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6\2016 WA I-937 RPS Report\Supplemental Filing 7-19-16\"/>
    </mc:Choice>
  </mc:AlternateContent>
  <bookViews>
    <workbookView xWindow="0" yWindow="0" windowWidth="25200" windowHeight="12615" tabRatio="792" activeTab="2"/>
  </bookViews>
  <sheets>
    <sheet name="(2)(a)(i) One Time (all)" sheetId="4" r:id="rId1"/>
    <sheet name="(2)(a)(ii)Annual-2016, estimate" sheetId="10" r:id="rId2"/>
    <sheet name="(2)(a)(ii)Annual-2015,actual" sheetId="6" r:id="rId3"/>
    <sheet name="(2)(a)(iii)(A) and (B)" sheetId="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0" l="1"/>
  <c r="C35" i="10" l="1"/>
  <c r="D25" i="6"/>
  <c r="D27" i="6" s="1"/>
  <c r="D28" i="6" s="1"/>
  <c r="C34" i="6" l="1"/>
  <c r="C32" i="6"/>
  <c r="D25" i="10" l="1"/>
  <c r="G25" i="10" s="1"/>
  <c r="D28" i="10"/>
  <c r="G28" i="10" s="1"/>
  <c r="F33" i="9" l="1"/>
  <c r="B15" i="9"/>
  <c r="D15" i="9" s="1"/>
  <c r="F15" i="9" s="1"/>
  <c r="B33" i="9"/>
  <c r="D33" i="9" s="1"/>
  <c r="B50" i="10"/>
  <c r="B49" i="10"/>
  <c r="F35" i="10" s="1"/>
  <c r="C50" i="10"/>
  <c r="C36" i="10" s="1"/>
  <c r="F36" i="10" l="1"/>
  <c r="F32" i="6"/>
  <c r="C33" i="10" l="1"/>
  <c r="F31" i="6"/>
  <c r="F33" i="10" l="1"/>
  <c r="F37" i="10" s="1"/>
  <c r="C37" i="10"/>
  <c r="E35" i="6"/>
  <c r="F35" i="6"/>
  <c r="E28" i="10"/>
  <c r="E26" i="10"/>
  <c r="E27" i="10"/>
  <c r="B25" i="6"/>
  <c r="B26" i="10"/>
  <c r="B28" i="10"/>
  <c r="B25" i="10"/>
  <c r="E25" i="10" s="1"/>
  <c r="G37" i="10"/>
  <c r="E37" i="10"/>
  <c r="D37" i="10"/>
  <c r="B37" i="10"/>
  <c r="G29" i="10"/>
  <c r="G30" i="10" s="1"/>
  <c r="F29" i="10"/>
  <c r="F30" i="10" s="1"/>
  <c r="D29" i="10"/>
  <c r="D30" i="10" s="1"/>
  <c r="D39" i="10" s="1"/>
  <c r="C29" i="10"/>
  <c r="C30" i="10" s="1"/>
  <c r="E24" i="10"/>
  <c r="B24" i="10"/>
  <c r="E23" i="10"/>
  <c r="B23" i="10"/>
  <c r="E22" i="10"/>
  <c r="B22" i="10"/>
  <c r="E21" i="10"/>
  <c r="B21" i="10"/>
  <c r="E20" i="10"/>
  <c r="B20" i="10"/>
  <c r="E19" i="10"/>
  <c r="B19" i="10"/>
  <c r="E18" i="10"/>
  <c r="B18" i="10"/>
  <c r="E17" i="10"/>
  <c r="B17" i="10"/>
  <c r="E16" i="10"/>
  <c r="B16" i="10"/>
  <c r="G35" i="6"/>
  <c r="D35" i="6"/>
  <c r="B35" i="6"/>
  <c r="C31" i="6"/>
  <c r="C35" i="6" s="1"/>
  <c r="G39" i="10" l="1"/>
  <c r="C39" i="10"/>
  <c r="F39" i="10"/>
  <c r="B29" i="10"/>
  <c r="B30" i="10" s="1"/>
  <c r="B39" i="10" s="1"/>
  <c r="E29" i="10"/>
  <c r="E30" i="10" s="1"/>
  <c r="E39" i="10" s="1"/>
  <c r="G42" i="10" l="1"/>
  <c r="E43" i="10" s="1"/>
  <c r="D42" i="10"/>
  <c r="B43" i="10" s="1"/>
  <c r="C30" i="4"/>
  <c r="H30" i="4"/>
  <c r="G33" i="4" s="1"/>
  <c r="H29" i="4"/>
  <c r="G29" i="4"/>
  <c r="G30" i="4" s="1"/>
  <c r="B29" i="4"/>
  <c r="H28" i="4"/>
  <c r="H25" i="4"/>
  <c r="H24" i="4"/>
  <c r="H23" i="4"/>
  <c r="H22" i="4"/>
  <c r="H21" i="4"/>
  <c r="H20" i="4"/>
  <c r="H19" i="4"/>
  <c r="H18" i="4"/>
  <c r="H17" i="4"/>
  <c r="H16" i="4"/>
  <c r="F30" i="4"/>
  <c r="G27" i="6"/>
  <c r="G28" i="6" s="1"/>
  <c r="G37" i="6" s="1"/>
  <c r="F27" i="6"/>
  <c r="F28" i="6" s="1"/>
  <c r="F37" i="6" s="1"/>
  <c r="E24" i="6"/>
  <c r="E23" i="6"/>
  <c r="E22" i="6"/>
  <c r="E21" i="6"/>
  <c r="E20" i="6"/>
  <c r="E19" i="6"/>
  <c r="E18" i="6"/>
  <c r="E17" i="6"/>
  <c r="E16" i="6"/>
  <c r="E27" i="6" l="1"/>
  <c r="F32" i="9"/>
  <c r="B21" i="9"/>
  <c r="D21" i="9" s="1"/>
  <c r="F21" i="9" s="1"/>
  <c r="B22" i="9"/>
  <c r="D22" i="9" s="1"/>
  <c r="F22" i="9" s="1"/>
  <c r="B23" i="9"/>
  <c r="D23" i="9" s="1"/>
  <c r="F23" i="9" s="1"/>
  <c r="B24" i="9"/>
  <c r="D24" i="9" s="1"/>
  <c r="F24" i="9" s="1"/>
  <c r="B25" i="9"/>
  <c r="D25" i="9" s="1"/>
  <c r="F25" i="9" s="1"/>
  <c r="B26" i="9"/>
  <c r="D26" i="9" s="1"/>
  <c r="F26" i="9" s="1"/>
  <c r="B27" i="9"/>
  <c r="D27" i="9" s="1"/>
  <c r="F27" i="9" s="1"/>
  <c r="B28" i="9"/>
  <c r="D28" i="9" s="1"/>
  <c r="F28" i="9" s="1"/>
  <c r="B29" i="9"/>
  <c r="D29" i="9" s="1"/>
  <c r="F29" i="9" s="1"/>
  <c r="B32" i="9"/>
  <c r="B20" i="9"/>
  <c r="D20" i="9" s="1"/>
  <c r="F20" i="9" s="1"/>
  <c r="B6" i="9"/>
  <c r="D6" i="9" s="1"/>
  <c r="F6" i="9" s="1"/>
  <c r="B7" i="9"/>
  <c r="D7" i="9" s="1"/>
  <c r="F7" i="9" s="1"/>
  <c r="B8" i="9"/>
  <c r="D8" i="9" s="1"/>
  <c r="F8" i="9" s="1"/>
  <c r="B9" i="9"/>
  <c r="D9" i="9" s="1"/>
  <c r="F9" i="9" s="1"/>
  <c r="B10" i="9"/>
  <c r="D10" i="9" s="1"/>
  <c r="F10" i="9" s="1"/>
  <c r="B11" i="9"/>
  <c r="D11" i="9" s="1"/>
  <c r="F11" i="9" s="1"/>
  <c r="B12" i="9"/>
  <c r="D12" i="9" s="1"/>
  <c r="F12" i="9" s="1"/>
  <c r="B13" i="9"/>
  <c r="D13" i="9" s="1"/>
  <c r="F13" i="9" s="1"/>
  <c r="B14" i="9"/>
  <c r="B5" i="9"/>
  <c r="D5" i="9" s="1"/>
  <c r="F5" i="9" s="1"/>
  <c r="D14" i="9" l="1"/>
  <c r="F14" i="9" s="1"/>
  <c r="E28" i="6"/>
  <c r="D37" i="6"/>
  <c r="C27" i="6"/>
  <c r="C28" i="6" s="1"/>
  <c r="C37" i="6" s="1"/>
  <c r="B24" i="6"/>
  <c r="B23" i="6"/>
  <c r="B22" i="6"/>
  <c r="B21" i="6"/>
  <c r="B20" i="6"/>
  <c r="B19" i="6"/>
  <c r="B18" i="6"/>
  <c r="B17" i="6"/>
  <c r="B16" i="6"/>
  <c r="G16" i="4"/>
  <c r="G25" i="4"/>
  <c r="G24" i="4"/>
  <c r="G23" i="4"/>
  <c r="G22" i="4"/>
  <c r="G21" i="4"/>
  <c r="G20" i="4"/>
  <c r="G19" i="4"/>
  <c r="G18" i="4"/>
  <c r="G17" i="4"/>
  <c r="B27" i="6" l="1"/>
  <c r="B28" i="6" s="1"/>
  <c r="B37" i="6" s="1"/>
  <c r="D40" i="6" s="1"/>
  <c r="E37" i="6"/>
  <c r="G40" i="6" s="1"/>
  <c r="E41" i="6" s="1"/>
  <c r="B41" i="6" l="1"/>
</calcChain>
</file>

<file path=xl/sharedStrings.xml><?xml version="1.0" encoding="utf-8"?>
<sst xmlns="http://schemas.openxmlformats.org/spreadsheetml/2006/main" count="201" uniqueCount="98">
  <si>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</si>
  <si>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</si>
  <si>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</si>
  <si>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</si>
  <si>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>Kettle Falls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</si>
  <si>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</si>
  <si>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</si>
  <si>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</si>
  <si>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</si>
  <si>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</si>
  <si>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2015 Actual Data: Annual Calculation of Revenue Requirement Ratio</t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</si>
  <si>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</si>
  <si>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</si>
  <si>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</si>
  <si>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</si>
  <si>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</si>
  <si>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</si>
  <si>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</si>
  <si>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 xml:space="preserve">(iii)(A) &amp; (B) Annual Reporting Summary Data: 2015 and 2016 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</si>
  <si>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</si>
  <si>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</si>
  <si>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revenue from REC sales</t>
  </si>
  <si>
    <t>Total Incremental Cost ($/MWh) Multiplied by Number of Megawatt-hours Needed for Target Year Compliance</t>
  </si>
  <si>
    <t>Little Falls 4</t>
  </si>
  <si>
    <t>Long Lake 3</t>
  </si>
  <si>
    <t>Cabinet Gorge 2</t>
  </si>
  <si>
    <t>Cabinet Gorge 3</t>
  </si>
  <si>
    <t>Cabinet Gorge 4</t>
  </si>
  <si>
    <t>Noxon Rapids 1</t>
  </si>
  <si>
    <t>Noxon Rapids 2</t>
  </si>
  <si>
    <t>Noxon Rapids 3</t>
  </si>
  <si>
    <t>Noxon Rapids 4</t>
  </si>
  <si>
    <t>Palouse Wind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</si>
  <si>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</si>
  <si>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</si>
  <si>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</si>
  <si>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</si>
  <si>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</si>
  <si>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</si>
  <si>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</si>
  <si>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</si>
  <si>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TBD</t>
  </si>
  <si>
    <t>$</t>
  </si>
  <si>
    <t>Total</t>
  </si>
  <si>
    <t>Nine Mile Falls 1</t>
  </si>
  <si>
    <t>Nine Mile Falls 2</t>
  </si>
  <si>
    <t>Washington Share</t>
  </si>
  <si>
    <t>Total Annual Cost ($)</t>
  </si>
  <si>
    <t>EWEB/Stateline</t>
  </si>
  <si>
    <t>ALL AVAILABLE RESOURCES BASED ON ACTUAL RESULTS</t>
  </si>
  <si>
    <t>TARGET YEAR: BASED ON EXPECTED COMPLIANCE RESOURCES</t>
  </si>
  <si>
    <t>WA Share of WA/ID Resources</t>
  </si>
  <si>
    <t>Washington Only Resources</t>
  </si>
  <si>
    <t>Total WA Only Resources</t>
  </si>
  <si>
    <t>Total WA Share of Costs</t>
  </si>
  <si>
    <t>Revenue from REC sales</t>
  </si>
  <si>
    <t>Palouse</t>
  </si>
  <si>
    <t>Actual MWh</t>
  </si>
  <si>
    <t>Planned MWh</t>
  </si>
  <si>
    <t>RECS Assumed used for 2016 Compliance</t>
  </si>
  <si>
    <t>NOTES</t>
  </si>
  <si>
    <t>RECS Generated</t>
  </si>
  <si>
    <t>RECS Already Sold</t>
  </si>
  <si>
    <t>REC Price</t>
  </si>
  <si>
    <t>TARGET YEAR: FORCAST SUBJECT TO CHANGE</t>
  </si>
  <si>
    <t>ALL AVAILABLE RESOURCES ESTIMATED</t>
  </si>
  <si>
    <t>Resources</t>
  </si>
  <si>
    <t>Hydro</t>
  </si>
  <si>
    <t>Palouse Generation</t>
  </si>
  <si>
    <t>Idaho Transferred REC Value Hydro (Note 4)</t>
  </si>
  <si>
    <t>Idaho Transferred REC Value Kettle Falls (Note 5)</t>
  </si>
  <si>
    <t>Kettle Falls (Note 3)</t>
  </si>
  <si>
    <t>Nine Mile Falls 2 (Note 2)</t>
  </si>
  <si>
    <t>Nine Mile Falls 1 (Note 2)</t>
  </si>
  <si>
    <t>Palouse Wind (Note 1)</t>
  </si>
  <si>
    <t>Note 1: Palouse Wind adjusted for actual production.</t>
  </si>
  <si>
    <t>Note 5: REC Value for transfering RECs entitled to Idaho to Washington</t>
  </si>
  <si>
    <t>Idaho Transferred REC Value Palouse (Note 5)</t>
  </si>
  <si>
    <t xml:space="preserve">CALCULATION 1 (Note 6): </t>
  </si>
  <si>
    <t>CALCULATION 2 (Note 6):</t>
  </si>
  <si>
    <t>Note 6: To calculate revenue requirements all costs/revenues are multiplied by 1.029768 to account for Washington's share Excise Tax, Uncollectibles and Commission Fees.</t>
  </si>
  <si>
    <t>Note 4: REC Value for transfering REC's entitled to Idaho to Washington- No value assumed for hydro in 2016</t>
  </si>
  <si>
    <t>Note 3: WAC 480-109-210 (2) (G): Legacy resources. Any eligible resource that the utility acquired prior to March 31, 1999, is deemed to have an incremental cost of zero.</t>
  </si>
  <si>
    <t>Note 2: Final Nine Mile Falls upgrade costs to be determined after the project is completed and final costs are known.</t>
  </si>
  <si>
    <t>Kettle Falls (Note 1)</t>
  </si>
  <si>
    <t>EWEB/Stateline (Note 2)</t>
  </si>
  <si>
    <t>Washington Share (Note 3):</t>
  </si>
  <si>
    <t>Note 1: WAC 480-109-210 (2) (G): Legacy resources. Any eligible resource that the utility acquired prior to March 31, 1999, is deemed to have an incremental cost of zero.</t>
  </si>
  <si>
    <t>Note 2: EWEB/Stateline costs 100% allocated to Washington customers.</t>
  </si>
  <si>
    <t>Note 3: The Production/Transmission Ratio (“P/T Ratio”) is a jurisdictional allocation used to allocate production and transmission costs between the Company’s Washington and Idaho electric service territories.  The Company files its P/T Ratio annually with the WUTC within its annual required Commission Basis Report.</t>
  </si>
  <si>
    <t>Note 2: REC Value for transfering RECs entitled to Idaho to Washington</t>
  </si>
  <si>
    <t>Idaho Transferred REC Value Hydro  (Note 2)</t>
  </si>
  <si>
    <t>Idaho Transferred REC Value Kettle Falls (Note 2)</t>
  </si>
  <si>
    <t>Idaho Transferred REC Value Palouse (Note 2)</t>
  </si>
  <si>
    <t>CALCULATION 2 (Note 3):</t>
  </si>
  <si>
    <t xml:space="preserve">CALCULATION 1 (Note 3): </t>
  </si>
  <si>
    <t>Note 3: To calculate revenue requirements all costs/revenues are multiplied by 1.029768 to account for Washington's share Excise Tax, Uncollectibles and Commission Fees.</t>
  </si>
  <si>
    <t>2016 Estimated Data: Annual Calculation of Revenue Requirement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</si>
</sst>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2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0" fillId="0" borderId="15" xfId="0" applyBorder="1"/>
    <xf numFmtId="0" fontId="0" fillId="0" borderId="16" xfId="0" applyBorder="1"/>
    <xf numFmtId="0" fontId="6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165" fontId="0" fillId="0" borderId="15" xfId="1" applyNumberFormat="1" applyFont="1" applyBorder="1"/>
    <xf numFmtId="165" fontId="0" fillId="0" borderId="16" xfId="1" applyNumberFormat="1" applyFont="1" applyBorder="1"/>
    <xf numFmtId="0" fontId="0" fillId="0" borderId="0" xfId="0"/>
    <xf numFmtId="0" fontId="2" fillId="0" borderId="0" xfId="0" applyFont="1"/>
    <xf numFmtId="0" fontId="0" fillId="0" borderId="15" xfId="0" applyBorder="1"/>
    <xf numFmtId="0" fontId="0" fillId="0" borderId="16" xfId="0" applyBorder="1"/>
    <xf numFmtId="0" fontId="2" fillId="2" borderId="0" xfId="0" applyFont="1" applyFill="1"/>
    <xf numFmtId="43" fontId="0" fillId="0" borderId="15" xfId="1" applyNumberFormat="1" applyFont="1" applyBorder="1"/>
    <xf numFmtId="43" fontId="0" fillId="0" borderId="16" xfId="1" applyNumberFormat="1" applyFont="1" applyBorder="1"/>
    <xf numFmtId="43" fontId="0" fillId="0" borderId="16" xfId="1" applyFont="1" applyBorder="1" applyAlignment="1">
      <alignment horizontal="right"/>
    </xf>
    <xf numFmtId="0" fontId="1" fillId="0" borderId="18" xfId="0" applyFont="1" applyBorder="1" applyAlignment="1"/>
    <xf numFmtId="165" fontId="0" fillId="0" borderId="4" xfId="0" applyNumberFormat="1" applyBorder="1"/>
    <xf numFmtId="165" fontId="0" fillId="0" borderId="13" xfId="1" applyNumberFormat="1" applyFont="1" applyBorder="1"/>
    <xf numFmtId="0" fontId="0" fillId="0" borderId="18" xfId="0" applyFill="1" applyBorder="1"/>
    <xf numFmtId="0" fontId="0" fillId="0" borderId="21" xfId="0" applyFill="1" applyBorder="1"/>
    <xf numFmtId="165" fontId="3" fillId="0" borderId="15" xfId="1" applyNumberFormat="1" applyFont="1" applyBorder="1"/>
    <xf numFmtId="165" fontId="3" fillId="0" borderId="15" xfId="1" applyNumberFormat="1" applyFont="1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6" fontId="3" fillId="0" borderId="15" xfId="0" applyNumberFormat="1" applyFont="1" applyBorder="1"/>
    <xf numFmtId="164" fontId="3" fillId="0" borderId="15" xfId="1" applyNumberFormat="1" applyFont="1" applyBorder="1" applyAlignment="1">
      <alignment wrapText="1"/>
    </xf>
    <xf numFmtId="165" fontId="3" fillId="0" borderId="15" xfId="1" applyNumberFormat="1" applyFont="1" applyBorder="1" applyAlignment="1">
      <alignment wrapText="1"/>
    </xf>
    <xf numFmtId="0" fontId="3" fillId="0" borderId="15" xfId="0" applyFont="1" applyBorder="1"/>
    <xf numFmtId="165" fontId="3" fillId="0" borderId="15" xfId="1" applyNumberFormat="1" applyFont="1" applyBorder="1" applyAlignment="1">
      <alignment horizontal="right"/>
    </xf>
    <xf numFmtId="0" fontId="3" fillId="0" borderId="15" xfId="0" applyFont="1" applyFill="1" applyBorder="1"/>
    <xf numFmtId="165" fontId="3" fillId="0" borderId="15" xfId="1" applyNumberFormat="1" applyFont="1" applyBorder="1" applyAlignment="1">
      <alignment horizontal="right" wrapText="1"/>
    </xf>
    <xf numFmtId="0" fontId="0" fillId="0" borderId="29" xfId="0" applyBorder="1"/>
    <xf numFmtId="165" fontId="0" fillId="0" borderId="33" xfId="1" applyNumberFormat="1" applyFont="1" applyBorder="1"/>
    <xf numFmtId="43" fontId="0" fillId="0" borderId="31" xfId="1" applyFont="1" applyBorder="1" applyAlignment="1">
      <alignment horizontal="right"/>
    </xf>
    <xf numFmtId="165" fontId="0" fillId="0" borderId="31" xfId="1" applyNumberFormat="1" applyFont="1" applyBorder="1"/>
    <xf numFmtId="0" fontId="0" fillId="0" borderId="0" xfId="0" applyFont="1"/>
    <xf numFmtId="0" fontId="0" fillId="0" borderId="24" xfId="0" applyFont="1" applyFill="1" applyBorder="1" applyAlignment="1">
      <alignment horizontal="right" wrapText="1"/>
    </xf>
    <xf numFmtId="0" fontId="0" fillId="0" borderId="30" xfId="0" applyFont="1" applyFill="1" applyBorder="1" applyAlignment="1">
      <alignment horizontal="right" wrapText="1"/>
    </xf>
    <xf numFmtId="0" fontId="0" fillId="0" borderId="25" xfId="0" applyFont="1" applyBorder="1" applyAlignment="1">
      <alignment horizontal="right"/>
    </xf>
    <xf numFmtId="16" fontId="0" fillId="0" borderId="27" xfId="0" applyNumberFormat="1" applyFont="1" applyBorder="1"/>
    <xf numFmtId="165" fontId="0" fillId="0" borderId="28" xfId="0" applyNumberFormat="1" applyFont="1" applyBorder="1" applyAlignment="1">
      <alignment horizontal="right"/>
    </xf>
    <xf numFmtId="0" fontId="0" fillId="0" borderId="27" xfId="0" applyFont="1" applyBorder="1"/>
    <xf numFmtId="0" fontId="0" fillId="0" borderId="29" xfId="0" applyFont="1" applyBorder="1"/>
    <xf numFmtId="0" fontId="0" fillId="0" borderId="15" xfId="0" applyFont="1" applyBorder="1"/>
    <xf numFmtId="0" fontId="0" fillId="0" borderId="33" xfId="0" applyFont="1" applyBorder="1"/>
    <xf numFmtId="0" fontId="0" fillId="0" borderId="29" xfId="0" applyFont="1" applyFill="1" applyBorder="1"/>
    <xf numFmtId="0" fontId="0" fillId="0" borderId="16" xfId="0" applyFont="1" applyBorder="1"/>
    <xf numFmtId="165" fontId="0" fillId="0" borderId="26" xfId="0" applyNumberFormat="1" applyFont="1" applyBorder="1" applyAlignment="1">
      <alignment horizontal="right"/>
    </xf>
    <xf numFmtId="165" fontId="0" fillId="0" borderId="20" xfId="0" applyNumberFormat="1" applyFont="1" applyBorder="1"/>
    <xf numFmtId="0" fontId="0" fillId="0" borderId="20" xfId="0" applyFont="1" applyBorder="1"/>
    <xf numFmtId="0" fontId="0" fillId="0" borderId="20" xfId="0" applyFont="1" applyBorder="1" applyAlignment="1">
      <alignment wrapText="1"/>
    </xf>
    <xf numFmtId="165" fontId="0" fillId="0" borderId="20" xfId="0" applyNumberFormat="1" applyFont="1" applyBorder="1" applyAlignment="1">
      <alignment wrapText="1"/>
    </xf>
    <xf numFmtId="165" fontId="0" fillId="0" borderId="19" xfId="0" applyNumberFormat="1" applyFont="1" applyBorder="1" applyAlignment="1">
      <alignment horizontal="right"/>
    </xf>
    <xf numFmtId="0" fontId="10" fillId="0" borderId="0" xfId="0" applyFont="1"/>
    <xf numFmtId="10" fontId="11" fillId="0" borderId="19" xfId="0" applyNumberFormat="1" applyFont="1" applyFill="1" applyBorder="1"/>
    <xf numFmtId="0" fontId="0" fillId="0" borderId="15" xfId="0" applyFont="1" applyFill="1" applyBorder="1"/>
    <xf numFmtId="0" fontId="1" fillId="0" borderId="18" xfId="0" applyFont="1" applyFill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0" fillId="0" borderId="7" xfId="0" applyFill="1" applyBorder="1"/>
    <xf numFmtId="165" fontId="0" fillId="0" borderId="8" xfId="0" applyNumberFormat="1" applyBorder="1"/>
    <xf numFmtId="165" fontId="0" fillId="0" borderId="0" xfId="0" applyNumberFormat="1" applyBorder="1"/>
    <xf numFmtId="0" fontId="1" fillId="0" borderId="18" xfId="0" applyFont="1" applyFill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37" fontId="1" fillId="0" borderId="20" xfId="0" applyNumberFormat="1" applyFont="1" applyBorder="1"/>
    <xf numFmtId="37" fontId="1" fillId="0" borderId="19" xfId="0" applyNumberFormat="1" applyFont="1" applyBorder="1"/>
    <xf numFmtId="37" fontId="0" fillId="0" borderId="16" xfId="1" applyNumberFormat="1" applyFont="1" applyBorder="1"/>
    <xf numFmtId="37" fontId="0" fillId="0" borderId="22" xfId="0" applyNumberFormat="1" applyBorder="1"/>
    <xf numFmtId="37" fontId="0" fillId="0" borderId="23" xfId="0" applyNumberFormat="1" applyBorder="1"/>
    <xf numFmtId="37" fontId="0" fillId="0" borderId="15" xfId="1" applyNumberFormat="1" applyFont="1" applyBorder="1" applyAlignment="1">
      <alignment horizontal="right"/>
    </xf>
    <xf numFmtId="165" fontId="0" fillId="0" borderId="0" xfId="1" applyNumberFormat="1" applyFont="1"/>
    <xf numFmtId="0" fontId="1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3" fontId="3" fillId="0" borderId="15" xfId="1" applyNumberFormat="1" applyFont="1" applyBorder="1" applyAlignment="1">
      <alignment wrapText="1"/>
    </xf>
    <xf numFmtId="43" fontId="0" fillId="0" borderId="16" xfId="0" applyNumberFormat="1" applyFont="1" applyBorder="1"/>
    <xf numFmtId="43" fontId="0" fillId="0" borderId="0" xfId="1" applyNumberFormat="1" applyFont="1"/>
    <xf numFmtId="43" fontId="0" fillId="0" borderId="0" xfId="0" applyNumberFormat="1"/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1" fillId="0" borderId="34" xfId="0" applyFont="1" applyFill="1" applyBorder="1"/>
    <xf numFmtId="37" fontId="0" fillId="0" borderId="34" xfId="0" applyNumberFormat="1" applyBorder="1"/>
    <xf numFmtId="0" fontId="0" fillId="0" borderId="0" xfId="0" applyFill="1" applyBorder="1"/>
    <xf numFmtId="0" fontId="1" fillId="0" borderId="0" xfId="0" applyFont="1" applyFill="1" applyBorder="1"/>
    <xf numFmtId="165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8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5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8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5" xfId="0" applyFont="1" applyBorder="1" applyAlignment="1">
      <alignment horizontal="right" wrapText="1"/>
    </xf>
    <xf numFmtId="0" fontId="0" fillId="0" borderId="16" xfId="0" applyFont="1" applyBorder="1" applyAlignment="1">
      <alignment horizontal="right" wrapText="1"/>
    </xf>
    <xf numFmtId="0" fontId="0" fillId="0" borderId="17" xfId="0" applyFont="1" applyBorder="1" applyAlignment="1">
      <alignment horizontal="right" wrapText="1"/>
    </xf>
    <xf numFmtId="0" fontId="0" fillId="0" borderId="31" xfId="0" applyFont="1" applyBorder="1" applyAlignment="1">
      <alignment horizontal="right" wrapText="1"/>
    </xf>
    <xf numFmtId="0" fontId="0" fillId="0" borderId="32" xfId="0" applyFont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/>
    <xf numFmtId="0" fontId="0" fillId="0" borderId="0" xfId="0" applyFont="1" applyAlignmen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6" fontId="0" fillId="0" borderId="5" xfId="2" applyNumberFormat="1" applyFont="1" applyBorder="1" applyAlignment="1">
      <alignment wrapText="1"/>
    </xf>
    <xf numFmtId="166" fontId="0" fillId="0" borderId="0" xfId="2" applyNumberFormat="1" applyFont="1" applyBorder="1" applyAlignment="1">
      <alignment wrapText="1"/>
    </xf>
    <xf numFmtId="166" fontId="0" fillId="0" borderId="6" xfId="2" applyNumberFormat="1" applyFont="1" applyBorder="1" applyAlignment="1">
      <alignment wrapText="1"/>
    </xf>
    <xf numFmtId="166" fontId="0" fillId="0" borderId="7" xfId="2" applyNumberFormat="1" applyFont="1" applyBorder="1" applyAlignment="1">
      <alignment wrapText="1"/>
    </xf>
    <xf numFmtId="166" fontId="0" fillId="0" borderId="8" xfId="2" applyNumberFormat="1" applyFont="1" applyBorder="1" applyAlignment="1">
      <alignment wrapText="1"/>
    </xf>
    <xf numFmtId="166" fontId="0" fillId="0" borderId="9" xfId="2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9" fillId="0" borderId="8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6</xdr:row>
      <xdr:rowOff>0</xdr:rowOff>
    </xdr:from>
    <xdr:to>
      <xdr:col>4</xdr:col>
      <xdr:colOff>1504949</xdr:colOff>
      <xdr:row>10</xdr:row>
      <xdr:rowOff>571500</xdr:rowOff>
    </xdr:to>
    <xdr:sp macro="" textlink="">
      <xdr:nvSpPr>
        <xdr:cNvPr id="2" name="TextBox 1"/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A37" sqref="A37"/>
    </sheetView>
  </sheetViews>
  <sheetFormatPr defaultRowHeight="15" x14ac:dyDescent="0.25"/>
  <cols>
    <col min="1" max="1" width="28.28515625" style="39" customWidth="1"/>
    <col min="2" max="5" width="18.85546875" style="39" customWidth="1"/>
    <col min="6" max="6" width="37.140625" style="39" customWidth="1"/>
    <col min="7" max="7" width="18.85546875" style="39" customWidth="1"/>
    <col min="8" max="8" width="18" style="39" customWidth="1"/>
    <col min="9" max="16384" width="9.140625" style="39"/>
  </cols>
  <sheetData>
    <row r="1" spans="1:8" ht="33" customHeight="1" thickBot="1" x14ac:dyDescent="0.45">
      <c r="A1" s="57" t="s">
        <v>7</v>
      </c>
    </row>
    <row r="2" spans="1:8" ht="15" customHeight="1" x14ac:dyDescent="0.25">
      <c r="A2" s="105" t="s">
        <v>0</v>
      </c>
      <c r="B2" s="106"/>
      <c r="C2" s="106"/>
      <c r="D2" s="106"/>
      <c r="E2" s="106"/>
      <c r="F2" s="106"/>
      <c r="G2" s="106"/>
      <c r="H2" s="107"/>
    </row>
    <row r="3" spans="1:8" x14ac:dyDescent="0.25">
      <c r="A3" s="108"/>
      <c r="B3" s="109"/>
      <c r="C3" s="109"/>
      <c r="D3" s="109"/>
      <c r="E3" s="109"/>
      <c r="F3" s="109"/>
      <c r="G3" s="109"/>
      <c r="H3" s="110"/>
    </row>
    <row r="4" spans="1:8" ht="0.75" customHeight="1" thickBot="1" x14ac:dyDescent="0.3">
      <c r="A4" s="108"/>
      <c r="B4" s="109"/>
      <c r="C4" s="109"/>
      <c r="D4" s="109"/>
      <c r="E4" s="109"/>
      <c r="F4" s="109"/>
      <c r="G4" s="109"/>
      <c r="H4" s="110"/>
    </row>
    <row r="5" spans="1:8" ht="15.75" hidden="1" customHeight="1" thickBot="1" x14ac:dyDescent="0.25">
      <c r="A5" s="108"/>
      <c r="B5" s="109"/>
      <c r="C5" s="109"/>
      <c r="D5" s="109"/>
      <c r="E5" s="109"/>
      <c r="F5" s="109"/>
      <c r="G5" s="109"/>
      <c r="H5" s="110"/>
    </row>
    <row r="6" spans="1:8" ht="15" customHeight="1" x14ac:dyDescent="0.25">
      <c r="A6" s="111" t="s">
        <v>6</v>
      </c>
      <c r="B6" s="112"/>
      <c r="C6" s="112"/>
      <c r="D6" s="112"/>
      <c r="E6" s="112"/>
      <c r="F6" s="112"/>
      <c r="G6" s="112"/>
      <c r="H6" s="113"/>
    </row>
    <row r="7" spans="1:8" x14ac:dyDescent="0.25">
      <c r="A7" s="114"/>
      <c r="B7" s="115"/>
      <c r="C7" s="115"/>
      <c r="D7" s="115"/>
      <c r="E7" s="115"/>
      <c r="F7" s="115"/>
      <c r="G7" s="115"/>
      <c r="H7" s="116"/>
    </row>
    <row r="8" spans="1:8" x14ac:dyDescent="0.25">
      <c r="A8" s="114"/>
      <c r="B8" s="115"/>
      <c r="C8" s="115"/>
      <c r="D8" s="115"/>
      <c r="E8" s="115"/>
      <c r="F8" s="115"/>
      <c r="G8" s="115"/>
      <c r="H8" s="116"/>
    </row>
    <row r="9" spans="1:8" x14ac:dyDescent="0.25">
      <c r="A9" s="114"/>
      <c r="B9" s="115"/>
      <c r="C9" s="115"/>
      <c r="D9" s="115"/>
      <c r="E9" s="115"/>
      <c r="F9" s="115"/>
      <c r="G9" s="115"/>
      <c r="H9" s="116"/>
    </row>
    <row r="10" spans="1:8" x14ac:dyDescent="0.25">
      <c r="A10" s="114"/>
      <c r="B10" s="115"/>
      <c r="C10" s="115"/>
      <c r="D10" s="115"/>
      <c r="E10" s="115"/>
      <c r="F10" s="115"/>
      <c r="G10" s="115"/>
      <c r="H10" s="116"/>
    </row>
    <row r="11" spans="1:8" ht="86.25" customHeight="1" thickBot="1" x14ac:dyDescent="0.3">
      <c r="A11" s="117"/>
      <c r="B11" s="118"/>
      <c r="C11" s="118"/>
      <c r="D11" s="118"/>
      <c r="E11" s="118"/>
      <c r="F11" s="118"/>
      <c r="G11" s="118"/>
      <c r="H11" s="119"/>
    </row>
    <row r="12" spans="1:8" ht="15.75" thickBot="1" x14ac:dyDescent="0.3"/>
    <row r="13" spans="1:8" x14ac:dyDescent="0.25">
      <c r="A13" s="121" t="s">
        <v>2</v>
      </c>
      <c r="B13" s="40" t="s">
        <v>3</v>
      </c>
      <c r="C13" s="40" t="s">
        <v>42</v>
      </c>
      <c r="D13" s="40" t="s">
        <v>35</v>
      </c>
      <c r="E13" s="40" t="s">
        <v>36</v>
      </c>
      <c r="F13" s="40" t="s">
        <v>36</v>
      </c>
      <c r="G13" s="41" t="s">
        <v>42</v>
      </c>
      <c r="H13" s="42" t="s">
        <v>42</v>
      </c>
    </row>
    <row r="14" spans="1:8" ht="15" customHeight="1" x14ac:dyDescent="0.25">
      <c r="A14" s="122"/>
      <c r="B14" s="123" t="s">
        <v>37</v>
      </c>
      <c r="C14" s="123" t="s">
        <v>47</v>
      </c>
      <c r="D14" s="124" t="s">
        <v>33</v>
      </c>
      <c r="E14" s="124" t="s">
        <v>34</v>
      </c>
      <c r="F14" s="124" t="s">
        <v>38</v>
      </c>
      <c r="G14" s="126" t="s">
        <v>39</v>
      </c>
      <c r="H14" s="120" t="s">
        <v>46</v>
      </c>
    </row>
    <row r="15" spans="1:8" ht="32.25" customHeight="1" x14ac:dyDescent="0.25">
      <c r="A15" s="122"/>
      <c r="B15" s="123"/>
      <c r="C15" s="123"/>
      <c r="D15" s="125"/>
      <c r="E15" s="125"/>
      <c r="F15" s="125"/>
      <c r="G15" s="127"/>
      <c r="H15" s="120"/>
    </row>
    <row r="16" spans="1:8" x14ac:dyDescent="0.25">
      <c r="A16" s="43" t="s">
        <v>23</v>
      </c>
      <c r="B16" s="16">
        <v>23.076353326640124</v>
      </c>
      <c r="C16" s="9">
        <v>112198.23337300739</v>
      </c>
      <c r="D16" s="16">
        <v>24.886676209781058</v>
      </c>
      <c r="E16" s="9">
        <v>148.45115943013246</v>
      </c>
      <c r="F16" s="9">
        <v>269451.26138471765</v>
      </c>
      <c r="G16" s="36">
        <f>C16-F16</f>
        <v>-157253.02801171027</v>
      </c>
      <c r="H16" s="44">
        <f>G16*$G$32</f>
        <v>-103205.16228408545</v>
      </c>
    </row>
    <row r="17" spans="1:8" x14ac:dyDescent="0.25">
      <c r="A17" s="45" t="s">
        <v>24</v>
      </c>
      <c r="B17" s="16">
        <v>6.4999281458030005</v>
      </c>
      <c r="C17" s="9">
        <v>92282.246383602178</v>
      </c>
      <c r="D17" s="16">
        <v>30.427058463217442</v>
      </c>
      <c r="E17" s="9">
        <v>157.56166031260028</v>
      </c>
      <c r="F17" s="9">
        <v>1141013.3707652879</v>
      </c>
      <c r="G17" s="36">
        <f t="shared" ref="G17:G25" si="0">C17-F17</f>
        <v>-1048731.1243816856</v>
      </c>
      <c r="H17" s="44">
        <f t="shared" ref="H17:H28" si="1">G17*$G$32</f>
        <v>-688282.23693170026</v>
      </c>
    </row>
    <row r="18" spans="1:8" x14ac:dyDescent="0.25">
      <c r="A18" s="45" t="s">
        <v>25</v>
      </c>
      <c r="B18" s="16">
        <v>22.884513224689996</v>
      </c>
      <c r="C18" s="9">
        <v>663840.4730107584</v>
      </c>
      <c r="D18" s="16">
        <v>35.476051691976082</v>
      </c>
      <c r="E18" s="9">
        <v>129.65653180850006</v>
      </c>
      <c r="F18" s="9">
        <v>3233260.445417311</v>
      </c>
      <c r="G18" s="36">
        <f t="shared" si="0"/>
        <v>-2569419.9724065526</v>
      </c>
      <c r="H18" s="44">
        <f t="shared" si="1"/>
        <v>-1686310.3278904206</v>
      </c>
    </row>
    <row r="19" spans="1:8" x14ac:dyDescent="0.25">
      <c r="A19" s="45" t="s">
        <v>26</v>
      </c>
      <c r="B19" s="16">
        <v>18.809201566427035</v>
      </c>
      <c r="C19" s="9">
        <v>861602.83543198695</v>
      </c>
      <c r="D19" s="16">
        <v>24.886676209781058</v>
      </c>
      <c r="E19" s="9">
        <v>148.45115943013246</v>
      </c>
      <c r="F19" s="9">
        <v>3663666.5736080445</v>
      </c>
      <c r="G19" s="36">
        <f t="shared" si="0"/>
        <v>-2802063.7381760576</v>
      </c>
      <c r="H19" s="44">
        <f t="shared" si="1"/>
        <v>-1838994.4313649465</v>
      </c>
    </row>
    <row r="20" spans="1:8" x14ac:dyDescent="0.25">
      <c r="A20" s="45" t="s">
        <v>27</v>
      </c>
      <c r="B20" s="16">
        <v>24.103303289756578</v>
      </c>
      <c r="C20" s="9">
        <v>494521.66202900163</v>
      </c>
      <c r="D20" s="16">
        <v>60.712039960116492</v>
      </c>
      <c r="E20" s="9">
        <v>134.03530408568281</v>
      </c>
      <c r="F20" s="9">
        <v>2451932.0223038392</v>
      </c>
      <c r="G20" s="36">
        <f t="shared" si="0"/>
        <v>-1957410.3602748376</v>
      </c>
      <c r="H20" s="44">
        <f t="shared" si="1"/>
        <v>-1284648.4194483759</v>
      </c>
    </row>
    <row r="21" spans="1:8" x14ac:dyDescent="0.25">
      <c r="A21" s="45" t="s">
        <v>28</v>
      </c>
      <c r="B21" s="16">
        <v>83.051391000495826</v>
      </c>
      <c r="C21" s="9">
        <v>1780182.9054023118</v>
      </c>
      <c r="D21" s="16">
        <v>64.879417156592694</v>
      </c>
      <c r="E21" s="9">
        <v>139.61495067780467</v>
      </c>
      <c r="F21" s="9">
        <v>2367976.4778564484</v>
      </c>
      <c r="G21" s="36">
        <f t="shared" si="0"/>
        <v>-587793.57245413656</v>
      </c>
      <c r="H21" s="44">
        <f t="shared" si="1"/>
        <v>-385768.92160164984</v>
      </c>
    </row>
    <row r="22" spans="1:8" x14ac:dyDescent="0.25">
      <c r="A22" s="45" t="s">
        <v>29</v>
      </c>
      <c r="B22" s="16">
        <v>115.17686674444937</v>
      </c>
      <c r="C22" s="9">
        <v>887936.92821504979</v>
      </c>
      <c r="D22" s="16">
        <v>70.961280041944605</v>
      </c>
      <c r="E22" s="9">
        <v>146.17109793301699</v>
      </c>
      <c r="F22" s="9">
        <v>1570261.890380994</v>
      </c>
      <c r="G22" s="36">
        <f t="shared" si="0"/>
        <v>-682324.96216594416</v>
      </c>
      <c r="H22" s="44">
        <f t="shared" si="1"/>
        <v>-447809.87266950915</v>
      </c>
    </row>
    <row r="23" spans="1:8" x14ac:dyDescent="0.25">
      <c r="A23" s="45" t="s">
        <v>30</v>
      </c>
      <c r="B23" s="16">
        <v>59.713951280870255</v>
      </c>
      <c r="C23" s="9">
        <v>867559.69112224341</v>
      </c>
      <c r="D23" s="16">
        <v>67.66678351236429</v>
      </c>
      <c r="E23" s="9">
        <v>142.71225205845366</v>
      </c>
      <c r="F23" s="9">
        <v>1982088.9177593538</v>
      </c>
      <c r="G23" s="36">
        <f t="shared" si="0"/>
        <v>-1114529.2266371103</v>
      </c>
      <c r="H23" s="44">
        <f t="shared" si="1"/>
        <v>-731465.53144193557</v>
      </c>
    </row>
    <row r="24" spans="1:8" x14ac:dyDescent="0.25">
      <c r="A24" s="45" t="s">
        <v>31</v>
      </c>
      <c r="B24" s="16">
        <v>65.060087208054625</v>
      </c>
      <c r="C24" s="9">
        <v>782277.28168153053</v>
      </c>
      <c r="D24" s="16">
        <v>74.717409242473551</v>
      </c>
      <c r="E24" s="9">
        <v>149.95196176594666</v>
      </c>
      <c r="F24" s="9">
        <v>1948059.8812873606</v>
      </c>
      <c r="G24" s="36">
        <f t="shared" si="0"/>
        <v>-1165782.5996058299</v>
      </c>
      <c r="H24" s="44">
        <f t="shared" si="1"/>
        <v>-765103.12012130616</v>
      </c>
    </row>
    <row r="25" spans="1:8" x14ac:dyDescent="0.25">
      <c r="A25" s="46" t="s">
        <v>32</v>
      </c>
      <c r="B25" s="17">
        <v>65.28074251335218</v>
      </c>
      <c r="C25" s="10">
        <v>26347159.360541951</v>
      </c>
      <c r="D25" s="17">
        <v>57.875816654536578</v>
      </c>
      <c r="E25" s="10">
        <v>209.27612324867451</v>
      </c>
      <c r="F25" s="10">
        <v>19465456.756596275</v>
      </c>
      <c r="G25" s="36">
        <f t="shared" si="0"/>
        <v>6881702.6039456762</v>
      </c>
      <c r="H25" s="44">
        <f t="shared" si="1"/>
        <v>4516461.4189695474</v>
      </c>
    </row>
    <row r="26" spans="1:8" x14ac:dyDescent="0.25">
      <c r="A26" s="46" t="s">
        <v>44</v>
      </c>
      <c r="B26" s="18" t="s">
        <v>41</v>
      </c>
      <c r="C26" s="18" t="s">
        <v>41</v>
      </c>
      <c r="D26" s="18" t="s">
        <v>41</v>
      </c>
      <c r="E26" s="18" t="s">
        <v>41</v>
      </c>
      <c r="F26" s="18" t="s">
        <v>41</v>
      </c>
      <c r="G26" s="37" t="s">
        <v>41</v>
      </c>
      <c r="H26" s="44" t="s">
        <v>41</v>
      </c>
    </row>
    <row r="27" spans="1:8" x14ac:dyDescent="0.25">
      <c r="A27" s="46" t="s">
        <v>45</v>
      </c>
      <c r="B27" s="18" t="s">
        <v>41</v>
      </c>
      <c r="C27" s="18" t="s">
        <v>41</v>
      </c>
      <c r="D27" s="18" t="s">
        <v>41</v>
      </c>
      <c r="E27" s="18" t="s">
        <v>41</v>
      </c>
      <c r="F27" s="18" t="s">
        <v>41</v>
      </c>
      <c r="G27" s="37" t="s">
        <v>41</v>
      </c>
      <c r="H27" s="44" t="s">
        <v>41</v>
      </c>
    </row>
    <row r="28" spans="1:8" x14ac:dyDescent="0.25">
      <c r="A28" s="45" t="s">
        <v>84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8">
        <v>0</v>
      </c>
      <c r="H28" s="44">
        <f t="shared" si="1"/>
        <v>0</v>
      </c>
    </row>
    <row r="29" spans="1:8" ht="15.75" thickBot="1" x14ac:dyDescent="0.3">
      <c r="A29" s="49" t="s">
        <v>85</v>
      </c>
      <c r="B29" s="85">
        <f>C29/50000</f>
        <v>14.5</v>
      </c>
      <c r="C29" s="10">
        <v>725000</v>
      </c>
      <c r="D29" s="10">
        <v>0</v>
      </c>
      <c r="E29" s="50">
        <v>0</v>
      </c>
      <c r="F29" s="50">
        <v>0</v>
      </c>
      <c r="G29" s="38">
        <f t="shared" ref="G29" si="2">C29-F29</f>
        <v>725000</v>
      </c>
      <c r="H29" s="51">
        <f>G29</f>
        <v>725000</v>
      </c>
    </row>
    <row r="30" spans="1:8" ht="15.75" customHeight="1" thickBot="1" x14ac:dyDescent="0.3">
      <c r="A30" s="98" t="s">
        <v>40</v>
      </c>
      <c r="B30" s="99"/>
      <c r="C30" s="52">
        <f>SUM(C16:C29)</f>
        <v>33614561.617191441</v>
      </c>
      <c r="D30" s="53"/>
      <c r="E30" s="54"/>
      <c r="F30" s="55">
        <f>SUM(F16:F29)</f>
        <v>38093167.597359627</v>
      </c>
      <c r="G30" s="55">
        <f>SUM(G16:G29)</f>
        <v>-4478605.980168188</v>
      </c>
      <c r="H30" s="56">
        <f>SUM(H16:H29)</f>
        <v>-2690126.6047843797</v>
      </c>
    </row>
    <row r="31" spans="1:8" ht="15.75" thickBot="1" x14ac:dyDescent="0.3"/>
    <row r="32" spans="1:8" ht="31.5" customHeight="1" thickBot="1" x14ac:dyDescent="0.3">
      <c r="A32" s="128" t="s">
        <v>87</v>
      </c>
      <c r="B32" s="129"/>
      <c r="C32" s="129"/>
      <c r="D32" s="129"/>
      <c r="E32" s="3"/>
      <c r="F32" s="19" t="s">
        <v>86</v>
      </c>
      <c r="G32" s="58">
        <v>0.65629999999999999</v>
      </c>
    </row>
    <row r="33" spans="1:7" x14ac:dyDescent="0.25">
      <c r="F33" s="100" t="s">
        <v>5</v>
      </c>
      <c r="G33" s="102">
        <f>H30</f>
        <v>-2690126.6047843797</v>
      </c>
    </row>
    <row r="34" spans="1:7" x14ac:dyDescent="0.25">
      <c r="A34" s="130" t="s">
        <v>88</v>
      </c>
      <c r="B34" s="129"/>
      <c r="C34" s="129"/>
      <c r="D34" s="129"/>
      <c r="F34" s="100"/>
      <c r="G34" s="103"/>
    </row>
    <row r="35" spans="1:7" ht="15.75" thickBot="1" x14ac:dyDescent="0.3">
      <c r="F35" s="101"/>
      <c r="G35" s="104"/>
    </row>
    <row r="36" spans="1:7" ht="66.75" customHeight="1" x14ac:dyDescent="0.25">
      <c r="A36" s="96" t="s">
        <v>89</v>
      </c>
      <c r="B36" s="97"/>
      <c r="C36" s="97"/>
      <c r="D36" s="97"/>
    </row>
  </sheetData>
  <mergeCells count="16">
    <mergeCell ref="A36:D36"/>
    <mergeCell ref="A30:B30"/>
    <mergeCell ref="F33:F35"/>
    <mergeCell ref="G33:G35"/>
    <mergeCell ref="A2:H5"/>
    <mergeCell ref="A6:H11"/>
    <mergeCell ref="H14:H15"/>
    <mergeCell ref="A13:A15"/>
    <mergeCell ref="B14:B15"/>
    <mergeCell ref="C14:C15"/>
    <mergeCell ref="D14:D15"/>
    <mergeCell ref="E14:E15"/>
    <mergeCell ref="F14:F15"/>
    <mergeCell ref="G14:G15"/>
    <mergeCell ref="A32:D32"/>
    <mergeCell ref="A34:D34"/>
  </mergeCells>
  <pageMargins left="0.25" right="0.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workbookViewId="0">
      <selection sqref="A1:G1"/>
    </sheetView>
  </sheetViews>
  <sheetFormatPr defaultRowHeight="15" x14ac:dyDescent="0.25"/>
  <cols>
    <col min="1" max="1" width="38.140625" style="11" customWidth="1"/>
    <col min="2" max="2" width="24" style="11" customWidth="1"/>
    <col min="3" max="3" width="23.42578125" style="11" customWidth="1"/>
    <col min="4" max="4" width="22.85546875" style="11" customWidth="1"/>
    <col min="5" max="5" width="24.28515625" style="11" customWidth="1"/>
    <col min="6" max="6" width="19.42578125" style="11" customWidth="1"/>
    <col min="7" max="7" width="31.140625" style="11" customWidth="1"/>
    <col min="8" max="8" width="18" style="11" customWidth="1"/>
    <col min="9" max="16384" width="9.140625" style="11"/>
  </cols>
  <sheetData>
    <row r="1" spans="1:7" ht="32.25" customHeight="1" thickBot="1" x14ac:dyDescent="0.4">
      <c r="A1" s="140" t="s">
        <v>97</v>
      </c>
      <c r="B1" s="132"/>
      <c r="C1" s="132"/>
      <c r="D1" s="132"/>
      <c r="E1" s="132"/>
      <c r="F1" s="132"/>
      <c r="G1" s="132"/>
    </row>
    <row r="2" spans="1:7" x14ac:dyDescent="0.25">
      <c r="A2" s="141" t="s">
        <v>8</v>
      </c>
      <c r="B2" s="106"/>
      <c r="C2" s="106"/>
      <c r="D2" s="106"/>
      <c r="E2" s="106"/>
      <c r="F2" s="106"/>
      <c r="G2" s="107"/>
    </row>
    <row r="3" spans="1:7" x14ac:dyDescent="0.25">
      <c r="A3" s="108"/>
      <c r="B3" s="109"/>
      <c r="C3" s="109"/>
      <c r="D3" s="109"/>
      <c r="E3" s="109"/>
      <c r="F3" s="109"/>
      <c r="G3" s="110"/>
    </row>
    <row r="4" spans="1:7" ht="0.75" customHeight="1" thickBot="1" x14ac:dyDescent="0.3">
      <c r="A4" s="108"/>
      <c r="B4" s="109"/>
      <c r="C4" s="109"/>
      <c r="D4" s="109"/>
      <c r="E4" s="109"/>
      <c r="F4" s="109"/>
      <c r="G4" s="110"/>
    </row>
    <row r="5" spans="1:7" ht="15.75" hidden="1" thickBot="1" x14ac:dyDescent="0.3">
      <c r="A5" s="142"/>
      <c r="B5" s="143"/>
      <c r="C5" s="143"/>
      <c r="D5" s="143"/>
      <c r="E5" s="143"/>
      <c r="F5" s="143"/>
      <c r="G5" s="144"/>
    </row>
    <row r="6" spans="1:7" x14ac:dyDescent="0.25">
      <c r="A6" s="145" t="s">
        <v>9</v>
      </c>
      <c r="B6" s="146"/>
      <c r="C6" s="146"/>
      <c r="D6" s="146"/>
      <c r="E6" s="146"/>
      <c r="F6" s="146"/>
      <c r="G6" s="147"/>
    </row>
    <row r="7" spans="1:7" x14ac:dyDescent="0.25">
      <c r="A7" s="148"/>
      <c r="B7" s="149"/>
      <c r="C7" s="149"/>
      <c r="D7" s="149"/>
      <c r="E7" s="149"/>
      <c r="F7" s="149"/>
      <c r="G7" s="150"/>
    </row>
    <row r="8" spans="1:7" x14ac:dyDescent="0.25">
      <c r="A8" s="148"/>
      <c r="B8" s="149"/>
      <c r="C8" s="149"/>
      <c r="D8" s="149"/>
      <c r="E8" s="149"/>
      <c r="F8" s="149"/>
      <c r="G8" s="150"/>
    </row>
    <row r="9" spans="1:7" x14ac:dyDescent="0.25">
      <c r="A9" s="148"/>
      <c r="B9" s="149"/>
      <c r="C9" s="149"/>
      <c r="D9" s="149"/>
      <c r="E9" s="149"/>
      <c r="F9" s="149"/>
      <c r="G9" s="150"/>
    </row>
    <row r="10" spans="1:7" x14ac:dyDescent="0.25">
      <c r="A10" s="148"/>
      <c r="B10" s="149"/>
      <c r="C10" s="149"/>
      <c r="D10" s="149"/>
      <c r="E10" s="149"/>
      <c r="F10" s="149"/>
      <c r="G10" s="150"/>
    </row>
    <row r="11" spans="1:7" ht="86.25" customHeight="1" thickBot="1" x14ac:dyDescent="0.3">
      <c r="A11" s="131"/>
      <c r="B11" s="132"/>
      <c r="C11" s="132"/>
      <c r="D11" s="132"/>
      <c r="E11" s="132"/>
      <c r="F11" s="132"/>
      <c r="G11" s="133"/>
    </row>
    <row r="12" spans="1:7" ht="15.75" thickBot="1" x14ac:dyDescent="0.3"/>
    <row r="13" spans="1:7" ht="15.75" thickBot="1" x14ac:dyDescent="0.3">
      <c r="A13" s="151" t="s">
        <v>2</v>
      </c>
      <c r="B13" s="152" t="s">
        <v>65</v>
      </c>
      <c r="C13" s="152"/>
      <c r="D13" s="152"/>
      <c r="E13" s="152" t="s">
        <v>64</v>
      </c>
      <c r="F13" s="152"/>
      <c r="G13" s="152"/>
    </row>
    <row r="14" spans="1:7" ht="15" customHeight="1" thickBot="1" x14ac:dyDescent="0.3">
      <c r="A14" s="151"/>
      <c r="B14" s="153" t="s">
        <v>11</v>
      </c>
      <c r="C14" s="153" t="s">
        <v>20</v>
      </c>
      <c r="D14" s="153" t="s">
        <v>55</v>
      </c>
      <c r="E14" s="153" t="s">
        <v>11</v>
      </c>
      <c r="F14" s="153" t="s">
        <v>20</v>
      </c>
      <c r="G14" s="153" t="s">
        <v>21</v>
      </c>
    </row>
    <row r="15" spans="1:7" ht="15.75" thickBot="1" x14ac:dyDescent="0.3">
      <c r="A15" s="151"/>
      <c r="B15" s="153"/>
      <c r="C15" s="153"/>
      <c r="D15" s="153"/>
      <c r="E15" s="153"/>
      <c r="F15" s="153"/>
      <c r="G15" s="153"/>
    </row>
    <row r="16" spans="1:7" x14ac:dyDescent="0.25">
      <c r="A16" s="66" t="s">
        <v>23</v>
      </c>
      <c r="B16" s="67">
        <f>'(2)(a)(i) One Time (all)'!G16</f>
        <v>-157253.02801171027</v>
      </c>
      <c r="C16" s="68"/>
      <c r="D16" s="68"/>
      <c r="E16" s="67">
        <f>'(2)(a)(i) One Time (all)'!G16</f>
        <v>-157253.02801171027</v>
      </c>
      <c r="F16" s="68"/>
      <c r="G16" s="68"/>
    </row>
    <row r="17" spans="1:7" x14ac:dyDescent="0.25">
      <c r="A17" s="13" t="s">
        <v>24</v>
      </c>
      <c r="B17" s="69">
        <f>'(2)(a)(i) One Time (all)'!G17</f>
        <v>-1048731.1243816856</v>
      </c>
      <c r="C17" s="70"/>
      <c r="D17" s="70"/>
      <c r="E17" s="69">
        <f>'(2)(a)(i) One Time (all)'!G17</f>
        <v>-1048731.1243816856</v>
      </c>
      <c r="F17" s="70"/>
      <c r="G17" s="70"/>
    </row>
    <row r="18" spans="1:7" x14ac:dyDescent="0.25">
      <c r="A18" s="13" t="s">
        <v>25</v>
      </c>
      <c r="B18" s="69">
        <f>'(2)(a)(i) One Time (all)'!G18</f>
        <v>-2569419.9724065526</v>
      </c>
      <c r="C18" s="70"/>
      <c r="D18" s="70"/>
      <c r="E18" s="69">
        <f>'(2)(a)(i) One Time (all)'!G18</f>
        <v>-2569419.9724065526</v>
      </c>
      <c r="F18" s="70"/>
      <c r="G18" s="70"/>
    </row>
    <row r="19" spans="1:7" x14ac:dyDescent="0.25">
      <c r="A19" s="13" t="s">
        <v>26</v>
      </c>
      <c r="B19" s="69">
        <f>'(2)(a)(i) One Time (all)'!G19</f>
        <v>-2802063.7381760576</v>
      </c>
      <c r="C19" s="70"/>
      <c r="D19" s="70"/>
      <c r="E19" s="69">
        <f>'(2)(a)(i) One Time (all)'!G19</f>
        <v>-2802063.7381760576</v>
      </c>
      <c r="F19" s="70"/>
      <c r="G19" s="70"/>
    </row>
    <row r="20" spans="1:7" x14ac:dyDescent="0.25">
      <c r="A20" s="13" t="s">
        <v>27</v>
      </c>
      <c r="B20" s="69">
        <f>'(2)(a)(i) One Time (all)'!G20</f>
        <v>-1957410.3602748376</v>
      </c>
      <c r="C20" s="70"/>
      <c r="D20" s="70"/>
      <c r="E20" s="69">
        <f>'(2)(a)(i) One Time (all)'!G20</f>
        <v>-1957410.3602748376</v>
      </c>
      <c r="F20" s="70"/>
      <c r="G20" s="70"/>
    </row>
    <row r="21" spans="1:7" x14ac:dyDescent="0.25">
      <c r="A21" s="13" t="s">
        <v>28</v>
      </c>
      <c r="B21" s="69">
        <f>'(2)(a)(i) One Time (all)'!G21</f>
        <v>-587793.57245413656</v>
      </c>
      <c r="C21" s="70"/>
      <c r="D21" s="70"/>
      <c r="E21" s="69">
        <f>'(2)(a)(i) One Time (all)'!G21</f>
        <v>-587793.57245413656</v>
      </c>
      <c r="F21" s="70"/>
      <c r="G21" s="70"/>
    </row>
    <row r="22" spans="1:7" x14ac:dyDescent="0.25">
      <c r="A22" s="13" t="s">
        <v>29</v>
      </c>
      <c r="B22" s="69">
        <f>'(2)(a)(i) One Time (all)'!G22</f>
        <v>-682324.96216594416</v>
      </c>
      <c r="C22" s="70"/>
      <c r="D22" s="70"/>
      <c r="E22" s="69">
        <f>'(2)(a)(i) One Time (all)'!G22</f>
        <v>-682324.96216594416</v>
      </c>
      <c r="F22" s="70"/>
      <c r="G22" s="70"/>
    </row>
    <row r="23" spans="1:7" x14ac:dyDescent="0.25">
      <c r="A23" s="13" t="s">
        <v>30</v>
      </c>
      <c r="B23" s="69">
        <f>'(2)(a)(i) One Time (all)'!G23</f>
        <v>-1114529.2266371103</v>
      </c>
      <c r="C23" s="70"/>
      <c r="D23" s="70"/>
      <c r="E23" s="69">
        <f>'(2)(a)(i) One Time (all)'!G23</f>
        <v>-1114529.2266371103</v>
      </c>
      <c r="F23" s="70"/>
      <c r="G23" s="70"/>
    </row>
    <row r="24" spans="1:7" x14ac:dyDescent="0.25">
      <c r="A24" s="13" t="s">
        <v>31</v>
      </c>
      <c r="B24" s="69">
        <f>'(2)(a)(i) One Time (all)'!G24</f>
        <v>-1165782.5996058299</v>
      </c>
      <c r="C24" s="70"/>
      <c r="D24" s="70"/>
      <c r="E24" s="69">
        <f>'(2)(a)(i) One Time (all)'!G24</f>
        <v>-1165782.5996058299</v>
      </c>
      <c r="F24" s="70"/>
      <c r="G24" s="70"/>
    </row>
    <row r="25" spans="1:7" x14ac:dyDescent="0.25">
      <c r="A25" s="13" t="s">
        <v>74</v>
      </c>
      <c r="B25" s="69">
        <f>'(2)(a)(i) One Time (all)'!G25</f>
        <v>6881702.6039456762</v>
      </c>
      <c r="C25" s="70"/>
      <c r="D25" s="69">
        <f>D50*E50</f>
        <v>-650774.88</v>
      </c>
      <c r="E25" s="70">
        <f>B25*(B50/C50)</f>
        <v>4891219.8261132343</v>
      </c>
      <c r="F25" s="70"/>
      <c r="G25" s="70">
        <f>D25</f>
        <v>-650774.88</v>
      </c>
    </row>
    <row r="26" spans="1:7" x14ac:dyDescent="0.25">
      <c r="A26" s="46" t="s">
        <v>73</v>
      </c>
      <c r="B26" s="79" t="str">
        <f>'(2)(a)(i) One Time (all)'!G26</f>
        <v>TBD</v>
      </c>
      <c r="C26" s="71"/>
      <c r="D26" s="76"/>
      <c r="E26" s="79" t="str">
        <f>'(2)(a)(i) One Time (all)'!G26</f>
        <v>TBD</v>
      </c>
      <c r="F26" s="71"/>
      <c r="G26" s="71"/>
    </row>
    <row r="27" spans="1:7" x14ac:dyDescent="0.25">
      <c r="A27" s="46" t="s">
        <v>72</v>
      </c>
      <c r="B27" s="79" t="str">
        <f>'(2)(a)(i) One Time (all)'!G27</f>
        <v>TBD</v>
      </c>
      <c r="C27" s="71"/>
      <c r="D27" s="76"/>
      <c r="E27" s="79" t="str">
        <f>'(2)(a)(i) One Time (all)'!G27</f>
        <v>TBD</v>
      </c>
      <c r="F27" s="71"/>
      <c r="G27" s="71"/>
    </row>
    <row r="28" spans="1:7" ht="15.75" thickBot="1" x14ac:dyDescent="0.3">
      <c r="A28" s="14" t="s">
        <v>71</v>
      </c>
      <c r="B28" s="69">
        <f>'(2)(a)(i) One Time (all)'!G28</f>
        <v>0</v>
      </c>
      <c r="C28" s="71"/>
      <c r="D28" s="71">
        <f>D49*E49</f>
        <v>-2278645.52</v>
      </c>
      <c r="E28" s="79">
        <f>'(2)(a)(i) One Time (all)'!G28</f>
        <v>0</v>
      </c>
      <c r="F28" s="71"/>
      <c r="G28" s="71">
        <f>D28</f>
        <v>-2278645.52</v>
      </c>
    </row>
    <row r="29" spans="1:7" ht="15.75" thickBot="1" x14ac:dyDescent="0.3">
      <c r="A29" s="22" t="s">
        <v>43</v>
      </c>
      <c r="B29" s="72">
        <f t="shared" ref="B29:G29" si="0">SUM(B16:B28)</f>
        <v>-5203605.980168188</v>
      </c>
      <c r="C29" s="72">
        <f t="shared" si="0"/>
        <v>0</v>
      </c>
      <c r="D29" s="72">
        <f t="shared" si="0"/>
        <v>-2929420.4</v>
      </c>
      <c r="E29" s="72">
        <f t="shared" si="0"/>
        <v>-7194088.75800063</v>
      </c>
      <c r="F29" s="72">
        <f t="shared" si="0"/>
        <v>0</v>
      </c>
      <c r="G29" s="73">
        <f t="shared" si="0"/>
        <v>-2929420.4</v>
      </c>
    </row>
    <row r="30" spans="1:7" ht="15.75" thickBot="1" x14ac:dyDescent="0.3">
      <c r="A30" s="60" t="s">
        <v>51</v>
      </c>
      <c r="B30" s="74">
        <f>B29*'(2)(a)(i) One Time (all)'!$G$32</f>
        <v>-3415126.6047843816</v>
      </c>
      <c r="C30" s="74">
        <f>C29*'(2)(a)(i) One Time (all)'!$G$32</f>
        <v>0</v>
      </c>
      <c r="D30" s="74">
        <f>D29*'(2)(a)(i) One Time (all)'!$G$32</f>
        <v>-1922578.60852</v>
      </c>
      <c r="E30" s="74">
        <f>E29*'(2)(a)(i) One Time (all)'!$G$32</f>
        <v>-4721480.4518758133</v>
      </c>
      <c r="F30" s="74">
        <f>F29*'(2)(a)(i) One Time (all)'!$G$32</f>
        <v>0</v>
      </c>
      <c r="G30" s="75">
        <f>G29*'(2)(a)(i) One Time (all)'!$G$32</f>
        <v>-1922578.60852</v>
      </c>
    </row>
    <row r="31" spans="1:7" x14ac:dyDescent="0.25">
      <c r="A31" s="89"/>
      <c r="B31" s="90"/>
      <c r="C31" s="90"/>
      <c r="D31" s="90"/>
      <c r="E31" s="90"/>
      <c r="F31" s="90"/>
      <c r="G31" s="88"/>
    </row>
    <row r="32" spans="1:7" x14ac:dyDescent="0.25">
      <c r="A32" s="91" t="s">
        <v>52</v>
      </c>
      <c r="B32" s="92"/>
      <c r="C32" s="92"/>
      <c r="D32" s="92"/>
      <c r="E32" s="92"/>
      <c r="F32" s="92"/>
      <c r="G32" s="88"/>
    </row>
    <row r="33" spans="1:7" x14ac:dyDescent="0.25">
      <c r="A33" s="59" t="s">
        <v>48</v>
      </c>
      <c r="B33" s="69"/>
      <c r="C33" s="69">
        <f>'(2)(a)(i) One Time (all)'!B29*49617</f>
        <v>719446.5</v>
      </c>
      <c r="D33" s="69"/>
      <c r="E33" s="70"/>
      <c r="F33" s="70">
        <f>C33</f>
        <v>719446.5</v>
      </c>
      <c r="G33" s="70"/>
    </row>
    <row r="34" spans="1:7" x14ac:dyDescent="0.25">
      <c r="A34" s="35" t="s">
        <v>69</v>
      </c>
      <c r="B34" s="76"/>
      <c r="C34" s="76">
        <v>0</v>
      </c>
      <c r="D34" s="76"/>
      <c r="E34" s="71"/>
      <c r="F34" s="71">
        <v>0</v>
      </c>
      <c r="G34" s="71"/>
    </row>
    <row r="35" spans="1:7" x14ac:dyDescent="0.25">
      <c r="A35" s="35" t="s">
        <v>70</v>
      </c>
      <c r="B35" s="76"/>
      <c r="C35" s="76">
        <f>(C49*(1-'(2)(a)(i) One Time (all)'!$G$32))*E49</f>
        <v>873899.52509999997</v>
      </c>
      <c r="D35" s="76"/>
      <c r="E35" s="71"/>
      <c r="F35" s="71">
        <f>B49/C49*C35</f>
        <v>90729.059875999999</v>
      </c>
      <c r="G35" s="71"/>
    </row>
    <row r="36" spans="1:7" ht="15.75" thickBot="1" x14ac:dyDescent="0.3">
      <c r="A36" s="35" t="s">
        <v>77</v>
      </c>
      <c r="B36" s="71"/>
      <c r="C36" s="76">
        <f>(C50*(1-'(2)(a)(i) One Time (all)'!$G$32))*E50</f>
        <v>815653.24998796801</v>
      </c>
      <c r="D36" s="71"/>
      <c r="E36" s="76"/>
      <c r="F36" s="71">
        <f>B50/C50*C36</f>
        <v>579731.4381599999</v>
      </c>
      <c r="G36" s="71"/>
    </row>
    <row r="37" spans="1:7" ht="15.75" thickBot="1" x14ac:dyDescent="0.3">
      <c r="A37" s="61" t="s">
        <v>53</v>
      </c>
      <c r="B37" s="74">
        <f>SUM(B33:B36)</f>
        <v>0</v>
      </c>
      <c r="C37" s="74">
        <f>SUM(C33:C36)</f>
        <v>2408999.275087968</v>
      </c>
      <c r="D37" s="74">
        <f t="shared" ref="D37:G37" si="1">SUM(D33:D36)</f>
        <v>0</v>
      </c>
      <c r="E37" s="74">
        <f t="shared" si="1"/>
        <v>0</v>
      </c>
      <c r="F37" s="74">
        <f>SUM(F33:F36)</f>
        <v>1389906.9980359999</v>
      </c>
      <c r="G37" s="74">
        <f t="shared" si="1"/>
        <v>0</v>
      </c>
    </row>
    <row r="38" spans="1:7" ht="15.75" thickBot="1" x14ac:dyDescent="0.3">
      <c r="A38" s="23"/>
      <c r="B38" s="77"/>
      <c r="C38" s="77"/>
      <c r="D38" s="77"/>
      <c r="E38" s="77"/>
      <c r="F38" s="77"/>
      <c r="G38" s="78"/>
    </row>
    <row r="39" spans="1:7" ht="15.75" thickBot="1" x14ac:dyDescent="0.3">
      <c r="A39" s="65" t="s">
        <v>54</v>
      </c>
      <c r="B39" s="74">
        <f t="shared" ref="B39:G39" si="2">B30+B37</f>
        <v>-3415126.6047843816</v>
      </c>
      <c r="C39" s="74">
        <f t="shared" si="2"/>
        <v>2408999.275087968</v>
      </c>
      <c r="D39" s="74">
        <f t="shared" si="2"/>
        <v>-1922578.60852</v>
      </c>
      <c r="E39" s="74">
        <f t="shared" si="2"/>
        <v>-4721480.4518758133</v>
      </c>
      <c r="F39" s="74">
        <f t="shared" si="2"/>
        <v>1389906.9980359999</v>
      </c>
      <c r="G39" s="74">
        <f t="shared" si="2"/>
        <v>-1922578.60852</v>
      </c>
    </row>
    <row r="40" spans="1:7" ht="15.75" thickBot="1" x14ac:dyDescent="0.3">
      <c r="A40" s="62"/>
      <c r="B40" s="63"/>
      <c r="C40" s="63"/>
      <c r="D40" s="63"/>
      <c r="E40" s="64"/>
      <c r="F40" s="64"/>
      <c r="G40" s="63"/>
    </row>
    <row r="41" spans="1:7" ht="15.75" thickBot="1" x14ac:dyDescent="0.3">
      <c r="A41" s="131" t="s">
        <v>12</v>
      </c>
      <c r="B41" s="132"/>
      <c r="C41" s="133"/>
      <c r="D41" s="21">
        <v>491872000</v>
      </c>
      <c r="E41" s="7"/>
      <c r="F41" s="7"/>
      <c r="G41" s="21">
        <v>491872000</v>
      </c>
    </row>
    <row r="42" spans="1:7" x14ac:dyDescent="0.25">
      <c r="B42" s="1" t="s">
        <v>78</v>
      </c>
      <c r="C42" s="2"/>
      <c r="D42" s="20">
        <f>SUM(B39:D39)*1.029768</f>
        <v>-3015887.6565852398</v>
      </c>
      <c r="E42" s="1" t="s">
        <v>79</v>
      </c>
      <c r="F42" s="2"/>
      <c r="G42" s="20">
        <f>SUM(E39:G39)*1.029768</f>
        <v>-5410557.6609521406</v>
      </c>
    </row>
    <row r="43" spans="1:7" ht="15" customHeight="1" x14ac:dyDescent="0.25">
      <c r="B43" s="134">
        <f>D42/D41</f>
        <v>-6.1314481340373917E-3</v>
      </c>
      <c r="C43" s="135"/>
      <c r="D43" s="136"/>
      <c r="E43" s="134">
        <f>G42/G41</f>
        <v>-1.0999930187024552E-2</v>
      </c>
      <c r="F43" s="135"/>
      <c r="G43" s="136"/>
    </row>
    <row r="44" spans="1:7" ht="15.75" thickBot="1" x14ac:dyDescent="0.3">
      <c r="B44" s="137"/>
      <c r="C44" s="138"/>
      <c r="D44" s="139"/>
      <c r="E44" s="137"/>
      <c r="F44" s="138"/>
      <c r="G44" s="139"/>
    </row>
    <row r="45" spans="1:7" x14ac:dyDescent="0.25">
      <c r="F45" s="6"/>
      <c r="G45" s="7"/>
    </row>
    <row r="46" spans="1:7" x14ac:dyDescent="0.25">
      <c r="F46" s="6"/>
      <c r="G46" s="7"/>
    </row>
    <row r="47" spans="1:7" x14ac:dyDescent="0.25">
      <c r="A47" s="81" t="s">
        <v>60</v>
      </c>
      <c r="F47" s="6"/>
      <c r="G47" s="7"/>
    </row>
    <row r="48" spans="1:7" s="82" customFormat="1" ht="30" x14ac:dyDescent="0.25">
      <c r="A48" s="82" t="s">
        <v>66</v>
      </c>
      <c r="B48" s="83" t="s">
        <v>59</v>
      </c>
      <c r="C48" s="83" t="s">
        <v>61</v>
      </c>
      <c r="D48" s="83" t="s">
        <v>62</v>
      </c>
      <c r="E48" s="83" t="s">
        <v>63</v>
      </c>
    </row>
    <row r="49" spans="1:6" x14ac:dyDescent="0.25">
      <c r="A49" s="11" t="s">
        <v>4</v>
      </c>
      <c r="B49" s="80">
        <f>'(2)(a)(iii)(A) and (B)'!E32</f>
        <v>33163</v>
      </c>
      <c r="C49" s="80">
        <v>319425</v>
      </c>
      <c r="D49" s="80">
        <v>-286262</v>
      </c>
      <c r="E49" s="11">
        <v>7.96</v>
      </c>
      <c r="F49" s="95"/>
    </row>
    <row r="50" spans="1:6" x14ac:dyDescent="0.25">
      <c r="A50" s="11" t="s">
        <v>56</v>
      </c>
      <c r="B50" s="80">
        <f>'(2)(a)(iii)(A) and (B)'!E29</f>
        <v>286860</v>
      </c>
      <c r="C50" s="80">
        <f>'(2)(a)(ii)Annual-2015,actual'!B52*1.2</f>
        <v>403597.72800000006</v>
      </c>
      <c r="D50" s="80">
        <v>-110676</v>
      </c>
      <c r="E50" s="11">
        <v>5.88</v>
      </c>
    </row>
    <row r="52" spans="1:6" x14ac:dyDescent="0.25">
      <c r="A52" s="129" t="s">
        <v>75</v>
      </c>
      <c r="B52" s="129"/>
      <c r="C52" s="129"/>
      <c r="D52" s="129"/>
      <c r="E52" s="129"/>
      <c r="F52" s="129"/>
    </row>
    <row r="53" spans="1:6" x14ac:dyDescent="0.25">
      <c r="A53" s="129" t="s">
        <v>83</v>
      </c>
      <c r="B53" s="129"/>
      <c r="C53" s="129"/>
      <c r="D53" s="129"/>
      <c r="E53" s="129"/>
      <c r="F53" s="129"/>
    </row>
    <row r="54" spans="1:6" x14ac:dyDescent="0.25">
      <c r="A54" s="129" t="s">
        <v>82</v>
      </c>
      <c r="B54" s="129"/>
      <c r="C54" s="129"/>
      <c r="D54" s="129"/>
      <c r="E54" s="129"/>
      <c r="F54" s="129"/>
    </row>
    <row r="55" spans="1:6" x14ac:dyDescent="0.25">
      <c r="A55" s="129" t="s">
        <v>81</v>
      </c>
      <c r="B55" s="129"/>
      <c r="C55" s="129"/>
      <c r="D55" s="129"/>
      <c r="E55" s="129"/>
      <c r="F55" s="129"/>
    </row>
    <row r="56" spans="1:6" x14ac:dyDescent="0.25">
      <c r="A56" s="129" t="s">
        <v>76</v>
      </c>
      <c r="B56" s="129"/>
      <c r="C56" s="129"/>
      <c r="D56" s="129"/>
      <c r="E56" s="129"/>
      <c r="F56" s="129"/>
    </row>
    <row r="57" spans="1:6" x14ac:dyDescent="0.25">
      <c r="A57" s="129" t="s">
        <v>80</v>
      </c>
      <c r="B57" s="129"/>
      <c r="C57" s="129"/>
      <c r="D57" s="129"/>
      <c r="E57" s="129"/>
      <c r="F57" s="129"/>
    </row>
  </sheetData>
  <mergeCells count="21">
    <mergeCell ref="A57:F57"/>
    <mergeCell ref="A52:F52"/>
    <mergeCell ref="A53:F53"/>
    <mergeCell ref="A54:F54"/>
    <mergeCell ref="A55:F55"/>
    <mergeCell ref="A56:F56"/>
    <mergeCell ref="A41:C41"/>
    <mergeCell ref="B43:D44"/>
    <mergeCell ref="E43:G44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25" right="0.25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workbookViewId="0">
      <selection activeCell="E31" sqref="E31"/>
    </sheetView>
  </sheetViews>
  <sheetFormatPr defaultRowHeight="15" x14ac:dyDescent="0.25"/>
  <cols>
    <col min="1" max="1" width="44.140625" customWidth="1"/>
    <col min="2" max="2" width="24" customWidth="1"/>
    <col min="3" max="3" width="23.42578125" customWidth="1"/>
    <col min="4" max="4" width="22.85546875" customWidth="1"/>
    <col min="5" max="5" width="24.28515625" customWidth="1"/>
    <col min="6" max="6" width="19.42578125" customWidth="1"/>
    <col min="7" max="7" width="31.140625" customWidth="1"/>
    <col min="8" max="8" width="18" customWidth="1"/>
    <col min="9" max="9" width="11.5703125" bestFit="1" customWidth="1"/>
  </cols>
  <sheetData>
    <row r="1" spans="1:7" ht="32.25" customHeight="1" thickBot="1" x14ac:dyDescent="0.4">
      <c r="A1" s="140" t="s">
        <v>10</v>
      </c>
      <c r="B1" s="132"/>
      <c r="C1" s="132"/>
      <c r="D1" s="132"/>
      <c r="E1" s="132"/>
      <c r="F1" s="132"/>
      <c r="G1" s="132"/>
    </row>
    <row r="2" spans="1:7" x14ac:dyDescent="0.25">
      <c r="A2" s="141" t="s">
        <v>8</v>
      </c>
      <c r="B2" s="106"/>
      <c r="C2" s="106"/>
      <c r="D2" s="106"/>
      <c r="E2" s="106"/>
      <c r="F2" s="106"/>
      <c r="G2" s="107"/>
    </row>
    <row r="3" spans="1:7" x14ac:dyDescent="0.25">
      <c r="A3" s="108"/>
      <c r="B3" s="109"/>
      <c r="C3" s="109"/>
      <c r="D3" s="109"/>
      <c r="E3" s="109"/>
      <c r="F3" s="109"/>
      <c r="G3" s="110"/>
    </row>
    <row r="4" spans="1:7" ht="0.75" customHeight="1" thickBot="1" x14ac:dyDescent="0.3">
      <c r="A4" s="108"/>
      <c r="B4" s="109"/>
      <c r="C4" s="109"/>
      <c r="D4" s="109"/>
      <c r="E4" s="109"/>
      <c r="F4" s="109"/>
      <c r="G4" s="110"/>
    </row>
    <row r="5" spans="1:7" ht="15.75" hidden="1" thickBot="1" x14ac:dyDescent="0.3">
      <c r="A5" s="142"/>
      <c r="B5" s="143"/>
      <c r="C5" s="143"/>
      <c r="D5" s="143"/>
      <c r="E5" s="143"/>
      <c r="F5" s="143"/>
      <c r="G5" s="144"/>
    </row>
    <row r="6" spans="1:7" x14ac:dyDescent="0.25">
      <c r="A6" s="145" t="s">
        <v>9</v>
      </c>
      <c r="B6" s="146"/>
      <c r="C6" s="146"/>
      <c r="D6" s="146"/>
      <c r="E6" s="146"/>
      <c r="F6" s="146"/>
      <c r="G6" s="147"/>
    </row>
    <row r="7" spans="1:7" x14ac:dyDescent="0.25">
      <c r="A7" s="148"/>
      <c r="B7" s="149"/>
      <c r="C7" s="149"/>
      <c r="D7" s="149"/>
      <c r="E7" s="149"/>
      <c r="F7" s="149"/>
      <c r="G7" s="150"/>
    </row>
    <row r="8" spans="1:7" x14ac:dyDescent="0.25">
      <c r="A8" s="148"/>
      <c r="B8" s="149"/>
      <c r="C8" s="149"/>
      <c r="D8" s="149"/>
      <c r="E8" s="149"/>
      <c r="F8" s="149"/>
      <c r="G8" s="150"/>
    </row>
    <row r="9" spans="1:7" x14ac:dyDescent="0.25">
      <c r="A9" s="148"/>
      <c r="B9" s="149"/>
      <c r="C9" s="149"/>
      <c r="D9" s="149"/>
      <c r="E9" s="149"/>
      <c r="F9" s="149"/>
      <c r="G9" s="150"/>
    </row>
    <row r="10" spans="1:7" x14ac:dyDescent="0.25">
      <c r="A10" s="148"/>
      <c r="B10" s="149"/>
      <c r="C10" s="149"/>
      <c r="D10" s="149"/>
      <c r="E10" s="149"/>
      <c r="F10" s="149"/>
      <c r="G10" s="150"/>
    </row>
    <row r="11" spans="1:7" ht="86.25" customHeight="1" thickBot="1" x14ac:dyDescent="0.3">
      <c r="A11" s="131"/>
      <c r="B11" s="132"/>
      <c r="C11" s="132"/>
      <c r="D11" s="132"/>
      <c r="E11" s="132"/>
      <c r="F11" s="132"/>
      <c r="G11" s="133"/>
    </row>
    <row r="12" spans="1:7" ht="15.75" thickBot="1" x14ac:dyDescent="0.3"/>
    <row r="13" spans="1:7" ht="15.75" thickBot="1" x14ac:dyDescent="0.3">
      <c r="A13" s="151" t="s">
        <v>2</v>
      </c>
      <c r="B13" s="152" t="s">
        <v>49</v>
      </c>
      <c r="C13" s="152"/>
      <c r="D13" s="152"/>
      <c r="E13" s="152" t="s">
        <v>50</v>
      </c>
      <c r="F13" s="152"/>
      <c r="G13" s="152"/>
    </row>
    <row r="14" spans="1:7" ht="15" customHeight="1" thickBot="1" x14ac:dyDescent="0.3">
      <c r="A14" s="151"/>
      <c r="B14" s="153" t="s">
        <v>11</v>
      </c>
      <c r="C14" s="153" t="s">
        <v>20</v>
      </c>
      <c r="D14" s="153" t="s">
        <v>55</v>
      </c>
      <c r="E14" s="153" t="s">
        <v>11</v>
      </c>
      <c r="F14" s="153" t="s">
        <v>20</v>
      </c>
      <c r="G14" s="153" t="s">
        <v>21</v>
      </c>
    </row>
    <row r="15" spans="1:7" ht="15.75" thickBot="1" x14ac:dyDescent="0.3">
      <c r="A15" s="151"/>
      <c r="B15" s="153"/>
      <c r="C15" s="153"/>
      <c r="D15" s="153"/>
      <c r="E15" s="153"/>
      <c r="F15" s="153"/>
      <c r="G15" s="153"/>
    </row>
    <row r="16" spans="1:7" x14ac:dyDescent="0.25">
      <c r="A16" s="66" t="s">
        <v>23</v>
      </c>
      <c r="B16" s="67">
        <f>'(2)(a)(i) One Time (all)'!G16</f>
        <v>-157253.02801171027</v>
      </c>
      <c r="C16" s="68"/>
      <c r="D16" s="68"/>
      <c r="E16" s="67">
        <f>'(2)(a)(i) One Time (all)'!G16</f>
        <v>-157253.02801171027</v>
      </c>
      <c r="F16" s="68"/>
      <c r="G16" s="68"/>
    </row>
    <row r="17" spans="1:9" x14ac:dyDescent="0.25">
      <c r="A17" s="4" t="s">
        <v>24</v>
      </c>
      <c r="B17" s="69">
        <f>'(2)(a)(i) One Time (all)'!G17</f>
        <v>-1048731.1243816856</v>
      </c>
      <c r="C17" s="70"/>
      <c r="D17" s="70"/>
      <c r="E17" s="69">
        <f>'(2)(a)(i) One Time (all)'!G17</f>
        <v>-1048731.1243816856</v>
      </c>
      <c r="F17" s="70"/>
      <c r="G17" s="70"/>
    </row>
    <row r="18" spans="1:9" x14ac:dyDescent="0.25">
      <c r="A18" s="4" t="s">
        <v>25</v>
      </c>
      <c r="B18" s="69">
        <f>'(2)(a)(i) One Time (all)'!G18</f>
        <v>-2569419.9724065526</v>
      </c>
      <c r="C18" s="70"/>
      <c r="D18" s="70"/>
      <c r="E18" s="69">
        <f>'(2)(a)(i) One Time (all)'!G18</f>
        <v>-2569419.9724065526</v>
      </c>
      <c r="F18" s="70"/>
      <c r="G18" s="70"/>
    </row>
    <row r="19" spans="1:9" x14ac:dyDescent="0.25">
      <c r="A19" s="4" t="s">
        <v>26</v>
      </c>
      <c r="B19" s="69">
        <f>'(2)(a)(i) One Time (all)'!G19</f>
        <v>-2802063.7381760576</v>
      </c>
      <c r="C19" s="70"/>
      <c r="D19" s="70"/>
      <c r="E19" s="69">
        <f>'(2)(a)(i) One Time (all)'!G19</f>
        <v>-2802063.7381760576</v>
      </c>
      <c r="F19" s="70"/>
      <c r="G19" s="70"/>
    </row>
    <row r="20" spans="1:9" x14ac:dyDescent="0.25">
      <c r="A20" s="4" t="s">
        <v>27</v>
      </c>
      <c r="B20" s="69">
        <f>'(2)(a)(i) One Time (all)'!G20</f>
        <v>-1957410.3602748376</v>
      </c>
      <c r="C20" s="70"/>
      <c r="D20" s="70"/>
      <c r="E20" s="69">
        <f>'(2)(a)(i) One Time (all)'!G20</f>
        <v>-1957410.3602748376</v>
      </c>
      <c r="F20" s="70"/>
      <c r="G20" s="70"/>
    </row>
    <row r="21" spans="1:9" x14ac:dyDescent="0.25">
      <c r="A21" s="4" t="s">
        <v>28</v>
      </c>
      <c r="B21" s="69">
        <f>'(2)(a)(i) One Time (all)'!G21</f>
        <v>-587793.57245413656</v>
      </c>
      <c r="C21" s="70"/>
      <c r="D21" s="70"/>
      <c r="E21" s="69">
        <f>'(2)(a)(i) One Time (all)'!G21</f>
        <v>-587793.57245413656</v>
      </c>
      <c r="F21" s="70"/>
      <c r="G21" s="70"/>
    </row>
    <row r="22" spans="1:9" x14ac:dyDescent="0.25">
      <c r="A22" s="4" t="s">
        <v>29</v>
      </c>
      <c r="B22" s="69">
        <f>'(2)(a)(i) One Time (all)'!G22</f>
        <v>-682324.96216594416</v>
      </c>
      <c r="C22" s="70"/>
      <c r="D22" s="70"/>
      <c r="E22" s="69">
        <f>'(2)(a)(i) One Time (all)'!G22</f>
        <v>-682324.96216594416</v>
      </c>
      <c r="F22" s="70"/>
      <c r="G22" s="70"/>
    </row>
    <row r="23" spans="1:9" x14ac:dyDescent="0.25">
      <c r="A23" s="4" t="s">
        <v>30</v>
      </c>
      <c r="B23" s="69">
        <f>'(2)(a)(i) One Time (all)'!G23</f>
        <v>-1114529.2266371103</v>
      </c>
      <c r="C23" s="70"/>
      <c r="D23" s="70"/>
      <c r="E23" s="69">
        <f>'(2)(a)(i) One Time (all)'!G23</f>
        <v>-1114529.2266371103</v>
      </c>
      <c r="F23" s="70"/>
      <c r="G23" s="70"/>
    </row>
    <row r="24" spans="1:9" x14ac:dyDescent="0.25">
      <c r="A24" s="4" t="s">
        <v>31</v>
      </c>
      <c r="B24" s="69">
        <f>'(2)(a)(i) One Time (all)'!G24</f>
        <v>-1165782.5996058299</v>
      </c>
      <c r="C24" s="70"/>
      <c r="D24" s="70"/>
      <c r="E24" s="69">
        <f>'(2)(a)(i) One Time (all)'!G24</f>
        <v>-1165782.5996058299</v>
      </c>
      <c r="F24" s="70"/>
      <c r="G24" s="70"/>
    </row>
    <row r="25" spans="1:9" x14ac:dyDescent="0.25">
      <c r="A25" s="4" t="s">
        <v>74</v>
      </c>
      <c r="B25" s="69">
        <f>'(2)(a)(i) One Time (all)'!G25*($B$51/$B$52)</f>
        <v>6006614.3727809209</v>
      </c>
      <c r="C25" s="70"/>
      <c r="D25" s="69">
        <f>-D47*E47</f>
        <v>-680196.24</v>
      </c>
      <c r="E25" s="70"/>
      <c r="F25" s="70"/>
      <c r="G25" s="70"/>
    </row>
    <row r="26" spans="1:9" ht="15.75" thickBot="1" x14ac:dyDescent="0.3">
      <c r="A26" s="5"/>
      <c r="B26" s="71"/>
      <c r="C26" s="71"/>
      <c r="D26" s="71"/>
      <c r="E26" s="71"/>
      <c r="F26" s="71"/>
      <c r="G26" s="71"/>
      <c r="I26" s="80"/>
    </row>
    <row r="27" spans="1:9" s="11" customFormat="1" ht="15.75" thickBot="1" x14ac:dyDescent="0.3">
      <c r="A27" s="22" t="s">
        <v>43</v>
      </c>
      <c r="B27" s="72">
        <f t="shared" ref="B27:G27" si="0">SUM(B16:B26)</f>
        <v>-6078694.2113329433</v>
      </c>
      <c r="C27" s="72">
        <f t="shared" si="0"/>
        <v>0</v>
      </c>
      <c r="D27" s="72">
        <f t="shared" si="0"/>
        <v>-680196.24</v>
      </c>
      <c r="E27" s="72">
        <f t="shared" si="0"/>
        <v>-12085308.584113864</v>
      </c>
      <c r="F27" s="72">
        <f t="shared" si="0"/>
        <v>0</v>
      </c>
      <c r="G27" s="73">
        <f t="shared" si="0"/>
        <v>0</v>
      </c>
      <c r="I27" s="80"/>
    </row>
    <row r="28" spans="1:9" s="11" customFormat="1" ht="15.75" thickBot="1" x14ac:dyDescent="0.3">
      <c r="A28" s="60" t="s">
        <v>51</v>
      </c>
      <c r="B28" s="74">
        <f>B27*'(2)(a)(i) One Time (all)'!$G$32</f>
        <v>-3989447.0108978106</v>
      </c>
      <c r="C28" s="74">
        <f>C27*'(2)(a)(i) One Time (all)'!$G$32</f>
        <v>0</v>
      </c>
      <c r="D28" s="74">
        <f>D27*'(2)(a)(i) One Time (all)'!$G$32</f>
        <v>-446412.79231200001</v>
      </c>
      <c r="E28" s="74">
        <f>E27*'(2)(a)(i) One Time (all)'!$G$32</f>
        <v>-7931588.023753929</v>
      </c>
      <c r="F28" s="74">
        <f>F27*'(2)(a)(i) One Time (all)'!$G$32</f>
        <v>0</v>
      </c>
      <c r="G28" s="75">
        <f>G27*'(2)(a)(i) One Time (all)'!$G$32</f>
        <v>0</v>
      </c>
    </row>
    <row r="29" spans="1:9" s="11" customFormat="1" x14ac:dyDescent="0.25">
      <c r="A29" s="93"/>
      <c r="B29" s="90"/>
      <c r="C29" s="90"/>
      <c r="D29" s="90"/>
      <c r="E29" s="90"/>
      <c r="F29" s="90"/>
      <c r="G29" s="88"/>
    </row>
    <row r="30" spans="1:9" s="11" customFormat="1" x14ac:dyDescent="0.25">
      <c r="A30" s="94" t="s">
        <v>52</v>
      </c>
      <c r="B30" s="92"/>
      <c r="C30" s="92"/>
      <c r="D30" s="92"/>
      <c r="E30" s="92"/>
      <c r="F30" s="92"/>
      <c r="G30" s="88"/>
    </row>
    <row r="31" spans="1:9" s="11" customFormat="1" x14ac:dyDescent="0.25">
      <c r="A31" s="59" t="s">
        <v>48</v>
      </c>
      <c r="B31" s="69"/>
      <c r="C31" s="69">
        <f>'(2)(a)(i) One Time (all)'!H29</f>
        <v>725000</v>
      </c>
      <c r="D31" s="69"/>
      <c r="E31" s="70"/>
      <c r="F31" s="70">
        <f>'(2)(a)(i) One Time (all)'!B29*383</f>
        <v>5553.5</v>
      </c>
      <c r="G31" s="70"/>
    </row>
    <row r="32" spans="1:9" s="11" customFormat="1" x14ac:dyDescent="0.25">
      <c r="A32" s="35" t="s">
        <v>91</v>
      </c>
      <c r="B32" s="76"/>
      <c r="C32" s="76">
        <f>((1-'(2)(a)(i) One Time (all)'!$G$32)*SUM('(2)(a)(iii)(A) and (B)'!E5:E13))*E48</f>
        <v>1753.7834759120465</v>
      </c>
      <c r="D32" s="76"/>
      <c r="E32" s="71"/>
      <c r="F32" s="71">
        <f>C32</f>
        <v>1753.7834759120465</v>
      </c>
      <c r="G32" s="71"/>
    </row>
    <row r="33" spans="1:7" s="11" customFormat="1" x14ac:dyDescent="0.25">
      <c r="A33" s="35" t="s">
        <v>92</v>
      </c>
      <c r="B33" s="76"/>
      <c r="C33" s="76">
        <v>0</v>
      </c>
      <c r="D33" s="76"/>
      <c r="E33" s="71"/>
      <c r="F33" s="76">
        <v>0</v>
      </c>
      <c r="G33" s="71"/>
    </row>
    <row r="34" spans="1:7" ht="15.75" thickBot="1" x14ac:dyDescent="0.3">
      <c r="A34" s="35" t="s">
        <v>93</v>
      </c>
      <c r="B34" s="71"/>
      <c r="C34" s="76">
        <f>B51*E47*(1-'(2)(a)(i) One Time (all)'!$G$32)</f>
        <v>233783.44768800001</v>
      </c>
      <c r="D34" s="71"/>
      <c r="E34" s="76"/>
      <c r="F34" s="71">
        <v>0</v>
      </c>
      <c r="G34" s="71"/>
    </row>
    <row r="35" spans="1:7" s="11" customFormat="1" ht="15.75" thickBot="1" x14ac:dyDescent="0.3">
      <c r="A35" s="61" t="s">
        <v>53</v>
      </c>
      <c r="B35" s="74">
        <f>SUM(B31:B34)</f>
        <v>0</v>
      </c>
      <c r="C35" s="74">
        <f t="shared" ref="C35:G35" si="1">SUM(C31:C34)</f>
        <v>960537.2311639121</v>
      </c>
      <c r="D35" s="74">
        <f t="shared" si="1"/>
        <v>0</v>
      </c>
      <c r="E35" s="74">
        <f t="shared" si="1"/>
        <v>0</v>
      </c>
      <c r="F35" s="74">
        <f t="shared" si="1"/>
        <v>7307.2834759120469</v>
      </c>
      <c r="G35" s="74">
        <f t="shared" si="1"/>
        <v>0</v>
      </c>
    </row>
    <row r="36" spans="1:7" s="11" customFormat="1" ht="15.75" thickBot="1" x14ac:dyDescent="0.3">
      <c r="A36" s="23"/>
      <c r="B36" s="77"/>
      <c r="C36" s="77"/>
      <c r="D36" s="77"/>
      <c r="E36" s="77"/>
      <c r="F36" s="77"/>
      <c r="G36" s="78"/>
    </row>
    <row r="37" spans="1:7" s="11" customFormat="1" ht="15.75" thickBot="1" x14ac:dyDescent="0.3">
      <c r="A37" s="65" t="s">
        <v>54</v>
      </c>
      <c r="B37" s="74">
        <f t="shared" ref="B37:G37" si="2">B28+B35</f>
        <v>-3989447.0108978106</v>
      </c>
      <c r="C37" s="74">
        <f t="shared" si="2"/>
        <v>960537.2311639121</v>
      </c>
      <c r="D37" s="74">
        <f t="shared" si="2"/>
        <v>-446412.79231200001</v>
      </c>
      <c r="E37" s="74">
        <f t="shared" si="2"/>
        <v>-7931588.023753929</v>
      </c>
      <c r="F37" s="74">
        <f t="shared" si="2"/>
        <v>7307.2834759120469</v>
      </c>
      <c r="G37" s="74">
        <f t="shared" si="2"/>
        <v>0</v>
      </c>
    </row>
    <row r="38" spans="1:7" s="11" customFormat="1" ht="15.75" thickBot="1" x14ac:dyDescent="0.3">
      <c r="A38" s="62"/>
      <c r="B38" s="63"/>
      <c r="C38" s="63"/>
      <c r="D38" s="63"/>
      <c r="E38" s="64"/>
      <c r="F38" s="64"/>
      <c r="G38" s="63"/>
    </row>
    <row r="39" spans="1:7" ht="15.75" thickBot="1" x14ac:dyDescent="0.3">
      <c r="A39" s="131" t="s">
        <v>12</v>
      </c>
      <c r="B39" s="132"/>
      <c r="C39" s="133"/>
      <c r="D39" s="21">
        <v>491872000</v>
      </c>
      <c r="E39" s="7"/>
      <c r="F39" s="7"/>
      <c r="G39" s="21">
        <v>491872000</v>
      </c>
    </row>
    <row r="40" spans="1:7" x14ac:dyDescent="0.25">
      <c r="B40" s="1" t="s">
        <v>95</v>
      </c>
      <c r="C40" s="2"/>
      <c r="D40" s="20">
        <f>SUM(B37:D37)*1.029768</f>
        <v>-3578775.9743705611</v>
      </c>
      <c r="E40" s="1" t="s">
        <v>94</v>
      </c>
      <c r="F40" s="2"/>
      <c r="G40" s="20">
        <f>SUM(E37:G37)*1.029768</f>
        <v>-8160170.7293546125</v>
      </c>
    </row>
    <row r="41" spans="1:7" ht="15" customHeight="1" x14ac:dyDescent="0.25">
      <c r="B41" s="134">
        <f>D40/D39</f>
        <v>-7.2758278055481121E-3</v>
      </c>
      <c r="C41" s="135"/>
      <c r="D41" s="136"/>
      <c r="E41" s="134">
        <f>G40/G39</f>
        <v>-1.6590028969639688E-2</v>
      </c>
      <c r="F41" s="135"/>
      <c r="G41" s="136"/>
    </row>
    <row r="42" spans="1:7" ht="15.75" thickBot="1" x14ac:dyDescent="0.3">
      <c r="B42" s="137"/>
      <c r="C42" s="138"/>
      <c r="D42" s="139"/>
      <c r="E42" s="137"/>
      <c r="F42" s="138"/>
      <c r="G42" s="139"/>
    </row>
    <row r="43" spans="1:7" x14ac:dyDescent="0.25">
      <c r="F43" s="6"/>
      <c r="G43" s="7"/>
    </row>
    <row r="44" spans="1:7" x14ac:dyDescent="0.25">
      <c r="F44" s="6"/>
      <c r="G44" s="7"/>
    </row>
    <row r="45" spans="1:7" x14ac:dyDescent="0.25">
      <c r="A45" s="81" t="s">
        <v>60</v>
      </c>
      <c r="B45" s="11"/>
      <c r="C45" s="11"/>
      <c r="D45" s="11"/>
      <c r="E45" s="11"/>
    </row>
    <row r="46" spans="1:7" ht="30" x14ac:dyDescent="0.25">
      <c r="A46" s="82" t="s">
        <v>66</v>
      </c>
      <c r="B46" s="83" t="s">
        <v>59</v>
      </c>
      <c r="C46" s="83" t="s">
        <v>61</v>
      </c>
      <c r="D46" s="83" t="s">
        <v>62</v>
      </c>
      <c r="E46" s="83" t="s">
        <v>63</v>
      </c>
    </row>
    <row r="47" spans="1:7" x14ac:dyDescent="0.25">
      <c r="A47" s="11" t="s">
        <v>56</v>
      </c>
      <c r="B47" s="80"/>
      <c r="C47" s="80"/>
      <c r="D47" s="80">
        <v>293563</v>
      </c>
      <c r="E47" s="86">
        <v>2.317036683778269</v>
      </c>
    </row>
    <row r="48" spans="1:7" x14ac:dyDescent="0.25">
      <c r="A48" t="s">
        <v>67</v>
      </c>
      <c r="E48" s="87">
        <v>3.0000000000000002E-2</v>
      </c>
    </row>
    <row r="50" spans="1:6" s="11" customFormat="1" x14ac:dyDescent="0.25">
      <c r="A50" s="11" t="s">
        <v>68</v>
      </c>
    </row>
    <row r="51" spans="1:6" x14ac:dyDescent="0.25">
      <c r="A51" t="s">
        <v>57</v>
      </c>
      <c r="B51" s="80">
        <v>293563</v>
      </c>
    </row>
    <row r="52" spans="1:6" x14ac:dyDescent="0.25">
      <c r="A52" t="s">
        <v>58</v>
      </c>
      <c r="B52" s="80">
        <v>336331.44000000006</v>
      </c>
    </row>
    <row r="54" spans="1:6" x14ac:dyDescent="0.25">
      <c r="A54" s="129" t="s">
        <v>75</v>
      </c>
      <c r="B54" s="129"/>
      <c r="C54" s="129"/>
      <c r="D54" s="129"/>
      <c r="E54" s="129"/>
      <c r="F54" s="129"/>
    </row>
    <row r="55" spans="1:6" x14ac:dyDescent="0.25">
      <c r="A55" s="129" t="s">
        <v>90</v>
      </c>
      <c r="B55" s="129"/>
      <c r="C55" s="129"/>
      <c r="D55" s="129"/>
      <c r="E55" s="129"/>
      <c r="F55" s="129"/>
    </row>
    <row r="56" spans="1:6" x14ac:dyDescent="0.25">
      <c r="A56" s="129" t="s">
        <v>96</v>
      </c>
      <c r="B56" s="129"/>
      <c r="C56" s="129"/>
      <c r="D56" s="129"/>
      <c r="E56" s="129"/>
      <c r="F56" s="129"/>
    </row>
  </sheetData>
  <mergeCells count="18">
    <mergeCell ref="A1:G1"/>
    <mergeCell ref="G14:G15"/>
    <mergeCell ref="A39:C39"/>
    <mergeCell ref="B41:D42"/>
    <mergeCell ref="E41:G42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A56:F56"/>
    <mergeCell ref="A54:F54"/>
    <mergeCell ref="A55:F55"/>
  </mergeCells>
  <pageMargins left="0.25" right="0.25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E5" sqref="E5:E13"/>
    </sheetView>
  </sheetViews>
  <sheetFormatPr defaultRowHeight="15" x14ac:dyDescent="0.25"/>
  <cols>
    <col min="1" max="1" width="18.5703125" style="8" customWidth="1"/>
    <col min="2" max="2" width="21.28515625" style="8" customWidth="1"/>
    <col min="3" max="3" width="18.28515625" style="8" customWidth="1"/>
    <col min="4" max="4" width="23.42578125" style="8" customWidth="1"/>
    <col min="5" max="5" width="32.28515625" style="8" customWidth="1"/>
    <col min="6" max="6" width="49.85546875" style="8" customWidth="1"/>
    <col min="7" max="16384" width="9.140625" style="8"/>
  </cols>
  <sheetData>
    <row r="1" spans="1:6" ht="31.5" customHeight="1" thickBot="1" x14ac:dyDescent="0.4">
      <c r="A1" s="140" t="s">
        <v>18</v>
      </c>
      <c r="B1" s="154"/>
      <c r="C1" s="154"/>
      <c r="D1" s="154"/>
      <c r="E1" s="154"/>
      <c r="F1" s="154"/>
    </row>
    <row r="2" spans="1:6" ht="50.25" customHeight="1" thickBot="1" x14ac:dyDescent="0.4">
      <c r="A2" s="15">
        <v>2015</v>
      </c>
      <c r="B2" s="154" t="s">
        <v>19</v>
      </c>
      <c r="C2" s="161"/>
      <c r="D2" s="161"/>
      <c r="E2" s="161"/>
      <c r="F2" s="161"/>
    </row>
    <row r="3" spans="1:6" ht="15.75" customHeight="1" thickBot="1" x14ac:dyDescent="0.4">
      <c r="A3" s="12"/>
      <c r="B3" s="155" t="s">
        <v>1</v>
      </c>
      <c r="C3" s="156"/>
      <c r="D3" s="157"/>
      <c r="E3" s="155" t="s">
        <v>16</v>
      </c>
      <c r="F3" s="157"/>
    </row>
    <row r="4" spans="1:6" ht="45" x14ac:dyDescent="0.25">
      <c r="A4" s="26" t="s">
        <v>2</v>
      </c>
      <c r="B4" s="27" t="s">
        <v>13</v>
      </c>
      <c r="C4" s="27" t="s">
        <v>14</v>
      </c>
      <c r="D4" s="27" t="s">
        <v>17</v>
      </c>
      <c r="E4" s="27" t="s">
        <v>15</v>
      </c>
      <c r="F4" s="27" t="s">
        <v>22</v>
      </c>
    </row>
    <row r="5" spans="1:6" x14ac:dyDescent="0.25">
      <c r="A5" s="28" t="s">
        <v>23</v>
      </c>
      <c r="B5" s="30">
        <f>'(2)(a)(i) One Time (all)'!G16</f>
        <v>-157253.02801171027</v>
      </c>
      <c r="C5" s="24">
        <v>4862.0434860252353</v>
      </c>
      <c r="D5" s="29">
        <f>B5/C5</f>
        <v>-32.342990856354113</v>
      </c>
      <c r="E5" s="24">
        <v>4862.0434860252353</v>
      </c>
      <c r="F5" s="30">
        <f>E5*D5</f>
        <v>-157253.02801171027</v>
      </c>
    </row>
    <row r="6" spans="1:6" x14ac:dyDescent="0.25">
      <c r="A6" s="31" t="s">
        <v>24</v>
      </c>
      <c r="B6" s="30">
        <f>'(2)(a)(i) One Time (all)'!G17</f>
        <v>-1048731.1243816856</v>
      </c>
      <c r="C6" s="24">
        <v>14197.425619726084</v>
      </c>
      <c r="D6" s="29">
        <f t="shared" ref="D6:D13" si="0">B6/C6</f>
        <v>-73.867696332535473</v>
      </c>
      <c r="E6" s="24">
        <v>14197.425619726084</v>
      </c>
      <c r="F6" s="30">
        <f t="shared" ref="F6:F15" si="1">E6*D6</f>
        <v>-1048731.1243816856</v>
      </c>
    </row>
    <row r="7" spans="1:6" x14ac:dyDescent="0.25">
      <c r="A7" s="31" t="s">
        <v>25</v>
      </c>
      <c r="B7" s="30">
        <f>'(2)(a)(i) One Time (all)'!G18</f>
        <v>-2569419.9724065526</v>
      </c>
      <c r="C7" s="24">
        <v>29008.28461994743</v>
      </c>
      <c r="D7" s="29">
        <f t="shared" si="0"/>
        <v>-88.575384793339396</v>
      </c>
      <c r="E7" s="24">
        <v>29008.28461994743</v>
      </c>
      <c r="F7" s="30">
        <f t="shared" si="1"/>
        <v>-2569419.9724065526</v>
      </c>
    </row>
    <row r="8" spans="1:6" x14ac:dyDescent="0.25">
      <c r="A8" s="31" t="s">
        <v>26</v>
      </c>
      <c r="B8" s="30">
        <f>'(2)(a)(i) One Time (all)'!G19</f>
        <v>-2802063.7381760576</v>
      </c>
      <c r="C8" s="24">
        <v>45807.517793306077</v>
      </c>
      <c r="D8" s="29">
        <f t="shared" si="0"/>
        <v>-61.170390214540888</v>
      </c>
      <c r="E8" s="24">
        <v>45807.517793306077</v>
      </c>
      <c r="F8" s="30">
        <f t="shared" si="1"/>
        <v>-2802063.7381760576</v>
      </c>
    </row>
    <row r="9" spans="1:6" x14ac:dyDescent="0.25">
      <c r="A9" s="31" t="s">
        <v>27</v>
      </c>
      <c r="B9" s="30">
        <f>'(2)(a)(i) One Time (all)'!G20</f>
        <v>-1957410.3602748376</v>
      </c>
      <c r="C9" s="24">
        <v>20516.7588891919</v>
      </c>
      <c r="D9" s="29">
        <f t="shared" si="0"/>
        <v>-95.405437615489504</v>
      </c>
      <c r="E9" s="24">
        <v>20516.7588891919</v>
      </c>
      <c r="F9" s="30">
        <f t="shared" si="1"/>
        <v>-1957410.3602748376</v>
      </c>
    </row>
    <row r="10" spans="1:6" x14ac:dyDescent="0.25">
      <c r="A10" s="31" t="s">
        <v>28</v>
      </c>
      <c r="B10" s="30">
        <f>'(2)(a)(i) One Time (all)'!G21</f>
        <v>-587793.57245413656</v>
      </c>
      <c r="C10" s="24">
        <v>21434.715107802156</v>
      </c>
      <c r="D10" s="29">
        <f t="shared" si="0"/>
        <v>-27.422504544517221</v>
      </c>
      <c r="E10" s="24">
        <v>21434.715107802156</v>
      </c>
      <c r="F10" s="30">
        <f t="shared" si="1"/>
        <v>-587793.57245413656</v>
      </c>
    </row>
    <row r="11" spans="1:6" x14ac:dyDescent="0.25">
      <c r="A11" s="31" t="s">
        <v>29</v>
      </c>
      <c r="B11" s="30">
        <f>'(2)(a)(i) One Time (all)'!G22</f>
        <v>-682324.96216594416</v>
      </c>
      <c r="C11" s="24">
        <v>7709.3339427714673</v>
      </c>
      <c r="D11" s="29">
        <f t="shared" si="0"/>
        <v>-88.50634402803567</v>
      </c>
      <c r="E11" s="24">
        <v>7709.3339427714673</v>
      </c>
      <c r="F11" s="30">
        <f t="shared" si="1"/>
        <v>-682324.96216594416</v>
      </c>
    </row>
    <row r="12" spans="1:6" x14ac:dyDescent="0.25">
      <c r="A12" s="31" t="s">
        <v>30</v>
      </c>
      <c r="B12" s="30">
        <f>'(2)(a)(i) One Time (all)'!G23</f>
        <v>-1114529.2266371103</v>
      </c>
      <c r="C12" s="24">
        <v>14528.592942067989</v>
      </c>
      <c r="D12" s="29">
        <f t="shared" si="0"/>
        <v>-76.71281252639109</v>
      </c>
      <c r="E12" s="24">
        <v>14528.592942067989</v>
      </c>
      <c r="F12" s="30">
        <f t="shared" si="1"/>
        <v>-1114529.2266371103</v>
      </c>
    </row>
    <row r="13" spans="1:6" x14ac:dyDescent="0.25">
      <c r="A13" s="31" t="s">
        <v>31</v>
      </c>
      <c r="B13" s="30">
        <f>'(2)(a)(i) One Time (all)'!G24</f>
        <v>-1165782.5996058299</v>
      </c>
      <c r="C13" s="25">
        <v>12023.919967704598</v>
      </c>
      <c r="D13" s="29">
        <f t="shared" si="0"/>
        <v>-96.955286024610928</v>
      </c>
      <c r="E13" s="25">
        <v>12023.919967704598</v>
      </c>
      <c r="F13" s="30">
        <f t="shared" si="1"/>
        <v>-1165782.5996058299</v>
      </c>
    </row>
    <row r="14" spans="1:6" x14ac:dyDescent="0.25">
      <c r="A14" s="31" t="s">
        <v>32</v>
      </c>
      <c r="B14" s="30">
        <f>'(2)(a)(i) One Time (all)'!G25</f>
        <v>6881702.6039456762</v>
      </c>
      <c r="C14" s="25">
        <v>352275.6</v>
      </c>
      <c r="D14" s="29">
        <f>B14/C14</f>
        <v>19.534996474197126</v>
      </c>
      <c r="E14" s="25">
        <v>0</v>
      </c>
      <c r="F14" s="30">
        <f t="shared" si="1"/>
        <v>0</v>
      </c>
    </row>
    <row r="15" spans="1:6" x14ac:dyDescent="0.25">
      <c r="A15" s="33" t="s">
        <v>48</v>
      </c>
      <c r="B15" s="84">
        <f>E15*'(2)(a)(i) One Time (all)'!B29</f>
        <v>5553.5</v>
      </c>
      <c r="C15" s="25">
        <v>383</v>
      </c>
      <c r="D15" s="29">
        <f>B15/C15</f>
        <v>14.5</v>
      </c>
      <c r="E15" s="25">
        <v>383</v>
      </c>
      <c r="F15" s="30">
        <f t="shared" si="1"/>
        <v>5553.5</v>
      </c>
    </row>
    <row r="17" spans="1:6" ht="52.5" customHeight="1" thickBot="1" x14ac:dyDescent="0.4">
      <c r="A17" s="15">
        <v>2016</v>
      </c>
      <c r="B17" s="154" t="s">
        <v>19</v>
      </c>
      <c r="C17" s="161"/>
      <c r="D17" s="161"/>
      <c r="E17" s="161"/>
      <c r="F17" s="161"/>
    </row>
    <row r="18" spans="1:6" ht="18" customHeight="1" x14ac:dyDescent="0.35">
      <c r="A18" s="12"/>
      <c r="B18" s="158" t="s">
        <v>1</v>
      </c>
      <c r="C18" s="159"/>
      <c r="D18" s="160"/>
      <c r="E18" s="158" t="s">
        <v>16</v>
      </c>
      <c r="F18" s="160"/>
    </row>
    <row r="19" spans="1:6" ht="45" x14ac:dyDescent="0.25">
      <c r="A19" s="26" t="s">
        <v>2</v>
      </c>
      <c r="B19" s="26" t="s">
        <v>13</v>
      </c>
      <c r="C19" s="26" t="s">
        <v>14</v>
      </c>
      <c r="D19" s="26" t="s">
        <v>17</v>
      </c>
      <c r="E19" s="26" t="s">
        <v>15</v>
      </c>
      <c r="F19" s="26" t="s">
        <v>22</v>
      </c>
    </row>
    <row r="20" spans="1:6" x14ac:dyDescent="0.25">
      <c r="A20" s="28" t="s">
        <v>23</v>
      </c>
      <c r="B20" s="24">
        <f>'(2)(a)(i) One Time (all)'!G16</f>
        <v>-157253.02801171027</v>
      </c>
      <c r="C20" s="24">
        <v>4862.0434860252353</v>
      </c>
      <c r="D20" s="30">
        <f>B20/C20</f>
        <v>-32.342990856354113</v>
      </c>
      <c r="E20" s="24">
        <v>4862.0434860252353</v>
      </c>
      <c r="F20" s="30">
        <f>E20*D20</f>
        <v>-157253.02801171027</v>
      </c>
    </row>
    <row r="21" spans="1:6" x14ac:dyDescent="0.25">
      <c r="A21" s="31" t="s">
        <v>24</v>
      </c>
      <c r="B21" s="24">
        <f>'(2)(a)(i) One Time (all)'!G17</f>
        <v>-1048731.1243816856</v>
      </c>
      <c r="C21" s="24">
        <v>14197.425619726084</v>
      </c>
      <c r="D21" s="30">
        <f t="shared" ref="D21:D29" si="2">B21/C21</f>
        <v>-73.867696332535473</v>
      </c>
      <c r="E21" s="24">
        <v>14197.425619726084</v>
      </c>
      <c r="F21" s="30">
        <f t="shared" ref="F21:F32" si="3">E21*D21</f>
        <v>-1048731.1243816856</v>
      </c>
    </row>
    <row r="22" spans="1:6" x14ac:dyDescent="0.25">
      <c r="A22" s="31" t="s">
        <v>25</v>
      </c>
      <c r="B22" s="24">
        <f>'(2)(a)(i) One Time (all)'!G18</f>
        <v>-2569419.9724065526</v>
      </c>
      <c r="C22" s="24">
        <v>29008.28461994743</v>
      </c>
      <c r="D22" s="30">
        <f t="shared" si="2"/>
        <v>-88.575384793339396</v>
      </c>
      <c r="E22" s="24">
        <v>29008.28461994743</v>
      </c>
      <c r="F22" s="30">
        <f t="shared" si="3"/>
        <v>-2569419.9724065526</v>
      </c>
    </row>
    <row r="23" spans="1:6" x14ac:dyDescent="0.25">
      <c r="A23" s="31" t="s">
        <v>26</v>
      </c>
      <c r="B23" s="24">
        <f>'(2)(a)(i) One Time (all)'!G19</f>
        <v>-2802063.7381760576</v>
      </c>
      <c r="C23" s="24">
        <v>45807.517793306077</v>
      </c>
      <c r="D23" s="30">
        <f t="shared" si="2"/>
        <v>-61.170390214540888</v>
      </c>
      <c r="E23" s="24">
        <v>45807.517793306077</v>
      </c>
      <c r="F23" s="30">
        <f t="shared" si="3"/>
        <v>-2802063.7381760576</v>
      </c>
    </row>
    <row r="24" spans="1:6" x14ac:dyDescent="0.25">
      <c r="A24" s="31" t="s">
        <v>27</v>
      </c>
      <c r="B24" s="24">
        <f>'(2)(a)(i) One Time (all)'!G20</f>
        <v>-1957410.3602748376</v>
      </c>
      <c r="C24" s="24">
        <v>20516.7588891919</v>
      </c>
      <c r="D24" s="30">
        <f t="shared" si="2"/>
        <v>-95.405437615489504</v>
      </c>
      <c r="E24" s="24">
        <v>20516.7588891919</v>
      </c>
      <c r="F24" s="30">
        <f t="shared" si="3"/>
        <v>-1957410.3602748376</v>
      </c>
    </row>
    <row r="25" spans="1:6" x14ac:dyDescent="0.25">
      <c r="A25" s="31" t="s">
        <v>28</v>
      </c>
      <c r="B25" s="24">
        <f>'(2)(a)(i) One Time (all)'!G21</f>
        <v>-587793.57245413656</v>
      </c>
      <c r="C25" s="24">
        <v>21434.715107802156</v>
      </c>
      <c r="D25" s="30">
        <f t="shared" si="2"/>
        <v>-27.422504544517221</v>
      </c>
      <c r="E25" s="24">
        <v>21434.715107802156</v>
      </c>
      <c r="F25" s="30">
        <f t="shared" si="3"/>
        <v>-587793.57245413656</v>
      </c>
    </row>
    <row r="26" spans="1:6" x14ac:dyDescent="0.25">
      <c r="A26" s="31" t="s">
        <v>29</v>
      </c>
      <c r="B26" s="24">
        <f>'(2)(a)(i) One Time (all)'!G22</f>
        <v>-682324.96216594416</v>
      </c>
      <c r="C26" s="24">
        <v>7709.3339427714673</v>
      </c>
      <c r="D26" s="30">
        <f t="shared" si="2"/>
        <v>-88.50634402803567</v>
      </c>
      <c r="E26" s="24">
        <v>7709.3339427714673</v>
      </c>
      <c r="F26" s="30">
        <f t="shared" si="3"/>
        <v>-682324.96216594416</v>
      </c>
    </row>
    <row r="27" spans="1:6" x14ac:dyDescent="0.25">
      <c r="A27" s="31" t="s">
        <v>30</v>
      </c>
      <c r="B27" s="24">
        <f>'(2)(a)(i) One Time (all)'!G23</f>
        <v>-1114529.2266371103</v>
      </c>
      <c r="C27" s="24">
        <v>14528.592942067989</v>
      </c>
      <c r="D27" s="30">
        <f t="shared" si="2"/>
        <v>-76.71281252639109</v>
      </c>
      <c r="E27" s="24">
        <v>14528.592942067989</v>
      </c>
      <c r="F27" s="30">
        <f t="shared" si="3"/>
        <v>-1114529.2266371103</v>
      </c>
    </row>
    <row r="28" spans="1:6" x14ac:dyDescent="0.25">
      <c r="A28" s="31" t="s">
        <v>31</v>
      </c>
      <c r="B28" s="24">
        <f>'(2)(a)(i) One Time (all)'!G24</f>
        <v>-1165782.5996058299</v>
      </c>
      <c r="C28" s="25">
        <v>12023.919967704598</v>
      </c>
      <c r="D28" s="30">
        <f t="shared" si="2"/>
        <v>-96.955286024610928</v>
      </c>
      <c r="E28" s="25">
        <v>12023.919967704598</v>
      </c>
      <c r="F28" s="30">
        <f t="shared" si="3"/>
        <v>-1165782.5996058299</v>
      </c>
    </row>
    <row r="29" spans="1:6" x14ac:dyDescent="0.25">
      <c r="A29" s="31" t="s">
        <v>32</v>
      </c>
      <c r="B29" s="24">
        <f>'(2)(a)(i) One Time (all)'!G25</f>
        <v>6881702.6039456762</v>
      </c>
      <c r="C29" s="24">
        <v>403597.72800000006</v>
      </c>
      <c r="D29" s="30">
        <f t="shared" si="2"/>
        <v>17.050895301238352</v>
      </c>
      <c r="E29" s="25">
        <v>286860</v>
      </c>
      <c r="F29" s="30">
        <f t="shared" si="3"/>
        <v>4891219.8261132333</v>
      </c>
    </row>
    <row r="30" spans="1:6" x14ac:dyDescent="0.25">
      <c r="A30" s="31" t="s">
        <v>44</v>
      </c>
      <c r="B30" s="32" t="s">
        <v>41</v>
      </c>
      <c r="C30" s="24">
        <v>416</v>
      </c>
      <c r="D30" s="32" t="s">
        <v>41</v>
      </c>
      <c r="E30" s="24">
        <v>416</v>
      </c>
      <c r="F30" s="34" t="s">
        <v>41</v>
      </c>
    </row>
    <row r="31" spans="1:6" x14ac:dyDescent="0.25">
      <c r="A31" s="31" t="s">
        <v>45</v>
      </c>
      <c r="B31" s="32" t="s">
        <v>41</v>
      </c>
      <c r="C31" s="24">
        <v>977</v>
      </c>
      <c r="D31" s="32" t="s">
        <v>41</v>
      </c>
      <c r="E31" s="24">
        <v>977</v>
      </c>
      <c r="F31" s="34" t="s">
        <v>41</v>
      </c>
    </row>
    <row r="32" spans="1:6" x14ac:dyDescent="0.25">
      <c r="A32" s="31" t="s">
        <v>4</v>
      </c>
      <c r="B32" s="24">
        <f>'(2)(a)(i) One Time (all)'!G28</f>
        <v>0</v>
      </c>
      <c r="C32" s="24">
        <v>319425</v>
      </c>
      <c r="D32" s="30">
        <v>0</v>
      </c>
      <c r="E32" s="25">
        <v>33163</v>
      </c>
      <c r="F32" s="30">
        <f t="shared" si="3"/>
        <v>0</v>
      </c>
    </row>
    <row r="33" spans="1:6" x14ac:dyDescent="0.25">
      <c r="A33" s="33" t="s">
        <v>48</v>
      </c>
      <c r="B33" s="24">
        <f>C33*'(2)(a)(i) One Time (all)'!$B$29</f>
        <v>719446.5</v>
      </c>
      <c r="C33" s="24">
        <v>49617</v>
      </c>
      <c r="D33" s="30">
        <f>B33/C33</f>
        <v>14.5</v>
      </c>
      <c r="E33" s="25">
        <v>49617</v>
      </c>
      <c r="F33" s="30">
        <f>E33*D33</f>
        <v>719446.5</v>
      </c>
    </row>
  </sheetData>
  <mergeCells count="7">
    <mergeCell ref="A1:F1"/>
    <mergeCell ref="B3:D3"/>
    <mergeCell ref="E3:F3"/>
    <mergeCell ref="B18:D18"/>
    <mergeCell ref="E18:F18"/>
    <mergeCell ref="B2:F2"/>
    <mergeCell ref="B17:F17"/>
  </mergeCells>
  <pageMargins left="0.25" right="0.25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3FBFD81C9062479507CDE4473694D1" ma:contentTypeVersion="104" ma:contentTypeDescription="" ma:contentTypeScope="" ma:versionID="af32e58fa9167d95ce7ba09e25da03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2016-06-01T07:00:00+00:00</OpenedDate>
    <Date1 xmlns="dc463f71-b30c-4ab2-9473-d307f9d35888">2016-07-20T07:00:00+00:00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160779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0677D72-008A-476A-AA75-7896624C1F81}"/>
</file>

<file path=customXml/itemProps2.xml><?xml version="1.0" encoding="utf-8"?>
<ds:datastoreItem xmlns:ds="http://schemas.openxmlformats.org/officeDocument/2006/customXml" ds:itemID="{6B231EBB-EEE2-462F-81A6-2C3719D16C9D}"/>
</file>

<file path=customXml/itemProps3.xml><?xml version="1.0" encoding="utf-8"?>
<ds:datastoreItem xmlns:ds="http://schemas.openxmlformats.org/officeDocument/2006/customXml" ds:itemID="{5BEF5B95-1E30-4DEE-A7DE-B1C8D80737A2}"/>
</file>

<file path=customXml/itemProps4.xml><?xml version="1.0" encoding="utf-8"?>
<ds:datastoreItem xmlns:ds="http://schemas.openxmlformats.org/officeDocument/2006/customXml" ds:itemID="{A3952347-C971-4FC1-8E45-FB0E16866E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(2)(a)(ii)Annual-2016, estimate</vt:lpstr>
      <vt:lpstr>(2)(a)(ii)Annual-2015,actual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sbb5719</cp:lastModifiedBy>
  <cp:lastPrinted>2016-07-19T17:29:21Z</cp:lastPrinted>
  <dcterms:created xsi:type="dcterms:W3CDTF">2016-07-07T17:22:29Z</dcterms:created>
  <dcterms:modified xsi:type="dcterms:W3CDTF">2016-07-19T17:31:34Z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0x0101006E56B4D1795A2E4DB2F0B01679ED314A00723FBFD81C9062479507CDE4473694D1</vt:lpwstr>
  </property>
  <property fmtid="{D5CDD505-2E9C-101B-9397-08002B2CF9AE}" pid="3" name="_docset_NoMedatataSyncRequired">
    <vt:lpwstr>False</vt:lpwstr>
  </property>
</Properties>
</file>