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Allocated" sheetId="2" r:id="rId1"/>
    <sheet name="Unallocated Summary" sheetId="3" r:id="rId2"/>
    <sheet name="Unallocated Detail" sheetId="4" state="hidden" r:id="rId3"/>
    <sheet name="UIP Detail" sheetId="23" r:id="rId4"/>
    <sheet name="Common by Account" sheetId="26" r:id="rId5"/>
    <sheet name="PSE 12M_funding" sheetId="30" state="hidden" r:id="rId6"/>
  </sheets>
  <externalReferences>
    <externalReference r:id="rId7"/>
    <externalReference r:id="rId8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Adj_AC_8" localSheetId="5">[2]Cover!#REF!</definedName>
    <definedName name="Adj_Amt_8" localSheetId="5">[2]Cover!#REF!</definedName>
    <definedName name="Adj_Typ_8" localSheetId="5">[2]Cover!#REF!</definedName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4">'Common by Account'!$A$1:$H$66</definedName>
    <definedName name="_xlnm.Print_Area" localSheetId="2">'Unallocated Detail'!$A$1:$E$321</definedName>
    <definedName name="_xlnm.Print_Titles" localSheetId="3">'UIP Detail'!$1:$4</definedName>
    <definedName name="_xlnm.Print_Titles" localSheetId="2">'Unallocated Detail'!$1:$5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52511"/>
</workbook>
</file>

<file path=xl/calcChain.xml><?xml version="1.0" encoding="utf-8"?>
<calcChain xmlns="http://schemas.openxmlformats.org/spreadsheetml/2006/main"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54" i="26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A4" i="26" l="1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C263" i="4"/>
  <c r="I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J13" i="4" s="1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I318" i="4"/>
  <c r="J318" i="4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D7" i="26" s="1"/>
  <c r="G8" i="26"/>
  <c r="G9" i="26"/>
  <c r="G10" i="26"/>
  <c r="G13" i="26"/>
  <c r="D13" i="26" s="1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G25" i="26"/>
  <c r="D25" i="26" s="1"/>
  <c r="G26" i="26"/>
  <c r="G27" i="26"/>
  <c r="G28" i="26"/>
  <c r="D28" i="26" s="1"/>
  <c r="G29" i="26"/>
  <c r="G30" i="26"/>
  <c r="G31" i="26"/>
  <c r="D31" i="26" s="1"/>
  <c r="G32" i="26"/>
  <c r="D32" i="26" s="1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C41" i="26" s="1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25" i="4"/>
  <c r="I13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 s="1"/>
  <c r="E15" i="30"/>
  <c r="E25" i="30" s="1"/>
  <c r="E30" i="30" s="1"/>
  <c r="E24" i="30"/>
  <c r="E26" i="30" s="1"/>
  <c r="E27" i="30" s="1"/>
  <c r="E16" i="30"/>
  <c r="C25" i="30" s="1"/>
  <c r="F25" i="30" s="1"/>
  <c r="I25" i="30" s="1"/>
  <c r="I17" i="30"/>
  <c r="H17" i="30"/>
  <c r="G17" i="30"/>
  <c r="B37" i="30"/>
  <c r="E13" i="30"/>
  <c r="E14" i="30"/>
  <c r="C33" i="30" s="1"/>
  <c r="F17" i="30"/>
  <c r="D20" i="2"/>
  <c r="D28" i="2"/>
  <c r="D30" i="2"/>
  <c r="D32" i="2"/>
  <c r="D33" i="2"/>
  <c r="D34" i="2"/>
  <c r="D35" i="2"/>
  <c r="C32" i="30"/>
  <c r="F32" i="30" s="1"/>
  <c r="A3" i="26"/>
  <c r="F44" i="3"/>
  <c r="F43" i="3"/>
  <c r="E317" i="4"/>
  <c r="A3" i="4"/>
  <c r="A3" i="3"/>
  <c r="D36" i="2"/>
  <c r="D25" i="2"/>
  <c r="D26" i="26"/>
  <c r="D24" i="26"/>
  <c r="C13" i="26"/>
  <c r="D9" i="26"/>
  <c r="C37" i="26"/>
  <c r="C10" i="26"/>
  <c r="C14" i="26"/>
  <c r="D14" i="26"/>
  <c r="D10" i="26"/>
  <c r="H56" i="26"/>
  <c r="C9" i="26"/>
  <c r="D42" i="26"/>
  <c r="D34" i="26"/>
  <c r="D30" i="26"/>
  <c r="E29" i="30"/>
  <c r="C34" i="26"/>
  <c r="C32" i="26"/>
  <c r="C30" i="26"/>
  <c r="C28" i="26"/>
  <c r="C26" i="26"/>
  <c r="C24" i="26"/>
  <c r="C42" i="26"/>
  <c r="D54" i="26"/>
  <c r="H11" i="26"/>
  <c r="D26" i="2"/>
  <c r="F29" i="30"/>
  <c r="G29" i="30"/>
  <c r="H29" i="30"/>
  <c r="H32" i="30" l="1"/>
  <c r="G32" i="30"/>
  <c r="F24" i="30"/>
  <c r="C26" i="30"/>
  <c r="C27" i="30" s="1"/>
  <c r="E17" i="30"/>
  <c r="C302" i="4"/>
  <c r="C272" i="4"/>
  <c r="I272" i="4" s="1"/>
  <c r="C204" i="4"/>
  <c r="I204" i="4" s="1"/>
  <c r="C161" i="4"/>
  <c r="D317" i="4"/>
  <c r="J317" i="4" s="1"/>
  <c r="D313" i="4"/>
  <c r="J313" i="4" s="1"/>
  <c r="D267" i="4"/>
  <c r="J267" i="4" s="1"/>
  <c r="D263" i="4"/>
  <c r="J263" i="4" s="1"/>
  <c r="C258" i="4"/>
  <c r="I258" i="4" s="1"/>
  <c r="E114" i="4"/>
  <c r="E168" i="4"/>
  <c r="I58" i="4"/>
  <c r="I134" i="4"/>
  <c r="D18" i="4"/>
  <c r="J18" i="4" s="1"/>
  <c r="B302" i="4"/>
  <c r="E223" i="4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D18" i="2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11" i="2"/>
  <c r="D27" i="2"/>
  <c r="D21" i="2"/>
  <c r="B238" i="4"/>
  <c r="C35" i="30"/>
  <c r="C37" i="30" s="1"/>
  <c r="C34" i="30"/>
  <c r="F33" i="30"/>
  <c r="F30" i="30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J21" i="4"/>
  <c r="I21" i="4"/>
  <c r="E13" i="4"/>
  <c r="E263" i="4" l="1"/>
  <c r="H24" i="30"/>
  <c r="I24" i="30"/>
  <c r="D319" i="4"/>
  <c r="J319" i="4" s="1"/>
  <c r="I302" i="4"/>
  <c r="C319" i="4"/>
  <c r="I319" i="4" s="1"/>
  <c r="E18" i="30"/>
  <c r="E19" i="30" s="1"/>
  <c r="E31" i="30"/>
  <c r="F12" i="3"/>
  <c r="D22" i="2"/>
  <c r="D13" i="2"/>
  <c r="E267" i="4"/>
  <c r="B319" i="4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E243" i="4"/>
  <c r="E259" i="4" s="1"/>
  <c r="E197" i="4"/>
  <c r="E37" i="4"/>
  <c r="B62" i="4"/>
  <c r="E302" i="4"/>
  <c r="E18" i="4"/>
  <c r="D39" i="2"/>
  <c r="D60" i="4"/>
  <c r="J60" i="4" s="1"/>
  <c r="H58" i="26"/>
  <c r="D41" i="2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F31" i="30" l="1"/>
  <c r="E35" i="30"/>
  <c r="E37" i="30" s="1"/>
  <c r="E34" i="30"/>
  <c r="C58" i="26"/>
  <c r="E319" i="4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G34" i="30" l="1"/>
  <c r="H34" i="30"/>
  <c r="G31" i="30"/>
  <c r="H31" i="30"/>
  <c r="I6" i="4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/>
  <c r="F27" i="30" s="1"/>
</calcChain>
</file>

<file path=xl/sharedStrings.xml><?xml version="1.0" encoding="utf-8"?>
<sst xmlns="http://schemas.openxmlformats.org/spreadsheetml/2006/main" count="857" uniqueCount="671">
  <si>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</si>
  <si>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</si>
  <si>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</si>
  <si>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</si>
  <si>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</si>
  <si>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</si>
  <si>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</si>
  <si>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</si>
  <si>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</si>
  <si>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</si>
  <si>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</si>
  <si>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</si>
  <si>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</si>
  <si>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</si>
  <si>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</si>
  <si>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</si>
  <si>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</si>
  <si>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</si>
  <si>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</si>
  <si>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</si>
  <si>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</si>
  <si>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</si>
  <si>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</si>
  <si>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</si>
  <si>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</si>
  <si>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</si>
  <si>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</si>
  <si>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</si>
  <si>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</si>
  <si>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</si>
  <si>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</si>
  <si>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</si>
  <si>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</si>
  <si>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</si>
  <si>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</si>
  <si>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</si>
  <si>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</si>
  <si>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</si>
  <si>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</si>
  <si>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</si>
  <si>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</si>
  <si>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</si>
  <si>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</si>
  <si>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</si>
  <si>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</si>
  <si>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</si>
  <si>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</si>
  <si>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</si>
  <si>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</si>
  <si>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</si>
  <si>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</si>
  <si>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</si>
  <si>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</si>
  <si>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</si>
  <si>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</si>
  <si>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</si>
  <si>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</si>
  <si>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</si>
  <si>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</si>
  <si>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</si>
  <si>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</si>
  <si>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</si>
  <si>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</si>
  <si>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</si>
  <si>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</si>
  <si>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</si>
  <si>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</si>
  <si>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</si>
  <si>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</si>
  <si>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</si>
  <si>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</si>
  <si>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</si>
  <si>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</si>
  <si>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</si>
  <si>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</si>
  <si>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</si>
  <si>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</si>
  <si>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</si>
  <si>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</si>
  <si>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</si>
  <si>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</si>
  <si>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</si>
  <si>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</si>
  <si>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</si>
  <si>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</si>
  <si>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</si>
  <si>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</si>
  <si>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</si>
  <si>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</si>
  <si>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</si>
  <si>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</si>
  <si>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</si>
  <si>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</si>
  <si>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</si>
  <si>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</si>
  <si>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</si>
  <si>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</si>
  <si>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</si>
  <si>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</si>
  <si>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</si>
  <si>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</si>
  <si>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</si>
  <si>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</si>
  <si>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</si>
  <si>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</si>
  <si>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</si>
  <si>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</si>
  <si>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</si>
  <si>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</si>
  <si>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</si>
  <si>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</si>
  <si>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</si>
  <si>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</si>
  <si>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</si>
  <si>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</si>
  <si>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</si>
  <si>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</si>
  <si>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</si>
  <si>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</si>
  <si>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</si>
  <si>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</si>
  <si>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</si>
  <si>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</si>
  <si>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</si>
  <si>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</si>
  <si>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</si>
  <si>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</si>
  <si>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</si>
  <si>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</si>
  <si>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</si>
  <si>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</si>
  <si>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</si>
  <si>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</si>
  <si>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</si>
  <si>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</si>
  <si>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</si>
  <si>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</si>
  <si>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</si>
  <si>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</si>
  <si>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</si>
  <si>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</si>
  <si>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</si>
  <si>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</si>
  <si>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</si>
  <si>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</si>
  <si>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</si>
  <si>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</si>
  <si>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</si>
  <si>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</si>
  <si>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</si>
  <si>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</si>
  <si>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</si>
  <si>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</si>
  <si>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</si>
  <si>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</si>
  <si>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</si>
  <si>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</si>
  <si>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</si>
  <si>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</si>
  <si>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</si>
  <si>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</si>
  <si>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</si>
  <si>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</si>
  <si>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</si>
  <si>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</si>
  <si>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</si>
  <si>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</si>
  <si>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</si>
  <si>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</si>
  <si>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</si>
  <si>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</si>
  <si>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</si>
  <si>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</si>
  <si>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</si>
  <si>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</si>
  <si>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</si>
  <si>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</si>
  <si>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</si>
  <si>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</si>
  <si>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</si>
  <si>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</si>
  <si>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</si>
  <si>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</si>
  <si>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</si>
  <si>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</si>
  <si>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</si>
  <si>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</si>
  <si>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</si>
  <si>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</si>
  <si>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</si>
  <si>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</si>
  <si>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</si>
  <si>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</si>
  <si>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</si>
  <si>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</si>
  <si>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</si>
  <si>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</si>
  <si>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</si>
  <si>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</si>
  <si>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</si>
  <si>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</si>
  <si>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</si>
  <si>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</si>
  <si>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</si>
  <si>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</si>
  <si>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</si>
  <si>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</si>
  <si>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</si>
  <si>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</si>
  <si>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</si>
  <si>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</si>
  <si>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</si>
  <si>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</si>
  <si>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</si>
  <si>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</si>
  <si>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</si>
  <si>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</si>
  <si>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</si>
  <si>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</si>
  <si>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</si>
  <si>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</si>
  <si>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</si>
  <si>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</si>
  <si>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</si>
  <si>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</si>
  <si>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</si>
  <si>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</si>
  <si>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</si>
  <si>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</si>
  <si>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</si>
  <si>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</si>
  <si>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</si>
  <si>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</si>
  <si>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</si>
  <si>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</si>
  <si>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</si>
  <si>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</si>
  <si>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</si>
  <si>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</si>
  <si>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</si>
  <si>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</si>
  <si>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</si>
  <si>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</si>
  <si>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</si>
  <si>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</si>
  <si>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</si>
  <si>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</si>
  <si>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</si>
  <si>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</si>
  <si>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</si>
  <si>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</si>
  <si>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</si>
  <si>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</si>
  <si>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</si>
  <si>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</si>
  <si>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</si>
  <si>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</si>
  <si>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</si>
  <si>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</si>
  <si>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</si>
  <si>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</si>
  <si>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</si>
  <si>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</si>
  <si>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</si>
  <si>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</si>
  <si>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</si>
  <si>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</si>
  <si>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</si>
  <si>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</si>
  <si>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</si>
  <si>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</si>
  <si>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</si>
  <si>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</si>
  <si>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</si>
  <si>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</si>
  <si>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</si>
  <si>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</si>
  <si>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</si>
  <si>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</si>
  <si>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</si>
  <si>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</si>
  <si>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</si>
  <si>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</si>
  <si>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</si>
  <si>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</si>
  <si>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</si>
  <si>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</si>
  <si>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</si>
  <si>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</si>
  <si>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</si>
  <si>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</si>
  <si>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</si>
  <si>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</si>
  <si>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</si>
  <si>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</si>
  <si>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</si>
  <si>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</si>
  <si>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</si>
  <si>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</si>
  <si>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</si>
  <si>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</si>
  <si>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</si>
  <si>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</si>
  <si>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</si>
  <si>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</si>
  <si>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</si>
  <si>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</si>
  <si>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</si>
  <si>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</si>
  <si>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</si>
  <si>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</si>
  <si>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</si>
  <si>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</si>
  <si>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</si>
  <si>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</si>
  <si>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</si>
  <si>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</si>
  <si>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</si>
  <si>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</si>
  <si>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</si>
  <si>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</si>
  <si>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</si>
  <si>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</si>
  <si>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</si>
  <si>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</si>
  <si>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</si>
  <si>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</si>
  <si>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</si>
  <si>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</si>
  <si>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</si>
  <si>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</si>
  <si>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</si>
  <si>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</si>
  <si>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</si>
  <si>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</si>
  <si>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</si>
  <si>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</si>
  <si>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</si>
  <si>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</si>
  <si>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</si>
  <si>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</si>
  <si>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</si>
  <si>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</si>
  <si>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</si>
  <si>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</si>
  <si>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</si>
  <si>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</si>
  <si>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</si>
  <si>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</si>
  <si>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</si>
  <si>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</si>
  <si>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</si>
  <si>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</si>
  <si>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</si>
  <si>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</si>
  <si>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</si>
  <si>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</si>
  <si>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</si>
  <si>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</si>
  <si>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</si>
  <si>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</si>
  <si>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</si>
  <si>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</si>
  <si>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</si>
  <si>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</si>
  <si>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</si>
  <si>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</si>
  <si>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</si>
  <si>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</si>
  <si>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</si>
  <si>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</si>
  <si>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</si>
  <si>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</si>
  <si>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</si>
  <si>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</si>
  <si>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</si>
  <si>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</si>
  <si>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</si>
  <si>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</si>
  <si>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</si>
  <si>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</si>
  <si>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</si>
  <si>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</si>
  <si>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</si>
  <si>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</si>
  <si>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</si>
  <si>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</si>
  <si>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</si>
  <si>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</si>
  <si>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</si>
  <si>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</si>
  <si>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</si>
  <si>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</si>
  <si>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</si>
  <si>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</si>
  <si>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</si>
  <si>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</si>
  <si>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</si>
  <si>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</si>
  <si>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</si>
  <si>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</si>
  <si>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</si>
  <si>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</si>
  <si>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</si>
  <si>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</si>
  <si>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</si>
  <si>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</si>
  <si>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</si>
  <si>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</si>
  <si>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</si>
  <si>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</si>
  <si>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</si>
  <si>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</si>
  <si>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</si>
  <si>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</si>
  <si>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</si>
  <si>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</si>
  <si>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</si>
  <si>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</si>
  <si>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</si>
  <si>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</si>
  <si>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</si>
  <si>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</si>
  <si>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</si>
  <si>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</si>
  <si>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</si>
  <si>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</si>
  <si>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</si>
  <si>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</si>
  <si>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</si>
  <si>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</si>
  <si>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</si>
  <si>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</si>
  <si>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</si>
  <si>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</si>
  <si>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</si>
  <si>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</si>
  <si>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</si>
  <si>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</si>
  <si>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</si>
  <si>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</si>
  <si>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</si>
  <si>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</si>
  <si>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</si>
  <si>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</si>
  <si>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</si>
  <si>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</si>
  <si>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</si>
  <si>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</si>
  <si>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</si>
  <si>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</si>
  <si>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</si>
  <si>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</si>
  <si>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</si>
  <si>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</si>
  <si>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</si>
  <si>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</si>
  <si>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</si>
  <si>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</si>
  <si>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</si>
  <si>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</si>
  <si>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</si>
  <si>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</si>
  <si>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</si>
  <si>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</si>
  <si>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</si>
  <si>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</si>
  <si>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</si>
  <si>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</si>
  <si>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</si>
  <si>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</si>
  <si>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</si>
  <si>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</si>
  <si>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</si>
  <si>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</si>
  <si>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</si>
  <si>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</si>
  <si>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</si>
  <si>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</si>
  <si>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</si>
  <si>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</si>
  <si>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</si>
  <si>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</si>
  <si>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</si>
  <si>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</si>
  <si>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</si>
  <si>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</si>
  <si>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</si>
  <si>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</si>
  <si>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</si>
  <si>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</si>
  <si>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</si>
  <si>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</si>
  <si>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</si>
  <si>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</si>
  <si>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</si>
  <si>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</si>
  <si>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</si>
  <si>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</si>
  <si>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</si>
  <si>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</si>
  <si>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</si>
  <si>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</si>
  <si>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</si>
  <si>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</si>
  <si>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</si>
  <si>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</si>
  <si>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</si>
  <si>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</si>
  <si>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</si>
  <si>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</si>
  <si>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</si>
  <si>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</si>
  <si>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</si>
  <si>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</si>
  <si>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</si>
  <si>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</si>
  <si>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</si>
  <si>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</si>
  <si>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</si>
  <si>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</si>
  <si>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</si>
  <si>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</si>
  <si>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</si>
  <si>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</si>
  <si>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</si>
  <si>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</si>
  <si>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</si>
  <si>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</si>
  <si>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</si>
  <si>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</si>
  <si>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</si>
  <si>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</si>
  <si>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</si>
  <si>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</si>
  <si>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</si>
  <si>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</si>
  <si>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</si>
  <si>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</si>
  <si>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</si>
  <si>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</si>
  <si>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</si>
  <si>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</si>
  <si>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</si>
  <si>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</si>
  <si>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</si>
  <si>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</si>
  <si>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</si>
  <si>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</si>
  <si>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</si>
  <si>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</si>
  <si>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</si>
  <si>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</si>
  <si>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</si>
  <si>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</si>
  <si>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</si>
  <si>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</si>
  <si>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</si>
  <si>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</si>
  <si>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</si>
  <si>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</si>
  <si>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</si>
  <si>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</si>
  <si>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</si>
  <si>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</si>
  <si>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</si>
  <si>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</si>
  <si>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</si>
  <si>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</si>
  <si>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</si>
  <si>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</si>
  <si>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</si>
  <si>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</si>
  <si>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</si>
  <si>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</si>
  <si>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</si>
  <si>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</si>
  <si>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</si>
  <si>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</si>
  <si>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</si>
  <si>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</si>
  <si>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</si>
  <si>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</si>
  <si>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</si>
  <si>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</si>
  <si>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</si>
  <si>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</si>
  <si>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</si>
  <si>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</si>
  <si>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</si>
  <si>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</si>
  <si>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</si>
  <si>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</si>
  <si>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</si>
  <si>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</si>
  <si>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</si>
  <si>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</si>
  <si>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</si>
  <si>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</si>
  <si>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</si>
  <si>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</si>
  <si>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</si>
  <si>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</si>
  <si>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</si>
  <si>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</si>
  <si>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</si>
  <si>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</si>
  <si>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</si>
  <si>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</si>
  <si>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</si>
  <si>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</si>
  <si>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</si>
  <si>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</si>
  <si>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</si>
  <si>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</si>
  <si>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</si>
  <si>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</si>
  <si>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</si>
  <si>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</si>
  <si>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</si>
  <si>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</si>
  <si>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</si>
  <si>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</si>
  <si>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</si>
  <si>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</si>
  <si>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</si>
  <si>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</si>
  <si>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</si>
  <si>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</si>
  <si>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</si>
  <si>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</si>
  <si>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</si>
  <si>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</si>
  <si>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</si>
  <si>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</si>
  <si>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</si>
  <si>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</si>
  <si>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</si>
  <si>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</si>
  <si>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</si>
  <si>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</si>
  <si>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</si>
  <si>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</si>
  <si>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</si>
  <si>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</si>
  <si>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</si>
  <si>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</si>
  <si>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</si>
  <si>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</si>
  <si>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</si>
  <si>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</si>
  <si>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</si>
  <si>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</si>
  <si>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</si>
  <si>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</si>
  <si>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</si>
  <si>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</si>
  <si>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</si>
  <si>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</si>
  <si>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</si>
  <si>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</si>
  <si>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</si>
  <si>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</si>
  <si>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</si>
  <si>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</si>
  <si>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</si>
  <si>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</si>
  <si>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</si>
  <si>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</si>
  <si>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(Based on allocation factors developed for the 12 ME 12/31/2013)</t>
  </si>
  <si>
    <t>FOR THE MONTH ENDED OCTOBER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</si>
</sst>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  <numFmt numFmtId="175" formatCode="_(* #,##0.00000_);_(* \(#,##0.00000\);_(* &quot;-&quot;??_);_(@_)"/>
    <numFmt numFmtId="176" formatCode="0.0000000"/>
    <numFmt numFmtId="177" formatCode="d\.mmm\.yy"/>
    <numFmt numFmtId="178" formatCode="#."/>
    <numFmt numFmtId="179" formatCode="&quot;$&quot;#,##0\ ;\(&quot;$&quot;#,##0\)"/>
    <numFmt numFmtId="180" formatCode="dd\-mmm\-yy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mmmm\ d\,\ yyyy"/>
    <numFmt numFmtId="184" formatCode="&quot;$&quot;#,##0.00"/>
  </numFmts>
  <fonts count="10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868">
    <xf numFmtId="0" fontId="0" fillId="0" borderId="0"/>
    <xf numFmtId="0" fontId="26" fillId="2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26" fillId="4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26" fillId="6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26" fillId="3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26" fillId="7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26" fillId="8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26" fillId="9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26" fillId="4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26" fillId="11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26" fillId="10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26" fillId="9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26" fillId="5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44" fillId="9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44" fillId="4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44" fillId="11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44" fillId="10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44" fillId="9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44" fillId="5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45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5" fillId="15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45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5" fillId="19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45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5" fillId="22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45" fillId="23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5" fillId="22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45" fillId="24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5" fillId="14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18" borderId="0" applyNumberFormat="0" applyBorder="0" applyAlignment="0" applyProtection="0"/>
    <xf numFmtId="0" fontId="45" fillId="27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47" fillId="18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48" fillId="28" borderId="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49" fillId="19" borderId="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43" fontId="17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170" fontId="17" fillId="0" borderId="0"/>
    <xf numFmtId="0" fontId="5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38" fontId="18" fillId="33" borderId="0" applyNumberFormat="0" applyBorder="0" applyAlignment="0" applyProtection="0"/>
    <xf numFmtId="0" fontId="53" fillId="0" borderId="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54" fillId="0" borderId="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55" fillId="0" borderId="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5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38" fontId="19" fillId="0" borderId="0"/>
    <xf numFmtId="40" fontId="19" fillId="0" borderId="0"/>
    <xf numFmtId="0" fontId="56" fillId="27" borderId="1" applyNumberFormat="0" applyAlignment="0" applyProtection="0"/>
    <xf numFmtId="10" fontId="18" fillId="34" borderId="6" applyNumberFormat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57" fillId="0" borderId="7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44" fontId="20" fillId="0" borderId="8" applyNumberFormat="0" applyFont="0" applyAlignment="0">
      <alignment horizontal="center"/>
    </xf>
    <xf numFmtId="44" fontId="20" fillId="0" borderId="9" applyNumberFormat="0" applyFont="0" applyAlignment="0">
      <alignment horizontal="center"/>
    </xf>
    <xf numFmtId="0" fontId="58" fillId="27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169" fontId="1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34" fillId="0" borderId="0"/>
    <xf numFmtId="0" fontId="17" fillId="0" borderId="0"/>
    <xf numFmtId="170" fontId="17" fillId="0" borderId="0">
      <alignment horizontal="left" wrapText="1"/>
    </xf>
    <xf numFmtId="0" fontId="63" fillId="0" borderId="0"/>
    <xf numFmtId="0" fontId="17" fillId="0" borderId="0"/>
    <xf numFmtId="0" fontId="35" fillId="0" borderId="0" applyNumberFormat="0" applyFont="0" applyFill="0" applyBorder="0" applyAlignment="0" applyProtection="0"/>
    <xf numFmtId="0" fontId="63" fillId="0" borderId="0"/>
    <xf numFmtId="0" fontId="17" fillId="26" borderId="10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59" fillId="28" borderId="11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4" fontId="26" fillId="35" borderId="11" applyNumberFormat="0" applyProtection="0">
      <alignment vertical="center"/>
    </xf>
    <xf numFmtId="4" fontId="37" fillId="35" borderId="11" applyNumberFormat="0" applyProtection="0">
      <alignment vertical="center"/>
    </xf>
    <xf numFmtId="4" fontId="26" fillId="35" borderId="11" applyNumberFormat="0" applyProtection="0">
      <alignment horizontal="left" vertical="center" indent="1"/>
    </xf>
    <xf numFmtId="4" fontId="26" fillId="35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4" fontId="26" fillId="37" borderId="11" applyNumberFormat="0" applyProtection="0">
      <alignment horizontal="right" vertical="center"/>
    </xf>
    <xf numFmtId="4" fontId="26" fillId="38" borderId="11" applyNumberFormat="0" applyProtection="0">
      <alignment horizontal="right" vertical="center"/>
    </xf>
    <xf numFmtId="4" fontId="26" fillId="39" borderId="11" applyNumberFormat="0" applyProtection="0">
      <alignment horizontal="right" vertical="center"/>
    </xf>
    <xf numFmtId="4" fontId="26" fillId="40" borderId="11" applyNumberFormat="0" applyProtection="0">
      <alignment horizontal="right" vertical="center"/>
    </xf>
    <xf numFmtId="4" fontId="26" fillId="41" borderId="11" applyNumberFormat="0" applyProtection="0">
      <alignment horizontal="right" vertical="center"/>
    </xf>
    <xf numFmtId="4" fontId="26" fillId="42" borderId="11" applyNumberFormat="0" applyProtection="0">
      <alignment horizontal="right" vertical="center"/>
    </xf>
    <xf numFmtId="4" fontId="26" fillId="43" borderId="11" applyNumberFormat="0" applyProtection="0">
      <alignment horizontal="right" vertical="center"/>
    </xf>
    <xf numFmtId="4" fontId="26" fillId="44" borderId="11" applyNumberFormat="0" applyProtection="0">
      <alignment horizontal="right" vertical="center"/>
    </xf>
    <xf numFmtId="4" fontId="26" fillId="45" borderId="11" applyNumberFormat="0" applyProtection="0">
      <alignment horizontal="right" vertical="center"/>
    </xf>
    <xf numFmtId="4" fontId="38" fillId="46" borderId="11" applyNumberFormat="0" applyProtection="0">
      <alignment horizontal="left" vertical="center" indent="1"/>
    </xf>
    <xf numFmtId="4" fontId="26" fillId="47" borderId="12" applyNumberFormat="0" applyProtection="0">
      <alignment horizontal="left" vertical="center" indent="1"/>
    </xf>
    <xf numFmtId="4" fontId="39" fillId="48" borderId="0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4" fontId="40" fillId="47" borderId="11" applyNumberFormat="0" applyProtection="0">
      <alignment horizontal="left" vertical="center" indent="1"/>
    </xf>
    <xf numFmtId="4" fontId="40" fillId="49" borderId="11" applyNumberFormat="0" applyProtection="0">
      <alignment horizontal="left" vertical="center" indent="1"/>
    </xf>
    <xf numFmtId="0" fontId="17" fillId="49" borderId="11" applyNumberFormat="0" applyProtection="0">
      <alignment horizontal="left" vertical="center" indent="1"/>
    </xf>
    <xf numFmtId="0" fontId="17" fillId="49" borderId="11" applyNumberFormat="0" applyProtection="0">
      <alignment horizontal="left" vertical="center" indent="1"/>
    </xf>
    <xf numFmtId="0" fontId="17" fillId="50" borderId="11" applyNumberFormat="0" applyProtection="0">
      <alignment horizontal="left" vertical="center" indent="1"/>
    </xf>
    <xf numFmtId="0" fontId="17" fillId="50" borderId="11" applyNumberFormat="0" applyProtection="0">
      <alignment horizontal="left" vertical="center" indent="1"/>
    </xf>
    <xf numFmtId="0" fontId="17" fillId="33" borderId="11" applyNumberFormat="0" applyProtection="0">
      <alignment horizontal="left" vertical="center" indent="1"/>
    </xf>
    <xf numFmtId="0" fontId="17" fillId="33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17" fillId="3" borderId="6" applyNumberFormat="0">
      <protection locked="0"/>
    </xf>
    <xf numFmtId="4" fontId="26" fillId="51" borderId="11" applyNumberFormat="0" applyProtection="0">
      <alignment vertical="center"/>
    </xf>
    <xf numFmtId="4" fontId="37" fillId="51" borderId="11" applyNumberFormat="0" applyProtection="0">
      <alignment vertical="center"/>
    </xf>
    <xf numFmtId="4" fontId="26" fillId="51" borderId="11" applyNumberFormat="0" applyProtection="0">
      <alignment horizontal="left" vertical="center" indent="1"/>
    </xf>
    <xf numFmtId="4" fontId="26" fillId="51" borderId="11" applyNumberFormat="0" applyProtection="0">
      <alignment horizontal="left" vertical="center" indent="1"/>
    </xf>
    <xf numFmtId="4" fontId="26" fillId="47" borderId="11" applyNumberFormat="0" applyProtection="0">
      <alignment horizontal="right" vertical="center"/>
    </xf>
    <xf numFmtId="4" fontId="37" fillId="47" borderId="11" applyNumberFormat="0" applyProtection="0">
      <alignment horizontal="right" vertical="center"/>
    </xf>
    <xf numFmtId="0" fontId="17" fillId="36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41" fillId="0" borderId="0"/>
    <xf numFmtId="4" fontId="42" fillId="47" borderId="11" applyNumberFormat="0" applyProtection="0">
      <alignment horizontal="right" vertical="center"/>
    </xf>
    <xf numFmtId="0" fontId="60" fillId="0" borderId="0" applyNumberFormat="0" applyFill="0" applyBorder="0" applyAlignment="0" applyProtection="0"/>
    <xf numFmtId="38" fontId="18" fillId="0" borderId="13"/>
    <xf numFmtId="38" fontId="19" fillId="0" borderId="14"/>
    <xf numFmtId="170" fontId="17" fillId="0" borderId="0">
      <alignment horizontal="left" wrapText="1"/>
    </xf>
    <xf numFmtId="0" fontId="6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15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6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5" fillId="0" borderId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6" fillId="0" borderId="0"/>
    <xf numFmtId="0" fontId="16" fillId="86" borderId="37" applyNumberFormat="0" applyFont="0" applyAlignment="0" applyProtection="0"/>
    <xf numFmtId="0" fontId="66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6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6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6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6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5" fillId="0" borderId="0"/>
    <xf numFmtId="0" fontId="15" fillId="86" borderId="37" applyNumberFormat="0" applyFont="0" applyAlignment="0" applyProtection="0"/>
    <xf numFmtId="0" fontId="66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6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6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6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6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15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5" fillId="84" borderId="31" applyNumberFormat="0" applyAlignment="0" applyProtection="0"/>
    <xf numFmtId="0" fontId="14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4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6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14" fillId="0" borderId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4" fillId="0" borderId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3" fillId="0" borderId="0"/>
    <xf numFmtId="0" fontId="75" fillId="84" borderId="31" applyNumberFormat="0" applyAlignment="0" applyProtection="0"/>
    <xf numFmtId="0" fontId="13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3" fillId="0" borderId="0"/>
    <xf numFmtId="0" fontId="13" fillId="0" borderId="0"/>
    <xf numFmtId="0" fontId="13" fillId="86" borderId="37" applyNumberFormat="0" applyFont="0" applyAlignment="0" applyProtection="0"/>
    <xf numFmtId="0" fontId="13" fillId="0" borderId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6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6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2" fillId="0" borderId="0"/>
    <xf numFmtId="0" fontId="12" fillId="0" borderId="0"/>
    <xf numFmtId="0" fontId="12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6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6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6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2" fillId="0" borderId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1" fillId="86" borderId="37" applyNumberFormat="0" applyFont="0" applyAlignment="0" applyProtection="0"/>
    <xf numFmtId="0" fontId="75" fillId="84" borderId="31" applyNumberFormat="0" applyAlignment="0" applyProtection="0"/>
    <xf numFmtId="0" fontId="11" fillId="0" borderId="0"/>
    <xf numFmtId="0" fontId="66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6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0" borderId="0"/>
    <xf numFmtId="0" fontId="66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6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66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0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0" fillId="86" borderId="37" applyNumberFormat="0" applyFont="0" applyAlignment="0" applyProtection="0"/>
    <xf numFmtId="0" fontId="10" fillId="0" borderId="0"/>
    <xf numFmtId="0" fontId="66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6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6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6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6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6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6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6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8" fillId="0" borderId="0"/>
    <xf numFmtId="0" fontId="8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8" fillId="86" borderId="37" applyNumberFormat="0" applyFont="0" applyAlignment="0" applyProtection="0"/>
    <xf numFmtId="0" fontId="66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6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6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6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6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6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83" fillId="0" borderId="0"/>
    <xf numFmtId="0" fontId="26" fillId="2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26" fillId="4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26" fillId="6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26" fillId="3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26" fillId="7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26" fillId="8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26" fillId="9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26" fillId="4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26" fillId="11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26" fillId="10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26" fillId="9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26" fillId="5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44" fillId="9" borderId="0" applyNumberFormat="0" applyBorder="0" applyAlignment="0" applyProtection="0"/>
    <xf numFmtId="0" fontId="44" fillId="4" borderId="0" applyNumberFormat="0" applyBorder="0" applyAlignment="0" applyProtection="0"/>
    <xf numFmtId="0" fontId="44" fillId="11" borderId="0" applyNumberFormat="0" applyBorder="0" applyAlignment="0" applyProtection="0"/>
    <xf numFmtId="0" fontId="44" fillId="10" borderId="0" applyNumberFormat="0" applyBorder="0" applyAlignment="0" applyProtection="0"/>
    <xf numFmtId="0" fontId="44" fillId="9" borderId="0" applyNumberFormat="0" applyBorder="0" applyAlignment="0" applyProtection="0"/>
    <xf numFmtId="0" fontId="44" fillId="5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19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7" fillId="18" borderId="0" applyNumberFormat="0" applyBorder="0" applyAlignment="0" applyProtection="0"/>
    <xf numFmtId="0" fontId="48" fillId="28" borderId="1" applyNumberFormat="0" applyAlignment="0" applyProtection="0"/>
    <xf numFmtId="0" fontId="49" fillId="19" borderId="2" applyNumberFormat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53" fillId="0" borderId="3" applyNumberFormat="0" applyFill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0" applyNumberFormat="0" applyFill="0" applyBorder="0" applyAlignment="0" applyProtection="0"/>
    <xf numFmtId="0" fontId="56" fillId="27" borderId="1" applyNumberFormat="0" applyAlignment="0" applyProtection="0"/>
    <xf numFmtId="0" fontId="57" fillId="0" borderId="7" applyNumberFormat="0" applyFill="0" applyAlignment="0" applyProtection="0"/>
    <xf numFmtId="0" fontId="58" fillId="2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26" borderId="10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59" fillId="28" borderId="11" applyNumberFormat="0" applyAlignment="0" applyProtection="0"/>
    <xf numFmtId="9" fontId="17" fillId="0" borderId="0" applyFont="0" applyFill="0" applyBorder="0" applyAlignment="0" applyProtection="0"/>
    <xf numFmtId="4" fontId="26" fillId="47" borderId="11" applyNumberFormat="0" applyProtection="0">
      <alignment horizontal="left" vertical="center" indent="1"/>
    </xf>
    <xf numFmtId="4" fontId="26" fillId="49" borderId="11" applyNumberFormat="0" applyProtection="0">
      <alignment horizontal="left" vertical="center" indent="1"/>
    </xf>
    <xf numFmtId="0" fontId="60" fillId="0" borderId="0" applyNumberFormat="0" applyFill="0" applyBorder="0" applyAlignment="0" applyProtection="0"/>
    <xf numFmtId="0" fontId="50" fillId="0" borderId="15" applyNumberFormat="0" applyFill="0" applyAlignment="0" applyProtection="0"/>
    <xf numFmtId="0" fontId="61" fillId="0" borderId="0" applyNumberForma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0" borderId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0" borderId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0" borderId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0" borderId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7" fillId="0" borderId="0"/>
    <xf numFmtId="0" fontId="75" fillId="84" borderId="31" applyNumberFormat="0" applyAlignment="0" applyProtection="0"/>
    <xf numFmtId="0" fontId="7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" fillId="86" borderId="37" applyNumberFormat="0" applyFont="0" applyAlignment="0" applyProtection="0"/>
    <xf numFmtId="0" fontId="66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6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6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7" fillId="0" borderId="0"/>
    <xf numFmtId="0" fontId="66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6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6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" fillId="0" borderId="0"/>
    <xf numFmtId="0" fontId="6" fillId="0" borderId="0"/>
    <xf numFmtId="0" fontId="75" fillId="84" borderId="31" applyNumberFormat="0" applyAlignment="0" applyProtection="0"/>
    <xf numFmtId="0" fontId="6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" fillId="0" borderId="0"/>
    <xf numFmtId="0" fontId="75" fillId="84" borderId="31" applyNumberFormat="0" applyAlignment="0" applyProtection="0"/>
    <xf numFmtId="0" fontId="6" fillId="0" borderId="0"/>
    <xf numFmtId="0" fontId="6" fillId="86" borderId="37" applyNumberFormat="0" applyFont="0" applyAlignment="0" applyProtection="0"/>
    <xf numFmtId="0" fontId="6" fillId="0" borderId="0"/>
    <xf numFmtId="0" fontId="66" fillId="74" borderId="0" applyNumberFormat="0" applyBorder="0" applyAlignment="0" applyProtection="0"/>
    <xf numFmtId="0" fontId="6" fillId="56" borderId="0" applyNumberFormat="0" applyBorder="0" applyAlignment="0" applyProtection="0"/>
    <xf numFmtId="0" fontId="6" fillId="62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" fillId="57" borderId="0" applyNumberFormat="0" applyBorder="0" applyAlignment="0" applyProtection="0"/>
    <xf numFmtId="0" fontId="6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" fillId="58" borderId="0" applyNumberFormat="0" applyBorder="0" applyAlignment="0" applyProtection="0"/>
    <xf numFmtId="0" fontId="6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" fillId="59" borderId="0" applyNumberFormat="0" applyBorder="0" applyAlignment="0" applyProtection="0"/>
    <xf numFmtId="0" fontId="6" fillId="65" borderId="0" applyNumberFormat="0" applyBorder="0" applyAlignment="0" applyProtection="0"/>
    <xf numFmtId="0" fontId="75" fillId="84" borderId="31" applyNumberFormat="0" applyAlignment="0" applyProtection="0"/>
    <xf numFmtId="0" fontId="66" fillId="78" borderId="0" applyNumberFormat="0" applyBorder="0" applyAlignment="0" applyProtection="0"/>
    <xf numFmtId="0" fontId="6" fillId="60" borderId="0" applyNumberFormat="0" applyBorder="0" applyAlignment="0" applyProtection="0"/>
    <xf numFmtId="0" fontId="6" fillId="66" borderId="0" applyNumberFormat="0" applyBorder="0" applyAlignment="0" applyProtection="0"/>
    <xf numFmtId="0" fontId="66" fillId="79" borderId="0" applyNumberFormat="0" applyBorder="0" applyAlignment="0" applyProtection="0"/>
    <xf numFmtId="0" fontId="6" fillId="61" borderId="0" applyNumberFormat="0" applyBorder="0" applyAlignment="0" applyProtection="0"/>
    <xf numFmtId="0" fontId="6" fillId="67" borderId="0" applyNumberFormat="0" applyBorder="0" applyAlignment="0" applyProtection="0"/>
    <xf numFmtId="0" fontId="6" fillId="0" borderId="0"/>
    <xf numFmtId="0" fontId="66" fillId="75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" fillId="0" borderId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9" borderId="0" applyNumberFormat="0" applyBorder="0" applyAlignment="0" applyProtection="0"/>
    <xf numFmtId="0" fontId="6" fillId="0" borderId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75" fillId="84" borderId="31" applyNumberFormat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" fillId="0" borderId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5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5" fillId="0" borderId="0"/>
    <xf numFmtId="0" fontId="5" fillId="86" borderId="37" applyNumberFormat="0" applyFont="0" applyAlignment="0" applyProtection="0"/>
    <xf numFmtId="0" fontId="66" fillId="74" borderId="0" applyNumberFormat="0" applyBorder="0" applyAlignment="0" applyProtection="0"/>
    <xf numFmtId="0" fontId="5" fillId="56" borderId="0" applyNumberFormat="0" applyBorder="0" applyAlignment="0" applyProtection="0"/>
    <xf numFmtId="0" fontId="5" fillId="62" borderId="0" applyNumberFormat="0" applyBorder="0" applyAlignment="0" applyProtection="0"/>
    <xf numFmtId="0" fontId="66" fillId="75" borderId="0" applyNumberFormat="0" applyBorder="0" applyAlignment="0" applyProtection="0"/>
    <xf numFmtId="0" fontId="5" fillId="57" borderId="0" applyNumberFormat="0" applyBorder="0" applyAlignment="0" applyProtection="0"/>
    <xf numFmtId="0" fontId="5" fillId="63" borderId="0" applyNumberFormat="0" applyBorder="0" applyAlignment="0" applyProtection="0"/>
    <xf numFmtId="0" fontId="66" fillId="76" borderId="0" applyNumberFormat="0" applyBorder="0" applyAlignment="0" applyProtection="0"/>
    <xf numFmtId="0" fontId="5" fillId="58" borderId="0" applyNumberFormat="0" applyBorder="0" applyAlignment="0" applyProtection="0"/>
    <xf numFmtId="0" fontId="5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5" fillId="59" borderId="0" applyNumberFormat="0" applyBorder="0" applyAlignment="0" applyProtection="0"/>
    <xf numFmtId="0" fontId="5" fillId="65" borderId="0" applyNumberFormat="0" applyBorder="0" applyAlignment="0" applyProtection="0"/>
    <xf numFmtId="0" fontId="66" fillId="78" borderId="0" applyNumberFormat="0" applyBorder="0" applyAlignment="0" applyProtection="0"/>
    <xf numFmtId="0" fontId="5" fillId="60" borderId="0" applyNumberFormat="0" applyBorder="0" applyAlignment="0" applyProtection="0"/>
    <xf numFmtId="0" fontId="5" fillId="66" borderId="0" applyNumberFormat="0" applyBorder="0" applyAlignment="0" applyProtection="0"/>
    <xf numFmtId="0" fontId="66" fillId="79" borderId="0" applyNumberFormat="0" applyBorder="0" applyAlignment="0" applyProtection="0"/>
    <xf numFmtId="0" fontId="5" fillId="61" borderId="0" applyNumberFormat="0" applyBorder="0" applyAlignment="0" applyProtection="0"/>
    <xf numFmtId="0" fontId="5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174" fontId="8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4" fillId="0" borderId="0"/>
    <xf numFmtId="0" fontId="84" fillId="26" borderId="10" applyNumberFormat="0" applyFont="0" applyAlignment="0" applyProtection="0"/>
    <xf numFmtId="0" fontId="4" fillId="86" borderId="37" applyNumberFormat="0" applyFont="0" applyAlignment="0" applyProtection="0"/>
    <xf numFmtId="4" fontId="38" fillId="92" borderId="40" applyNumberFormat="0" applyProtection="0">
      <alignment vertical="center"/>
    </xf>
    <xf numFmtId="4" fontId="85" fillId="92" borderId="40" applyNumberFormat="0" applyProtection="0">
      <alignment vertical="center"/>
    </xf>
    <xf numFmtId="4" fontId="38" fillId="92" borderId="40" applyNumberFormat="0" applyProtection="0">
      <alignment horizontal="left" vertical="center" indent="1"/>
    </xf>
    <xf numFmtId="0" fontId="38" fillId="92" borderId="40" applyNumberFormat="0" applyProtection="0">
      <alignment horizontal="left" vertical="top" indent="1"/>
    </xf>
    <xf numFmtId="4" fontId="38" fillId="2" borderId="0" applyNumberFormat="0" applyProtection="0">
      <alignment horizontal="left" vertical="center" indent="1"/>
    </xf>
    <xf numFmtId="4" fontId="26" fillId="8" borderId="40" applyNumberFormat="0" applyProtection="0">
      <alignment horizontal="right" vertical="center"/>
    </xf>
    <xf numFmtId="4" fontId="26" fillId="4" borderId="40" applyNumberFormat="0" applyProtection="0">
      <alignment horizontal="right" vertical="center"/>
    </xf>
    <xf numFmtId="4" fontId="26" fillId="90" borderId="40" applyNumberFormat="0" applyProtection="0">
      <alignment horizontal="right" vertical="center"/>
    </xf>
    <xf numFmtId="4" fontId="26" fillId="88" borderId="40" applyNumberFormat="0" applyProtection="0">
      <alignment horizontal="right" vertical="center"/>
    </xf>
    <xf numFmtId="4" fontId="26" fillId="89" borderId="40" applyNumberFormat="0" applyProtection="0">
      <alignment horizontal="right" vertical="center"/>
    </xf>
    <xf numFmtId="4" fontId="26" fillId="91" borderId="40" applyNumberFormat="0" applyProtection="0">
      <alignment horizontal="right" vertical="center"/>
    </xf>
    <xf numFmtId="4" fontId="26" fillId="11" borderId="40" applyNumberFormat="0" applyProtection="0">
      <alignment horizontal="right" vertical="center"/>
    </xf>
    <xf numFmtId="4" fontId="26" fillId="93" borderId="40" applyNumberFormat="0" applyProtection="0">
      <alignment horizontal="right" vertical="center"/>
    </xf>
    <xf numFmtId="4" fontId="26" fillId="87" borderId="40" applyNumberFormat="0" applyProtection="0">
      <alignment horizontal="right" vertical="center"/>
    </xf>
    <xf numFmtId="4" fontId="38" fillId="94" borderId="41" applyNumberFormat="0" applyProtection="0">
      <alignment horizontal="left" vertical="center" indent="1"/>
    </xf>
    <xf numFmtId="4" fontId="26" fillId="95" borderId="0" applyNumberFormat="0" applyProtection="0">
      <alignment horizontal="left" vertical="center" indent="1"/>
    </xf>
    <xf numFmtId="4" fontId="39" fillId="9" borderId="0" applyNumberFormat="0" applyProtection="0">
      <alignment horizontal="left" vertical="center" indent="1"/>
    </xf>
    <xf numFmtId="4" fontId="26" fillId="2" borderId="40" applyNumberFormat="0" applyProtection="0">
      <alignment horizontal="right" vertical="center"/>
    </xf>
    <xf numFmtId="4" fontId="26" fillId="95" borderId="0" applyNumberFormat="0" applyProtection="0">
      <alignment horizontal="left" vertical="center" indent="1"/>
    </xf>
    <xf numFmtId="4" fontId="26" fillId="2" borderId="0" applyNumberFormat="0" applyProtection="0">
      <alignment horizontal="left" vertical="center" indent="1"/>
    </xf>
    <xf numFmtId="0" fontId="84" fillId="9" borderId="40" applyNumberFormat="0" applyProtection="0">
      <alignment horizontal="left" vertical="center" indent="1"/>
    </xf>
    <xf numFmtId="0" fontId="84" fillId="9" borderId="40" applyNumberFormat="0" applyProtection="0">
      <alignment horizontal="left" vertical="top" indent="1"/>
    </xf>
    <xf numFmtId="0" fontId="84" fillId="2" borderId="40" applyNumberFormat="0" applyProtection="0">
      <alignment horizontal="left" vertical="center" indent="1"/>
    </xf>
    <xf numFmtId="0" fontId="84" fillId="2" borderId="40" applyNumberFormat="0" applyProtection="0">
      <alignment horizontal="left" vertical="top" indent="1"/>
    </xf>
    <xf numFmtId="0" fontId="84" fillId="7" borderId="40" applyNumberFormat="0" applyProtection="0">
      <alignment horizontal="left" vertical="center" indent="1"/>
    </xf>
    <xf numFmtId="0" fontId="84" fillId="7" borderId="40" applyNumberFormat="0" applyProtection="0">
      <alignment horizontal="left" vertical="top" indent="1"/>
    </xf>
    <xf numFmtId="0" fontId="84" fillId="95" borderId="40" applyNumberFormat="0" applyProtection="0">
      <alignment horizontal="left" vertical="center" indent="1"/>
    </xf>
    <xf numFmtId="0" fontId="84" fillId="95" borderId="40" applyNumberFormat="0" applyProtection="0">
      <alignment horizontal="left" vertical="top" indent="1"/>
    </xf>
    <xf numFmtId="0" fontId="84" fillId="3" borderId="6" applyNumberFormat="0">
      <protection locked="0"/>
    </xf>
    <xf numFmtId="4" fontId="26" fillId="6" borderId="40" applyNumberFormat="0" applyProtection="0">
      <alignment vertical="center"/>
    </xf>
    <xf numFmtId="4" fontId="37" fillId="6" borderId="40" applyNumberFormat="0" applyProtection="0">
      <alignment vertical="center"/>
    </xf>
    <xf numFmtId="4" fontId="26" fillId="6" borderId="40" applyNumberFormat="0" applyProtection="0">
      <alignment horizontal="left" vertical="center" indent="1"/>
    </xf>
    <xf numFmtId="0" fontId="26" fillId="6" borderId="40" applyNumberFormat="0" applyProtection="0">
      <alignment horizontal="left" vertical="top" indent="1"/>
    </xf>
    <xf numFmtId="4" fontId="26" fillId="95" borderId="40" applyNumberFormat="0" applyProtection="0">
      <alignment horizontal="right" vertical="center"/>
    </xf>
    <xf numFmtId="4" fontId="37" fillId="95" borderId="40" applyNumberFormat="0" applyProtection="0">
      <alignment horizontal="right" vertical="center"/>
    </xf>
    <xf numFmtId="4" fontId="26" fillId="2" borderId="40" applyNumberFormat="0" applyProtection="0">
      <alignment horizontal="left" vertical="center" indent="1"/>
    </xf>
    <xf numFmtId="0" fontId="26" fillId="2" borderId="40" applyNumberFormat="0" applyProtection="0">
      <alignment horizontal="left" vertical="top" indent="1"/>
    </xf>
    <xf numFmtId="4" fontId="86" fillId="96" borderId="0" applyNumberFormat="0" applyProtection="0">
      <alignment horizontal="left" vertical="center" indent="1"/>
    </xf>
    <xf numFmtId="4" fontId="42" fillId="95" borderId="40" applyNumberFormat="0" applyProtection="0">
      <alignment horizontal="right" vertical="center"/>
    </xf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7" borderId="0" applyNumberFormat="0" applyBorder="0" applyAlignment="0" applyProtection="0"/>
    <xf numFmtId="0" fontId="3" fillId="0" borderId="0"/>
    <xf numFmtId="0" fontId="3" fillId="86" borderId="37" applyNumberFormat="0" applyFont="0" applyAlignment="0" applyProtection="0"/>
    <xf numFmtId="0" fontId="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2" fillId="0" borderId="0"/>
    <xf numFmtId="0" fontId="2" fillId="0" borderId="0"/>
    <xf numFmtId="0" fontId="2" fillId="86" borderId="37" applyNumberFormat="0" applyFont="0" applyAlignment="0" applyProtection="0"/>
    <xf numFmtId="0" fontId="66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2" fillId="0" borderId="0"/>
    <xf numFmtId="0" fontId="66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0" borderId="0"/>
    <xf numFmtId="0" fontId="66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" fillId="0" borderId="0"/>
    <xf numFmtId="0" fontId="75" fillId="84" borderId="31" applyNumberFormat="0" applyAlignment="0" applyProtection="0"/>
    <xf numFmtId="0" fontId="1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" fillId="0" borderId="0"/>
    <xf numFmtId="0" fontId="1" fillId="86" borderId="37" applyNumberFormat="0" applyFont="0" applyAlignment="0" applyProtection="0"/>
    <xf numFmtId="0" fontId="66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6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6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6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6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170" fontId="17" fillId="0" borderId="0">
      <alignment horizontal="left" wrapText="1"/>
    </xf>
    <xf numFmtId="175" fontId="17" fillId="0" borderId="0">
      <alignment horizontal="left" wrapText="1"/>
    </xf>
    <xf numFmtId="176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170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0" fontId="88" fillId="0" borderId="0"/>
    <xf numFmtId="0" fontId="88" fillId="0" borderId="0"/>
    <xf numFmtId="175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5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5" fontId="17" fillId="0" borderId="0">
      <alignment horizontal="left" wrapText="1"/>
    </xf>
    <xf numFmtId="170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0" fontId="88" fillId="0" borderId="0"/>
    <xf numFmtId="177" fontId="35" fillId="0" borderId="0" applyFill="0" applyBorder="0" applyAlignment="0"/>
    <xf numFmtId="41" fontId="17" fillId="33" borderId="0"/>
    <xf numFmtId="3" fontId="89" fillId="0" borderId="0" applyFont="0" applyFill="0" applyBorder="0" applyAlignment="0" applyProtection="0"/>
    <xf numFmtId="0" fontId="90" fillId="0" borderId="0"/>
    <xf numFmtId="0" fontId="90" fillId="0" borderId="0"/>
    <xf numFmtId="0" fontId="91" fillId="0" borderId="0"/>
    <xf numFmtId="178" fontId="92" fillId="0" borderId="0">
      <protection locked="0"/>
    </xf>
    <xf numFmtId="0" fontId="91" fillId="0" borderId="0"/>
    <xf numFmtId="0" fontId="93" fillId="0" borderId="0" applyNumberFormat="0" applyAlignment="0">
      <alignment horizontal="left"/>
    </xf>
    <xf numFmtId="0" fontId="94" fillId="0" borderId="0" applyNumberFormat="0" applyAlignment="0"/>
    <xf numFmtId="0" fontId="90" fillId="0" borderId="0"/>
    <xf numFmtId="0" fontId="91" fillId="0" borderId="0"/>
    <xf numFmtId="0" fontId="90" fillId="0" borderId="0"/>
    <xf numFmtId="0" fontId="91" fillId="0" borderId="0"/>
    <xf numFmtId="44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9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2" fontId="95" fillId="0" borderId="0" applyFont="0" applyFill="0" applyBorder="0" applyAlignment="0" applyProtection="0"/>
    <xf numFmtId="0" fontId="90" fillId="0" borderId="0"/>
    <xf numFmtId="0" fontId="87" fillId="0" borderId="42" applyNumberFormat="0" applyAlignment="0" applyProtection="0">
      <alignment horizontal="left"/>
    </xf>
    <xf numFmtId="0" fontId="87" fillId="0" borderId="17">
      <alignment horizontal="left"/>
    </xf>
    <xf numFmtId="41" fontId="96" fillId="35" borderId="43">
      <alignment horizontal="left"/>
      <protection locked="0"/>
    </xf>
    <xf numFmtId="10" fontId="96" fillId="35" borderId="43">
      <alignment horizontal="right"/>
      <protection locked="0"/>
    </xf>
    <xf numFmtId="0" fontId="18" fillId="33" borderId="0"/>
    <xf numFmtId="3" fontId="97" fillId="0" borderId="0" applyFill="0" applyBorder="0" applyAlignment="0" applyProtection="0"/>
    <xf numFmtId="37" fontId="98" fillId="0" borderId="0"/>
    <xf numFmtId="0" fontId="46" fillId="0" borderId="0"/>
    <xf numFmtId="0" fontId="90" fillId="0" borderId="0"/>
    <xf numFmtId="0" fontId="90" fillId="0" borderId="0"/>
    <xf numFmtId="0" fontId="91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1" fontId="17" fillId="97" borderId="43"/>
    <xf numFmtId="0" fontId="99" fillId="0" borderId="0" applyNumberFormat="0" applyFont="0" applyFill="0" applyBorder="0" applyAlignment="0" applyProtection="0">
      <alignment horizontal="left"/>
    </xf>
    <xf numFmtId="15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0" fontId="100" fillId="0" borderId="44">
      <alignment horizontal="center"/>
    </xf>
    <xf numFmtId="3" fontId="99" fillId="0" borderId="0" applyFont="0" applyFill="0" applyBorder="0" applyAlignment="0" applyProtection="0"/>
    <xf numFmtId="0" fontId="99" fillId="98" borderId="0" applyNumberFormat="0" applyFont="0" applyBorder="0" applyAlignment="0" applyProtection="0"/>
    <xf numFmtId="0" fontId="91" fillId="0" borderId="0"/>
    <xf numFmtId="3" fontId="101" fillId="0" borderId="0" applyFill="0" applyBorder="0" applyAlignment="0" applyProtection="0"/>
    <xf numFmtId="0" fontId="102" fillId="0" borderId="0"/>
    <xf numFmtId="42" fontId="17" fillId="34" borderId="0"/>
    <xf numFmtId="42" fontId="17" fillId="34" borderId="28">
      <alignment vertical="center"/>
    </xf>
    <xf numFmtId="0" fontId="20" fillId="34" borderId="22" applyNumberFormat="0">
      <alignment horizontal="center" vertical="center" wrapText="1"/>
    </xf>
    <xf numFmtId="10" fontId="17" fillId="34" borderId="0"/>
    <xf numFmtId="181" fontId="17" fillId="34" borderId="0"/>
    <xf numFmtId="166" fontId="19" fillId="0" borderId="0" applyBorder="0" applyAlignment="0"/>
    <xf numFmtId="42" fontId="17" fillId="34" borderId="14">
      <alignment horizontal="left"/>
    </xf>
    <xf numFmtId="181" fontId="103" fillId="34" borderId="14">
      <alignment horizontal="left"/>
    </xf>
    <xf numFmtId="14" fontId="104" fillId="0" borderId="0" applyNumberFormat="0" applyFill="0" applyBorder="0" applyAlignment="0" applyProtection="0">
      <alignment horizontal="left"/>
    </xf>
    <xf numFmtId="182" fontId="17" fillId="0" borderId="0" applyFont="0" applyFill="0" applyAlignment="0">
      <alignment horizontal="right"/>
    </xf>
    <xf numFmtId="0" fontId="19" fillId="9" borderId="45" applyBorder="0"/>
    <xf numFmtId="0" fontId="18" fillId="99" borderId="6"/>
    <xf numFmtId="39" fontId="17" fillId="100" borderId="0"/>
    <xf numFmtId="39" fontId="104" fillId="101" borderId="0"/>
    <xf numFmtId="175" fontId="17" fillId="0" borderId="0">
      <alignment horizontal="left" wrapText="1"/>
    </xf>
    <xf numFmtId="178" fontId="17" fillId="0" borderId="0">
      <alignment horizontal="left" wrapText="1"/>
    </xf>
    <xf numFmtId="181" fontId="17" fillId="0" borderId="0">
      <alignment horizontal="left" wrapText="1"/>
    </xf>
    <xf numFmtId="181" fontId="17" fillId="0" borderId="0">
      <alignment horizontal="left" wrapText="1"/>
    </xf>
    <xf numFmtId="181" fontId="17" fillId="0" borderId="0">
      <alignment horizontal="left" wrapText="1"/>
    </xf>
    <xf numFmtId="181" fontId="17" fillId="0" borderId="0">
      <alignment horizontal="left" wrapText="1"/>
    </xf>
    <xf numFmtId="183" fontId="17" fillId="0" borderId="0">
      <alignment horizontal="left" wrapText="1"/>
    </xf>
    <xf numFmtId="40" fontId="105" fillId="0" borderId="0" applyBorder="0">
      <alignment horizontal="right"/>
    </xf>
    <xf numFmtId="41" fontId="24" fillId="34" borderId="0">
      <alignment horizontal="left"/>
    </xf>
    <xf numFmtId="184" fontId="106" fillId="34" borderId="0">
      <alignment horizontal="left" vertical="center"/>
    </xf>
    <xf numFmtId="0" fontId="20" fillId="34" borderId="0">
      <alignment horizontal="left" wrapText="1"/>
    </xf>
    <xf numFmtId="0" fontId="107" fillId="0" borderId="0">
      <alignment horizontal="left" vertical="center"/>
    </xf>
    <xf numFmtId="0" fontId="91" fillId="0" borderId="46"/>
  </cellStyleXfs>
  <cellXfs count="233">
    <xf numFmtId="0" fontId="0" fillId="0" borderId="0" xfId="0"/>
    <xf numFmtId="0" fontId="0" fillId="0" borderId="0" xfId="0" applyFill="1"/>
    <xf numFmtId="43" fontId="17" fillId="0" borderId="0" xfId="355"/>
    <xf numFmtId="43" fontId="17" fillId="0" borderId="22" xfId="355" applyBorder="1"/>
    <xf numFmtId="0" fontId="21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3" fillId="0" borderId="0" xfId="0" applyNumberFormat="1" applyFont="1" applyFill="1"/>
    <xf numFmtId="166" fontId="17" fillId="0" borderId="0" xfId="355" applyNumberFormat="1" applyBorder="1"/>
    <xf numFmtId="43" fontId="17" fillId="0" borderId="0" xfId="355" applyBorder="1"/>
    <xf numFmtId="166" fontId="0" fillId="0" borderId="0" xfId="0" applyNumberFormat="1" applyFill="1"/>
    <xf numFmtId="166" fontId="23" fillId="0" borderId="0" xfId="0" applyNumberFormat="1" applyFont="1" applyFill="1"/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37" fontId="17" fillId="0" borderId="14" xfId="355" applyNumberFormat="1" applyFill="1" applyBorder="1"/>
    <xf numFmtId="37" fontId="17" fillId="0" borderId="27" xfId="355" applyNumberFormat="1" applyFill="1" applyBorder="1"/>
    <xf numFmtId="0" fontId="17" fillId="0" borderId="0" xfId="486"/>
    <xf numFmtId="0" fontId="17" fillId="0" borderId="22" xfId="486" applyBorder="1"/>
    <xf numFmtId="10" fontId="17" fillId="52" borderId="0" xfId="486" applyNumberFormat="1" applyFill="1"/>
    <xf numFmtId="0" fontId="21" fillId="0" borderId="22" xfId="486" applyFont="1" applyBorder="1"/>
    <xf numFmtId="17" fontId="21" fillId="0" borderId="22" xfId="486" applyNumberFormat="1" applyFont="1" applyBorder="1" applyAlignment="1">
      <alignment horizontal="center"/>
    </xf>
    <xf numFmtId="0" fontId="17" fillId="0" borderId="0" xfId="486" applyAlignment="1">
      <alignment horizontal="center"/>
    </xf>
    <xf numFmtId="0" fontId="17" fillId="53" borderId="0" xfId="486" applyFill="1"/>
    <xf numFmtId="43" fontId="17" fillId="0" borderId="0" xfId="486" applyNumberFormat="1"/>
    <xf numFmtId="0" fontId="21" fillId="0" borderId="22" xfId="486" applyFont="1" applyBorder="1" applyAlignment="1">
      <alignment horizontal="center"/>
    </xf>
    <xf numFmtId="0" fontId="17" fillId="0" borderId="0" xfId="486" applyBorder="1"/>
    <xf numFmtId="0" fontId="17" fillId="0" borderId="0" xfId="486" applyBorder="1" applyAlignment="1">
      <alignment horizontal="center"/>
    </xf>
    <xf numFmtId="166" fontId="17" fillId="0" borderId="0" xfId="486" applyNumberFormat="1" applyBorder="1"/>
    <xf numFmtId="166" fontId="17" fillId="0" borderId="0" xfId="486" applyNumberFormat="1"/>
    <xf numFmtId="43" fontId="17" fillId="0" borderId="22" xfId="486" applyNumberFormat="1" applyBorder="1"/>
    <xf numFmtId="166" fontId="17" fillId="0" borderId="22" xfId="486" applyNumberFormat="1" applyBorder="1"/>
    <xf numFmtId="0" fontId="21" fillId="0" borderId="0" xfId="486" applyFont="1"/>
    <xf numFmtId="166" fontId="21" fillId="0" borderId="0" xfId="486" applyNumberFormat="1" applyFont="1"/>
    <xf numFmtId="43" fontId="17" fillId="0" borderId="0" xfId="486" applyNumberFormat="1" applyBorder="1"/>
    <xf numFmtId="166" fontId="21" fillId="0" borderId="0" xfId="486" applyNumberFormat="1" applyFont="1" applyBorder="1"/>
    <xf numFmtId="0" fontId="21" fillId="0" borderId="0" xfId="486" applyFont="1" applyBorder="1" applyAlignment="1">
      <alignment horizontal="center"/>
    </xf>
    <xf numFmtId="0" fontId="17" fillId="0" borderId="0" xfId="486" applyBorder="1" applyAlignment="1">
      <alignment horizontal="left"/>
    </xf>
    <xf numFmtId="43" fontId="0" fillId="0" borderId="0" xfId="0" applyNumberFormat="1" applyFill="1"/>
    <xf numFmtId="0" fontId="18" fillId="0" borderId="0" xfId="0" applyFont="1" applyFill="1"/>
    <xf numFmtId="43" fontId="17" fillId="54" borderId="22" xfId="486" applyNumberFormat="1" applyFill="1" applyBorder="1"/>
    <xf numFmtId="164" fontId="29" fillId="0" borderId="0" xfId="0" applyNumberFormat="1" applyFont="1" applyFill="1"/>
    <xf numFmtId="37" fontId="30" fillId="0" borderId="0" xfId="0" applyNumberFormat="1" applyFont="1" applyFill="1"/>
    <xf numFmtId="167" fontId="22" fillId="0" borderId="0" xfId="0" applyNumberFormat="1" applyFont="1" applyFill="1" applyAlignment="1">
      <alignment horizontal="left"/>
    </xf>
    <xf numFmtId="167" fontId="22" fillId="0" borderId="0" xfId="0" applyNumberFormat="1" applyFont="1" applyFill="1"/>
    <xf numFmtId="5" fontId="30" fillId="0" borderId="0" xfId="0" applyNumberFormat="1" applyFont="1" applyFill="1" applyBorder="1"/>
    <xf numFmtId="167" fontId="30" fillId="0" borderId="0" xfId="0" applyNumberFormat="1" applyFont="1" applyFill="1"/>
    <xf numFmtId="37" fontId="18" fillId="0" borderId="0" xfId="355" applyNumberFormat="1" applyFont="1" applyFill="1" applyBorder="1"/>
    <xf numFmtId="167" fontId="30" fillId="0" borderId="0" xfId="0" quotePrefix="1" applyNumberFormat="1" applyFont="1" applyFill="1" applyAlignment="1">
      <alignment horizontal="left"/>
    </xf>
    <xf numFmtId="37" fontId="18" fillId="0" borderId="22" xfId="355" applyNumberFormat="1" applyFont="1" applyFill="1" applyBorder="1"/>
    <xf numFmtId="5" fontId="30" fillId="0" borderId="0" xfId="0" applyNumberFormat="1" applyFont="1" applyFill="1"/>
    <xf numFmtId="0" fontId="30" fillId="0" borderId="0" xfId="0" applyFont="1" applyFill="1"/>
    <xf numFmtId="5" fontId="30" fillId="0" borderId="22" xfId="0" applyNumberFormat="1" applyFont="1" applyFill="1" applyBorder="1"/>
    <xf numFmtId="37" fontId="22" fillId="0" borderId="0" xfId="0" applyNumberFormat="1" applyFont="1" applyFill="1"/>
    <xf numFmtId="166" fontId="30" fillId="0" borderId="0" xfId="355" applyNumberFormat="1" applyFont="1" applyFill="1"/>
    <xf numFmtId="5" fontId="30" fillId="0" borderId="17" xfId="0" applyNumberFormat="1" applyFont="1" applyFill="1" applyBorder="1"/>
    <xf numFmtId="5" fontId="30" fillId="0" borderId="28" xfId="0" applyNumberFormat="1" applyFont="1" applyFill="1" applyBorder="1"/>
    <xf numFmtId="167" fontId="31" fillId="0" borderId="0" xfId="0" applyNumberFormat="1" applyFont="1" applyFill="1"/>
    <xf numFmtId="167" fontId="31" fillId="0" borderId="0" xfId="0" quotePrefix="1" applyNumberFormat="1" applyFont="1" applyFill="1" applyAlignment="1">
      <alignment horizontal="left"/>
    </xf>
    <xf numFmtId="167" fontId="29" fillId="0" borderId="0" xfId="0" applyNumberFormat="1" applyFont="1" applyFill="1"/>
    <xf numFmtId="5" fontId="32" fillId="0" borderId="0" xfId="0" applyNumberFormat="1" applyFont="1" applyFill="1"/>
    <xf numFmtId="37" fontId="30" fillId="0" borderId="0" xfId="0" applyNumberFormat="1" applyFont="1" applyFill="1" applyBorder="1"/>
    <xf numFmtId="165" fontId="30" fillId="0" borderId="0" xfId="0" applyNumberFormat="1" applyFont="1" applyFill="1"/>
    <xf numFmtId="167" fontId="22" fillId="0" borderId="0" xfId="0" applyNumberFormat="1" applyFont="1" applyFill="1" applyAlignment="1">
      <alignment horizontal="center"/>
    </xf>
    <xf numFmtId="5" fontId="33" fillId="0" borderId="0" xfId="0" applyNumberFormat="1" applyFont="1" applyFill="1"/>
    <xf numFmtId="5" fontId="33" fillId="0" borderId="0" xfId="0" applyNumberFormat="1" applyFont="1" applyFill="1" applyAlignment="1"/>
    <xf numFmtId="0" fontId="17" fillId="0" borderId="0" xfId="486" applyFill="1"/>
    <xf numFmtId="0" fontId="17" fillId="0" borderId="0" xfId="489" applyFill="1"/>
    <xf numFmtId="0" fontId="23" fillId="0" borderId="16" xfId="489" applyFont="1" applyFill="1" applyBorder="1" applyAlignment="1">
      <alignment vertical="center" wrapText="1"/>
    </xf>
    <xf numFmtId="0" fontId="23" fillId="0" borderId="17" xfId="489" applyFont="1" applyFill="1" applyBorder="1" applyAlignment="1">
      <alignment vertical="center" wrapText="1"/>
    </xf>
    <xf numFmtId="0" fontId="23" fillId="0" borderId="25" xfId="489" applyFont="1" applyFill="1" applyBorder="1"/>
    <xf numFmtId="166" fontId="23" fillId="0" borderId="20" xfId="355" applyNumberFormat="1" applyFont="1" applyFill="1" applyBorder="1"/>
    <xf numFmtId="167" fontId="23" fillId="0" borderId="0" xfId="489" applyNumberFormat="1" applyFont="1" applyFill="1"/>
    <xf numFmtId="0" fontId="23" fillId="0" borderId="25" xfId="489" quotePrefix="1" applyFont="1" applyFill="1" applyBorder="1" applyAlignment="1">
      <alignment horizontal="left"/>
    </xf>
    <xf numFmtId="0" fontId="23" fillId="0" borderId="0" xfId="489" applyFont="1" applyFill="1" applyBorder="1"/>
    <xf numFmtId="0" fontId="17" fillId="0" borderId="25" xfId="489" applyFill="1" applyBorder="1"/>
    <xf numFmtId="0" fontId="17" fillId="0" borderId="20" xfId="489" applyFill="1" applyBorder="1"/>
    <xf numFmtId="0" fontId="23" fillId="0" borderId="26" xfId="489" applyFont="1" applyFill="1" applyBorder="1"/>
    <xf numFmtId="168" fontId="25" fillId="0" borderId="21" xfId="357" applyNumberFormat="1" applyFont="1" applyFill="1" applyBorder="1"/>
    <xf numFmtId="0" fontId="34" fillId="0" borderId="0" xfId="485"/>
    <xf numFmtId="43" fontId="34" fillId="0" borderId="0" xfId="355" applyFont="1"/>
    <xf numFmtId="43" fontId="17" fillId="0" borderId="0" xfId="355" applyFont="1" applyFill="1"/>
    <xf numFmtId="4" fontId="17" fillId="0" borderId="22" xfId="486" applyNumberFormat="1" applyFont="1" applyFill="1" applyBorder="1"/>
    <xf numFmtId="172" fontId="26" fillId="54" borderId="11" xfId="551" applyNumberFormat="1" applyFill="1">
      <alignment horizontal="right" vertical="center"/>
    </xf>
    <xf numFmtId="4" fontId="28" fillId="0" borderId="0" xfId="485" applyNumberFormat="1" applyFont="1" applyAlignment="1">
      <alignment horizontal="right"/>
    </xf>
    <xf numFmtId="4" fontId="34" fillId="0" borderId="0" xfId="485" applyNumberFormat="1"/>
    <xf numFmtId="8" fontId="34" fillId="0" borderId="0" xfId="485" applyNumberFormat="1"/>
    <xf numFmtId="171" fontId="36" fillId="55" borderId="0" xfId="490" applyNumberFormat="1" applyFont="1" applyFill="1" applyBorder="1" applyAlignment="1" applyProtection="1">
      <alignment horizontal="right" vertical="top" wrapText="1"/>
    </xf>
    <xf numFmtId="43" fontId="17" fillId="0" borderId="0" xfId="486" applyNumberFormat="1" applyFill="1"/>
    <xf numFmtId="43" fontId="17" fillId="0" borderId="22" xfId="486" applyNumberFormat="1" applyFill="1" applyBorder="1"/>
    <xf numFmtId="43" fontId="17" fillId="52" borderId="0" xfId="355" applyFont="1" applyFill="1"/>
    <xf numFmtId="4" fontId="0" fillId="52" borderId="0" xfId="0" applyNumberFormat="1" applyFill="1"/>
    <xf numFmtId="4" fontId="17" fillId="0" borderId="22" xfId="486" applyNumberFormat="1" applyFill="1" applyBorder="1"/>
    <xf numFmtId="10" fontId="17" fillId="0" borderId="0" xfId="516" applyNumberFormat="1"/>
    <xf numFmtId="4" fontId="0" fillId="0" borderId="0" xfId="0" applyNumberFormat="1" applyFill="1"/>
    <xf numFmtId="17" fontId="21" fillId="0" borderId="0" xfId="486" applyNumberFormat="1" applyFont="1" applyBorder="1" applyAlignment="1">
      <alignment horizontal="center"/>
    </xf>
    <xf numFmtId="43" fontId="17" fillId="0" borderId="0" xfId="486" applyNumberFormat="1" applyFill="1" applyBorder="1"/>
    <xf numFmtId="43" fontId="30" fillId="0" borderId="0" xfId="0" applyNumberFormat="1" applyFont="1" applyFill="1"/>
    <xf numFmtId="166" fontId="23" fillId="0" borderId="23" xfId="355" applyNumberFormat="1" applyFont="1" applyFill="1" applyBorder="1"/>
    <xf numFmtId="10" fontId="23" fillId="0" borderId="0" xfId="516" applyNumberFormat="1" applyFont="1" applyFill="1" applyBorder="1"/>
    <xf numFmtId="0" fontId="23" fillId="0" borderId="29" xfId="489" applyFont="1" applyFill="1" applyBorder="1"/>
    <xf numFmtId="0" fontId="23" fillId="0" borderId="14" xfId="489" applyFont="1" applyFill="1" applyBorder="1" applyAlignment="1">
      <alignment horizontal="center"/>
    </xf>
    <xf numFmtId="166" fontId="23" fillId="0" borderId="14" xfId="355" applyNumberFormat="1" applyFont="1" applyFill="1" applyBorder="1"/>
    <xf numFmtId="10" fontId="23" fillId="0" borderId="14" xfId="489" applyNumberFormat="1" applyFont="1" applyFill="1" applyBorder="1" applyAlignment="1">
      <alignment horizontal="center"/>
    </xf>
    <xf numFmtId="0" fontId="23" fillId="0" borderId="0" xfId="489" applyFont="1" applyFill="1" applyBorder="1" applyAlignment="1">
      <alignment horizontal="center"/>
    </xf>
    <xf numFmtId="166" fontId="23" fillId="0" borderId="0" xfId="355" quotePrefix="1" applyNumberFormat="1" applyFont="1" applyFill="1" applyBorder="1" applyAlignment="1">
      <alignment horizontal="left"/>
    </xf>
    <xf numFmtId="166" fontId="23" fillId="0" borderId="0" xfId="355" applyNumberFormat="1" applyFont="1" applyFill="1" applyBorder="1"/>
    <xf numFmtId="10" fontId="23" fillId="0" borderId="20" xfId="355" applyNumberFormat="1" applyFont="1" applyFill="1" applyBorder="1"/>
    <xf numFmtId="0" fontId="23" fillId="0" borderId="22" xfId="489" applyFont="1" applyFill="1" applyBorder="1" applyAlignment="1">
      <alignment horizontal="center"/>
    </xf>
    <xf numFmtId="166" fontId="23" fillId="0" borderId="22" xfId="355" quotePrefix="1" applyNumberFormat="1" applyFont="1" applyFill="1" applyBorder="1" applyAlignment="1">
      <alignment horizontal="left"/>
    </xf>
    <xf numFmtId="166" fontId="23" fillId="0" borderId="22" xfId="355" applyNumberFormat="1" applyFont="1" applyFill="1" applyBorder="1"/>
    <xf numFmtId="10" fontId="23" fillId="0" borderId="22" xfId="516" applyNumberFormat="1" applyFont="1" applyFill="1" applyBorder="1"/>
    <xf numFmtId="10" fontId="23" fillId="0" borderId="21" xfId="355" applyNumberFormat="1" applyFont="1" applyFill="1" applyBorder="1"/>
    <xf numFmtId="166" fontId="23" fillId="0" borderId="27" xfId="355" applyNumberFormat="1" applyFont="1" applyFill="1" applyBorder="1"/>
    <xf numFmtId="166" fontId="18" fillId="0" borderId="0" xfId="0" applyNumberFormat="1" applyFont="1" applyFill="1" applyAlignment="1">
      <alignment horizontal="left"/>
    </xf>
    <xf numFmtId="166" fontId="18" fillId="0" borderId="0" xfId="0" applyNumberFormat="1" applyFont="1" applyFill="1"/>
    <xf numFmtId="5" fontId="30" fillId="0" borderId="14" xfId="0" applyNumberFormat="1" applyFont="1" applyFill="1" applyBorder="1"/>
    <xf numFmtId="5" fontId="0" fillId="0" borderId="0" xfId="0" applyNumberFormat="1" applyFill="1"/>
    <xf numFmtId="167" fontId="27" fillId="0" borderId="22" xfId="0" applyNumberFormat="1" applyFont="1" applyFill="1" applyBorder="1"/>
    <xf numFmtId="0" fontId="43" fillId="0" borderId="22" xfId="0" applyFont="1" applyFill="1" applyBorder="1" applyAlignment="1">
      <alignment horizontal="center"/>
    </xf>
    <xf numFmtId="0" fontId="17" fillId="0" borderId="19" xfId="489" applyFill="1" applyBorder="1"/>
    <xf numFmtId="10" fontId="23" fillId="0" borderId="23" xfId="489" applyNumberFormat="1" applyFont="1" applyFill="1" applyBorder="1"/>
    <xf numFmtId="10" fontId="23" fillId="0" borderId="19" xfId="487" applyNumberFormat="1" applyFont="1" applyFill="1" applyBorder="1" applyAlignment="1">
      <alignment horizontal="right" wrapText="1"/>
    </xf>
    <xf numFmtId="10" fontId="23" fillId="0" borderId="24" xfId="487" applyNumberFormat="1" applyFont="1" applyFill="1" applyBorder="1" applyAlignment="1">
      <alignment horizontal="right" wrapText="1"/>
    </xf>
    <xf numFmtId="168" fontId="23" fillId="0" borderId="19" xfId="489" applyNumberFormat="1" applyFont="1" applyFill="1" applyBorder="1"/>
    <xf numFmtId="10" fontId="23" fillId="0" borderId="19" xfId="489" applyNumberFormat="1" applyFont="1" applyFill="1" applyBorder="1"/>
    <xf numFmtId="10" fontId="23" fillId="0" borderId="24" xfId="516" applyNumberFormat="1" applyFont="1" applyFill="1" applyBorder="1"/>
    <xf numFmtId="168" fontId="25" fillId="0" borderId="24" xfId="489" applyNumberFormat="1" applyFont="1" applyFill="1" applyBorder="1"/>
    <xf numFmtId="166" fontId="23" fillId="0" borderId="6" xfId="355" applyNumberFormat="1" applyFont="1" applyFill="1" applyBorder="1" applyAlignment="1">
      <alignment horizontal="center" vertical="center" wrapText="1"/>
    </xf>
    <xf numFmtId="166" fontId="23" fillId="0" borderId="6" xfId="355" quotePrefix="1" applyNumberFormat="1" applyFont="1" applyFill="1" applyBorder="1" applyAlignment="1">
      <alignment horizontal="center" vertical="center" wrapText="1"/>
    </xf>
    <xf numFmtId="10" fontId="23" fillId="0" borderId="6" xfId="489" quotePrefix="1" applyNumberFormat="1" applyFont="1" applyFill="1" applyBorder="1" applyAlignment="1">
      <alignment horizontal="center" vertical="center" wrapText="1"/>
    </xf>
    <xf numFmtId="166" fontId="18" fillId="0" borderId="0" xfId="355" applyNumberFormat="1" applyFont="1" applyFill="1"/>
    <xf numFmtId="43" fontId="43" fillId="0" borderId="22" xfId="355" applyFont="1" applyFill="1" applyBorder="1" applyAlignment="1">
      <alignment horizontal="center"/>
    </xf>
    <xf numFmtId="166" fontId="43" fillId="0" borderId="22" xfId="355" applyNumberFormat="1" applyFont="1" applyFill="1" applyBorder="1" applyAlignment="1">
      <alignment horizontal="center"/>
    </xf>
    <xf numFmtId="166" fontId="43" fillId="0" borderId="28" xfId="355" applyNumberFormat="1" applyFont="1" applyFill="1" applyBorder="1" applyAlignment="1">
      <alignment horizontal="left"/>
    </xf>
    <xf numFmtId="43" fontId="23" fillId="0" borderId="19" xfId="355" applyFont="1" applyFill="1" applyBorder="1"/>
    <xf numFmtId="164" fontId="23" fillId="0" borderId="25" xfId="0" quotePrefix="1" applyNumberFormat="1" applyFont="1" applyFill="1" applyBorder="1" applyAlignment="1">
      <alignment horizontal="left"/>
    </xf>
    <xf numFmtId="164" fontId="23" fillId="0" borderId="25" xfId="0" applyNumberFormat="1" applyFont="1" applyFill="1" applyBorder="1"/>
    <xf numFmtId="164" fontId="21" fillId="0" borderId="26" xfId="0" quotePrefix="1" applyNumberFormat="1" applyFont="1" applyFill="1" applyBorder="1" applyAlignment="1">
      <alignment horizontal="left" vertical="center"/>
    </xf>
    <xf numFmtId="0" fontId="23" fillId="0" borderId="22" xfId="489" applyFont="1" applyFill="1" applyBorder="1"/>
    <xf numFmtId="0" fontId="23" fillId="0" borderId="20" xfId="357" applyNumberFormat="1" applyFont="1" applyFill="1" applyBorder="1" applyAlignment="1">
      <alignment horizontal="center"/>
    </xf>
    <xf numFmtId="0" fontId="23" fillId="0" borderId="20" xfId="355" applyNumberFormat="1" applyFont="1" applyFill="1" applyBorder="1" applyAlignment="1">
      <alignment horizontal="center"/>
    </xf>
    <xf numFmtId="0" fontId="23" fillId="0" borderId="21" xfId="355" applyNumberFormat="1" applyFont="1" applyFill="1" applyBorder="1" applyAlignment="1">
      <alignment horizontal="center"/>
    </xf>
    <xf numFmtId="0" fontId="23" fillId="0" borderId="21" xfId="357" applyNumberFormat="1" applyFont="1" applyFill="1" applyBorder="1" applyAlignment="1">
      <alignment horizontal="center"/>
    </xf>
    <xf numFmtId="0" fontId="23" fillId="0" borderId="21" xfId="489" applyFont="1" applyFill="1" applyBorder="1" applyAlignment="1">
      <alignment horizontal="center"/>
    </xf>
    <xf numFmtId="10" fontId="23" fillId="0" borderId="25" xfId="487" applyNumberFormat="1" applyFont="1" applyFill="1" applyBorder="1" applyAlignment="1">
      <alignment horizontal="right" wrapText="1"/>
    </xf>
    <xf numFmtId="10" fontId="23" fillId="0" borderId="26" xfId="487" applyNumberFormat="1" applyFont="1" applyFill="1" applyBorder="1" applyAlignment="1">
      <alignment horizontal="right" wrapText="1"/>
    </xf>
    <xf numFmtId="10" fontId="23" fillId="0" borderId="25" xfId="489" applyNumberFormat="1" applyFont="1" applyFill="1" applyBorder="1"/>
    <xf numFmtId="43" fontId="23" fillId="0" borderId="25" xfId="355" applyFont="1" applyFill="1" applyBorder="1"/>
    <xf numFmtId="10" fontId="23" fillId="0" borderId="26" xfId="516" applyNumberFormat="1" applyFont="1" applyFill="1" applyBorder="1"/>
    <xf numFmtId="10" fontId="25" fillId="0" borderId="26" xfId="489" applyNumberFormat="1" applyFont="1" applyFill="1" applyBorder="1"/>
    <xf numFmtId="0" fontId="22" fillId="0" borderId="0" xfId="0" applyFont="1" applyFill="1" applyAlignment="1">
      <alignment vertical="center"/>
    </xf>
    <xf numFmtId="0" fontId="0" fillId="0" borderId="6" xfId="0" applyFill="1" applyBorder="1"/>
    <xf numFmtId="0" fontId="21" fillId="0" borderId="29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168" fontId="17" fillId="0" borderId="0" xfId="357" applyNumberFormat="1" applyFill="1" applyBorder="1"/>
    <xf numFmtId="166" fontId="17" fillId="0" borderId="0" xfId="355" applyNumberFormat="1" applyFill="1" applyBorder="1"/>
    <xf numFmtId="166" fontId="17" fillId="0" borderId="22" xfId="355" applyNumberFormat="1" applyFill="1" applyBorder="1"/>
    <xf numFmtId="37" fontId="17" fillId="0" borderId="0" xfId="355" applyNumberFormat="1" applyFill="1" applyBorder="1"/>
    <xf numFmtId="164" fontId="24" fillId="0" borderId="25" xfId="0" applyNumberFormat="1" applyFont="1" applyFill="1" applyBorder="1"/>
    <xf numFmtId="168" fontId="25" fillId="0" borderId="0" xfId="357" applyNumberFormat="1" applyFont="1" applyFill="1" applyBorder="1"/>
    <xf numFmtId="7" fontId="0" fillId="0" borderId="0" xfId="0" applyNumberFormat="1" applyFill="1"/>
    <xf numFmtId="37" fontId="17" fillId="0" borderId="29" xfId="355" applyNumberFormat="1" applyFill="1" applyBorder="1"/>
    <xf numFmtId="168" fontId="17" fillId="0" borderId="25" xfId="357" applyNumberFormat="1" applyFill="1" applyBorder="1"/>
    <xf numFmtId="168" fontId="17" fillId="0" borderId="20" xfId="357" applyNumberFormat="1" applyFill="1" applyBorder="1"/>
    <xf numFmtId="166" fontId="17" fillId="0" borderId="25" xfId="355" applyNumberFormat="1" applyFill="1" applyBorder="1"/>
    <xf numFmtId="37" fontId="17" fillId="0" borderId="20" xfId="355" applyNumberFormat="1" applyFill="1" applyBorder="1"/>
    <xf numFmtId="166" fontId="17" fillId="0" borderId="26" xfId="355" applyNumberFormat="1" applyFill="1" applyBorder="1"/>
    <xf numFmtId="37" fontId="17" fillId="0" borderId="21" xfId="355" applyNumberFormat="1" applyFill="1" applyBorder="1"/>
    <xf numFmtId="37" fontId="17" fillId="0" borderId="25" xfId="355" applyNumberFormat="1" applyFill="1" applyBorder="1"/>
    <xf numFmtId="166" fontId="17" fillId="0" borderId="20" xfId="355" applyNumberFormat="1" applyFill="1" applyBorder="1"/>
    <xf numFmtId="166" fontId="17" fillId="0" borderId="21" xfId="355" applyNumberFormat="1" applyFill="1" applyBorder="1"/>
    <xf numFmtId="168" fontId="25" fillId="0" borderId="25" xfId="357" applyNumberFormat="1" applyFont="1" applyFill="1" applyBorder="1"/>
    <xf numFmtId="168" fontId="25" fillId="0" borderId="20" xfId="357" applyNumberFormat="1" applyFont="1" applyFill="1" applyBorder="1"/>
    <xf numFmtId="42" fontId="23" fillId="0" borderId="26" xfId="355" applyNumberFormat="1" applyFont="1" applyFill="1" applyBorder="1"/>
    <xf numFmtId="42" fontId="23" fillId="0" borderId="22" xfId="355" applyNumberFormat="1" applyFont="1" applyFill="1" applyBorder="1"/>
    <xf numFmtId="37" fontId="17" fillId="0" borderId="22" xfId="355" applyNumberFormat="1" applyFill="1" applyBorder="1"/>
    <xf numFmtId="168" fontId="23" fillId="0" borderId="0" xfId="357" applyNumberFormat="1" applyFont="1" applyFill="1" applyBorder="1"/>
    <xf numFmtId="164" fontId="21" fillId="0" borderId="25" xfId="0" applyNumberFormat="1" applyFont="1" applyFill="1" applyBorder="1" applyAlignment="1">
      <alignment vertical="top"/>
    </xf>
    <xf numFmtId="164" fontId="0" fillId="0" borderId="26" xfId="0" applyNumberFormat="1" applyFill="1" applyBorder="1"/>
    <xf numFmtId="164" fontId="24" fillId="0" borderId="29" xfId="0" applyNumberFormat="1" applyFont="1" applyFill="1" applyBorder="1"/>
    <xf numFmtId="168" fontId="23" fillId="0" borderId="25" xfId="357" applyNumberFormat="1" applyFont="1" applyFill="1" applyBorder="1"/>
    <xf numFmtId="168" fontId="23" fillId="0" borderId="20" xfId="357" applyNumberFormat="1" applyFont="1" applyFill="1" applyBorder="1"/>
    <xf numFmtId="37" fontId="0" fillId="0" borderId="26" xfId="0" applyNumberFormat="1" applyFill="1" applyBorder="1"/>
    <xf numFmtId="37" fontId="0" fillId="0" borderId="22" xfId="0" applyNumberFormat="1" applyFill="1" applyBorder="1"/>
    <xf numFmtId="37" fontId="0" fillId="0" borderId="21" xfId="0" applyNumberFormat="1" applyFill="1" applyBorder="1"/>
    <xf numFmtId="173" fontId="43" fillId="0" borderId="0" xfId="491" applyNumberFormat="1" applyFont="1" applyFill="1" applyAlignment="1">
      <alignment horizontal="left"/>
    </xf>
    <xf numFmtId="166" fontId="18" fillId="0" borderId="0" xfId="355" applyNumberFormat="1" applyFont="1" applyFill="1" applyAlignment="1">
      <alignment horizontal="right"/>
    </xf>
    <xf numFmtId="173" fontId="64" fillId="0" borderId="0" xfId="491" applyNumberFormat="1" applyFont="1" applyFill="1" applyAlignment="1">
      <alignment horizontal="left"/>
    </xf>
    <xf numFmtId="173" fontId="27" fillId="0" borderId="0" xfId="488" applyNumberFormat="1" applyFont="1" applyFill="1" applyAlignment="1">
      <alignment horizontal="left"/>
    </xf>
    <xf numFmtId="166" fontId="27" fillId="0" borderId="0" xfId="355" applyNumberFormat="1" applyFont="1" applyFill="1" applyBorder="1" applyAlignment="1">
      <alignment horizontal="right"/>
    </xf>
    <xf numFmtId="173" fontId="27" fillId="0" borderId="22" xfId="488" applyNumberFormat="1" applyFont="1" applyFill="1" applyBorder="1" applyAlignment="1">
      <alignment horizontal="left"/>
    </xf>
    <xf numFmtId="166" fontId="27" fillId="0" borderId="14" xfId="355" applyNumberFormat="1" applyFont="1" applyFill="1" applyBorder="1" applyAlignment="1">
      <alignment horizontal="right"/>
    </xf>
    <xf numFmtId="166" fontId="43" fillId="0" borderId="28" xfId="355" applyNumberFormat="1" applyFont="1" applyFill="1" applyBorder="1" applyAlignment="1">
      <alignment horizontal="right"/>
    </xf>
    <xf numFmtId="173" fontId="43" fillId="0" borderId="0" xfId="488" applyNumberFormat="1" applyFont="1" applyFill="1" applyAlignment="1">
      <alignment horizontal="left"/>
    </xf>
    <xf numFmtId="166" fontId="27" fillId="0" borderId="0" xfId="355" applyNumberFormat="1" applyFont="1" applyFill="1" applyBorder="1"/>
    <xf numFmtId="166" fontId="43" fillId="0" borderId="0" xfId="355" applyNumberFormat="1" applyFont="1" applyFill="1" applyAlignment="1">
      <alignment horizontal="left"/>
    </xf>
    <xf numFmtId="166" fontId="64" fillId="0" borderId="0" xfId="355" applyNumberFormat="1" applyFont="1" applyFill="1" applyAlignment="1">
      <alignment horizontal="left"/>
    </xf>
    <xf numFmtId="166" fontId="27" fillId="0" borderId="0" xfId="355" applyNumberFormat="1" applyFont="1" applyFill="1" applyAlignment="1">
      <alignment horizontal="left"/>
    </xf>
    <xf numFmtId="166" fontId="27" fillId="0" borderId="22" xfId="355" applyNumberFormat="1" applyFont="1" applyFill="1" applyBorder="1" applyAlignment="1">
      <alignment horizontal="left"/>
    </xf>
    <xf numFmtId="166" fontId="27" fillId="0" borderId="22" xfId="355" applyNumberFormat="1" applyFont="1" applyFill="1" applyBorder="1" applyAlignment="1">
      <alignment horizontal="right"/>
    </xf>
    <xf numFmtId="166" fontId="43" fillId="0" borderId="14" xfId="355" applyNumberFormat="1" applyFont="1" applyFill="1" applyBorder="1" applyAlignment="1">
      <alignment horizontal="right"/>
    </xf>
    <xf numFmtId="166" fontId="43" fillId="0" borderId="30" xfId="355" applyNumberFormat="1" applyFont="1" applyFill="1" applyBorder="1" applyAlignment="1">
      <alignment horizontal="right"/>
    </xf>
    <xf numFmtId="166" fontId="27" fillId="0" borderId="0" xfId="355" applyNumberFormat="1" applyFont="1" applyFill="1" applyBorder="1" applyAlignment="1">
      <alignment horizontal="left"/>
    </xf>
    <xf numFmtId="166" fontId="27" fillId="0" borderId="17" xfId="355" applyNumberFormat="1" applyFont="1" applyFill="1" applyBorder="1" applyAlignment="1">
      <alignment horizontal="left"/>
    </xf>
    <xf numFmtId="166" fontId="27" fillId="0" borderId="17" xfId="355" applyNumberFormat="1" applyFont="1" applyFill="1" applyBorder="1" applyAlignment="1">
      <alignment horizontal="right"/>
    </xf>
    <xf numFmtId="166" fontId="27" fillId="0" borderId="28" xfId="355" applyNumberFormat="1" applyFont="1" applyFill="1" applyBorder="1" applyAlignment="1">
      <alignment horizontal="left"/>
    </xf>
    <xf numFmtId="166" fontId="27" fillId="0" borderId="28" xfId="355" applyNumberFormat="1" applyFont="1" applyFill="1" applyBorder="1" applyAlignment="1">
      <alignment horizontal="right"/>
    </xf>
    <xf numFmtId="166" fontId="43" fillId="0" borderId="0" xfId="355" applyNumberFormat="1" applyFont="1" applyFill="1" applyBorder="1" applyAlignment="1">
      <alignment horizontal="right"/>
    </xf>
    <xf numFmtId="173" fontId="82" fillId="0" borderId="0" xfId="856" applyNumberFormat="1" applyFont="1" applyFill="1" applyBorder="1" applyAlignment="1">
      <alignment horizontal="right"/>
    </xf>
    <xf numFmtId="173" fontId="82" fillId="0" borderId="14" xfId="856" applyNumberFormat="1" applyFont="1" applyFill="1" applyBorder="1" applyAlignment="1">
      <alignment horizontal="right"/>
    </xf>
    <xf numFmtId="173" fontId="82" fillId="0" borderId="22" xfId="856" applyNumberFormat="1" applyFont="1" applyFill="1" applyBorder="1" applyAlignment="1">
      <alignment horizontal="right"/>
    </xf>
    <xf numFmtId="173" fontId="27" fillId="0" borderId="0" xfId="0" applyNumberFormat="1" applyFont="1" applyFill="1" applyAlignment="1">
      <alignment horizontal="left"/>
    </xf>
    <xf numFmtId="43" fontId="27" fillId="0" borderId="0" xfId="355" applyFont="1" applyFill="1"/>
    <xf numFmtId="166" fontId="23" fillId="0" borderId="27" xfId="355" applyNumberFormat="1" applyFont="1" applyFill="1" applyBorder="1" applyAlignment="1">
      <alignment horizontal="center"/>
    </xf>
    <xf numFmtId="37" fontId="23" fillId="0" borderId="19" xfId="357" applyNumberFormat="1" applyFont="1" applyFill="1" applyBorder="1"/>
    <xf numFmtId="37" fontId="23" fillId="0" borderId="24" xfId="357" applyNumberFormat="1" applyFont="1" applyFill="1" applyBorder="1"/>
    <xf numFmtId="168" fontId="23" fillId="0" borderId="19" xfId="357" applyNumberFormat="1" applyFont="1" applyFill="1" applyBorder="1"/>
    <xf numFmtId="166" fontId="23" fillId="0" borderId="19" xfId="355" applyNumberFormat="1" applyFont="1" applyFill="1" applyBorder="1"/>
    <xf numFmtId="166" fontId="23" fillId="0" borderId="24" xfId="355" applyNumberFormat="1" applyFont="1" applyFill="1" applyBorder="1"/>
    <xf numFmtId="168" fontId="23" fillId="0" borderId="24" xfId="357" applyNumberFormat="1" applyFont="1" applyFill="1" applyBorder="1"/>
    <xf numFmtId="168" fontId="25" fillId="0" borderId="24" xfId="357" applyNumberFormat="1" applyFont="1" applyFill="1" applyBorder="1"/>
    <xf numFmtId="10" fontId="23" fillId="0" borderId="29" xfId="489" applyNumberFormat="1" applyFont="1" applyFill="1" applyBorder="1"/>
    <xf numFmtId="168" fontId="23" fillId="0" borderId="23" xfId="357" applyNumberFormat="1" applyFont="1" applyFill="1" applyBorder="1"/>
    <xf numFmtId="5" fontId="17" fillId="0" borderId="19" xfId="489" applyNumberFormat="1" applyFill="1" applyBorder="1"/>
    <xf numFmtId="166" fontId="43" fillId="0" borderId="30" xfId="355" applyNumberFormat="1" applyFont="1" applyFill="1" applyBorder="1" applyAlignment="1">
      <alignment horizontal="left"/>
    </xf>
    <xf numFmtId="166" fontId="43" fillId="0" borderId="47" xfId="355" applyNumberFormat="1" applyFont="1" applyFill="1" applyBorder="1" applyAlignment="1">
      <alignment horizontal="righ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2" fillId="0" borderId="22" xfId="0" applyFont="1" applyFill="1" applyBorder="1" applyAlignment="1">
      <alignment horizontal="center" vertical="center"/>
    </xf>
    <xf numFmtId="0" fontId="21" fillId="0" borderId="0" xfId="489" applyFont="1" applyFill="1" applyAlignment="1">
      <alignment horizontal="center"/>
    </xf>
    <xf numFmtId="0" fontId="21" fillId="0" borderId="0" xfId="489" applyFont="1" applyFill="1" applyAlignment="1">
      <alignment horizontal="center" vertical="center"/>
    </xf>
  </cellXfs>
  <cellStyles count="1868">
    <cellStyle name="_4.06E Pass Throughs" xfId="1757"/>
    <cellStyle name="_4.13E Montana Energy Tax" xfId="1758"/>
    <cellStyle name="_Book1" xfId="1759"/>
    <cellStyle name="_Book1 (2)" xfId="1760"/>
    <cellStyle name="_Book2" xfId="1761"/>
    <cellStyle name="_Chelan Debt Forecast 12.19.05" xfId="1762"/>
    <cellStyle name="_Costs not in AURORA 06GRC" xfId="1763"/>
    <cellStyle name="_Costs not in AURORA 2006GRC 6.15.06" xfId="1764"/>
    <cellStyle name="_Costs not in AURORA 2007 Rate Case" xfId="1765"/>
    <cellStyle name="_Costs not in KWI3000 '06Budget" xfId="1766"/>
    <cellStyle name="_DEM-08C Power Cost Comparison" xfId="1767"/>
    <cellStyle name="_DEM-WP (C) Power Cost 2006GRC Order" xfId="1768"/>
    <cellStyle name="_DEM-WP Revised (HC) Wild Horse 2006GRC" xfId="1769"/>
    <cellStyle name="_DEM-WP(C) Costs not in AURORA 2006GRC" xfId="1770"/>
    <cellStyle name="_DEM-WP(C) Costs not in AURORA 2007GRC" xfId="1771"/>
    <cellStyle name="_DEM-WP(C) Costs not in AURORA 2007PCORC-5.07Update" xfId="1772"/>
    <cellStyle name="_DEM-WP(C) Sumas Proforma 11.14.07" xfId="1773"/>
    <cellStyle name="_DEM-WP(C) Sumas Proforma 11.5.07" xfId="1774"/>
    <cellStyle name="_DEM-WP(C) Westside Hydro Data_051007" xfId="1775"/>
    <cellStyle name="_Fuel Prices 4-14" xfId="1776"/>
    <cellStyle name="_PC DRAFT 10 15 07" xfId="1777"/>
    <cellStyle name="_Power Cost Value Copy 11.30.05 gas 1.09.06 AURORA at 1.10.06" xfId="1778"/>
    <cellStyle name="_Power Costs Rate Year 11-13-07" xfId="1779"/>
    <cellStyle name="_Recon to Darrin's 5.11.05 proforma" xfId="1780"/>
    <cellStyle name="_Tenaska Comparison" xfId="1781"/>
    <cellStyle name="_Value Copy 11 30 05 gas 12 09 05 AURORA at 12 14 05" xfId="1782"/>
    <cellStyle name="_VC 2007GRC PC 10312007" xfId="1783"/>
    <cellStyle name="_VC 6.15.06 update on 06GRC power costs.xls Chart 1" xfId="1784"/>
    <cellStyle name="_VC 6.15.06 update on 06GRC power costs.xls Chart 2" xfId="1785"/>
    <cellStyle name="_VC 6.15.06 update on 06GRC power costs.xls Chart 3" xfId="1786"/>
    <cellStyle name="0,0_x000d__x000a_NA_x000d__x000a_" xfId="1787"/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3" xfId="6"/>
    <cellStyle name="20% - Accent1 3 2" xfId="107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3" xfId="18"/>
    <cellStyle name="20% - Accent2 3 2" xfId="1090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3" xfId="30"/>
    <cellStyle name="20% - Accent3 3 2" xfId="1102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3" xfId="42"/>
    <cellStyle name="20% - Accent4 3 2" xfId="1114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3" xfId="54"/>
    <cellStyle name="20% - Accent5 3 2" xfId="1126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3" xfId="66"/>
    <cellStyle name="20% - Accent6 3 2" xfId="1138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3" xfId="78"/>
    <cellStyle name="40% - Accent1 3 2" xfId="1150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3" xfId="90"/>
    <cellStyle name="40% - Accent2 3 2" xfId="116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3" xfId="102"/>
    <cellStyle name="40% - Accent3 3 2" xfId="1174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3" xfId="114"/>
    <cellStyle name="40% - Accent4 3 2" xfId="1186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3" xfId="126"/>
    <cellStyle name="40% - Accent5 3 2" xfId="1198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3" xfId="138"/>
    <cellStyle name="40% - Accent6 3 2" xfId="1210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 Currency (0)" xfId="1788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heckCell" xfId="1789"/>
    <cellStyle name="Comma" xfId="355" builtinId="3"/>
    <cellStyle name="Comma 10" xfId="1600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omma0" xfId="1790"/>
    <cellStyle name="Comma0 - Style2" xfId="1791"/>
    <cellStyle name="Comma0 - Style4" xfId="1792"/>
    <cellStyle name="Comma0 - Style5" xfId="1793"/>
    <cellStyle name="Comma0_00COS Ind Allocators" xfId="1794"/>
    <cellStyle name="Comma1 - Style1" xfId="1795"/>
    <cellStyle name="Copied" xfId="1796"/>
    <cellStyle name="COST1" xfId="1797"/>
    <cellStyle name="Curren - Style1" xfId="1798"/>
    <cellStyle name="Curren - Style2" xfId="1799"/>
    <cellStyle name="Curren - Style5" xfId="1800"/>
    <cellStyle name="Curren - Style6" xfId="1801"/>
    <cellStyle name="Currency" xfId="357" builtinId="4"/>
    <cellStyle name="Currency 10" xfId="1802"/>
    <cellStyle name="Currency 2" xfId="1234"/>
    <cellStyle name="Currency 2 2" xfId="1803"/>
    <cellStyle name="Currency 3" xfId="1804"/>
    <cellStyle name="Currency 4" xfId="1805"/>
    <cellStyle name="Currency 5" xfId="1806"/>
    <cellStyle name="Currency 6" xfId="1807"/>
    <cellStyle name="Currency 7" xfId="1808"/>
    <cellStyle name="Currency 8" xfId="1809"/>
    <cellStyle name="Currency 9" xfId="1810"/>
    <cellStyle name="Currency0" xfId="1811"/>
    <cellStyle name="Date" xfId="1812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Fixed" xfId="1813"/>
    <cellStyle name="Fixed3 - Style3" xfId="1814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er1" xfId="1815"/>
    <cellStyle name="Header2" xfId="1816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9" xfId="451"/>
    <cellStyle name="Input Cells" xfId="1817"/>
    <cellStyle name="Input Cells Percent" xfId="1818"/>
    <cellStyle name="Lines" xfId="1819"/>
    <cellStyle name="LINKED" xfId="1820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 dec" xfId="1821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_Allocation Method - Working File" xfId="1822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8" xfId="635"/>
    <cellStyle name="Normal 8 2" xfId="1286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3" xfId="497"/>
    <cellStyle name="Note 3 2" xfId="1255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 - Style1" xfId="1823"/>
    <cellStyle name="Percen - Style2" xfId="1824"/>
    <cellStyle name="Percen - Style3" xfId="1825"/>
    <cellStyle name="Percent" xfId="516" builtinId="5"/>
    <cellStyle name="Percent [2]" xfId="517"/>
    <cellStyle name="Percent 2" xfId="1263"/>
    <cellStyle name="Percent 3" xfId="1826"/>
    <cellStyle name="Percent 4" xfId="1827"/>
    <cellStyle name="Percent 5" xfId="1828"/>
    <cellStyle name="Percent 6" xfId="1829"/>
    <cellStyle name="Percent 7" xfId="1830"/>
    <cellStyle name="Processing" xfId="1831"/>
    <cellStyle name="PSChar" xfId="1832"/>
    <cellStyle name="PSDate" xfId="1833"/>
    <cellStyle name="PSDec" xfId="1834"/>
    <cellStyle name="PSHeading" xfId="1835"/>
    <cellStyle name="PSInt" xfId="1836"/>
    <cellStyle name="PSSpacer" xfId="1837"/>
    <cellStyle name="purple - Style8" xfId="1838"/>
    <cellStyle name="RED" xfId="1839"/>
    <cellStyle name="Red - Style7" xfId="1840"/>
    <cellStyle name="Report" xfId="1841"/>
    <cellStyle name="Report Bar" xfId="1842"/>
    <cellStyle name="Report Heading" xfId="1843"/>
    <cellStyle name="Report Percent" xfId="1844"/>
    <cellStyle name="Report Unit Cost" xfId="1845"/>
    <cellStyle name="Reports" xfId="1846"/>
    <cellStyle name="Reports Total" xfId="1847"/>
    <cellStyle name="Reports Unit Cost Total" xfId="1848"/>
    <cellStyle name="RevList" xfId="1849"/>
    <cellStyle name="round100" xfId="1850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X" xfId="539"/>
    <cellStyle name="SAPBEXHLevel0X 2" xfId="1627"/>
    <cellStyle name="SAPBEXHLevel1" xfId="540"/>
    <cellStyle name="SAPBEXHLevel1 2" xfId="1628"/>
    <cellStyle name="SAPBEXHLevel1X" xfId="541"/>
    <cellStyle name="SAPBEXHLevel1X 2" xfId="1629"/>
    <cellStyle name="SAPBEXHLevel2" xfId="542"/>
    <cellStyle name="SAPBEXHLevel2 2" xfId="1630"/>
    <cellStyle name="SAPBEXHLevel2X" xfId="543"/>
    <cellStyle name="SAPBEXHLevel2X 2" xfId="1631"/>
    <cellStyle name="SAPBEXHLevel3" xfId="544"/>
    <cellStyle name="SAPBEXHLevel3 2" xfId="1632"/>
    <cellStyle name="SAPBEXHLevel3X" xfId="545"/>
    <cellStyle name="SAPBEXHLevel3X 2" xfId="1633"/>
    <cellStyle name="SAPBEXinputData" xfId="546"/>
    <cellStyle name="SAPBEXinputData 2" xfId="1634"/>
    <cellStyle name="SAPBEXItemHeader" xfId="1851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assignedItem" xfId="1852"/>
    <cellStyle name="SAPBEXundefined" xfId="556"/>
    <cellStyle name="SAPBEXundefined 2" xfId="1644"/>
    <cellStyle name="shade" xfId="1853"/>
    <cellStyle name="Sheet Title" xfId="557"/>
    <cellStyle name="StmtTtl1" xfId="558"/>
    <cellStyle name="StmtTtl2" xfId="559"/>
    <cellStyle name="STYL1 - Style1" xfId="1854"/>
    <cellStyle name="Style 1" xfId="560"/>
    <cellStyle name="Style 1 2" xfId="1855"/>
    <cellStyle name="Style 1 3" xfId="1856"/>
    <cellStyle name="Style 1 3 2" xfId="1857"/>
    <cellStyle name="Style 1 3 2 2" xfId="1858"/>
    <cellStyle name="Style 1 3 3" xfId="1859"/>
    <cellStyle name="Style 1 3 4" xfId="1860"/>
    <cellStyle name="Style 1 4" xfId="1861"/>
    <cellStyle name="Subtotal" xfId="1862"/>
    <cellStyle name="Sub-total" xfId="1863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itle: Major" xfId="1864"/>
    <cellStyle name="Title: Minor" xfId="1865"/>
    <cellStyle name="Title: Worksheet" xfId="1866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Total4 - Style4" xfId="1867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46"/>
  <sheetViews>
    <sheetView tabSelected="1" zoomScaleNormal="100" workbookViewId="0"/>
  </sheetViews>
  <sheetFormatPr defaultColWidth="9.109375" defaultRowHeight="18" customHeight="1" x14ac:dyDescent="0.25"/>
  <cols>
    <col min="1" max="1" width="52" style="1" customWidth="1"/>
    <col min="2" max="4" width="16.6640625" style="1" customWidth="1"/>
    <col min="5" max="5" width="2.5546875" style="1" customWidth="1"/>
    <col min="6" max="16384" width="9.109375" style="1"/>
  </cols>
  <sheetData>
    <row r="1" spans="1:6" ht="18" customHeight="1" x14ac:dyDescent="0.25">
      <c r="A1" s="4" t="s">
        <v>409</v>
      </c>
      <c r="B1" s="5"/>
      <c r="C1" s="5"/>
      <c r="D1" s="5"/>
    </row>
    <row r="2" spans="1:6" ht="18" customHeight="1" x14ac:dyDescent="0.25">
      <c r="A2" s="4" t="s">
        <v>410</v>
      </c>
      <c r="B2" s="5"/>
      <c r="C2" s="5"/>
      <c r="D2" s="5"/>
    </row>
    <row r="3" spans="1:6" ht="18" customHeight="1" x14ac:dyDescent="0.25">
      <c r="A3" s="227" t="s">
        <v>670</v>
      </c>
      <c r="B3" s="227"/>
      <c r="C3" s="227"/>
      <c r="D3" s="227"/>
    </row>
    <row r="4" spans="1:6" ht="12" customHeight="1" x14ac:dyDescent="0.25">
      <c r="B4" s="5"/>
      <c r="C4" s="5"/>
      <c r="D4" s="5"/>
    </row>
    <row r="5" spans="1:6" ht="18" customHeight="1" x14ac:dyDescent="0.25">
      <c r="A5" s="228" t="s">
        <v>669</v>
      </c>
      <c r="B5" s="228"/>
      <c r="C5" s="228"/>
      <c r="D5" s="228"/>
      <c r="E5" s="150"/>
      <c r="F5" s="150"/>
    </row>
    <row r="6" spans="1:6" ht="18" customHeight="1" x14ac:dyDescent="0.25">
      <c r="A6" s="150"/>
      <c r="B6" s="150"/>
      <c r="C6" s="150"/>
      <c r="D6" s="150"/>
      <c r="E6" s="150"/>
      <c r="F6" s="150"/>
    </row>
    <row r="7" spans="1:6" ht="18" customHeight="1" x14ac:dyDescent="0.25">
      <c r="A7" s="151"/>
      <c r="B7" s="152" t="s">
        <v>411</v>
      </c>
      <c r="C7" s="153" t="s">
        <v>412</v>
      </c>
      <c r="D7" s="154" t="s">
        <v>413</v>
      </c>
    </row>
    <row r="8" spans="1:6" ht="18" customHeight="1" x14ac:dyDescent="0.25">
      <c r="A8" s="135" t="s">
        <v>444</v>
      </c>
      <c r="B8" s="162"/>
      <c r="C8" s="14"/>
      <c r="D8" s="15"/>
    </row>
    <row r="9" spans="1:6" ht="18" customHeight="1" x14ac:dyDescent="0.25">
      <c r="A9" s="136" t="s">
        <v>414</v>
      </c>
      <c r="B9" s="163">
        <v>158103295.15999901</v>
      </c>
      <c r="C9" s="155">
        <v>55288436.68</v>
      </c>
      <c r="D9" s="164">
        <f>SUM(B9:C9)</f>
        <v>213391731.83999902</v>
      </c>
    </row>
    <row r="10" spans="1:6" ht="18" customHeight="1" x14ac:dyDescent="0.25">
      <c r="A10" s="136" t="s">
        <v>415</v>
      </c>
      <c r="B10" s="165">
        <v>16217</v>
      </c>
      <c r="C10" s="156">
        <v>0</v>
      </c>
      <c r="D10" s="166">
        <f>SUM(B10:C10)</f>
        <v>16217</v>
      </c>
    </row>
    <row r="11" spans="1:6" ht="18" customHeight="1" x14ac:dyDescent="0.25">
      <c r="A11" s="136" t="s">
        <v>416</v>
      </c>
      <c r="B11" s="165">
        <v>5889186.2599999998</v>
      </c>
      <c r="C11" s="156">
        <v>0</v>
      </c>
      <c r="D11" s="166">
        <f>SUM(B11:C11)</f>
        <v>5889186.2599999998</v>
      </c>
    </row>
    <row r="12" spans="1:6" ht="18" customHeight="1" x14ac:dyDescent="0.25">
      <c r="A12" s="136" t="s">
        <v>417</v>
      </c>
      <c r="B12" s="167">
        <v>7283523.25</v>
      </c>
      <c r="C12" s="157">
        <v>8377139.9199999999</v>
      </c>
      <c r="D12" s="168">
        <f>SUM(B12:C12)</f>
        <v>15660663.17</v>
      </c>
    </row>
    <row r="13" spans="1:6" ht="18" customHeight="1" x14ac:dyDescent="0.25">
      <c r="A13" s="136" t="s">
        <v>418</v>
      </c>
      <c r="B13" s="163">
        <v>171292221.669999</v>
      </c>
      <c r="C13" s="155">
        <v>63665576.600000001</v>
      </c>
      <c r="D13" s="164">
        <f>SUM(D9:D12)</f>
        <v>234957798.269999</v>
      </c>
    </row>
    <row r="14" spans="1:6" ht="18" customHeight="1" x14ac:dyDescent="0.25">
      <c r="A14" s="135" t="s">
        <v>419</v>
      </c>
      <c r="B14" s="169"/>
      <c r="C14" s="158"/>
      <c r="D14" s="166"/>
    </row>
    <row r="15" spans="1:6" ht="18" customHeight="1" x14ac:dyDescent="0.25">
      <c r="A15" s="135" t="s">
        <v>445</v>
      </c>
      <c r="B15" s="169"/>
      <c r="C15" s="158"/>
      <c r="D15" s="166"/>
    </row>
    <row r="16" spans="1:6" ht="18" customHeight="1" x14ac:dyDescent="0.25">
      <c r="A16" s="135" t="s">
        <v>420</v>
      </c>
      <c r="B16" s="169"/>
      <c r="C16" s="158"/>
      <c r="D16" s="166"/>
    </row>
    <row r="17" spans="1:4" ht="18" customHeight="1" x14ac:dyDescent="0.25">
      <c r="A17" s="135" t="s">
        <v>446</v>
      </c>
      <c r="B17" s="169"/>
      <c r="C17" s="158"/>
      <c r="D17" s="166"/>
    </row>
    <row r="18" spans="1:4" ht="18" customHeight="1" x14ac:dyDescent="0.25">
      <c r="A18" s="136" t="s">
        <v>421</v>
      </c>
      <c r="B18" s="163">
        <v>23314708.100000001</v>
      </c>
      <c r="C18" s="155">
        <v>0</v>
      </c>
      <c r="D18" s="164">
        <f>B18+C18</f>
        <v>23314708.100000001</v>
      </c>
    </row>
    <row r="19" spans="1:4" ht="18" customHeight="1" x14ac:dyDescent="0.25">
      <c r="A19" s="136" t="s">
        <v>422</v>
      </c>
      <c r="B19" s="165">
        <v>25621572.879999999</v>
      </c>
      <c r="C19" s="156">
        <v>24478611.780000001</v>
      </c>
      <c r="D19" s="170">
        <f>B19+C19</f>
        <v>50100184.659999996</v>
      </c>
    </row>
    <row r="20" spans="1:4" ht="18" customHeight="1" x14ac:dyDescent="0.25">
      <c r="A20" s="136" t="s">
        <v>423</v>
      </c>
      <c r="B20" s="165">
        <v>9751838.2299999893</v>
      </c>
      <c r="C20" s="156">
        <v>0</v>
      </c>
      <c r="D20" s="170">
        <f>B20+C20</f>
        <v>9751838.2299999893</v>
      </c>
    </row>
    <row r="21" spans="1:4" ht="18" customHeight="1" x14ac:dyDescent="0.25">
      <c r="A21" s="136" t="s">
        <v>424</v>
      </c>
      <c r="B21" s="167">
        <v>-11226280.449999999</v>
      </c>
      <c r="C21" s="157">
        <v>0</v>
      </c>
      <c r="D21" s="171">
        <f>B21+C21</f>
        <v>-11226280.449999999</v>
      </c>
    </row>
    <row r="22" spans="1:4" ht="18" customHeight="1" x14ac:dyDescent="0.25">
      <c r="A22" s="136" t="s">
        <v>425</v>
      </c>
      <c r="B22" s="163">
        <v>47461838.75999999</v>
      </c>
      <c r="C22" s="155">
        <v>24478611.780000001</v>
      </c>
      <c r="D22" s="164">
        <f>SUM(D18:D21)</f>
        <v>71940450.539999977</v>
      </c>
    </row>
    <row r="23" spans="1:4" ht="18" customHeight="1" x14ac:dyDescent="0.25">
      <c r="A23" s="135" t="s">
        <v>426</v>
      </c>
      <c r="B23" s="169"/>
      <c r="C23" s="158"/>
      <c r="D23" s="166"/>
    </row>
    <row r="24" spans="1:4" ht="18" customHeight="1" x14ac:dyDescent="0.25">
      <c r="A24" s="136" t="s">
        <v>427</v>
      </c>
      <c r="B24" s="163">
        <v>10456593.859999999</v>
      </c>
      <c r="C24" s="155">
        <v>146443.87</v>
      </c>
      <c r="D24" s="164">
        <f t="shared" ref="D24:D38" si="0">B24+C24</f>
        <v>10603037.729999999</v>
      </c>
    </row>
    <row r="25" spans="1:4" ht="18" customHeight="1" x14ac:dyDescent="0.25">
      <c r="A25" s="136" t="s">
        <v>428</v>
      </c>
      <c r="B25" s="165">
        <v>1735348.68</v>
      </c>
      <c r="C25" s="156">
        <v>0</v>
      </c>
      <c r="D25" s="170">
        <f t="shared" si="0"/>
        <v>1735348.68</v>
      </c>
    </row>
    <row r="26" spans="1:4" ht="18" customHeight="1" x14ac:dyDescent="0.25">
      <c r="A26" s="136" t="s">
        <v>429</v>
      </c>
      <c r="B26" s="165">
        <v>8813219.1099999994</v>
      </c>
      <c r="C26" s="156">
        <v>4314945.7699999996</v>
      </c>
      <c r="D26" s="170">
        <f t="shared" si="0"/>
        <v>13128164.879999999</v>
      </c>
    </row>
    <row r="27" spans="1:4" ht="18" customHeight="1" x14ac:dyDescent="0.25">
      <c r="A27" s="136" t="s">
        <v>430</v>
      </c>
      <c r="B27" s="165">
        <v>4792438.7525429996</v>
      </c>
      <c r="C27" s="156">
        <v>2705277.787457</v>
      </c>
      <c r="D27" s="170">
        <f t="shared" si="0"/>
        <v>7497716.5399999991</v>
      </c>
    </row>
    <row r="28" spans="1:4" ht="18" customHeight="1" x14ac:dyDescent="0.25">
      <c r="A28" s="136" t="s">
        <v>431</v>
      </c>
      <c r="B28" s="165">
        <v>1625494.5607650001</v>
      </c>
      <c r="C28" s="156">
        <v>430650.13923500001</v>
      </c>
      <c r="D28" s="170">
        <f t="shared" si="0"/>
        <v>2056144.7000000002</v>
      </c>
    </row>
    <row r="29" spans="1:4" ht="18" customHeight="1" x14ac:dyDescent="0.25">
      <c r="A29" s="136" t="s">
        <v>432</v>
      </c>
      <c r="B29" s="165">
        <v>7545620.0700000003</v>
      </c>
      <c r="C29" s="156">
        <v>545886.43999999994</v>
      </c>
      <c r="D29" s="170">
        <f t="shared" si="0"/>
        <v>8091506.5099999998</v>
      </c>
    </row>
    <row r="30" spans="1:4" ht="18" customHeight="1" x14ac:dyDescent="0.25">
      <c r="A30" s="136" t="s">
        <v>433</v>
      </c>
      <c r="B30" s="165">
        <v>8842274.107477</v>
      </c>
      <c r="C30" s="156">
        <v>4195413.3425230002</v>
      </c>
      <c r="D30" s="170">
        <f t="shared" si="0"/>
        <v>13037687.449999999</v>
      </c>
    </row>
    <row r="31" spans="1:4" ht="18" customHeight="1" x14ac:dyDescent="0.25">
      <c r="A31" s="136" t="s">
        <v>434</v>
      </c>
      <c r="B31" s="165">
        <v>21849483.757628001</v>
      </c>
      <c r="C31" s="156">
        <v>9514530.5123720001</v>
      </c>
      <c r="D31" s="170">
        <f t="shared" si="0"/>
        <v>31364014.270000003</v>
      </c>
    </row>
    <row r="32" spans="1:4" ht="18" customHeight="1" x14ac:dyDescent="0.25">
      <c r="A32" s="136" t="s">
        <v>435</v>
      </c>
      <c r="B32" s="165">
        <v>3860916.7821439998</v>
      </c>
      <c r="C32" s="156">
        <v>1015261.777856</v>
      </c>
      <c r="D32" s="170">
        <f t="shared" si="0"/>
        <v>4876178.5599999996</v>
      </c>
    </row>
    <row r="33" spans="1:4" ht="18" customHeight="1" x14ac:dyDescent="0.25">
      <c r="A33" s="136" t="s">
        <v>436</v>
      </c>
      <c r="B33" s="165">
        <v>1434447.18</v>
      </c>
      <c r="C33" s="156">
        <v>0</v>
      </c>
      <c r="D33" s="170">
        <f t="shared" si="0"/>
        <v>1434447.18</v>
      </c>
    </row>
    <row r="34" spans="1:4" ht="18" customHeight="1" x14ac:dyDescent="0.25">
      <c r="A34" s="136" t="s">
        <v>437</v>
      </c>
      <c r="B34" s="165">
        <v>611094.49</v>
      </c>
      <c r="C34" s="156">
        <v>-3780.85</v>
      </c>
      <c r="D34" s="170">
        <f t="shared" si="0"/>
        <v>607313.64</v>
      </c>
    </row>
    <row r="35" spans="1:4" ht="18" customHeight="1" x14ac:dyDescent="0.25">
      <c r="A35" s="136" t="s">
        <v>104</v>
      </c>
      <c r="B35" s="165">
        <v>25181083.219999999</v>
      </c>
      <c r="C35" s="156">
        <v>0</v>
      </c>
      <c r="D35" s="170">
        <f t="shared" si="0"/>
        <v>25181083.219999999</v>
      </c>
    </row>
    <row r="36" spans="1:4" ht="18" customHeight="1" x14ac:dyDescent="0.25">
      <c r="A36" s="136" t="s">
        <v>439</v>
      </c>
      <c r="B36" s="165">
        <v>16149923.7391419</v>
      </c>
      <c r="C36" s="156">
        <v>5490690.6508579999</v>
      </c>
      <c r="D36" s="170">
        <f t="shared" si="0"/>
        <v>21640614.3899999</v>
      </c>
    </row>
    <row r="37" spans="1:4" ht="18" customHeight="1" x14ac:dyDescent="0.25">
      <c r="A37" s="136" t="s">
        <v>440</v>
      </c>
      <c r="B37" s="165">
        <v>-430.32</v>
      </c>
      <c r="C37" s="156">
        <v>-15.2</v>
      </c>
      <c r="D37" s="170">
        <f t="shared" si="0"/>
        <v>-445.52</v>
      </c>
    </row>
    <row r="38" spans="1:4" ht="18" customHeight="1" x14ac:dyDescent="0.25">
      <c r="A38" s="136" t="s">
        <v>441</v>
      </c>
      <c r="B38" s="167">
        <v>2555090.85999989</v>
      </c>
      <c r="C38" s="157">
        <v>3921537.6100000101</v>
      </c>
      <c r="D38" s="171">
        <f t="shared" si="0"/>
        <v>6476628.4699999001</v>
      </c>
    </row>
    <row r="39" spans="1:4" ht="18" customHeight="1" x14ac:dyDescent="0.25">
      <c r="A39" s="135" t="s">
        <v>442</v>
      </c>
      <c r="B39" s="163">
        <v>162914437.6096988</v>
      </c>
      <c r="C39" s="155">
        <v>56755453.630301006</v>
      </c>
      <c r="D39" s="164">
        <f>SUM(D22:D38)</f>
        <v>219669891.23999977</v>
      </c>
    </row>
    <row r="40" spans="1:4" ht="18" customHeight="1" x14ac:dyDescent="0.25">
      <c r="A40" s="136"/>
      <c r="B40" s="169"/>
      <c r="C40" s="158"/>
      <c r="D40" s="166"/>
    </row>
    <row r="41" spans="1:4" ht="18" customHeight="1" x14ac:dyDescent="0.55000000000000004">
      <c r="A41" s="159" t="s">
        <v>443</v>
      </c>
      <c r="B41" s="172">
        <v>8377784.0603002012</v>
      </c>
      <c r="C41" s="160">
        <v>6910122.9696989954</v>
      </c>
      <c r="D41" s="173">
        <f>D13-D39</f>
        <v>15287907.029999226</v>
      </c>
    </row>
    <row r="42" spans="1:4" ht="18" customHeight="1" x14ac:dyDescent="0.25">
      <c r="A42" s="137"/>
      <c r="B42" s="174"/>
      <c r="C42" s="175"/>
      <c r="D42" s="168"/>
    </row>
    <row r="46" spans="1:4" ht="18" customHeight="1" x14ac:dyDescent="0.25">
      <c r="B46" s="161"/>
      <c r="C46" s="161"/>
      <c r="D46" s="161"/>
    </row>
  </sheetData>
  <mergeCells count="2">
    <mergeCell ref="A3:D3"/>
    <mergeCell ref="A5:D5"/>
  </mergeCells>
  <phoneticPr fontId="18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69"/>
  <sheetViews>
    <sheetView tabSelected="1" zoomScaleNormal="100" workbookViewId="0"/>
  </sheetViews>
  <sheetFormatPr defaultColWidth="9.109375" defaultRowHeight="18" customHeight="1" x14ac:dyDescent="0.25"/>
  <cols>
    <col min="1" max="1" width="39" style="1" customWidth="1"/>
    <col min="2" max="2" width="16.88671875" style="1" bestFit="1" customWidth="1"/>
    <col min="3" max="3" width="14.5546875" style="1" customWidth="1"/>
    <col min="4" max="5" width="14.109375" style="1" customWidth="1"/>
    <col min="6" max="6" width="17.5546875" style="1" customWidth="1"/>
    <col min="7" max="7" width="9.109375" style="1"/>
    <col min="8" max="8" width="32.44140625" style="1" customWidth="1"/>
    <col min="9" max="16384" width="9.109375" style="1"/>
  </cols>
  <sheetData>
    <row r="1" spans="1:7" ht="18" customHeight="1" x14ac:dyDescent="0.25">
      <c r="A1" s="4" t="s">
        <v>409</v>
      </c>
      <c r="B1" s="5"/>
      <c r="C1" s="5"/>
      <c r="D1" s="5"/>
      <c r="E1" s="5"/>
      <c r="F1" s="5"/>
    </row>
    <row r="2" spans="1:7" ht="18" customHeight="1" x14ac:dyDescent="0.25">
      <c r="A2" s="4" t="s">
        <v>454</v>
      </c>
      <c r="B2" s="5"/>
      <c r="C2" s="5"/>
      <c r="D2" s="5"/>
      <c r="E2" s="5"/>
      <c r="F2" s="5"/>
    </row>
    <row r="3" spans="1:7" ht="18" customHeight="1" x14ac:dyDescent="0.25">
      <c r="A3" s="4" t="str">
        <f>Allocated!A3</f>
        <v>FOR THE MONTH ENDED OCTOBER 31, 2014</v>
      </c>
      <c r="B3" s="5"/>
      <c r="C3" s="5"/>
      <c r="D3" s="5"/>
      <c r="E3" s="5"/>
      <c r="F3" s="5"/>
    </row>
    <row r="4" spans="1:7" ht="12" customHeight="1" x14ac:dyDescent="0.25"/>
    <row r="5" spans="1:7" ht="18" customHeight="1" x14ac:dyDescent="0.25">
      <c r="A5" s="151"/>
      <c r="B5" s="12" t="s">
        <v>411</v>
      </c>
      <c r="C5" s="12" t="s">
        <v>412</v>
      </c>
      <c r="D5" s="12" t="s">
        <v>447</v>
      </c>
      <c r="E5" s="12" t="s">
        <v>455</v>
      </c>
      <c r="F5" s="13" t="s">
        <v>413</v>
      </c>
    </row>
    <row r="6" spans="1:7" ht="18" customHeight="1" x14ac:dyDescent="0.25">
      <c r="A6" s="180" t="s">
        <v>448</v>
      </c>
      <c r="B6" s="162"/>
      <c r="C6" s="14"/>
      <c r="D6" s="14"/>
      <c r="E6" s="14"/>
      <c r="F6" s="15"/>
    </row>
    <row r="7" spans="1:7" ht="18" customHeight="1" x14ac:dyDescent="0.25">
      <c r="A7" s="135" t="s">
        <v>444</v>
      </c>
      <c r="B7" s="169"/>
      <c r="C7" s="158"/>
      <c r="D7" s="158"/>
      <c r="E7" s="158"/>
      <c r="F7" s="166"/>
    </row>
    <row r="8" spans="1:7" ht="18" customHeight="1" x14ac:dyDescent="0.25">
      <c r="A8" s="136" t="s">
        <v>414</v>
      </c>
      <c r="B8" s="163">
        <v>158103295.15999901</v>
      </c>
      <c r="C8" s="155">
        <v>55288436.68</v>
      </c>
      <c r="D8" s="155">
        <v>0</v>
      </c>
      <c r="E8" s="155">
        <v>0</v>
      </c>
      <c r="F8" s="164">
        <f>SUM(B8:E8)</f>
        <v>213391731.83999902</v>
      </c>
      <c r="G8" s="10"/>
    </row>
    <row r="9" spans="1:7" ht="18" customHeight="1" x14ac:dyDescent="0.25">
      <c r="A9" s="136" t="s">
        <v>415</v>
      </c>
      <c r="B9" s="165">
        <v>16217</v>
      </c>
      <c r="C9" s="156">
        <v>0</v>
      </c>
      <c r="D9" s="156">
        <v>0</v>
      </c>
      <c r="E9" s="156">
        <v>0</v>
      </c>
      <c r="F9" s="170">
        <f>SUM(B9:E9)</f>
        <v>16217</v>
      </c>
      <c r="G9" s="10"/>
    </row>
    <row r="10" spans="1:7" ht="18" customHeight="1" x14ac:dyDescent="0.25">
      <c r="A10" s="136" t="s">
        <v>416</v>
      </c>
      <c r="B10" s="165">
        <v>5889186.2599999998</v>
      </c>
      <c r="C10" s="156">
        <v>0</v>
      </c>
      <c r="D10" s="156">
        <v>0</v>
      </c>
      <c r="E10" s="156">
        <v>0</v>
      </c>
      <c r="F10" s="170">
        <f>SUM(B10:E10)</f>
        <v>5889186.2599999998</v>
      </c>
      <c r="G10" s="10"/>
    </row>
    <row r="11" spans="1:7" ht="18" customHeight="1" x14ac:dyDescent="0.25">
      <c r="A11" s="136" t="s">
        <v>417</v>
      </c>
      <c r="B11" s="167">
        <v>7283523.25</v>
      </c>
      <c r="C11" s="157">
        <v>8377139.9199999999</v>
      </c>
      <c r="D11" s="157">
        <v>0</v>
      </c>
      <c r="E11" s="157">
        <v>0</v>
      </c>
      <c r="F11" s="171">
        <f>SUM(B11:E11)</f>
        <v>15660663.17</v>
      </c>
      <c r="G11" s="10"/>
    </row>
    <row r="12" spans="1:7" ht="18" customHeight="1" x14ac:dyDescent="0.25">
      <c r="A12" s="136" t="s">
        <v>418</v>
      </c>
      <c r="B12" s="163">
        <v>171292221.669999</v>
      </c>
      <c r="C12" s="155">
        <v>63665576.600000001</v>
      </c>
      <c r="D12" s="155">
        <v>0</v>
      </c>
      <c r="E12" s="155">
        <v>0</v>
      </c>
      <c r="F12" s="164">
        <f>SUM(F8:F11)</f>
        <v>234957798.269999</v>
      </c>
      <c r="G12" s="10"/>
    </row>
    <row r="13" spans="1:7" ht="18" customHeight="1" x14ac:dyDescent="0.25">
      <c r="A13" s="135" t="s">
        <v>419</v>
      </c>
      <c r="B13" s="169"/>
      <c r="C13" s="158"/>
      <c r="D13" s="158"/>
      <c r="E13" s="158"/>
      <c r="F13" s="166"/>
      <c r="G13" s="10"/>
    </row>
    <row r="14" spans="1:7" ht="18" customHeight="1" x14ac:dyDescent="0.25">
      <c r="A14" s="135" t="s">
        <v>445</v>
      </c>
      <c r="B14" s="169"/>
      <c r="C14" s="158"/>
      <c r="D14" s="158"/>
      <c r="E14" s="158"/>
      <c r="F14" s="166"/>
      <c r="G14" s="10"/>
    </row>
    <row r="15" spans="1:7" ht="18" customHeight="1" x14ac:dyDescent="0.25">
      <c r="A15" s="135" t="s">
        <v>420</v>
      </c>
      <c r="B15" s="169"/>
      <c r="C15" s="158"/>
      <c r="D15" s="158"/>
      <c r="E15" s="158"/>
      <c r="F15" s="166"/>
      <c r="G15" s="10"/>
    </row>
    <row r="16" spans="1:7" ht="18" customHeight="1" x14ac:dyDescent="0.25">
      <c r="A16" s="135" t="s">
        <v>446</v>
      </c>
      <c r="B16" s="169"/>
      <c r="C16" s="158"/>
      <c r="D16" s="158"/>
      <c r="E16" s="158"/>
      <c r="F16" s="166"/>
      <c r="G16" s="10"/>
    </row>
    <row r="17" spans="1:7" ht="18" customHeight="1" x14ac:dyDescent="0.25">
      <c r="A17" s="136" t="s">
        <v>421</v>
      </c>
      <c r="B17" s="163">
        <v>23314708.100000001</v>
      </c>
      <c r="C17" s="155">
        <v>0</v>
      </c>
      <c r="D17" s="155">
        <v>0</v>
      </c>
      <c r="E17" s="155">
        <v>0</v>
      </c>
      <c r="F17" s="164">
        <f>SUM(B17:E17)</f>
        <v>23314708.100000001</v>
      </c>
      <c r="G17" s="10"/>
    </row>
    <row r="18" spans="1:7" ht="18" customHeight="1" x14ac:dyDescent="0.25">
      <c r="A18" s="136" t="s">
        <v>422</v>
      </c>
      <c r="B18" s="165">
        <v>25621572.879999999</v>
      </c>
      <c r="C18" s="156">
        <v>24478611.780000001</v>
      </c>
      <c r="D18" s="156">
        <v>0</v>
      </c>
      <c r="E18" s="156">
        <v>0</v>
      </c>
      <c r="F18" s="170">
        <f>SUM(B18:E18)</f>
        <v>50100184.659999996</v>
      </c>
      <c r="G18" s="10"/>
    </row>
    <row r="19" spans="1:7" ht="18" customHeight="1" x14ac:dyDescent="0.25">
      <c r="A19" s="136" t="s">
        <v>423</v>
      </c>
      <c r="B19" s="165">
        <v>9751838.2299999893</v>
      </c>
      <c r="C19" s="156">
        <v>0</v>
      </c>
      <c r="D19" s="156">
        <v>0</v>
      </c>
      <c r="E19" s="156">
        <v>0</v>
      </c>
      <c r="F19" s="170">
        <f>SUM(B19:E19)</f>
        <v>9751838.2299999893</v>
      </c>
      <c r="G19" s="10"/>
    </row>
    <row r="20" spans="1:7" ht="18" customHeight="1" x14ac:dyDescent="0.25">
      <c r="A20" s="136" t="s">
        <v>424</v>
      </c>
      <c r="B20" s="167">
        <v>-11226280.449999999</v>
      </c>
      <c r="C20" s="157">
        <v>0</v>
      </c>
      <c r="D20" s="157">
        <v>0</v>
      </c>
      <c r="E20" s="157">
        <v>0</v>
      </c>
      <c r="F20" s="171">
        <f>SUM(B20:E20)</f>
        <v>-11226280.449999999</v>
      </c>
      <c r="G20" s="10"/>
    </row>
    <row r="21" spans="1:7" ht="18" customHeight="1" x14ac:dyDescent="0.25">
      <c r="A21" s="136" t="s">
        <v>425</v>
      </c>
      <c r="B21" s="163">
        <v>47461838.75999999</v>
      </c>
      <c r="C21" s="155">
        <v>24478611.780000001</v>
      </c>
      <c r="D21" s="155">
        <v>0</v>
      </c>
      <c r="E21" s="155">
        <v>0</v>
      </c>
      <c r="F21" s="164">
        <f>SUM(F17:F20)</f>
        <v>71940450.539999977</v>
      </c>
      <c r="G21" s="10"/>
    </row>
    <row r="22" spans="1:7" ht="18" customHeight="1" x14ac:dyDescent="0.25">
      <c r="A22" s="135" t="s">
        <v>426</v>
      </c>
      <c r="B22" s="169"/>
      <c r="C22" s="158"/>
      <c r="D22" s="158"/>
      <c r="E22" s="158"/>
      <c r="F22" s="166"/>
      <c r="G22" s="10"/>
    </row>
    <row r="23" spans="1:7" ht="18" customHeight="1" x14ac:dyDescent="0.25">
      <c r="A23" s="136" t="s">
        <v>427</v>
      </c>
      <c r="B23" s="163">
        <v>10456593.859999999</v>
      </c>
      <c r="C23" s="155">
        <v>146443.87</v>
      </c>
      <c r="D23" s="155">
        <v>0</v>
      </c>
      <c r="E23" s="155">
        <v>0</v>
      </c>
      <c r="F23" s="164">
        <f t="shared" ref="F23:F37" si="0">SUM(B23:E23)</f>
        <v>10603037.729999999</v>
      </c>
      <c r="G23" s="10"/>
    </row>
    <row r="24" spans="1:7" ht="18" customHeight="1" x14ac:dyDescent="0.25">
      <c r="A24" s="136" t="s">
        <v>428</v>
      </c>
      <c r="B24" s="165">
        <v>1735348.68</v>
      </c>
      <c r="C24" s="156">
        <v>0</v>
      </c>
      <c r="D24" s="156">
        <v>0</v>
      </c>
      <c r="E24" s="156">
        <v>0</v>
      </c>
      <c r="F24" s="170">
        <f t="shared" si="0"/>
        <v>1735348.68</v>
      </c>
      <c r="G24" s="10"/>
    </row>
    <row r="25" spans="1:7" ht="18" customHeight="1" x14ac:dyDescent="0.25">
      <c r="A25" s="136" t="s">
        <v>429</v>
      </c>
      <c r="B25" s="165">
        <v>8813219.1099999994</v>
      </c>
      <c r="C25" s="158">
        <v>4314945.7699999996</v>
      </c>
      <c r="D25" s="156">
        <v>0</v>
      </c>
      <c r="E25" s="156">
        <v>0</v>
      </c>
      <c r="F25" s="170">
        <f t="shared" si="0"/>
        <v>13128164.879999999</v>
      </c>
      <c r="G25" s="10"/>
    </row>
    <row r="26" spans="1:7" ht="18" customHeight="1" x14ac:dyDescent="0.25">
      <c r="A26" s="136" t="s">
        <v>430</v>
      </c>
      <c r="B26" s="165">
        <v>3257096.5</v>
      </c>
      <c r="C26" s="158">
        <v>1615904.2</v>
      </c>
      <c r="D26" s="158">
        <v>2624715.84</v>
      </c>
      <c r="E26" s="156">
        <v>0</v>
      </c>
      <c r="F26" s="170">
        <f t="shared" si="0"/>
        <v>7497716.54</v>
      </c>
      <c r="G26" s="10"/>
    </row>
    <row r="27" spans="1:7" ht="18" customHeight="1" x14ac:dyDescent="0.25">
      <c r="A27" s="136" t="s">
        <v>431</v>
      </c>
      <c r="B27" s="165">
        <v>1467213.08</v>
      </c>
      <c r="C27" s="158">
        <v>317855.27</v>
      </c>
      <c r="D27" s="158">
        <v>271076.34999999998</v>
      </c>
      <c r="E27" s="156">
        <v>0</v>
      </c>
      <c r="F27" s="170">
        <f t="shared" si="0"/>
        <v>2056144.7000000002</v>
      </c>
      <c r="G27" s="10"/>
    </row>
    <row r="28" spans="1:7" ht="18" customHeight="1" x14ac:dyDescent="0.25">
      <c r="A28" s="136" t="s">
        <v>432</v>
      </c>
      <c r="B28" s="165">
        <v>7545620.0700000003</v>
      </c>
      <c r="C28" s="158">
        <v>545886.43999999994</v>
      </c>
      <c r="D28" s="156">
        <v>0</v>
      </c>
      <c r="E28" s="156">
        <v>0</v>
      </c>
      <c r="F28" s="170">
        <f t="shared" si="0"/>
        <v>8091506.5099999998</v>
      </c>
      <c r="G28" s="10"/>
    </row>
    <row r="29" spans="1:7" ht="18" customHeight="1" x14ac:dyDescent="0.25">
      <c r="A29" s="136" t="s">
        <v>433</v>
      </c>
      <c r="B29" s="165">
        <v>3581767.06</v>
      </c>
      <c r="C29" s="158">
        <v>1657458.19</v>
      </c>
      <c r="D29" s="158">
        <v>7798462.2000000002</v>
      </c>
      <c r="E29" s="156">
        <v>0</v>
      </c>
      <c r="F29" s="170">
        <f t="shared" si="0"/>
        <v>13037687.449999999</v>
      </c>
      <c r="G29" s="10"/>
    </row>
    <row r="30" spans="1:7" ht="18" customHeight="1" x14ac:dyDescent="0.25">
      <c r="A30" s="136" t="s">
        <v>434</v>
      </c>
      <c r="B30" s="165">
        <v>20609436.199999999</v>
      </c>
      <c r="C30" s="158">
        <v>8930442.2099999897</v>
      </c>
      <c r="D30" s="158">
        <v>1824135.86</v>
      </c>
      <c r="E30" s="156">
        <v>0</v>
      </c>
      <c r="F30" s="170">
        <f t="shared" si="0"/>
        <v>31364014.269999988</v>
      </c>
      <c r="G30" s="10"/>
    </row>
    <row r="31" spans="1:7" ht="18" customHeight="1" x14ac:dyDescent="0.25">
      <c r="A31" s="136" t="s">
        <v>435</v>
      </c>
      <c r="B31" s="165">
        <v>2126582.96</v>
      </c>
      <c r="C31" s="158">
        <v>198354.32</v>
      </c>
      <c r="D31" s="158">
        <v>2551241.2799999998</v>
      </c>
      <c r="E31" s="156">
        <v>0</v>
      </c>
      <c r="F31" s="170">
        <f t="shared" si="0"/>
        <v>4876178.5599999996</v>
      </c>
      <c r="G31" s="10"/>
    </row>
    <row r="32" spans="1:7" ht="18" customHeight="1" x14ac:dyDescent="0.25">
      <c r="A32" s="136" t="s">
        <v>436</v>
      </c>
      <c r="B32" s="165">
        <v>1434447.18</v>
      </c>
      <c r="C32" s="156">
        <v>0</v>
      </c>
      <c r="D32" s="156">
        <v>0</v>
      </c>
      <c r="E32" s="156">
        <v>0</v>
      </c>
      <c r="F32" s="170">
        <f t="shared" si="0"/>
        <v>1434447.18</v>
      </c>
      <c r="G32" s="10"/>
    </row>
    <row r="33" spans="1:8" ht="18" customHeight="1" x14ac:dyDescent="0.25">
      <c r="A33" s="136" t="s">
        <v>437</v>
      </c>
      <c r="B33" s="165">
        <v>611094.49</v>
      </c>
      <c r="C33" s="158">
        <v>-3780.85</v>
      </c>
      <c r="D33" s="156">
        <v>0</v>
      </c>
      <c r="E33" s="156">
        <v>0</v>
      </c>
      <c r="F33" s="170">
        <f t="shared" si="0"/>
        <v>607313.64</v>
      </c>
      <c r="G33" s="10"/>
    </row>
    <row r="34" spans="1:8" ht="18" customHeight="1" x14ac:dyDescent="0.25">
      <c r="A34" s="136" t="s">
        <v>104</v>
      </c>
      <c r="B34" s="165">
        <v>25181083.219999999</v>
      </c>
      <c r="C34" s="156">
        <v>0</v>
      </c>
      <c r="D34" s="156">
        <v>0</v>
      </c>
      <c r="E34" s="156">
        <v>0</v>
      </c>
      <c r="F34" s="170">
        <f t="shared" si="0"/>
        <v>25181083.219999999</v>
      </c>
      <c r="G34" s="10"/>
    </row>
    <row r="35" spans="1:8" ht="18" customHeight="1" x14ac:dyDescent="0.25">
      <c r="A35" s="136" t="s">
        <v>439</v>
      </c>
      <c r="B35" s="165">
        <v>16052684.949999999</v>
      </c>
      <c r="C35" s="158">
        <v>5444889.1499999901</v>
      </c>
      <c r="D35" s="158">
        <v>143040.29</v>
      </c>
      <c r="E35" s="156">
        <v>0</v>
      </c>
      <c r="F35" s="170">
        <f t="shared" si="0"/>
        <v>21640614.389999989</v>
      </c>
      <c r="G35" s="10"/>
    </row>
    <row r="36" spans="1:8" ht="18" customHeight="1" x14ac:dyDescent="0.25">
      <c r="A36" s="136" t="s">
        <v>440</v>
      </c>
      <c r="B36" s="165">
        <v>-430.32</v>
      </c>
      <c r="C36" s="156">
        <v>-15.2</v>
      </c>
      <c r="D36" s="156">
        <v>0</v>
      </c>
      <c r="E36" s="156">
        <v>0</v>
      </c>
      <c r="F36" s="170">
        <f t="shared" si="0"/>
        <v>-445.52</v>
      </c>
      <c r="G36" s="10"/>
    </row>
    <row r="37" spans="1:8" ht="18" customHeight="1" x14ac:dyDescent="0.25">
      <c r="A37" s="136" t="s">
        <v>441</v>
      </c>
      <c r="B37" s="167">
        <v>2555090.85999989</v>
      </c>
      <c r="C37" s="176">
        <v>3921537.6100000101</v>
      </c>
      <c r="D37" s="157">
        <v>0</v>
      </c>
      <c r="E37" s="157">
        <v>0</v>
      </c>
      <c r="F37" s="171">
        <f t="shared" si="0"/>
        <v>6476628.4699999001</v>
      </c>
      <c r="G37" s="10"/>
    </row>
    <row r="38" spans="1:8" ht="18" customHeight="1" x14ac:dyDescent="0.25">
      <c r="A38" s="135" t="s">
        <v>442</v>
      </c>
      <c r="B38" s="163">
        <v>152888686.65999991</v>
      </c>
      <c r="C38" s="155">
        <v>51568532.759999983</v>
      </c>
      <c r="D38" s="155">
        <v>15212671.819999998</v>
      </c>
      <c r="E38" s="155">
        <v>0</v>
      </c>
      <c r="F38" s="164">
        <f>SUM(F21:F37)</f>
        <v>219669891.23999986</v>
      </c>
      <c r="G38" s="10"/>
    </row>
    <row r="39" spans="1:8" ht="12" customHeight="1" x14ac:dyDescent="0.25">
      <c r="A39" s="136"/>
      <c r="B39" s="169"/>
      <c r="C39" s="158"/>
      <c r="D39" s="158"/>
      <c r="E39" s="158"/>
      <c r="F39" s="166"/>
      <c r="G39" s="10"/>
    </row>
    <row r="40" spans="1:8" ht="18" customHeight="1" x14ac:dyDescent="0.25">
      <c r="A40" s="159" t="s">
        <v>443</v>
      </c>
      <c r="B40" s="181">
        <v>18403535.009999096</v>
      </c>
      <c r="C40" s="177">
        <v>12097043.840000018</v>
      </c>
      <c r="D40" s="177">
        <v>-15212671.819999998</v>
      </c>
      <c r="E40" s="177">
        <v>0</v>
      </c>
      <c r="F40" s="182">
        <f>F12-F38</f>
        <v>15287907.029999137</v>
      </c>
      <c r="G40" s="10"/>
      <c r="H40" s="37"/>
    </row>
    <row r="41" spans="1:8" ht="13.5" customHeight="1" x14ac:dyDescent="0.25">
      <c r="A41" s="136"/>
      <c r="B41" s="169"/>
      <c r="C41" s="158"/>
      <c r="D41" s="158"/>
      <c r="E41" s="158"/>
      <c r="F41" s="166"/>
      <c r="G41" s="10"/>
    </row>
    <row r="42" spans="1:8" ht="18" customHeight="1" x14ac:dyDescent="0.25">
      <c r="A42" s="159" t="s">
        <v>456</v>
      </c>
      <c r="B42" s="169"/>
      <c r="C42" s="158"/>
      <c r="D42" s="158"/>
      <c r="E42" s="158"/>
      <c r="F42" s="166"/>
      <c r="G42" s="10"/>
    </row>
    <row r="43" spans="1:8" ht="18" customHeight="1" x14ac:dyDescent="0.25">
      <c r="A43" s="136" t="s">
        <v>450</v>
      </c>
      <c r="B43" s="163">
        <v>0</v>
      </c>
      <c r="C43" s="155">
        <v>0</v>
      </c>
      <c r="D43" s="155">
        <v>0</v>
      </c>
      <c r="E43" s="155">
        <v>-7184498.5199999996</v>
      </c>
      <c r="F43" s="164">
        <f>SUM(B43:E43)</f>
        <v>-7184498.5199999996</v>
      </c>
      <c r="G43" s="10"/>
    </row>
    <row r="44" spans="1:8" ht="18" customHeight="1" x14ac:dyDescent="0.25">
      <c r="A44" s="136" t="s">
        <v>451</v>
      </c>
      <c r="B44" s="165">
        <v>0</v>
      </c>
      <c r="C44" s="156">
        <v>0</v>
      </c>
      <c r="D44" s="156">
        <v>0</v>
      </c>
      <c r="E44" s="156">
        <v>21860129.849999998</v>
      </c>
      <c r="F44" s="170">
        <f>SUM(B44:E44)</f>
        <v>21860129.849999998</v>
      </c>
      <c r="G44" s="10"/>
    </row>
    <row r="45" spans="1:8" ht="18" customHeight="1" x14ac:dyDescent="0.25">
      <c r="A45" s="136" t="s">
        <v>452</v>
      </c>
      <c r="B45" s="167">
        <v>0</v>
      </c>
      <c r="C45" s="157">
        <v>0</v>
      </c>
      <c r="D45" s="157">
        <v>0</v>
      </c>
      <c r="E45" s="157">
        <v>0</v>
      </c>
      <c r="F45" s="171">
        <v>0</v>
      </c>
      <c r="G45" s="10"/>
    </row>
    <row r="46" spans="1:8" ht="18" customHeight="1" x14ac:dyDescent="0.25">
      <c r="A46" s="159" t="s">
        <v>453</v>
      </c>
      <c r="B46" s="163">
        <v>0</v>
      </c>
      <c r="C46" s="155">
        <v>0</v>
      </c>
      <c r="D46" s="155">
        <v>0</v>
      </c>
      <c r="E46" s="155">
        <v>14675631.329999998</v>
      </c>
      <c r="F46" s="164">
        <f>SUM(F43:F45)</f>
        <v>14675631.329999998</v>
      </c>
      <c r="G46" s="10"/>
    </row>
    <row r="47" spans="1:8" ht="18" customHeight="1" x14ac:dyDescent="0.25">
      <c r="A47" s="136"/>
      <c r="B47" s="169"/>
      <c r="C47" s="158"/>
      <c r="D47" s="158"/>
      <c r="E47" s="158"/>
      <c r="F47" s="166"/>
      <c r="G47" s="10"/>
    </row>
    <row r="48" spans="1:8" ht="18" customHeight="1" x14ac:dyDescent="0.55000000000000004">
      <c r="A48" s="178" t="s">
        <v>457</v>
      </c>
      <c r="B48" s="172">
        <v>18403535.009999096</v>
      </c>
      <c r="C48" s="160">
        <v>12097043.840000018</v>
      </c>
      <c r="D48" s="160">
        <v>-15212671.819999998</v>
      </c>
      <c r="E48" s="160">
        <v>-14675631.329999998</v>
      </c>
      <c r="F48" s="173">
        <f>F40-F46</f>
        <v>612275.69999913871</v>
      </c>
      <c r="G48" s="10"/>
    </row>
    <row r="49" spans="1:7" ht="9.9" customHeight="1" x14ac:dyDescent="0.25">
      <c r="A49" s="179"/>
      <c r="B49" s="183"/>
      <c r="C49" s="184"/>
      <c r="D49" s="184"/>
      <c r="E49" s="184"/>
      <c r="F49" s="185"/>
      <c r="G49" s="10"/>
    </row>
    <row r="50" spans="1:7" ht="18" customHeight="1" x14ac:dyDescent="0.25">
      <c r="G50" s="10"/>
    </row>
    <row r="51" spans="1:7" ht="18" customHeight="1" x14ac:dyDescent="0.25">
      <c r="G51" s="10"/>
    </row>
    <row r="52" spans="1:7" ht="18" customHeight="1" x14ac:dyDescent="0.25">
      <c r="G52" s="10"/>
    </row>
    <row r="53" spans="1:7" ht="18" customHeight="1" x14ac:dyDescent="0.25">
      <c r="G53" s="10"/>
    </row>
    <row r="54" spans="1:7" ht="18" customHeight="1" x14ac:dyDescent="0.25">
      <c r="G54" s="10"/>
    </row>
    <row r="55" spans="1:7" ht="18" customHeight="1" x14ac:dyDescent="0.25">
      <c r="G55" s="10"/>
    </row>
    <row r="56" spans="1:7" ht="18" customHeight="1" x14ac:dyDescent="0.25">
      <c r="G56" s="10"/>
    </row>
    <row r="57" spans="1:7" ht="18" customHeight="1" x14ac:dyDescent="0.25">
      <c r="G57" s="10"/>
    </row>
    <row r="58" spans="1:7" ht="18" customHeight="1" x14ac:dyDescent="0.25">
      <c r="G58" s="10"/>
    </row>
    <row r="59" spans="1:7" ht="18" customHeight="1" x14ac:dyDescent="0.25">
      <c r="G59" s="10"/>
    </row>
    <row r="60" spans="1:7" ht="18" customHeight="1" x14ac:dyDescent="0.25">
      <c r="G60" s="10"/>
    </row>
    <row r="61" spans="1:7" ht="18" customHeight="1" x14ac:dyDescent="0.25">
      <c r="G61" s="10"/>
    </row>
    <row r="62" spans="1:7" ht="18" customHeight="1" x14ac:dyDescent="0.25">
      <c r="G62" s="10"/>
    </row>
    <row r="63" spans="1:7" ht="18" customHeight="1" x14ac:dyDescent="0.25">
      <c r="G63" s="10"/>
    </row>
    <row r="64" spans="1:7" ht="18" customHeight="1" x14ac:dyDescent="0.25">
      <c r="G64" s="10"/>
    </row>
    <row r="65" spans="7:7" ht="18" customHeight="1" x14ac:dyDescent="0.25">
      <c r="G65" s="10"/>
    </row>
    <row r="66" spans="7:7" ht="18" customHeight="1" x14ac:dyDescent="0.25">
      <c r="G66" s="10"/>
    </row>
    <row r="67" spans="7:7" ht="18" customHeight="1" x14ac:dyDescent="0.25">
      <c r="G67" s="10"/>
    </row>
    <row r="68" spans="7:7" ht="18" customHeight="1" x14ac:dyDescent="0.25">
      <c r="G68" s="10"/>
    </row>
    <row r="69" spans="7:7" ht="18" customHeight="1" x14ac:dyDescent="0.25">
      <c r="G69" s="10"/>
    </row>
  </sheetData>
  <phoneticPr fontId="18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50" customWidth="1"/>
    <col min="2" max="2" width="14.33203125" style="50" customWidth="1"/>
    <col min="3" max="3" width="13.6640625" style="50" customWidth="1"/>
    <col min="4" max="4" width="13.44140625" style="50" customWidth="1"/>
    <col min="5" max="5" width="16.44140625" style="50" customWidth="1"/>
    <col min="6" max="6" width="6.44140625" style="1" customWidth="1"/>
    <col min="7" max="7" width="9.109375" style="1"/>
    <col min="8" max="8" width="57.88671875" style="50" customWidth="1"/>
    <col min="9" max="9" width="13.6640625" style="1" customWidth="1"/>
    <col min="10" max="16384" width="9.109375" style="1"/>
  </cols>
  <sheetData>
    <row r="1" spans="1:10" ht="15" customHeight="1" x14ac:dyDescent="0.25">
      <c r="A1" s="4" t="s">
        <v>409</v>
      </c>
      <c r="B1" s="5"/>
      <c r="C1" s="5"/>
      <c r="D1" s="5"/>
      <c r="E1" s="5"/>
      <c r="H1" s="4"/>
    </row>
    <row r="2" spans="1:10" ht="15" customHeight="1" x14ac:dyDescent="0.25">
      <c r="A2" s="4" t="s">
        <v>458</v>
      </c>
      <c r="B2" s="5"/>
      <c r="C2" s="5"/>
      <c r="D2" s="5"/>
      <c r="E2" s="5"/>
      <c r="H2" s="4"/>
    </row>
    <row r="3" spans="1:10" ht="15" customHeight="1" x14ac:dyDescent="0.25">
      <c r="A3" s="4" t="str">
        <f>Allocated!A3</f>
        <v>FOR THE MONTH ENDED OCTOBER 31, 2014</v>
      </c>
      <c r="B3" s="5"/>
      <c r="C3" s="5"/>
      <c r="D3" s="5"/>
      <c r="E3" s="5"/>
      <c r="H3" s="4"/>
    </row>
    <row r="4" spans="1:10" ht="4.5" customHeight="1" x14ac:dyDescent="0.25">
      <c r="A4" s="1"/>
      <c r="B4" s="1"/>
      <c r="C4" s="1"/>
      <c r="D4" s="1"/>
      <c r="E4" s="1"/>
      <c r="H4" s="1"/>
    </row>
    <row r="5" spans="1:10" ht="11.25" customHeight="1" x14ac:dyDescent="0.25">
      <c r="A5" s="117" t="s">
        <v>459</v>
      </c>
      <c r="B5" s="118" t="s">
        <v>411</v>
      </c>
      <c r="C5" s="118" t="s">
        <v>412</v>
      </c>
      <c r="D5" s="118" t="s">
        <v>447</v>
      </c>
      <c r="E5" s="118" t="s">
        <v>413</v>
      </c>
      <c r="H5" s="6"/>
    </row>
    <row r="6" spans="1:10" ht="15" customHeight="1" x14ac:dyDescent="0.25">
      <c r="A6" s="40" t="s">
        <v>448</v>
      </c>
      <c r="B6" s="41"/>
      <c r="C6" s="41"/>
      <c r="D6" s="41"/>
      <c r="E6" s="41"/>
      <c r="H6" s="40"/>
      <c r="I6" s="114" t="e">
        <f>SUM(I9:I320)</f>
        <v>#REF!</v>
      </c>
      <c r="J6" s="114" t="e">
        <f>SUM(J9:J320)</f>
        <v>#REF!</v>
      </c>
    </row>
    <row r="7" spans="1:10" ht="15" customHeight="1" x14ac:dyDescent="0.25">
      <c r="A7" s="42" t="s">
        <v>460</v>
      </c>
      <c r="B7" s="41"/>
      <c r="C7" s="41"/>
      <c r="D7" s="41"/>
      <c r="E7" s="41"/>
      <c r="H7" s="42"/>
      <c r="I7" s="38"/>
      <c r="J7" s="38"/>
    </row>
    <row r="8" spans="1:10" ht="15" customHeight="1" x14ac:dyDescent="0.25">
      <c r="A8" s="43" t="s">
        <v>414</v>
      </c>
      <c r="B8" s="44"/>
      <c r="C8" s="44"/>
      <c r="D8" s="44"/>
      <c r="E8" s="44"/>
      <c r="H8" s="45" t="str">
        <f>'UIP Detail'!A6</f>
        <v xml:space="preserve">     2 - SALES TO CUSTOMERS</v>
      </c>
    </row>
    <row r="9" spans="1:10" ht="15" customHeight="1" x14ac:dyDescent="0.25">
      <c r="A9" s="45" t="s">
        <v>461</v>
      </c>
      <c r="B9" s="46">
        <f>'UIP Detail'!B7</f>
        <v>64000010.969999999</v>
      </c>
      <c r="C9" s="46">
        <f>'UIP Detail'!C7</f>
        <v>0</v>
      </c>
      <c r="D9" s="46">
        <f>'UIP Detail'!D7</f>
        <v>0</v>
      </c>
      <c r="E9" s="46">
        <f>SUM(B9:D9)</f>
        <v>64000010.969999999</v>
      </c>
      <c r="G9" s="10"/>
      <c r="H9" s="45" t="str">
        <f>'UIP Detail'!A7</f>
        <v xml:space="preserve">          (2) 440 - Electric Residential Sales</v>
      </c>
      <c r="I9" s="113">
        <f>C9-'UIP Detail'!C7</f>
        <v>0</v>
      </c>
      <c r="J9" s="113">
        <f>D9-'UIP Detail'!D7</f>
        <v>0</v>
      </c>
    </row>
    <row r="10" spans="1:10" ht="15" customHeight="1" x14ac:dyDescent="0.25">
      <c r="A10" s="45" t="s">
        <v>462</v>
      </c>
      <c r="B10" s="46">
        <f>'UIP Detail'!B8</f>
        <v>76364435.739999995</v>
      </c>
      <c r="C10" s="46">
        <f>'UIP Detail'!C8</f>
        <v>0</v>
      </c>
      <c r="D10" s="46">
        <f>'UIP Detail'!D8</f>
        <v>0</v>
      </c>
      <c r="E10" s="46">
        <f t="shared" ref="E10:E17" si="0">SUM(B10:D10)</f>
        <v>76364435.739999995</v>
      </c>
      <c r="G10" s="10"/>
      <c r="H10" s="45" t="str">
        <f>'UIP Detail'!A8</f>
        <v xml:space="preserve">          (2) 442 - Electric Commercial &amp; Industrial Sales</v>
      </c>
      <c r="I10" s="113">
        <f>C10-'UIP Detail'!C8</f>
        <v>0</v>
      </c>
      <c r="J10" s="113">
        <f>D10-'UIP Detail'!D8</f>
        <v>0</v>
      </c>
    </row>
    <row r="11" spans="1:10" ht="15" customHeight="1" x14ac:dyDescent="0.25">
      <c r="A11" s="45" t="s">
        <v>463</v>
      </c>
      <c r="B11" s="46">
        <f>'UIP Detail'!B9</f>
        <v>2965663.82</v>
      </c>
      <c r="C11" s="46">
        <f>'UIP Detail'!C9</f>
        <v>0</v>
      </c>
      <c r="D11" s="46">
        <f>'UIP Detail'!D9</f>
        <v>0</v>
      </c>
      <c r="E11" s="46">
        <f t="shared" si="0"/>
        <v>2965663.82</v>
      </c>
      <c r="G11" s="10"/>
      <c r="H11" s="47" t="str">
        <f>'UIP Detail'!A9</f>
        <v xml:space="preserve">          (2) 444 - Public Street &amp; Highway Lighting</v>
      </c>
      <c r="I11" s="113">
        <f>C11-'UIP Detail'!C9</f>
        <v>0</v>
      </c>
      <c r="J11" s="113">
        <f>D11-'UIP Detail'!D9</f>
        <v>0</v>
      </c>
    </row>
    <row r="12" spans="1:10" ht="15" customHeight="1" x14ac:dyDescent="0.25">
      <c r="A12" s="47" t="s">
        <v>464</v>
      </c>
      <c r="B12" s="46">
        <f>'UIP Detail'!B10</f>
        <v>0</v>
      </c>
      <c r="C12" s="46">
        <f>'UIP Detail'!C10</f>
        <v>0</v>
      </c>
      <c r="D12" s="46">
        <f>'UIP Detail'!D10</f>
        <v>0</v>
      </c>
      <c r="E12" s="46">
        <f t="shared" si="0"/>
        <v>0</v>
      </c>
      <c r="G12" s="10"/>
      <c r="H12" s="47" t="str">
        <f>'UIP Detail'!A10</f>
        <v xml:space="preserve">          (2) 456 - Other Electric Revenues - Conservation</v>
      </c>
      <c r="I12" s="113">
        <f>C12-'UIP Detail'!C10</f>
        <v>0</v>
      </c>
      <c r="J12" s="113">
        <f>D12-'UIP Detail'!D10</f>
        <v>0</v>
      </c>
    </row>
    <row r="13" spans="1:10" ht="15" customHeight="1" x14ac:dyDescent="0.25">
      <c r="A13" s="47" t="s">
        <v>465</v>
      </c>
      <c r="B13" s="46">
        <f>'UIP Detail'!B11</f>
        <v>14259847.289999999</v>
      </c>
      <c r="C13" s="46">
        <f>'UIP Detail'!C11</f>
        <v>0</v>
      </c>
      <c r="D13" s="46">
        <f>'UIP Detail'!D11</f>
        <v>0</v>
      </c>
      <c r="E13" s="46">
        <f t="shared" si="0"/>
        <v>14259847.289999999</v>
      </c>
      <c r="G13" s="10"/>
      <c r="H13" s="47" t="str">
        <f>'UIP Detail'!A11</f>
        <v xml:space="preserve">          (2) 456 - Other Electric Revenues - Unbilled</v>
      </c>
      <c r="I13" s="113">
        <f>C13-'UIP Detail'!C11</f>
        <v>0</v>
      </c>
      <c r="J13" s="113">
        <f>D13-'UIP Detail'!D11</f>
        <v>0</v>
      </c>
    </row>
    <row r="14" spans="1:10" ht="15" customHeight="1" x14ac:dyDescent="0.25">
      <c r="A14" s="47" t="s">
        <v>466</v>
      </c>
      <c r="B14" s="46">
        <f>'UIP Detail'!B12</f>
        <v>513337.33999999898</v>
      </c>
      <c r="C14" s="46">
        <f>'UIP Detail'!C12</f>
        <v>0</v>
      </c>
      <c r="D14" s="46">
        <f>'UIP Detail'!D12</f>
        <v>0</v>
      </c>
      <c r="E14" s="46">
        <f t="shared" si="0"/>
        <v>513337.33999999898</v>
      </c>
      <c r="G14" s="10"/>
      <c r="H14" s="45" t="str">
        <f>'UIP Detail'!A12</f>
        <v xml:space="preserve">          (2) 456 - Other Electric Revenues</v>
      </c>
      <c r="I14" s="113">
        <f>C14-'UIP Detail'!C12</f>
        <v>0</v>
      </c>
      <c r="J14" s="113">
        <f>D14-'UIP Detail'!D12</f>
        <v>0</v>
      </c>
    </row>
    <row r="15" spans="1:10" ht="15" customHeight="1" x14ac:dyDescent="0.25">
      <c r="A15" s="45" t="s">
        <v>467</v>
      </c>
      <c r="B15" s="46">
        <f>'UIP Detail'!B13</f>
        <v>0</v>
      </c>
      <c r="C15" s="46">
        <f>'UIP Detail'!C13</f>
        <v>35365424.289999999</v>
      </c>
      <c r="D15" s="46">
        <f>'UIP Detail'!D13</f>
        <v>0</v>
      </c>
      <c r="E15" s="46">
        <f t="shared" si="0"/>
        <v>35365424.289999999</v>
      </c>
      <c r="G15" s="10"/>
      <c r="H15" s="45" t="str">
        <f>'UIP Detail'!A13</f>
        <v xml:space="preserve">          (2) 480 - Gas Residential Sales</v>
      </c>
      <c r="I15" s="113">
        <f>C15-'UIP Detail'!C13</f>
        <v>0</v>
      </c>
      <c r="J15" s="113">
        <f>D15-'UIP Detail'!D13</f>
        <v>0</v>
      </c>
    </row>
    <row r="16" spans="1:10" ht="15" customHeight="1" x14ac:dyDescent="0.25">
      <c r="A16" s="45" t="s">
        <v>468</v>
      </c>
      <c r="B16" s="46">
        <f>'UIP Detail'!B14</f>
        <v>0</v>
      </c>
      <c r="C16" s="46">
        <f>'UIP Detail'!C14</f>
        <v>18512375.859999999</v>
      </c>
      <c r="D16" s="46">
        <f>'UIP Detail'!D14</f>
        <v>0</v>
      </c>
      <c r="E16" s="46">
        <f t="shared" si="0"/>
        <v>18512375.859999999</v>
      </c>
      <c r="G16" s="10"/>
      <c r="H16" s="45" t="str">
        <f>'UIP Detail'!A14</f>
        <v xml:space="preserve">          (2) 481 - Gas Commercial &amp; Industrial Sales</v>
      </c>
      <c r="I16" s="113">
        <f>C16-'UIP Detail'!C14</f>
        <v>0</v>
      </c>
      <c r="J16" s="113">
        <f>D16-'UIP Detail'!D14</f>
        <v>0</v>
      </c>
    </row>
    <row r="17" spans="1:10" ht="15" customHeight="1" x14ac:dyDescent="0.25">
      <c r="A17" s="45" t="s">
        <v>469</v>
      </c>
      <c r="B17" s="48">
        <f>'UIP Detail'!B15</f>
        <v>0</v>
      </c>
      <c r="C17" s="48">
        <f>'UIP Detail'!C15</f>
        <v>1410636.53</v>
      </c>
      <c r="D17" s="48">
        <f>'UIP Detail'!D15</f>
        <v>0</v>
      </c>
      <c r="E17" s="48">
        <f t="shared" si="0"/>
        <v>1410636.53</v>
      </c>
      <c r="G17" s="10"/>
      <c r="H17" s="45" t="str">
        <f>'UIP Detail'!A15</f>
        <v xml:space="preserve">          (2) 489 - Rev From Transportation Of Gas To Others</v>
      </c>
      <c r="I17" s="113">
        <f>C17-'UIP Detail'!C15</f>
        <v>0</v>
      </c>
      <c r="J17" s="113">
        <f>D17-'UIP Detail'!D15</f>
        <v>0</v>
      </c>
    </row>
    <row r="18" spans="1:10" ht="15" customHeight="1" x14ac:dyDescent="0.25">
      <c r="A18" s="45" t="s">
        <v>470</v>
      </c>
      <c r="B18" s="49">
        <f>SUM(B9:B17)</f>
        <v>158103295.15999997</v>
      </c>
      <c r="C18" s="49">
        <f>SUM(C9:C17)</f>
        <v>55288436.68</v>
      </c>
      <c r="D18" s="49">
        <f>SUM(D9:D17)</f>
        <v>0</v>
      </c>
      <c r="E18" s="49">
        <f>SUM(E9:E17)</f>
        <v>213391731.83999994</v>
      </c>
      <c r="G18" s="10"/>
      <c r="H18" s="43" t="str">
        <f>'UIP Detail'!A16</f>
        <v xml:space="preserve">               (2) SUBTOTAL</v>
      </c>
      <c r="I18" s="113">
        <f>C18-'UIP Detail'!C16</f>
        <v>0</v>
      </c>
      <c r="J18" s="113">
        <f>D18-'UIP Detail'!D16</f>
        <v>0</v>
      </c>
    </row>
    <row r="19" spans="1:10" ht="15" customHeight="1" x14ac:dyDescent="0.25">
      <c r="A19" s="43" t="s">
        <v>415</v>
      </c>
      <c r="B19" s="44"/>
      <c r="C19" s="44"/>
      <c r="D19" s="44"/>
      <c r="E19" s="44"/>
      <c r="G19" s="10"/>
      <c r="H19" s="45" t="str">
        <f>'UIP Detail'!A17</f>
        <v xml:space="preserve">     3 - SALES FOR RESALE-FIRM</v>
      </c>
      <c r="I19" s="113">
        <f>C19-'UIP Detail'!C17</f>
        <v>0</v>
      </c>
      <c r="J19" s="113">
        <f>D19-'UIP Detail'!D17</f>
        <v>0</v>
      </c>
    </row>
    <row r="20" spans="1:10" ht="15" customHeight="1" x14ac:dyDescent="0.25">
      <c r="A20" s="45" t="s">
        <v>471</v>
      </c>
      <c r="B20" s="48">
        <f>'UIP Detail'!B18</f>
        <v>16217</v>
      </c>
      <c r="C20" s="48">
        <f>'UIP Detail'!C18</f>
        <v>0</v>
      </c>
      <c r="D20" s="48">
        <f>'UIP Detail'!D18</f>
        <v>0</v>
      </c>
      <c r="E20" s="48">
        <f>SUM(B20:D20)</f>
        <v>16217</v>
      </c>
      <c r="G20" s="10"/>
      <c r="H20" s="45" t="str">
        <f>'UIP Detail'!A18</f>
        <v xml:space="preserve">          (3) 447 - Electric Sales For Resale</v>
      </c>
      <c r="I20" s="113">
        <f>C20-'UIP Detail'!C18</f>
        <v>0</v>
      </c>
      <c r="J20" s="113">
        <f>D20-'UIP Detail'!D18</f>
        <v>0</v>
      </c>
    </row>
    <row r="21" spans="1:10" ht="15" customHeight="1" x14ac:dyDescent="0.25">
      <c r="A21" s="45" t="s">
        <v>470</v>
      </c>
      <c r="B21" s="49">
        <f>SUM(B20)</f>
        <v>16217</v>
      </c>
      <c r="C21" s="49">
        <f>SUM(C20)</f>
        <v>0</v>
      </c>
      <c r="D21" s="49">
        <f>SUM(D20)</f>
        <v>0</v>
      </c>
      <c r="E21" s="49">
        <f>SUM(E20)</f>
        <v>16217</v>
      </c>
      <c r="G21" s="10"/>
      <c r="H21" s="43" t="str">
        <f>'UIP Detail'!A19</f>
        <v xml:space="preserve">               (3) SUBTOTAL</v>
      </c>
      <c r="I21" s="113">
        <f>C21-'UIP Detail'!C19</f>
        <v>0</v>
      </c>
      <c r="J21" s="113">
        <f>D21-'UIP Detail'!D19</f>
        <v>0</v>
      </c>
    </row>
    <row r="22" spans="1:10" ht="15" customHeight="1" x14ac:dyDescent="0.25">
      <c r="A22" s="43" t="s">
        <v>416</v>
      </c>
      <c r="G22" s="10"/>
      <c r="H22" s="45" t="str">
        <f>'UIP Detail'!A20</f>
        <v xml:space="preserve">     4 - SALES TO OTHER UTILITIES</v>
      </c>
      <c r="I22" s="113">
        <f>C22-'UIP Detail'!C20</f>
        <v>0</v>
      </c>
      <c r="J22" s="113">
        <f>D22-'UIP Detail'!D20</f>
        <v>0</v>
      </c>
    </row>
    <row r="23" spans="1:10" ht="15" customHeight="1" x14ac:dyDescent="0.25">
      <c r="A23" s="45" t="s">
        <v>472</v>
      </c>
      <c r="B23" s="46">
        <f>'UIP Detail'!B21</f>
        <v>2914577.26</v>
      </c>
      <c r="C23" s="46">
        <f>'UIP Detail'!C21</f>
        <v>0</v>
      </c>
      <c r="D23" s="46">
        <f>'UIP Detail'!D21</f>
        <v>0</v>
      </c>
      <c r="E23" s="46">
        <f>SUM(B23:D23)</f>
        <v>2914577.26</v>
      </c>
      <c r="G23" s="10"/>
      <c r="H23" s="45" t="str">
        <f>'UIP Detail'!A21</f>
        <v xml:space="preserve">          (4) 447 - Electric Sales For Resale - Sales</v>
      </c>
      <c r="I23" s="113">
        <f>C23-'UIP Detail'!C21</f>
        <v>0</v>
      </c>
      <c r="J23" s="113">
        <f>D23-'UIP Detail'!D21</f>
        <v>0</v>
      </c>
    </row>
    <row r="24" spans="1:10" ht="15" customHeight="1" x14ac:dyDescent="0.25">
      <c r="A24" s="45" t="s">
        <v>473</v>
      </c>
      <c r="B24" s="48">
        <f>'UIP Detail'!B22</f>
        <v>2974609</v>
      </c>
      <c r="C24" s="48">
        <f>'UIP Detail'!C22</f>
        <v>0</v>
      </c>
      <c r="D24" s="48">
        <f>'UIP Detail'!D22</f>
        <v>0</v>
      </c>
      <c r="E24" s="48">
        <f>SUM(B24:D24)</f>
        <v>2974609</v>
      </c>
      <c r="G24" s="10"/>
      <c r="H24" s="45" t="str">
        <f>'UIP Detail'!A22</f>
        <v xml:space="preserve">          (4) 447 - Electric Sales For Resale - Purchases</v>
      </c>
      <c r="I24" s="113">
        <f>C24-'UIP Detail'!C22</f>
        <v>0</v>
      </c>
      <c r="J24" s="113">
        <f>D24-'UIP Detail'!D22</f>
        <v>0</v>
      </c>
    </row>
    <row r="25" spans="1:10" ht="15" customHeight="1" x14ac:dyDescent="0.25">
      <c r="A25" s="45" t="s">
        <v>470</v>
      </c>
      <c r="B25" s="49">
        <f>SUM(B23:B24)</f>
        <v>5889186.2599999998</v>
      </c>
      <c r="C25" s="49">
        <f>SUM(C23:C24)</f>
        <v>0</v>
      </c>
      <c r="D25" s="49">
        <f>SUM(D23:D24)</f>
        <v>0</v>
      </c>
      <c r="E25" s="49">
        <f>SUM(E23:E24)</f>
        <v>5889186.2599999998</v>
      </c>
      <c r="G25" s="10"/>
      <c r="H25" s="43" t="str">
        <f>'UIP Detail'!A23</f>
        <v xml:space="preserve">               (4) SUBTOTAL</v>
      </c>
      <c r="I25" s="113">
        <f>C25-'UIP Detail'!C23</f>
        <v>0</v>
      </c>
      <c r="J25" s="113">
        <f>D25-'UIP Detail'!D23</f>
        <v>0</v>
      </c>
    </row>
    <row r="26" spans="1:10" ht="15" customHeight="1" x14ac:dyDescent="0.25">
      <c r="A26" s="43" t="s">
        <v>417</v>
      </c>
      <c r="B26" s="44"/>
      <c r="C26" s="44"/>
      <c r="D26" s="44"/>
      <c r="E26" s="44"/>
      <c r="G26" s="10"/>
      <c r="H26" s="45" t="str">
        <f>'UIP Detail'!A24</f>
        <v xml:space="preserve">     5 - OTHER OPERATING REVENUES</v>
      </c>
      <c r="I26" s="113">
        <f>C26-'UIP Detail'!C24</f>
        <v>0</v>
      </c>
      <c r="J26" s="113">
        <f>D26-'UIP Detail'!D24</f>
        <v>0</v>
      </c>
    </row>
    <row r="27" spans="1:10" ht="15" customHeight="1" x14ac:dyDescent="0.25">
      <c r="A27" s="45" t="s">
        <v>474</v>
      </c>
      <c r="B27" s="46">
        <f>'UIP Detail'!B25</f>
        <v>0</v>
      </c>
      <c r="C27" s="46">
        <f>'UIP Detail'!C25</f>
        <v>0</v>
      </c>
      <c r="D27" s="46">
        <f>'UIP Detail'!D25</f>
        <v>0</v>
      </c>
      <c r="E27" s="46">
        <f t="shared" ref="E27:E36" si="1">SUM(B27:D27)</f>
        <v>0</v>
      </c>
      <c r="G27" s="10"/>
      <c r="H27" s="45" t="str">
        <f>'UIP Detail'!A25</f>
        <v xml:space="preserve">          (5) 412 - Lease Inc Everett Delta to NWP - Gas</v>
      </c>
      <c r="I27" s="113">
        <f>C27-'UIP Detail'!C25</f>
        <v>0</v>
      </c>
      <c r="J27" s="113">
        <f>D27-'UIP Detail'!D25</f>
        <v>0</v>
      </c>
    </row>
    <row r="28" spans="1:10" ht="15" customHeight="1" x14ac:dyDescent="0.25">
      <c r="A28" s="45" t="s">
        <v>475</v>
      </c>
      <c r="B28" s="46">
        <f>'UIP Detail'!B26</f>
        <v>266798.81</v>
      </c>
      <c r="C28" s="46">
        <f>'UIP Detail'!C26</f>
        <v>0</v>
      </c>
      <c r="D28" s="46">
        <f>'UIP Detail'!D26</f>
        <v>0</v>
      </c>
      <c r="E28" s="46">
        <f t="shared" si="1"/>
        <v>266798.81</v>
      </c>
      <c r="G28" s="10"/>
      <c r="H28" s="45" t="str">
        <f>'UIP Detail'!A26</f>
        <v xml:space="preserve">          (5) 450 - Forfeited Discounts</v>
      </c>
      <c r="I28" s="113">
        <f>C28-'UIP Detail'!C26</f>
        <v>0</v>
      </c>
      <c r="J28" s="113">
        <f>D28-'UIP Detail'!D26</f>
        <v>0</v>
      </c>
    </row>
    <row r="29" spans="1:10" ht="15" customHeight="1" x14ac:dyDescent="0.25">
      <c r="A29" s="45" t="s">
        <v>476</v>
      </c>
      <c r="B29" s="46">
        <f>'UIP Detail'!B27</f>
        <v>970018.55999999901</v>
      </c>
      <c r="C29" s="46">
        <f>'UIP Detail'!C27</f>
        <v>0</v>
      </c>
      <c r="D29" s="46">
        <f>'UIP Detail'!D27</f>
        <v>0</v>
      </c>
      <c r="E29" s="46">
        <f t="shared" si="1"/>
        <v>970018.55999999901</v>
      </c>
      <c r="G29" s="10"/>
      <c r="H29" s="45" t="str">
        <f>'UIP Detail'!A27</f>
        <v xml:space="preserve">          (5) 451 - Electric Misc Service Revenue</v>
      </c>
      <c r="I29" s="113">
        <f>C29-'UIP Detail'!C27</f>
        <v>0</v>
      </c>
      <c r="J29" s="113">
        <f>D29-'UIP Detail'!D27</f>
        <v>0</v>
      </c>
    </row>
    <row r="30" spans="1:10" ht="15" customHeight="1" x14ac:dyDescent="0.25">
      <c r="A30" s="45" t="s">
        <v>477</v>
      </c>
      <c r="B30" s="46">
        <f>'UIP Detail'!B28</f>
        <v>1291921.6299999999</v>
      </c>
      <c r="C30" s="46">
        <f>'UIP Detail'!C28</f>
        <v>0</v>
      </c>
      <c r="D30" s="46">
        <f>'UIP Detail'!D28</f>
        <v>0</v>
      </c>
      <c r="E30" s="46">
        <f t="shared" si="1"/>
        <v>1291921.6299999999</v>
      </c>
      <c r="G30" s="10"/>
      <c r="H30" s="45" t="str">
        <f>'UIP Detail'!A28</f>
        <v xml:space="preserve">          (5) 454 - Rent For Electric Property</v>
      </c>
      <c r="I30" s="113">
        <f>C30-'UIP Detail'!C28</f>
        <v>0</v>
      </c>
      <c r="J30" s="113">
        <f>D30-'UIP Detail'!D28</f>
        <v>0</v>
      </c>
    </row>
    <row r="31" spans="1:10" ht="15" customHeight="1" x14ac:dyDescent="0.25">
      <c r="A31" s="45" t="s">
        <v>478</v>
      </c>
      <c r="B31" s="46">
        <f>'UIP Detail'!B29</f>
        <v>4754784.25</v>
      </c>
      <c r="C31" s="46">
        <f>'UIP Detail'!C29</f>
        <v>0</v>
      </c>
      <c r="D31" s="46">
        <f>'UIP Detail'!D29</f>
        <v>0</v>
      </c>
      <c r="E31" s="46">
        <f t="shared" si="1"/>
        <v>4754784.25</v>
      </c>
      <c r="G31" s="10"/>
      <c r="H31" s="45" t="str">
        <f>'UIP Detail'!A29</f>
        <v xml:space="preserve">          (5) 456 - Other Electric Revenues</v>
      </c>
      <c r="I31" s="113">
        <f>C31-'UIP Detail'!C29</f>
        <v>0</v>
      </c>
      <c r="J31" s="113">
        <f>D31-'UIP Detail'!D29</f>
        <v>0</v>
      </c>
    </row>
    <row r="32" spans="1:10" ht="15" customHeight="1" x14ac:dyDescent="0.25">
      <c r="A32" s="45" t="s">
        <v>479</v>
      </c>
      <c r="B32" s="46">
        <f>'UIP Detail'!B30</f>
        <v>0</v>
      </c>
      <c r="C32" s="46">
        <f>'UIP Detail'!C30</f>
        <v>105030.94</v>
      </c>
      <c r="D32" s="46">
        <f>'UIP Detail'!D30</f>
        <v>0</v>
      </c>
      <c r="E32" s="46">
        <f t="shared" si="1"/>
        <v>105030.94</v>
      </c>
      <c r="G32" s="10"/>
      <c r="H32" s="45" t="str">
        <f>'UIP Detail'!A30</f>
        <v xml:space="preserve">          (5) 487 - Forfeited Discounts</v>
      </c>
      <c r="I32" s="113">
        <f>C32-'UIP Detail'!C30</f>
        <v>0</v>
      </c>
      <c r="J32" s="113">
        <f>D32-'UIP Detail'!D30</f>
        <v>0</v>
      </c>
    </row>
    <row r="33" spans="1:10" ht="15" customHeight="1" x14ac:dyDescent="0.25">
      <c r="A33" s="45" t="s">
        <v>480</v>
      </c>
      <c r="B33" s="46">
        <f>'UIP Detail'!B31</f>
        <v>0</v>
      </c>
      <c r="C33" s="46">
        <f>'UIP Detail'!C31</f>
        <v>252885.33</v>
      </c>
      <c r="D33" s="46">
        <f>'UIP Detail'!D31</f>
        <v>0</v>
      </c>
      <c r="E33" s="46">
        <f t="shared" si="1"/>
        <v>252885.33</v>
      </c>
      <c r="G33" s="10"/>
      <c r="H33" s="45" t="str">
        <f>'UIP Detail'!A31</f>
        <v xml:space="preserve">          (5) 488 - Gas Misc Service Revenues</v>
      </c>
      <c r="I33" s="113">
        <f>C33-'UIP Detail'!C31</f>
        <v>0</v>
      </c>
      <c r="J33" s="113">
        <f>D33-'UIP Detail'!D31</f>
        <v>0</v>
      </c>
    </row>
    <row r="34" spans="1:10" ht="15" customHeight="1" x14ac:dyDescent="0.25">
      <c r="A34" s="45" t="s">
        <v>92</v>
      </c>
      <c r="B34" s="46">
        <f>'UIP Detail'!B32</f>
        <v>0</v>
      </c>
      <c r="C34" s="46">
        <f>'UIP Detail'!C32</f>
        <v>81681.5</v>
      </c>
      <c r="D34" s="46">
        <f>'UIP Detail'!D32</f>
        <v>0</v>
      </c>
      <c r="E34" s="46">
        <f t="shared" si="1"/>
        <v>81681.5</v>
      </c>
      <c r="G34" s="10"/>
      <c r="H34" s="45" t="str">
        <f>'UIP Detail'!A32</f>
        <v xml:space="preserve">          (5) 4894 - Gas Revenues from Storing Gas of Others</v>
      </c>
      <c r="I34" s="113">
        <f>C34-'UIP Detail'!C32</f>
        <v>0</v>
      </c>
      <c r="J34" s="113">
        <f>D34-'UIP Detail'!D32</f>
        <v>0</v>
      </c>
    </row>
    <row r="35" spans="1:10" ht="15" customHeight="1" x14ac:dyDescent="0.25">
      <c r="A35" s="45" t="s">
        <v>481</v>
      </c>
      <c r="B35" s="46">
        <f>'UIP Detail'!B33</f>
        <v>0</v>
      </c>
      <c r="C35" s="46">
        <f>'UIP Detail'!C33</f>
        <v>607238.19999999995</v>
      </c>
      <c r="D35" s="46">
        <f>'UIP Detail'!D33</f>
        <v>0</v>
      </c>
      <c r="E35" s="46">
        <f t="shared" si="1"/>
        <v>607238.19999999995</v>
      </c>
      <c r="G35" s="10"/>
      <c r="H35" s="45" t="str">
        <f>'UIP Detail'!A33</f>
        <v xml:space="preserve">          (5) 493 - Rent From Gas Property</v>
      </c>
      <c r="I35" s="113">
        <f>C35-'UIP Detail'!C33</f>
        <v>0</v>
      </c>
      <c r="J35" s="113">
        <f>D35-'UIP Detail'!D33</f>
        <v>0</v>
      </c>
    </row>
    <row r="36" spans="1:10" ht="15" customHeight="1" x14ac:dyDescent="0.25">
      <c r="A36" s="45" t="s">
        <v>482</v>
      </c>
      <c r="B36" s="48">
        <f>'UIP Detail'!B34</f>
        <v>0</v>
      </c>
      <c r="C36" s="48">
        <f>'UIP Detail'!C34</f>
        <v>7330303.9500000002</v>
      </c>
      <c r="D36" s="48">
        <f>'UIP Detail'!D34</f>
        <v>0</v>
      </c>
      <c r="E36" s="48">
        <f t="shared" si="1"/>
        <v>7330303.9500000002</v>
      </c>
      <c r="G36" s="10"/>
      <c r="H36" s="45" t="str">
        <f>'UIP Detail'!A34</f>
        <v xml:space="preserve">          (5) 495 - Other Gas Revenues</v>
      </c>
      <c r="I36" s="113">
        <f>C36-'UIP Detail'!C34</f>
        <v>0</v>
      </c>
      <c r="J36" s="113">
        <f>D36-'UIP Detail'!D34</f>
        <v>0</v>
      </c>
    </row>
    <row r="37" spans="1:10" ht="15" customHeight="1" x14ac:dyDescent="0.25">
      <c r="A37" s="45" t="s">
        <v>470</v>
      </c>
      <c r="B37" s="51">
        <f>SUM(B27:B36)</f>
        <v>7283523.2499999991</v>
      </c>
      <c r="C37" s="51">
        <f>SUM(C27:C36)</f>
        <v>8377139.9199999999</v>
      </c>
      <c r="D37" s="51">
        <f>SUM(D27:D36)</f>
        <v>0</v>
      </c>
      <c r="E37" s="51">
        <f>SUM(E27:E36)</f>
        <v>15660663.17</v>
      </c>
      <c r="G37" s="10"/>
      <c r="H37" s="43" t="str">
        <f>'UIP Detail'!A35</f>
        <v xml:space="preserve">               (5) SUBTOTAL</v>
      </c>
      <c r="I37" s="113">
        <f>C37-'UIP Detail'!C35</f>
        <v>0</v>
      </c>
      <c r="J37" s="113">
        <f>D37-'UIP Detail'!D35</f>
        <v>0</v>
      </c>
    </row>
    <row r="38" spans="1:10" ht="15" customHeight="1" x14ac:dyDescent="0.25">
      <c r="A38" s="43" t="s">
        <v>483</v>
      </c>
      <c r="B38" s="49">
        <f>+B18+B21+B25+B37</f>
        <v>171292221.66999996</v>
      </c>
      <c r="C38" s="49">
        <f>+C18+C21+C25+C37</f>
        <v>63665576.600000001</v>
      </c>
      <c r="D38" s="49">
        <f>+D18+D21+D25+D37</f>
        <v>0</v>
      </c>
      <c r="E38" s="49">
        <f>+E18+E21+E25+E37</f>
        <v>234957798.26999992</v>
      </c>
      <c r="G38" s="10"/>
      <c r="H38" s="43" t="str">
        <f>'UIP Detail'!A36</f>
        <v>(1) TOTAL OPERATING REVENUES</v>
      </c>
      <c r="I38" s="113">
        <f>C38-'UIP Detail'!C36</f>
        <v>0</v>
      </c>
      <c r="J38" s="113">
        <f>D38-'UIP Detail'!D36</f>
        <v>0</v>
      </c>
    </row>
    <row r="39" spans="1:10" ht="9" customHeight="1" x14ac:dyDescent="0.25">
      <c r="A39" s="43"/>
      <c r="B39" s="52"/>
      <c r="C39" s="52"/>
      <c r="D39" s="52"/>
      <c r="E39" s="52"/>
      <c r="G39" s="10"/>
      <c r="H39" s="43">
        <f>'UIP Detail'!A37</f>
        <v>0</v>
      </c>
      <c r="I39" s="113">
        <f>C39-'UIP Detail'!C37</f>
        <v>0</v>
      </c>
      <c r="J39" s="113">
        <f>D39-'UIP Detail'!D37</f>
        <v>0</v>
      </c>
    </row>
    <row r="40" spans="1:10" ht="15" customHeight="1" x14ac:dyDescent="0.25">
      <c r="A40" s="43" t="s">
        <v>484</v>
      </c>
      <c r="B40" s="52"/>
      <c r="C40" s="52"/>
      <c r="D40" s="52"/>
      <c r="E40" s="52"/>
      <c r="G40" s="10"/>
      <c r="H40" s="43" t="str">
        <f>'UIP Detail'!A38</f>
        <v>10 - ENERGY COST</v>
      </c>
      <c r="I40" s="113">
        <f>C40-'UIP Detail'!C38</f>
        <v>0</v>
      </c>
      <c r="J40" s="113">
        <f>D40-'UIP Detail'!D38</f>
        <v>0</v>
      </c>
    </row>
    <row r="41" spans="1:10" ht="15" customHeight="1" x14ac:dyDescent="0.25">
      <c r="A41" s="43" t="s">
        <v>421</v>
      </c>
      <c r="B41" s="44"/>
      <c r="C41" s="44"/>
      <c r="D41" s="44"/>
      <c r="E41" s="44"/>
      <c r="G41" s="10"/>
      <c r="H41" s="45" t="str">
        <f>'UIP Detail'!A39</f>
        <v xml:space="preserve">     11 - FUEL</v>
      </c>
      <c r="I41" s="113">
        <f>C41-'UIP Detail'!C39</f>
        <v>0</v>
      </c>
      <c r="J41" s="113">
        <f>D41-'UIP Detail'!D39</f>
        <v>0</v>
      </c>
    </row>
    <row r="42" spans="1:10" ht="15" customHeight="1" x14ac:dyDescent="0.25">
      <c r="A42" s="45" t="s">
        <v>485</v>
      </c>
      <c r="B42" s="46">
        <f>'UIP Detail'!B40</f>
        <v>7634723.0099999998</v>
      </c>
      <c r="C42" s="46">
        <f>'UIP Detail'!C40</f>
        <v>0</v>
      </c>
      <c r="D42" s="46">
        <f>'UIP Detail'!D40</f>
        <v>0</v>
      </c>
      <c r="E42" s="46">
        <f>SUM(B42:D42)</f>
        <v>7634723.0099999998</v>
      </c>
      <c r="G42" s="10"/>
      <c r="H42" s="45" t="str">
        <f>'UIP Detail'!A40</f>
        <v xml:space="preserve">          (11) 501 - Steam Operations Fuel</v>
      </c>
      <c r="I42" s="113">
        <f>C42-'UIP Detail'!C40</f>
        <v>0</v>
      </c>
      <c r="J42" s="113">
        <f>D42-'UIP Detail'!D40</f>
        <v>0</v>
      </c>
    </row>
    <row r="43" spans="1:10" ht="15" customHeight="1" x14ac:dyDescent="0.25">
      <c r="A43" s="45" t="s">
        <v>486</v>
      </c>
      <c r="B43" s="48">
        <f>'UIP Detail'!B41</f>
        <v>15679985.09</v>
      </c>
      <c r="C43" s="48">
        <f>'UIP Detail'!C41</f>
        <v>0</v>
      </c>
      <c r="D43" s="48">
        <f>'UIP Detail'!D41</f>
        <v>0</v>
      </c>
      <c r="E43" s="48">
        <f>SUM(B43:D43)</f>
        <v>15679985.09</v>
      </c>
      <c r="G43" s="10"/>
      <c r="H43" s="45" t="str">
        <f>'UIP Detail'!A41</f>
        <v xml:space="preserve">          (11) 547 - Other Power Generation Oper Fuel</v>
      </c>
      <c r="I43" s="113">
        <f>C43-'UIP Detail'!C41</f>
        <v>0</v>
      </c>
      <c r="J43" s="113">
        <f>D43-'UIP Detail'!D41</f>
        <v>0</v>
      </c>
    </row>
    <row r="44" spans="1:10" ht="12" customHeight="1" x14ac:dyDescent="0.25">
      <c r="A44" s="45" t="s">
        <v>470</v>
      </c>
      <c r="B44" s="49">
        <f>SUM(B42:B43)</f>
        <v>23314708.100000001</v>
      </c>
      <c r="C44" s="49">
        <f>SUM(C42:C43)</f>
        <v>0</v>
      </c>
      <c r="D44" s="49">
        <f>SUM(D42:D43)</f>
        <v>0</v>
      </c>
      <c r="E44" s="49">
        <f>SUM(E42:E43)</f>
        <v>23314708.100000001</v>
      </c>
      <c r="G44" s="10"/>
      <c r="H44" s="43" t="str">
        <f>'UIP Detail'!A42</f>
        <v xml:space="preserve">               (11) SUBTOTAL</v>
      </c>
      <c r="I44" s="113">
        <f>C44-'UIP Detail'!C42</f>
        <v>0</v>
      </c>
      <c r="J44" s="113">
        <f>D44-'UIP Detail'!D42</f>
        <v>0</v>
      </c>
    </row>
    <row r="45" spans="1:10" ht="15" customHeight="1" x14ac:dyDescent="0.25">
      <c r="A45" s="43" t="s">
        <v>422</v>
      </c>
      <c r="B45" s="44"/>
      <c r="C45" s="44"/>
      <c r="D45" s="44"/>
      <c r="E45" s="44"/>
      <c r="G45" s="10"/>
      <c r="H45" s="45" t="str">
        <f>'UIP Detail'!A43</f>
        <v xml:space="preserve">     12 - PURCHASED AND INTERCHANGED</v>
      </c>
      <c r="I45" s="113">
        <f>C45-'UIP Detail'!C43</f>
        <v>0</v>
      </c>
      <c r="J45" s="113">
        <f>D45-'UIP Detail'!D43</f>
        <v>0</v>
      </c>
    </row>
    <row r="46" spans="1:10" ht="15" customHeight="1" x14ac:dyDescent="0.25">
      <c r="A46" s="45" t="s">
        <v>487</v>
      </c>
      <c r="B46" s="46">
        <f>'UIP Detail'!B44</f>
        <v>27695834.349999901</v>
      </c>
      <c r="C46" s="46">
        <f>'UIP Detail'!C44</f>
        <v>0</v>
      </c>
      <c r="D46" s="46">
        <f>'UIP Detail'!D44</f>
        <v>0</v>
      </c>
      <c r="E46" s="46">
        <f t="shared" ref="E46:E52" si="2">SUM(B46:D46)</f>
        <v>27695834.349999901</v>
      </c>
      <c r="G46" s="10"/>
      <c r="H46" s="45" t="str">
        <f>'UIP Detail'!A44</f>
        <v xml:space="preserve">          (12) 555 - Purchased Power</v>
      </c>
      <c r="I46" s="113">
        <f>C46-'UIP Detail'!C44</f>
        <v>0</v>
      </c>
      <c r="J46" s="113">
        <f>D46-'UIP Detail'!D44</f>
        <v>0</v>
      </c>
    </row>
    <row r="47" spans="1:10" ht="15" customHeight="1" x14ac:dyDescent="0.25">
      <c r="A47" s="45" t="s">
        <v>488</v>
      </c>
      <c r="B47" s="46">
        <f>'UIP Detail'!B45</f>
        <v>-2074261.47</v>
      </c>
      <c r="C47" s="46">
        <f>'UIP Detail'!C45</f>
        <v>0</v>
      </c>
      <c r="D47" s="46">
        <f>'UIP Detail'!D45</f>
        <v>0</v>
      </c>
      <c r="E47" s="46">
        <f t="shared" si="2"/>
        <v>-2074261.47</v>
      </c>
      <c r="G47" s="10"/>
      <c r="H47" s="45" t="str">
        <f>'UIP Detail'!A45</f>
        <v xml:space="preserve">          (12) 557 - Other Power Supply Expense</v>
      </c>
      <c r="I47" s="113">
        <f>C47-'UIP Detail'!C45</f>
        <v>0</v>
      </c>
      <c r="J47" s="113">
        <f>D47-'UIP Detail'!D45</f>
        <v>0</v>
      </c>
    </row>
    <row r="48" spans="1:10" ht="15" customHeight="1" x14ac:dyDescent="0.25">
      <c r="A48" s="45" t="s">
        <v>489</v>
      </c>
      <c r="B48" s="46">
        <f>'UIP Detail'!B46</f>
        <v>0</v>
      </c>
      <c r="C48" s="46">
        <f>'UIP Detail'!C46</f>
        <v>30164645.989999998</v>
      </c>
      <c r="D48" s="46">
        <f>'UIP Detail'!D46</f>
        <v>0</v>
      </c>
      <c r="E48" s="46">
        <f t="shared" si="2"/>
        <v>30164645.989999998</v>
      </c>
      <c r="G48" s="10"/>
      <c r="H48" s="45" t="str">
        <f>'UIP Detail'!A46</f>
        <v xml:space="preserve">          (12) 804 - Natural Gas City Gate Purchases</v>
      </c>
      <c r="I48" s="113">
        <f>C48-'UIP Detail'!C46</f>
        <v>0</v>
      </c>
      <c r="J48" s="113">
        <f>D48-'UIP Detail'!D46</f>
        <v>0</v>
      </c>
    </row>
    <row r="49" spans="1:10" ht="15" customHeight="1" x14ac:dyDescent="0.25">
      <c r="A49" s="45" t="s">
        <v>490</v>
      </c>
      <c r="B49" s="46">
        <f>'UIP Detail'!B47</f>
        <v>0</v>
      </c>
      <c r="C49" s="46">
        <f>'UIP Detail'!C47</f>
        <v>15363</v>
      </c>
      <c r="D49" s="46">
        <f>'UIP Detail'!D47</f>
        <v>0</v>
      </c>
      <c r="E49" s="46">
        <f t="shared" si="2"/>
        <v>15363</v>
      </c>
      <c r="G49" s="10"/>
      <c r="H49" s="45" t="str">
        <f>'UIP Detail'!A47</f>
        <v xml:space="preserve">          (12) 805 - Other Gas Purchases</v>
      </c>
      <c r="I49" s="113">
        <f>C49-'UIP Detail'!C47</f>
        <v>0</v>
      </c>
      <c r="J49" s="113">
        <f>D49-'UIP Detail'!D47</f>
        <v>0</v>
      </c>
    </row>
    <row r="50" spans="1:10" ht="15" customHeight="1" x14ac:dyDescent="0.25">
      <c r="A50" s="45" t="s">
        <v>491</v>
      </c>
      <c r="B50" s="46">
        <f>'UIP Detail'!B48</f>
        <v>0</v>
      </c>
      <c r="C50" s="46">
        <f>'UIP Detail'!C48</f>
        <v>-3776571.59</v>
      </c>
      <c r="D50" s="46">
        <f>'UIP Detail'!D48</f>
        <v>0</v>
      </c>
      <c r="E50" s="46">
        <f t="shared" si="2"/>
        <v>-3776571.59</v>
      </c>
      <c r="G50" s="10"/>
      <c r="H50" s="45" t="str">
        <f>'UIP Detail'!A48</f>
        <v xml:space="preserve">          (12) 8051 - Purchased Gas Cost Adjustments</v>
      </c>
      <c r="I50" s="113">
        <f>C50-'UIP Detail'!C48</f>
        <v>0</v>
      </c>
      <c r="J50" s="113">
        <f>D50-'UIP Detail'!D48</f>
        <v>0</v>
      </c>
    </row>
    <row r="51" spans="1:10" ht="15" customHeight="1" x14ac:dyDescent="0.25">
      <c r="A51" s="45" t="s">
        <v>492</v>
      </c>
      <c r="B51" s="46">
        <f>'UIP Detail'!B49</f>
        <v>0</v>
      </c>
      <c r="C51" s="46">
        <f>'UIP Detail'!C49</f>
        <v>1040604.28999999</v>
      </c>
      <c r="D51" s="46">
        <f>'UIP Detail'!D49</f>
        <v>0</v>
      </c>
      <c r="E51" s="46">
        <f t="shared" si="2"/>
        <v>1040604.28999999</v>
      </c>
      <c r="G51" s="10"/>
      <c r="H51" s="45" t="str">
        <f>'UIP Detail'!A49</f>
        <v xml:space="preserve">          (12) 8081 - Gas Withdrawn From Storage</v>
      </c>
      <c r="I51" s="113">
        <f>C51-'UIP Detail'!C49</f>
        <v>0</v>
      </c>
      <c r="J51" s="113">
        <f>D51-'UIP Detail'!D49</f>
        <v>0</v>
      </c>
    </row>
    <row r="52" spans="1:10" ht="15" customHeight="1" x14ac:dyDescent="0.25">
      <c r="A52" s="45" t="s">
        <v>493</v>
      </c>
      <c r="B52" s="48">
        <f>'UIP Detail'!B50</f>
        <v>0</v>
      </c>
      <c r="C52" s="48">
        <f>'UIP Detail'!C50</f>
        <v>-2965429.91</v>
      </c>
      <c r="D52" s="48">
        <f>'UIP Detail'!D50</f>
        <v>0</v>
      </c>
      <c r="E52" s="48">
        <f t="shared" si="2"/>
        <v>-2965429.91</v>
      </c>
      <c r="G52" s="10"/>
      <c r="H52" s="45" t="str">
        <f>'UIP Detail'!A50</f>
        <v xml:space="preserve">          (12) 8082 - Gas Delivered To Storage</v>
      </c>
      <c r="I52" s="113">
        <f>C52-'UIP Detail'!C50</f>
        <v>0</v>
      </c>
      <c r="J52" s="113">
        <f>D52-'UIP Detail'!D50</f>
        <v>0</v>
      </c>
    </row>
    <row r="53" spans="1:10" ht="12.75" customHeight="1" x14ac:dyDescent="0.25">
      <c r="A53" s="45" t="s">
        <v>470</v>
      </c>
      <c r="B53" s="49">
        <f>SUM(B46:B52)</f>
        <v>25621572.879999902</v>
      </c>
      <c r="C53" s="49">
        <f>SUM(C46:C52)</f>
        <v>24478611.77999999</v>
      </c>
      <c r="D53" s="49">
        <f>SUM(D46:D52)</f>
        <v>0</v>
      </c>
      <c r="E53" s="49">
        <f>SUM(E46:E52)</f>
        <v>50100184.659999892</v>
      </c>
      <c r="G53" s="10"/>
      <c r="H53" s="43" t="str">
        <f>'UIP Detail'!A51</f>
        <v xml:space="preserve">               (12) SUBTOTAL</v>
      </c>
      <c r="I53" s="113">
        <f>C53-'UIP Detail'!C51</f>
        <v>0</v>
      </c>
      <c r="J53" s="113">
        <f>D53-'UIP Detail'!D51</f>
        <v>0</v>
      </c>
    </row>
    <row r="54" spans="1:10" ht="15" customHeight="1" x14ac:dyDescent="0.25">
      <c r="A54" s="43" t="s">
        <v>423</v>
      </c>
      <c r="B54" s="53"/>
      <c r="C54" s="44"/>
      <c r="D54" s="44"/>
      <c r="G54" s="10"/>
      <c r="H54" s="45" t="str">
        <f>'UIP Detail'!A52</f>
        <v xml:space="preserve">     13 - WHEELING</v>
      </c>
      <c r="I54" s="113">
        <f>C54-'UIP Detail'!C52</f>
        <v>0</v>
      </c>
      <c r="J54" s="113">
        <f>D54-'UIP Detail'!D52</f>
        <v>0</v>
      </c>
    </row>
    <row r="55" spans="1:10" ht="15" customHeight="1" x14ac:dyDescent="0.25">
      <c r="A55" s="45" t="s">
        <v>494</v>
      </c>
      <c r="B55" s="48">
        <f>'UIP Detail'!B53</f>
        <v>9751838.2299999893</v>
      </c>
      <c r="C55" s="48">
        <f>'UIP Detail'!C53</f>
        <v>0</v>
      </c>
      <c r="D55" s="48">
        <f>'UIP Detail'!D53</f>
        <v>0</v>
      </c>
      <c r="E55" s="48">
        <f>SUM(B55:D55)</f>
        <v>9751838.2299999893</v>
      </c>
      <c r="G55" s="10"/>
      <c r="H55" s="45" t="str">
        <f>'UIP Detail'!A53</f>
        <v xml:space="preserve">          (13) 565 - Transmission Of Electricity By Others</v>
      </c>
      <c r="I55" s="113">
        <f>C55-'UIP Detail'!C53</f>
        <v>0</v>
      </c>
      <c r="J55" s="113">
        <f>D55-'UIP Detail'!D53</f>
        <v>0</v>
      </c>
    </row>
    <row r="56" spans="1:10" ht="12.75" customHeight="1" x14ac:dyDescent="0.25">
      <c r="A56" s="45" t="s">
        <v>470</v>
      </c>
      <c r="B56" s="44">
        <f>+B55</f>
        <v>9751838.2299999893</v>
      </c>
      <c r="C56" s="44">
        <f>+C55</f>
        <v>0</v>
      </c>
      <c r="D56" s="44">
        <f>+D55</f>
        <v>0</v>
      </c>
      <c r="E56" s="44">
        <f>+E55</f>
        <v>9751838.2299999893</v>
      </c>
      <c r="G56" s="10"/>
      <c r="H56" s="43" t="str">
        <f>'UIP Detail'!A54</f>
        <v xml:space="preserve">               (13) SUBTOTAL</v>
      </c>
      <c r="I56" s="113">
        <f>C56-'UIP Detail'!C54</f>
        <v>0</v>
      </c>
      <c r="J56" s="113">
        <f>D56-'UIP Detail'!D54</f>
        <v>0</v>
      </c>
    </row>
    <row r="57" spans="1:10" ht="15" customHeight="1" x14ac:dyDescent="0.25">
      <c r="A57" s="43" t="s">
        <v>424</v>
      </c>
      <c r="B57" s="44"/>
      <c r="C57" s="44"/>
      <c r="D57" s="44"/>
      <c r="E57" s="44"/>
      <c r="G57" s="10"/>
      <c r="H57" s="45" t="str">
        <f>'UIP Detail'!A55</f>
        <v xml:space="preserve">     14 - RESIDENTIAL EXCHANGE</v>
      </c>
      <c r="I57" s="113">
        <f>C57-'UIP Detail'!C55</f>
        <v>0</v>
      </c>
      <c r="J57" s="113">
        <f>D57-'UIP Detail'!D55</f>
        <v>0</v>
      </c>
    </row>
    <row r="58" spans="1:10" ht="15" customHeight="1" x14ac:dyDescent="0.25">
      <c r="A58" s="45" t="s">
        <v>495</v>
      </c>
      <c r="B58" s="48">
        <f>'UIP Detail'!B56</f>
        <v>-11226280.449999999</v>
      </c>
      <c r="C58" s="48">
        <f>'UIP Detail'!C56</f>
        <v>0</v>
      </c>
      <c r="D58" s="48">
        <f>'UIP Detail'!D56</f>
        <v>0</v>
      </c>
      <c r="E58" s="48">
        <f>SUM(B58:D58)</f>
        <v>-11226280.449999999</v>
      </c>
      <c r="G58" s="10"/>
      <c r="H58" s="45" t="str">
        <f>'UIP Detail'!A56</f>
        <v xml:space="preserve">          (14) 555 - Purchased Power</v>
      </c>
      <c r="I58" s="113">
        <f>C58-'UIP Detail'!C56</f>
        <v>0</v>
      </c>
      <c r="J58" s="113">
        <f>D58-'UIP Detail'!D56</f>
        <v>0</v>
      </c>
    </row>
    <row r="59" spans="1:10" ht="13.5" customHeight="1" x14ac:dyDescent="0.25">
      <c r="A59" s="45" t="s">
        <v>470</v>
      </c>
      <c r="B59" s="54">
        <f>+B58</f>
        <v>-11226280.449999999</v>
      </c>
      <c r="C59" s="54">
        <f>+C58</f>
        <v>0</v>
      </c>
      <c r="D59" s="54">
        <f>+D58</f>
        <v>0</v>
      </c>
      <c r="E59" s="49">
        <f>+E58</f>
        <v>-11226280.449999999</v>
      </c>
      <c r="G59" s="10"/>
      <c r="H59" s="43" t="str">
        <f>'UIP Detail'!A57</f>
        <v xml:space="preserve">               (14) SUBTOTAL</v>
      </c>
      <c r="I59" s="113">
        <f>C59-'UIP Detail'!C57</f>
        <v>0</v>
      </c>
      <c r="J59" s="113">
        <f>D59-'UIP Detail'!D57</f>
        <v>0</v>
      </c>
    </row>
    <row r="60" spans="1:10" ht="15" customHeight="1" x14ac:dyDescent="0.25">
      <c r="A60" s="43" t="s">
        <v>496</v>
      </c>
      <c r="B60" s="51">
        <f>+B44+B53+B56+B59</f>
        <v>47461838.759999886</v>
      </c>
      <c r="C60" s="51">
        <f>+C44+C53+C56+C59</f>
        <v>24478611.77999999</v>
      </c>
      <c r="D60" s="51">
        <f>+D44+D53+D56+D59</f>
        <v>0</v>
      </c>
      <c r="E60" s="54">
        <f>+E44+E53+E56+E59</f>
        <v>71940450.539999887</v>
      </c>
      <c r="G60" s="10"/>
      <c r="H60" s="43"/>
      <c r="I60" s="113">
        <f>C60-'UIP Detail'!C58</f>
        <v>0</v>
      </c>
      <c r="J60" s="113">
        <f>D60-'UIP Detail'!D58</f>
        <v>0</v>
      </c>
    </row>
    <row r="61" spans="1:10" ht="8.25" customHeight="1" x14ac:dyDescent="0.25">
      <c r="A61" s="43"/>
      <c r="B61" s="44"/>
      <c r="C61" s="44"/>
      <c r="D61" s="44"/>
      <c r="E61" s="115"/>
      <c r="G61" s="10"/>
      <c r="H61" s="45" t="s">
        <v>497</v>
      </c>
      <c r="I61" s="113"/>
      <c r="J61" s="113"/>
    </row>
    <row r="62" spans="1:10" ht="15" customHeight="1" thickBot="1" x14ac:dyDescent="0.3">
      <c r="A62" s="45" t="s">
        <v>497</v>
      </c>
      <c r="B62" s="55">
        <f>+B38-B60</f>
        <v>123830382.91000007</v>
      </c>
      <c r="C62" s="55">
        <f>+C38-C60</f>
        <v>39186964.820000008</v>
      </c>
      <c r="D62" s="55">
        <f>+D38-D60</f>
        <v>0</v>
      </c>
      <c r="E62" s="55">
        <f>+E38-E60</f>
        <v>163017347.73000002</v>
      </c>
      <c r="G62" s="10"/>
      <c r="H62" s="45"/>
      <c r="I62" s="113">
        <f>C62-'UIP Detail'!C60</f>
        <v>0</v>
      </c>
      <c r="J62" s="113">
        <f>D62-'UIP Detail'!D60</f>
        <v>0</v>
      </c>
    </row>
    <row r="63" spans="1:10" ht="7.5" customHeight="1" thickTop="1" x14ac:dyDescent="0.25">
      <c r="A63" s="45"/>
      <c r="B63" s="41"/>
      <c r="C63" s="41"/>
      <c r="D63" s="41"/>
      <c r="E63" s="41"/>
      <c r="G63" s="10"/>
      <c r="H63" s="56">
        <f>'UIP Detail'!A61</f>
        <v>0</v>
      </c>
      <c r="I63" s="113">
        <f>C63-'UIP Detail'!C61</f>
        <v>0</v>
      </c>
      <c r="J63" s="113">
        <f>D63-'UIP Detail'!D61</f>
        <v>0</v>
      </c>
    </row>
    <row r="64" spans="1:10" ht="15" customHeight="1" x14ac:dyDescent="0.25">
      <c r="A64" s="43" t="s">
        <v>498</v>
      </c>
      <c r="B64" s="41"/>
      <c r="C64" s="41"/>
      <c r="D64" s="41"/>
      <c r="E64" s="41"/>
      <c r="G64" s="10"/>
      <c r="H64" s="43" t="str">
        <f>'UIP Detail'!A62</f>
        <v>OPERATING EXPENSES</v>
      </c>
      <c r="I64" s="113">
        <f>C64-'UIP Detail'!C62</f>
        <v>0</v>
      </c>
      <c r="J64" s="113">
        <f>D64-'UIP Detail'!D62</f>
        <v>0</v>
      </c>
    </row>
    <row r="65" spans="1:10" ht="15" customHeight="1" x14ac:dyDescent="0.25">
      <c r="A65" s="56" t="s">
        <v>499</v>
      </c>
      <c r="B65" s="41"/>
      <c r="C65" s="41"/>
      <c r="D65" s="41"/>
      <c r="E65" s="41"/>
      <c r="G65" s="10"/>
      <c r="H65" s="45" t="str">
        <f>'UIP Detail'!A63</f>
        <v xml:space="preserve">     OPERATING AND MAINTENANCE</v>
      </c>
      <c r="I65" s="113">
        <f>C65-'UIP Detail'!C63</f>
        <v>0</v>
      </c>
      <c r="J65" s="113">
        <f>D65-'UIP Detail'!D63</f>
        <v>0</v>
      </c>
    </row>
    <row r="66" spans="1:10" ht="15" customHeight="1" x14ac:dyDescent="0.25">
      <c r="A66" s="43" t="s">
        <v>427</v>
      </c>
      <c r="B66" s="44"/>
      <c r="C66" s="44"/>
      <c r="D66" s="44"/>
      <c r="E66" s="44"/>
      <c r="G66" s="10"/>
      <c r="H66" s="45" t="str">
        <f>'UIP Detail'!A64</f>
        <v xml:space="preserve">          17 - OTHER ENERGY SUPPLY EXPENSES</v>
      </c>
      <c r="I66" s="113">
        <f>C66-'UIP Detail'!C64</f>
        <v>0</v>
      </c>
      <c r="J66" s="113">
        <f>D66-'UIP Detail'!D64</f>
        <v>0</v>
      </c>
    </row>
    <row r="67" spans="1:10" ht="15" customHeight="1" x14ac:dyDescent="0.25">
      <c r="A67" s="45" t="s">
        <v>500</v>
      </c>
      <c r="B67" s="46">
        <f>'UIP Detail'!B65</f>
        <v>150371.899999999</v>
      </c>
      <c r="C67" s="46">
        <f>'UIP Detail'!C65</f>
        <v>0</v>
      </c>
      <c r="D67" s="46">
        <f>'UIP Detail'!D65</f>
        <v>0</v>
      </c>
      <c r="E67" s="46">
        <f>SUM(B67:D67)</f>
        <v>150371.899999999</v>
      </c>
      <c r="F67" s="10"/>
      <c r="G67" s="10"/>
      <c r="H67" s="45" t="str">
        <f>'UIP Detail'!A65</f>
        <v xml:space="preserve">               (17) 500 - Steam Oper Supv &amp; Engineering</v>
      </c>
      <c r="I67" s="113">
        <f>C67-'UIP Detail'!C65</f>
        <v>0</v>
      </c>
      <c r="J67" s="113">
        <f>D67-'UIP Detail'!D65</f>
        <v>0</v>
      </c>
    </row>
    <row r="68" spans="1:10" ht="15" customHeight="1" x14ac:dyDescent="0.25">
      <c r="A68" s="45" t="s">
        <v>501</v>
      </c>
      <c r="B68" s="46">
        <f>'UIP Detail'!B66</f>
        <v>801249.83</v>
      </c>
      <c r="C68" s="46">
        <f>'UIP Detail'!C66</f>
        <v>0</v>
      </c>
      <c r="D68" s="46">
        <f>'UIP Detail'!D66</f>
        <v>0</v>
      </c>
      <c r="E68" s="46">
        <f t="shared" ref="E68:E131" si="3">SUM(B68:D68)</f>
        <v>801249.83</v>
      </c>
      <c r="F68" s="10"/>
      <c r="G68" s="10"/>
      <c r="H68" s="45" t="str">
        <f>'UIP Detail'!A66</f>
        <v xml:space="preserve">               (17) 502 - Steam Oper Steam Expenses</v>
      </c>
      <c r="I68" s="113">
        <f>C68-'UIP Detail'!C66</f>
        <v>0</v>
      </c>
      <c r="J68" s="113">
        <f>D68-'UIP Detail'!D66</f>
        <v>0</v>
      </c>
    </row>
    <row r="69" spans="1:10" ht="15" customHeight="1" x14ac:dyDescent="0.25">
      <c r="A69" s="45" t="s">
        <v>502</v>
      </c>
      <c r="B69" s="46">
        <f>'UIP Detail'!B67</f>
        <v>252743.11999999901</v>
      </c>
      <c r="C69" s="46">
        <f>'UIP Detail'!C67</f>
        <v>0</v>
      </c>
      <c r="D69" s="46">
        <f>'UIP Detail'!D67</f>
        <v>0</v>
      </c>
      <c r="E69" s="46">
        <f t="shared" si="3"/>
        <v>252743.11999999901</v>
      </c>
      <c r="F69" s="10"/>
      <c r="G69" s="10"/>
      <c r="H69" s="45" t="str">
        <f>'UIP Detail'!A67</f>
        <v xml:space="preserve">               (17) 505 - Steam Oper Electric Expense</v>
      </c>
      <c r="I69" s="113">
        <f>C69-'UIP Detail'!C67</f>
        <v>0</v>
      </c>
      <c r="J69" s="113">
        <f>D69-'UIP Detail'!D67</f>
        <v>0</v>
      </c>
    </row>
    <row r="70" spans="1:10" ht="15" customHeight="1" x14ac:dyDescent="0.25">
      <c r="A70" s="45" t="s">
        <v>503</v>
      </c>
      <c r="B70" s="46">
        <f>'UIP Detail'!B68</f>
        <v>855310.21</v>
      </c>
      <c r="C70" s="46">
        <f>'UIP Detail'!C68</f>
        <v>0</v>
      </c>
      <c r="D70" s="46">
        <f>'UIP Detail'!D68</f>
        <v>0</v>
      </c>
      <c r="E70" s="46">
        <f t="shared" si="3"/>
        <v>855310.21</v>
      </c>
      <c r="F70" s="10"/>
      <c r="G70" s="10"/>
      <c r="H70" s="45" t="str">
        <f>'UIP Detail'!A68</f>
        <v xml:space="preserve">               (17) 506 - Steam Oper Misc Steam Power</v>
      </c>
      <c r="I70" s="113">
        <f>C70-'UIP Detail'!C68</f>
        <v>0</v>
      </c>
      <c r="J70" s="113">
        <f>D70-'UIP Detail'!D68</f>
        <v>0</v>
      </c>
    </row>
    <row r="71" spans="1:10" ht="15" customHeight="1" x14ac:dyDescent="0.25">
      <c r="A71" s="45" t="s">
        <v>504</v>
      </c>
      <c r="B71" s="46">
        <f>'UIP Detail'!B69</f>
        <v>26641.45</v>
      </c>
      <c r="C71" s="46">
        <f>'UIP Detail'!C69</f>
        <v>0</v>
      </c>
      <c r="D71" s="46">
        <f>'UIP Detail'!D69</f>
        <v>0</v>
      </c>
      <c r="E71" s="46">
        <f t="shared" si="3"/>
        <v>26641.45</v>
      </c>
      <c r="F71" s="10"/>
      <c r="G71" s="10"/>
      <c r="H71" s="45" t="str">
        <f>'UIP Detail'!A69</f>
        <v xml:space="preserve">               (17) 507 - Steam Operations Rents</v>
      </c>
      <c r="I71" s="113">
        <f>C71-'UIP Detail'!C69</f>
        <v>0</v>
      </c>
      <c r="J71" s="113">
        <f>D71-'UIP Detail'!D69</f>
        <v>0</v>
      </c>
    </row>
    <row r="72" spans="1:10" ht="15.75" customHeight="1" x14ac:dyDescent="0.25">
      <c r="A72" s="45" t="s">
        <v>505</v>
      </c>
      <c r="B72" s="46">
        <f>'UIP Detail'!B70</f>
        <v>168481.24</v>
      </c>
      <c r="C72" s="46">
        <f>'UIP Detail'!C70</f>
        <v>0</v>
      </c>
      <c r="D72" s="46">
        <f>'UIP Detail'!D70</f>
        <v>0</v>
      </c>
      <c r="E72" s="46">
        <f t="shared" si="3"/>
        <v>168481.24</v>
      </c>
      <c r="F72" s="10"/>
      <c r="G72" s="10"/>
      <c r="H72" s="45" t="str">
        <f>'UIP Detail'!A70</f>
        <v xml:space="preserve">               (17) 510 - Steam Maint Supv &amp; Engineering</v>
      </c>
      <c r="I72" s="113">
        <f>C72-'UIP Detail'!C70</f>
        <v>0</v>
      </c>
      <c r="J72" s="113">
        <f>D72-'UIP Detail'!D70</f>
        <v>0</v>
      </c>
    </row>
    <row r="73" spans="1:10" ht="15" customHeight="1" x14ac:dyDescent="0.25">
      <c r="A73" s="45" t="s">
        <v>506</v>
      </c>
      <c r="B73" s="46">
        <f>'UIP Detail'!B71</f>
        <v>350532.81999999902</v>
      </c>
      <c r="C73" s="46">
        <f>'UIP Detail'!C71</f>
        <v>0</v>
      </c>
      <c r="D73" s="46">
        <f>'UIP Detail'!D71</f>
        <v>0</v>
      </c>
      <c r="E73" s="46">
        <f t="shared" si="3"/>
        <v>350532.81999999902</v>
      </c>
      <c r="F73" s="10"/>
      <c r="G73" s="10"/>
      <c r="H73" s="45" t="str">
        <f>'UIP Detail'!A71</f>
        <v xml:space="preserve">               (17) 511 - Steam Maint Structures</v>
      </c>
      <c r="I73" s="113">
        <f>C73-'UIP Detail'!C71</f>
        <v>0</v>
      </c>
      <c r="J73" s="113">
        <f>D73-'UIP Detail'!D71</f>
        <v>0</v>
      </c>
    </row>
    <row r="74" spans="1:10" ht="15" customHeight="1" x14ac:dyDescent="0.25">
      <c r="A74" s="45" t="s">
        <v>507</v>
      </c>
      <c r="B74" s="46">
        <f>'UIP Detail'!B72</f>
        <v>1481687.79999999</v>
      </c>
      <c r="C74" s="46">
        <f>'UIP Detail'!C72</f>
        <v>0</v>
      </c>
      <c r="D74" s="46">
        <f>'UIP Detail'!D72</f>
        <v>0</v>
      </c>
      <c r="E74" s="46">
        <f t="shared" si="3"/>
        <v>1481687.79999999</v>
      </c>
      <c r="F74" s="10"/>
      <c r="G74" s="10"/>
      <c r="H74" s="45" t="str">
        <f>'UIP Detail'!A72</f>
        <v xml:space="preserve">               (17) 512 - Steam Maint Boiler Plant</v>
      </c>
      <c r="I74" s="113">
        <f>C74-'UIP Detail'!C72</f>
        <v>0</v>
      </c>
      <c r="J74" s="113">
        <f>D74-'UIP Detail'!D72</f>
        <v>0</v>
      </c>
    </row>
    <row r="75" spans="1:10" ht="15" customHeight="1" x14ac:dyDescent="0.25">
      <c r="A75" s="45" t="s">
        <v>508</v>
      </c>
      <c r="B75" s="46">
        <f>'UIP Detail'!B73</f>
        <v>276939.13</v>
      </c>
      <c r="C75" s="46">
        <f>'UIP Detail'!C73</f>
        <v>0</v>
      </c>
      <c r="D75" s="46">
        <f>'UIP Detail'!D73</f>
        <v>0</v>
      </c>
      <c r="E75" s="46">
        <f t="shared" si="3"/>
        <v>276939.13</v>
      </c>
      <c r="F75" s="10"/>
      <c r="G75" s="10"/>
      <c r="H75" s="45" t="str">
        <f>'UIP Detail'!A73</f>
        <v xml:space="preserve">               (17) 513 - Steam Maint Electric Plant</v>
      </c>
      <c r="I75" s="113">
        <f>C75-'UIP Detail'!C73</f>
        <v>0</v>
      </c>
      <c r="J75" s="113">
        <f>D75-'UIP Detail'!D73</f>
        <v>0</v>
      </c>
    </row>
    <row r="76" spans="1:10" ht="15" customHeight="1" x14ac:dyDescent="0.25">
      <c r="A76" s="45" t="s">
        <v>509</v>
      </c>
      <c r="B76" s="46">
        <f>'UIP Detail'!B74</f>
        <v>253322.03</v>
      </c>
      <c r="C76" s="46">
        <f>'UIP Detail'!C74</f>
        <v>0</v>
      </c>
      <c r="D76" s="46">
        <f>'UIP Detail'!D74</f>
        <v>0</v>
      </c>
      <c r="E76" s="46">
        <f t="shared" si="3"/>
        <v>253322.03</v>
      </c>
      <c r="F76" s="10"/>
      <c r="G76" s="10"/>
      <c r="H76" s="45" t="str">
        <f>'UIP Detail'!A74</f>
        <v xml:space="preserve">               (17) 514 - Steam Maint Misc Steam Plant</v>
      </c>
      <c r="I76" s="113">
        <f>C76-'UIP Detail'!C74</f>
        <v>0</v>
      </c>
      <c r="J76" s="113">
        <f>D76-'UIP Detail'!D74</f>
        <v>0</v>
      </c>
    </row>
    <row r="77" spans="1:10" ht="15" customHeight="1" x14ac:dyDescent="0.25">
      <c r="A77" s="45" t="s">
        <v>510</v>
      </c>
      <c r="B77" s="46">
        <f>'UIP Detail'!B75</f>
        <v>129292.91</v>
      </c>
      <c r="C77" s="46">
        <f>'UIP Detail'!C75</f>
        <v>0</v>
      </c>
      <c r="D77" s="46">
        <f>'UIP Detail'!D75</f>
        <v>0</v>
      </c>
      <c r="E77" s="46">
        <f t="shared" si="3"/>
        <v>129292.91</v>
      </c>
      <c r="F77" s="10"/>
      <c r="G77" s="10"/>
      <c r="H77" s="45" t="str">
        <f>'UIP Detail'!A75</f>
        <v xml:space="preserve">               (17) 535 - Hydro Oper Supv &amp; Engineering</v>
      </c>
      <c r="I77" s="113">
        <f>C77-'UIP Detail'!C75</f>
        <v>0</v>
      </c>
      <c r="J77" s="113">
        <f>D77-'UIP Detail'!D75</f>
        <v>0</v>
      </c>
    </row>
    <row r="78" spans="1:10" ht="15" customHeight="1" x14ac:dyDescent="0.25">
      <c r="A78" s="45" t="s">
        <v>511</v>
      </c>
      <c r="B78" s="46">
        <f>'UIP Detail'!B76</f>
        <v>0</v>
      </c>
      <c r="C78" s="46">
        <f>'UIP Detail'!C76</f>
        <v>0</v>
      </c>
      <c r="D78" s="46">
        <f>'UIP Detail'!D76</f>
        <v>0</v>
      </c>
      <c r="E78" s="46">
        <f t="shared" si="3"/>
        <v>0</v>
      </c>
      <c r="F78" s="10"/>
      <c r="G78" s="10"/>
      <c r="H78" s="45" t="str">
        <f>'UIP Detail'!A76</f>
        <v xml:space="preserve">               (17) 536 - Hydro Oper Water For Power</v>
      </c>
      <c r="I78" s="113">
        <f>C78-'UIP Detail'!C76</f>
        <v>0</v>
      </c>
      <c r="J78" s="113">
        <f>D78-'UIP Detail'!D76</f>
        <v>0</v>
      </c>
    </row>
    <row r="79" spans="1:10" ht="15" customHeight="1" x14ac:dyDescent="0.25">
      <c r="A79" s="45" t="s">
        <v>512</v>
      </c>
      <c r="B79" s="46">
        <f>'UIP Detail'!B77</f>
        <v>477106.63999999902</v>
      </c>
      <c r="C79" s="46">
        <f>'UIP Detail'!C77</f>
        <v>0</v>
      </c>
      <c r="D79" s="46">
        <f>'UIP Detail'!D77</f>
        <v>0</v>
      </c>
      <c r="E79" s="46">
        <f t="shared" si="3"/>
        <v>477106.63999999902</v>
      </c>
      <c r="F79" s="10"/>
      <c r="G79" s="10"/>
      <c r="H79" s="45" t="str">
        <f>'UIP Detail'!A77</f>
        <v xml:space="preserve">               (17) 537 - Hydro Oper Hydraulic Expenses</v>
      </c>
      <c r="I79" s="113">
        <f>C79-'UIP Detail'!C77</f>
        <v>0</v>
      </c>
      <c r="J79" s="113">
        <f>D79-'UIP Detail'!D77</f>
        <v>0</v>
      </c>
    </row>
    <row r="80" spans="1:10" ht="15" customHeight="1" x14ac:dyDescent="0.25">
      <c r="A80" s="45" t="s">
        <v>513</v>
      </c>
      <c r="B80" s="46">
        <f>'UIP Detail'!B78</f>
        <v>39958.75</v>
      </c>
      <c r="C80" s="46">
        <f>'UIP Detail'!C78</f>
        <v>0</v>
      </c>
      <c r="D80" s="46">
        <f>'UIP Detail'!D78</f>
        <v>0</v>
      </c>
      <c r="E80" s="46">
        <f t="shared" si="3"/>
        <v>39958.75</v>
      </c>
      <c r="F80" s="10"/>
      <c r="G80" s="10"/>
      <c r="H80" s="45" t="str">
        <f>'UIP Detail'!A78</f>
        <v xml:space="preserve">               (17) 538 - Hydro Oper Electric Expenses</v>
      </c>
      <c r="I80" s="113">
        <f>C80-'UIP Detail'!C78</f>
        <v>0</v>
      </c>
      <c r="J80" s="113">
        <f>D80-'UIP Detail'!D78</f>
        <v>0</v>
      </c>
    </row>
    <row r="81" spans="1:10" ht="15" customHeight="1" x14ac:dyDescent="0.25">
      <c r="A81" s="45" t="s">
        <v>514</v>
      </c>
      <c r="B81" s="46">
        <f>'UIP Detail'!B79</f>
        <v>352741.77999999898</v>
      </c>
      <c r="C81" s="46">
        <f>'UIP Detail'!C79</f>
        <v>0</v>
      </c>
      <c r="D81" s="46">
        <f>'UIP Detail'!D79</f>
        <v>0</v>
      </c>
      <c r="E81" s="46">
        <f t="shared" si="3"/>
        <v>352741.77999999898</v>
      </c>
      <c r="F81" s="10"/>
      <c r="G81" s="10"/>
      <c r="H81" s="45" t="str">
        <f>'UIP Detail'!A79</f>
        <v xml:space="preserve">               (17) 539 - Hydro Oper Misc Hydraulic Exp</v>
      </c>
      <c r="I81" s="113">
        <f>C81-'UIP Detail'!C79</f>
        <v>0</v>
      </c>
      <c r="J81" s="113">
        <f>D81-'UIP Detail'!D79</f>
        <v>0</v>
      </c>
    </row>
    <row r="82" spans="1:10" ht="15" customHeight="1" x14ac:dyDescent="0.25">
      <c r="A82" s="45" t="s">
        <v>79</v>
      </c>
      <c r="B82" s="46">
        <f>'UIP Detail'!B80</f>
        <v>0</v>
      </c>
      <c r="C82" s="46">
        <f>'UIP Detail'!C80</f>
        <v>0</v>
      </c>
      <c r="D82" s="46">
        <f>'UIP Detail'!D80</f>
        <v>0</v>
      </c>
      <c r="E82" s="46">
        <f t="shared" si="3"/>
        <v>0</v>
      </c>
      <c r="F82" s="10"/>
      <c r="G82" s="10"/>
      <c r="H82" s="45" t="str">
        <f>'UIP Detail'!A80</f>
        <v xml:space="preserve">               (17) 540 - Hydro Office Rents</v>
      </c>
      <c r="I82" s="113">
        <f>C82-'UIP Detail'!C80</f>
        <v>0</v>
      </c>
      <c r="J82" s="113">
        <f>D82-'UIP Detail'!D80</f>
        <v>0</v>
      </c>
    </row>
    <row r="83" spans="1:10" ht="15" customHeight="1" x14ac:dyDescent="0.25">
      <c r="A83" s="45" t="s">
        <v>515</v>
      </c>
      <c r="B83" s="46">
        <f>'UIP Detail'!B81</f>
        <v>0</v>
      </c>
      <c r="C83" s="46">
        <f>'UIP Detail'!C81</f>
        <v>0</v>
      </c>
      <c r="D83" s="46">
        <f>'UIP Detail'!D81</f>
        <v>0</v>
      </c>
      <c r="E83" s="46">
        <f t="shared" si="3"/>
        <v>0</v>
      </c>
      <c r="F83" s="10"/>
      <c r="G83" s="10"/>
      <c r="H83" s="45" t="str">
        <f>'UIP Detail'!A81</f>
        <v xml:space="preserve">               (17) 541 - Hydro Maint Supv &amp; Engineering</v>
      </c>
      <c r="I83" s="113">
        <f>C83-'UIP Detail'!C81</f>
        <v>0</v>
      </c>
      <c r="J83" s="113">
        <f>D83-'UIP Detail'!D81</f>
        <v>0</v>
      </c>
    </row>
    <row r="84" spans="1:10" ht="15" customHeight="1" x14ac:dyDescent="0.25">
      <c r="A84" s="45" t="s">
        <v>516</v>
      </c>
      <c r="B84" s="46">
        <f>'UIP Detail'!B82</f>
        <v>66814.679999999993</v>
      </c>
      <c r="C84" s="46">
        <f>'UIP Detail'!C82</f>
        <v>0</v>
      </c>
      <c r="D84" s="46">
        <f>'UIP Detail'!D82</f>
        <v>0</v>
      </c>
      <c r="E84" s="46">
        <f t="shared" si="3"/>
        <v>66814.679999999993</v>
      </c>
      <c r="F84" s="10"/>
      <c r="G84" s="10"/>
      <c r="H84" s="45" t="str">
        <f>'UIP Detail'!A82</f>
        <v xml:space="preserve">               (17) 542 - Hydro Maint Structures</v>
      </c>
      <c r="I84" s="113">
        <f>C84-'UIP Detail'!C82</f>
        <v>0</v>
      </c>
      <c r="J84" s="113">
        <f>D84-'UIP Detail'!D82</f>
        <v>0</v>
      </c>
    </row>
    <row r="85" spans="1:10" ht="15" customHeight="1" x14ac:dyDescent="0.25">
      <c r="A85" s="45" t="s">
        <v>517</v>
      </c>
      <c r="B85" s="46">
        <f>'UIP Detail'!B83</f>
        <v>59999.14</v>
      </c>
      <c r="C85" s="46">
        <f>'UIP Detail'!C83</f>
        <v>0</v>
      </c>
      <c r="D85" s="46">
        <f>'UIP Detail'!D83</f>
        <v>0</v>
      </c>
      <c r="E85" s="46">
        <f t="shared" si="3"/>
        <v>59999.14</v>
      </c>
      <c r="F85" s="10"/>
      <c r="G85" s="10"/>
      <c r="H85" s="45" t="str">
        <f>'UIP Detail'!A83</f>
        <v xml:space="preserve">               (17) 543 - Hydro Maint Res. Dams &amp; Waterways</v>
      </c>
      <c r="I85" s="113">
        <f>C85-'UIP Detail'!C83</f>
        <v>0</v>
      </c>
      <c r="J85" s="113">
        <f>D85-'UIP Detail'!D83</f>
        <v>0</v>
      </c>
    </row>
    <row r="86" spans="1:10" ht="15" customHeight="1" x14ac:dyDescent="0.25">
      <c r="A86" s="45" t="s">
        <v>518</v>
      </c>
      <c r="B86" s="46">
        <f>'UIP Detail'!B84</f>
        <v>70271.199999999997</v>
      </c>
      <c r="C86" s="46">
        <f>'UIP Detail'!C84</f>
        <v>0</v>
      </c>
      <c r="D86" s="46">
        <f>'UIP Detail'!D84</f>
        <v>0</v>
      </c>
      <c r="E86" s="46">
        <f>SUM(B86:D86)</f>
        <v>70271.199999999997</v>
      </c>
      <c r="F86" s="10"/>
      <c r="G86" s="10"/>
      <c r="H86" s="45" t="str">
        <f>'UIP Detail'!A84</f>
        <v xml:space="preserve">               (17) 544 - Hydro Maint Electric Plant</v>
      </c>
      <c r="I86" s="113">
        <f>C86-'UIP Detail'!C84</f>
        <v>0</v>
      </c>
      <c r="J86" s="113">
        <f>D86-'UIP Detail'!D84</f>
        <v>0</v>
      </c>
    </row>
    <row r="87" spans="1:10" ht="15" customHeight="1" x14ac:dyDescent="0.25">
      <c r="A87" s="45" t="s">
        <v>519</v>
      </c>
      <c r="B87" s="46">
        <f>'UIP Detail'!B85</f>
        <v>561487.06999999995</v>
      </c>
      <c r="C87" s="46">
        <f>'UIP Detail'!C85</f>
        <v>0</v>
      </c>
      <c r="D87" s="46">
        <f>'UIP Detail'!D85</f>
        <v>0</v>
      </c>
      <c r="E87" s="46">
        <f t="shared" si="3"/>
        <v>561487.06999999995</v>
      </c>
      <c r="F87" s="10"/>
      <c r="G87" s="10"/>
      <c r="H87" s="45" t="str">
        <f>'UIP Detail'!A85</f>
        <v xml:space="preserve">               (17) 545 - Hydro Maint Misc Hydraulic Plant</v>
      </c>
      <c r="I87" s="113">
        <f>C87-'UIP Detail'!C85</f>
        <v>0</v>
      </c>
      <c r="J87" s="113">
        <f>D87-'UIP Detail'!D85</f>
        <v>0</v>
      </c>
    </row>
    <row r="88" spans="1:10" ht="15" customHeight="1" x14ac:dyDescent="0.25">
      <c r="A88" s="45" t="s">
        <v>520</v>
      </c>
      <c r="B88" s="46">
        <f>'UIP Detail'!B86</f>
        <v>205725.09</v>
      </c>
      <c r="C88" s="46">
        <f>'UIP Detail'!C86</f>
        <v>0</v>
      </c>
      <c r="D88" s="46">
        <f>'UIP Detail'!D86</f>
        <v>0</v>
      </c>
      <c r="E88" s="46">
        <f t="shared" si="3"/>
        <v>205725.09</v>
      </c>
      <c r="F88" s="10"/>
      <c r="G88" s="10"/>
      <c r="H88" s="45" t="str">
        <f>'UIP Detail'!A86</f>
        <v xml:space="preserve">               (17) 546 - Other Pwr Gen Oper Supv &amp; Eng</v>
      </c>
      <c r="I88" s="113">
        <f>C88-'UIP Detail'!C86</f>
        <v>0</v>
      </c>
      <c r="J88" s="113">
        <f>D88-'UIP Detail'!D86</f>
        <v>0</v>
      </c>
    </row>
    <row r="89" spans="1:10" ht="15" customHeight="1" x14ac:dyDescent="0.25">
      <c r="A89" s="45" t="s">
        <v>521</v>
      </c>
      <c r="B89" s="46">
        <f>'UIP Detail'!B87</f>
        <v>785236.91</v>
      </c>
      <c r="C89" s="46">
        <f>'UIP Detail'!C87</f>
        <v>0</v>
      </c>
      <c r="D89" s="46">
        <f>'UIP Detail'!D87</f>
        <v>0</v>
      </c>
      <c r="E89" s="46">
        <f t="shared" si="3"/>
        <v>785236.91</v>
      </c>
      <c r="F89" s="10"/>
      <c r="G89" s="10"/>
      <c r="H89" s="45" t="str">
        <f>'UIP Detail'!A87</f>
        <v xml:space="preserve">               (17) 548 - Other Power Gen Oper Gen Exp</v>
      </c>
      <c r="I89" s="113">
        <f>C89-'UIP Detail'!C87</f>
        <v>0</v>
      </c>
      <c r="J89" s="113">
        <f>D89-'UIP Detail'!D87</f>
        <v>0</v>
      </c>
    </row>
    <row r="90" spans="1:10" ht="15" customHeight="1" x14ac:dyDescent="0.25">
      <c r="A90" s="45" t="s">
        <v>522</v>
      </c>
      <c r="B90" s="46">
        <f>'UIP Detail'!B88</f>
        <v>355899.63</v>
      </c>
      <c r="C90" s="46">
        <f>'UIP Detail'!C88</f>
        <v>0</v>
      </c>
      <c r="D90" s="46">
        <f>'UIP Detail'!D88</f>
        <v>0</v>
      </c>
      <c r="E90" s="46">
        <f t="shared" si="3"/>
        <v>355899.63</v>
      </c>
      <c r="F90" s="10"/>
      <c r="G90" s="10"/>
      <c r="H90" s="45" t="str">
        <f>'UIP Detail'!A88</f>
        <v xml:space="preserve">               (17) 549 - Other Power Gen Oper Misc</v>
      </c>
      <c r="I90" s="113">
        <f>C90-'UIP Detail'!C88</f>
        <v>0</v>
      </c>
      <c r="J90" s="113">
        <f>D90-'UIP Detail'!D88</f>
        <v>0</v>
      </c>
    </row>
    <row r="91" spans="1:10" ht="15" customHeight="1" x14ac:dyDescent="0.25">
      <c r="A91" s="45" t="s">
        <v>523</v>
      </c>
      <c r="B91" s="46">
        <f>'UIP Detail'!B89</f>
        <v>606235.93000000005</v>
      </c>
      <c r="C91" s="46">
        <f>'UIP Detail'!C89</f>
        <v>0</v>
      </c>
      <c r="D91" s="46">
        <f>'UIP Detail'!D89</f>
        <v>0</v>
      </c>
      <c r="E91" s="46">
        <f t="shared" si="3"/>
        <v>606235.93000000005</v>
      </c>
      <c r="F91" s="10"/>
      <c r="G91" s="10"/>
      <c r="H91" s="45" t="str">
        <f>'UIP Detail'!A89</f>
        <v xml:space="preserve">               (17) 550 - Other Power Gen Oper Rents</v>
      </c>
      <c r="I91" s="113">
        <f>C91-'UIP Detail'!C89</f>
        <v>0</v>
      </c>
      <c r="J91" s="113">
        <f>D91-'UIP Detail'!D89</f>
        <v>0</v>
      </c>
    </row>
    <row r="92" spans="1:10" ht="15" customHeight="1" x14ac:dyDescent="0.25">
      <c r="A92" s="45" t="s">
        <v>524</v>
      </c>
      <c r="B92" s="46">
        <f>'UIP Detail'!B90</f>
        <v>53030.29</v>
      </c>
      <c r="C92" s="46">
        <f>'UIP Detail'!C90</f>
        <v>0</v>
      </c>
      <c r="D92" s="46">
        <f>'UIP Detail'!D90</f>
        <v>0</v>
      </c>
      <c r="E92" s="46">
        <f t="shared" si="3"/>
        <v>53030.29</v>
      </c>
      <c r="F92" s="10"/>
      <c r="G92" s="10"/>
      <c r="H92" s="45" t="str">
        <f>'UIP Detail'!A90</f>
        <v xml:space="preserve">               (17) 551 - Other Power Gen Maint Supv &amp; Eng</v>
      </c>
      <c r="I92" s="113">
        <f>C92-'UIP Detail'!C90</f>
        <v>0</v>
      </c>
      <c r="J92" s="113">
        <f>D92-'UIP Detail'!D90</f>
        <v>0</v>
      </c>
    </row>
    <row r="93" spans="1:10" ht="15" customHeight="1" x14ac:dyDescent="0.25">
      <c r="A93" s="45" t="s">
        <v>525</v>
      </c>
      <c r="B93" s="46">
        <f>'UIP Detail'!B91</f>
        <v>8497.7000000000007</v>
      </c>
      <c r="C93" s="46">
        <f>'UIP Detail'!C91</f>
        <v>0</v>
      </c>
      <c r="D93" s="46">
        <f>'UIP Detail'!D91</f>
        <v>0</v>
      </c>
      <c r="E93" s="46">
        <f t="shared" si="3"/>
        <v>8497.7000000000007</v>
      </c>
      <c r="F93" s="10"/>
      <c r="G93" s="10"/>
      <c r="H93" s="45" t="str">
        <f>'UIP Detail'!A91</f>
        <v xml:space="preserve">               (17) 552 - Other Power Gen Maint Structures</v>
      </c>
      <c r="I93" s="113">
        <f>C93-'UIP Detail'!C91</f>
        <v>0</v>
      </c>
      <c r="J93" s="113">
        <f>D93-'UIP Detail'!D91</f>
        <v>0</v>
      </c>
    </row>
    <row r="94" spans="1:10" ht="15" customHeight="1" x14ac:dyDescent="0.25">
      <c r="A94" s="45" t="s">
        <v>526</v>
      </c>
      <c r="B94" s="46">
        <f>'UIP Detail'!B92</f>
        <v>1948058.73</v>
      </c>
      <c r="C94" s="46">
        <f>'UIP Detail'!C92</f>
        <v>0</v>
      </c>
      <c r="D94" s="46">
        <f>'UIP Detail'!D92</f>
        <v>0</v>
      </c>
      <c r="E94" s="46">
        <f t="shared" si="3"/>
        <v>1948058.73</v>
      </c>
      <c r="F94" s="10"/>
      <c r="G94" s="10"/>
      <c r="H94" s="45" t="str">
        <f>'UIP Detail'!A92</f>
        <v xml:space="preserve">               (17) 553 - Other Power Gen Maint Gen &amp; Elec</v>
      </c>
      <c r="I94" s="113">
        <f>C94-'UIP Detail'!C92</f>
        <v>0</v>
      </c>
      <c r="J94" s="113">
        <f>D94-'UIP Detail'!D92</f>
        <v>0</v>
      </c>
    </row>
    <row r="95" spans="1:10" ht="15" customHeight="1" x14ac:dyDescent="0.25">
      <c r="A95" s="45" t="s">
        <v>527</v>
      </c>
      <c r="B95" s="46">
        <f>'UIP Detail'!B93</f>
        <v>73519.1899999999</v>
      </c>
      <c r="C95" s="46">
        <f>'UIP Detail'!C93</f>
        <v>0</v>
      </c>
      <c r="D95" s="46">
        <f>'UIP Detail'!D93</f>
        <v>0</v>
      </c>
      <c r="E95" s="46">
        <f t="shared" si="3"/>
        <v>73519.1899999999</v>
      </c>
      <c r="F95" s="10"/>
      <c r="G95" s="10"/>
      <c r="H95" s="45" t="str">
        <f>'UIP Detail'!A93</f>
        <v xml:space="preserve">               (17) 554 - Other Power Gen Maint Misc</v>
      </c>
      <c r="I95" s="113">
        <f>C95-'UIP Detail'!C93</f>
        <v>0</v>
      </c>
      <c r="J95" s="113">
        <f>D95-'UIP Detail'!D93</f>
        <v>0</v>
      </c>
    </row>
    <row r="96" spans="1:10" ht="15" customHeight="1" x14ac:dyDescent="0.25">
      <c r="A96" s="45" t="s">
        <v>528</v>
      </c>
      <c r="B96" s="46">
        <f>'UIP Detail'!B94</f>
        <v>45438.69</v>
      </c>
      <c r="C96" s="46">
        <f>'UIP Detail'!C94</f>
        <v>0</v>
      </c>
      <c r="D96" s="46">
        <f>'UIP Detail'!D94</f>
        <v>0</v>
      </c>
      <c r="E96" s="46">
        <f t="shared" si="3"/>
        <v>45438.69</v>
      </c>
      <c r="F96" s="10"/>
      <c r="G96" s="10"/>
      <c r="H96" s="45" t="str">
        <f>'UIP Detail'!A94</f>
        <v xml:space="preserve">               (17) 556 - System Control &amp; Load Dispatch</v>
      </c>
      <c r="I96" s="113">
        <f>C96-'UIP Detail'!C94</f>
        <v>0</v>
      </c>
      <c r="J96" s="113">
        <f>D96-'UIP Detail'!D94</f>
        <v>0</v>
      </c>
    </row>
    <row r="97" spans="1:237" ht="15" customHeight="1" x14ac:dyDescent="0.25">
      <c r="A97" s="45" t="s">
        <v>529</v>
      </c>
      <c r="B97" s="46">
        <f>'UIP Detail'!B95</f>
        <v>0</v>
      </c>
      <c r="C97" s="46">
        <f>'UIP Detail'!C95</f>
        <v>0</v>
      </c>
      <c r="D97" s="46">
        <f>'UIP Detail'!D95</f>
        <v>0</v>
      </c>
      <c r="E97" s="46">
        <f t="shared" si="3"/>
        <v>0</v>
      </c>
      <c r="F97" s="10"/>
      <c r="G97" s="10"/>
      <c r="H97" s="45" t="str">
        <f>'UIP Detail'!A95</f>
        <v xml:space="preserve">               (17) 710 - Production Operations Supv &amp; Engineering</v>
      </c>
      <c r="I97" s="113">
        <f>C97-'UIP Detail'!C95</f>
        <v>0</v>
      </c>
      <c r="J97" s="113">
        <f>D97-'UIP Detail'!D95</f>
        <v>0</v>
      </c>
    </row>
    <row r="98" spans="1:237" ht="15" customHeight="1" x14ac:dyDescent="0.25">
      <c r="A98" s="45" t="s">
        <v>530</v>
      </c>
      <c r="B98" s="46">
        <f>'UIP Detail'!B96</f>
        <v>0</v>
      </c>
      <c r="C98" s="46">
        <f>'UIP Detail'!C96</f>
        <v>13405.83</v>
      </c>
      <c r="D98" s="46">
        <f>'UIP Detail'!D96</f>
        <v>0</v>
      </c>
      <c r="E98" s="46">
        <f t="shared" si="3"/>
        <v>13405.83</v>
      </c>
      <c r="F98" s="10"/>
      <c r="G98" s="10"/>
      <c r="H98" s="45" t="str">
        <f>'UIP Detail'!A96</f>
        <v xml:space="preserve">               (17) 717 - Liquefied Petroleum Gas Expenses</v>
      </c>
      <c r="I98" s="113">
        <f>C98-'UIP Detail'!C96</f>
        <v>0</v>
      </c>
      <c r="J98" s="113">
        <f>D98-'UIP Detail'!D96</f>
        <v>0</v>
      </c>
    </row>
    <row r="99" spans="1:237" ht="15" customHeight="1" x14ac:dyDescent="0.25">
      <c r="A99" s="45" t="s">
        <v>531</v>
      </c>
      <c r="B99" s="46">
        <f>'UIP Detail'!B97</f>
        <v>0</v>
      </c>
      <c r="C99" s="46">
        <f>'UIP Detail'!C97</f>
        <v>0</v>
      </c>
      <c r="D99" s="46">
        <f>'UIP Detail'!D97</f>
        <v>0</v>
      </c>
      <c r="E99" s="46">
        <f t="shared" si="3"/>
        <v>0</v>
      </c>
      <c r="F99" s="10"/>
      <c r="G99" s="10"/>
      <c r="H99" s="45" t="str">
        <f>'UIP Detail'!A97</f>
        <v xml:space="preserve">               (17) 735 - Misc Gas Production Exp</v>
      </c>
      <c r="I99" s="113">
        <f>C99-'UIP Detail'!C97</f>
        <v>0</v>
      </c>
      <c r="J99" s="113">
        <f>D99-'UIP Detail'!D97</f>
        <v>0</v>
      </c>
    </row>
    <row r="100" spans="1:237" ht="15" customHeight="1" x14ac:dyDescent="0.25">
      <c r="A100" s="45" t="s">
        <v>532</v>
      </c>
      <c r="B100" s="46">
        <f>'UIP Detail'!B98</f>
        <v>0</v>
      </c>
      <c r="C100" s="46">
        <f>'UIP Detail'!C98</f>
        <v>0</v>
      </c>
      <c r="D100" s="46">
        <f>'UIP Detail'!D98</f>
        <v>0</v>
      </c>
      <c r="E100" s="46">
        <f t="shared" si="3"/>
        <v>0</v>
      </c>
      <c r="F100" s="10"/>
      <c r="G100" s="10"/>
      <c r="H100" s="45" t="str">
        <f>'UIP Detail'!A98</f>
        <v xml:space="preserve">               (17) 741 - Production Plant Maint Structures</v>
      </c>
      <c r="I100" s="113">
        <f>C100-'UIP Detail'!C98</f>
        <v>0</v>
      </c>
      <c r="J100" s="113">
        <f>D100-'UIP Detail'!D98</f>
        <v>0</v>
      </c>
    </row>
    <row r="101" spans="1:237" ht="15" customHeight="1" x14ac:dyDescent="0.25">
      <c r="A101" s="45" t="s">
        <v>533</v>
      </c>
      <c r="B101" s="46">
        <f>'UIP Detail'!B99</f>
        <v>0</v>
      </c>
      <c r="C101" s="46">
        <f>'UIP Detail'!C99</f>
        <v>0</v>
      </c>
      <c r="D101" s="46">
        <f>'UIP Detail'!D99</f>
        <v>0</v>
      </c>
      <c r="E101" s="46">
        <f t="shared" si="3"/>
        <v>0</v>
      </c>
      <c r="F101" s="10"/>
      <c r="G101" s="10"/>
      <c r="H101" s="45" t="str">
        <f>'UIP Detail'!A99</f>
        <v xml:space="preserve">               (17) 742 - Production Plant Maint Prod Equip</v>
      </c>
      <c r="I101" s="113">
        <f>C101-'UIP Detail'!C99</f>
        <v>0</v>
      </c>
      <c r="J101" s="113">
        <f>D101-'UIP Detail'!D99</f>
        <v>0</v>
      </c>
    </row>
    <row r="102" spans="1:237" ht="15" customHeight="1" x14ac:dyDescent="0.25">
      <c r="A102" s="45" t="s">
        <v>76</v>
      </c>
      <c r="B102" s="46">
        <f>'UIP Detail'!B100</f>
        <v>0</v>
      </c>
      <c r="C102" s="46">
        <f>'UIP Detail'!C100</f>
        <v>25151.99</v>
      </c>
      <c r="D102" s="46">
        <f>'UIP Detail'!D100</f>
        <v>0</v>
      </c>
      <c r="E102" s="46">
        <f t="shared" si="3"/>
        <v>25151.99</v>
      </c>
      <c r="F102" s="10"/>
      <c r="G102" s="10"/>
      <c r="H102" s="45" t="str">
        <f>'UIP Detail'!A100</f>
        <v xml:space="preserve">               (17) 8072 - Purchased Gas Expenses</v>
      </c>
      <c r="I102" s="113">
        <f>C102-'UIP Detail'!C100</f>
        <v>0</v>
      </c>
      <c r="J102" s="113">
        <f>D102-'UIP Detail'!D100</f>
        <v>0</v>
      </c>
    </row>
    <row r="103" spans="1:237" ht="15" customHeight="1" x14ac:dyDescent="0.25">
      <c r="A103" s="45" t="s">
        <v>534</v>
      </c>
      <c r="B103" s="46">
        <f>'UIP Detail'!B101</f>
        <v>0</v>
      </c>
      <c r="C103" s="46">
        <f>'UIP Detail'!C101</f>
        <v>4730.3900000000003</v>
      </c>
      <c r="D103" s="46">
        <f>'UIP Detail'!D101</f>
        <v>0</v>
      </c>
      <c r="E103" s="46">
        <f t="shared" si="3"/>
        <v>4730.3900000000003</v>
      </c>
      <c r="F103" s="10"/>
      <c r="G103" s="10"/>
      <c r="H103" s="47" t="str">
        <f>'UIP Detail'!A101</f>
        <v xml:space="preserve">               (17) 8074 - Purchased Gas Calculation Exp</v>
      </c>
      <c r="I103" s="113">
        <f>C103-'UIP Detail'!C101</f>
        <v>0</v>
      </c>
      <c r="J103" s="113">
        <f>D103-'UIP Detail'!D101</f>
        <v>0</v>
      </c>
    </row>
    <row r="104" spans="1:237" ht="15" customHeight="1" x14ac:dyDescent="0.25">
      <c r="A104" s="45" t="s">
        <v>535</v>
      </c>
      <c r="B104" s="46">
        <f>'UIP Detail'!B102</f>
        <v>0</v>
      </c>
      <c r="C104" s="46">
        <f>'UIP Detail'!C102</f>
        <v>-2362.81</v>
      </c>
      <c r="D104" s="46">
        <f>'UIP Detail'!D102</f>
        <v>0</v>
      </c>
      <c r="E104" s="46">
        <f t="shared" si="3"/>
        <v>-2362.81</v>
      </c>
      <c r="F104" s="10"/>
      <c r="G104" s="10"/>
      <c r="H104" s="45" t="str">
        <f>'UIP Detail'!A102</f>
        <v xml:space="preserve">               (17) 812 - Gas Used For Other Utility Operations</v>
      </c>
      <c r="I104" s="113">
        <f>C104-'UIP Detail'!C102</f>
        <v>0</v>
      </c>
      <c r="J104" s="113">
        <f>D104-'UIP Detail'!D102</f>
        <v>0</v>
      </c>
    </row>
    <row r="105" spans="1:237" ht="15" customHeight="1" x14ac:dyDescent="0.25">
      <c r="A105" s="47" t="s">
        <v>536</v>
      </c>
      <c r="B105" s="46">
        <f>'UIP Detail'!B103</f>
        <v>0</v>
      </c>
      <c r="C105" s="46">
        <f>'UIP Detail'!C103</f>
        <v>0</v>
      </c>
      <c r="D105" s="46">
        <f>'UIP Detail'!D103</f>
        <v>0</v>
      </c>
      <c r="E105" s="46">
        <f t="shared" si="3"/>
        <v>0</v>
      </c>
      <c r="F105" s="10"/>
      <c r="G105" s="10"/>
      <c r="H105" s="45" t="str">
        <f>'UIP Detail'!A103</f>
        <v xml:space="preserve">               (17) 813 - Other Gas Supply Expenses</v>
      </c>
      <c r="I105" s="113">
        <f>C105-'UIP Detail'!C103</f>
        <v>0</v>
      </c>
      <c r="J105" s="113">
        <f>D105-'UIP Detail'!D103</f>
        <v>0</v>
      </c>
    </row>
    <row r="106" spans="1:237" ht="15" customHeight="1" x14ac:dyDescent="0.25">
      <c r="A106" s="45" t="s">
        <v>537</v>
      </c>
      <c r="B106" s="46">
        <f>'UIP Detail'!B104</f>
        <v>0</v>
      </c>
      <c r="C106" s="46">
        <f>'UIP Detail'!C104</f>
        <v>18104.3</v>
      </c>
      <c r="D106" s="46">
        <f>'UIP Detail'!D104</f>
        <v>0</v>
      </c>
      <c r="E106" s="46">
        <f t="shared" si="3"/>
        <v>18104.3</v>
      </c>
      <c r="F106" s="10"/>
      <c r="G106" s="10"/>
      <c r="H106" s="45" t="str">
        <f>'UIP Detail'!A104</f>
        <v xml:space="preserve">               (17) 814 - Undergrnd Strge - Operation Supv &amp; Eng</v>
      </c>
      <c r="I106" s="113">
        <f>C106-'UIP Detail'!C104</f>
        <v>0</v>
      </c>
      <c r="J106" s="113">
        <f>D106-'UIP Detail'!D104</f>
        <v>0</v>
      </c>
    </row>
    <row r="107" spans="1:237" ht="15" customHeight="1" x14ac:dyDescent="0.25">
      <c r="A107" s="45" t="s">
        <v>538</v>
      </c>
      <c r="B107" s="46">
        <f>'UIP Detail'!B105</f>
        <v>0</v>
      </c>
      <c r="C107" s="46">
        <f>'UIP Detail'!C105</f>
        <v>0</v>
      </c>
      <c r="D107" s="46">
        <f>'UIP Detail'!D105</f>
        <v>0</v>
      </c>
      <c r="E107" s="46">
        <f t="shared" si="3"/>
        <v>0</v>
      </c>
      <c r="F107" s="10"/>
      <c r="G107" s="11"/>
      <c r="H107" s="45" t="str">
        <f>'UIP Detail'!A105</f>
        <v xml:space="preserve">               (17) 815 - Undergrnd Strge - Oper Map &amp; Records</v>
      </c>
      <c r="I107" s="113">
        <f>C107-'UIP Detail'!C105</f>
        <v>0</v>
      </c>
      <c r="J107" s="113">
        <f>D107-'UIP Detail'!D105</f>
        <v>0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</row>
    <row r="108" spans="1:237" ht="15" customHeight="1" x14ac:dyDescent="0.25">
      <c r="A108" s="45" t="s">
        <v>539</v>
      </c>
      <c r="B108" s="46">
        <f>'UIP Detail'!B106</f>
        <v>0</v>
      </c>
      <c r="C108" s="46">
        <f>'UIP Detail'!C106</f>
        <v>0</v>
      </c>
      <c r="D108" s="46">
        <f>'UIP Detail'!D106</f>
        <v>0</v>
      </c>
      <c r="E108" s="46">
        <f t="shared" si="3"/>
        <v>0</v>
      </c>
      <c r="F108" s="10"/>
      <c r="G108" s="10"/>
      <c r="H108" s="45" t="str">
        <f>'UIP Detail'!A106</f>
        <v xml:space="preserve">               (17) 816 - Undergrnd Strge - Oper Wells Expense</v>
      </c>
      <c r="I108" s="113">
        <f>C108-'UIP Detail'!C106</f>
        <v>0</v>
      </c>
      <c r="J108" s="113">
        <f>D108-'UIP Detail'!D106</f>
        <v>0</v>
      </c>
    </row>
    <row r="109" spans="1:237" ht="15" customHeight="1" x14ac:dyDescent="0.25">
      <c r="A109" s="45" t="s">
        <v>540</v>
      </c>
      <c r="B109" s="46">
        <f>'UIP Detail'!B107</f>
        <v>0</v>
      </c>
      <c r="C109" s="46">
        <f>'UIP Detail'!C107</f>
        <v>6.88</v>
      </c>
      <c r="D109" s="46">
        <f>'UIP Detail'!D107</f>
        <v>0</v>
      </c>
      <c r="E109" s="46">
        <f t="shared" si="3"/>
        <v>6.88</v>
      </c>
      <c r="F109" s="10"/>
      <c r="G109" s="10"/>
      <c r="H109" s="45" t="str">
        <f>'UIP Detail'!A107</f>
        <v xml:space="preserve">               (17) 817 - Undergrnd Strge - Oper Lines Expense</v>
      </c>
      <c r="I109" s="113">
        <f>C109-'UIP Detail'!C107</f>
        <v>0</v>
      </c>
      <c r="J109" s="113">
        <f>D109-'UIP Detail'!D107</f>
        <v>0</v>
      </c>
    </row>
    <row r="110" spans="1:237" ht="15" customHeight="1" x14ac:dyDescent="0.25">
      <c r="A110" s="45" t="s">
        <v>541</v>
      </c>
      <c r="B110" s="46">
        <f>'UIP Detail'!B108</f>
        <v>0</v>
      </c>
      <c r="C110" s="46">
        <f>'UIP Detail'!C108</f>
        <v>11123.0799999999</v>
      </c>
      <c r="D110" s="46">
        <f>'UIP Detail'!D108</f>
        <v>0</v>
      </c>
      <c r="E110" s="46">
        <f t="shared" si="3"/>
        <v>11123.0799999999</v>
      </c>
      <c r="F110" s="10"/>
      <c r="G110" s="10"/>
      <c r="H110" s="45" t="str">
        <f>'UIP Detail'!A108</f>
        <v xml:space="preserve">               (17) 818 - Undergrnd Strge - Oper Compressor Sta Exp</v>
      </c>
      <c r="I110" s="113">
        <f>C110-'UIP Detail'!C108</f>
        <v>0</v>
      </c>
      <c r="J110" s="113">
        <f>D110-'UIP Detail'!D108</f>
        <v>0</v>
      </c>
    </row>
    <row r="111" spans="1:237" ht="15" customHeight="1" x14ac:dyDescent="0.25">
      <c r="A111" s="45" t="s">
        <v>542</v>
      </c>
      <c r="B111" s="46">
        <f>'UIP Detail'!B109</f>
        <v>0</v>
      </c>
      <c r="C111" s="46">
        <f>'UIP Detail'!C109</f>
        <v>824.6</v>
      </c>
      <c r="D111" s="46">
        <f>'UIP Detail'!D109</f>
        <v>0</v>
      </c>
      <c r="E111" s="46">
        <f t="shared" si="3"/>
        <v>824.6</v>
      </c>
      <c r="F111" s="10"/>
      <c r="G111" s="10"/>
      <c r="H111" s="45" t="str">
        <f>'UIP Detail'!A109</f>
        <v xml:space="preserve">               (17) 819 - Undergrnd Strge - Oper Compressor Sta Fuel</v>
      </c>
      <c r="I111" s="113">
        <f>C111-'UIP Detail'!C109</f>
        <v>0</v>
      </c>
      <c r="J111" s="113">
        <f>D111-'UIP Detail'!D109</f>
        <v>0</v>
      </c>
    </row>
    <row r="112" spans="1:237" ht="15" customHeight="1" x14ac:dyDescent="0.25">
      <c r="A112" s="45" t="s">
        <v>543</v>
      </c>
      <c r="B112" s="46">
        <f>'UIP Detail'!B110</f>
        <v>0</v>
      </c>
      <c r="C112" s="46">
        <f>'UIP Detail'!C110</f>
        <v>6090.44</v>
      </c>
      <c r="D112" s="46">
        <f>'UIP Detail'!D110</f>
        <v>0</v>
      </c>
      <c r="E112" s="46">
        <f t="shared" si="3"/>
        <v>6090.44</v>
      </c>
      <c r="F112" s="10"/>
      <c r="G112" s="10"/>
      <c r="H112" s="45" t="str">
        <f>'UIP Detail'!A110</f>
        <v xml:space="preserve">               (17) 820 - Undergrnd Strge - Oper Meas &amp; Reg Sta Exp</v>
      </c>
      <c r="I112" s="113">
        <f>C112-'UIP Detail'!C110</f>
        <v>0</v>
      </c>
      <c r="J112" s="113">
        <f>D112-'UIP Detail'!D110</f>
        <v>0</v>
      </c>
    </row>
    <row r="113" spans="1:10" ht="15" customHeight="1" x14ac:dyDescent="0.25">
      <c r="A113" s="45" t="s">
        <v>544</v>
      </c>
      <c r="B113" s="46">
        <f>'UIP Detail'!B111</f>
        <v>0</v>
      </c>
      <c r="C113" s="46">
        <f>'UIP Detail'!C111</f>
        <v>0</v>
      </c>
      <c r="D113" s="46">
        <f>'UIP Detail'!D111</f>
        <v>0</v>
      </c>
      <c r="E113" s="46">
        <f t="shared" si="3"/>
        <v>0</v>
      </c>
      <c r="F113" s="10"/>
      <c r="G113" s="10"/>
      <c r="H113" s="45" t="str">
        <f>'UIP Detail'!A111</f>
        <v xml:space="preserve">               (17) 821 - Undergrnd Strge - Oper Purification Exp</v>
      </c>
      <c r="I113" s="113">
        <f>C113-'UIP Detail'!C111</f>
        <v>0</v>
      </c>
      <c r="J113" s="113">
        <f>D113-'UIP Detail'!D111</f>
        <v>0</v>
      </c>
    </row>
    <row r="114" spans="1:10" ht="15" customHeight="1" x14ac:dyDescent="0.25">
      <c r="A114" s="45" t="s">
        <v>545</v>
      </c>
      <c r="B114" s="46">
        <f>'UIP Detail'!B112</f>
        <v>0</v>
      </c>
      <c r="C114" s="46">
        <f>'UIP Detail'!C112</f>
        <v>0</v>
      </c>
      <c r="D114" s="46">
        <f>'UIP Detail'!D112</f>
        <v>0</v>
      </c>
      <c r="E114" s="46">
        <f t="shared" si="3"/>
        <v>0</v>
      </c>
      <c r="F114" s="10"/>
      <c r="G114" s="10"/>
      <c r="H114" s="45" t="str">
        <f>'UIP Detail'!A112</f>
        <v xml:space="preserve">               (17) 823 - Storage Gas Losses</v>
      </c>
      <c r="I114" s="113">
        <f>C114-'UIP Detail'!C112</f>
        <v>0</v>
      </c>
      <c r="J114" s="113">
        <f>D114-'UIP Detail'!D112</f>
        <v>0</v>
      </c>
    </row>
    <row r="115" spans="1:10" ht="15" customHeight="1" x14ac:dyDescent="0.25">
      <c r="A115" s="45" t="s">
        <v>546</v>
      </c>
      <c r="B115" s="46">
        <f>'UIP Detail'!B113</f>
        <v>0</v>
      </c>
      <c r="C115" s="46">
        <f>'UIP Detail'!C113</f>
        <v>3883.94</v>
      </c>
      <c r="D115" s="46">
        <f>'UIP Detail'!D113</f>
        <v>0</v>
      </c>
      <c r="E115" s="46">
        <f t="shared" si="3"/>
        <v>3883.94</v>
      </c>
      <c r="F115" s="10"/>
      <c r="G115" s="10"/>
      <c r="H115" s="45" t="str">
        <f>'UIP Detail'!A113</f>
        <v xml:space="preserve">               (17) 824 - Undergrnd Strge - Oper Other Expenses</v>
      </c>
      <c r="I115" s="113">
        <f>C115-'UIP Detail'!C113</f>
        <v>0</v>
      </c>
      <c r="J115" s="113">
        <f>D115-'UIP Detail'!D113</f>
        <v>0</v>
      </c>
    </row>
    <row r="116" spans="1:10" ht="15" customHeight="1" x14ac:dyDescent="0.25">
      <c r="A116" s="45" t="s">
        <v>547</v>
      </c>
      <c r="B116" s="46">
        <f>'UIP Detail'!B114</f>
        <v>0</v>
      </c>
      <c r="C116" s="46">
        <f>'UIP Detail'!C114</f>
        <v>0</v>
      </c>
      <c r="D116" s="46">
        <f>'UIP Detail'!D114</f>
        <v>0</v>
      </c>
      <c r="E116" s="46">
        <f t="shared" si="3"/>
        <v>0</v>
      </c>
      <c r="F116" s="10"/>
      <c r="G116" s="10"/>
      <c r="H116" s="45" t="str">
        <f>'UIP Detail'!A114</f>
        <v xml:space="preserve">               (17) 825 - Undergrnd Strge - Oper Storage Well Royalty</v>
      </c>
      <c r="I116" s="113">
        <f>C116-'UIP Detail'!C114</f>
        <v>0</v>
      </c>
      <c r="J116" s="113">
        <f>D116-'UIP Detail'!D114</f>
        <v>0</v>
      </c>
    </row>
    <row r="117" spans="1:10" ht="15" customHeight="1" x14ac:dyDescent="0.25">
      <c r="A117" s="45" t="s">
        <v>548</v>
      </c>
      <c r="B117" s="46">
        <f>'UIP Detail'!B115</f>
        <v>0</v>
      </c>
      <c r="C117" s="46">
        <f>'UIP Detail'!C115</f>
        <v>-341.74</v>
      </c>
      <c r="D117" s="46">
        <f>'UIP Detail'!D115</f>
        <v>0</v>
      </c>
      <c r="E117" s="46">
        <f t="shared" si="3"/>
        <v>-341.74</v>
      </c>
      <c r="F117" s="10"/>
      <c r="G117" s="10"/>
      <c r="H117" s="45" t="str">
        <f>'UIP Detail'!A115</f>
        <v xml:space="preserve">               (17) 826 - Undergrnd Strge - Oper Other Storage Rents</v>
      </c>
      <c r="I117" s="113">
        <f>C117-'UIP Detail'!C115</f>
        <v>0</v>
      </c>
      <c r="J117" s="113">
        <f>D117-'UIP Detail'!D115</f>
        <v>0</v>
      </c>
    </row>
    <row r="118" spans="1:10" ht="15" customHeight="1" x14ac:dyDescent="0.25">
      <c r="A118" s="45" t="s">
        <v>549</v>
      </c>
      <c r="B118" s="46">
        <f>'UIP Detail'!B116</f>
        <v>0</v>
      </c>
      <c r="C118" s="46">
        <f>'UIP Detail'!C116</f>
        <v>17421.57</v>
      </c>
      <c r="D118" s="46">
        <f>'UIP Detail'!D116</f>
        <v>0</v>
      </c>
      <c r="E118" s="46">
        <f t="shared" si="3"/>
        <v>17421.57</v>
      </c>
      <c r="F118" s="10"/>
      <c r="G118" s="10"/>
      <c r="H118" s="45" t="str">
        <f>'UIP Detail'!A116</f>
        <v xml:space="preserve">               (17) 830 - Undergrnd Strge - Maint Supv &amp; Engineering</v>
      </c>
      <c r="I118" s="113">
        <f>C118-'UIP Detail'!C116</f>
        <v>0</v>
      </c>
      <c r="J118" s="113">
        <f>D118-'UIP Detail'!D116</f>
        <v>0</v>
      </c>
    </row>
    <row r="119" spans="1:10" ht="15" customHeight="1" x14ac:dyDescent="0.25">
      <c r="A119" s="45" t="s">
        <v>550</v>
      </c>
      <c r="B119" s="46">
        <f>'UIP Detail'!B117</f>
        <v>0</v>
      </c>
      <c r="C119" s="46">
        <f>'UIP Detail'!C117</f>
        <v>45.68</v>
      </c>
      <c r="D119" s="46">
        <f>'UIP Detail'!D117</f>
        <v>0</v>
      </c>
      <c r="E119" s="46">
        <f t="shared" si="3"/>
        <v>45.68</v>
      </c>
      <c r="F119" s="10"/>
      <c r="G119" s="10"/>
      <c r="H119" s="45" t="str">
        <f>'UIP Detail'!A117</f>
        <v xml:space="preserve">               (17) 831 - Undergrnd Strge - Maint Structures</v>
      </c>
      <c r="I119" s="113">
        <f>C119-'UIP Detail'!C117</f>
        <v>0</v>
      </c>
      <c r="J119" s="113">
        <f>D119-'UIP Detail'!D117</f>
        <v>0</v>
      </c>
    </row>
    <row r="120" spans="1:10" ht="15" customHeight="1" x14ac:dyDescent="0.25">
      <c r="A120" s="45" t="s">
        <v>551</v>
      </c>
      <c r="B120" s="46">
        <f>'UIP Detail'!B118</f>
        <v>0</v>
      </c>
      <c r="C120" s="46">
        <f>'UIP Detail'!C118</f>
        <v>12.21</v>
      </c>
      <c r="D120" s="46">
        <f>'UIP Detail'!D118</f>
        <v>0</v>
      </c>
      <c r="E120" s="46">
        <f t="shared" si="3"/>
        <v>12.21</v>
      </c>
      <c r="F120" s="10"/>
      <c r="G120" s="10"/>
      <c r="H120" s="45" t="str">
        <f>'UIP Detail'!A118</f>
        <v xml:space="preserve">               (17) 832 - Undergrnd Strge - Maint Reservoirs &amp; Wells</v>
      </c>
      <c r="I120" s="113">
        <f>C120-'UIP Detail'!C118</f>
        <v>0</v>
      </c>
      <c r="J120" s="113">
        <f>D120-'UIP Detail'!D118</f>
        <v>0</v>
      </c>
    </row>
    <row r="121" spans="1:10" ht="15" customHeight="1" x14ac:dyDescent="0.25">
      <c r="A121" s="45" t="s">
        <v>552</v>
      </c>
      <c r="B121" s="46">
        <f>'UIP Detail'!B119</f>
        <v>0</v>
      </c>
      <c r="C121" s="46">
        <f>'UIP Detail'!C119</f>
        <v>0</v>
      </c>
      <c r="D121" s="46">
        <f>'UIP Detail'!D119</f>
        <v>0</v>
      </c>
      <c r="E121" s="46">
        <f t="shared" si="3"/>
        <v>0</v>
      </c>
      <c r="F121" s="10"/>
      <c r="G121" s="10"/>
      <c r="H121" s="45" t="str">
        <f>'UIP Detail'!A119</f>
        <v xml:space="preserve">               (17) 833 - Undergrnd Strge - Maint Of Lines</v>
      </c>
      <c r="I121" s="113">
        <f>C121-'UIP Detail'!C119</f>
        <v>0</v>
      </c>
      <c r="J121" s="113">
        <f>D121-'UIP Detail'!D119</f>
        <v>0</v>
      </c>
    </row>
    <row r="122" spans="1:10" ht="15" customHeight="1" x14ac:dyDescent="0.25">
      <c r="A122" s="45" t="s">
        <v>553</v>
      </c>
      <c r="B122" s="46">
        <f>'UIP Detail'!B120</f>
        <v>0</v>
      </c>
      <c r="C122" s="46">
        <f>'UIP Detail'!C120</f>
        <v>17611.309999999899</v>
      </c>
      <c r="D122" s="46">
        <f>'UIP Detail'!D120</f>
        <v>0</v>
      </c>
      <c r="E122" s="46">
        <f t="shared" si="3"/>
        <v>17611.309999999899</v>
      </c>
      <c r="F122" s="10"/>
      <c r="G122" s="10"/>
      <c r="H122" s="45" t="str">
        <f>'UIP Detail'!A120</f>
        <v xml:space="preserve">               (17) 834 - Undergrnd Strge - Maint Compres Sta Equip</v>
      </c>
      <c r="I122" s="113">
        <f>C122-'UIP Detail'!C120</f>
        <v>0</v>
      </c>
      <c r="J122" s="113">
        <f>D122-'UIP Detail'!D120</f>
        <v>0</v>
      </c>
    </row>
    <row r="123" spans="1:10" ht="15" customHeight="1" x14ac:dyDescent="0.25">
      <c r="A123" s="45" t="s">
        <v>554</v>
      </c>
      <c r="B123" s="46">
        <f>'UIP Detail'!B121</f>
        <v>0</v>
      </c>
      <c r="C123" s="46">
        <f>'UIP Detail'!C121</f>
        <v>0</v>
      </c>
      <c r="D123" s="46">
        <f>'UIP Detail'!D121</f>
        <v>0</v>
      </c>
      <c r="E123" s="46">
        <f t="shared" si="3"/>
        <v>0</v>
      </c>
      <c r="F123" s="10"/>
      <c r="G123" s="10"/>
      <c r="H123" s="45" t="str">
        <f>'UIP Detail'!A121</f>
        <v xml:space="preserve">               (17) 835 - Undergrnd Strge - Maint Meas &amp; Reg Sta E</v>
      </c>
      <c r="I123" s="113">
        <f>C123-'UIP Detail'!C121</f>
        <v>0</v>
      </c>
      <c r="J123" s="113">
        <f>D123-'UIP Detail'!D121</f>
        <v>0</v>
      </c>
    </row>
    <row r="124" spans="1:10" ht="15" customHeight="1" x14ac:dyDescent="0.25">
      <c r="A124" s="45" t="s">
        <v>555</v>
      </c>
      <c r="B124" s="46">
        <f>'UIP Detail'!B122</f>
        <v>0</v>
      </c>
      <c r="C124" s="46">
        <f>'UIP Detail'!C122</f>
        <v>0</v>
      </c>
      <c r="D124" s="46">
        <f>'UIP Detail'!D122</f>
        <v>0</v>
      </c>
      <c r="E124" s="46">
        <f t="shared" si="3"/>
        <v>0</v>
      </c>
      <c r="F124" s="10"/>
      <c r="G124" s="10"/>
      <c r="H124" s="45" t="str">
        <f>'UIP Detail'!A122</f>
        <v xml:space="preserve">               (17) 836 - Undergrnd Strge - Maint Purification Equip</v>
      </c>
      <c r="I124" s="113">
        <f>C124-'UIP Detail'!C122</f>
        <v>0</v>
      </c>
      <c r="J124" s="113">
        <f>D124-'UIP Detail'!D122</f>
        <v>0</v>
      </c>
    </row>
    <row r="125" spans="1:10" ht="15" customHeight="1" x14ac:dyDescent="0.25">
      <c r="A125" s="45" t="s">
        <v>556</v>
      </c>
      <c r="B125" s="46">
        <f>'UIP Detail'!B123</f>
        <v>0</v>
      </c>
      <c r="C125" s="46">
        <f>'UIP Detail'!C123</f>
        <v>97.509999999999906</v>
      </c>
      <c r="D125" s="46">
        <f>'UIP Detail'!D123</f>
        <v>0</v>
      </c>
      <c r="E125" s="46">
        <f t="shared" si="3"/>
        <v>97.509999999999906</v>
      </c>
      <c r="F125" s="10"/>
      <c r="G125" s="10"/>
      <c r="H125" s="45" t="str">
        <f>'UIP Detail'!A123</f>
        <v xml:space="preserve">               (17) 837 - Undergrnd Strge-Maint Other Equipment</v>
      </c>
      <c r="I125" s="113">
        <f>C125-'UIP Detail'!C123</f>
        <v>0</v>
      </c>
      <c r="J125" s="113">
        <f>D125-'UIP Detail'!D123</f>
        <v>0</v>
      </c>
    </row>
    <row r="126" spans="1:10" ht="15" customHeight="1" x14ac:dyDescent="0.25">
      <c r="A126" s="45" t="s">
        <v>557</v>
      </c>
      <c r="B126" s="46">
        <f>'UIP Detail'!B124</f>
        <v>0</v>
      </c>
      <c r="C126" s="46">
        <f>'UIP Detail'!C124</f>
        <v>30638.69</v>
      </c>
      <c r="D126" s="46">
        <f>'UIP Detail'!D124</f>
        <v>0</v>
      </c>
      <c r="E126" s="46">
        <f t="shared" si="3"/>
        <v>30638.69</v>
      </c>
      <c r="F126" s="10"/>
      <c r="G126" s="10"/>
      <c r="H126" s="45" t="str">
        <f>'UIP Detail'!A124</f>
        <v xml:space="preserve">               (17) 841 - Operating Labor &amp; Expenses</v>
      </c>
      <c r="I126" s="113">
        <f>C126-'UIP Detail'!C124</f>
        <v>0</v>
      </c>
      <c r="J126" s="113">
        <f>D126-'UIP Detail'!D124</f>
        <v>0</v>
      </c>
    </row>
    <row r="127" spans="1:10" ht="15" customHeight="1" x14ac:dyDescent="0.25">
      <c r="A127" s="45" t="s">
        <v>558</v>
      </c>
      <c r="B127" s="46">
        <f>'UIP Detail'!B125</f>
        <v>0</v>
      </c>
      <c r="C127" s="46">
        <f>'UIP Detail'!C125</f>
        <v>0</v>
      </c>
      <c r="D127" s="46">
        <f>'UIP Detail'!D125</f>
        <v>0</v>
      </c>
      <c r="E127" s="46">
        <f t="shared" si="3"/>
        <v>0</v>
      </c>
      <c r="F127" s="10"/>
      <c r="G127" s="10"/>
      <c r="H127" s="45" t="str">
        <f>'UIP Detail'!A125</f>
        <v xml:space="preserve">               (17) 8432 - Maint Struc &amp; Impro</v>
      </c>
      <c r="I127" s="113">
        <f>C127-'UIP Detail'!C125</f>
        <v>0</v>
      </c>
      <c r="J127" s="113">
        <f>D127-'UIP Detail'!D125</f>
        <v>0</v>
      </c>
    </row>
    <row r="128" spans="1:10" ht="15" customHeight="1" x14ac:dyDescent="0.25">
      <c r="A128" s="45" t="s">
        <v>559</v>
      </c>
      <c r="B128" s="46">
        <f>'UIP Detail'!B126</f>
        <v>0</v>
      </c>
      <c r="C128" s="46">
        <f>'UIP Detail'!C126</f>
        <v>0</v>
      </c>
      <c r="D128" s="46">
        <f>'UIP Detail'!D126</f>
        <v>0</v>
      </c>
      <c r="E128" s="46">
        <f t="shared" si="3"/>
        <v>0</v>
      </c>
      <c r="F128" s="10"/>
      <c r="G128" s="10"/>
      <c r="H128" s="45" t="str">
        <f>'UIP Detail'!A126</f>
        <v xml:space="preserve">               (17) 8433 - Maintenance of Gas Holders</v>
      </c>
      <c r="I128" s="113">
        <f>C128-'UIP Detail'!C126</f>
        <v>0</v>
      </c>
      <c r="J128" s="113">
        <f>D128-'UIP Detail'!D126</f>
        <v>0</v>
      </c>
    </row>
    <row r="129" spans="1:10" ht="15" customHeight="1" x14ac:dyDescent="0.25">
      <c r="A129" s="45" t="s">
        <v>560</v>
      </c>
      <c r="B129" s="46">
        <f>'UIP Detail'!B127</f>
        <v>0</v>
      </c>
      <c r="C129" s="46">
        <f>'UIP Detail'!C127</f>
        <v>0</v>
      </c>
      <c r="D129" s="46">
        <f>'UIP Detail'!D127</f>
        <v>0</v>
      </c>
      <c r="E129" s="46">
        <f t="shared" si="3"/>
        <v>0</v>
      </c>
      <c r="F129" s="10"/>
      <c r="G129" s="10"/>
      <c r="H129" s="45" t="str">
        <f>'UIP Detail'!A127</f>
        <v xml:space="preserve">               (17) 8436 - Maintenance of Vaporizing Equipment</v>
      </c>
      <c r="I129" s="113">
        <f>C129-'UIP Detail'!C127</f>
        <v>0</v>
      </c>
      <c r="J129" s="113">
        <f>D129-'UIP Detail'!D127</f>
        <v>0</v>
      </c>
    </row>
    <row r="130" spans="1:10" ht="15" customHeight="1" x14ac:dyDescent="0.25">
      <c r="A130" s="45" t="s">
        <v>561</v>
      </c>
      <c r="B130" s="46">
        <f>'UIP Detail'!B128</f>
        <v>0</v>
      </c>
      <c r="C130" s="46">
        <f>'UIP Detail'!C128</f>
        <v>0</v>
      </c>
      <c r="D130" s="46">
        <f>'UIP Detail'!D128</f>
        <v>0</v>
      </c>
      <c r="E130" s="46">
        <f t="shared" si="3"/>
        <v>0</v>
      </c>
      <c r="F130" s="10"/>
      <c r="G130" s="10"/>
      <c r="H130" s="45" t="str">
        <f>'UIP Detail'!A128</f>
        <v xml:space="preserve">               (17) 8438 - Maint Measure &amp; Reg</v>
      </c>
      <c r="I130" s="113">
        <f>C130-'UIP Detail'!C128</f>
        <v>0</v>
      </c>
      <c r="J130" s="113">
        <f>D130-'UIP Detail'!D128</f>
        <v>0</v>
      </c>
    </row>
    <row r="131" spans="1:10" ht="15" customHeight="1" x14ac:dyDescent="0.25">
      <c r="A131" s="45" t="s">
        <v>562</v>
      </c>
      <c r="B131" s="48">
        <f>'UIP Detail'!B129</f>
        <v>0</v>
      </c>
      <c r="C131" s="48">
        <f>'UIP Detail'!C129</f>
        <v>0</v>
      </c>
      <c r="D131" s="48">
        <f>'UIP Detail'!D129</f>
        <v>0</v>
      </c>
      <c r="E131" s="48">
        <f t="shared" si="3"/>
        <v>0</v>
      </c>
      <c r="F131" s="10"/>
      <c r="G131" s="10"/>
      <c r="H131" s="43" t="str">
        <f>'UIP Detail'!A130</f>
        <v xml:space="preserve">                (17) 8441 - Gas LNG Oper Sup &amp; Eng</v>
      </c>
      <c r="I131" s="113">
        <f>C131-'UIP Detail'!C129</f>
        <v>0</v>
      </c>
      <c r="J131" s="113">
        <f>D131-'UIP Detail'!D129</f>
        <v>0</v>
      </c>
    </row>
    <row r="132" spans="1:10" ht="12" customHeight="1" x14ac:dyDescent="0.25">
      <c r="A132" s="45" t="s">
        <v>470</v>
      </c>
      <c r="B132" s="49">
        <f>SUM(B67:B131)</f>
        <v>10456593.859999985</v>
      </c>
      <c r="C132" s="49">
        <f>SUM(C67:C131)</f>
        <v>146443.86999999976</v>
      </c>
      <c r="D132" s="49">
        <f>SUM(D67:D131)</f>
        <v>0</v>
      </c>
      <c r="E132" s="49">
        <f>SUM(E67:E131)</f>
        <v>10603037.729999986</v>
      </c>
      <c r="G132" s="10"/>
      <c r="H132" s="45" t="str">
        <f>'UIP Detail'!A131</f>
        <v xml:space="preserve">                    (17) SUBTOTAL</v>
      </c>
      <c r="I132" s="113" t="e">
        <f>C132-'UIP Detail'!#REF!</f>
        <v>#REF!</v>
      </c>
      <c r="J132" s="113" t="e">
        <f>D132-'UIP Detail'!#REF!</f>
        <v>#REF!</v>
      </c>
    </row>
    <row r="133" spans="1:10" ht="15" customHeight="1" x14ac:dyDescent="0.25">
      <c r="A133" s="43" t="s">
        <v>428</v>
      </c>
      <c r="B133" s="44"/>
      <c r="C133" s="44"/>
      <c r="D133" s="44"/>
      <c r="E133" s="44"/>
      <c r="G133" s="10"/>
      <c r="H133" s="45" t="str">
        <f>'UIP Detail'!A132</f>
        <v xml:space="preserve">          18 - TRANSMISSION EXPENSE</v>
      </c>
      <c r="I133" s="113">
        <f>C133-'UIP Detail'!C130</f>
        <v>0</v>
      </c>
      <c r="J133" s="113">
        <f>D133-'UIP Detail'!D130</f>
        <v>0</v>
      </c>
    </row>
    <row r="134" spans="1:10" ht="15" customHeight="1" x14ac:dyDescent="0.25">
      <c r="A134" s="45" t="s">
        <v>563</v>
      </c>
      <c r="B134" s="46">
        <f>'UIP Detail'!B131</f>
        <v>10456593.859999999</v>
      </c>
      <c r="C134" s="46">
        <f>'UIP Detail'!C131</f>
        <v>146443.87</v>
      </c>
      <c r="D134" s="46">
        <f>'UIP Detail'!D131</f>
        <v>0</v>
      </c>
      <c r="E134" s="46">
        <f t="shared" ref="E134:E160" si="4">SUM(B134:D134)</f>
        <v>10603037.729999999</v>
      </c>
      <c r="G134" s="10"/>
      <c r="H134" s="45" t="str">
        <f>'UIP Detail'!A133</f>
        <v xml:space="preserve">               (18) 560 - Transmission Oper Supv &amp; Engineering</v>
      </c>
      <c r="I134" s="113">
        <f>C134-'UIP Detail'!C131</f>
        <v>0</v>
      </c>
      <c r="J134" s="113">
        <f>D134-'UIP Detail'!D131</f>
        <v>0</v>
      </c>
    </row>
    <row r="135" spans="1:10" ht="15" customHeight="1" x14ac:dyDescent="0.25">
      <c r="A135" s="45" t="s">
        <v>564</v>
      </c>
      <c r="B135" s="46">
        <f>'UIP Detail'!B132</f>
        <v>0</v>
      </c>
      <c r="C135" s="46">
        <f>'UIP Detail'!C132</f>
        <v>0</v>
      </c>
      <c r="D135" s="46">
        <f>'UIP Detail'!D132</f>
        <v>0</v>
      </c>
      <c r="E135" s="46">
        <f t="shared" si="4"/>
        <v>0</v>
      </c>
      <c r="G135" s="10"/>
      <c r="H135" s="45" t="str">
        <f>'UIP Detail'!A134</f>
        <v xml:space="preserve">               (18) 561 - Transmission Oper Load Dispatching</v>
      </c>
      <c r="I135" s="113">
        <f>C135-'UIP Detail'!C132</f>
        <v>0</v>
      </c>
      <c r="J135" s="113">
        <f>D135-'UIP Detail'!D132</f>
        <v>0</v>
      </c>
    </row>
    <row r="136" spans="1:10" ht="15" customHeight="1" x14ac:dyDescent="0.25">
      <c r="A136" s="45" t="s">
        <v>565</v>
      </c>
      <c r="B136" s="46">
        <f>'UIP Detail'!B133</f>
        <v>125209.81</v>
      </c>
      <c r="C136" s="46">
        <f>'UIP Detail'!C133</f>
        <v>0</v>
      </c>
      <c r="D136" s="46">
        <f>'UIP Detail'!D133</f>
        <v>0</v>
      </c>
      <c r="E136" s="46">
        <f t="shared" si="4"/>
        <v>125209.81</v>
      </c>
      <c r="G136" s="10"/>
      <c r="H136" s="45" t="str">
        <f>'UIP Detail'!A135</f>
        <v xml:space="preserve">               (18) 5611 - Transmission Oper Load Dispatching</v>
      </c>
      <c r="I136" s="113">
        <f>C136-'UIP Detail'!C133</f>
        <v>0</v>
      </c>
      <c r="J136" s="113">
        <f>D136-'UIP Detail'!D133</f>
        <v>0</v>
      </c>
    </row>
    <row r="137" spans="1:10" ht="15" customHeight="1" x14ac:dyDescent="0.25">
      <c r="A137" s="45" t="s">
        <v>566</v>
      </c>
      <c r="B137" s="46">
        <f>'UIP Detail'!B134</f>
        <v>0</v>
      </c>
      <c r="C137" s="46">
        <f>'UIP Detail'!C134</f>
        <v>0</v>
      </c>
      <c r="D137" s="46">
        <f>'UIP Detail'!D134</f>
        <v>0</v>
      </c>
      <c r="E137" s="46">
        <f t="shared" si="4"/>
        <v>0</v>
      </c>
      <c r="G137" s="10"/>
      <c r="H137" s="45" t="str">
        <f>'UIP Detail'!A136</f>
        <v xml:space="preserve">               (18) 5612 - Load Dispatch - Montr &amp; Oper Trans System</v>
      </c>
      <c r="I137" s="113">
        <f>C137-'UIP Detail'!C134</f>
        <v>0</v>
      </c>
      <c r="J137" s="113">
        <f>D137-'UIP Detail'!D134</f>
        <v>0</v>
      </c>
    </row>
    <row r="138" spans="1:10" ht="15" customHeight="1" x14ac:dyDescent="0.25">
      <c r="A138" s="45" t="s">
        <v>567</v>
      </c>
      <c r="B138" s="46">
        <f>'UIP Detail'!B135</f>
        <v>8537.18</v>
      </c>
      <c r="C138" s="46">
        <f>'UIP Detail'!C135</f>
        <v>0</v>
      </c>
      <c r="D138" s="46">
        <f>'UIP Detail'!D135</f>
        <v>0</v>
      </c>
      <c r="E138" s="46">
        <f t="shared" si="4"/>
        <v>8537.18</v>
      </c>
      <c r="G138" s="10"/>
      <c r="H138" s="45" t="str">
        <f>'UIP Detail'!A137</f>
        <v xml:space="preserve">               (18) 5613 - Load Dispatch - Service and Scheduling</v>
      </c>
      <c r="I138" s="113">
        <f>C138-'UIP Detail'!C135</f>
        <v>0</v>
      </c>
      <c r="J138" s="113">
        <f>D138-'UIP Detail'!D135</f>
        <v>0</v>
      </c>
    </row>
    <row r="139" spans="1:10" ht="15" customHeight="1" x14ac:dyDescent="0.25">
      <c r="A139" s="45" t="s">
        <v>568</v>
      </c>
      <c r="B139" s="46">
        <f>'UIP Detail'!B136</f>
        <v>226742.87</v>
      </c>
      <c r="C139" s="46">
        <f>'UIP Detail'!C136</f>
        <v>0</v>
      </c>
      <c r="D139" s="46">
        <f>'UIP Detail'!D136</f>
        <v>0</v>
      </c>
      <c r="E139" s="46">
        <f t="shared" si="4"/>
        <v>226742.87</v>
      </c>
      <c r="G139" s="10"/>
      <c r="H139" s="45" t="str">
        <f>'UIP Detail'!A138</f>
        <v xml:space="preserve">               (18) 5615 - Reliability Planning &amp; Standards</v>
      </c>
      <c r="I139" s="113">
        <f>C139-'UIP Detail'!C136</f>
        <v>0</v>
      </c>
      <c r="J139" s="113">
        <f>D139-'UIP Detail'!D136</f>
        <v>0</v>
      </c>
    </row>
    <row r="140" spans="1:10" ht="15" customHeight="1" x14ac:dyDescent="0.25">
      <c r="A140" s="45" t="s">
        <v>569</v>
      </c>
      <c r="B140" s="46">
        <f>'UIP Detail'!B137</f>
        <v>102825.69999999899</v>
      </c>
      <c r="C140" s="46">
        <f>'UIP Detail'!C137</f>
        <v>0</v>
      </c>
      <c r="D140" s="46">
        <f>'UIP Detail'!D137</f>
        <v>0</v>
      </c>
      <c r="E140" s="46">
        <f t="shared" si="4"/>
        <v>102825.69999999899</v>
      </c>
      <c r="G140" s="10"/>
      <c r="H140" s="45" t="str">
        <f>'UIP Detail'!A139</f>
        <v xml:space="preserve">               (18) 5616 - Transmission Svc Studies</v>
      </c>
      <c r="I140" s="113">
        <f>C140-'UIP Detail'!C137</f>
        <v>0</v>
      </c>
      <c r="J140" s="113">
        <f>D140-'UIP Detail'!D137</f>
        <v>0</v>
      </c>
    </row>
    <row r="141" spans="1:10" ht="15" customHeight="1" x14ac:dyDescent="0.25">
      <c r="A141" s="45" t="s">
        <v>269</v>
      </c>
      <c r="B141" s="46">
        <f>'UIP Detail'!B138</f>
        <v>23233.89</v>
      </c>
      <c r="C141" s="46">
        <f>'UIP Detail'!C138</f>
        <v>0</v>
      </c>
      <c r="D141" s="46">
        <f>'UIP Detail'!D138</f>
        <v>0</v>
      </c>
      <c r="E141" s="46">
        <f t="shared" si="4"/>
        <v>23233.89</v>
      </c>
      <c r="G141" s="10"/>
      <c r="H141" s="45" t="str">
        <f>'UIP Detail'!A140</f>
        <v xml:space="preserve">               (18) 5617 Gen Intercnct Studies</v>
      </c>
      <c r="I141" s="113">
        <f>C141-'UIP Detail'!C138</f>
        <v>0</v>
      </c>
      <c r="J141" s="113">
        <f>D141-'UIP Detail'!D138</f>
        <v>0</v>
      </c>
    </row>
    <row r="142" spans="1:10" ht="15" customHeight="1" x14ac:dyDescent="0.25">
      <c r="A142" s="45" t="s">
        <v>570</v>
      </c>
      <c r="B142" s="46">
        <f>'UIP Detail'!B139</f>
        <v>7541.21</v>
      </c>
      <c r="C142" s="46">
        <f>'UIP Detail'!C139</f>
        <v>0</v>
      </c>
      <c r="D142" s="46">
        <f>'UIP Detail'!D139</f>
        <v>0</v>
      </c>
      <c r="E142" s="46">
        <f t="shared" si="4"/>
        <v>7541.21</v>
      </c>
      <c r="G142" s="10"/>
      <c r="H142" s="45" t="str">
        <f>'UIP Detail'!A141</f>
        <v xml:space="preserve">               (18) 5618 - Reliability Planning</v>
      </c>
      <c r="I142" s="113">
        <f>C142-'UIP Detail'!C139</f>
        <v>0</v>
      </c>
      <c r="J142" s="113">
        <f>D142-'UIP Detail'!D139</f>
        <v>0</v>
      </c>
    </row>
    <row r="143" spans="1:10" ht="15" customHeight="1" x14ac:dyDescent="0.25">
      <c r="A143" s="45" t="s">
        <v>571</v>
      </c>
      <c r="B143" s="46">
        <f>'UIP Detail'!B140</f>
        <v>4961.3999999999996</v>
      </c>
      <c r="C143" s="46">
        <f>'UIP Detail'!C140</f>
        <v>0</v>
      </c>
      <c r="D143" s="46">
        <f>'UIP Detail'!D140</f>
        <v>0</v>
      </c>
      <c r="E143" s="46">
        <f t="shared" si="4"/>
        <v>4961.3999999999996</v>
      </c>
      <c r="G143" s="10"/>
      <c r="H143" s="45" t="str">
        <f>'UIP Detail'!A142</f>
        <v xml:space="preserve">               (18) 562 - Transmission Oper Station Expense</v>
      </c>
      <c r="I143" s="113">
        <f>C143-'UIP Detail'!C140</f>
        <v>0</v>
      </c>
      <c r="J143" s="113">
        <f>D143-'UIP Detail'!D140</f>
        <v>0</v>
      </c>
    </row>
    <row r="144" spans="1:10" ht="15" customHeight="1" x14ac:dyDescent="0.25">
      <c r="A144" s="45" t="s">
        <v>572</v>
      </c>
      <c r="B144" s="46">
        <f>'UIP Detail'!B141</f>
        <v>0</v>
      </c>
      <c r="C144" s="46">
        <f>'UIP Detail'!C141</f>
        <v>0</v>
      </c>
      <c r="D144" s="46">
        <f>'UIP Detail'!D141</f>
        <v>0</v>
      </c>
      <c r="E144" s="46">
        <f t="shared" si="4"/>
        <v>0</v>
      </c>
      <c r="G144" s="10"/>
      <c r="H144" s="45" t="str">
        <f>'UIP Detail'!A143</f>
        <v xml:space="preserve">               (18) 563 - Transmission Oper Overhead Line Exp</v>
      </c>
      <c r="I144" s="113">
        <f>C144-'UIP Detail'!C141</f>
        <v>0</v>
      </c>
      <c r="J144" s="113">
        <f>D144-'UIP Detail'!D141</f>
        <v>0</v>
      </c>
    </row>
    <row r="145" spans="1:10" ht="15" customHeight="1" x14ac:dyDescent="0.25">
      <c r="A145" s="45" t="s">
        <v>573</v>
      </c>
      <c r="B145" s="46">
        <f>'UIP Detail'!B142</f>
        <v>73980.479999999996</v>
      </c>
      <c r="C145" s="46">
        <f>'UIP Detail'!C142</f>
        <v>0</v>
      </c>
      <c r="D145" s="46">
        <f>'UIP Detail'!D142</f>
        <v>0</v>
      </c>
      <c r="E145" s="46">
        <f t="shared" si="4"/>
        <v>73980.479999999996</v>
      </c>
      <c r="G145" s="10"/>
      <c r="H145" s="45" t="str">
        <f>'UIP Detail'!A144</f>
        <v xml:space="preserve">               (18) 566 - Transmission Oper Misc</v>
      </c>
      <c r="I145" s="113">
        <f>C145-'UIP Detail'!C142</f>
        <v>0</v>
      </c>
      <c r="J145" s="113">
        <f>D145-'UIP Detail'!D142</f>
        <v>0</v>
      </c>
    </row>
    <row r="146" spans="1:10" ht="15" customHeight="1" x14ac:dyDescent="0.25">
      <c r="A146" s="45" t="s">
        <v>574</v>
      </c>
      <c r="B146" s="46">
        <f>'UIP Detail'!B143</f>
        <v>23079.279999999999</v>
      </c>
      <c r="C146" s="46">
        <f>'UIP Detail'!C143</f>
        <v>0</v>
      </c>
      <c r="D146" s="46">
        <f>'UIP Detail'!D143</f>
        <v>0</v>
      </c>
      <c r="E146" s="46">
        <f t="shared" si="4"/>
        <v>23079.279999999999</v>
      </c>
      <c r="G146" s="10"/>
      <c r="H146" s="45" t="str">
        <f>'UIP Detail'!A145</f>
        <v xml:space="preserve">               (18) 567 - Transmission Oper Rents</v>
      </c>
      <c r="I146" s="113">
        <f>C146-'UIP Detail'!C143</f>
        <v>0</v>
      </c>
      <c r="J146" s="113">
        <f>D146-'UIP Detail'!D143</f>
        <v>0</v>
      </c>
    </row>
    <row r="147" spans="1:10" ht="15" customHeight="1" x14ac:dyDescent="0.25">
      <c r="A147" s="45" t="s">
        <v>575</v>
      </c>
      <c r="B147" s="46">
        <f>'UIP Detail'!B144</f>
        <v>93577.88</v>
      </c>
      <c r="C147" s="46">
        <f>'UIP Detail'!C144</f>
        <v>0</v>
      </c>
      <c r="D147" s="46">
        <f>'UIP Detail'!D144</f>
        <v>0</v>
      </c>
      <c r="E147" s="46">
        <f t="shared" si="4"/>
        <v>93577.88</v>
      </c>
      <c r="G147" s="10"/>
      <c r="H147" s="45" t="str">
        <f>'UIP Detail'!A146</f>
        <v xml:space="preserve">               (18) 568 - Transmission Maint Supv &amp; Eng</v>
      </c>
      <c r="I147" s="113">
        <f>C147-'UIP Detail'!C144</f>
        <v>0</v>
      </c>
      <c r="J147" s="113">
        <f>D147-'UIP Detail'!D144</f>
        <v>0</v>
      </c>
    </row>
    <row r="148" spans="1:10" ht="15" customHeight="1" x14ac:dyDescent="0.25">
      <c r="A148" s="45" t="s">
        <v>576</v>
      </c>
      <c r="B148" s="46">
        <f>'UIP Detail'!B145</f>
        <v>5883.6</v>
      </c>
      <c r="C148" s="46">
        <f>'UIP Detail'!C145</f>
        <v>0</v>
      </c>
      <c r="D148" s="46">
        <f>'UIP Detail'!D145</f>
        <v>0</v>
      </c>
      <c r="E148" s="46">
        <f t="shared" si="4"/>
        <v>5883.6</v>
      </c>
      <c r="G148" s="10"/>
      <c r="H148" s="45" t="str">
        <f>'UIP Detail'!A147</f>
        <v xml:space="preserve">               (18) 569 - Transmission Maint Structures</v>
      </c>
      <c r="I148" s="113">
        <f>C148-'UIP Detail'!C145</f>
        <v>0</v>
      </c>
      <c r="J148" s="113">
        <f>D148-'UIP Detail'!D145</f>
        <v>0</v>
      </c>
    </row>
    <row r="149" spans="1:10" ht="15" customHeight="1" x14ac:dyDescent="0.25">
      <c r="A149" s="45" t="s">
        <v>577</v>
      </c>
      <c r="B149" s="46">
        <f>'UIP Detail'!B146</f>
        <v>6754.27</v>
      </c>
      <c r="C149" s="46">
        <f>'UIP Detail'!C146</f>
        <v>0</v>
      </c>
      <c r="D149" s="46">
        <f>'UIP Detail'!D146</f>
        <v>0</v>
      </c>
      <c r="E149" s="46">
        <f t="shared" si="4"/>
        <v>6754.27</v>
      </c>
      <c r="G149" s="10"/>
      <c r="H149" s="45" t="str">
        <f>'UIP Detail'!A148</f>
        <v xml:space="preserve">               (18) 5691 - Transmission Computer Hardware Maint</v>
      </c>
      <c r="I149" s="113">
        <f>C149-'UIP Detail'!C146</f>
        <v>0</v>
      </c>
      <c r="J149" s="113">
        <f>D149-'UIP Detail'!D146</f>
        <v>0</v>
      </c>
    </row>
    <row r="150" spans="1:10" ht="15" customHeight="1" x14ac:dyDescent="0.25">
      <c r="A150" s="45" t="s">
        <v>578</v>
      </c>
      <c r="B150" s="46">
        <f>'UIP Detail'!B147</f>
        <v>128.84</v>
      </c>
      <c r="C150" s="46">
        <f>'UIP Detail'!C147</f>
        <v>0</v>
      </c>
      <c r="D150" s="46">
        <f>'UIP Detail'!D147</f>
        <v>0</v>
      </c>
      <c r="E150" s="46">
        <f t="shared" si="4"/>
        <v>128.84</v>
      </c>
      <c r="G150" s="10"/>
      <c r="H150" s="45" t="str">
        <f>'UIP Detail'!A149</f>
        <v xml:space="preserve">               (18) 5692 - Maintenance of Computer Software</v>
      </c>
      <c r="I150" s="113">
        <f>C150-'UIP Detail'!C147</f>
        <v>0</v>
      </c>
      <c r="J150" s="113">
        <f>D150-'UIP Detail'!D147</f>
        <v>0</v>
      </c>
    </row>
    <row r="151" spans="1:10" ht="15" customHeight="1" x14ac:dyDescent="0.25">
      <c r="A151" s="45" t="s">
        <v>579</v>
      </c>
      <c r="B151" s="46">
        <f>'UIP Detail'!B148</f>
        <v>230.27</v>
      </c>
      <c r="C151" s="46">
        <f>'UIP Detail'!C148</f>
        <v>0</v>
      </c>
      <c r="D151" s="46">
        <f>'UIP Detail'!D148</f>
        <v>0</v>
      </c>
      <c r="E151" s="46">
        <f t="shared" si="4"/>
        <v>230.27</v>
      </c>
      <c r="G151" s="10"/>
      <c r="H151" s="45" t="str">
        <f>'UIP Detail'!A150</f>
        <v xml:space="preserve">               (18) 570 - Transmission Maint Station Equipment</v>
      </c>
      <c r="I151" s="113">
        <f>C151-'UIP Detail'!C148</f>
        <v>0</v>
      </c>
      <c r="J151" s="113">
        <f>D151-'UIP Detail'!D148</f>
        <v>0</v>
      </c>
    </row>
    <row r="152" spans="1:10" ht="15" customHeight="1" x14ac:dyDescent="0.25">
      <c r="A152" s="45" t="s">
        <v>580</v>
      </c>
      <c r="B152" s="46">
        <f>'UIP Detail'!B149</f>
        <v>105884.72</v>
      </c>
      <c r="C152" s="46">
        <f>'UIP Detail'!C149</f>
        <v>0</v>
      </c>
      <c r="D152" s="46">
        <f>'UIP Detail'!D149</f>
        <v>0</v>
      </c>
      <c r="E152" s="46">
        <f t="shared" si="4"/>
        <v>105884.72</v>
      </c>
      <c r="G152" s="10"/>
      <c r="H152" s="45" t="str">
        <f>'UIP Detail'!A151</f>
        <v xml:space="preserve">               (18) 571 - Transmission Maint Overhead Lines</v>
      </c>
      <c r="I152" s="113">
        <f>C152-'UIP Detail'!C149</f>
        <v>0</v>
      </c>
      <c r="J152" s="113">
        <f>D152-'UIP Detail'!D149</f>
        <v>0</v>
      </c>
    </row>
    <row r="153" spans="1:10" ht="15" customHeight="1" x14ac:dyDescent="0.25">
      <c r="A153" s="45" t="s">
        <v>581</v>
      </c>
      <c r="B153" s="46">
        <f>'UIP Detail'!B150</f>
        <v>226329.54</v>
      </c>
      <c r="C153" s="46">
        <f>'UIP Detail'!C150</f>
        <v>0</v>
      </c>
      <c r="D153" s="46">
        <f>'UIP Detail'!D150</f>
        <v>0</v>
      </c>
      <c r="E153" s="46">
        <f t="shared" si="4"/>
        <v>226329.54</v>
      </c>
      <c r="G153" s="10"/>
      <c r="H153" s="45" t="str">
        <f>'UIP Detail'!A152</f>
        <v xml:space="preserve">               (18) 572 - Transmission Maint Underground Lines</v>
      </c>
      <c r="I153" s="113">
        <f>C153-'UIP Detail'!C150</f>
        <v>0</v>
      </c>
      <c r="J153" s="113">
        <f>D153-'UIP Detail'!D150</f>
        <v>0</v>
      </c>
    </row>
    <row r="154" spans="1:10" ht="15" customHeight="1" x14ac:dyDescent="0.25">
      <c r="A154" s="45" t="s">
        <v>582</v>
      </c>
      <c r="B154" s="46">
        <f>'UIP Detail'!B151</f>
        <v>700176.33</v>
      </c>
      <c r="C154" s="46">
        <f>'UIP Detail'!C151</f>
        <v>0</v>
      </c>
      <c r="D154" s="46">
        <f>'UIP Detail'!D151</f>
        <v>0</v>
      </c>
      <c r="E154" s="46">
        <f t="shared" si="4"/>
        <v>700176.33</v>
      </c>
      <c r="G154" s="10"/>
      <c r="H154" s="45" t="str">
        <f>'UIP Detail'!A153</f>
        <v xml:space="preserve">               (18) 850 - Transmission Oper Supv &amp; Engineering</v>
      </c>
      <c r="I154" s="113">
        <f>C154-'UIP Detail'!C151</f>
        <v>0</v>
      </c>
      <c r="J154" s="113">
        <f>D154-'UIP Detail'!D151</f>
        <v>0</v>
      </c>
    </row>
    <row r="155" spans="1:10" ht="15" customHeight="1" x14ac:dyDescent="0.25">
      <c r="A155" s="45" t="s">
        <v>583</v>
      </c>
      <c r="B155" s="46">
        <f>'UIP Detail'!B152</f>
        <v>271.409999999999</v>
      </c>
      <c r="C155" s="46">
        <f>'UIP Detail'!C152</f>
        <v>0</v>
      </c>
      <c r="D155" s="46">
        <f>'UIP Detail'!D152</f>
        <v>0</v>
      </c>
      <c r="E155" s="46">
        <f t="shared" si="4"/>
        <v>271.409999999999</v>
      </c>
      <c r="G155" s="10"/>
      <c r="H155" s="45" t="str">
        <f>'UIP Detail'!A154</f>
        <v xml:space="preserve">               (18) 856 - Transmission Oper Mains Expenses</v>
      </c>
      <c r="I155" s="113">
        <f>C155-'UIP Detail'!C152</f>
        <v>0</v>
      </c>
      <c r="J155" s="113">
        <f>D155-'UIP Detail'!D152</f>
        <v>0</v>
      </c>
    </row>
    <row r="156" spans="1:10" ht="15" customHeight="1" x14ac:dyDescent="0.25">
      <c r="A156" s="45" t="s">
        <v>584</v>
      </c>
      <c r="B156" s="46">
        <f>'UIP Detail'!B153</f>
        <v>0</v>
      </c>
      <c r="C156" s="46">
        <f>'UIP Detail'!C153</f>
        <v>0</v>
      </c>
      <c r="D156" s="46">
        <f>'UIP Detail'!D153</f>
        <v>0</v>
      </c>
      <c r="E156" s="46">
        <f t="shared" si="4"/>
        <v>0</v>
      </c>
      <c r="G156" s="10"/>
      <c r="H156" s="45" t="str">
        <f>'UIP Detail'!A155</f>
        <v xml:space="preserve">               (18) 857 - Transmission Oper Meas &amp; Reg Sta Exp</v>
      </c>
      <c r="I156" s="113">
        <f>C156-'UIP Detail'!C153</f>
        <v>0</v>
      </c>
      <c r="J156" s="113">
        <f>D156-'UIP Detail'!D153</f>
        <v>0</v>
      </c>
    </row>
    <row r="157" spans="1:10" ht="15" customHeight="1" x14ac:dyDescent="0.25">
      <c r="A157" s="45" t="s">
        <v>585</v>
      </c>
      <c r="B157" s="46">
        <f>'UIP Detail'!B154</f>
        <v>0</v>
      </c>
      <c r="C157" s="46">
        <f>'UIP Detail'!C154</f>
        <v>0</v>
      </c>
      <c r="D157" s="46">
        <f>'UIP Detail'!D154</f>
        <v>0</v>
      </c>
      <c r="E157" s="46">
        <f t="shared" si="4"/>
        <v>0</v>
      </c>
      <c r="G157" s="10"/>
      <c r="H157" s="45" t="str">
        <f>'UIP Detail'!A156</f>
        <v xml:space="preserve">               (18) 862 - Transmission Maint Struct &amp; Improvements</v>
      </c>
      <c r="I157" s="113">
        <f>C157-'UIP Detail'!C154</f>
        <v>0</v>
      </c>
      <c r="J157" s="113">
        <f>D157-'UIP Detail'!D154</f>
        <v>0</v>
      </c>
    </row>
    <row r="158" spans="1:10" ht="15" customHeight="1" x14ac:dyDescent="0.25">
      <c r="A158" s="45" t="s">
        <v>586</v>
      </c>
      <c r="B158" s="46">
        <f>'UIP Detail'!B155</f>
        <v>0</v>
      </c>
      <c r="C158" s="46">
        <f>'UIP Detail'!C155</f>
        <v>0</v>
      </c>
      <c r="D158" s="46">
        <f>'UIP Detail'!D155</f>
        <v>0</v>
      </c>
      <c r="E158" s="46">
        <f t="shared" si="4"/>
        <v>0</v>
      </c>
      <c r="G158" s="10"/>
      <c r="H158" s="45" t="str">
        <f>'UIP Detail'!A157</f>
        <v xml:space="preserve">               (18) 863 - Transmission Maint Supv &amp; Eng</v>
      </c>
      <c r="I158" s="113">
        <f>C158-'UIP Detail'!C155</f>
        <v>0</v>
      </c>
      <c r="J158" s="113">
        <f>D158-'UIP Detail'!D155</f>
        <v>0</v>
      </c>
    </row>
    <row r="159" spans="1:10" ht="15" customHeight="1" x14ac:dyDescent="0.25">
      <c r="A159" s="45" t="s">
        <v>77</v>
      </c>
      <c r="B159" s="46">
        <f>'UIP Detail'!B156</f>
        <v>0</v>
      </c>
      <c r="C159" s="46">
        <f>'UIP Detail'!C156</f>
        <v>0</v>
      </c>
      <c r="D159" s="46">
        <f>'UIP Detail'!D156</f>
        <v>0</v>
      </c>
      <c r="E159" s="46">
        <f t="shared" si="4"/>
        <v>0</v>
      </c>
      <c r="G159" s="10"/>
      <c r="H159" s="43" t="str">
        <f>'UIP Detail'!A158</f>
        <v xml:space="preserve">               (18) 865 - Transm Maint of measur &amp; regul station equip</v>
      </c>
      <c r="I159" s="113">
        <f>C159-'UIP Detail'!C156</f>
        <v>0</v>
      </c>
      <c r="J159" s="113">
        <f>D159-'UIP Detail'!D156</f>
        <v>0</v>
      </c>
    </row>
    <row r="160" spans="1:10" ht="14.25" customHeight="1" x14ac:dyDescent="0.25">
      <c r="A160" s="45" t="s">
        <v>587</v>
      </c>
      <c r="B160" s="48">
        <f>'UIP Detail'!B157</f>
        <v>0</v>
      </c>
      <c r="C160" s="48">
        <f>'UIP Detail'!C157</f>
        <v>0</v>
      </c>
      <c r="D160" s="48">
        <f>'UIP Detail'!D157</f>
        <v>0</v>
      </c>
      <c r="E160" s="48">
        <f t="shared" si="4"/>
        <v>0</v>
      </c>
      <c r="G160" s="10"/>
      <c r="H160" s="45" t="str">
        <f>'UIP Detail'!A159</f>
        <v xml:space="preserve">               (18) 867 - Transmission Maint Other Equipment</v>
      </c>
      <c r="I160" s="113">
        <f>C160-'UIP Detail'!C157</f>
        <v>0</v>
      </c>
      <c r="J160" s="113">
        <f>D160-'UIP Detail'!D157</f>
        <v>0</v>
      </c>
    </row>
    <row r="161" spans="1:10" ht="15" customHeight="1" x14ac:dyDescent="0.25">
      <c r="A161" s="45" t="s">
        <v>470</v>
      </c>
      <c r="B161" s="49">
        <f>SUM(B134:B160)</f>
        <v>12191942.539999999</v>
      </c>
      <c r="C161" s="49">
        <f>SUM(C134:C160)</f>
        <v>146443.87</v>
      </c>
      <c r="D161" s="49">
        <f>SUM(D134:D160)</f>
        <v>0</v>
      </c>
      <c r="E161" s="49">
        <f>SUM(E134:E160)</f>
        <v>12338386.409999998</v>
      </c>
      <c r="G161" s="10"/>
      <c r="H161" s="45" t="str">
        <f>'UIP Detail'!A160</f>
        <v xml:space="preserve">                    (18) SUBTOTAL</v>
      </c>
      <c r="I161" s="113">
        <f>C161-'UIP Detail'!C158</f>
        <v>146443.87</v>
      </c>
      <c r="J161" s="113">
        <f>D161-'UIP Detail'!D158</f>
        <v>0</v>
      </c>
    </row>
    <row r="162" spans="1:10" ht="15" customHeight="1" x14ac:dyDescent="0.25">
      <c r="A162" s="43" t="s">
        <v>429</v>
      </c>
      <c r="B162" s="44"/>
      <c r="C162" s="44"/>
      <c r="D162" s="44"/>
      <c r="E162" s="44"/>
      <c r="G162" s="10"/>
      <c r="H162" s="45" t="str">
        <f>'UIP Detail'!A161</f>
        <v xml:space="preserve">          19 - DISTRIBUTION EXPENSE</v>
      </c>
      <c r="I162" s="113">
        <f>C162-'UIP Detail'!C159</f>
        <v>0</v>
      </c>
      <c r="J162" s="113">
        <f>D162-'UIP Detail'!D159</f>
        <v>0</v>
      </c>
    </row>
    <row r="163" spans="1:10" ht="15" customHeight="1" x14ac:dyDescent="0.25">
      <c r="A163" s="45" t="s">
        <v>588</v>
      </c>
      <c r="B163" s="46">
        <f>'UIP Detail'!B159</f>
        <v>0</v>
      </c>
      <c r="C163" s="46">
        <f>'UIP Detail'!C159</f>
        <v>0</v>
      </c>
      <c r="D163" s="46">
        <f>'UIP Detail'!D159</f>
        <v>0</v>
      </c>
      <c r="E163" s="46">
        <f t="shared" ref="E163:E195" si="5">SUM(B163:D163)</f>
        <v>0</v>
      </c>
      <c r="G163" s="10"/>
      <c r="H163" s="45" t="str">
        <f>'UIP Detail'!A162</f>
        <v xml:space="preserve">               (19) 580 - Distribution Oper Supv &amp; Engineering</v>
      </c>
      <c r="I163" s="113">
        <f>C163-'UIP Detail'!C160</f>
        <v>0</v>
      </c>
      <c r="J163" s="113">
        <f>D163-'UIP Detail'!D160</f>
        <v>0</v>
      </c>
    </row>
    <row r="164" spans="1:10" ht="15" customHeight="1" x14ac:dyDescent="0.25">
      <c r="A164" s="45" t="s">
        <v>589</v>
      </c>
      <c r="B164" s="46">
        <f>'UIP Detail'!B160</f>
        <v>1735348.68</v>
      </c>
      <c r="C164" s="46">
        <f>'UIP Detail'!C160</f>
        <v>0</v>
      </c>
      <c r="D164" s="46">
        <f>'UIP Detail'!D160</f>
        <v>0</v>
      </c>
      <c r="E164" s="46">
        <f t="shared" si="5"/>
        <v>1735348.68</v>
      </c>
      <c r="G164" s="10"/>
      <c r="H164" s="45" t="str">
        <f>'UIP Detail'!A163</f>
        <v xml:space="preserve">               (19) 581 - Distribution Oper Load Dispatching</v>
      </c>
      <c r="I164" s="113">
        <f>C164-'UIP Detail'!C161</f>
        <v>0</v>
      </c>
      <c r="J164" s="113">
        <f>D164-'UIP Detail'!D161</f>
        <v>0</v>
      </c>
    </row>
    <row r="165" spans="1:10" ht="15" customHeight="1" x14ac:dyDescent="0.25">
      <c r="A165" s="45" t="s">
        <v>590</v>
      </c>
      <c r="B165" s="46">
        <f>'UIP Detail'!B161</f>
        <v>0</v>
      </c>
      <c r="C165" s="46">
        <f>'UIP Detail'!C161</f>
        <v>0</v>
      </c>
      <c r="D165" s="46">
        <f>'UIP Detail'!D161</f>
        <v>0</v>
      </c>
      <c r="E165" s="46">
        <f t="shared" si="5"/>
        <v>0</v>
      </c>
      <c r="G165" s="10"/>
      <c r="H165" s="45" t="str">
        <f>'UIP Detail'!A164</f>
        <v xml:space="preserve">               (19) 582 - Distribution Oper Station Expenses</v>
      </c>
      <c r="I165" s="113">
        <f>C165-'UIP Detail'!C162</f>
        <v>0</v>
      </c>
      <c r="J165" s="113">
        <f>D165-'UIP Detail'!D162</f>
        <v>0</v>
      </c>
    </row>
    <row r="166" spans="1:10" ht="15" customHeight="1" x14ac:dyDescent="0.25">
      <c r="A166" s="45" t="s">
        <v>591</v>
      </c>
      <c r="B166" s="46">
        <f>'UIP Detail'!B162</f>
        <v>-13752.8999999999</v>
      </c>
      <c r="C166" s="46">
        <f>'UIP Detail'!C162</f>
        <v>0</v>
      </c>
      <c r="D166" s="46">
        <f>'UIP Detail'!D162</f>
        <v>0</v>
      </c>
      <c r="E166" s="46">
        <f t="shared" si="5"/>
        <v>-13752.8999999999</v>
      </c>
      <c r="G166" s="10"/>
      <c r="H166" s="45" t="str">
        <f>'UIP Detail'!A165</f>
        <v xml:space="preserve">               (19) 583 - Distribution Oper Overhead Line Exp</v>
      </c>
      <c r="I166" s="113">
        <f>C166-'UIP Detail'!C163</f>
        <v>0</v>
      </c>
      <c r="J166" s="113">
        <f>D166-'UIP Detail'!D163</f>
        <v>0</v>
      </c>
    </row>
    <row r="167" spans="1:10" ht="15" customHeight="1" x14ac:dyDescent="0.25">
      <c r="A167" s="45" t="s">
        <v>592</v>
      </c>
      <c r="B167" s="46">
        <f>'UIP Detail'!B163</f>
        <v>258051.51</v>
      </c>
      <c r="C167" s="46">
        <f>'UIP Detail'!C163</f>
        <v>0</v>
      </c>
      <c r="D167" s="46">
        <f>'UIP Detail'!D163</f>
        <v>0</v>
      </c>
      <c r="E167" s="46">
        <f t="shared" si="5"/>
        <v>258051.51</v>
      </c>
      <c r="G167" s="10"/>
      <c r="H167" s="45" t="str">
        <f>'UIP Detail'!A166</f>
        <v xml:space="preserve">               (19) 584 - Distribution Oper Underground Line Exp</v>
      </c>
      <c r="I167" s="113">
        <f>C167-'UIP Detail'!C164</f>
        <v>0</v>
      </c>
      <c r="J167" s="113">
        <f>D167-'UIP Detail'!D164</f>
        <v>0</v>
      </c>
    </row>
    <row r="168" spans="1:10" ht="15" customHeight="1" x14ac:dyDescent="0.25">
      <c r="A168" s="45" t="s">
        <v>593</v>
      </c>
      <c r="B168" s="46">
        <f>'UIP Detail'!B164</f>
        <v>136561</v>
      </c>
      <c r="C168" s="46">
        <f>'UIP Detail'!C164</f>
        <v>0</v>
      </c>
      <c r="D168" s="46">
        <f>'UIP Detail'!D164</f>
        <v>0</v>
      </c>
      <c r="E168" s="46">
        <f t="shared" si="5"/>
        <v>136561</v>
      </c>
      <c r="G168" s="10"/>
      <c r="H168" s="45" t="str">
        <f>'UIP Detail'!A167</f>
        <v xml:space="preserve">               (19) 585 - Distribution Oper St Lighting &amp; Signal</v>
      </c>
      <c r="I168" s="113">
        <f>C168-'UIP Detail'!C165</f>
        <v>0</v>
      </c>
      <c r="J168" s="113">
        <f>D168-'UIP Detail'!D165</f>
        <v>0</v>
      </c>
    </row>
    <row r="169" spans="1:10" ht="15" customHeight="1" x14ac:dyDescent="0.25">
      <c r="A169" s="45" t="s">
        <v>594</v>
      </c>
      <c r="B169" s="46">
        <f>'UIP Detail'!B165</f>
        <v>234431.56</v>
      </c>
      <c r="C169" s="46">
        <f>'UIP Detail'!C165</f>
        <v>0</v>
      </c>
      <c r="D169" s="46">
        <f>'UIP Detail'!D165</f>
        <v>0</v>
      </c>
      <c r="E169" s="46">
        <f t="shared" si="5"/>
        <v>234431.56</v>
      </c>
      <c r="G169" s="10"/>
      <c r="H169" s="45" t="str">
        <f>'UIP Detail'!A168</f>
        <v xml:space="preserve">               (19) 586 - Distribution Oper Meter Expense</v>
      </c>
      <c r="I169" s="113">
        <f>C169-'UIP Detail'!C166</f>
        <v>0</v>
      </c>
      <c r="J169" s="113">
        <f>D169-'UIP Detail'!D166</f>
        <v>0</v>
      </c>
    </row>
    <row r="170" spans="1:10" ht="15" customHeight="1" x14ac:dyDescent="0.25">
      <c r="A170" s="45" t="s">
        <v>595</v>
      </c>
      <c r="B170" s="46">
        <f>'UIP Detail'!B166</f>
        <v>199128.53999999899</v>
      </c>
      <c r="C170" s="46">
        <f>'UIP Detail'!C166</f>
        <v>0</v>
      </c>
      <c r="D170" s="46">
        <f>'UIP Detail'!D166</f>
        <v>0</v>
      </c>
      <c r="E170" s="46">
        <f t="shared" si="5"/>
        <v>199128.53999999899</v>
      </c>
      <c r="G170" s="10"/>
      <c r="H170" s="45" t="str">
        <f>'UIP Detail'!A169</f>
        <v xml:space="preserve">               (19) 587 - Distribution Oper Cust Installation</v>
      </c>
      <c r="I170" s="113">
        <f>C170-'UIP Detail'!C167</f>
        <v>0</v>
      </c>
      <c r="J170" s="113">
        <f>D170-'UIP Detail'!D167</f>
        <v>0</v>
      </c>
    </row>
    <row r="171" spans="1:10" ht="15" customHeight="1" x14ac:dyDescent="0.25">
      <c r="A171" s="45" t="s">
        <v>596</v>
      </c>
      <c r="B171" s="46">
        <f>'UIP Detail'!B167</f>
        <v>0</v>
      </c>
      <c r="C171" s="46">
        <f>'UIP Detail'!C167</f>
        <v>0</v>
      </c>
      <c r="D171" s="46">
        <f>'UIP Detail'!D167</f>
        <v>0</v>
      </c>
      <c r="E171" s="46">
        <f t="shared" si="5"/>
        <v>0</v>
      </c>
      <c r="G171" s="10"/>
      <c r="H171" s="45" t="str">
        <f>'UIP Detail'!A170</f>
        <v xml:space="preserve">               (19) 588 - Distribution Oper Misc Dist Exp</v>
      </c>
      <c r="I171" s="113">
        <f>C171-'UIP Detail'!C168</f>
        <v>0</v>
      </c>
      <c r="J171" s="113">
        <f>D171-'UIP Detail'!D168</f>
        <v>0</v>
      </c>
    </row>
    <row r="172" spans="1:10" ht="15" customHeight="1" x14ac:dyDescent="0.25">
      <c r="A172" s="45" t="s">
        <v>597</v>
      </c>
      <c r="B172" s="46">
        <f>'UIP Detail'!B168</f>
        <v>332412.65000000002</v>
      </c>
      <c r="C172" s="46">
        <f>'UIP Detail'!C168</f>
        <v>0</v>
      </c>
      <c r="D172" s="46">
        <f>'UIP Detail'!D168</f>
        <v>0</v>
      </c>
      <c r="E172" s="46">
        <f t="shared" si="5"/>
        <v>332412.65000000002</v>
      </c>
      <c r="G172" s="10"/>
      <c r="H172" s="45" t="str">
        <f>'UIP Detail'!A171</f>
        <v xml:space="preserve">               (19) 589 - Distribution Oper Rents</v>
      </c>
      <c r="I172" s="113">
        <f>C172-'UIP Detail'!C169</f>
        <v>0</v>
      </c>
      <c r="J172" s="113">
        <f>D172-'UIP Detail'!D169</f>
        <v>0</v>
      </c>
    </row>
    <row r="173" spans="1:10" ht="15" customHeight="1" x14ac:dyDescent="0.25">
      <c r="A173" s="45" t="s">
        <v>598</v>
      </c>
      <c r="B173" s="46">
        <f>'UIP Detail'!B169</f>
        <v>366201.14</v>
      </c>
      <c r="C173" s="46">
        <f>'UIP Detail'!C169</f>
        <v>0</v>
      </c>
      <c r="D173" s="46">
        <f>'UIP Detail'!D169</f>
        <v>0</v>
      </c>
      <c r="E173" s="46">
        <f t="shared" si="5"/>
        <v>366201.14</v>
      </c>
      <c r="G173" s="10"/>
      <c r="H173" s="45" t="str">
        <f>'UIP Detail'!A172</f>
        <v xml:space="preserve">               (19) 590 - Distribution Maint Superv &amp; Engineering</v>
      </c>
      <c r="I173" s="113">
        <f>C173-'UIP Detail'!C170</f>
        <v>0</v>
      </c>
      <c r="J173" s="113">
        <f>D173-'UIP Detail'!D170</f>
        <v>0</v>
      </c>
    </row>
    <row r="174" spans="1:10" ht="15" customHeight="1" x14ac:dyDescent="0.25">
      <c r="A174" s="45" t="s">
        <v>599</v>
      </c>
      <c r="B174" s="46">
        <f>'UIP Detail'!B170</f>
        <v>297458.049999999</v>
      </c>
      <c r="C174" s="46">
        <f>'UIP Detail'!C170</f>
        <v>0</v>
      </c>
      <c r="D174" s="46">
        <f>'UIP Detail'!D170</f>
        <v>0</v>
      </c>
      <c r="E174" s="46">
        <f t="shared" si="5"/>
        <v>297458.049999999</v>
      </c>
      <c r="G174" s="10"/>
      <c r="H174" s="45" t="str">
        <f>'UIP Detail'!A173</f>
        <v xml:space="preserve">               (19) 591 - Distribution Maint Structures</v>
      </c>
      <c r="I174" s="113">
        <f>C174-'UIP Detail'!C171</f>
        <v>0</v>
      </c>
      <c r="J174" s="113">
        <f>D174-'UIP Detail'!D171</f>
        <v>0</v>
      </c>
    </row>
    <row r="175" spans="1:10" ht="15" customHeight="1" x14ac:dyDescent="0.25">
      <c r="A175" s="45" t="s">
        <v>600</v>
      </c>
      <c r="B175" s="46">
        <f>'UIP Detail'!B171</f>
        <v>57238.52</v>
      </c>
      <c r="C175" s="46">
        <f>'UIP Detail'!C171</f>
        <v>0</v>
      </c>
      <c r="D175" s="46">
        <f>'UIP Detail'!D171</f>
        <v>0</v>
      </c>
      <c r="E175" s="46">
        <f t="shared" si="5"/>
        <v>57238.52</v>
      </c>
      <c r="G175" s="10"/>
      <c r="H175" s="45" t="str">
        <f>'UIP Detail'!A174</f>
        <v xml:space="preserve">               (19) 592 - Distribution Maint Station Equipment</v>
      </c>
      <c r="I175" s="113">
        <f>C175-'UIP Detail'!C172</f>
        <v>0</v>
      </c>
      <c r="J175" s="113">
        <f>D175-'UIP Detail'!D172</f>
        <v>0</v>
      </c>
    </row>
    <row r="176" spans="1:10" ht="15" customHeight="1" x14ac:dyDescent="0.25">
      <c r="A176" s="45" t="s">
        <v>601</v>
      </c>
      <c r="B176" s="46">
        <f>'UIP Detail'!B172</f>
        <v>0</v>
      </c>
      <c r="C176" s="46">
        <f>'UIP Detail'!C172</f>
        <v>0</v>
      </c>
      <c r="D176" s="46">
        <f>'UIP Detail'!D172</f>
        <v>0</v>
      </c>
      <c r="E176" s="46">
        <f t="shared" si="5"/>
        <v>0</v>
      </c>
      <c r="G176" s="10"/>
      <c r="H176" s="45" t="str">
        <f>'UIP Detail'!A175</f>
        <v xml:space="preserve">               (19) 593 - Distribution Maint Overhead Lines</v>
      </c>
      <c r="I176" s="113">
        <f>C176-'UIP Detail'!C173</f>
        <v>0</v>
      </c>
      <c r="J176" s="113">
        <f>D176-'UIP Detail'!D173</f>
        <v>0</v>
      </c>
    </row>
    <row r="177" spans="1:10" ht="15" customHeight="1" x14ac:dyDescent="0.25">
      <c r="A177" s="45" t="s">
        <v>602</v>
      </c>
      <c r="B177" s="46">
        <f>'UIP Detail'!B173</f>
        <v>7245.72</v>
      </c>
      <c r="C177" s="46">
        <f>'UIP Detail'!C173</f>
        <v>0</v>
      </c>
      <c r="D177" s="46">
        <f>'UIP Detail'!D173</f>
        <v>0</v>
      </c>
      <c r="E177" s="46">
        <f t="shared" si="5"/>
        <v>7245.72</v>
      </c>
      <c r="G177" s="10"/>
      <c r="H177" s="45" t="str">
        <f>'UIP Detail'!A176</f>
        <v xml:space="preserve">               (19) 594 - Distribution Maint Underground Lines</v>
      </c>
      <c r="I177" s="113">
        <f>C177-'UIP Detail'!C174</f>
        <v>0</v>
      </c>
      <c r="J177" s="113">
        <f>D177-'UIP Detail'!D174</f>
        <v>0</v>
      </c>
    </row>
    <row r="178" spans="1:10" ht="15" customHeight="1" x14ac:dyDescent="0.25">
      <c r="A178" s="45" t="s">
        <v>603</v>
      </c>
      <c r="B178" s="46">
        <f>'UIP Detail'!B174</f>
        <v>403992.92</v>
      </c>
      <c r="C178" s="46">
        <f>'UIP Detail'!C174</f>
        <v>0</v>
      </c>
      <c r="D178" s="46">
        <f>'UIP Detail'!D174</f>
        <v>0</v>
      </c>
      <c r="E178" s="46">
        <f t="shared" si="5"/>
        <v>403992.92</v>
      </c>
      <c r="G178" s="10"/>
      <c r="H178" s="45" t="str">
        <f>'UIP Detail'!A177</f>
        <v xml:space="preserve">               (19) 595 - Distribution Maint Line Transformers</v>
      </c>
      <c r="I178" s="113">
        <f>C178-'UIP Detail'!C175</f>
        <v>0</v>
      </c>
      <c r="J178" s="113">
        <f>D178-'UIP Detail'!D175</f>
        <v>0</v>
      </c>
    </row>
    <row r="179" spans="1:10" ht="15" customHeight="1" x14ac:dyDescent="0.25">
      <c r="A179" s="45" t="s">
        <v>604</v>
      </c>
      <c r="B179" s="46">
        <f>'UIP Detail'!B175</f>
        <v>4807694.2599999905</v>
      </c>
      <c r="C179" s="46">
        <f>'UIP Detail'!C175</f>
        <v>0</v>
      </c>
      <c r="D179" s="46">
        <f>'UIP Detail'!D175</f>
        <v>0</v>
      </c>
      <c r="E179" s="46">
        <f t="shared" si="5"/>
        <v>4807694.2599999905</v>
      </c>
      <c r="G179" s="10"/>
      <c r="H179" s="45" t="str">
        <f>'UIP Detail'!A178</f>
        <v xml:space="preserve">               (19) 596 - Distribution Maint St Lighting/Signal</v>
      </c>
      <c r="I179" s="113">
        <f>C179-'UIP Detail'!C176</f>
        <v>0</v>
      </c>
      <c r="J179" s="113">
        <f>D179-'UIP Detail'!D176</f>
        <v>0</v>
      </c>
    </row>
    <row r="180" spans="1:10" ht="15" customHeight="1" x14ac:dyDescent="0.25">
      <c r="A180" s="45" t="s">
        <v>605</v>
      </c>
      <c r="B180" s="46">
        <f>'UIP Detail'!B176</f>
        <v>1440315.03</v>
      </c>
      <c r="C180" s="46">
        <f>'UIP Detail'!C176</f>
        <v>0</v>
      </c>
      <c r="D180" s="46">
        <f>'UIP Detail'!D176</f>
        <v>0</v>
      </c>
      <c r="E180" s="46">
        <f t="shared" si="5"/>
        <v>1440315.03</v>
      </c>
      <c r="G180" s="10"/>
      <c r="H180" s="45" t="str">
        <f>'UIP Detail'!A179</f>
        <v xml:space="preserve">               (19) 597 - Distribution Maint Meters</v>
      </c>
      <c r="I180" s="113">
        <f>C180-'UIP Detail'!C177</f>
        <v>0</v>
      </c>
      <c r="J180" s="113">
        <f>D180-'UIP Detail'!D177</f>
        <v>0</v>
      </c>
    </row>
    <row r="181" spans="1:10" ht="15" customHeight="1" x14ac:dyDescent="0.25">
      <c r="A181" s="45" t="s">
        <v>606</v>
      </c>
      <c r="B181" s="46">
        <f>'UIP Detail'!B177</f>
        <v>11442.15</v>
      </c>
      <c r="C181" s="46">
        <f>'UIP Detail'!C177</f>
        <v>0</v>
      </c>
      <c r="D181" s="46">
        <f>'UIP Detail'!D177</f>
        <v>0</v>
      </c>
      <c r="E181" s="46">
        <f t="shared" si="5"/>
        <v>11442.15</v>
      </c>
      <c r="G181" s="10"/>
      <c r="H181" s="45" t="str">
        <f>'UIP Detail'!A180</f>
        <v xml:space="preserve">               (19) 598 - Distribution Maint Misc Dist Plant</v>
      </c>
      <c r="I181" s="113">
        <f>C181-'UIP Detail'!C178</f>
        <v>0</v>
      </c>
      <c r="J181" s="113">
        <f>D181-'UIP Detail'!D178</f>
        <v>0</v>
      </c>
    </row>
    <row r="182" spans="1:10" ht="15" customHeight="1" x14ac:dyDescent="0.25">
      <c r="A182" s="45" t="s">
        <v>607</v>
      </c>
      <c r="B182" s="46">
        <f>'UIP Detail'!B178</f>
        <v>242679.67</v>
      </c>
      <c r="C182" s="46">
        <f>'UIP Detail'!C178</f>
        <v>0</v>
      </c>
      <c r="D182" s="46">
        <f>'UIP Detail'!D178</f>
        <v>0</v>
      </c>
      <c r="E182" s="46">
        <f t="shared" si="5"/>
        <v>242679.67</v>
      </c>
      <c r="G182" s="10"/>
      <c r="H182" s="45" t="str">
        <f>'UIP Detail'!A181</f>
        <v xml:space="preserve">               (19) 870 - Distribution Oper Supv &amp; Engineering</v>
      </c>
      <c r="I182" s="113">
        <f>C182-'UIP Detail'!C179</f>
        <v>0</v>
      </c>
      <c r="J182" s="113">
        <f>D182-'UIP Detail'!D179</f>
        <v>0</v>
      </c>
    </row>
    <row r="183" spans="1:10" ht="15" customHeight="1" x14ac:dyDescent="0.25">
      <c r="A183" s="45" t="s">
        <v>608</v>
      </c>
      <c r="B183" s="46">
        <f>'UIP Detail'!B179</f>
        <v>32119.289999999899</v>
      </c>
      <c r="C183" s="46">
        <f>'UIP Detail'!C179</f>
        <v>0</v>
      </c>
      <c r="D183" s="46">
        <f>'UIP Detail'!D179</f>
        <v>0</v>
      </c>
      <c r="E183" s="46">
        <f t="shared" si="5"/>
        <v>32119.289999999899</v>
      </c>
      <c r="G183" s="10"/>
      <c r="H183" s="45" t="str">
        <f>'UIP Detail'!A182</f>
        <v xml:space="preserve">               (19) 871 - Distribution Oper Load Dispatching</v>
      </c>
      <c r="I183" s="113">
        <f>C183-'UIP Detail'!C180</f>
        <v>0</v>
      </c>
      <c r="J183" s="113">
        <f>D183-'UIP Detail'!D180</f>
        <v>0</v>
      </c>
    </row>
    <row r="184" spans="1:10" ht="15" customHeight="1" x14ac:dyDescent="0.25">
      <c r="A184" s="45" t="s">
        <v>609</v>
      </c>
      <c r="B184" s="46">
        <f>'UIP Detail'!B180</f>
        <v>0</v>
      </c>
      <c r="C184" s="46">
        <f>'UIP Detail'!C180</f>
        <v>0</v>
      </c>
      <c r="D184" s="46">
        <f>'UIP Detail'!D180</f>
        <v>0</v>
      </c>
      <c r="E184" s="46">
        <f t="shared" si="5"/>
        <v>0</v>
      </c>
      <c r="G184" s="10"/>
      <c r="H184" s="45" t="str">
        <f>'UIP Detail'!A183</f>
        <v xml:space="preserve">               (19) 874 - Distribution Oper Mains &amp; Services Exp</v>
      </c>
      <c r="I184" s="113">
        <f>C184-'UIP Detail'!C181</f>
        <v>-178605.16</v>
      </c>
      <c r="J184" s="113">
        <f>D184-'UIP Detail'!D181</f>
        <v>0</v>
      </c>
    </row>
    <row r="185" spans="1:10" ht="15" customHeight="1" x14ac:dyDescent="0.25">
      <c r="A185" s="45" t="s">
        <v>610</v>
      </c>
      <c r="B185" s="46">
        <f>'UIP Detail'!B181</f>
        <v>0</v>
      </c>
      <c r="C185" s="46">
        <f>'UIP Detail'!C181</f>
        <v>178605.16</v>
      </c>
      <c r="D185" s="46">
        <f>'UIP Detail'!D181</f>
        <v>0</v>
      </c>
      <c r="E185" s="46">
        <f t="shared" si="5"/>
        <v>178605.16</v>
      </c>
      <c r="G185" s="10"/>
      <c r="H185" s="45" t="str">
        <f>'UIP Detail'!A184</f>
        <v xml:space="preserve">               (19) 875 - Distribution Oper Meas &amp; Reg Sta Gen</v>
      </c>
      <c r="I185" s="113">
        <f>C185-'UIP Detail'!C182</f>
        <v>61208.820000000007</v>
      </c>
      <c r="J185" s="113">
        <f>D185-'UIP Detail'!D182</f>
        <v>0</v>
      </c>
    </row>
    <row r="186" spans="1:10" ht="15" customHeight="1" x14ac:dyDescent="0.25">
      <c r="A186" s="45" t="s">
        <v>611</v>
      </c>
      <c r="B186" s="46">
        <f>'UIP Detail'!B182</f>
        <v>0</v>
      </c>
      <c r="C186" s="46">
        <f>'UIP Detail'!C182</f>
        <v>117396.34</v>
      </c>
      <c r="D186" s="46">
        <f>'UIP Detail'!D182</f>
        <v>0</v>
      </c>
      <c r="E186" s="46">
        <f t="shared" si="5"/>
        <v>117396.34</v>
      </c>
      <c r="G186" s="10"/>
      <c r="H186" s="45" t="str">
        <f>'UIP Detail'!A185</f>
        <v xml:space="preserve">               (19) 876 - Distribution Oper Meas &amp; Reg Sta Indus</v>
      </c>
      <c r="I186" s="113">
        <f>C186-'UIP Detail'!C183</f>
        <v>-1197322.0799999998</v>
      </c>
      <c r="J186" s="113">
        <f>D186-'UIP Detail'!D183</f>
        <v>0</v>
      </c>
    </row>
    <row r="187" spans="1:10" ht="15" customHeight="1" x14ac:dyDescent="0.25">
      <c r="A187" s="45" t="s">
        <v>612</v>
      </c>
      <c r="B187" s="46">
        <f>'UIP Detail'!B183</f>
        <v>0</v>
      </c>
      <c r="C187" s="46">
        <f>'UIP Detail'!C183</f>
        <v>1314718.42</v>
      </c>
      <c r="D187" s="46">
        <f>'UIP Detail'!D183</f>
        <v>0</v>
      </c>
      <c r="E187" s="46">
        <f t="shared" si="5"/>
        <v>1314718.42</v>
      </c>
      <c r="G187" s="10"/>
      <c r="H187" s="45" t="str">
        <f>'UIP Detail'!A186</f>
        <v xml:space="preserve">               (19) 878 - Distribution Oper Meter &amp; House Reg</v>
      </c>
      <c r="I187" s="113">
        <f>C187-'UIP Detail'!C184</f>
        <v>1062136.1800000009</v>
      </c>
      <c r="J187" s="113">
        <f>D187-'UIP Detail'!D184</f>
        <v>0</v>
      </c>
    </row>
    <row r="188" spans="1:10" ht="15" customHeight="1" x14ac:dyDescent="0.25">
      <c r="A188" s="45" t="s">
        <v>613</v>
      </c>
      <c r="B188" s="46">
        <f>'UIP Detail'!B184</f>
        <v>0</v>
      </c>
      <c r="C188" s="46">
        <f>'UIP Detail'!C184</f>
        <v>252582.239999999</v>
      </c>
      <c r="D188" s="46">
        <f>'UIP Detail'!D184</f>
        <v>0</v>
      </c>
      <c r="E188" s="46">
        <f t="shared" si="5"/>
        <v>252582.239999999</v>
      </c>
      <c r="G188" s="10"/>
      <c r="H188" s="45" t="str">
        <f>'UIP Detail'!A187</f>
        <v xml:space="preserve">               (19) 879 - Distribution Oper Customer Install Exp</v>
      </c>
      <c r="I188" s="113">
        <f>C188-'UIP Detail'!C185</f>
        <v>246650.18999999901</v>
      </c>
      <c r="J188" s="113">
        <f>D188-'UIP Detail'!D185</f>
        <v>0</v>
      </c>
    </row>
    <row r="189" spans="1:10" ht="15" customHeight="1" x14ac:dyDescent="0.25">
      <c r="A189" s="45" t="s">
        <v>614</v>
      </c>
      <c r="B189" s="46">
        <f>'UIP Detail'!B185</f>
        <v>0</v>
      </c>
      <c r="C189" s="46">
        <f>'UIP Detail'!C185</f>
        <v>5932.0499999999902</v>
      </c>
      <c r="D189" s="46">
        <f>'UIP Detail'!D185</f>
        <v>0</v>
      </c>
      <c r="E189" s="46">
        <f t="shared" si="5"/>
        <v>5932.0499999999902</v>
      </c>
      <c r="G189" s="10"/>
      <c r="H189" s="45" t="str">
        <f>'UIP Detail'!A188</f>
        <v xml:space="preserve">               (19) 880 - Distribution Oper Other Expense</v>
      </c>
      <c r="I189" s="113">
        <f>C189-'UIP Detail'!C186</f>
        <v>-584130.91999999993</v>
      </c>
      <c r="J189" s="113">
        <f>D189-'UIP Detail'!D186</f>
        <v>0</v>
      </c>
    </row>
    <row r="190" spans="1:10" ht="15" customHeight="1" x14ac:dyDescent="0.25">
      <c r="A190" s="45" t="s">
        <v>615</v>
      </c>
      <c r="B190" s="46">
        <f>'UIP Detail'!B186</f>
        <v>0</v>
      </c>
      <c r="C190" s="46">
        <f>'UIP Detail'!C186</f>
        <v>590062.97</v>
      </c>
      <c r="D190" s="46">
        <f>'UIP Detail'!D186</f>
        <v>0</v>
      </c>
      <c r="E190" s="46">
        <f t="shared" si="5"/>
        <v>590062.97</v>
      </c>
      <c r="G190" s="10"/>
      <c r="H190" s="45" t="str">
        <f>'UIP Detail'!A189</f>
        <v xml:space="preserve">               (19) 881 - Distribution Oper Rents Expense</v>
      </c>
      <c r="I190" s="113">
        <f>C190-'UIP Detail'!C187</f>
        <v>106694.98000000097</v>
      </c>
      <c r="J190" s="113">
        <f>D190-'UIP Detail'!D187</f>
        <v>0</v>
      </c>
    </row>
    <row r="191" spans="1:10" ht="15" customHeight="1" x14ac:dyDescent="0.25">
      <c r="A191" s="45" t="s">
        <v>616</v>
      </c>
      <c r="B191" s="46">
        <f>'UIP Detail'!B187</f>
        <v>0</v>
      </c>
      <c r="C191" s="46">
        <f>'UIP Detail'!C187</f>
        <v>483367.989999999</v>
      </c>
      <c r="D191" s="46">
        <f>'UIP Detail'!D187</f>
        <v>0</v>
      </c>
      <c r="E191" s="46">
        <f t="shared" si="5"/>
        <v>483367.989999999</v>
      </c>
      <c r="G191" s="10"/>
      <c r="H191" s="45" t="str">
        <f>'UIP Detail'!A191</f>
        <v xml:space="preserve">               (19) 887 - Distribution Maint Mains</v>
      </c>
      <c r="I191" s="113">
        <f>C191-'UIP Detail'!C188</f>
        <v>162091.63999999902</v>
      </c>
      <c r="J191" s="113">
        <f>D191-'UIP Detail'!D188</f>
        <v>0</v>
      </c>
    </row>
    <row r="192" spans="1:10" ht="15" customHeight="1" x14ac:dyDescent="0.25">
      <c r="A192" s="45" t="s">
        <v>617</v>
      </c>
      <c r="B192" s="46">
        <f>'UIP Detail'!B188</f>
        <v>0</v>
      </c>
      <c r="C192" s="46">
        <f>'UIP Detail'!C188</f>
        <v>321276.34999999998</v>
      </c>
      <c r="D192" s="46">
        <f>'UIP Detail'!D188</f>
        <v>0</v>
      </c>
      <c r="E192" s="46">
        <f t="shared" si="5"/>
        <v>321276.34999999998</v>
      </c>
      <c r="G192" s="10"/>
      <c r="H192" s="45" t="str">
        <f>'UIP Detail'!A192</f>
        <v xml:space="preserve">               (19) 889 - Distribution Maint Meas &amp; Reg Sta Gen</v>
      </c>
      <c r="I192" s="113">
        <f>C192-'UIP Detail'!C189</f>
        <v>318268.65999999997</v>
      </c>
      <c r="J192" s="113">
        <f>D192-'UIP Detail'!D189</f>
        <v>0</v>
      </c>
    </row>
    <row r="193" spans="1:10" ht="15" customHeight="1" x14ac:dyDescent="0.25">
      <c r="A193" s="45" t="s">
        <v>618</v>
      </c>
      <c r="B193" s="46">
        <f>'UIP Detail'!B189</f>
        <v>0</v>
      </c>
      <c r="C193" s="46">
        <f>'UIP Detail'!C189</f>
        <v>3007.6899999999901</v>
      </c>
      <c r="D193" s="46">
        <f>'UIP Detail'!D189</f>
        <v>0</v>
      </c>
      <c r="E193" s="46">
        <f t="shared" si="5"/>
        <v>3007.6899999999901</v>
      </c>
      <c r="G193" s="10"/>
      <c r="H193" s="45" t="str">
        <f>'UIP Detail'!A193</f>
        <v xml:space="preserve">               (19) 890 - Distribution Maint Meas &amp; Reg Sta Ind</v>
      </c>
      <c r="I193" s="113">
        <f>C193-'UIP Detail'!C190</f>
        <v>-3236.8000000000097</v>
      </c>
      <c r="J193" s="113">
        <f>D193-'UIP Detail'!D190</f>
        <v>0</v>
      </c>
    </row>
    <row r="194" spans="1:10" ht="15" customHeight="1" x14ac:dyDescent="0.25">
      <c r="A194" s="45" t="s">
        <v>619</v>
      </c>
      <c r="B194" s="46">
        <f>'UIP Detail'!B190</f>
        <v>0</v>
      </c>
      <c r="C194" s="46">
        <f>'UIP Detail'!C190</f>
        <v>6244.49</v>
      </c>
      <c r="D194" s="46">
        <f>'UIP Detail'!D190</f>
        <v>0</v>
      </c>
      <c r="E194" s="46">
        <f t="shared" si="5"/>
        <v>6244.49</v>
      </c>
      <c r="G194" s="10"/>
      <c r="H194" s="45" t="str">
        <f>'UIP Detail'!A194</f>
        <v xml:space="preserve">               (19) 892 - Distribution Maint Services</v>
      </c>
      <c r="I194" s="113">
        <f>C194-'UIP Detail'!C191</f>
        <v>-532993.15</v>
      </c>
      <c r="J194" s="113">
        <f>D194-'UIP Detail'!D191</f>
        <v>0</v>
      </c>
    </row>
    <row r="195" spans="1:10" ht="15" customHeight="1" x14ac:dyDescent="0.25">
      <c r="A195" s="45" t="s">
        <v>620</v>
      </c>
      <c r="B195" s="46">
        <f>'UIP Detail'!B191</f>
        <v>0</v>
      </c>
      <c r="C195" s="46">
        <f>'UIP Detail'!C191</f>
        <v>539237.64</v>
      </c>
      <c r="D195" s="46">
        <f>'UIP Detail'!D191</f>
        <v>0</v>
      </c>
      <c r="E195" s="46">
        <f t="shared" si="5"/>
        <v>539237.64</v>
      </c>
      <c r="G195" s="10"/>
      <c r="H195" s="43" t="str">
        <f>'UIP Detail'!A195</f>
        <v xml:space="preserve">               (19) 893 - Distribution Maint Meters &amp; House Reg</v>
      </c>
      <c r="I195" s="113">
        <f>C195-'UIP Detail'!C192</f>
        <v>502928.86</v>
      </c>
      <c r="J195" s="113">
        <f>D195-'UIP Detail'!D192</f>
        <v>0</v>
      </c>
    </row>
    <row r="196" spans="1:10" ht="15" customHeight="1" x14ac:dyDescent="0.25">
      <c r="A196" s="45" t="s">
        <v>621</v>
      </c>
      <c r="B196" s="48">
        <f>'UIP Detail'!B192</f>
        <v>0</v>
      </c>
      <c r="C196" s="48">
        <f>'UIP Detail'!C192</f>
        <v>36308.78</v>
      </c>
      <c r="D196" s="48">
        <f>'UIP Detail'!D192</f>
        <v>0</v>
      </c>
      <c r="E196" s="48">
        <f>SUM(B196:D196)</f>
        <v>36308.78</v>
      </c>
      <c r="G196" s="10"/>
      <c r="H196" s="45" t="str">
        <f>'UIP Detail'!A196</f>
        <v xml:space="preserve">               (19) 894 - Distribution Maint Other Equipment</v>
      </c>
      <c r="I196" s="113">
        <f>C196-'UIP Detail'!C193</f>
        <v>-23663.309999999998</v>
      </c>
      <c r="J196" s="113">
        <f>D196-'UIP Detail'!D193</f>
        <v>0</v>
      </c>
    </row>
    <row r="197" spans="1:10" ht="15" customHeight="1" x14ac:dyDescent="0.25">
      <c r="A197" s="45" t="s">
        <v>470</v>
      </c>
      <c r="B197" s="49">
        <f>SUM(B163:B196)</f>
        <v>10548567.789999988</v>
      </c>
      <c r="C197" s="49">
        <f>SUM(C163:C196)</f>
        <v>3848740.1199999978</v>
      </c>
      <c r="D197" s="49">
        <f>SUM(D163:D196)</f>
        <v>0</v>
      </c>
      <c r="E197" s="49">
        <f>SUM(E163:E196)</f>
        <v>14397307.909999985</v>
      </c>
      <c r="G197" s="10"/>
      <c r="H197" s="45" t="str">
        <f>'UIP Detail'!A197</f>
        <v xml:space="preserve">                    (19) SUBTOTAL</v>
      </c>
      <c r="I197" s="113">
        <f>C197-'UIP Detail'!C194</f>
        <v>3572881.0799999987</v>
      </c>
      <c r="J197" s="113">
        <f>D197-'UIP Detail'!D194</f>
        <v>0</v>
      </c>
    </row>
    <row r="198" spans="1:10" ht="15" customHeight="1" x14ac:dyDescent="0.25">
      <c r="A198" s="43" t="s">
        <v>430</v>
      </c>
      <c r="B198" s="44"/>
      <c r="C198" s="44"/>
      <c r="D198" s="44"/>
      <c r="E198" s="44"/>
      <c r="G198" s="10"/>
      <c r="H198" s="45" t="str">
        <f>'UIP Detail'!A198</f>
        <v xml:space="preserve">          20 - CUSTOMER ACCTS EXPENSES</v>
      </c>
      <c r="I198" s="113">
        <f>C198-'UIP Detail'!C195</f>
        <v>-45334.1</v>
      </c>
      <c r="J198" s="113">
        <f>D198-'UIP Detail'!D195</f>
        <v>0</v>
      </c>
    </row>
    <row r="199" spans="1:10" ht="15" customHeight="1" x14ac:dyDescent="0.25">
      <c r="A199" s="45" t="s">
        <v>622</v>
      </c>
      <c r="B199" s="46">
        <f>'UIP Detail'!B195</f>
        <v>0</v>
      </c>
      <c r="C199" s="46">
        <f>'UIP Detail'!C195</f>
        <v>45334.1</v>
      </c>
      <c r="D199" s="46">
        <f>'UIP Detail'!D195</f>
        <v>0</v>
      </c>
      <c r="E199" s="46">
        <f>SUM(B199:D199)</f>
        <v>45334.1</v>
      </c>
      <c r="G199" s="10"/>
      <c r="H199" s="45" t="str">
        <f>'UIP Detail'!A199</f>
        <v xml:space="preserve">               (20) 901 - Customer Accounts Supervision</v>
      </c>
      <c r="I199" s="113">
        <f>C199-'UIP Detail'!C196</f>
        <v>-39706.32</v>
      </c>
      <c r="J199" s="113">
        <f>D199-'UIP Detail'!D196</f>
        <v>0</v>
      </c>
    </row>
    <row r="200" spans="1:10" ht="15" customHeight="1" x14ac:dyDescent="0.25">
      <c r="A200" s="45" t="s">
        <v>623</v>
      </c>
      <c r="B200" s="46">
        <f>'UIP Detail'!B196</f>
        <v>0</v>
      </c>
      <c r="C200" s="46">
        <f>'UIP Detail'!C196</f>
        <v>85040.42</v>
      </c>
      <c r="D200" s="46">
        <f>'UIP Detail'!D196</f>
        <v>0</v>
      </c>
      <c r="E200" s="46">
        <f>SUM(B200:D200)</f>
        <v>85040.42</v>
      </c>
      <c r="G200" s="10"/>
      <c r="H200" s="45" t="str">
        <f>'UIP Detail'!A200</f>
        <v xml:space="preserve">               (20) 902 - Meter Reading Expense</v>
      </c>
      <c r="I200" s="113">
        <f>C200-'UIP Detail'!C197</f>
        <v>-4229905.3499999996</v>
      </c>
      <c r="J200" s="113">
        <f>D200-'UIP Detail'!D197</f>
        <v>0</v>
      </c>
    </row>
    <row r="201" spans="1:10" ht="15" customHeight="1" x14ac:dyDescent="0.25">
      <c r="A201" s="45" t="s">
        <v>624</v>
      </c>
      <c r="B201" s="46">
        <f>'UIP Detail'!B197</f>
        <v>8813219.1099999994</v>
      </c>
      <c r="C201" s="46">
        <f>'UIP Detail'!C197</f>
        <v>4314945.7699999996</v>
      </c>
      <c r="D201" s="46">
        <f>'UIP Detail'!D197</f>
        <v>0</v>
      </c>
      <c r="E201" s="46">
        <f>SUM(B201:D201)</f>
        <v>13128164.879999999</v>
      </c>
      <c r="G201" s="10"/>
      <c r="H201" s="45" t="str">
        <f>'UIP Detail'!A201</f>
        <v xml:space="preserve">               (20) 903 - Customer Records &amp; Collection Expense</v>
      </c>
      <c r="I201" s="113">
        <f>C201-'UIP Detail'!C198</f>
        <v>4314945.7699999996</v>
      </c>
      <c r="J201" s="113">
        <f>D201-'UIP Detail'!D198</f>
        <v>0</v>
      </c>
    </row>
    <row r="202" spans="1:10" ht="15" customHeight="1" x14ac:dyDescent="0.25">
      <c r="A202" s="45" t="s">
        <v>625</v>
      </c>
      <c r="B202" s="46">
        <f>'UIP Detail'!B198</f>
        <v>0</v>
      </c>
      <c r="C202" s="46">
        <f>'UIP Detail'!C198</f>
        <v>0</v>
      </c>
      <c r="D202" s="46">
        <f>'UIP Detail'!D198</f>
        <v>0</v>
      </c>
      <c r="E202" s="46">
        <f>SUM(B202:D202)</f>
        <v>0</v>
      </c>
      <c r="G202" s="10"/>
      <c r="H202" s="43" t="str">
        <f>'UIP Detail'!A202</f>
        <v xml:space="preserve">               (20) 904 - Uncollectible Accounts</v>
      </c>
      <c r="I202" s="113">
        <f>C202-'UIP Detail'!C199</f>
        <v>0</v>
      </c>
      <c r="J202" s="113">
        <f>D202-'UIP Detail'!D199</f>
        <v>-28994.86</v>
      </c>
    </row>
    <row r="203" spans="1:10" ht="11.25" customHeight="1" x14ac:dyDescent="0.25">
      <c r="A203" s="45" t="s">
        <v>626</v>
      </c>
      <c r="B203" s="48">
        <f>'UIP Detail'!B199</f>
        <v>0</v>
      </c>
      <c r="C203" s="48">
        <f>'UIP Detail'!C199</f>
        <v>0</v>
      </c>
      <c r="D203" s="48">
        <f>'UIP Detail'!D199</f>
        <v>28994.86</v>
      </c>
      <c r="E203" s="48">
        <f>SUM(B203:D203)</f>
        <v>28994.86</v>
      </c>
      <c r="G203" s="10"/>
      <c r="H203" s="45" t="str">
        <f>'UIP Detail'!A203</f>
        <v xml:space="preserve">               (20) 905 - Misc. Customer Accounts Expense</v>
      </c>
      <c r="I203" s="113">
        <f>C203-'UIP Detail'!C200</f>
        <v>-1094532.1299999999</v>
      </c>
      <c r="J203" s="113">
        <f>D203-'UIP Detail'!D200</f>
        <v>-38747.770000000004</v>
      </c>
    </row>
    <row r="204" spans="1:10" ht="15" customHeight="1" x14ac:dyDescent="0.25">
      <c r="A204" s="45" t="s">
        <v>470</v>
      </c>
      <c r="B204" s="49">
        <f>SUM(B199:B203)</f>
        <v>8813219.1099999994</v>
      </c>
      <c r="C204" s="49">
        <f>SUM(C199:C203)</f>
        <v>4445320.2899999991</v>
      </c>
      <c r="D204" s="49">
        <f>SUM(D199:D203)</f>
        <v>28994.86</v>
      </c>
      <c r="E204" s="49">
        <f>SUM(E199:E203)</f>
        <v>13287534.259999998</v>
      </c>
      <c r="G204" s="10"/>
      <c r="H204" s="45" t="str">
        <f>'UIP Detail'!A204</f>
        <v xml:space="preserve">                    (20) SUBTOTAL</v>
      </c>
      <c r="I204" s="113">
        <f>C204-'UIP Detail'!C201</f>
        <v>4323901.29</v>
      </c>
      <c r="J204" s="113">
        <f>D204-'UIP Detail'!D201</f>
        <v>-2498983.48999999</v>
      </c>
    </row>
    <row r="205" spans="1:10" ht="15" customHeight="1" x14ac:dyDescent="0.25">
      <c r="A205" s="43" t="s">
        <v>431</v>
      </c>
      <c r="B205" s="44"/>
      <c r="C205" s="44"/>
      <c r="D205" s="44"/>
      <c r="E205" s="44"/>
      <c r="G205" s="10"/>
      <c r="H205" s="45" t="str">
        <f>'UIP Detail'!A205</f>
        <v xml:space="preserve">          21 - CUSTOMER SERVICE EXPENSES</v>
      </c>
      <c r="I205" s="113">
        <f>C205-'UIP Detail'!C202</f>
        <v>-399953.07</v>
      </c>
      <c r="J205" s="113">
        <f>D205-'UIP Detail'!D202</f>
        <v>0</v>
      </c>
    </row>
    <row r="206" spans="1:10" ht="15" customHeight="1" x14ac:dyDescent="0.25">
      <c r="A206" s="45" t="s">
        <v>627</v>
      </c>
      <c r="B206" s="46">
        <f>'UIP Detail'!B202</f>
        <v>1483063.33</v>
      </c>
      <c r="C206" s="46">
        <f>'UIP Detail'!C202</f>
        <v>399953.07</v>
      </c>
      <c r="D206" s="46">
        <f>'UIP Detail'!D202</f>
        <v>0</v>
      </c>
      <c r="E206" s="46">
        <f t="shared" ref="E206:E211" si="6">SUM(B206:D206)</f>
        <v>1883016.4000000001</v>
      </c>
      <c r="G206" s="10"/>
      <c r="H206" s="45" t="str">
        <f>'UIP Detail'!A206</f>
        <v xml:space="preserve">               (21) 908 - Customer Assistance Expense</v>
      </c>
      <c r="I206" s="113">
        <f>C206-'UIP Detail'!C203</f>
        <v>399953.07</v>
      </c>
      <c r="J206" s="113">
        <f>D206-'UIP Detail'!D203</f>
        <v>0</v>
      </c>
    </row>
    <row r="207" spans="1:10" ht="15" customHeight="1" x14ac:dyDescent="0.25">
      <c r="A207" s="45" t="s">
        <v>628</v>
      </c>
      <c r="B207" s="46">
        <f>'UIP Detail'!B203</f>
        <v>0</v>
      </c>
      <c r="C207" s="46">
        <f>'UIP Detail'!C203</f>
        <v>0</v>
      </c>
      <c r="D207" s="46">
        <f>'UIP Detail'!D203</f>
        <v>0</v>
      </c>
      <c r="E207" s="46">
        <f t="shared" si="6"/>
        <v>0</v>
      </c>
      <c r="G207" s="10"/>
      <c r="H207" s="45" t="str">
        <f>'UIP Detail'!A207</f>
        <v xml:space="preserve">               (21) 909 - Info &amp; Instructional Advertising</v>
      </c>
      <c r="I207" s="113">
        <f>C207-'UIP Detail'!C204</f>
        <v>-1615904.2</v>
      </c>
      <c r="J207" s="113">
        <f>D207-'UIP Detail'!D204</f>
        <v>-2624715.84</v>
      </c>
    </row>
    <row r="208" spans="1:10" ht="15" customHeight="1" x14ac:dyDescent="0.25">
      <c r="A208" s="45" t="s">
        <v>629</v>
      </c>
      <c r="B208" s="46">
        <f>'UIP Detail'!B204</f>
        <v>3257096.5</v>
      </c>
      <c r="C208" s="46">
        <f>'UIP Detail'!C204</f>
        <v>1615904.2</v>
      </c>
      <c r="D208" s="46">
        <f>'UIP Detail'!D204</f>
        <v>2624715.84</v>
      </c>
      <c r="E208" s="46">
        <f t="shared" si="6"/>
        <v>7497716.54</v>
      </c>
      <c r="G208" s="10"/>
      <c r="H208" s="45" t="str">
        <f>'UIP Detail'!A208</f>
        <v xml:space="preserve">               (21) 910 - Misc Cust Svc &amp; Info Expense</v>
      </c>
      <c r="I208" s="113">
        <f>C208-'UIP Detail'!C205</f>
        <v>1615904.2</v>
      </c>
      <c r="J208" s="113">
        <f>D208-'UIP Detail'!D205</f>
        <v>2624715.84</v>
      </c>
    </row>
    <row r="209" spans="1:10" ht="15" customHeight="1" x14ac:dyDescent="0.25">
      <c r="A209" s="45" t="s">
        <v>630</v>
      </c>
      <c r="B209" s="46">
        <f>'UIP Detail'!B205</f>
        <v>0</v>
      </c>
      <c r="C209" s="46">
        <f>'UIP Detail'!C205</f>
        <v>0</v>
      </c>
      <c r="D209" s="46">
        <f>'UIP Detail'!D205</f>
        <v>0</v>
      </c>
      <c r="E209" s="46">
        <f t="shared" si="6"/>
        <v>0</v>
      </c>
      <c r="G209" s="10"/>
      <c r="H209" s="45" t="str">
        <f>'UIP Detail'!A209</f>
        <v xml:space="preserve">               (21) 911 - Sales Supervision Exp</v>
      </c>
      <c r="I209" s="113">
        <f>C209-'UIP Detail'!C206</f>
        <v>-277716.14</v>
      </c>
      <c r="J209" s="113">
        <f>D209-'UIP Detail'!D206</f>
        <v>-153537.10999999999</v>
      </c>
    </row>
    <row r="210" spans="1:10" ht="15" customHeight="1" x14ac:dyDescent="0.25">
      <c r="A210" s="45" t="s">
        <v>631</v>
      </c>
      <c r="B210" s="46">
        <f>'UIP Detail'!B206</f>
        <v>1217502.3799999999</v>
      </c>
      <c r="C210" s="46">
        <f>'UIP Detail'!C206</f>
        <v>277716.14</v>
      </c>
      <c r="D210" s="46">
        <f>'UIP Detail'!D206</f>
        <v>153537.10999999999</v>
      </c>
      <c r="E210" s="46">
        <f t="shared" si="6"/>
        <v>1648755.63</v>
      </c>
      <c r="G210" s="10"/>
      <c r="H210" s="45" t="str">
        <f>'UIP Detail'!A210</f>
        <v xml:space="preserve">               (21) 912 - Demonstration &amp; Selling Expense</v>
      </c>
      <c r="I210" s="113">
        <f>C210-'UIP Detail'!C207</f>
        <v>238348.91000000012</v>
      </c>
      <c r="J210" s="113">
        <f>D210-'UIP Detail'!D207</f>
        <v>61728.32000000008</v>
      </c>
    </row>
    <row r="211" spans="1:10" ht="15" customHeight="1" x14ac:dyDescent="0.25">
      <c r="A211" s="45" t="s">
        <v>632</v>
      </c>
      <c r="B211" s="46">
        <f>'UIP Detail'!B207</f>
        <v>190666.88</v>
      </c>
      <c r="C211" s="46">
        <f>'UIP Detail'!C207</f>
        <v>39367.229999999901</v>
      </c>
      <c r="D211" s="46">
        <f>'UIP Detail'!D207</f>
        <v>91808.789999999906</v>
      </c>
      <c r="E211" s="46">
        <f t="shared" si="6"/>
        <v>321842.89999999979</v>
      </c>
      <c r="G211" s="10"/>
      <c r="H211" s="43" t="str">
        <f>'UIP Detail'!A211</f>
        <v xml:space="preserve">               (21) 913 - Advertising Expenses</v>
      </c>
      <c r="I211" s="113">
        <f>C211-'UIP Detail'!C208</f>
        <v>39367.229999999901</v>
      </c>
      <c r="J211" s="113">
        <f>D211-'UIP Detail'!D208</f>
        <v>66078.339999999909</v>
      </c>
    </row>
    <row r="212" spans="1:10" ht="15" customHeight="1" x14ac:dyDescent="0.25">
      <c r="A212" s="45" t="s">
        <v>633</v>
      </c>
      <c r="B212" s="48">
        <f>'UIP Detail'!B208</f>
        <v>0</v>
      </c>
      <c r="C212" s="48">
        <f>'UIP Detail'!C208</f>
        <v>0</v>
      </c>
      <c r="D212" s="48">
        <f>'UIP Detail'!D208</f>
        <v>25730.45</v>
      </c>
      <c r="E212" s="48">
        <f>SUM(B212:D212)</f>
        <v>25730.45</v>
      </c>
      <c r="G212" s="10"/>
      <c r="H212" s="45" t="str">
        <f>'UIP Detail'!A212</f>
        <v xml:space="preserve">               (21) 916 - Misc. Sales Expense</v>
      </c>
      <c r="I212" s="113">
        <f>C212-'UIP Detail'!C209</f>
        <v>0</v>
      </c>
      <c r="J212" s="113">
        <f>D212-'UIP Detail'!D209</f>
        <v>25730.45</v>
      </c>
    </row>
    <row r="213" spans="1:10" ht="15" customHeight="1" x14ac:dyDescent="0.25">
      <c r="A213" s="45" t="s">
        <v>470</v>
      </c>
      <c r="B213" s="49">
        <f>SUM(B206:B212)</f>
        <v>6148329.0899999999</v>
      </c>
      <c r="C213" s="49">
        <f>SUM(C206:C212)</f>
        <v>2332940.64</v>
      </c>
      <c r="D213" s="49">
        <f>SUM(D206:D212)</f>
        <v>2895792.19</v>
      </c>
      <c r="E213" s="49">
        <f>SUM(E206:E212)</f>
        <v>11377061.92</v>
      </c>
      <c r="G213" s="10"/>
      <c r="H213" s="45" t="str">
        <f>'UIP Detail'!A213</f>
        <v xml:space="preserve">                    (21) SUBTOTAL</v>
      </c>
      <c r="I213" s="113">
        <f>C213-'UIP Detail'!C210</f>
        <v>2332168.7400000002</v>
      </c>
      <c r="J213" s="113">
        <f>D213-'UIP Detail'!D210</f>
        <v>2895792.19</v>
      </c>
    </row>
    <row r="214" spans="1:10" ht="15" customHeight="1" x14ac:dyDescent="0.25">
      <c r="A214" s="43" t="s">
        <v>432</v>
      </c>
      <c r="B214" s="49"/>
      <c r="C214" s="49"/>
      <c r="D214" s="49"/>
      <c r="E214" s="49"/>
      <c r="G214" s="10"/>
      <c r="H214" s="43" t="str">
        <f>'UIP Detail'!A214</f>
        <v xml:space="preserve">          22 - CONSERVATION AMORTIZATION</v>
      </c>
      <c r="I214" s="113">
        <f>C214-'UIP Detail'!C211</f>
        <v>0</v>
      </c>
      <c r="J214" s="113">
        <f>D214-'UIP Detail'!D211</f>
        <v>0</v>
      </c>
    </row>
    <row r="215" spans="1:10" ht="15" customHeight="1" x14ac:dyDescent="0.25">
      <c r="A215" s="45" t="s">
        <v>634</v>
      </c>
      <c r="B215" s="48">
        <f>'UIP Detail'!B211</f>
        <v>0</v>
      </c>
      <c r="C215" s="48">
        <f>'UIP Detail'!C211</f>
        <v>0</v>
      </c>
      <c r="D215" s="48">
        <f>'UIP Detail'!D211</f>
        <v>0</v>
      </c>
      <c r="E215" s="48">
        <f>SUM(B215:D215)</f>
        <v>0</v>
      </c>
      <c r="G215" s="10"/>
      <c r="H215" s="45" t="str">
        <f>'UIP Detail'!A215</f>
        <v xml:space="preserve">               (22) 908 - Customer Assistance Expense</v>
      </c>
      <c r="I215" s="113">
        <f>C215-'UIP Detail'!C212</f>
        <v>0</v>
      </c>
      <c r="J215" s="113">
        <f>D215-'UIP Detail'!D212</f>
        <v>0</v>
      </c>
    </row>
    <row r="216" spans="1:10" ht="15" customHeight="1" x14ac:dyDescent="0.25">
      <c r="A216" s="45" t="s">
        <v>470</v>
      </c>
      <c r="B216" s="44">
        <f>+B215</f>
        <v>0</v>
      </c>
      <c r="C216" s="44">
        <f>+C215</f>
        <v>0</v>
      </c>
      <c r="D216" s="44">
        <f>+D215</f>
        <v>0</v>
      </c>
      <c r="E216" s="44">
        <f>+E215</f>
        <v>0</v>
      </c>
      <c r="G216" s="10"/>
      <c r="H216" s="45" t="str">
        <f>'UIP Detail'!A216</f>
        <v xml:space="preserve">                    (22) SUBTOTAL</v>
      </c>
      <c r="I216" s="113">
        <f>C216-'UIP Detail'!C213</f>
        <v>-317855.27</v>
      </c>
      <c r="J216" s="113">
        <f>D216-'UIP Detail'!D213</f>
        <v>-271076.34999999998</v>
      </c>
    </row>
    <row r="217" spans="1:10" ht="15" customHeight="1" x14ac:dyDescent="0.25">
      <c r="A217" s="43" t="s">
        <v>433</v>
      </c>
      <c r="B217" s="44"/>
      <c r="C217" s="44"/>
      <c r="D217" s="44"/>
      <c r="E217" s="44"/>
      <c r="G217" s="10"/>
      <c r="H217" s="45" t="str">
        <f>'UIP Detail'!A217</f>
        <v xml:space="preserve">          23 - ADMIN &amp; GENERAL EXPENSE</v>
      </c>
      <c r="I217" s="113">
        <f>C217-'UIP Detail'!C214</f>
        <v>0</v>
      </c>
      <c r="J217" s="113">
        <f>D217-'UIP Detail'!D214</f>
        <v>0</v>
      </c>
    </row>
    <row r="218" spans="1:10" ht="15" customHeight="1" x14ac:dyDescent="0.25">
      <c r="A218" s="45" t="s">
        <v>635</v>
      </c>
      <c r="B218" s="46">
        <f>'UIP Detail'!B214</f>
        <v>0</v>
      </c>
      <c r="C218" s="46">
        <f>'UIP Detail'!C214</f>
        <v>0</v>
      </c>
      <c r="D218" s="46">
        <f>'UIP Detail'!D214</f>
        <v>0</v>
      </c>
      <c r="E218" s="46">
        <f t="shared" ref="E218:E230" si="7">SUM(B218:D218)</f>
        <v>0</v>
      </c>
      <c r="G218" s="10"/>
      <c r="H218" s="45" t="str">
        <f>'UIP Detail'!A218</f>
        <v xml:space="preserve">               (23) 920 - A &amp; G Salaries</v>
      </c>
      <c r="I218" s="113">
        <f>C218-'UIP Detail'!C215</f>
        <v>-545886.43999999994</v>
      </c>
      <c r="J218" s="113">
        <f>D218-'UIP Detail'!D215</f>
        <v>0</v>
      </c>
    </row>
    <row r="219" spans="1:10" ht="15" customHeight="1" x14ac:dyDescent="0.25">
      <c r="A219" s="45" t="s">
        <v>636</v>
      </c>
      <c r="B219" s="46">
        <f>'UIP Detail'!B215</f>
        <v>7545620.0700000003</v>
      </c>
      <c r="C219" s="46">
        <f>'UIP Detail'!C215</f>
        <v>545886.43999999994</v>
      </c>
      <c r="D219" s="46">
        <f>'UIP Detail'!D215</f>
        <v>0</v>
      </c>
      <c r="E219" s="46">
        <f t="shared" si="7"/>
        <v>8091506.5099999998</v>
      </c>
      <c r="G219" s="10"/>
      <c r="H219" s="45" t="str">
        <f>'UIP Detail'!A219</f>
        <v xml:space="preserve">               (23) 921 - Office Supplies and Expenses</v>
      </c>
      <c r="I219" s="113">
        <f>C219-'UIP Detail'!C216</f>
        <v>0</v>
      </c>
      <c r="J219" s="113">
        <f>D219-'UIP Detail'!D216</f>
        <v>0</v>
      </c>
    </row>
    <row r="220" spans="1:10" ht="15" customHeight="1" x14ac:dyDescent="0.25">
      <c r="A220" s="45" t="s">
        <v>637</v>
      </c>
      <c r="B220" s="46">
        <f>'UIP Detail'!B216</f>
        <v>7545620.0700000003</v>
      </c>
      <c r="C220" s="46">
        <f>'UIP Detail'!C216</f>
        <v>545886.43999999994</v>
      </c>
      <c r="D220" s="46">
        <f>'UIP Detail'!D216</f>
        <v>0</v>
      </c>
      <c r="E220" s="46">
        <f t="shared" si="7"/>
        <v>8091506.5099999998</v>
      </c>
      <c r="G220" s="10"/>
      <c r="H220" s="45" t="str">
        <f>'UIP Detail'!A220</f>
        <v xml:space="preserve">               (23) 922 - Admin Expenses Transferred</v>
      </c>
      <c r="I220" s="113">
        <f>C220-'UIP Detail'!C217</f>
        <v>545886.43999999994</v>
      </c>
      <c r="J220" s="113">
        <f>D220-'UIP Detail'!D217</f>
        <v>0</v>
      </c>
    </row>
    <row r="221" spans="1:10" ht="15" customHeight="1" x14ac:dyDescent="0.25">
      <c r="A221" s="45" t="s">
        <v>638</v>
      </c>
      <c r="B221" s="46">
        <f>'UIP Detail'!B217</f>
        <v>0</v>
      </c>
      <c r="C221" s="46">
        <f>'UIP Detail'!C217</f>
        <v>0</v>
      </c>
      <c r="D221" s="46">
        <f>'UIP Detail'!D217</f>
        <v>0</v>
      </c>
      <c r="E221" s="46">
        <f t="shared" si="7"/>
        <v>0</v>
      </c>
      <c r="G221" s="10"/>
      <c r="H221" s="45" t="str">
        <f>'UIP Detail'!A221</f>
        <v xml:space="preserve">               (23) 923 - Outside Services Employed</v>
      </c>
      <c r="I221" s="113">
        <f>C221-'UIP Detail'!C218</f>
        <v>-164362.74</v>
      </c>
      <c r="J221" s="113">
        <f>D221-'UIP Detail'!D218</f>
        <v>-3394645.32</v>
      </c>
    </row>
    <row r="222" spans="1:10" ht="15" customHeight="1" x14ac:dyDescent="0.25">
      <c r="A222" s="45" t="s">
        <v>639</v>
      </c>
      <c r="B222" s="46">
        <f>'UIP Detail'!B218</f>
        <v>329304.40999999898</v>
      </c>
      <c r="C222" s="46">
        <f>'UIP Detail'!C218</f>
        <v>164362.74</v>
      </c>
      <c r="D222" s="46">
        <f>'UIP Detail'!D218</f>
        <v>3394645.32</v>
      </c>
      <c r="E222" s="46">
        <f t="shared" si="7"/>
        <v>3888312.4699999988</v>
      </c>
      <c r="G222" s="10"/>
      <c r="H222" s="45" t="str">
        <f>'UIP Detail'!A222</f>
        <v xml:space="preserve">               (23) 924 - Property Insurance</v>
      </c>
      <c r="I222" s="113">
        <f>C222-'UIP Detail'!C219</f>
        <v>-44207.66</v>
      </c>
      <c r="J222" s="113">
        <f>D222-'UIP Detail'!D219</f>
        <v>3291196.1100000008</v>
      </c>
    </row>
    <row r="223" spans="1:10" ht="15" customHeight="1" x14ac:dyDescent="0.25">
      <c r="A223" s="45" t="s">
        <v>640</v>
      </c>
      <c r="B223" s="46">
        <f>'UIP Detail'!B219</f>
        <v>57643.88</v>
      </c>
      <c r="C223" s="46">
        <f>'UIP Detail'!C219</f>
        <v>208570.4</v>
      </c>
      <c r="D223" s="46">
        <f>'UIP Detail'!D219</f>
        <v>103449.209999999</v>
      </c>
      <c r="E223" s="46">
        <f t="shared" si="7"/>
        <v>369663.48999999894</v>
      </c>
      <c r="G223" s="10"/>
      <c r="H223" s="45" t="str">
        <f>'UIP Detail'!A223</f>
        <v xml:space="preserve">               (23) 925 - Injuries &amp; Damages</v>
      </c>
      <c r="I223" s="113">
        <f>C223-'UIP Detail'!C220</f>
        <v>208570.4</v>
      </c>
      <c r="J223" s="113">
        <f>D223-'UIP Detail'!D220</f>
        <v>130428.16999999899</v>
      </c>
    </row>
    <row r="224" spans="1:10" ht="15" customHeight="1" x14ac:dyDescent="0.25">
      <c r="A224" s="45" t="s">
        <v>641</v>
      </c>
      <c r="B224" s="46">
        <f>'UIP Detail'!B220</f>
        <v>0</v>
      </c>
      <c r="C224" s="46">
        <f>'UIP Detail'!C220</f>
        <v>0</v>
      </c>
      <c r="D224" s="46">
        <f>'UIP Detail'!D220</f>
        <v>-26978.959999999999</v>
      </c>
      <c r="E224" s="46">
        <f t="shared" si="7"/>
        <v>-26978.959999999999</v>
      </c>
      <c r="G224" s="10"/>
      <c r="H224" s="45" t="str">
        <f>'UIP Detail'!A224</f>
        <v xml:space="preserve">               (23) 926 - Emp Pension &amp; Benefits</v>
      </c>
      <c r="I224" s="113">
        <f>C224-'UIP Detail'!C221</f>
        <v>-76512.59</v>
      </c>
      <c r="J224" s="113">
        <f>D224-'UIP Detail'!D221</f>
        <v>-965045.81999999902</v>
      </c>
    </row>
    <row r="225" spans="1:10" ht="15" customHeight="1" x14ac:dyDescent="0.25">
      <c r="A225" s="45" t="s">
        <v>642</v>
      </c>
      <c r="B225" s="46">
        <f>'UIP Detail'!B221</f>
        <v>55964.5</v>
      </c>
      <c r="C225" s="46">
        <f>'UIP Detail'!C221</f>
        <v>76512.59</v>
      </c>
      <c r="D225" s="46">
        <f>'UIP Detail'!D221</f>
        <v>938066.85999999905</v>
      </c>
      <c r="E225" s="46">
        <f t="shared" si="7"/>
        <v>1070543.949999999</v>
      </c>
      <c r="G225" s="10"/>
      <c r="H225" s="45" t="str">
        <f>'UIP Detail'!A225</f>
        <v xml:space="preserve">               (23) 928 - Regulatory Commission Expense</v>
      </c>
      <c r="I225" s="113">
        <f>C225-'UIP Detail'!C222</f>
        <v>43261.03</v>
      </c>
      <c r="J225" s="113">
        <f>D225-'UIP Detail'!D222</f>
        <v>900604.0299999991</v>
      </c>
    </row>
    <row r="226" spans="1:10" ht="15" customHeight="1" x14ac:dyDescent="0.25">
      <c r="A226" s="45" t="s">
        <v>643</v>
      </c>
      <c r="B226" s="46">
        <f>'UIP Detail'!B222</f>
        <v>431581.17</v>
      </c>
      <c r="C226" s="46">
        <f>'UIP Detail'!C222</f>
        <v>33251.56</v>
      </c>
      <c r="D226" s="46">
        <f>'UIP Detail'!D222</f>
        <v>37462.83</v>
      </c>
      <c r="E226" s="46">
        <f t="shared" si="7"/>
        <v>502295.56</v>
      </c>
      <c r="G226" s="10"/>
      <c r="H226" s="45" t="str">
        <f>'UIP Detail'!A226</f>
        <v xml:space="preserve">               (23) 9301 - Gen Advertising Exp</v>
      </c>
      <c r="I226" s="113">
        <f>C226-'UIP Detail'!C223</f>
        <v>-7321.1299999999028</v>
      </c>
      <c r="J226" s="113">
        <f>D226-'UIP Detail'!D223</f>
        <v>-377892.179999999</v>
      </c>
    </row>
    <row r="227" spans="1:10" ht="15" customHeight="1" x14ac:dyDescent="0.25">
      <c r="A227" s="45" t="s">
        <v>644</v>
      </c>
      <c r="B227" s="46">
        <f>'UIP Detail'!B223</f>
        <v>33278.36</v>
      </c>
      <c r="C227" s="46">
        <f>'UIP Detail'!C223</f>
        <v>40572.6899999999</v>
      </c>
      <c r="D227" s="46">
        <f>'UIP Detail'!D223</f>
        <v>415355.00999999902</v>
      </c>
      <c r="E227" s="46">
        <f t="shared" si="7"/>
        <v>489206.05999999889</v>
      </c>
      <c r="G227" s="10"/>
      <c r="H227" s="45" t="str">
        <f>'UIP Detail'!A227</f>
        <v xml:space="preserve">               (23) 9302 - Misc. General Expenses</v>
      </c>
      <c r="I227" s="113">
        <f>C227-'UIP Detail'!C224</f>
        <v>-841059.60000000009</v>
      </c>
      <c r="J227" s="113">
        <f>D227-'UIP Detail'!D224</f>
        <v>-41673.600000000966</v>
      </c>
    </row>
    <row r="228" spans="1:10" ht="15" customHeight="1" x14ac:dyDescent="0.25">
      <c r="A228" s="45" t="s">
        <v>645</v>
      </c>
      <c r="B228" s="46">
        <f>'UIP Detail'!B224</f>
        <v>1685985.05</v>
      </c>
      <c r="C228" s="46">
        <f>'UIP Detail'!C224</f>
        <v>881632.29</v>
      </c>
      <c r="D228" s="46">
        <f>'UIP Detail'!D224</f>
        <v>457028.61</v>
      </c>
      <c r="E228" s="46">
        <f t="shared" si="7"/>
        <v>3024645.9499999997</v>
      </c>
      <c r="G228" s="10"/>
      <c r="H228" s="45" t="str">
        <f>'UIP Detail'!A228</f>
        <v xml:space="preserve">               (23) 931 - Rents</v>
      </c>
      <c r="I228" s="113">
        <f>C228-'UIP Detail'!C225</f>
        <v>750859.29</v>
      </c>
      <c r="J228" s="113">
        <f>D228-'UIP Detail'!D225</f>
        <v>341655.29</v>
      </c>
    </row>
    <row r="229" spans="1:10" ht="15" customHeight="1" x14ac:dyDescent="0.25">
      <c r="A229" s="45" t="s">
        <v>646</v>
      </c>
      <c r="B229" s="46">
        <f>'UIP Detail'!B225</f>
        <v>553864.51999999897</v>
      </c>
      <c r="C229" s="46">
        <f>'UIP Detail'!C225</f>
        <v>130773</v>
      </c>
      <c r="D229" s="46">
        <f>'UIP Detail'!D225</f>
        <v>115373.32</v>
      </c>
      <c r="E229" s="46">
        <f t="shared" si="7"/>
        <v>800010.83999999892</v>
      </c>
      <c r="G229" s="10"/>
      <c r="H229" s="57" t="str">
        <f>'UIP Detail'!A229</f>
        <v xml:space="preserve">               (23) 932 - Maint Of General Plant- Gas</v>
      </c>
      <c r="I229" s="113">
        <f>C229-'UIP Detail'!C226</f>
        <v>130773</v>
      </c>
      <c r="J229" s="113">
        <f>D229-'UIP Detail'!D226</f>
        <v>115234.32</v>
      </c>
    </row>
    <row r="230" spans="1:10" ht="15" customHeight="1" x14ac:dyDescent="0.25">
      <c r="A230" s="45" t="s">
        <v>78</v>
      </c>
      <c r="B230" s="48">
        <f>'UIP Detail'!B226</f>
        <v>0</v>
      </c>
      <c r="C230" s="48">
        <f>'UIP Detail'!C226</f>
        <v>0</v>
      </c>
      <c r="D230" s="48">
        <f>'UIP Detail'!D226</f>
        <v>139</v>
      </c>
      <c r="E230" s="48">
        <f t="shared" si="7"/>
        <v>139</v>
      </c>
      <c r="G230" s="10"/>
      <c r="H230" s="45" t="str">
        <f>'UIP Detail'!A230</f>
        <v xml:space="preserve">               (23) 935 - Maint General Plant - Electric</v>
      </c>
      <c r="I230" s="113">
        <f>C230-'UIP Detail'!C228</f>
        <v>0</v>
      </c>
      <c r="J230" s="113">
        <f>D230-'UIP Detail'!D228</f>
        <v>-881935.19</v>
      </c>
    </row>
    <row r="231" spans="1:10" ht="15" customHeight="1" x14ac:dyDescent="0.25">
      <c r="A231" s="45" t="s">
        <v>470</v>
      </c>
      <c r="B231" s="54">
        <f>SUM(B218:B230)</f>
        <v>18238862.029999997</v>
      </c>
      <c r="C231" s="54">
        <f>SUM(C218:C230)</f>
        <v>2627448.15</v>
      </c>
      <c r="D231" s="54">
        <f>SUM(D218:D230)</f>
        <v>5434541.1999999974</v>
      </c>
      <c r="E231" s="54">
        <f>SUM(E218:E230)</f>
        <v>26300851.379999992</v>
      </c>
      <c r="G231" s="10"/>
      <c r="H231" s="56" t="str">
        <f>'UIP Detail'!A231</f>
        <v xml:space="preserve">                    (23) SUBTOTAL</v>
      </c>
      <c r="I231" s="113">
        <f>C231-'UIP Detail'!C229</f>
        <v>2548188.69</v>
      </c>
      <c r="J231" s="113">
        <f>D231-'UIP Detail'!D229</f>
        <v>5434541.1999999974</v>
      </c>
    </row>
    <row r="232" spans="1:10" ht="6" customHeight="1" thickBot="1" x14ac:dyDescent="0.3">
      <c r="A232" s="57" t="s">
        <v>647</v>
      </c>
      <c r="B232" s="55">
        <f>+B132+B161+B197+B204+B213+B216+B231</f>
        <v>66397514.419999972</v>
      </c>
      <c r="C232" s="55">
        <f>+C132+C161+C197+C204+C213+C216+C231</f>
        <v>13547336.939999998</v>
      </c>
      <c r="D232" s="55">
        <f>+D132+D161+D197+D204+D213+D216+D231</f>
        <v>8359328.2499999972</v>
      </c>
      <c r="E232" s="55">
        <f>+E132+E161+E197+E204+E213+E216+E231</f>
        <v>88304179.609999955</v>
      </c>
      <c r="G232" s="10"/>
      <c r="H232" s="43" t="str">
        <f>'UIP Detail'!A232</f>
        <v xml:space="preserve">     TOTAL OPERATING AND MAINTENANCE</v>
      </c>
      <c r="I232" s="113">
        <f>C232-'UIP Detail'!C230</f>
        <v>13547336.939999998</v>
      </c>
      <c r="J232" s="113">
        <f>D232-'UIP Detail'!D230</f>
        <v>6988093.5699999975</v>
      </c>
    </row>
    <row r="233" spans="1:10" ht="15" customHeight="1" thickTop="1" x14ac:dyDescent="0.25">
      <c r="A233" s="45"/>
      <c r="B233" s="49"/>
      <c r="C233" s="49"/>
      <c r="D233" s="49"/>
      <c r="E233" s="49"/>
      <c r="G233" s="10"/>
      <c r="H233" s="45">
        <f>'UIP Detail'!A233</f>
        <v>0</v>
      </c>
      <c r="I233" s="113">
        <f>C233-'UIP Detail'!C231</f>
        <v>-1657458.19</v>
      </c>
      <c r="J233" s="113">
        <f>D233-'UIP Detail'!D231</f>
        <v>-7798462.2000000002</v>
      </c>
    </row>
    <row r="234" spans="1:10" ht="15" customHeight="1" x14ac:dyDescent="0.25">
      <c r="A234" s="56" t="s">
        <v>648</v>
      </c>
      <c r="B234" s="49"/>
      <c r="C234" s="49"/>
      <c r="D234" s="49"/>
      <c r="E234" s="49"/>
      <c r="G234" s="10"/>
      <c r="H234" s="45" t="str">
        <f>'UIP Detail'!A234</f>
        <v xml:space="preserve">     DEPRECIATION, DEPLETION AND AMORTIZATION</v>
      </c>
      <c r="I234" s="113">
        <f>C234-'UIP Detail'!C232</f>
        <v>-8598493.7400000002</v>
      </c>
      <c r="J234" s="113">
        <f>D234-'UIP Detail'!D232</f>
        <v>-10694254.390000001</v>
      </c>
    </row>
    <row r="235" spans="1:10" ht="15" customHeight="1" x14ac:dyDescent="0.25">
      <c r="A235" s="43" t="s">
        <v>434</v>
      </c>
      <c r="B235" s="44"/>
      <c r="C235" s="44"/>
      <c r="D235" s="44"/>
      <c r="E235" s="44"/>
      <c r="G235" s="10"/>
      <c r="H235" s="45" t="str">
        <f>'UIP Detail'!A235</f>
        <v xml:space="preserve">          24 - DEPRECIATION</v>
      </c>
      <c r="I235" s="113">
        <f>C235-'UIP Detail'!C233</f>
        <v>0</v>
      </c>
      <c r="J235" s="113">
        <f>D235-'UIP Detail'!D233</f>
        <v>0</v>
      </c>
    </row>
    <row r="236" spans="1:10" ht="15" customHeight="1" x14ac:dyDescent="0.25">
      <c r="A236" s="45" t="s">
        <v>649</v>
      </c>
      <c r="B236" s="46">
        <f>'UIP Detail'!B233</f>
        <v>0</v>
      </c>
      <c r="C236" s="46">
        <f>'UIP Detail'!C233</f>
        <v>0</v>
      </c>
      <c r="D236" s="46">
        <f>'UIP Detail'!D233</f>
        <v>0</v>
      </c>
      <c r="E236" s="46">
        <f>SUM(B236:D236)</f>
        <v>0</v>
      </c>
      <c r="G236" s="10"/>
      <c r="H236" s="43" t="str">
        <f>'UIP Detail'!A236</f>
        <v xml:space="preserve">               (24) 403 - Depreciation Expense</v>
      </c>
      <c r="I236" s="113">
        <f>C236-'UIP Detail'!C234</f>
        <v>0</v>
      </c>
      <c r="J236" s="113">
        <f>D236-'UIP Detail'!D234</f>
        <v>0</v>
      </c>
    </row>
    <row r="237" spans="1:10" ht="15" customHeight="1" x14ac:dyDescent="0.25">
      <c r="A237" s="45" t="s">
        <v>650</v>
      </c>
      <c r="B237" s="48">
        <f>'UIP Detail'!B234</f>
        <v>0</v>
      </c>
      <c r="C237" s="48">
        <f>'UIP Detail'!C234</f>
        <v>0</v>
      </c>
      <c r="D237" s="48">
        <f>'UIP Detail'!D234</f>
        <v>0</v>
      </c>
      <c r="E237" s="48">
        <f>SUM(B237:D237)</f>
        <v>0</v>
      </c>
      <c r="G237" s="10"/>
      <c r="H237" s="45" t="str">
        <f>'UIP Detail'!A237</f>
        <v xml:space="preserve">               (24) 4031 - Depreciation Expense - FAS143</v>
      </c>
      <c r="I237" s="113">
        <f>C237-'UIP Detail'!C235</f>
        <v>0</v>
      </c>
      <c r="J237" s="113">
        <f>D237-'UIP Detail'!D235</f>
        <v>0</v>
      </c>
    </row>
    <row r="238" spans="1:10" ht="15" customHeight="1" x14ac:dyDescent="0.25">
      <c r="A238" s="45" t="s">
        <v>470</v>
      </c>
      <c r="B238" s="44">
        <f>SUM(B236:B237)</f>
        <v>0</v>
      </c>
      <c r="C238" s="44">
        <f>SUM(C236:C237)</f>
        <v>0</v>
      </c>
      <c r="D238" s="44">
        <f>SUM(D236:D237)</f>
        <v>0</v>
      </c>
      <c r="E238" s="49">
        <f>SUM(E236:E237)</f>
        <v>0</v>
      </c>
      <c r="G238" s="10"/>
      <c r="H238" s="45" t="str">
        <f>'UIP Detail'!A238</f>
        <v xml:space="preserve">                    (24) SUBTOTAL</v>
      </c>
      <c r="I238" s="113">
        <f>C238-'UIP Detail'!C236</f>
        <v>-8889522.9199999999</v>
      </c>
      <c r="J238" s="113">
        <f>D238-'UIP Detail'!D236</f>
        <v>-1818704.53</v>
      </c>
    </row>
    <row r="239" spans="1:10" ht="15" customHeight="1" x14ac:dyDescent="0.25">
      <c r="A239" s="43" t="s">
        <v>435</v>
      </c>
      <c r="B239" s="49"/>
      <c r="C239" s="49"/>
      <c r="D239" s="49"/>
      <c r="E239" s="49"/>
      <c r="G239" s="10"/>
      <c r="H239" s="45" t="str">
        <f>'UIP Detail'!A239</f>
        <v xml:space="preserve">          25 - AMORTIZATION</v>
      </c>
      <c r="I239" s="113">
        <f>C239-'UIP Detail'!C237</f>
        <v>-40919.29</v>
      </c>
      <c r="J239" s="113">
        <f>D239-'UIP Detail'!D237</f>
        <v>-5431.33</v>
      </c>
    </row>
    <row r="240" spans="1:10" ht="15" customHeight="1" x14ac:dyDescent="0.25">
      <c r="A240" s="45" t="s">
        <v>651</v>
      </c>
      <c r="B240" s="46">
        <f>'UIP Detail'!B237</f>
        <v>78869.23</v>
      </c>
      <c r="C240" s="46">
        <f>'UIP Detail'!C237</f>
        <v>40919.29</v>
      </c>
      <c r="D240" s="46">
        <f>'UIP Detail'!D237</f>
        <v>5431.33</v>
      </c>
      <c r="E240" s="46">
        <f>SUM(B240:D240)</f>
        <v>125219.84999999999</v>
      </c>
      <c r="G240" s="10"/>
      <c r="H240" s="45" t="str">
        <f>'UIP Detail'!A240</f>
        <v xml:space="preserve">               (25) 404 - Amort Ltd-Term Plant</v>
      </c>
      <c r="I240" s="113">
        <f>C240-'UIP Detail'!C238</f>
        <v>-8889522.9199999906</v>
      </c>
      <c r="J240" s="113">
        <f>D240-'UIP Detail'!D238</f>
        <v>-1818704.53</v>
      </c>
    </row>
    <row r="241" spans="1:10" ht="15" customHeight="1" x14ac:dyDescent="0.25">
      <c r="A241" s="45" t="s">
        <v>652</v>
      </c>
      <c r="B241" s="46">
        <f>'UIP Detail'!B238</f>
        <v>20609436.199999999</v>
      </c>
      <c r="C241" s="46">
        <f>'UIP Detail'!C238</f>
        <v>8930442.2099999897</v>
      </c>
      <c r="D241" s="46">
        <f>'UIP Detail'!D238</f>
        <v>1824135.86</v>
      </c>
      <c r="E241" s="46">
        <f>SUM(B241:D241)</f>
        <v>31364014.269999988</v>
      </c>
      <c r="G241" s="10"/>
      <c r="H241" s="43" t="str">
        <f>'UIP Detail'!A241</f>
        <v xml:space="preserve">               (25) 406 - Amortization Of Plant Acquisition Adj</v>
      </c>
      <c r="I241" s="113">
        <f>C241-'UIP Detail'!C239</f>
        <v>8930442.2099999897</v>
      </c>
      <c r="J241" s="113">
        <f>D241-'UIP Detail'!D239</f>
        <v>1824135.86</v>
      </c>
    </row>
    <row r="242" spans="1:10" ht="15" customHeight="1" x14ac:dyDescent="0.25">
      <c r="A242" s="45" t="s">
        <v>653</v>
      </c>
      <c r="B242" s="48">
        <f>'UIP Detail'!B239</f>
        <v>0</v>
      </c>
      <c r="C242" s="48">
        <f>'UIP Detail'!C239</f>
        <v>0</v>
      </c>
      <c r="D242" s="48">
        <f>'UIP Detail'!D239</f>
        <v>0</v>
      </c>
      <c r="E242" s="48">
        <f>SUM(B242:D242)</f>
        <v>0</v>
      </c>
      <c r="G242" s="10"/>
      <c r="H242" s="45" t="str">
        <f>'UIP Detail'!A242</f>
        <v xml:space="preserve">               (25) 4111 - Accretion Exp - FAS143</v>
      </c>
      <c r="I242" s="113">
        <f>C242-'UIP Detail'!C240</f>
        <v>-195994.13</v>
      </c>
      <c r="J242" s="113">
        <f>D242-'UIP Detail'!D240</f>
        <v>-2550598.79</v>
      </c>
    </row>
    <row r="243" spans="1:10" ht="15" customHeight="1" x14ac:dyDescent="0.25">
      <c r="A243" s="45" t="s">
        <v>470</v>
      </c>
      <c r="B243" s="44">
        <f>SUM(B240:B242)</f>
        <v>20688305.43</v>
      </c>
      <c r="C243" s="44">
        <f>SUM(C240:C242)</f>
        <v>8971361.4999999888</v>
      </c>
      <c r="D243" s="44">
        <f>SUM(D240:D242)</f>
        <v>1829567.1900000002</v>
      </c>
      <c r="E243" s="49">
        <f>SUM(E240:E242)</f>
        <v>31489234.11999999</v>
      </c>
      <c r="G243" s="10"/>
      <c r="H243" s="45" t="str">
        <f>'UIP Detail'!A243</f>
        <v xml:space="preserve">                    (25) SUBTOTAL</v>
      </c>
      <c r="I243" s="113">
        <f>C243-'UIP Detail'!C241</f>
        <v>8971361.4999999888</v>
      </c>
      <c r="J243" s="113">
        <f>D243-'UIP Detail'!D241</f>
        <v>1829567.1900000002</v>
      </c>
    </row>
    <row r="244" spans="1:10" ht="15" customHeight="1" x14ac:dyDescent="0.25">
      <c r="A244" s="43" t="s">
        <v>436</v>
      </c>
      <c r="B244" s="49"/>
      <c r="C244" s="49"/>
      <c r="D244" s="49"/>
      <c r="E244" s="49"/>
      <c r="G244" s="10"/>
      <c r="H244" s="43" t="str">
        <f>'UIP Detail'!A244</f>
        <v xml:space="preserve">          26 - AMORTIZ OF PROPERTY LOSS</v>
      </c>
      <c r="I244" s="113">
        <f>C244-'UIP Detail'!C242</f>
        <v>-2360.19</v>
      </c>
      <c r="J244" s="113">
        <f>D244-'UIP Detail'!D242</f>
        <v>-642.49</v>
      </c>
    </row>
    <row r="245" spans="1:10" ht="15" customHeight="1" x14ac:dyDescent="0.25">
      <c r="A245" s="45" t="s">
        <v>654</v>
      </c>
      <c r="B245" s="48">
        <f>'UIP Detail'!B242</f>
        <v>106414.52</v>
      </c>
      <c r="C245" s="48">
        <f>'UIP Detail'!C242</f>
        <v>2360.19</v>
      </c>
      <c r="D245" s="48">
        <f>'UIP Detail'!D242</f>
        <v>642.49</v>
      </c>
      <c r="E245" s="48">
        <f>SUM(B245:D245)</f>
        <v>109417.20000000001</v>
      </c>
      <c r="G245" s="10"/>
      <c r="H245" s="45" t="str">
        <f>'UIP Detail'!A245</f>
        <v xml:space="preserve">               (26) 407 - Amortization Of Prop. Losses</v>
      </c>
      <c r="I245" s="113">
        <f>C245-'UIP Detail'!C243</f>
        <v>-195994.13</v>
      </c>
      <c r="J245" s="113">
        <f>D245-'UIP Detail'!D243</f>
        <v>-2550598.7899999996</v>
      </c>
    </row>
    <row r="246" spans="1:10" ht="15" customHeight="1" x14ac:dyDescent="0.25">
      <c r="A246" s="45" t="s">
        <v>470</v>
      </c>
      <c r="B246" s="44">
        <f>+B245</f>
        <v>106414.52</v>
      </c>
      <c r="C246" s="44">
        <f>+C245</f>
        <v>2360.19</v>
      </c>
      <c r="D246" s="44">
        <f>+D245</f>
        <v>642.49</v>
      </c>
      <c r="E246" s="44">
        <f>+E245</f>
        <v>109417.20000000001</v>
      </c>
      <c r="G246" s="10"/>
      <c r="H246" s="45" t="str">
        <f>'UIP Detail'!A246</f>
        <v xml:space="preserve">                    (26) SUBTOTAL</v>
      </c>
      <c r="I246" s="113">
        <f>C246-'UIP Detail'!C244</f>
        <v>2360.19</v>
      </c>
      <c r="J246" s="113">
        <f>D246-'UIP Detail'!D244</f>
        <v>642.49</v>
      </c>
    </row>
    <row r="247" spans="1:10" ht="15" customHeight="1" x14ac:dyDescent="0.25">
      <c r="A247" s="43" t="s">
        <v>437</v>
      </c>
      <c r="B247" s="44"/>
      <c r="C247" s="44"/>
      <c r="D247" s="44"/>
      <c r="E247" s="44"/>
      <c r="G247" s="10"/>
      <c r="H247" s="45" t="str">
        <f>'UIP Detail'!A247</f>
        <v xml:space="preserve">          27 - OTHER OPERATING EXPENSES</v>
      </c>
      <c r="I247" s="113">
        <f>C247-'UIP Detail'!C245</f>
        <v>0</v>
      </c>
      <c r="J247" s="113">
        <f>D247-'UIP Detail'!D245</f>
        <v>0</v>
      </c>
    </row>
    <row r="248" spans="1:10" ht="15" customHeight="1" x14ac:dyDescent="0.25">
      <c r="A248" s="45" t="s">
        <v>655</v>
      </c>
      <c r="B248" s="46">
        <f>'UIP Detail'!B245</f>
        <v>1434447.18</v>
      </c>
      <c r="C248" s="46">
        <f>'UIP Detail'!C245</f>
        <v>0</v>
      </c>
      <c r="D248" s="46">
        <f>'UIP Detail'!D245</f>
        <v>0</v>
      </c>
      <c r="E248" s="46">
        <f t="shared" ref="E248:E253" si="8">SUM(B248:D248)</f>
        <v>1434447.18</v>
      </c>
      <c r="G248" s="10"/>
      <c r="H248" s="45" t="str">
        <f>'UIP Detail'!A248</f>
        <v xml:space="preserve">               (27) 4073 - Regulatory Debits</v>
      </c>
      <c r="I248" s="113">
        <f>C248-'UIP Detail'!C246</f>
        <v>0</v>
      </c>
      <c r="J248" s="113">
        <f>D248-'UIP Detail'!D246</f>
        <v>0</v>
      </c>
    </row>
    <row r="249" spans="1:10" ht="15" customHeight="1" x14ac:dyDescent="0.25">
      <c r="A249" s="45" t="s">
        <v>656</v>
      </c>
      <c r="B249" s="46">
        <f>'UIP Detail'!B246</f>
        <v>1434447.18</v>
      </c>
      <c r="C249" s="46">
        <f>'UIP Detail'!C246</f>
        <v>0</v>
      </c>
      <c r="D249" s="46">
        <f>'UIP Detail'!D246</f>
        <v>0</v>
      </c>
      <c r="E249" s="46">
        <f t="shared" si="8"/>
        <v>1434447.18</v>
      </c>
      <c r="G249" s="10"/>
      <c r="H249" s="45" t="str">
        <f>'UIP Detail'!A249</f>
        <v xml:space="preserve">               (27) 4074 - Regulatory Credits</v>
      </c>
      <c r="I249" s="113">
        <f>C249-'UIP Detail'!C247</f>
        <v>0</v>
      </c>
      <c r="J249" s="113">
        <f>D249-'UIP Detail'!D247</f>
        <v>0</v>
      </c>
    </row>
    <row r="250" spans="1:10" ht="15" customHeight="1" x14ac:dyDescent="0.25">
      <c r="A250" s="45" t="s">
        <v>657</v>
      </c>
      <c r="B250" s="46">
        <f>'UIP Detail'!B247</f>
        <v>0</v>
      </c>
      <c r="C250" s="46">
        <f>'UIP Detail'!C247</f>
        <v>0</v>
      </c>
      <c r="D250" s="46">
        <f>'UIP Detail'!D247</f>
        <v>0</v>
      </c>
      <c r="E250" s="46">
        <f t="shared" si="8"/>
        <v>0</v>
      </c>
      <c r="G250" s="10"/>
      <c r="H250" s="45" t="str">
        <f>'UIP Detail'!A250</f>
        <v xml:space="preserve">               (27) 4116 - Gains From Disposition Of Utility Plant</v>
      </c>
      <c r="I250" s="113">
        <f>C250-'UIP Detail'!C248</f>
        <v>0</v>
      </c>
      <c r="J250" s="113">
        <f>D250-'UIP Detail'!D248</f>
        <v>0</v>
      </c>
    </row>
    <row r="251" spans="1:10" ht="15" customHeight="1" x14ac:dyDescent="0.25">
      <c r="A251" s="45" t="s">
        <v>658</v>
      </c>
      <c r="B251" s="46">
        <f>'UIP Detail'!B248</f>
        <v>3909407</v>
      </c>
      <c r="C251" s="46">
        <f>'UIP Detail'!C248</f>
        <v>0</v>
      </c>
      <c r="D251" s="46">
        <f>'UIP Detail'!D248</f>
        <v>0</v>
      </c>
      <c r="E251" s="46">
        <f t="shared" si="8"/>
        <v>3909407</v>
      </c>
      <c r="G251" s="10"/>
      <c r="H251" s="45" t="str">
        <f>'UIP Detail'!A251</f>
        <v xml:space="preserve">               (27) 4117 - Losses From Disposition Of Utility Plant</v>
      </c>
      <c r="I251" s="113">
        <f>C251-'UIP Detail'!C249</f>
        <v>0</v>
      </c>
      <c r="J251" s="113">
        <f>D251-'UIP Detail'!D249</f>
        <v>0</v>
      </c>
    </row>
    <row r="252" spans="1:10" ht="15" customHeight="1" x14ac:dyDescent="0.25">
      <c r="A252" s="45" t="s">
        <v>659</v>
      </c>
      <c r="B252" s="46">
        <f>'UIP Detail'!B249</f>
        <v>-3252879.83</v>
      </c>
      <c r="C252" s="46">
        <f>'UIP Detail'!C249</f>
        <v>0</v>
      </c>
      <c r="D252" s="46">
        <f>'UIP Detail'!D249</f>
        <v>0</v>
      </c>
      <c r="E252" s="46">
        <f t="shared" si="8"/>
        <v>-3252879.83</v>
      </c>
      <c r="G252" s="10"/>
      <c r="H252" s="43" t="str">
        <f>'UIP Detail'!A252</f>
        <v xml:space="preserve">               (27) 4118 - Gains From Disposition Of Allowances</v>
      </c>
      <c r="I252" s="113">
        <f>C252-'UIP Detail'!C250</f>
        <v>5154.09</v>
      </c>
      <c r="J252" s="113">
        <f>D252-'UIP Detail'!D250</f>
        <v>0</v>
      </c>
    </row>
    <row r="253" spans="1:10" ht="15" customHeight="1" x14ac:dyDescent="0.25">
      <c r="A253" s="45" t="s">
        <v>322</v>
      </c>
      <c r="B253" s="48">
        <f>'UIP Detail'!B250</f>
        <v>-52750.64</v>
      </c>
      <c r="C253" s="48">
        <f>'UIP Detail'!C250</f>
        <v>-5154.09</v>
      </c>
      <c r="D253" s="48">
        <f>'UIP Detail'!D250</f>
        <v>0</v>
      </c>
      <c r="E253" s="48">
        <f t="shared" si="8"/>
        <v>-57904.729999999996</v>
      </c>
      <c r="G253" s="10"/>
      <c r="H253" s="45" t="str">
        <f>'UIP Detail'!A253</f>
        <v xml:space="preserve">               (27) 414 - Other Utility Operating Income</v>
      </c>
      <c r="I253" s="113">
        <f>C253-'UIP Detail'!C251</f>
        <v>-6527.33</v>
      </c>
      <c r="J253" s="113">
        <f>D253-'UIP Detail'!D251</f>
        <v>0</v>
      </c>
    </row>
    <row r="254" spans="1:10" ht="15" customHeight="1" x14ac:dyDescent="0.25">
      <c r="A254" s="45" t="s">
        <v>470</v>
      </c>
      <c r="B254" s="44">
        <f>SUM(B248:B253)</f>
        <v>3472670.8899999992</v>
      </c>
      <c r="C254" s="44">
        <f>SUM(C248:C253)</f>
        <v>-5154.09</v>
      </c>
      <c r="D254" s="44">
        <f>SUM(D248:D253)</f>
        <v>0</v>
      </c>
      <c r="E254" s="49">
        <f>SUM(E248:E253)</f>
        <v>3467516.7999999993</v>
      </c>
      <c r="G254" s="10"/>
      <c r="H254" s="45" t="str">
        <f>'UIP Detail'!A254</f>
        <v xml:space="preserve">                    (27) SUBTOTAL</v>
      </c>
      <c r="I254" s="113">
        <f>C254-'UIP Detail'!C252</f>
        <v>-5154.09</v>
      </c>
      <c r="J254" s="113">
        <f>D254-'UIP Detail'!D252</f>
        <v>0</v>
      </c>
    </row>
    <row r="255" spans="1:10" ht="15" customHeight="1" x14ac:dyDescent="0.25">
      <c r="A255" s="43" t="s">
        <v>438</v>
      </c>
      <c r="B255" s="49"/>
      <c r="C255" s="49"/>
      <c r="D255" s="49"/>
      <c r="E255" s="49"/>
      <c r="G255" s="10"/>
      <c r="H255" s="45" t="str">
        <f>'UIP Detail'!A255</f>
        <v xml:space="preserve">          28 - ASC 815</v>
      </c>
      <c r="I255" s="113">
        <f>C255-'UIP Detail'!C253</f>
        <v>0</v>
      </c>
      <c r="J255" s="113">
        <f>D255-'UIP Detail'!D253</f>
        <v>0</v>
      </c>
    </row>
    <row r="256" spans="1:10" ht="15" customHeight="1" x14ac:dyDescent="0.25">
      <c r="A256" s="45" t="s">
        <v>660</v>
      </c>
      <c r="B256" s="46">
        <f>'UIP Detail'!B253</f>
        <v>0</v>
      </c>
      <c r="C256" s="46">
        <f>'UIP Detail'!C253</f>
        <v>0</v>
      </c>
      <c r="D256" s="46">
        <f>'UIP Detail'!D253</f>
        <v>0</v>
      </c>
      <c r="E256" s="46">
        <f>SUM(B256:D256)</f>
        <v>0</v>
      </c>
      <c r="G256" s="10"/>
      <c r="H256" s="56" t="str">
        <f>'UIP Detail'!A256</f>
        <v xml:space="preserve">               (28) 421 - FAS 133 Gain</v>
      </c>
      <c r="I256" s="113">
        <f>C256-'UIP Detail'!C254</f>
        <v>3780.85</v>
      </c>
      <c r="J256" s="113">
        <f>D256-'UIP Detail'!D254</f>
        <v>0</v>
      </c>
    </row>
    <row r="257" spans="1:10" ht="15" customHeight="1" x14ac:dyDescent="0.25">
      <c r="A257" s="45" t="s">
        <v>661</v>
      </c>
      <c r="B257" s="48">
        <f>'UIP Detail'!B254</f>
        <v>611094.49</v>
      </c>
      <c r="C257" s="48">
        <f>'UIP Detail'!C254</f>
        <v>-3780.85</v>
      </c>
      <c r="D257" s="48">
        <f>'UIP Detail'!D254</f>
        <v>0</v>
      </c>
      <c r="E257" s="48">
        <f>SUM(B257:D257)</f>
        <v>607313.64</v>
      </c>
      <c r="G257" s="10"/>
      <c r="H257" s="45" t="str">
        <f>'UIP Detail'!A257</f>
        <v xml:space="preserve">               (28) 4265 - FAS 133 Loss</v>
      </c>
      <c r="I257" s="113">
        <f>C257-'UIP Detail'!C255</f>
        <v>-3780.85</v>
      </c>
      <c r="J257" s="113">
        <f>D257-'UIP Detail'!D255</f>
        <v>0</v>
      </c>
    </row>
    <row r="258" spans="1:10" ht="15" customHeight="1" x14ac:dyDescent="0.25">
      <c r="A258" s="45" t="s">
        <v>470</v>
      </c>
      <c r="B258" s="49">
        <f>SUM(B256:B257)</f>
        <v>611094.49</v>
      </c>
      <c r="C258" s="49">
        <f>SUM(C256:C257)</f>
        <v>-3780.85</v>
      </c>
      <c r="D258" s="49">
        <f>SUM(D256:D257)</f>
        <v>0</v>
      </c>
      <c r="E258" s="49">
        <f>SUM(E256:E257)</f>
        <v>607313.64</v>
      </c>
      <c r="G258" s="10"/>
      <c r="H258" s="43" t="str">
        <f>'UIP Detail'!A258</f>
        <v xml:space="preserve">                    (28) SUBTOTAL</v>
      </c>
      <c r="I258" s="113">
        <f>C258-'UIP Detail'!C256</f>
        <v>-3780.85</v>
      </c>
      <c r="J258" s="113">
        <f>D258-'UIP Detail'!D256</f>
        <v>0</v>
      </c>
    </row>
    <row r="259" spans="1:10" ht="5.25" customHeight="1" thickBot="1" x14ac:dyDescent="0.3">
      <c r="A259" s="56" t="s">
        <v>0</v>
      </c>
      <c r="B259" s="55">
        <f>+B238+B243+B246+B254+B258</f>
        <v>24878485.329999998</v>
      </c>
      <c r="C259" s="55">
        <f>+C238+C243+C246+C254+C258</f>
        <v>8964786.7499999888</v>
      </c>
      <c r="D259" s="55">
        <f>+D238+D243+D246+D254+D258</f>
        <v>1830209.6800000002</v>
      </c>
      <c r="E259" s="55">
        <f>+E238+E243+E246+E254+E258</f>
        <v>35673481.75999999</v>
      </c>
      <c r="G259" s="10"/>
      <c r="H259" s="45" t="str">
        <f>'UIP Detail'!A259</f>
        <v xml:space="preserve">     TOTAL DEPRECIATION, DEPLETION AND AMORTIZATION</v>
      </c>
      <c r="I259" s="113">
        <f>C259-'UIP Detail'!C257</f>
        <v>8964786.7499999888</v>
      </c>
      <c r="J259" s="113">
        <f>D259-'UIP Detail'!D257</f>
        <v>1830209.6800000002</v>
      </c>
    </row>
    <row r="260" spans="1:10" ht="15" customHeight="1" thickTop="1" x14ac:dyDescent="0.25">
      <c r="A260" s="45"/>
      <c r="B260" s="49"/>
      <c r="C260" s="49"/>
      <c r="D260" s="49"/>
      <c r="E260" s="49"/>
      <c r="G260" s="10"/>
      <c r="H260" s="45" t="str">
        <f>'UIP Detail'!A260</f>
        <v xml:space="preserve">          </v>
      </c>
      <c r="I260" s="113">
        <f>C260-'UIP Detail'!C258</f>
        <v>0</v>
      </c>
      <c r="J260" s="113">
        <f>D260-'UIP Detail'!D258</f>
        <v>0</v>
      </c>
    </row>
    <row r="261" spans="1:10" ht="15" customHeight="1" x14ac:dyDescent="0.25">
      <c r="A261" s="43" t="s">
        <v>439</v>
      </c>
      <c r="B261" s="49"/>
      <c r="C261" s="49"/>
      <c r="D261" s="49"/>
      <c r="E261" s="49"/>
      <c r="G261" s="10"/>
      <c r="H261" s="43" t="str">
        <f>'UIP Detail'!A261</f>
        <v xml:space="preserve">     29 - TAXES OTHER THAN INCOME TAXES</v>
      </c>
      <c r="I261" s="113">
        <f>C261-'UIP Detail'!C259</f>
        <v>-9125015.6799999997</v>
      </c>
      <c r="J261" s="113">
        <f>D261-'UIP Detail'!D259</f>
        <v>-4375377.1399999997</v>
      </c>
    </row>
    <row r="262" spans="1:10" ht="15" customHeight="1" x14ac:dyDescent="0.25">
      <c r="A262" s="45" t="s">
        <v>1</v>
      </c>
      <c r="B262" s="48">
        <f>'UIP Detail'!B259</f>
        <v>49962644.049999997</v>
      </c>
      <c r="C262" s="48">
        <f>'UIP Detail'!C259</f>
        <v>9125015.6799999997</v>
      </c>
      <c r="D262" s="48">
        <f>'UIP Detail'!D259</f>
        <v>4375377.1399999997</v>
      </c>
      <c r="E262" s="48">
        <f>SUM(B262:D262)</f>
        <v>63463036.869999997</v>
      </c>
      <c r="G262" s="10"/>
      <c r="H262" s="45" t="str">
        <f>'UIP Detail'!A262</f>
        <v xml:space="preserve">          (29) 4081 - Taxes Other-Util Income</v>
      </c>
      <c r="I262" s="113">
        <f>C262-'UIP Detail'!C260</f>
        <v>9125015.6799999997</v>
      </c>
      <c r="J262" s="113">
        <f>D262-'UIP Detail'!D260</f>
        <v>4375377.1399999997</v>
      </c>
    </row>
    <row r="263" spans="1:10" ht="15" customHeight="1" x14ac:dyDescent="0.25">
      <c r="A263" s="45" t="s">
        <v>470</v>
      </c>
      <c r="B263" s="44">
        <f>SUM(B262:B262)</f>
        <v>49962644.049999997</v>
      </c>
      <c r="C263" s="44">
        <f>SUM(C262:C262)</f>
        <v>9125015.6799999997</v>
      </c>
      <c r="D263" s="44">
        <f>SUM(D262:D262)</f>
        <v>4375377.1399999997</v>
      </c>
      <c r="E263" s="44">
        <f>SUM(B263:D263)</f>
        <v>63463036.869999997</v>
      </c>
      <c r="G263" s="10"/>
      <c r="H263" s="45" t="str">
        <f>'UIP Detail'!A263</f>
        <v xml:space="preserve">               (29) SUBTOTAL</v>
      </c>
      <c r="I263" s="113">
        <f>C263-'UIP Detail'!C261</f>
        <v>9125015.6799999997</v>
      </c>
      <c r="J263" s="113">
        <f>D263-'UIP Detail'!D261</f>
        <v>4375377.1399999997</v>
      </c>
    </row>
    <row r="264" spans="1:10" ht="15" customHeight="1" x14ac:dyDescent="0.25">
      <c r="A264" s="43" t="s">
        <v>440</v>
      </c>
      <c r="B264" s="44"/>
      <c r="C264" s="44"/>
      <c r="D264" s="44"/>
      <c r="E264" s="44"/>
      <c r="G264" s="10"/>
      <c r="H264" s="45" t="str">
        <f>'UIP Detail'!A264</f>
        <v xml:space="preserve">     30 - INCOME TAXES</v>
      </c>
      <c r="I264" s="113">
        <f>C264-'UIP Detail'!C262</f>
        <v>-5444889.1499999901</v>
      </c>
      <c r="J264" s="113">
        <f>D264-'UIP Detail'!D262</f>
        <v>-143040.29</v>
      </c>
    </row>
    <row r="265" spans="1:10" ht="15" customHeight="1" x14ac:dyDescent="0.25">
      <c r="A265" s="45" t="s">
        <v>2</v>
      </c>
      <c r="B265" s="46">
        <f>'UIP Detail'!B262</f>
        <v>16052684.949999999</v>
      </c>
      <c r="C265" s="46">
        <f>'UIP Detail'!C262</f>
        <v>5444889.1499999901</v>
      </c>
      <c r="D265" s="46">
        <f>'UIP Detail'!D262</f>
        <v>143040.29</v>
      </c>
      <c r="E265" s="46">
        <f>SUM(B265:D265)</f>
        <v>21640614.389999989</v>
      </c>
      <c r="G265" s="10"/>
      <c r="H265" s="43" t="str">
        <f>'UIP Detail'!A265</f>
        <v xml:space="preserve">          (30) 4081 - Montana Corp. License Taxes</v>
      </c>
      <c r="I265" s="113">
        <f>C265-'UIP Detail'!C263</f>
        <v>0</v>
      </c>
      <c r="J265" s="113">
        <f>D265-'UIP Detail'!D263</f>
        <v>0</v>
      </c>
    </row>
    <row r="266" spans="1:10" ht="15" customHeight="1" x14ac:dyDescent="0.25">
      <c r="A266" s="45" t="s">
        <v>3</v>
      </c>
      <c r="B266" s="48">
        <f>'UIP Detail'!B263</f>
        <v>16052684.949999999</v>
      </c>
      <c r="C266" s="48">
        <f>'UIP Detail'!C263</f>
        <v>5444889.1499999901</v>
      </c>
      <c r="D266" s="48">
        <f>'UIP Detail'!D263</f>
        <v>143040.29</v>
      </c>
      <c r="E266" s="48">
        <f>SUM(B266:D266)</f>
        <v>21640614.389999989</v>
      </c>
      <c r="G266" s="10"/>
      <c r="H266" s="45" t="str">
        <f>'UIP Detail'!A266</f>
        <v xml:space="preserve">          (30) 4091 - Montana Corp license Tax</v>
      </c>
      <c r="I266" s="113">
        <f>C266-'UIP Detail'!C264</f>
        <v>5444889.1499999901</v>
      </c>
      <c r="J266" s="113">
        <f>D266-'UIP Detail'!D264</f>
        <v>143040.29</v>
      </c>
    </row>
    <row r="267" spans="1:10" ht="15" customHeight="1" x14ac:dyDescent="0.25">
      <c r="A267" s="45" t="s">
        <v>470</v>
      </c>
      <c r="B267" s="44">
        <f>SUM(B265:B266)</f>
        <v>32105369.899999999</v>
      </c>
      <c r="C267" s="44">
        <f>SUM(C265:C266)</f>
        <v>10889778.29999998</v>
      </c>
      <c r="D267" s="44">
        <f>SUM(D265:D266)</f>
        <v>286080.58</v>
      </c>
      <c r="E267" s="49">
        <f>SUM(E265:E266)</f>
        <v>43281228.779999979</v>
      </c>
      <c r="G267" s="10"/>
      <c r="H267" s="45" t="str">
        <f>'UIP Detail'!A267</f>
        <v xml:space="preserve">          (30) 4091 - Fit-Util Oper Income</v>
      </c>
      <c r="I267" s="113">
        <f>C267-'UIP Detail'!C265</f>
        <v>10889778.29999998</v>
      </c>
      <c r="J267" s="113">
        <f>D267-'UIP Detail'!D265</f>
        <v>286080.58</v>
      </c>
    </row>
    <row r="268" spans="1:10" ht="15" customHeight="1" x14ac:dyDescent="0.25">
      <c r="A268" s="43" t="s">
        <v>441</v>
      </c>
      <c r="B268" s="49"/>
      <c r="C268" s="49"/>
      <c r="D268" s="49"/>
      <c r="E268" s="49"/>
      <c r="G268" s="10"/>
      <c r="H268" s="45" t="str">
        <f>'UIP Detail'!A268</f>
        <v xml:space="preserve">               (30) SUBTOTAL</v>
      </c>
      <c r="I268" s="113">
        <f>C268-'UIP Detail'!C266</f>
        <v>0</v>
      </c>
      <c r="J268" s="113">
        <f>D268-'UIP Detail'!D266</f>
        <v>0</v>
      </c>
    </row>
    <row r="269" spans="1:10" ht="15" customHeight="1" x14ac:dyDescent="0.25">
      <c r="A269" s="45" t="s">
        <v>4</v>
      </c>
      <c r="B269" s="46">
        <f>'UIP Detail'!B266</f>
        <v>-224.22</v>
      </c>
      <c r="C269" s="46">
        <f>'UIP Detail'!C266</f>
        <v>0</v>
      </c>
      <c r="D269" s="46">
        <f>'UIP Detail'!D266</f>
        <v>0</v>
      </c>
      <c r="E269" s="46">
        <f>SUM(B269:D269)</f>
        <v>-224.22</v>
      </c>
      <c r="G269" s="10"/>
      <c r="H269" s="45" t="str">
        <f>'UIP Detail'!A269</f>
        <v xml:space="preserve">     31 - DEFERRED INCOME TAXES</v>
      </c>
      <c r="I269" s="113">
        <f>C269-'UIP Detail'!C267</f>
        <v>15.2</v>
      </c>
      <c r="J269" s="113">
        <f>D269-'UIP Detail'!D267</f>
        <v>0</v>
      </c>
    </row>
    <row r="270" spans="1:10" ht="15" customHeight="1" x14ac:dyDescent="0.25">
      <c r="A270" s="45" t="s">
        <v>5</v>
      </c>
      <c r="B270" s="46">
        <f>'UIP Detail'!B267</f>
        <v>-206.1</v>
      </c>
      <c r="C270" s="46">
        <f>'UIP Detail'!C267</f>
        <v>-15.2</v>
      </c>
      <c r="D270" s="46">
        <f>'UIP Detail'!D267</f>
        <v>0</v>
      </c>
      <c r="E270" s="46">
        <f>SUM(B270:D270)</f>
        <v>-221.29999999999998</v>
      </c>
      <c r="G270" s="10"/>
      <c r="H270" s="45" t="str">
        <f>'UIP Detail'!A270</f>
        <v xml:space="preserve">          (31) 4101 - Def Fit-Util Oper Income</v>
      </c>
      <c r="I270" s="113">
        <f>C270-'UIP Detail'!C268</f>
        <v>0</v>
      </c>
      <c r="J270" s="113">
        <f>D270-'UIP Detail'!D268</f>
        <v>0</v>
      </c>
    </row>
    <row r="271" spans="1:10" ht="15" customHeight="1" x14ac:dyDescent="0.25">
      <c r="A271" s="45" t="s">
        <v>6</v>
      </c>
      <c r="B271" s="48">
        <f>'UIP Detail'!B268</f>
        <v>-430.32</v>
      </c>
      <c r="C271" s="48">
        <f>'UIP Detail'!C268</f>
        <v>-15.2</v>
      </c>
      <c r="D271" s="48">
        <f>'UIP Detail'!D268</f>
        <v>0</v>
      </c>
      <c r="E271" s="48">
        <f>SUM(B271:D271)</f>
        <v>-445.52</v>
      </c>
      <c r="G271" s="10"/>
      <c r="H271" s="58" t="str">
        <f>'UIP Detail'!A271</f>
        <v xml:space="preserve">          (31) 4111 - Def Fit-Cr - Util Oper Income</v>
      </c>
      <c r="I271" s="113">
        <f>C271-'UIP Detail'!C269</f>
        <v>-15.2</v>
      </c>
      <c r="J271" s="113">
        <f>D271-'UIP Detail'!D269</f>
        <v>0</v>
      </c>
    </row>
    <row r="272" spans="1:10" ht="9.75" customHeight="1" x14ac:dyDescent="0.25">
      <c r="A272" s="45" t="s">
        <v>470</v>
      </c>
      <c r="B272" s="44">
        <f>SUM(B269:B271)</f>
        <v>-860.64</v>
      </c>
      <c r="C272" s="44">
        <f>SUM(C269:C271)</f>
        <v>-30.4</v>
      </c>
      <c r="D272" s="44">
        <f>SUM(D269:D271)</f>
        <v>0</v>
      </c>
      <c r="E272" s="44">
        <f>SUM(E269:E271)</f>
        <v>-891.04</v>
      </c>
      <c r="G272" s="10"/>
      <c r="H272" s="58" t="str">
        <f>'UIP Detail'!A272</f>
        <v xml:space="preserve">          (31) 4114 - Inv Tax Cr Adj-Util Operations</v>
      </c>
      <c r="I272" s="113">
        <f>C272-'UIP Detail'!C270</f>
        <v>-487515066.13</v>
      </c>
      <c r="J272" s="113">
        <f>D272-'UIP Detail'!D270</f>
        <v>0</v>
      </c>
    </row>
    <row r="273" spans="1:10" ht="15" customHeight="1" x14ac:dyDescent="0.25">
      <c r="A273" s="45"/>
      <c r="B273" s="49"/>
      <c r="C273" s="49"/>
      <c r="D273" s="49"/>
      <c r="E273" s="49"/>
      <c r="G273" s="10"/>
      <c r="H273" s="45" t="str">
        <f>'UIP Detail'!A273</f>
        <v xml:space="preserve">               (31) SUBTOTAL</v>
      </c>
      <c r="I273" s="113">
        <f>C273-'UIP Detail'!C271</f>
        <v>483593498.12</v>
      </c>
      <c r="J273" s="113">
        <f>D273-'UIP Detail'!D271</f>
        <v>0</v>
      </c>
    </row>
    <row r="274" spans="1:10" ht="7.5" customHeight="1" x14ac:dyDescent="0.35">
      <c r="A274" s="58" t="s">
        <v>443</v>
      </c>
      <c r="B274" s="59">
        <f>B62-B232-B259-B263-B267-B272</f>
        <v>-49512770.149999894</v>
      </c>
      <c r="C274" s="59">
        <f>C38-C60-C232-C259-C263-C267-C272</f>
        <v>-3339922.4499999587</v>
      </c>
      <c r="D274" s="59">
        <f>D38-D60-D232-D259-D263-D267-D272</f>
        <v>-14850995.649999997</v>
      </c>
      <c r="E274" s="59">
        <f>E38-E60-E232-E259-E263-E267-E272</f>
        <v>-67703688.249999896</v>
      </c>
      <c r="G274" s="10"/>
      <c r="H274" s="45"/>
      <c r="I274" s="113">
        <f>C274-'UIP Detail'!C272</f>
        <v>-3339922.4499999587</v>
      </c>
      <c r="J274" s="113">
        <f>D274-'UIP Detail'!D272</f>
        <v>-14850995.649999997</v>
      </c>
    </row>
    <row r="275" spans="1:10" ht="15" customHeight="1" x14ac:dyDescent="0.35">
      <c r="A275" s="58"/>
      <c r="B275" s="59"/>
      <c r="C275" s="59"/>
      <c r="D275" s="59"/>
      <c r="E275" s="59"/>
      <c r="G275" s="10"/>
      <c r="H275" s="43" t="str">
        <f>'UIP Detail'!A275</f>
        <v>NET OPERATING INCOME</v>
      </c>
      <c r="I275" s="113">
        <f>C275-'UIP Detail'!C273</f>
        <v>-3921537.6100000101</v>
      </c>
      <c r="J275" s="113">
        <f>D275-'UIP Detail'!D273</f>
        <v>0</v>
      </c>
    </row>
    <row r="276" spans="1:10" ht="15" customHeight="1" x14ac:dyDescent="0.25">
      <c r="A276" s="40" t="s">
        <v>456</v>
      </c>
      <c r="B276" s="49"/>
      <c r="C276" s="49"/>
      <c r="D276" s="49"/>
      <c r="E276" s="49"/>
      <c r="G276" s="10"/>
      <c r="H276" s="45">
        <f>'UIP Detail'!A276</f>
        <v>0</v>
      </c>
      <c r="I276" s="113">
        <f>C276-'UIP Detail'!C274</f>
        <v>0</v>
      </c>
      <c r="J276" s="113">
        <f>D276-'UIP Detail'!D274</f>
        <v>0</v>
      </c>
    </row>
    <row r="277" spans="1:10" ht="15" customHeight="1" x14ac:dyDescent="0.25">
      <c r="A277" s="43" t="s">
        <v>450</v>
      </c>
      <c r="B277" s="44"/>
      <c r="C277" s="44"/>
      <c r="D277" s="44"/>
      <c r="E277" s="44"/>
      <c r="F277" s="116"/>
      <c r="G277" s="10"/>
      <c r="H277" s="45" t="str">
        <f>'UIP Detail'!A277</f>
        <v>NON-OPERATING INCOME</v>
      </c>
      <c r="I277" s="113">
        <f>C277-'UIP Detail'!C275</f>
        <v>-12097043.839999899</v>
      </c>
      <c r="J277" s="113">
        <f>D277-'UIP Detail'!D275</f>
        <v>15212671.82</v>
      </c>
    </row>
    <row r="278" spans="1:10" ht="15" customHeight="1" x14ac:dyDescent="0.25">
      <c r="A278" s="45" t="s">
        <v>7</v>
      </c>
      <c r="B278" s="46">
        <f>'UIP Detail'!B275</f>
        <v>18403535.010000002</v>
      </c>
      <c r="C278" s="46">
        <f>'UIP Detail'!C275</f>
        <v>12097043.839999899</v>
      </c>
      <c r="D278" s="46">
        <f>'UIP Detail'!D275</f>
        <v>-15212671.82</v>
      </c>
      <c r="E278" s="46">
        <f>SUM(B278:D278)</f>
        <v>15287907.029999901</v>
      </c>
      <c r="F278" s="116"/>
      <c r="G278" s="10"/>
      <c r="H278" s="45" t="str">
        <f>'UIP Detail'!A278</f>
        <v xml:space="preserve">     99 - OTHER INCOME</v>
      </c>
      <c r="I278" s="113">
        <f>C278-'UIP Detail'!C276</f>
        <v>12097043.839999899</v>
      </c>
      <c r="J278" s="113">
        <f>D278-'UIP Detail'!D276</f>
        <v>-15212671.82</v>
      </c>
    </row>
    <row r="279" spans="1:10" ht="15" customHeight="1" x14ac:dyDescent="0.25">
      <c r="A279" s="45" t="s">
        <v>8</v>
      </c>
      <c r="B279" s="46">
        <f>'UIP Detail'!B276</f>
        <v>0</v>
      </c>
      <c r="C279" s="46">
        <f>'UIP Detail'!C276</f>
        <v>0</v>
      </c>
      <c r="D279" s="46">
        <f>'UIP Detail'!D276</f>
        <v>0</v>
      </c>
      <c r="E279" s="46">
        <f t="shared" ref="E279:E301" si="9">SUM(B279:D279)</f>
        <v>0</v>
      </c>
      <c r="F279" s="116"/>
      <c r="G279" s="10"/>
      <c r="H279" s="45" t="str">
        <f>'UIP Detail'!A279</f>
        <v xml:space="preserve">          (99) 4082 - Taxes Other - Other Income</v>
      </c>
      <c r="I279" s="113">
        <f>C279-'UIP Detail'!C277</f>
        <v>0</v>
      </c>
      <c r="J279" s="113">
        <f>D279-'UIP Detail'!D277</f>
        <v>0</v>
      </c>
    </row>
    <row r="280" spans="1:10" ht="15" customHeight="1" x14ac:dyDescent="0.25">
      <c r="A280" s="45" t="s">
        <v>9</v>
      </c>
      <c r="B280" s="46">
        <f>'UIP Detail'!B277</f>
        <v>0</v>
      </c>
      <c r="C280" s="46">
        <f>'UIP Detail'!C277</f>
        <v>0</v>
      </c>
      <c r="D280" s="46">
        <f>'UIP Detail'!D277</f>
        <v>0</v>
      </c>
      <c r="E280" s="46">
        <f t="shared" si="9"/>
        <v>0</v>
      </c>
      <c r="F280" s="116"/>
      <c r="G280" s="10"/>
      <c r="H280" s="45" t="str">
        <f>'UIP Detail'!A280</f>
        <v xml:space="preserve">          (99) 4092 - Fit - Other Income</v>
      </c>
      <c r="I280" s="113">
        <f>C280-'UIP Detail'!C278</f>
        <v>0</v>
      </c>
      <c r="J280" s="113">
        <f>D280-'UIP Detail'!D278</f>
        <v>0</v>
      </c>
    </row>
    <row r="281" spans="1:10" ht="15" customHeight="1" x14ac:dyDescent="0.25">
      <c r="A281" s="45" t="s">
        <v>10</v>
      </c>
      <c r="B281" s="46">
        <f>'UIP Detail'!B278</f>
        <v>0</v>
      </c>
      <c r="C281" s="46">
        <f>'UIP Detail'!C278</f>
        <v>0</v>
      </c>
      <c r="D281" s="46">
        <f>'UIP Detail'!D278</f>
        <v>0</v>
      </c>
      <c r="E281" s="46">
        <f t="shared" si="9"/>
        <v>0</v>
      </c>
      <c r="F281" s="116"/>
      <c r="G281" s="10"/>
      <c r="H281" s="45" t="str">
        <f>'UIP Detail'!A281</f>
        <v xml:space="preserve">          (99) 4102 - Def Fit - Other Income</v>
      </c>
      <c r="I281" s="113">
        <f>C281-'UIP Detail'!C279</f>
        <v>0</v>
      </c>
      <c r="J281" s="113">
        <f>D281-'UIP Detail'!D279</f>
        <v>0</v>
      </c>
    </row>
    <row r="282" spans="1:10" ht="15" customHeight="1" x14ac:dyDescent="0.25">
      <c r="A282" s="45" t="s">
        <v>11</v>
      </c>
      <c r="B282" s="46">
        <f>'UIP Detail'!B279</f>
        <v>26581.59</v>
      </c>
      <c r="C282" s="46">
        <f>'UIP Detail'!C279</f>
        <v>0</v>
      </c>
      <c r="D282" s="46">
        <f>'UIP Detail'!D279</f>
        <v>0</v>
      </c>
      <c r="E282" s="46">
        <f t="shared" si="9"/>
        <v>26581.59</v>
      </c>
      <c r="F282" s="116"/>
      <c r="G282" s="10"/>
      <c r="H282" s="45" t="str">
        <f>'UIP Detail'!A282</f>
        <v xml:space="preserve">          (99) 4112 - Provision for Deferred FIT - Credit &amp; Other Income</v>
      </c>
      <c r="I282" s="113">
        <f>C282-'UIP Detail'!C280</f>
        <v>0</v>
      </c>
      <c r="J282" s="113">
        <f>D282-'UIP Detail'!D280</f>
        <v>-299.77999999999997</v>
      </c>
    </row>
    <row r="283" spans="1:10" ht="15" customHeight="1" x14ac:dyDescent="0.25">
      <c r="A283" s="45" t="s">
        <v>12</v>
      </c>
      <c r="B283" s="46">
        <f>'UIP Detail'!B280</f>
        <v>0</v>
      </c>
      <c r="C283" s="46">
        <f>'UIP Detail'!C280</f>
        <v>0</v>
      </c>
      <c r="D283" s="46">
        <f>'UIP Detail'!D280</f>
        <v>299.77999999999997</v>
      </c>
      <c r="E283" s="46">
        <f t="shared" si="9"/>
        <v>299.77999999999997</v>
      </c>
      <c r="F283" s="116"/>
      <c r="G283" s="10"/>
      <c r="H283" s="45" t="str">
        <f>'UIP Detail'!A283</f>
        <v xml:space="preserve">          (99) 415 - Revenues From Merchandising And Jobbing</v>
      </c>
      <c r="I283" s="113">
        <f>C283-'UIP Detail'!C281</f>
        <v>0</v>
      </c>
      <c r="J283" s="113">
        <f>D283-'UIP Detail'!D281</f>
        <v>7353853.0899999999</v>
      </c>
    </row>
    <row r="284" spans="1:10" ht="15" customHeight="1" x14ac:dyDescent="0.25">
      <c r="A284" s="45" t="s">
        <v>13</v>
      </c>
      <c r="B284" s="46">
        <f>'UIP Detail'!B281</f>
        <v>0</v>
      </c>
      <c r="C284" s="46">
        <f>'UIP Detail'!C281</f>
        <v>0</v>
      </c>
      <c r="D284" s="46">
        <f>'UIP Detail'!D281</f>
        <v>-7353553.3099999996</v>
      </c>
      <c r="E284" s="46">
        <f t="shared" si="9"/>
        <v>-7353553.3099999996</v>
      </c>
      <c r="F284" s="116"/>
      <c r="G284" s="10"/>
      <c r="H284" s="45" t="str">
        <f>'UIP Detail'!A284</f>
        <v xml:space="preserve">          (99) 416 - Expenses Of Merchandising And Jobbing</v>
      </c>
      <c r="I284" s="113">
        <f>C284-'UIP Detail'!C282</f>
        <v>0</v>
      </c>
      <c r="J284" s="113">
        <f>D284-'UIP Detail'!D282</f>
        <v>-7353553.3099999996</v>
      </c>
    </row>
    <row r="285" spans="1:10" ht="15" customHeight="1" x14ac:dyDescent="0.25">
      <c r="A285" s="45" t="s">
        <v>408</v>
      </c>
      <c r="B285" s="46">
        <f>'UIP Detail'!B282</f>
        <v>0</v>
      </c>
      <c r="C285" s="46">
        <f>'UIP Detail'!C282</f>
        <v>0</v>
      </c>
      <c r="D285" s="46">
        <f>'UIP Detail'!D282</f>
        <v>0</v>
      </c>
      <c r="E285" s="46"/>
      <c r="F285" s="116"/>
      <c r="G285" s="10"/>
      <c r="H285" s="45" t="str">
        <f>'UIP Detail'!A285</f>
        <v xml:space="preserve">          (99) 417 - Revenues From Non-Utility Operations</v>
      </c>
      <c r="I285" s="113">
        <f>C285-'UIP Detail'!C283</f>
        <v>0</v>
      </c>
      <c r="J285" s="113">
        <f>D285-'UIP Detail'!D283</f>
        <v>122414.83</v>
      </c>
    </row>
    <row r="286" spans="1:10" ht="15" customHeight="1" x14ac:dyDescent="0.25">
      <c r="A286" s="45" t="s">
        <v>14</v>
      </c>
      <c r="B286" s="46">
        <f>'UIP Detail'!B283</f>
        <v>0</v>
      </c>
      <c r="C286" s="46">
        <f>'UIP Detail'!C283</f>
        <v>0</v>
      </c>
      <c r="D286" s="46">
        <f>'UIP Detail'!D283</f>
        <v>-122414.83</v>
      </c>
      <c r="E286" s="46">
        <f t="shared" si="9"/>
        <v>-122414.83</v>
      </c>
      <c r="F286" s="116"/>
      <c r="G286" s="10"/>
      <c r="H286" s="45" t="str">
        <f>'UIP Detail'!A286</f>
        <v xml:space="preserve">          (99) 4171 - Merger Related Costs</v>
      </c>
      <c r="I286" s="113">
        <f>C286-'UIP Detail'!C284</f>
        <v>0</v>
      </c>
      <c r="J286" s="113">
        <f>D286-'UIP Detail'!D284</f>
        <v>-227075.39</v>
      </c>
    </row>
    <row r="287" spans="1:10" ht="15" customHeight="1" x14ac:dyDescent="0.25">
      <c r="A287" s="45" t="s">
        <v>15</v>
      </c>
      <c r="B287" s="46">
        <f>'UIP Detail'!B284</f>
        <v>0</v>
      </c>
      <c r="C287" s="46">
        <f>'UIP Detail'!C284</f>
        <v>0</v>
      </c>
      <c r="D287" s="46">
        <f>'UIP Detail'!D284</f>
        <v>104660.56</v>
      </c>
      <c r="E287" s="46">
        <f t="shared" si="9"/>
        <v>104660.56</v>
      </c>
      <c r="F287" s="116"/>
      <c r="G287" s="10"/>
      <c r="H287" s="45" t="str">
        <f>'UIP Detail'!A287</f>
        <v xml:space="preserve">          (99) 4171 - Expenses of Non-Utility Operations</v>
      </c>
      <c r="I287" s="113">
        <f>C287-'UIP Detail'!C285</f>
        <v>0</v>
      </c>
      <c r="J287" s="113">
        <f>D287-'UIP Detail'!D285</f>
        <v>1008944.56</v>
      </c>
    </row>
    <row r="288" spans="1:10" ht="15" customHeight="1" x14ac:dyDescent="0.25">
      <c r="A288" s="45" t="s">
        <v>16</v>
      </c>
      <c r="B288" s="46">
        <f>'UIP Detail'!B285</f>
        <v>0</v>
      </c>
      <c r="C288" s="46">
        <f>'UIP Detail'!C285</f>
        <v>0</v>
      </c>
      <c r="D288" s="46">
        <f>'UIP Detail'!D285</f>
        <v>-904284</v>
      </c>
      <c r="E288" s="46">
        <f t="shared" si="9"/>
        <v>-904284</v>
      </c>
      <c r="F288" s="116"/>
      <c r="G288" s="10"/>
      <c r="H288" s="45" t="str">
        <f>'UIP Detail'!A288</f>
        <v xml:space="preserve">          (99) 418 - Nonoperating Rental Income</v>
      </c>
      <c r="I288" s="113">
        <f>C288-'UIP Detail'!C286</f>
        <v>0</v>
      </c>
      <c r="J288" s="113">
        <f>D288-'UIP Detail'!D286</f>
        <v>-904284</v>
      </c>
    </row>
    <row r="289" spans="1:10" ht="15" customHeight="1" x14ac:dyDescent="0.25">
      <c r="A289" s="45" t="s">
        <v>17</v>
      </c>
      <c r="B289" s="46">
        <f>'UIP Detail'!B286</f>
        <v>0</v>
      </c>
      <c r="C289" s="46">
        <f>'UIP Detail'!C286</f>
        <v>0</v>
      </c>
      <c r="D289" s="46">
        <f>'UIP Detail'!D286</f>
        <v>0</v>
      </c>
      <c r="E289" s="46">
        <f t="shared" si="9"/>
        <v>0</v>
      </c>
      <c r="F289" s="116"/>
      <c r="G289" s="10"/>
      <c r="H289" s="45" t="str">
        <f>'UIP Detail'!A289</f>
        <v xml:space="preserve">          (99) 4181 - Equity in Earnings of Subsidiaries</v>
      </c>
      <c r="I289" s="113">
        <f>C289-'UIP Detail'!C287</f>
        <v>0</v>
      </c>
      <c r="J289" s="113">
        <f>D289-'UIP Detail'!D287</f>
        <v>-1146103.8299999901</v>
      </c>
    </row>
    <row r="290" spans="1:10" ht="15" customHeight="1" x14ac:dyDescent="0.25">
      <c r="A290" s="45" t="s">
        <v>18</v>
      </c>
      <c r="B290" s="46">
        <f>'UIP Detail'!B287</f>
        <v>0</v>
      </c>
      <c r="C290" s="46">
        <f>'UIP Detail'!C287</f>
        <v>0</v>
      </c>
      <c r="D290" s="46">
        <f>'UIP Detail'!D287</f>
        <v>1146103.8299999901</v>
      </c>
      <c r="E290" s="46">
        <f t="shared" si="9"/>
        <v>1146103.8299999901</v>
      </c>
      <c r="F290" s="116"/>
      <c r="G290" s="10"/>
      <c r="H290" s="45" t="str">
        <f>'UIP Detail'!A290</f>
        <v xml:space="preserve">          (99) 419 - Interest And Dividend Income</v>
      </c>
      <c r="I290" s="113">
        <f>C290-'UIP Detail'!C288</f>
        <v>0</v>
      </c>
      <c r="J290" s="113">
        <f>D290-'UIP Detail'!D288</f>
        <v>1146103.8299999901</v>
      </c>
    </row>
    <row r="291" spans="1:10" ht="15" customHeight="1" x14ac:dyDescent="0.25">
      <c r="A291" s="45" t="s">
        <v>19</v>
      </c>
      <c r="B291" s="46">
        <f>'UIP Detail'!B288</f>
        <v>0</v>
      </c>
      <c r="C291" s="46">
        <f>'UIP Detail'!C288</f>
        <v>0</v>
      </c>
      <c r="D291" s="46">
        <f>'UIP Detail'!D288</f>
        <v>0</v>
      </c>
      <c r="E291" s="46">
        <f t="shared" si="9"/>
        <v>0</v>
      </c>
      <c r="F291" s="116"/>
      <c r="G291" s="10"/>
      <c r="H291" s="45" t="str">
        <f>'UIP Detail'!A291</f>
        <v xml:space="preserve">          (99) 4191 - Allowance For Other Funds Used During Construction</v>
      </c>
      <c r="I291" s="113">
        <f>C291-'UIP Detail'!C289</f>
        <v>0</v>
      </c>
      <c r="J291" s="113">
        <f>D291-'UIP Detail'!D289</f>
        <v>0</v>
      </c>
    </row>
    <row r="292" spans="1:10" ht="15" customHeight="1" x14ac:dyDescent="0.25">
      <c r="A292" s="45" t="s">
        <v>20</v>
      </c>
      <c r="B292" s="46">
        <f>'UIP Detail'!B289</f>
        <v>0</v>
      </c>
      <c r="C292" s="46">
        <f>'UIP Detail'!C289</f>
        <v>0</v>
      </c>
      <c r="D292" s="46">
        <f>'UIP Detail'!D289</f>
        <v>0</v>
      </c>
      <c r="E292" s="46">
        <f t="shared" si="9"/>
        <v>0</v>
      </c>
      <c r="F292" s="116"/>
      <c r="G292" s="10"/>
      <c r="H292" s="45" t="str">
        <f>'UIP Detail'!A292</f>
        <v xml:space="preserve">          (99) 421 - Misc. Non-Operating Income</v>
      </c>
      <c r="I292" s="113">
        <f>C292-'UIP Detail'!C290</f>
        <v>0</v>
      </c>
      <c r="J292" s="113">
        <f>D292-'UIP Detail'!D290</f>
        <v>486610.73</v>
      </c>
    </row>
    <row r="293" spans="1:10" ht="15" customHeight="1" x14ac:dyDescent="0.25">
      <c r="A293" s="45" t="s">
        <v>21</v>
      </c>
      <c r="B293" s="46">
        <f>'UIP Detail'!B290</f>
        <v>0</v>
      </c>
      <c r="C293" s="46">
        <f>'UIP Detail'!C290</f>
        <v>0</v>
      </c>
      <c r="D293" s="46">
        <f>'UIP Detail'!D290</f>
        <v>-486610.73</v>
      </c>
      <c r="E293" s="46">
        <f t="shared" si="9"/>
        <v>-486610.73</v>
      </c>
      <c r="F293" s="116"/>
      <c r="G293" s="10"/>
      <c r="H293" s="45" t="str">
        <f>'UIP Detail'!A293</f>
        <v xml:space="preserve">          (99) 4211 - Gain On Disposition Of Property</v>
      </c>
      <c r="I293" s="113">
        <f>C293-'UIP Detail'!C291</f>
        <v>106475.52</v>
      </c>
      <c r="J293" s="113">
        <f>D293-'UIP Detail'!D291</f>
        <v>-428342.44999999995</v>
      </c>
    </row>
    <row r="294" spans="1:10" ht="15" customHeight="1" x14ac:dyDescent="0.25">
      <c r="A294" s="45" t="s">
        <v>22</v>
      </c>
      <c r="B294" s="46">
        <f>'UIP Detail'!B291</f>
        <v>-449882.26</v>
      </c>
      <c r="C294" s="46">
        <f>'UIP Detail'!C291</f>
        <v>-106475.52</v>
      </c>
      <c r="D294" s="46">
        <f>'UIP Detail'!D291</f>
        <v>-58268.28</v>
      </c>
      <c r="E294" s="46">
        <f t="shared" si="9"/>
        <v>-614626.06000000006</v>
      </c>
      <c r="F294" s="116"/>
      <c r="G294" s="10"/>
      <c r="H294" s="45" t="str">
        <f>'UIP Detail'!A294</f>
        <v xml:space="preserve">          (99) 4212 - Loss On Disposition Of Property</v>
      </c>
      <c r="I294" s="113">
        <f>C294-'UIP Detail'!C292</f>
        <v>-106475.52</v>
      </c>
      <c r="J294" s="113">
        <f>D294-'UIP Detail'!D292</f>
        <v>-58073.32</v>
      </c>
    </row>
    <row r="295" spans="1:10" ht="15" customHeight="1" x14ac:dyDescent="0.25">
      <c r="A295" s="45" t="s">
        <v>23</v>
      </c>
      <c r="B295" s="46">
        <f>'UIP Detail'!B292</f>
        <v>0</v>
      </c>
      <c r="C295" s="46">
        <f>'UIP Detail'!C292</f>
        <v>0</v>
      </c>
      <c r="D295" s="46">
        <f>'UIP Detail'!D292</f>
        <v>-194.96</v>
      </c>
      <c r="E295" s="46">
        <f t="shared" si="9"/>
        <v>-194.96</v>
      </c>
      <c r="F295" s="116"/>
      <c r="G295" s="10"/>
      <c r="H295" s="45" t="str">
        <f>'UIP Detail'!A295</f>
        <v xml:space="preserve">          (99) 4213 - Misc. Non-Op Income - AFUDC(WUTC)</v>
      </c>
      <c r="I295" s="113">
        <f>C295-'UIP Detail'!C293</f>
        <v>0</v>
      </c>
      <c r="J295" s="113">
        <f>D295-'UIP Detail'!D293</f>
        <v>-194.96</v>
      </c>
    </row>
    <row r="296" spans="1:10" ht="15" customHeight="1" x14ac:dyDescent="0.25">
      <c r="A296" s="45" t="s">
        <v>105</v>
      </c>
      <c r="B296" s="46">
        <f>'UIP Detail'!B293</f>
        <v>0</v>
      </c>
      <c r="C296" s="46">
        <f>'UIP Detail'!C293</f>
        <v>0</v>
      </c>
      <c r="D296" s="46">
        <f>'UIP Detail'!D293</f>
        <v>0</v>
      </c>
      <c r="E296" s="46">
        <f>SUM(B296:D296)</f>
        <v>0</v>
      </c>
      <c r="F296" s="116"/>
      <c r="G296" s="10"/>
      <c r="H296" s="45" t="str">
        <f>'UIP Detail'!A296</f>
        <v xml:space="preserve">          (99) 4214 - Misc. Non-Op Income - AFUCE</v>
      </c>
      <c r="I296" s="113">
        <f>C296-'UIP Detail'!C294</f>
        <v>0</v>
      </c>
      <c r="J296" s="113">
        <f>D296-'UIP Detail'!D294</f>
        <v>0</v>
      </c>
    </row>
    <row r="297" spans="1:10" ht="15" customHeight="1" x14ac:dyDescent="0.25">
      <c r="A297" s="45" t="s">
        <v>24</v>
      </c>
      <c r="B297" s="46">
        <f>'UIP Detail'!B294</f>
        <v>0</v>
      </c>
      <c r="C297" s="46">
        <f>'UIP Detail'!C294</f>
        <v>0</v>
      </c>
      <c r="D297" s="46">
        <f>'UIP Detail'!D294</f>
        <v>0</v>
      </c>
      <c r="E297" s="46">
        <f t="shared" si="9"/>
        <v>0</v>
      </c>
      <c r="F297" s="116"/>
      <c r="G297" s="10"/>
      <c r="H297" s="45" t="str">
        <f>'UIP Detail'!A297</f>
        <v xml:space="preserve">          (99) 425 - Miscellaneous Amortization</v>
      </c>
      <c r="I297" s="113">
        <f>C297-'UIP Detail'!C295</f>
        <v>0</v>
      </c>
      <c r="J297" s="113">
        <f>D297-'UIP Detail'!D295</f>
        <v>0</v>
      </c>
    </row>
    <row r="298" spans="1:10" ht="15" customHeight="1" x14ac:dyDescent="0.25">
      <c r="A298" s="45" t="s">
        <v>25</v>
      </c>
      <c r="B298" s="46">
        <f>'UIP Detail'!B295</f>
        <v>-40570.410000000003</v>
      </c>
      <c r="C298" s="46">
        <f>'UIP Detail'!C295</f>
        <v>0</v>
      </c>
      <c r="D298" s="46">
        <f>'UIP Detail'!D295</f>
        <v>0</v>
      </c>
      <c r="E298" s="46">
        <f t="shared" si="9"/>
        <v>-40570.410000000003</v>
      </c>
      <c r="F298" s="116"/>
      <c r="G298" s="10"/>
      <c r="H298" s="45" t="str">
        <f>'UIP Detail'!A298</f>
        <v xml:space="preserve">          (99) 4261 - Donations</v>
      </c>
      <c r="I298" s="113">
        <f>C298-'UIP Detail'!C296</f>
        <v>0</v>
      </c>
      <c r="J298" s="113">
        <f>D298-'UIP Detail'!D296</f>
        <v>0</v>
      </c>
    </row>
    <row r="299" spans="1:10" ht="15" customHeight="1" x14ac:dyDescent="0.25">
      <c r="A299" s="45" t="s">
        <v>26</v>
      </c>
      <c r="B299" s="46">
        <f>'UIP Detail'!B296</f>
        <v>0</v>
      </c>
      <c r="C299" s="46">
        <f>'UIP Detail'!C296</f>
        <v>0</v>
      </c>
      <c r="D299" s="46">
        <f>'UIP Detail'!D296</f>
        <v>0</v>
      </c>
      <c r="E299" s="46">
        <f t="shared" si="9"/>
        <v>0</v>
      </c>
      <c r="F299" s="116"/>
      <c r="G299" s="10"/>
      <c r="H299" s="45" t="str">
        <f>'UIP Detail'!A299</f>
        <v xml:space="preserve">          (99) 4262 - Life Insurance</v>
      </c>
      <c r="I299" s="113">
        <f>C299-'UIP Detail'!C297</f>
        <v>0</v>
      </c>
      <c r="J299" s="113">
        <f>D299-'UIP Detail'!D297</f>
        <v>0</v>
      </c>
    </row>
    <row r="300" spans="1:10" ht="15" customHeight="1" x14ac:dyDescent="0.25">
      <c r="A300" s="45" t="s">
        <v>27</v>
      </c>
      <c r="B300" s="46">
        <f>'UIP Detail'!B297</f>
        <v>66.260000000000005</v>
      </c>
      <c r="C300" s="46">
        <f>'UIP Detail'!C297</f>
        <v>0</v>
      </c>
      <c r="D300" s="46">
        <f>'UIP Detail'!D297</f>
        <v>0</v>
      </c>
      <c r="E300" s="46">
        <f t="shared" si="9"/>
        <v>66.260000000000005</v>
      </c>
      <c r="F300" s="116"/>
      <c r="G300" s="10"/>
      <c r="H300" s="45" t="str">
        <f>'UIP Detail'!A300</f>
        <v xml:space="preserve">          (99) 4263 - Penalties</v>
      </c>
      <c r="I300" s="113">
        <f>C300-'UIP Detail'!C298</f>
        <v>0</v>
      </c>
      <c r="J300" s="113">
        <f>D300-'UIP Detail'!D298</f>
        <v>-1250</v>
      </c>
    </row>
    <row r="301" spans="1:10" ht="15" customHeight="1" x14ac:dyDescent="0.25">
      <c r="A301" s="45" t="s">
        <v>28</v>
      </c>
      <c r="B301" s="48">
        <f>'UIP Detail'!B298</f>
        <v>0</v>
      </c>
      <c r="C301" s="48">
        <f>'UIP Detail'!C298</f>
        <v>0</v>
      </c>
      <c r="D301" s="48">
        <f>'UIP Detail'!D298</f>
        <v>1250</v>
      </c>
      <c r="E301" s="48">
        <f t="shared" si="9"/>
        <v>1250</v>
      </c>
      <c r="G301" s="10"/>
      <c r="H301" s="43" t="str">
        <f>'UIP Detail'!A301</f>
        <v xml:space="preserve">          (99) 4264 - Expenses For Civic &amp; Political Activities</v>
      </c>
      <c r="I301" s="113">
        <f>C301-'UIP Detail'!C299</f>
        <v>0</v>
      </c>
      <c r="J301" s="113">
        <f>D301-'UIP Detail'!D299</f>
        <v>1250</v>
      </c>
    </row>
    <row r="302" spans="1:10" ht="15" customHeight="1" x14ac:dyDescent="0.25">
      <c r="A302" s="45" t="s">
        <v>470</v>
      </c>
      <c r="B302" s="49">
        <f>SUM(B278:B301)</f>
        <v>17939730.190000001</v>
      </c>
      <c r="C302" s="49">
        <f>SUM(C278:C301)</f>
        <v>11990568.3199999</v>
      </c>
      <c r="D302" s="49">
        <f>SUM(D278:D301)</f>
        <v>-22885683.760000013</v>
      </c>
      <c r="E302" s="49">
        <f>SUM(E278:E301)</f>
        <v>7044614.7499998892</v>
      </c>
      <c r="G302" s="10"/>
      <c r="H302" s="45" t="str">
        <f>'UIP Detail'!A302</f>
        <v xml:space="preserve">          (99) 4265 - Other Deductions</v>
      </c>
      <c r="I302" s="113">
        <f>C302-'UIP Detail'!C300</f>
        <v>11990568.3199999</v>
      </c>
      <c r="J302" s="113">
        <f>D302-'UIP Detail'!D300</f>
        <v>-22885683.760000013</v>
      </c>
    </row>
    <row r="303" spans="1:10" ht="15" customHeight="1" x14ac:dyDescent="0.25">
      <c r="A303" s="43" t="s">
        <v>451</v>
      </c>
      <c r="B303" s="60"/>
      <c r="C303" s="60"/>
      <c r="D303" s="60"/>
      <c r="E303" s="41"/>
      <c r="G303" s="10"/>
      <c r="H303" s="61" t="str">
        <f>'UIP Detail'!A303</f>
        <v xml:space="preserve">               (99) SUBTOTAL</v>
      </c>
      <c r="I303" s="113">
        <f>C303-'UIP Detail'!C301</f>
        <v>0</v>
      </c>
      <c r="J303" s="113">
        <f>D303-'UIP Detail'!D301</f>
        <v>-468320.26999999897</v>
      </c>
    </row>
    <row r="304" spans="1:10" ht="15" customHeight="1" x14ac:dyDescent="0.25">
      <c r="A304" s="45" t="s">
        <v>29</v>
      </c>
      <c r="B304" s="46">
        <f>'UIP Detail'!B301</f>
        <v>0</v>
      </c>
      <c r="C304" s="46">
        <f>'UIP Detail'!C301</f>
        <v>0</v>
      </c>
      <c r="D304" s="46">
        <f>'UIP Detail'!D301</f>
        <v>468320.26999999897</v>
      </c>
      <c r="E304" s="46">
        <f>SUM(B304:D304)</f>
        <v>468320.26999999897</v>
      </c>
      <c r="G304" s="10"/>
      <c r="H304" s="45" t="str">
        <f>'UIP Detail'!A304</f>
        <v xml:space="preserve">     999 - INTEREST</v>
      </c>
      <c r="I304" s="113">
        <f>C304-'UIP Detail'!C302</f>
        <v>0</v>
      </c>
      <c r="J304" s="113">
        <f>D304-'UIP Detail'!D302</f>
        <v>-122153.21999999997</v>
      </c>
    </row>
    <row r="305" spans="1:10" ht="15" customHeight="1" x14ac:dyDescent="0.25">
      <c r="A305" s="61" t="s">
        <v>30</v>
      </c>
      <c r="B305" s="46">
        <f>'UIP Detail'!B302</f>
        <v>0</v>
      </c>
      <c r="C305" s="46">
        <f>'UIP Detail'!C302</f>
        <v>0</v>
      </c>
      <c r="D305" s="46">
        <f>'UIP Detail'!D302</f>
        <v>590473.48999999894</v>
      </c>
      <c r="E305" s="46">
        <f t="shared" ref="E305:E312" si="10">SUM(B305:D305)</f>
        <v>590473.48999999894</v>
      </c>
      <c r="G305" s="10"/>
      <c r="H305" s="45" t="str">
        <f>'UIP Detail'!A305</f>
        <v xml:space="preserve">          (999) 427 - Interest On Long Term Debt</v>
      </c>
      <c r="I305" s="113">
        <f>C305-'UIP Detail'!C303</f>
        <v>106475.52</v>
      </c>
      <c r="J305" s="113">
        <f>D305-'UIP Detail'!D303</f>
        <v>7204691.669999999</v>
      </c>
    </row>
    <row r="306" spans="1:10" ht="15" customHeight="1" x14ac:dyDescent="0.25">
      <c r="A306" s="45" t="s">
        <v>31</v>
      </c>
      <c r="B306" s="46">
        <f>'UIP Detail'!B303</f>
        <v>-463804.81999999902</v>
      </c>
      <c r="C306" s="46">
        <f>'UIP Detail'!C303</f>
        <v>-106475.52</v>
      </c>
      <c r="D306" s="46">
        <f>'UIP Detail'!D303</f>
        <v>-6614218.1799999997</v>
      </c>
      <c r="E306" s="46">
        <f t="shared" si="10"/>
        <v>-7184498.5199999986</v>
      </c>
      <c r="G306" s="10"/>
      <c r="H306" s="45" t="str">
        <f>'UIP Detail'!A306</f>
        <v xml:space="preserve">          (999) 4271 - Interest on Preferred Stock</v>
      </c>
      <c r="I306" s="113">
        <f>C306-'UIP Detail'!C304</f>
        <v>-106475.52</v>
      </c>
      <c r="J306" s="113">
        <f>D306-'UIP Detail'!D304</f>
        <v>-6614218.1799999997</v>
      </c>
    </row>
    <row r="307" spans="1:10" ht="15" customHeight="1" x14ac:dyDescent="0.25">
      <c r="A307" s="45" t="s">
        <v>32</v>
      </c>
      <c r="B307" s="46">
        <f>'UIP Detail'!B304</f>
        <v>0</v>
      </c>
      <c r="C307" s="46">
        <f>'UIP Detail'!C304</f>
        <v>0</v>
      </c>
      <c r="D307" s="46">
        <f>'UIP Detail'!D304</f>
        <v>0</v>
      </c>
      <c r="E307" s="46">
        <f t="shared" si="10"/>
        <v>0</v>
      </c>
      <c r="G307" s="10"/>
      <c r="H307" s="45" t="str">
        <f>'UIP Detail'!A307</f>
        <v xml:space="preserve">          (999) 428 - Amortization Of Debt Discount &amp; Expenses</v>
      </c>
      <c r="I307" s="113">
        <f>C307-'UIP Detail'!C305</f>
        <v>0</v>
      </c>
      <c r="J307" s="113">
        <f>D307-'UIP Detail'!D305</f>
        <v>-18784544.5</v>
      </c>
    </row>
    <row r="308" spans="1:10" ht="15" customHeight="1" x14ac:dyDescent="0.25">
      <c r="A308" s="45" t="s">
        <v>33</v>
      </c>
      <c r="B308" s="46">
        <f>'UIP Detail'!B305</f>
        <v>0</v>
      </c>
      <c r="C308" s="46">
        <f>'UIP Detail'!C305</f>
        <v>0</v>
      </c>
      <c r="D308" s="46">
        <f>'UIP Detail'!D305</f>
        <v>18784544.5</v>
      </c>
      <c r="E308" s="46">
        <f t="shared" si="10"/>
        <v>18784544.5</v>
      </c>
      <c r="G308" s="10"/>
      <c r="H308" s="45" t="str">
        <f>'UIP Detail'!A308</f>
        <v xml:space="preserve">          (999) 4281 - Amortization Of Loss On Required Debt</v>
      </c>
      <c r="I308" s="113">
        <f>C308-'UIP Detail'!C306</f>
        <v>0</v>
      </c>
      <c r="J308" s="113">
        <f>D308-'UIP Detail'!D306</f>
        <v>18784544.5</v>
      </c>
    </row>
    <row r="309" spans="1:10" ht="15" customHeight="1" x14ac:dyDescent="0.25">
      <c r="A309" s="45" t="s">
        <v>34</v>
      </c>
      <c r="B309" s="46">
        <f>'UIP Detail'!B306</f>
        <v>0</v>
      </c>
      <c r="C309" s="46">
        <f>'UIP Detail'!C306</f>
        <v>0</v>
      </c>
      <c r="D309" s="46">
        <f>'UIP Detail'!D306</f>
        <v>0</v>
      </c>
      <c r="E309" s="46">
        <f t="shared" si="10"/>
        <v>0</v>
      </c>
      <c r="G309" s="10"/>
      <c r="H309" s="45" t="str">
        <f>'UIP Detail'!A309</f>
        <v xml:space="preserve">          (999) 429 - Amortization Of Premium On Debt-Cr</v>
      </c>
      <c r="I309" s="113">
        <f>C309-'UIP Detail'!C307</f>
        <v>0</v>
      </c>
      <c r="J309" s="113">
        <f>D309-'UIP Detail'!D307</f>
        <v>-261823.019999999</v>
      </c>
    </row>
    <row r="310" spans="1:10" ht="15" customHeight="1" x14ac:dyDescent="0.25">
      <c r="A310" s="45" t="s">
        <v>35</v>
      </c>
      <c r="B310" s="46">
        <f>'UIP Detail'!B307</f>
        <v>0</v>
      </c>
      <c r="C310" s="46">
        <f>'UIP Detail'!C307</f>
        <v>0</v>
      </c>
      <c r="D310" s="46">
        <f>'UIP Detail'!D307</f>
        <v>261823.019999999</v>
      </c>
      <c r="E310" s="46">
        <f t="shared" si="10"/>
        <v>261823.019999999</v>
      </c>
      <c r="G310" s="10"/>
      <c r="H310" s="45" t="str">
        <f>'UIP Detail'!A310</f>
        <v xml:space="preserve">          (999) 4291 - Amortization Gain On Reacquired Debt</v>
      </c>
      <c r="I310" s="113">
        <f>C310-'UIP Detail'!C308</f>
        <v>-474.99</v>
      </c>
      <c r="J310" s="113">
        <f>D310-'UIP Detail'!D308</f>
        <v>63806.649999999005</v>
      </c>
    </row>
    <row r="311" spans="1:10" ht="15" customHeight="1" x14ac:dyDescent="0.25">
      <c r="A311" s="45" t="s">
        <v>36</v>
      </c>
      <c r="B311" s="46">
        <f>'UIP Detail'!B308</f>
        <v>774.98</v>
      </c>
      <c r="C311" s="46">
        <f>'UIP Detail'!C308</f>
        <v>474.99</v>
      </c>
      <c r="D311" s="46">
        <f>'UIP Detail'!D308</f>
        <v>198016.37</v>
      </c>
      <c r="E311" s="46">
        <f t="shared" si="10"/>
        <v>199266.34</v>
      </c>
      <c r="G311" s="10"/>
      <c r="H311" s="45" t="str">
        <f>'UIP Detail'!A311</f>
        <v xml:space="preserve">          (999) 430 - Int on Debt to Assoc. Companies</v>
      </c>
      <c r="I311" s="113">
        <f>C311-'UIP Detail'!C309</f>
        <v>474.99</v>
      </c>
      <c r="J311" s="113">
        <f>D311-'UIP Detail'!D309</f>
        <v>198016.37</v>
      </c>
    </row>
    <row r="312" spans="1:10" ht="15" customHeight="1" x14ac:dyDescent="0.25">
      <c r="A312" s="45" t="s">
        <v>37</v>
      </c>
      <c r="B312" s="48">
        <f>'UIP Detail'!B309</f>
        <v>0</v>
      </c>
      <c r="C312" s="48">
        <f>'UIP Detail'!C309</f>
        <v>0</v>
      </c>
      <c r="D312" s="48">
        <f>'UIP Detail'!D309</f>
        <v>0</v>
      </c>
      <c r="E312" s="48">
        <f t="shared" si="10"/>
        <v>0</v>
      </c>
      <c r="G312" s="10"/>
      <c r="H312" s="43" t="str">
        <f>'UIP Detail'!A312</f>
        <v xml:space="preserve">          (999) 431 - Other Interest Expense</v>
      </c>
      <c r="I312" s="113">
        <f>C312-'UIP Detail'!C310</f>
        <v>0</v>
      </c>
      <c r="J312" s="113">
        <f>D312-'UIP Detail'!D310</f>
        <v>0</v>
      </c>
    </row>
    <row r="313" spans="1:10" ht="15" customHeight="1" x14ac:dyDescent="0.25">
      <c r="A313" s="45" t="s">
        <v>470</v>
      </c>
      <c r="B313" s="49">
        <f>SUM(B304:B312)</f>
        <v>-463029.83999999904</v>
      </c>
      <c r="C313" s="49">
        <f>SUM(C304:C312)</f>
        <v>-106000.53</v>
      </c>
      <c r="D313" s="49">
        <f>SUM(D304:D312)</f>
        <v>13688959.469999997</v>
      </c>
      <c r="E313" s="49">
        <f>SUM(E304:E312)</f>
        <v>13119929.099999998</v>
      </c>
      <c r="G313" s="10"/>
      <c r="H313" s="45" t="str">
        <f>'UIP Detail'!A313</f>
        <v xml:space="preserve">          (999) 432 - Allowances For Borrowed Funds</v>
      </c>
      <c r="I313" s="113">
        <f>C313-'UIP Detail'!C311</f>
        <v>-106000.53</v>
      </c>
      <c r="J313" s="113">
        <f>D313-'UIP Detail'!D311</f>
        <v>13681270.899999997</v>
      </c>
    </row>
    <row r="314" spans="1:10" ht="15" customHeight="1" x14ac:dyDescent="0.25">
      <c r="A314" s="43" t="s">
        <v>452</v>
      </c>
      <c r="B314" s="49"/>
      <c r="C314" s="49"/>
      <c r="D314" s="49"/>
      <c r="E314" s="49"/>
      <c r="G314" s="10"/>
      <c r="H314" s="45" t="str">
        <f>'UIP Detail'!A314</f>
        <v xml:space="preserve">               (999) SUBTOTAL</v>
      </c>
      <c r="I314" s="113">
        <f>C314-'UIP Detail'!C312</f>
        <v>-22440.54</v>
      </c>
      <c r="J314" s="113">
        <f>D314-'UIP Detail'!D312</f>
        <v>-111044.85</v>
      </c>
    </row>
    <row r="315" spans="1:10" ht="15" customHeight="1" x14ac:dyDescent="0.25">
      <c r="A315" s="45" t="s">
        <v>38</v>
      </c>
      <c r="B315" s="46">
        <f>'UIP Detail'!B313</f>
        <v>-382496.3</v>
      </c>
      <c r="C315" s="46">
        <f>'UIP Detail'!C313</f>
        <v>-69244.649999999994</v>
      </c>
      <c r="D315" s="46">
        <f>'UIP Detail'!D313</f>
        <v>-45518.25</v>
      </c>
      <c r="E315" s="46">
        <v>0</v>
      </c>
      <c r="G315" s="10"/>
      <c r="H315" s="45" t="str">
        <f>'UIP Detail'!A315</f>
        <v xml:space="preserve">     9999 - EXTRAORDINARY ITEMS</v>
      </c>
      <c r="I315" s="113">
        <f>C315-'UIP Detail'!C313</f>
        <v>0</v>
      </c>
      <c r="J315" s="113">
        <f>D315-'UIP Detail'!D313</f>
        <v>0</v>
      </c>
    </row>
    <row r="316" spans="1:10" ht="15" customHeight="1" x14ac:dyDescent="0.25">
      <c r="A316" s="45" t="s">
        <v>39</v>
      </c>
      <c r="B316" s="48">
        <f>'UIP Detail'!B314</f>
        <v>2588859.91</v>
      </c>
      <c r="C316" s="48">
        <f>'UIP Detail'!C314</f>
        <v>-46329.119999999901</v>
      </c>
      <c r="D316" s="48">
        <f>'UIP Detail'!D314</f>
        <v>19317599.059999999</v>
      </c>
      <c r="E316" s="48">
        <v>0</v>
      </c>
      <c r="G316" s="10"/>
      <c r="H316" s="45" t="str">
        <f>'UIP Detail'!A316</f>
        <v xml:space="preserve">          (9999) 4111 - Def Fit-Cr - Util Oper Income</v>
      </c>
      <c r="I316" s="113">
        <f>C316-'UIP Detail'!C314</f>
        <v>0</v>
      </c>
      <c r="J316" s="113">
        <f>D316-'UIP Detail'!D314</f>
        <v>0</v>
      </c>
    </row>
    <row r="317" spans="1:10" ht="6" customHeight="1" x14ac:dyDescent="0.25">
      <c r="A317" s="45" t="s">
        <v>470</v>
      </c>
      <c r="B317" s="44">
        <f>SUM(B315:B316)</f>
        <v>2206363.6100000003</v>
      </c>
      <c r="C317" s="44">
        <f>SUM(C315:C316)</f>
        <v>-115573.7699999999</v>
      </c>
      <c r="D317" s="44">
        <f>SUM(D315:D316)</f>
        <v>19272080.809999999</v>
      </c>
      <c r="E317" s="44">
        <f>SUM(E315:E316)</f>
        <v>0</v>
      </c>
      <c r="G317" s="10"/>
      <c r="H317" s="58" t="str">
        <f>'UIP Detail'!A317</f>
        <v xml:space="preserve">          (9999) 435 - Extraordinary Deductions</v>
      </c>
      <c r="I317" s="113">
        <f>C317-'UIP Detail'!C315</f>
        <v>-115573.7699999999</v>
      </c>
      <c r="J317" s="113">
        <f>D317-'UIP Detail'!D315</f>
        <v>19272080.809999999</v>
      </c>
    </row>
    <row r="318" spans="1:10" ht="15" customHeight="1" x14ac:dyDescent="0.25">
      <c r="A318" s="45"/>
      <c r="B318" s="49"/>
      <c r="C318" s="49"/>
      <c r="D318" s="49"/>
      <c r="E318" s="49"/>
      <c r="G318" s="10"/>
      <c r="H318" s="45" t="str">
        <f>'UIP Detail'!A318</f>
        <v xml:space="preserve">               (9999) SUBTOTAL</v>
      </c>
      <c r="I318" s="113">
        <f>C318-'UIP Detail'!C316</f>
        <v>0</v>
      </c>
      <c r="J318" s="113">
        <f>D318-'UIP Detail'!D316</f>
        <v>0</v>
      </c>
    </row>
    <row r="319" spans="1:10" ht="9.75" customHeight="1" x14ac:dyDescent="0.25">
      <c r="A319" s="58" t="s">
        <v>453</v>
      </c>
      <c r="B319" s="49">
        <f>+B302+B313+B317</f>
        <v>19683063.960000001</v>
      </c>
      <c r="C319" s="49">
        <f>+C302+C313+C317</f>
        <v>11768994.019999901</v>
      </c>
      <c r="D319" s="49">
        <f>+D302+D313+D317</f>
        <v>10075356.519999983</v>
      </c>
      <c r="E319" s="49">
        <f>SUM(B319:D319)</f>
        <v>41527414.499999881</v>
      </c>
      <c r="G319" s="10"/>
      <c r="H319" s="62">
        <f>'UIP Detail'!A319</f>
        <v>0</v>
      </c>
      <c r="I319" s="113">
        <f>C319-'UIP Detail'!C317</f>
        <v>11768994.019999901</v>
      </c>
      <c r="J319" s="113">
        <f>D319-'UIP Detail'!D317</f>
        <v>10075356.519999983</v>
      </c>
    </row>
    <row r="320" spans="1:10" ht="15" customHeight="1" x14ac:dyDescent="0.25">
      <c r="A320" s="45"/>
      <c r="B320" s="49"/>
      <c r="C320" s="49"/>
      <c r="D320" s="49"/>
      <c r="E320" s="49"/>
      <c r="G320" s="10"/>
      <c r="I320" s="113">
        <f>C320-'UIP Detail'!C318</f>
        <v>0</v>
      </c>
      <c r="J320" s="113">
        <f>D320-'UIP Detail'!D318</f>
        <v>0</v>
      </c>
    </row>
    <row r="321" spans="1:10" ht="15" customHeight="1" x14ac:dyDescent="0.35">
      <c r="A321" s="62" t="s">
        <v>457</v>
      </c>
      <c r="B321" s="63">
        <f>+B274-B319</f>
        <v>-69195834.109999895</v>
      </c>
      <c r="C321" s="63">
        <f>+C274-C319</f>
        <v>-15108916.469999859</v>
      </c>
      <c r="D321" s="63">
        <f>+D274-D319</f>
        <v>-24926352.169999979</v>
      </c>
      <c r="E321" s="64">
        <f>+E274-E319</f>
        <v>-109231102.74999978</v>
      </c>
      <c r="G321" s="10"/>
      <c r="I321" s="113">
        <f>C321-'UIP Detail'!C319</f>
        <v>-15108916.469999859</v>
      </c>
      <c r="J321" s="113">
        <f>D321-'UIP Detail'!D319</f>
        <v>-24926352.169999979</v>
      </c>
    </row>
    <row r="322" spans="1:10" ht="15" customHeight="1" x14ac:dyDescent="0.25">
      <c r="G322" s="10"/>
      <c r="I322" s="113">
        <f>C322-'UIP Detail'!C320</f>
        <v>152804.64000000001</v>
      </c>
      <c r="J322" s="113">
        <f>D322-'UIP Detail'!D320</f>
        <v>-12703380.880000001</v>
      </c>
    </row>
    <row r="323" spans="1:10" ht="15" customHeight="1" x14ac:dyDescent="0.25">
      <c r="A323" s="50" t="s">
        <v>100</v>
      </c>
      <c r="B323" s="96" t="e">
        <f>+#REF!</f>
        <v>#REF!</v>
      </c>
      <c r="C323" s="96" t="e">
        <f>+#REF!</f>
        <v>#REF!</v>
      </c>
      <c r="D323" s="96" t="e">
        <f>+#REF!</f>
        <v>#REF!</v>
      </c>
      <c r="G323" s="10"/>
      <c r="I323" s="113" t="e">
        <f>C323-'UIP Detail'!#REF!</f>
        <v>#REF!</v>
      </c>
      <c r="J323" s="113" t="e">
        <f>D323-'UIP Detail'!#REF!</f>
        <v>#REF!</v>
      </c>
    </row>
    <row r="324" spans="1:10" ht="15" customHeight="1" x14ac:dyDescent="0.25">
      <c r="B324" s="49" t="e">
        <f>+B323-B321</f>
        <v>#REF!</v>
      </c>
      <c r="C324" s="49" t="e">
        <f>+C323-C321</f>
        <v>#REF!</v>
      </c>
      <c r="D324" s="49" t="e">
        <f>+D323-D321</f>
        <v>#REF!</v>
      </c>
      <c r="G324" s="10"/>
      <c r="I324" s="113" t="e">
        <f>C324-'UIP Detail'!#REF!</f>
        <v>#REF!</v>
      </c>
      <c r="J324" s="113" t="e">
        <f>D324-'UIP Detail'!#REF!</f>
        <v>#REF!</v>
      </c>
    </row>
    <row r="325" spans="1:10" ht="15" customHeight="1" x14ac:dyDescent="0.25">
      <c r="G325" s="10"/>
      <c r="I325" s="113">
        <f>C325-'UIP Detail'!C321</f>
        <v>0</v>
      </c>
      <c r="J325" s="113">
        <f>D325-'UIP Detail'!D321</f>
        <v>0</v>
      </c>
    </row>
    <row r="326" spans="1:10" ht="15" customHeight="1" x14ac:dyDescent="0.25">
      <c r="G326" s="10"/>
      <c r="I326" s="113" t="e">
        <f>C326-'UIP Detail'!#REF!</f>
        <v>#REF!</v>
      </c>
      <c r="J326" s="113" t="e">
        <f>D326-'UIP Detail'!#REF!</f>
        <v>#REF!</v>
      </c>
    </row>
    <row r="327" spans="1:10" ht="15" customHeight="1" x14ac:dyDescent="0.25">
      <c r="G327" s="10"/>
      <c r="I327" s="113">
        <f>C327-'UIP Detail'!C322</f>
        <v>-12249848.4799999</v>
      </c>
      <c r="J327" s="113">
        <f>D327-'UIP Detail'!D322</f>
        <v>27916052.699999999</v>
      </c>
    </row>
    <row r="328" spans="1:10" ht="15" customHeight="1" x14ac:dyDescent="0.25">
      <c r="G328" s="10"/>
      <c r="I328" s="113">
        <f>C328-'UIP Detail'!C325</f>
        <v>0</v>
      </c>
      <c r="J328" s="113">
        <f>D328-'UIP Detail'!D325</f>
        <v>0</v>
      </c>
    </row>
    <row r="329" spans="1:10" ht="15" customHeight="1" x14ac:dyDescent="0.25">
      <c r="G329" s="10"/>
      <c r="I329" s="113">
        <f>C329-'UIP Detail'!C326</f>
        <v>0</v>
      </c>
      <c r="J329" s="113">
        <f>D329-'UIP Detail'!D326</f>
        <v>0</v>
      </c>
    </row>
    <row r="330" spans="1:10" ht="15" customHeight="1" x14ac:dyDescent="0.25">
      <c r="G330" s="10"/>
      <c r="I330" s="113">
        <f>C330-'UIP Detail'!C327</f>
        <v>0</v>
      </c>
      <c r="J330" s="113">
        <f>D330-'UIP Detail'!D327</f>
        <v>0</v>
      </c>
    </row>
    <row r="331" spans="1:10" ht="15" customHeight="1" x14ac:dyDescent="0.25">
      <c r="G331" s="10"/>
      <c r="I331" s="113">
        <f>C331-'UIP Detail'!C328</f>
        <v>0</v>
      </c>
      <c r="J331" s="113">
        <f>D331-'UIP Detail'!D328</f>
        <v>0</v>
      </c>
    </row>
    <row r="332" spans="1:10" ht="15" customHeight="1" x14ac:dyDescent="0.25">
      <c r="G332" s="10"/>
      <c r="I332" s="113">
        <f>C332-'UIP Detail'!C329</f>
        <v>0</v>
      </c>
      <c r="J332" s="113">
        <f>D332-'UIP Detail'!D329</f>
        <v>0</v>
      </c>
    </row>
    <row r="333" spans="1:10" ht="15" customHeight="1" x14ac:dyDescent="0.25">
      <c r="G333" s="10"/>
      <c r="I333" s="113">
        <f>C333-'UIP Detail'!C330</f>
        <v>0</v>
      </c>
      <c r="J333" s="113">
        <f>D333-'UIP Detail'!D330</f>
        <v>0</v>
      </c>
    </row>
    <row r="334" spans="1:10" ht="15" customHeight="1" x14ac:dyDescent="0.25">
      <c r="G334" s="10"/>
      <c r="I334" s="113">
        <f>C334-'UIP Detail'!C331</f>
        <v>0</v>
      </c>
      <c r="J334" s="113">
        <f>D334-'UIP Detail'!D331</f>
        <v>0</v>
      </c>
    </row>
    <row r="335" spans="1:10" ht="15" customHeight="1" x14ac:dyDescent="0.25">
      <c r="G335" s="10"/>
      <c r="I335" s="113">
        <f>C335-'UIP Detail'!C332</f>
        <v>0</v>
      </c>
      <c r="J335" s="113">
        <f>D335-'UIP Detail'!D332</f>
        <v>0</v>
      </c>
    </row>
    <row r="336" spans="1:10" ht="15" customHeight="1" x14ac:dyDescent="0.25">
      <c r="G336" s="10"/>
      <c r="I336" s="113">
        <f>C336-'UIP Detail'!C333</f>
        <v>0</v>
      </c>
      <c r="J336" s="113">
        <f>D336-'UIP Detail'!D333</f>
        <v>0</v>
      </c>
    </row>
    <row r="337" spans="7:10" ht="15" customHeight="1" x14ac:dyDescent="0.25">
      <c r="G337" s="10"/>
      <c r="I337" s="113">
        <f>C337-'UIP Detail'!C334</f>
        <v>0</v>
      </c>
      <c r="J337" s="113">
        <f>D337-'UIP Detail'!D334</f>
        <v>0</v>
      </c>
    </row>
    <row r="338" spans="7:10" ht="15" customHeight="1" x14ac:dyDescent="0.25">
      <c r="G338" s="10"/>
      <c r="I338" s="113">
        <f>C338-'UIP Detail'!C335</f>
        <v>0</v>
      </c>
      <c r="J338" s="113">
        <f>D338-'UIP Detail'!D335</f>
        <v>0</v>
      </c>
    </row>
    <row r="339" spans="7:10" ht="15" customHeight="1" x14ac:dyDescent="0.25">
      <c r="G339" s="10"/>
      <c r="I339" s="113">
        <f>C339-'UIP Detail'!C336</f>
        <v>0</v>
      </c>
      <c r="J339" s="113">
        <f>D339-'UIP Detail'!D336</f>
        <v>0</v>
      </c>
    </row>
    <row r="340" spans="7:10" ht="15" customHeight="1" x14ac:dyDescent="0.25">
      <c r="G340" s="10"/>
      <c r="I340" s="113">
        <f>C340-'UIP Detail'!C337</f>
        <v>0</v>
      </c>
      <c r="J340" s="113">
        <f>D340-'UIP Detail'!D337</f>
        <v>0</v>
      </c>
    </row>
    <row r="341" spans="7:10" ht="15" customHeight="1" x14ac:dyDescent="0.25">
      <c r="G341" s="10"/>
      <c r="I341" s="113">
        <f>C341-'UIP Detail'!C338</f>
        <v>0</v>
      </c>
      <c r="J341" s="113">
        <f>D341-'UIP Detail'!D338</f>
        <v>0</v>
      </c>
    </row>
    <row r="342" spans="7:10" ht="15" customHeight="1" x14ac:dyDescent="0.25">
      <c r="G342" s="10"/>
      <c r="I342" s="113">
        <f>C342-'UIP Detail'!C339</f>
        <v>0</v>
      </c>
      <c r="J342" s="113">
        <f>D342-'UIP Detail'!D339</f>
        <v>0</v>
      </c>
    </row>
    <row r="343" spans="7:10" ht="15" customHeight="1" x14ac:dyDescent="0.25">
      <c r="G343" s="10"/>
      <c r="I343" s="113">
        <f>C343-'UIP Detail'!C340</f>
        <v>0</v>
      </c>
      <c r="J343" s="113">
        <f>D343-'UIP Detail'!D340</f>
        <v>0</v>
      </c>
    </row>
    <row r="344" spans="7:10" ht="15" customHeight="1" x14ac:dyDescent="0.25">
      <c r="G344" s="10"/>
      <c r="I344" s="113">
        <f>C344-'UIP Detail'!C341</f>
        <v>0</v>
      </c>
      <c r="J344" s="113">
        <f>D344-'UIP Detail'!D341</f>
        <v>0</v>
      </c>
    </row>
    <row r="345" spans="7:10" ht="15" customHeight="1" x14ac:dyDescent="0.25">
      <c r="G345" s="10"/>
      <c r="I345" s="113">
        <f>C345-'UIP Detail'!C342</f>
        <v>0</v>
      </c>
      <c r="J345" s="113">
        <f>D345-'UIP Detail'!D342</f>
        <v>0</v>
      </c>
    </row>
    <row r="346" spans="7:10" ht="15" customHeight="1" x14ac:dyDescent="0.25">
      <c r="G346" s="10"/>
      <c r="I346" s="113">
        <f>C346-'UIP Detail'!C343</f>
        <v>0</v>
      </c>
      <c r="J346" s="113">
        <f>D346-'UIP Detail'!D343</f>
        <v>0</v>
      </c>
    </row>
    <row r="347" spans="7:10" ht="15" customHeight="1" x14ac:dyDescent="0.25">
      <c r="G347" s="10"/>
      <c r="I347" s="113">
        <f>C347-'UIP Detail'!C344</f>
        <v>0</v>
      </c>
      <c r="J347" s="113">
        <f>D347-'UIP Detail'!D344</f>
        <v>0</v>
      </c>
    </row>
    <row r="348" spans="7:10" ht="15" customHeight="1" x14ac:dyDescent="0.25">
      <c r="G348" s="10"/>
      <c r="I348" s="113">
        <f>C348-'UIP Detail'!C345</f>
        <v>0</v>
      </c>
      <c r="J348" s="113">
        <f>D348-'UIP Detail'!D345</f>
        <v>0</v>
      </c>
    </row>
    <row r="349" spans="7:10" ht="15" customHeight="1" x14ac:dyDescent="0.25">
      <c r="G349" s="10"/>
      <c r="I349" s="113">
        <f>C349-'UIP Detail'!C346</f>
        <v>0</v>
      </c>
      <c r="J349" s="113">
        <f>D349-'UIP Detail'!D346</f>
        <v>0</v>
      </c>
    </row>
    <row r="350" spans="7:10" ht="15" customHeight="1" x14ac:dyDescent="0.25">
      <c r="G350" s="10"/>
      <c r="I350" s="113">
        <f>C350-'UIP Detail'!C347</f>
        <v>0</v>
      </c>
      <c r="J350" s="113">
        <f>D350-'UIP Detail'!D347</f>
        <v>0</v>
      </c>
    </row>
    <row r="351" spans="7:10" ht="15" customHeight="1" x14ac:dyDescent="0.25">
      <c r="G351" s="10"/>
      <c r="I351" s="113">
        <f>C351-'UIP Detail'!C348</f>
        <v>0</v>
      </c>
      <c r="J351" s="113">
        <f>D351-'UIP Detail'!D348</f>
        <v>0</v>
      </c>
    </row>
    <row r="352" spans="7:10" ht="15" customHeight="1" x14ac:dyDescent="0.25">
      <c r="G352" s="10"/>
      <c r="I352" s="113">
        <f>C352-'UIP Detail'!C349</f>
        <v>0</v>
      </c>
      <c r="J352" s="113">
        <f>D352-'UIP Detail'!D349</f>
        <v>0</v>
      </c>
    </row>
    <row r="353" spans="7:10" ht="15" customHeight="1" x14ac:dyDescent="0.25">
      <c r="G353" s="10"/>
      <c r="I353" s="113">
        <f>C353-'UIP Detail'!C350</f>
        <v>0</v>
      </c>
      <c r="J353" s="113">
        <f>D353-'UIP Detail'!D350</f>
        <v>0</v>
      </c>
    </row>
    <row r="354" spans="7:10" ht="15" customHeight="1" x14ac:dyDescent="0.25">
      <c r="G354" s="10"/>
      <c r="I354" s="113">
        <f>C354-'UIP Detail'!C351</f>
        <v>0</v>
      </c>
      <c r="J354" s="113">
        <f>D354-'UIP Detail'!D351</f>
        <v>0</v>
      </c>
    </row>
    <row r="355" spans="7:10" ht="15" customHeight="1" x14ac:dyDescent="0.25">
      <c r="G355" s="10"/>
      <c r="I355" s="113">
        <f>C355-'UIP Detail'!C352</f>
        <v>0</v>
      </c>
      <c r="J355" s="113">
        <f>D355-'UIP Detail'!D352</f>
        <v>0</v>
      </c>
    </row>
    <row r="356" spans="7:10" ht="15" customHeight="1" x14ac:dyDescent="0.25">
      <c r="G356" s="10"/>
      <c r="I356" s="113">
        <f>C356-'UIP Detail'!C353</f>
        <v>0</v>
      </c>
      <c r="J356" s="113">
        <f>D356-'UIP Detail'!D353</f>
        <v>0</v>
      </c>
    </row>
    <row r="357" spans="7:10" ht="15" customHeight="1" x14ac:dyDescent="0.25">
      <c r="G357" s="10"/>
      <c r="I357" s="113">
        <f>C357-'UIP Detail'!C354</f>
        <v>0</v>
      </c>
      <c r="J357" s="113">
        <f>D357-'UIP Detail'!D354</f>
        <v>0</v>
      </c>
    </row>
    <row r="358" spans="7:10" ht="15" customHeight="1" x14ac:dyDescent="0.25">
      <c r="G358" s="10"/>
      <c r="I358" s="113">
        <f>C358-'UIP Detail'!C355</f>
        <v>0</v>
      </c>
      <c r="J358" s="113">
        <f>D358-'UIP Detail'!D355</f>
        <v>0</v>
      </c>
    </row>
    <row r="359" spans="7:10" ht="15" customHeight="1" x14ac:dyDescent="0.25">
      <c r="G359" s="10"/>
      <c r="I359" s="113">
        <f>C359-'UIP Detail'!C356</f>
        <v>0</v>
      </c>
      <c r="J359" s="113">
        <f>D359-'UIP Detail'!D356</f>
        <v>0</v>
      </c>
    </row>
    <row r="360" spans="7:10" ht="15" customHeight="1" x14ac:dyDescent="0.25">
      <c r="G360" s="10"/>
      <c r="I360" s="113">
        <f>C360-'UIP Detail'!C357</f>
        <v>0</v>
      </c>
      <c r="J360" s="113">
        <f>D360-'UIP Detail'!D357</f>
        <v>0</v>
      </c>
    </row>
    <row r="361" spans="7:10" ht="15" customHeight="1" x14ac:dyDescent="0.25">
      <c r="G361" s="10"/>
      <c r="I361" s="113">
        <f>C361-'UIP Detail'!C358</f>
        <v>0</v>
      </c>
      <c r="J361" s="113">
        <f>D361-'UIP Detail'!D358</f>
        <v>0</v>
      </c>
    </row>
    <row r="362" spans="7:10" ht="15" customHeight="1" x14ac:dyDescent="0.25">
      <c r="G362" s="10"/>
      <c r="I362" s="113">
        <f>C362-'UIP Detail'!C359</f>
        <v>0</v>
      </c>
      <c r="J362" s="113">
        <f>D362-'UIP Detail'!D359</f>
        <v>0</v>
      </c>
    </row>
    <row r="363" spans="7:10" ht="15" customHeight="1" x14ac:dyDescent="0.25">
      <c r="G363" s="10"/>
      <c r="I363" s="113">
        <f>C363-'UIP Detail'!C360</f>
        <v>0</v>
      </c>
      <c r="J363" s="113">
        <f>D363-'UIP Detail'!D360</f>
        <v>0</v>
      </c>
    </row>
    <row r="364" spans="7:10" ht="15" customHeight="1" x14ac:dyDescent="0.25">
      <c r="G364" s="10"/>
      <c r="I364" s="113">
        <f>C364-'UIP Detail'!C361</f>
        <v>0</v>
      </c>
      <c r="J364" s="113">
        <f>D364-'UIP Detail'!D361</f>
        <v>0</v>
      </c>
    </row>
    <row r="365" spans="7:10" ht="15" customHeight="1" x14ac:dyDescent="0.25">
      <c r="G365" s="10"/>
      <c r="I365" s="113">
        <f>C365-'UIP Detail'!C362</f>
        <v>0</v>
      </c>
      <c r="J365" s="113">
        <f>D365-'UIP Detail'!D362</f>
        <v>0</v>
      </c>
    </row>
    <row r="366" spans="7:10" ht="15" customHeight="1" x14ac:dyDescent="0.25">
      <c r="G366" s="10"/>
      <c r="I366" s="113">
        <f>C366-'UIP Detail'!C363</f>
        <v>0</v>
      </c>
      <c r="J366" s="113">
        <f>D366-'UIP Detail'!D363</f>
        <v>0</v>
      </c>
    </row>
    <row r="367" spans="7:10" ht="15" customHeight="1" x14ac:dyDescent="0.25">
      <c r="G367" s="10"/>
      <c r="I367" s="113">
        <f>C367-'UIP Detail'!C364</f>
        <v>0</v>
      </c>
      <c r="J367" s="113">
        <f>D367-'UIP Detail'!D364</f>
        <v>0</v>
      </c>
    </row>
    <row r="368" spans="7:10" ht="15" customHeight="1" x14ac:dyDescent="0.25">
      <c r="G368" s="10"/>
      <c r="I368" s="113">
        <f>C368-'UIP Detail'!C365</f>
        <v>0</v>
      </c>
      <c r="J368" s="113">
        <f>D368-'UIP Detail'!D365</f>
        <v>0</v>
      </c>
    </row>
    <row r="369" spans="7:10" ht="15" customHeight="1" x14ac:dyDescent="0.25">
      <c r="G369" s="10"/>
      <c r="I369" s="113">
        <f>C369-'UIP Detail'!C366</f>
        <v>0</v>
      </c>
      <c r="J369" s="113">
        <f>D369-'UIP Detail'!D366</f>
        <v>0</v>
      </c>
    </row>
    <row r="370" spans="7:10" ht="15" customHeight="1" x14ac:dyDescent="0.25">
      <c r="G370" s="10"/>
      <c r="I370" s="113">
        <f>C370-'UIP Detail'!C367</f>
        <v>0</v>
      </c>
      <c r="J370" s="113">
        <f>D370-'UIP Detail'!D367</f>
        <v>0</v>
      </c>
    </row>
    <row r="371" spans="7:10" ht="15" customHeight="1" x14ac:dyDescent="0.25">
      <c r="G371" s="10"/>
      <c r="I371" s="113">
        <f>C371-'UIP Detail'!C368</f>
        <v>0</v>
      </c>
      <c r="J371" s="113">
        <f>D371-'UIP Detail'!D368</f>
        <v>0</v>
      </c>
    </row>
    <row r="372" spans="7:10" ht="15" customHeight="1" x14ac:dyDescent="0.25">
      <c r="G372" s="10"/>
      <c r="I372" s="113">
        <f>C372-'UIP Detail'!C369</f>
        <v>0</v>
      </c>
      <c r="J372" s="113">
        <f>D372-'UIP Detail'!D369</f>
        <v>0</v>
      </c>
    </row>
    <row r="373" spans="7:10" ht="15" customHeight="1" x14ac:dyDescent="0.25">
      <c r="G373" s="10"/>
      <c r="I373" s="113">
        <f>C373-'UIP Detail'!C370</f>
        <v>0</v>
      </c>
      <c r="J373" s="113">
        <f>D373-'UIP Detail'!D370</f>
        <v>0</v>
      </c>
    </row>
    <row r="374" spans="7:10" ht="15" customHeight="1" x14ac:dyDescent="0.25">
      <c r="G374" s="10"/>
      <c r="I374" s="113">
        <f>C374-'UIP Detail'!C371</f>
        <v>0</v>
      </c>
      <c r="J374" s="113">
        <f>D374-'UIP Detail'!D371</f>
        <v>0</v>
      </c>
    </row>
    <row r="375" spans="7:10" ht="15" customHeight="1" x14ac:dyDescent="0.25">
      <c r="G375" s="10"/>
      <c r="I375" s="113">
        <f>C375-'UIP Detail'!C372</f>
        <v>0</v>
      </c>
      <c r="J375" s="113">
        <f>D375-'UIP Detail'!D372</f>
        <v>0</v>
      </c>
    </row>
    <row r="376" spans="7:10" ht="15" customHeight="1" x14ac:dyDescent="0.25">
      <c r="G376" s="10"/>
      <c r="I376" s="113">
        <f>C376-'UIP Detail'!C373</f>
        <v>0</v>
      </c>
      <c r="J376" s="113">
        <f>D376-'UIP Detail'!D373</f>
        <v>0</v>
      </c>
    </row>
    <row r="377" spans="7:10" ht="15" customHeight="1" x14ac:dyDescent="0.25">
      <c r="G377" s="10"/>
      <c r="I377" s="113">
        <f>C377-'UIP Detail'!C374</f>
        <v>0</v>
      </c>
      <c r="J377" s="113">
        <f>D377-'UIP Detail'!D374</f>
        <v>0</v>
      </c>
    </row>
    <row r="378" spans="7:10" ht="15" customHeight="1" x14ac:dyDescent="0.25">
      <c r="G378" s="10"/>
      <c r="I378" s="113">
        <f>C378-'UIP Detail'!C375</f>
        <v>0</v>
      </c>
      <c r="J378" s="113">
        <f>D378-'UIP Detail'!D375</f>
        <v>0</v>
      </c>
    </row>
    <row r="379" spans="7:10" ht="15" customHeight="1" x14ac:dyDescent="0.25">
      <c r="G379" s="10"/>
      <c r="I379" s="113">
        <f>C379-'UIP Detail'!C376</f>
        <v>0</v>
      </c>
      <c r="J379" s="113">
        <f>D379-'UIP Detail'!D376</f>
        <v>0</v>
      </c>
    </row>
    <row r="380" spans="7:10" ht="15" customHeight="1" x14ac:dyDescent="0.25">
      <c r="G380" s="10"/>
      <c r="I380" s="113">
        <f>C380-'UIP Detail'!C377</f>
        <v>0</v>
      </c>
      <c r="J380" s="113">
        <f>D380-'UIP Detail'!D377</f>
        <v>0</v>
      </c>
    </row>
    <row r="381" spans="7:10" ht="15" customHeight="1" x14ac:dyDescent="0.25">
      <c r="G381" s="10"/>
      <c r="I381" s="113">
        <f>C381-'UIP Detail'!C378</f>
        <v>0</v>
      </c>
      <c r="J381" s="113">
        <f>D381-'UIP Detail'!D378</f>
        <v>0</v>
      </c>
    </row>
    <row r="382" spans="7:10" ht="15" customHeight="1" x14ac:dyDescent="0.25">
      <c r="G382" s="10"/>
      <c r="I382" s="113">
        <f>C382-'UIP Detail'!C379</f>
        <v>0</v>
      </c>
      <c r="J382" s="113">
        <f>D382-'UIP Detail'!D379</f>
        <v>0</v>
      </c>
    </row>
    <row r="383" spans="7:10" ht="15" customHeight="1" x14ac:dyDescent="0.25">
      <c r="G383" s="10"/>
      <c r="I383" s="113">
        <f>C383-'UIP Detail'!C380</f>
        <v>0</v>
      </c>
      <c r="J383" s="113">
        <f>D383-'UIP Detail'!D380</f>
        <v>0</v>
      </c>
    </row>
    <row r="384" spans="7:10" ht="15" customHeight="1" x14ac:dyDescent="0.25">
      <c r="G384" s="10"/>
      <c r="I384" s="113">
        <f>C384-'UIP Detail'!C381</f>
        <v>0</v>
      </c>
      <c r="J384" s="113">
        <f>D384-'UIP Detail'!D381</f>
        <v>0</v>
      </c>
    </row>
    <row r="385" spans="7:10" ht="15" customHeight="1" x14ac:dyDescent="0.25">
      <c r="G385" s="10"/>
      <c r="I385" s="113">
        <f>C385-'UIP Detail'!C382</f>
        <v>0</v>
      </c>
      <c r="J385" s="113">
        <f>D385-'UIP Detail'!D382</f>
        <v>0</v>
      </c>
    </row>
    <row r="386" spans="7:10" ht="15" customHeight="1" x14ac:dyDescent="0.25">
      <c r="G386" s="10"/>
      <c r="I386" s="113">
        <f>C386-'UIP Detail'!C383</f>
        <v>0</v>
      </c>
      <c r="J386" s="113">
        <f>D386-'UIP Detail'!D383</f>
        <v>0</v>
      </c>
    </row>
    <row r="387" spans="7:10" ht="15" customHeight="1" x14ac:dyDescent="0.25">
      <c r="G387" s="10"/>
      <c r="I387" s="113">
        <f>C387-'UIP Detail'!C384</f>
        <v>0</v>
      </c>
      <c r="J387" s="113">
        <f>D387-'UIP Detail'!D384</f>
        <v>0</v>
      </c>
    </row>
    <row r="388" spans="7:10" ht="15" customHeight="1" x14ac:dyDescent="0.25">
      <c r="G388" s="10"/>
      <c r="I388" s="113">
        <f>C388-'UIP Detail'!C385</f>
        <v>0</v>
      </c>
      <c r="J388" s="113">
        <f>D388-'UIP Detail'!D385</f>
        <v>0</v>
      </c>
    </row>
    <row r="389" spans="7:10" ht="15" customHeight="1" x14ac:dyDescent="0.25">
      <c r="G389" s="10"/>
      <c r="I389" s="113">
        <f>C389-'UIP Detail'!C386</f>
        <v>0</v>
      </c>
      <c r="J389" s="113">
        <f>D389-'UIP Detail'!D386</f>
        <v>0</v>
      </c>
    </row>
    <row r="390" spans="7:10" ht="15" customHeight="1" x14ac:dyDescent="0.25">
      <c r="G390" s="10"/>
      <c r="I390" s="113">
        <f>C390-'UIP Detail'!C387</f>
        <v>0</v>
      </c>
      <c r="J390" s="113">
        <f>D390-'UIP Detail'!D387</f>
        <v>0</v>
      </c>
    </row>
    <row r="391" spans="7:10" ht="15" customHeight="1" x14ac:dyDescent="0.25">
      <c r="G391" s="10"/>
      <c r="I391" s="113">
        <f>C391-'UIP Detail'!C388</f>
        <v>0</v>
      </c>
      <c r="J391" s="113">
        <f>D391-'UIP Detail'!D388</f>
        <v>0</v>
      </c>
    </row>
    <row r="392" spans="7:10" ht="15" customHeight="1" x14ac:dyDescent="0.25">
      <c r="G392" s="10"/>
      <c r="I392" s="113">
        <f>C392-'UIP Detail'!C389</f>
        <v>0</v>
      </c>
      <c r="J392" s="113">
        <f>D392-'UIP Detail'!D389</f>
        <v>0</v>
      </c>
    </row>
    <row r="393" spans="7:10" ht="15" customHeight="1" x14ac:dyDescent="0.25">
      <c r="G393" s="10"/>
      <c r="I393" s="113">
        <f>C393-'UIP Detail'!C390</f>
        <v>0</v>
      </c>
      <c r="J393" s="113">
        <f>D393-'UIP Detail'!D390</f>
        <v>0</v>
      </c>
    </row>
    <row r="394" spans="7:10" ht="15" customHeight="1" x14ac:dyDescent="0.25">
      <c r="G394" s="10"/>
      <c r="I394" s="113">
        <f>C394-'UIP Detail'!C391</f>
        <v>0</v>
      </c>
      <c r="J394" s="113">
        <f>D394-'UIP Detail'!D391</f>
        <v>0</v>
      </c>
    </row>
    <row r="395" spans="7:10" ht="15" customHeight="1" x14ac:dyDescent="0.25">
      <c r="G395" s="10"/>
      <c r="I395" s="113">
        <f>C395-'UIP Detail'!C392</f>
        <v>0</v>
      </c>
      <c r="J395" s="113">
        <f>D395-'UIP Detail'!D392</f>
        <v>0</v>
      </c>
    </row>
    <row r="396" spans="7:10" ht="15" customHeight="1" x14ac:dyDescent="0.25">
      <c r="G396" s="10"/>
      <c r="I396" s="113">
        <f>C396-'UIP Detail'!C393</f>
        <v>0</v>
      </c>
      <c r="J396" s="113">
        <f>D396-'UIP Detail'!D393</f>
        <v>0</v>
      </c>
    </row>
    <row r="397" spans="7:10" ht="15" customHeight="1" x14ac:dyDescent="0.25">
      <c r="G397" s="10"/>
      <c r="I397" s="113">
        <f>C397-'UIP Detail'!C394</f>
        <v>0</v>
      </c>
      <c r="J397" s="113">
        <f>D397-'UIP Detail'!D394</f>
        <v>0</v>
      </c>
    </row>
    <row r="398" spans="7:10" ht="15" customHeight="1" x14ac:dyDescent="0.25">
      <c r="G398" s="10"/>
      <c r="I398" s="113">
        <f>C398-'UIP Detail'!C395</f>
        <v>0</v>
      </c>
      <c r="J398" s="113">
        <f>D398-'UIP Detail'!D395</f>
        <v>0</v>
      </c>
    </row>
    <row r="399" spans="7:10" ht="15" customHeight="1" x14ac:dyDescent="0.25">
      <c r="G399" s="10"/>
      <c r="I399" s="113">
        <f>C399-'UIP Detail'!C396</f>
        <v>0</v>
      </c>
      <c r="J399" s="113">
        <f>D399-'UIP Detail'!D396</f>
        <v>0</v>
      </c>
    </row>
    <row r="400" spans="7:10" ht="15" customHeight="1" x14ac:dyDescent="0.25">
      <c r="G400" s="10"/>
      <c r="I400" s="113">
        <f>C400-'UIP Detail'!C397</f>
        <v>0</v>
      </c>
      <c r="J400" s="113">
        <f>D400-'UIP Detail'!D397</f>
        <v>0</v>
      </c>
    </row>
    <row r="401" spans="7:10" ht="15" customHeight="1" x14ac:dyDescent="0.25">
      <c r="G401" s="10"/>
      <c r="I401" s="113">
        <f>C401-'UIP Detail'!C398</f>
        <v>0</v>
      </c>
      <c r="J401" s="113">
        <f>D401-'UIP Detail'!D398</f>
        <v>0</v>
      </c>
    </row>
    <row r="402" spans="7:10" ht="15" customHeight="1" x14ac:dyDescent="0.25">
      <c r="G402" s="10"/>
      <c r="I402" s="113">
        <f>C402-'UIP Detail'!C399</f>
        <v>0</v>
      </c>
      <c r="J402" s="113">
        <f>D402-'UIP Detail'!D399</f>
        <v>0</v>
      </c>
    </row>
    <row r="403" spans="7:10" ht="15" customHeight="1" x14ac:dyDescent="0.25">
      <c r="G403" s="10"/>
      <c r="I403" s="113">
        <f>C403-'UIP Detail'!C400</f>
        <v>0</v>
      </c>
      <c r="J403" s="113">
        <f>D403-'UIP Detail'!D400</f>
        <v>0</v>
      </c>
    </row>
    <row r="404" spans="7:10" ht="15" customHeight="1" x14ac:dyDescent="0.25">
      <c r="G404" s="10"/>
      <c r="I404" s="113">
        <f>C404-'UIP Detail'!C401</f>
        <v>0</v>
      </c>
      <c r="J404" s="113">
        <f>D404-'UIP Detail'!D401</f>
        <v>0</v>
      </c>
    </row>
    <row r="405" spans="7:10" ht="15" customHeight="1" x14ac:dyDescent="0.25">
      <c r="G405" s="10"/>
      <c r="I405" s="113">
        <f>C405-'UIP Detail'!C402</f>
        <v>0</v>
      </c>
      <c r="J405" s="113">
        <f>D405-'UIP Detail'!D402</f>
        <v>0</v>
      </c>
    </row>
    <row r="406" spans="7:10" ht="15" customHeight="1" x14ac:dyDescent="0.25">
      <c r="G406" s="10"/>
      <c r="I406" s="113">
        <f>C406-'UIP Detail'!C403</f>
        <v>0</v>
      </c>
      <c r="J406" s="113">
        <f>D406-'UIP Detail'!D403</f>
        <v>0</v>
      </c>
    </row>
    <row r="407" spans="7:10" ht="15" customHeight="1" x14ac:dyDescent="0.25">
      <c r="G407" s="10"/>
      <c r="I407" s="113">
        <f>C407-'UIP Detail'!C404</f>
        <v>0</v>
      </c>
      <c r="J407" s="113">
        <f>D407-'UIP Detail'!D404</f>
        <v>0</v>
      </c>
    </row>
    <row r="408" spans="7:10" ht="15" customHeight="1" x14ac:dyDescent="0.25">
      <c r="I408" s="113">
        <f>C408-'UIP Detail'!C405</f>
        <v>0</v>
      </c>
      <c r="J408" s="113">
        <f>D408-'UIP Detail'!D405</f>
        <v>0</v>
      </c>
    </row>
  </sheetData>
  <phoneticPr fontId="18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341"/>
  <sheetViews>
    <sheetView tabSelected="1" zoomScale="115" zoomScaleNormal="115" workbookViewId="0"/>
  </sheetViews>
  <sheetFormatPr defaultColWidth="9.109375" defaultRowHeight="15" customHeight="1" x14ac:dyDescent="0.2"/>
  <cols>
    <col min="1" max="1" width="52.33203125" style="212" customWidth="1"/>
    <col min="2" max="2" width="14.33203125" style="130" customWidth="1" collapsed="1"/>
    <col min="3" max="4" width="12.88671875" style="130" customWidth="1" collapsed="1"/>
    <col min="5" max="5" width="15.109375" style="130" customWidth="1"/>
    <col min="6" max="6" width="7.44140625" style="38" customWidth="1"/>
    <col min="7" max="16384" width="9.109375" style="38"/>
  </cols>
  <sheetData>
    <row r="1" spans="1:5" ht="15" customHeight="1" x14ac:dyDescent="0.25">
      <c r="A1" s="229" t="s">
        <v>409</v>
      </c>
      <c r="B1" s="229"/>
      <c r="C1" s="229"/>
      <c r="D1" s="229"/>
      <c r="E1" s="229"/>
    </row>
    <row r="2" spans="1:5" ht="11.25" customHeight="1" x14ac:dyDescent="0.25">
      <c r="A2" s="229" t="s">
        <v>458</v>
      </c>
      <c r="B2" s="229"/>
      <c r="C2" s="229"/>
      <c r="D2" s="229"/>
      <c r="E2" s="229"/>
    </row>
    <row r="3" spans="1:5" ht="12.75" customHeight="1" x14ac:dyDescent="0.25">
      <c r="A3" s="229" t="str">
        <f>Allocated!A3</f>
        <v>FOR THE MONTH ENDED OCTOBER 31, 2014</v>
      </c>
      <c r="B3" s="229"/>
      <c r="C3" s="229"/>
      <c r="D3" s="229"/>
      <c r="E3" s="229"/>
    </row>
    <row r="4" spans="1:5" ht="11.25" customHeight="1" x14ac:dyDescent="0.25">
      <c r="A4" s="131" t="s">
        <v>276</v>
      </c>
      <c r="B4" s="132" t="s">
        <v>411</v>
      </c>
      <c r="C4" s="132" t="s">
        <v>271</v>
      </c>
      <c r="D4" s="132" t="s">
        <v>447</v>
      </c>
      <c r="E4" s="132" t="s">
        <v>70</v>
      </c>
    </row>
    <row r="5" spans="1:5" ht="15" customHeight="1" x14ac:dyDescent="0.25">
      <c r="A5" s="186" t="s">
        <v>449</v>
      </c>
      <c r="B5" s="187"/>
      <c r="C5" s="187"/>
      <c r="D5" s="187"/>
      <c r="E5" s="187"/>
    </row>
    <row r="6" spans="1:5" ht="15" customHeight="1" x14ac:dyDescent="0.2">
      <c r="A6" s="188" t="s">
        <v>128</v>
      </c>
      <c r="B6" s="187"/>
      <c r="C6" s="187"/>
      <c r="D6" s="187"/>
      <c r="E6" s="187"/>
    </row>
    <row r="7" spans="1:5" ht="15" customHeight="1" x14ac:dyDescent="0.2">
      <c r="A7" s="189" t="s">
        <v>129</v>
      </c>
      <c r="B7" s="190">
        <v>64000010.969999999</v>
      </c>
      <c r="C7" s="190">
        <v>0</v>
      </c>
      <c r="D7" s="190">
        <v>0</v>
      </c>
      <c r="E7" s="190">
        <v>64000010.969999999</v>
      </c>
    </row>
    <row r="8" spans="1:5" ht="15" customHeight="1" x14ac:dyDescent="0.2">
      <c r="A8" s="189" t="s">
        <v>130</v>
      </c>
      <c r="B8" s="190">
        <v>76364435.739999995</v>
      </c>
      <c r="C8" s="190">
        <v>0</v>
      </c>
      <c r="D8" s="190">
        <v>0</v>
      </c>
      <c r="E8" s="190">
        <v>76364435.739999995</v>
      </c>
    </row>
    <row r="9" spans="1:5" ht="15" customHeight="1" x14ac:dyDescent="0.2">
      <c r="A9" s="189" t="s">
        <v>131</v>
      </c>
      <c r="B9" s="190">
        <v>2965663.82</v>
      </c>
      <c r="C9" s="190">
        <v>0</v>
      </c>
      <c r="D9" s="190">
        <v>0</v>
      </c>
      <c r="E9" s="190">
        <v>2965663.82</v>
      </c>
    </row>
    <row r="10" spans="1:5" ht="15" customHeight="1" x14ac:dyDescent="0.2">
      <c r="A10" s="189" t="s">
        <v>134</v>
      </c>
      <c r="B10" s="190">
        <v>0</v>
      </c>
      <c r="C10" s="190">
        <v>0</v>
      </c>
      <c r="D10" s="190">
        <v>0</v>
      </c>
      <c r="E10" s="190">
        <v>0</v>
      </c>
    </row>
    <row r="11" spans="1:5" ht="15" customHeight="1" x14ac:dyDescent="0.2">
      <c r="A11" s="189" t="s">
        <v>133</v>
      </c>
      <c r="B11" s="190">
        <v>14259847.289999999</v>
      </c>
      <c r="C11" s="190">
        <v>0</v>
      </c>
      <c r="D11" s="190">
        <v>0</v>
      </c>
      <c r="E11" s="190">
        <v>14259847.289999999</v>
      </c>
    </row>
    <row r="12" spans="1:5" ht="15" customHeight="1" x14ac:dyDescent="0.2">
      <c r="A12" s="189" t="s">
        <v>132</v>
      </c>
      <c r="B12" s="190">
        <v>513337.33999999898</v>
      </c>
      <c r="C12" s="190">
        <v>0</v>
      </c>
      <c r="D12" s="190">
        <v>0</v>
      </c>
      <c r="E12" s="190">
        <v>513337.33999999898</v>
      </c>
    </row>
    <row r="13" spans="1:5" ht="15" customHeight="1" x14ac:dyDescent="0.2">
      <c r="A13" s="189" t="s">
        <v>135</v>
      </c>
      <c r="B13" s="190">
        <v>0</v>
      </c>
      <c r="C13" s="190">
        <v>35365424.289999999</v>
      </c>
      <c r="D13" s="190">
        <v>0</v>
      </c>
      <c r="E13" s="190">
        <v>35365424.289999999</v>
      </c>
    </row>
    <row r="14" spans="1:5" ht="12" customHeight="1" x14ac:dyDescent="0.2">
      <c r="A14" s="189" t="s">
        <v>136</v>
      </c>
      <c r="B14" s="190">
        <v>0</v>
      </c>
      <c r="C14" s="190">
        <v>18512375.859999999</v>
      </c>
      <c r="D14" s="190">
        <v>0</v>
      </c>
      <c r="E14" s="190">
        <v>18512375.859999999</v>
      </c>
    </row>
    <row r="15" spans="1:5" ht="15" customHeight="1" x14ac:dyDescent="0.2">
      <c r="A15" s="191" t="s">
        <v>137</v>
      </c>
      <c r="B15" s="190">
        <v>0</v>
      </c>
      <c r="C15" s="190">
        <v>1410636.53</v>
      </c>
      <c r="D15" s="190">
        <v>0</v>
      </c>
      <c r="E15" s="190">
        <v>1410636.53</v>
      </c>
    </row>
    <row r="16" spans="1:5" ht="15" customHeight="1" x14ac:dyDescent="0.2">
      <c r="A16" s="189" t="s">
        <v>138</v>
      </c>
      <c r="B16" s="192">
        <v>158103295.15999901</v>
      </c>
      <c r="C16" s="192">
        <v>55288436.68</v>
      </c>
      <c r="D16" s="192">
        <v>0</v>
      </c>
      <c r="E16" s="192">
        <v>213391731.83999902</v>
      </c>
    </row>
    <row r="17" spans="1:5" ht="12.75" customHeight="1" x14ac:dyDescent="0.2">
      <c r="A17" s="188" t="s">
        <v>139</v>
      </c>
      <c r="B17" s="190"/>
      <c r="C17" s="190"/>
      <c r="D17" s="190"/>
      <c r="E17" s="190"/>
    </row>
    <row r="18" spans="1:5" ht="15" customHeight="1" x14ac:dyDescent="0.2">
      <c r="A18" s="191" t="s">
        <v>140</v>
      </c>
      <c r="B18" s="190">
        <v>16217</v>
      </c>
      <c r="C18" s="190">
        <v>0</v>
      </c>
      <c r="D18" s="190">
        <v>0</v>
      </c>
      <c r="E18" s="190">
        <v>16217</v>
      </c>
    </row>
    <row r="19" spans="1:5" ht="15" customHeight="1" x14ac:dyDescent="0.2">
      <c r="A19" s="189" t="s">
        <v>141</v>
      </c>
      <c r="B19" s="192">
        <v>16217</v>
      </c>
      <c r="C19" s="192">
        <v>0</v>
      </c>
      <c r="D19" s="192">
        <v>0</v>
      </c>
      <c r="E19" s="192">
        <v>16217</v>
      </c>
    </row>
    <row r="20" spans="1:5" ht="15" customHeight="1" x14ac:dyDescent="0.2">
      <c r="A20" s="188" t="s">
        <v>142</v>
      </c>
      <c r="B20" s="190"/>
      <c r="C20" s="190"/>
      <c r="D20" s="190"/>
      <c r="E20" s="190"/>
    </row>
    <row r="21" spans="1:5" ht="15" customHeight="1" x14ac:dyDescent="0.2">
      <c r="A21" s="189" t="s">
        <v>143</v>
      </c>
      <c r="B21" s="190">
        <v>2914577.26</v>
      </c>
      <c r="C21" s="190">
        <v>0</v>
      </c>
      <c r="D21" s="190">
        <v>0</v>
      </c>
      <c r="E21" s="190">
        <v>2914577.26</v>
      </c>
    </row>
    <row r="22" spans="1:5" ht="15" customHeight="1" x14ac:dyDescent="0.2">
      <c r="A22" s="191" t="s">
        <v>144</v>
      </c>
      <c r="B22" s="190">
        <v>2974609</v>
      </c>
      <c r="C22" s="190">
        <v>0</v>
      </c>
      <c r="D22" s="190">
        <v>0</v>
      </c>
      <c r="E22" s="190">
        <v>2974609</v>
      </c>
    </row>
    <row r="23" spans="1:5" ht="15" customHeight="1" x14ac:dyDescent="0.2">
      <c r="A23" s="189" t="s">
        <v>145</v>
      </c>
      <c r="B23" s="192">
        <v>5889186.2599999998</v>
      </c>
      <c r="C23" s="192">
        <v>0</v>
      </c>
      <c r="D23" s="192">
        <v>0</v>
      </c>
      <c r="E23" s="192">
        <v>5889186.2599999998</v>
      </c>
    </row>
    <row r="24" spans="1:5" ht="15" customHeight="1" x14ac:dyDescent="0.2">
      <c r="A24" s="189" t="s">
        <v>146</v>
      </c>
      <c r="B24" s="190"/>
      <c r="C24" s="190"/>
      <c r="D24" s="190"/>
      <c r="E24" s="190"/>
    </row>
    <row r="25" spans="1:5" ht="15" customHeight="1" x14ac:dyDescent="0.2">
      <c r="A25" s="189" t="s">
        <v>147</v>
      </c>
      <c r="B25" s="190">
        <v>0</v>
      </c>
      <c r="C25" s="190">
        <v>0</v>
      </c>
      <c r="D25" s="190">
        <v>0</v>
      </c>
      <c r="E25" s="190">
        <v>0</v>
      </c>
    </row>
    <row r="26" spans="1:5" ht="15" customHeight="1" x14ac:dyDescent="0.2">
      <c r="A26" s="189" t="s">
        <v>148</v>
      </c>
      <c r="B26" s="190">
        <v>266798.81</v>
      </c>
      <c r="C26" s="190">
        <v>0</v>
      </c>
      <c r="D26" s="190">
        <v>0</v>
      </c>
      <c r="E26" s="190">
        <v>266798.81</v>
      </c>
    </row>
    <row r="27" spans="1:5" ht="15" customHeight="1" x14ac:dyDescent="0.2">
      <c r="A27" s="189" t="s">
        <v>149</v>
      </c>
      <c r="B27" s="190">
        <v>970018.55999999901</v>
      </c>
      <c r="C27" s="190">
        <v>0</v>
      </c>
      <c r="D27" s="190">
        <v>0</v>
      </c>
      <c r="E27" s="190">
        <v>970018.55999999901</v>
      </c>
    </row>
    <row r="28" spans="1:5" ht="15" customHeight="1" x14ac:dyDescent="0.2">
      <c r="A28" s="189" t="s">
        <v>150</v>
      </c>
      <c r="B28" s="190">
        <v>1291921.6299999999</v>
      </c>
      <c r="C28" s="190">
        <v>0</v>
      </c>
      <c r="D28" s="190">
        <v>0</v>
      </c>
      <c r="E28" s="190">
        <v>1291921.6299999999</v>
      </c>
    </row>
    <row r="29" spans="1:5" ht="15" customHeight="1" x14ac:dyDescent="0.2">
      <c r="A29" s="189" t="s">
        <v>151</v>
      </c>
      <c r="B29" s="190">
        <v>4754784.25</v>
      </c>
      <c r="C29" s="190">
        <v>0</v>
      </c>
      <c r="D29" s="190">
        <v>0</v>
      </c>
      <c r="E29" s="190">
        <v>4754784.25</v>
      </c>
    </row>
    <row r="30" spans="1:5" ht="15" customHeight="1" x14ac:dyDescent="0.2">
      <c r="A30" s="189" t="s">
        <v>152</v>
      </c>
      <c r="B30" s="190">
        <v>0</v>
      </c>
      <c r="C30" s="190">
        <v>105030.94</v>
      </c>
      <c r="D30" s="190">
        <v>0</v>
      </c>
      <c r="E30" s="190">
        <v>105030.94</v>
      </c>
    </row>
    <row r="31" spans="1:5" ht="15" customHeight="1" x14ac:dyDescent="0.2">
      <c r="A31" s="189" t="s">
        <v>153</v>
      </c>
      <c r="B31" s="190">
        <v>0</v>
      </c>
      <c r="C31" s="190">
        <v>252885.33</v>
      </c>
      <c r="D31" s="190">
        <v>0</v>
      </c>
      <c r="E31" s="190">
        <v>252885.33</v>
      </c>
    </row>
    <row r="32" spans="1:5" ht="15" customHeight="1" x14ac:dyDescent="0.2">
      <c r="A32" s="189" t="s">
        <v>154</v>
      </c>
      <c r="B32" s="190">
        <v>0</v>
      </c>
      <c r="C32" s="190">
        <v>81681.5</v>
      </c>
      <c r="D32" s="190">
        <v>0</v>
      </c>
      <c r="E32" s="190">
        <v>81681.5</v>
      </c>
    </row>
    <row r="33" spans="1:5" ht="15" customHeight="1" x14ac:dyDescent="0.2">
      <c r="A33" s="189" t="s">
        <v>155</v>
      </c>
      <c r="B33" s="190">
        <v>0</v>
      </c>
      <c r="C33" s="190">
        <v>607238.19999999995</v>
      </c>
      <c r="D33" s="190">
        <v>0</v>
      </c>
      <c r="E33" s="190">
        <v>607238.19999999995</v>
      </c>
    </row>
    <row r="34" spans="1:5" ht="14.25" customHeight="1" x14ac:dyDescent="0.2">
      <c r="A34" s="191" t="s">
        <v>156</v>
      </c>
      <c r="B34" s="190">
        <v>0</v>
      </c>
      <c r="C34" s="190">
        <v>7330303.9500000002</v>
      </c>
      <c r="D34" s="190">
        <v>0</v>
      </c>
      <c r="E34" s="190">
        <v>7330303.9500000002</v>
      </c>
    </row>
    <row r="35" spans="1:5" ht="12" customHeight="1" x14ac:dyDescent="0.2">
      <c r="A35" s="189" t="s">
        <v>157</v>
      </c>
      <c r="B35" s="192">
        <v>7283523.25</v>
      </c>
      <c r="C35" s="192">
        <v>8377139.9199999999</v>
      </c>
      <c r="D35" s="192">
        <v>0</v>
      </c>
      <c r="E35" s="192">
        <v>15660663.17</v>
      </c>
    </row>
    <row r="36" spans="1:5" ht="15" customHeight="1" thickBot="1" x14ac:dyDescent="0.3">
      <c r="A36" s="133" t="s">
        <v>125</v>
      </c>
      <c r="B36" s="193">
        <v>171292221.669999</v>
      </c>
      <c r="C36" s="193">
        <v>63665576.600000001</v>
      </c>
      <c r="D36" s="193">
        <v>0</v>
      </c>
      <c r="E36" s="193">
        <v>234957798.269999</v>
      </c>
    </row>
    <row r="37" spans="1:5" ht="6" customHeight="1" thickTop="1" x14ac:dyDescent="0.25">
      <c r="A37" s="194"/>
      <c r="B37" s="195"/>
      <c r="C37" s="195"/>
      <c r="D37" s="195"/>
      <c r="E37" s="195"/>
    </row>
    <row r="38" spans="1:5" ht="12" customHeight="1" x14ac:dyDescent="0.25">
      <c r="A38" s="196" t="s">
        <v>126</v>
      </c>
      <c r="B38" s="190"/>
      <c r="C38" s="190"/>
      <c r="D38" s="190"/>
      <c r="E38" s="190"/>
    </row>
    <row r="39" spans="1:5" ht="12.75" customHeight="1" x14ac:dyDescent="0.2">
      <c r="A39" s="197" t="s">
        <v>158</v>
      </c>
      <c r="B39" s="190"/>
      <c r="C39" s="190"/>
      <c r="D39" s="190"/>
      <c r="E39" s="190"/>
    </row>
    <row r="40" spans="1:5" ht="15" customHeight="1" x14ac:dyDescent="0.2">
      <c r="A40" s="198" t="s">
        <v>159</v>
      </c>
      <c r="B40" s="190">
        <v>7634723.0099999998</v>
      </c>
      <c r="C40" s="190">
        <v>0</v>
      </c>
      <c r="D40" s="190">
        <v>0</v>
      </c>
      <c r="E40" s="190">
        <v>7634723.0099999998</v>
      </c>
    </row>
    <row r="41" spans="1:5" ht="15" customHeight="1" x14ac:dyDescent="0.2">
      <c r="A41" s="199" t="s">
        <v>160</v>
      </c>
      <c r="B41" s="190">
        <v>15679985.09</v>
      </c>
      <c r="C41" s="190">
        <v>0</v>
      </c>
      <c r="D41" s="190">
        <v>0</v>
      </c>
      <c r="E41" s="190">
        <v>15679985.09</v>
      </c>
    </row>
    <row r="42" spans="1:5" ht="15" customHeight="1" x14ac:dyDescent="0.2">
      <c r="A42" s="198" t="s">
        <v>161</v>
      </c>
      <c r="B42" s="192">
        <v>23314708.100000001</v>
      </c>
      <c r="C42" s="192">
        <v>0</v>
      </c>
      <c r="D42" s="192">
        <v>0</v>
      </c>
      <c r="E42" s="192">
        <v>23314708.100000001</v>
      </c>
    </row>
    <row r="43" spans="1:5" ht="15" customHeight="1" x14ac:dyDescent="0.2">
      <c r="A43" s="197" t="s">
        <v>162</v>
      </c>
      <c r="B43" s="190"/>
      <c r="C43" s="190"/>
      <c r="D43" s="190"/>
      <c r="E43" s="190"/>
    </row>
    <row r="44" spans="1:5" ht="15" customHeight="1" x14ac:dyDescent="0.2">
      <c r="A44" s="198" t="s">
        <v>163</v>
      </c>
      <c r="B44" s="190">
        <v>27695834.349999901</v>
      </c>
      <c r="C44" s="190">
        <v>0</v>
      </c>
      <c r="D44" s="190">
        <v>0</v>
      </c>
      <c r="E44" s="190">
        <v>27695834.349999901</v>
      </c>
    </row>
    <row r="45" spans="1:5" ht="15" customHeight="1" x14ac:dyDescent="0.2">
      <c r="A45" s="198" t="s">
        <v>164</v>
      </c>
      <c r="B45" s="190">
        <v>-2074261.47</v>
      </c>
      <c r="C45" s="190">
        <v>0</v>
      </c>
      <c r="D45" s="190">
        <v>0</v>
      </c>
      <c r="E45" s="190">
        <v>-2074261.47</v>
      </c>
    </row>
    <row r="46" spans="1:5" ht="15" customHeight="1" x14ac:dyDescent="0.2">
      <c r="A46" s="198" t="s">
        <v>165</v>
      </c>
      <c r="B46" s="190">
        <v>0</v>
      </c>
      <c r="C46" s="190">
        <v>30164645.989999998</v>
      </c>
      <c r="D46" s="190">
        <v>0</v>
      </c>
      <c r="E46" s="190">
        <v>30164645.989999998</v>
      </c>
    </row>
    <row r="47" spans="1:5" ht="12" customHeight="1" x14ac:dyDescent="0.2">
      <c r="A47" s="198" t="s">
        <v>166</v>
      </c>
      <c r="B47" s="190">
        <v>0</v>
      </c>
      <c r="C47" s="190">
        <v>15363</v>
      </c>
      <c r="D47" s="190">
        <v>0</v>
      </c>
      <c r="E47" s="190">
        <v>15363</v>
      </c>
    </row>
    <row r="48" spans="1:5" ht="15" customHeight="1" x14ac:dyDescent="0.2">
      <c r="A48" s="198" t="s">
        <v>167</v>
      </c>
      <c r="B48" s="190">
        <v>0</v>
      </c>
      <c r="C48" s="190">
        <v>-3776571.59</v>
      </c>
      <c r="D48" s="190">
        <v>0</v>
      </c>
      <c r="E48" s="190">
        <v>-3776571.59</v>
      </c>
    </row>
    <row r="49" spans="1:5" ht="15" customHeight="1" x14ac:dyDescent="0.2">
      <c r="A49" s="198" t="s">
        <v>168</v>
      </c>
      <c r="B49" s="190">
        <v>0</v>
      </c>
      <c r="C49" s="190">
        <v>1040604.28999999</v>
      </c>
      <c r="D49" s="190">
        <v>0</v>
      </c>
      <c r="E49" s="190">
        <v>1040604.28999999</v>
      </c>
    </row>
    <row r="50" spans="1:5" ht="15" customHeight="1" x14ac:dyDescent="0.2">
      <c r="A50" s="199" t="s">
        <v>169</v>
      </c>
      <c r="B50" s="190">
        <v>0</v>
      </c>
      <c r="C50" s="190">
        <v>-2965429.91</v>
      </c>
      <c r="D50" s="190">
        <v>0</v>
      </c>
      <c r="E50" s="190">
        <v>-2965429.91</v>
      </c>
    </row>
    <row r="51" spans="1:5" ht="15" customHeight="1" x14ac:dyDescent="0.2">
      <c r="A51" s="198" t="s">
        <v>170</v>
      </c>
      <c r="B51" s="192">
        <v>25621572.879999999</v>
      </c>
      <c r="C51" s="192">
        <v>24478611.780000001</v>
      </c>
      <c r="D51" s="192">
        <v>0</v>
      </c>
      <c r="E51" s="192">
        <v>50100184.659999996</v>
      </c>
    </row>
    <row r="52" spans="1:5" ht="13.5" customHeight="1" x14ac:dyDescent="0.2">
      <c r="A52" s="197" t="s">
        <v>171</v>
      </c>
      <c r="B52" s="190"/>
      <c r="C52" s="190"/>
      <c r="D52" s="190"/>
      <c r="E52" s="190"/>
    </row>
    <row r="53" spans="1:5" ht="15" customHeight="1" x14ac:dyDescent="0.2">
      <c r="A53" s="199" t="s">
        <v>172</v>
      </c>
      <c r="B53" s="190">
        <v>9751838.2299999893</v>
      </c>
      <c r="C53" s="190">
        <v>0</v>
      </c>
      <c r="D53" s="190">
        <v>0</v>
      </c>
      <c r="E53" s="190">
        <v>9751838.2299999893</v>
      </c>
    </row>
    <row r="54" spans="1:5" ht="15" customHeight="1" x14ac:dyDescent="0.2">
      <c r="A54" s="198" t="s">
        <v>173</v>
      </c>
      <c r="B54" s="192">
        <v>9751838.2299999893</v>
      </c>
      <c r="C54" s="192">
        <v>0</v>
      </c>
      <c r="D54" s="192">
        <v>0</v>
      </c>
      <c r="E54" s="192">
        <v>9751838.2299999893</v>
      </c>
    </row>
    <row r="55" spans="1:5" ht="15" customHeight="1" x14ac:dyDescent="0.2">
      <c r="A55" s="197" t="s">
        <v>174</v>
      </c>
      <c r="B55" s="190"/>
      <c r="C55" s="190"/>
      <c r="D55" s="190"/>
      <c r="E55" s="190"/>
    </row>
    <row r="56" spans="1:5" ht="15" customHeight="1" x14ac:dyDescent="0.2">
      <c r="A56" s="199" t="s">
        <v>175</v>
      </c>
      <c r="B56" s="200">
        <v>-11226280.449999999</v>
      </c>
      <c r="C56" s="200">
        <v>0</v>
      </c>
      <c r="D56" s="200">
        <v>0</v>
      </c>
      <c r="E56" s="200">
        <v>-11226280.449999999</v>
      </c>
    </row>
    <row r="57" spans="1:5" ht="15" customHeight="1" x14ac:dyDescent="0.2">
      <c r="A57" s="199" t="s">
        <v>176</v>
      </c>
      <c r="B57" s="190">
        <v>-11226280.449999999</v>
      </c>
      <c r="C57" s="190">
        <v>0</v>
      </c>
      <c r="D57" s="190">
        <v>0</v>
      </c>
      <c r="E57" s="190">
        <v>-11226280.449999999</v>
      </c>
    </row>
    <row r="58" spans="1:5" ht="15" customHeight="1" x14ac:dyDescent="0.25">
      <c r="A58" s="196" t="s">
        <v>127</v>
      </c>
      <c r="B58" s="201">
        <v>47461838.759999998</v>
      </c>
      <c r="C58" s="201">
        <v>24478611.780000001</v>
      </c>
      <c r="D58" s="201">
        <v>0</v>
      </c>
      <c r="E58" s="201">
        <v>71940450.539999992</v>
      </c>
    </row>
    <row r="59" spans="1:5" ht="6" customHeight="1" x14ac:dyDescent="0.2">
      <c r="A59" s="199"/>
      <c r="B59" s="200"/>
      <c r="C59" s="200"/>
      <c r="D59" s="200"/>
      <c r="E59" s="200"/>
    </row>
    <row r="60" spans="1:5" ht="15" customHeight="1" thickBot="1" x14ac:dyDescent="0.3">
      <c r="A60" s="133" t="s">
        <v>497</v>
      </c>
      <c r="B60" s="202">
        <v>123830382.909999</v>
      </c>
      <c r="C60" s="202">
        <v>39186964.82</v>
      </c>
      <c r="D60" s="202">
        <v>0</v>
      </c>
      <c r="E60" s="202">
        <v>163017347.72999901</v>
      </c>
    </row>
    <row r="61" spans="1:5" ht="6" customHeight="1" thickTop="1" x14ac:dyDescent="0.2">
      <c r="A61" s="198"/>
      <c r="B61" s="190"/>
      <c r="C61" s="190"/>
      <c r="D61" s="190"/>
      <c r="E61" s="190">
        <v>0</v>
      </c>
    </row>
    <row r="62" spans="1:5" ht="15" customHeight="1" x14ac:dyDescent="0.25">
      <c r="A62" s="196" t="s">
        <v>498</v>
      </c>
      <c r="B62" s="190"/>
      <c r="C62" s="190"/>
      <c r="D62" s="190"/>
      <c r="E62" s="190"/>
    </row>
    <row r="63" spans="1:5" ht="12.75" customHeight="1" x14ac:dyDescent="0.2">
      <c r="A63" s="198" t="s">
        <v>177</v>
      </c>
      <c r="B63" s="190"/>
      <c r="C63" s="190"/>
      <c r="D63" s="190"/>
      <c r="E63" s="190"/>
    </row>
    <row r="64" spans="1:5" ht="13.5" customHeight="1" x14ac:dyDescent="0.2">
      <c r="A64" s="197" t="s">
        <v>178</v>
      </c>
      <c r="B64" s="190"/>
      <c r="C64" s="190"/>
      <c r="D64" s="190"/>
      <c r="E64" s="190"/>
    </row>
    <row r="65" spans="1:5" ht="15" customHeight="1" x14ac:dyDescent="0.2">
      <c r="A65" s="198" t="s">
        <v>179</v>
      </c>
      <c r="B65" s="190">
        <v>150371.899999999</v>
      </c>
      <c r="C65" s="190">
        <v>0</v>
      </c>
      <c r="D65" s="190">
        <v>0</v>
      </c>
      <c r="E65" s="190">
        <v>150371.899999999</v>
      </c>
    </row>
    <row r="66" spans="1:5" ht="15" customHeight="1" x14ac:dyDescent="0.2">
      <c r="A66" s="198" t="s">
        <v>180</v>
      </c>
      <c r="B66" s="190">
        <v>801249.83</v>
      </c>
      <c r="C66" s="190">
        <v>0</v>
      </c>
      <c r="D66" s="190">
        <v>0</v>
      </c>
      <c r="E66" s="190">
        <v>801249.83</v>
      </c>
    </row>
    <row r="67" spans="1:5" ht="15" customHeight="1" x14ac:dyDescent="0.2">
      <c r="A67" s="198" t="s">
        <v>181</v>
      </c>
      <c r="B67" s="190">
        <v>252743.11999999901</v>
      </c>
      <c r="C67" s="190">
        <v>0</v>
      </c>
      <c r="D67" s="190">
        <v>0</v>
      </c>
      <c r="E67" s="190">
        <v>252743.11999999901</v>
      </c>
    </row>
    <row r="68" spans="1:5" ht="15" customHeight="1" x14ac:dyDescent="0.2">
      <c r="A68" s="198" t="s">
        <v>182</v>
      </c>
      <c r="B68" s="190">
        <v>855310.21</v>
      </c>
      <c r="C68" s="190">
        <v>0</v>
      </c>
      <c r="D68" s="190">
        <v>0</v>
      </c>
      <c r="E68" s="190">
        <v>855310.21</v>
      </c>
    </row>
    <row r="69" spans="1:5" ht="15" customHeight="1" x14ac:dyDescent="0.2">
      <c r="A69" s="198" t="s">
        <v>183</v>
      </c>
      <c r="B69" s="190">
        <v>26641.45</v>
      </c>
      <c r="C69" s="190">
        <v>0</v>
      </c>
      <c r="D69" s="190">
        <v>0</v>
      </c>
      <c r="E69" s="190">
        <v>26641.45</v>
      </c>
    </row>
    <row r="70" spans="1:5" ht="15" customHeight="1" x14ac:dyDescent="0.2">
      <c r="A70" s="198" t="s">
        <v>184</v>
      </c>
      <c r="B70" s="190">
        <v>168481.24</v>
      </c>
      <c r="C70" s="190">
        <v>0</v>
      </c>
      <c r="D70" s="190">
        <v>0</v>
      </c>
      <c r="E70" s="190">
        <v>168481.24</v>
      </c>
    </row>
    <row r="71" spans="1:5" ht="15" customHeight="1" x14ac:dyDescent="0.2">
      <c r="A71" s="198" t="s">
        <v>185</v>
      </c>
      <c r="B71" s="190">
        <v>350532.81999999902</v>
      </c>
      <c r="C71" s="190">
        <v>0</v>
      </c>
      <c r="D71" s="190">
        <v>0</v>
      </c>
      <c r="E71" s="190">
        <v>350532.81999999902</v>
      </c>
    </row>
    <row r="72" spans="1:5" ht="15" customHeight="1" x14ac:dyDescent="0.2">
      <c r="A72" s="198" t="s">
        <v>186</v>
      </c>
      <c r="B72" s="190">
        <v>1481687.79999999</v>
      </c>
      <c r="C72" s="190">
        <v>0</v>
      </c>
      <c r="D72" s="190">
        <v>0</v>
      </c>
      <c r="E72" s="190">
        <v>1481687.79999999</v>
      </c>
    </row>
    <row r="73" spans="1:5" ht="15" customHeight="1" x14ac:dyDescent="0.2">
      <c r="A73" s="198" t="s">
        <v>187</v>
      </c>
      <c r="B73" s="190">
        <v>276939.13</v>
      </c>
      <c r="C73" s="190">
        <v>0</v>
      </c>
      <c r="D73" s="190">
        <v>0</v>
      </c>
      <c r="E73" s="190">
        <v>276939.13</v>
      </c>
    </row>
    <row r="74" spans="1:5" ht="15" customHeight="1" x14ac:dyDescent="0.2">
      <c r="A74" s="198" t="s">
        <v>188</v>
      </c>
      <c r="B74" s="190">
        <v>253322.03</v>
      </c>
      <c r="C74" s="190">
        <v>0</v>
      </c>
      <c r="D74" s="190">
        <v>0</v>
      </c>
      <c r="E74" s="190">
        <v>253322.03</v>
      </c>
    </row>
    <row r="75" spans="1:5" ht="15" customHeight="1" x14ac:dyDescent="0.2">
      <c r="A75" s="198" t="s">
        <v>189</v>
      </c>
      <c r="B75" s="190">
        <v>129292.91</v>
      </c>
      <c r="C75" s="190">
        <v>0</v>
      </c>
      <c r="D75" s="190">
        <v>0</v>
      </c>
      <c r="E75" s="190">
        <v>129292.91</v>
      </c>
    </row>
    <row r="76" spans="1:5" ht="15" customHeight="1" x14ac:dyDescent="0.2">
      <c r="A76" s="198" t="s">
        <v>190</v>
      </c>
      <c r="B76" s="190">
        <v>0</v>
      </c>
      <c r="C76" s="190">
        <v>0</v>
      </c>
      <c r="D76" s="190">
        <v>0</v>
      </c>
      <c r="E76" s="190">
        <v>0</v>
      </c>
    </row>
    <row r="77" spans="1:5" ht="15" customHeight="1" x14ac:dyDescent="0.2">
      <c r="A77" s="198" t="s">
        <v>191</v>
      </c>
      <c r="B77" s="190">
        <v>477106.63999999902</v>
      </c>
      <c r="C77" s="190">
        <v>0</v>
      </c>
      <c r="D77" s="190">
        <v>0</v>
      </c>
      <c r="E77" s="190">
        <v>477106.63999999902</v>
      </c>
    </row>
    <row r="78" spans="1:5" ht="15" customHeight="1" x14ac:dyDescent="0.2">
      <c r="A78" s="198" t="s">
        <v>192</v>
      </c>
      <c r="B78" s="190">
        <v>39958.75</v>
      </c>
      <c r="C78" s="190">
        <v>0</v>
      </c>
      <c r="D78" s="190">
        <v>0</v>
      </c>
      <c r="E78" s="190">
        <v>39958.75</v>
      </c>
    </row>
    <row r="79" spans="1:5" ht="15" customHeight="1" x14ac:dyDescent="0.2">
      <c r="A79" s="198" t="s">
        <v>193</v>
      </c>
      <c r="B79" s="190">
        <v>352741.77999999898</v>
      </c>
      <c r="C79" s="190">
        <v>0</v>
      </c>
      <c r="D79" s="190">
        <v>0</v>
      </c>
      <c r="E79" s="190">
        <v>352741.77999999898</v>
      </c>
    </row>
    <row r="80" spans="1:5" ht="15" customHeight="1" x14ac:dyDescent="0.2">
      <c r="A80" s="198" t="s">
        <v>194</v>
      </c>
      <c r="B80" s="190">
        <v>0</v>
      </c>
      <c r="C80" s="190">
        <v>0</v>
      </c>
      <c r="D80" s="190">
        <v>0</v>
      </c>
      <c r="E80" s="190">
        <v>0</v>
      </c>
    </row>
    <row r="81" spans="1:5" ht="15" customHeight="1" x14ac:dyDescent="0.2">
      <c r="A81" s="198" t="s">
        <v>195</v>
      </c>
      <c r="B81" s="190">
        <v>0</v>
      </c>
      <c r="C81" s="190">
        <v>0</v>
      </c>
      <c r="D81" s="190">
        <v>0</v>
      </c>
      <c r="E81" s="190">
        <v>0</v>
      </c>
    </row>
    <row r="82" spans="1:5" ht="15" customHeight="1" x14ac:dyDescent="0.2">
      <c r="A82" s="198" t="s">
        <v>196</v>
      </c>
      <c r="B82" s="190">
        <v>66814.679999999993</v>
      </c>
      <c r="C82" s="190">
        <v>0</v>
      </c>
      <c r="D82" s="190">
        <v>0</v>
      </c>
      <c r="E82" s="190">
        <v>66814.679999999993</v>
      </c>
    </row>
    <row r="83" spans="1:5" ht="15" customHeight="1" x14ac:dyDescent="0.2">
      <c r="A83" s="198" t="s">
        <v>197</v>
      </c>
      <c r="B83" s="190">
        <v>59999.14</v>
      </c>
      <c r="C83" s="190">
        <v>0</v>
      </c>
      <c r="D83" s="190">
        <v>0</v>
      </c>
      <c r="E83" s="190">
        <v>59999.14</v>
      </c>
    </row>
    <row r="84" spans="1:5" ht="15" customHeight="1" x14ac:dyDescent="0.2">
      <c r="A84" s="198" t="s">
        <v>200</v>
      </c>
      <c r="B84" s="190">
        <v>70271.199999999997</v>
      </c>
      <c r="C84" s="190">
        <v>0</v>
      </c>
      <c r="D84" s="190">
        <v>0</v>
      </c>
      <c r="E84" s="190">
        <v>70271.199999999997</v>
      </c>
    </row>
    <row r="85" spans="1:5" ht="15" customHeight="1" x14ac:dyDescent="0.2">
      <c r="A85" s="198" t="s">
        <v>201</v>
      </c>
      <c r="B85" s="190">
        <v>561487.06999999995</v>
      </c>
      <c r="C85" s="190">
        <v>0</v>
      </c>
      <c r="D85" s="190">
        <v>0</v>
      </c>
      <c r="E85" s="190">
        <v>561487.06999999995</v>
      </c>
    </row>
    <row r="86" spans="1:5" ht="15" customHeight="1" x14ac:dyDescent="0.2">
      <c r="A86" s="198" t="s">
        <v>202</v>
      </c>
      <c r="B86" s="190">
        <v>205725.09</v>
      </c>
      <c r="C86" s="190">
        <v>0</v>
      </c>
      <c r="D86" s="190">
        <v>0</v>
      </c>
      <c r="E86" s="190">
        <v>205725.09</v>
      </c>
    </row>
    <row r="87" spans="1:5" ht="15" customHeight="1" x14ac:dyDescent="0.2">
      <c r="A87" s="198" t="s">
        <v>203</v>
      </c>
      <c r="B87" s="190">
        <v>785236.91</v>
      </c>
      <c r="C87" s="190">
        <v>0</v>
      </c>
      <c r="D87" s="190">
        <v>0</v>
      </c>
      <c r="E87" s="190">
        <v>785236.91</v>
      </c>
    </row>
    <row r="88" spans="1:5" ht="15" customHeight="1" x14ac:dyDescent="0.2">
      <c r="A88" s="198" t="s">
        <v>204</v>
      </c>
      <c r="B88" s="190">
        <v>355899.63</v>
      </c>
      <c r="C88" s="190">
        <v>0</v>
      </c>
      <c r="D88" s="190">
        <v>0</v>
      </c>
      <c r="E88" s="190">
        <v>355899.63</v>
      </c>
    </row>
    <row r="89" spans="1:5" ht="15" customHeight="1" x14ac:dyDescent="0.2">
      <c r="A89" s="198" t="s">
        <v>205</v>
      </c>
      <c r="B89" s="190">
        <v>606235.93000000005</v>
      </c>
      <c r="C89" s="190">
        <v>0</v>
      </c>
      <c r="D89" s="190">
        <v>0</v>
      </c>
      <c r="E89" s="190">
        <v>606235.93000000005</v>
      </c>
    </row>
    <row r="90" spans="1:5" ht="15" customHeight="1" x14ac:dyDescent="0.2">
      <c r="A90" s="198" t="s">
        <v>206</v>
      </c>
      <c r="B90" s="190">
        <v>53030.29</v>
      </c>
      <c r="C90" s="190">
        <v>0</v>
      </c>
      <c r="D90" s="190">
        <v>0</v>
      </c>
      <c r="E90" s="190">
        <v>53030.29</v>
      </c>
    </row>
    <row r="91" spans="1:5" ht="15" customHeight="1" x14ac:dyDescent="0.2">
      <c r="A91" s="198" t="s">
        <v>207</v>
      </c>
      <c r="B91" s="190">
        <v>8497.7000000000007</v>
      </c>
      <c r="C91" s="190">
        <v>0</v>
      </c>
      <c r="D91" s="190">
        <v>0</v>
      </c>
      <c r="E91" s="190">
        <v>8497.7000000000007</v>
      </c>
    </row>
    <row r="92" spans="1:5" ht="15" customHeight="1" x14ac:dyDescent="0.2">
      <c r="A92" s="198" t="s">
        <v>208</v>
      </c>
      <c r="B92" s="190">
        <v>1948058.73</v>
      </c>
      <c r="C92" s="190">
        <v>0</v>
      </c>
      <c r="D92" s="190">
        <v>0</v>
      </c>
      <c r="E92" s="190">
        <v>1948058.73</v>
      </c>
    </row>
    <row r="93" spans="1:5" ht="15" customHeight="1" x14ac:dyDescent="0.2">
      <c r="A93" s="198" t="s">
        <v>209</v>
      </c>
      <c r="B93" s="190">
        <v>73519.1899999999</v>
      </c>
      <c r="C93" s="190">
        <v>0</v>
      </c>
      <c r="D93" s="190">
        <v>0</v>
      </c>
      <c r="E93" s="190">
        <v>73519.1899999999</v>
      </c>
    </row>
    <row r="94" spans="1:5" ht="15" customHeight="1" x14ac:dyDescent="0.2">
      <c r="A94" s="198" t="s">
        <v>210</v>
      </c>
      <c r="B94" s="190">
        <v>45438.69</v>
      </c>
      <c r="C94" s="190">
        <v>0</v>
      </c>
      <c r="D94" s="190">
        <v>0</v>
      </c>
      <c r="E94" s="190">
        <v>45438.69</v>
      </c>
    </row>
    <row r="95" spans="1:5" ht="15" customHeight="1" x14ac:dyDescent="0.2">
      <c r="A95" s="198" t="s">
        <v>211</v>
      </c>
      <c r="B95" s="190">
        <v>0</v>
      </c>
      <c r="C95" s="190">
        <v>0</v>
      </c>
      <c r="D95" s="190">
        <v>0</v>
      </c>
      <c r="E95" s="190">
        <v>0</v>
      </c>
    </row>
    <row r="96" spans="1:5" ht="15" customHeight="1" x14ac:dyDescent="0.2">
      <c r="A96" s="198" t="s">
        <v>212</v>
      </c>
      <c r="B96" s="190">
        <v>0</v>
      </c>
      <c r="C96" s="190">
        <v>13405.83</v>
      </c>
      <c r="D96" s="190">
        <v>0</v>
      </c>
      <c r="E96" s="190">
        <v>13405.83</v>
      </c>
    </row>
    <row r="97" spans="1:5" ht="15" customHeight="1" x14ac:dyDescent="0.2">
      <c r="A97" s="198" t="s">
        <v>213</v>
      </c>
      <c r="B97" s="190">
        <v>0</v>
      </c>
      <c r="C97" s="190">
        <v>0</v>
      </c>
      <c r="D97" s="190">
        <v>0</v>
      </c>
      <c r="E97" s="190">
        <v>0</v>
      </c>
    </row>
    <row r="98" spans="1:5" ht="15" customHeight="1" x14ac:dyDescent="0.2">
      <c r="A98" s="198" t="s">
        <v>214</v>
      </c>
      <c r="B98" s="190">
        <v>0</v>
      </c>
      <c r="C98" s="190">
        <v>0</v>
      </c>
      <c r="D98" s="190">
        <v>0</v>
      </c>
      <c r="E98" s="190">
        <v>0</v>
      </c>
    </row>
    <row r="99" spans="1:5" ht="15" customHeight="1" x14ac:dyDescent="0.2">
      <c r="A99" s="198" t="s">
        <v>215</v>
      </c>
      <c r="B99" s="190">
        <v>0</v>
      </c>
      <c r="C99" s="190">
        <v>0</v>
      </c>
      <c r="D99" s="190">
        <v>0</v>
      </c>
      <c r="E99" s="190">
        <v>0</v>
      </c>
    </row>
    <row r="100" spans="1:5" ht="15" customHeight="1" x14ac:dyDescent="0.2">
      <c r="A100" s="198" t="s">
        <v>216</v>
      </c>
      <c r="B100" s="190">
        <v>0</v>
      </c>
      <c r="C100" s="190">
        <v>25151.99</v>
      </c>
      <c r="D100" s="190">
        <v>0</v>
      </c>
      <c r="E100" s="190">
        <v>25151.99</v>
      </c>
    </row>
    <row r="101" spans="1:5" ht="15" customHeight="1" x14ac:dyDescent="0.2">
      <c r="A101" s="198" t="s">
        <v>217</v>
      </c>
      <c r="B101" s="190">
        <v>0</v>
      </c>
      <c r="C101" s="190">
        <v>4730.3900000000003</v>
      </c>
      <c r="D101" s="190">
        <v>0</v>
      </c>
      <c r="E101" s="190">
        <v>4730.3900000000003</v>
      </c>
    </row>
    <row r="102" spans="1:5" ht="15" customHeight="1" x14ac:dyDescent="0.2">
      <c r="A102" s="198" t="s">
        <v>218</v>
      </c>
      <c r="B102" s="190">
        <v>0</v>
      </c>
      <c r="C102" s="190">
        <v>-2362.81</v>
      </c>
      <c r="D102" s="190">
        <v>0</v>
      </c>
      <c r="E102" s="190">
        <v>-2362.81</v>
      </c>
    </row>
    <row r="103" spans="1:5" ht="15" customHeight="1" x14ac:dyDescent="0.2">
      <c r="A103" s="198" t="s">
        <v>219</v>
      </c>
      <c r="B103" s="190">
        <v>0</v>
      </c>
      <c r="C103" s="190">
        <v>0</v>
      </c>
      <c r="D103" s="190">
        <v>0</v>
      </c>
      <c r="E103" s="190">
        <v>0</v>
      </c>
    </row>
    <row r="104" spans="1:5" ht="15" customHeight="1" x14ac:dyDescent="0.2">
      <c r="A104" s="198" t="s">
        <v>220</v>
      </c>
      <c r="B104" s="190">
        <v>0</v>
      </c>
      <c r="C104" s="190">
        <v>18104.3</v>
      </c>
      <c r="D104" s="190">
        <v>0</v>
      </c>
      <c r="E104" s="190">
        <v>18104.3</v>
      </c>
    </row>
    <row r="105" spans="1:5" ht="15" customHeight="1" x14ac:dyDescent="0.2">
      <c r="A105" s="198" t="s">
        <v>221</v>
      </c>
      <c r="B105" s="190">
        <v>0</v>
      </c>
      <c r="C105" s="190">
        <v>0</v>
      </c>
      <c r="D105" s="190">
        <v>0</v>
      </c>
      <c r="E105" s="190">
        <v>0</v>
      </c>
    </row>
    <row r="106" spans="1:5" ht="15" customHeight="1" x14ac:dyDescent="0.2">
      <c r="A106" s="198" t="s">
        <v>222</v>
      </c>
      <c r="B106" s="190">
        <v>0</v>
      </c>
      <c r="C106" s="190">
        <v>0</v>
      </c>
      <c r="D106" s="190">
        <v>0</v>
      </c>
      <c r="E106" s="190">
        <v>0</v>
      </c>
    </row>
    <row r="107" spans="1:5" ht="15" customHeight="1" x14ac:dyDescent="0.2">
      <c r="A107" s="198" t="s">
        <v>223</v>
      </c>
      <c r="B107" s="190">
        <v>0</v>
      </c>
      <c r="C107" s="190">
        <v>6.88</v>
      </c>
      <c r="D107" s="190">
        <v>0</v>
      </c>
      <c r="E107" s="190">
        <v>6.88</v>
      </c>
    </row>
    <row r="108" spans="1:5" ht="15" customHeight="1" x14ac:dyDescent="0.2">
      <c r="A108" s="198" t="s">
        <v>224</v>
      </c>
      <c r="B108" s="190">
        <v>0</v>
      </c>
      <c r="C108" s="190">
        <v>11123.0799999999</v>
      </c>
      <c r="D108" s="190">
        <v>0</v>
      </c>
      <c r="E108" s="190">
        <v>11123.0799999999</v>
      </c>
    </row>
    <row r="109" spans="1:5" ht="15" customHeight="1" x14ac:dyDescent="0.2">
      <c r="A109" s="198" t="s">
        <v>225</v>
      </c>
      <c r="B109" s="190">
        <v>0</v>
      </c>
      <c r="C109" s="190">
        <v>824.6</v>
      </c>
      <c r="D109" s="190">
        <v>0</v>
      </c>
      <c r="E109" s="190">
        <v>824.6</v>
      </c>
    </row>
    <row r="110" spans="1:5" ht="15" customHeight="1" x14ac:dyDescent="0.2">
      <c r="A110" s="198" t="s">
        <v>226</v>
      </c>
      <c r="B110" s="190">
        <v>0</v>
      </c>
      <c r="C110" s="190">
        <v>6090.44</v>
      </c>
      <c r="D110" s="190">
        <v>0</v>
      </c>
      <c r="E110" s="190">
        <v>6090.44</v>
      </c>
    </row>
    <row r="111" spans="1:5" ht="15" customHeight="1" x14ac:dyDescent="0.2">
      <c r="A111" s="198" t="s">
        <v>227</v>
      </c>
      <c r="B111" s="190">
        <v>0</v>
      </c>
      <c r="C111" s="190">
        <v>0</v>
      </c>
      <c r="D111" s="190">
        <v>0</v>
      </c>
      <c r="E111" s="190">
        <v>0</v>
      </c>
    </row>
    <row r="112" spans="1:5" ht="15" customHeight="1" x14ac:dyDescent="0.2">
      <c r="A112" s="198" t="s">
        <v>228</v>
      </c>
      <c r="B112" s="190">
        <v>0</v>
      </c>
      <c r="C112" s="190">
        <v>0</v>
      </c>
      <c r="D112" s="190">
        <v>0</v>
      </c>
      <c r="E112" s="190">
        <v>0</v>
      </c>
    </row>
    <row r="113" spans="1:5" ht="15" customHeight="1" x14ac:dyDescent="0.2">
      <c r="A113" s="198" t="s">
        <v>229</v>
      </c>
      <c r="B113" s="190">
        <v>0</v>
      </c>
      <c r="C113" s="190">
        <v>3883.94</v>
      </c>
      <c r="D113" s="190">
        <v>0</v>
      </c>
      <c r="E113" s="190">
        <v>3883.94</v>
      </c>
    </row>
    <row r="114" spans="1:5" ht="15" customHeight="1" x14ac:dyDescent="0.2">
      <c r="A114" s="198" t="s">
        <v>230</v>
      </c>
      <c r="B114" s="190">
        <v>0</v>
      </c>
      <c r="C114" s="190">
        <v>0</v>
      </c>
      <c r="D114" s="190">
        <v>0</v>
      </c>
      <c r="E114" s="190">
        <v>0</v>
      </c>
    </row>
    <row r="115" spans="1:5" ht="15" customHeight="1" x14ac:dyDescent="0.2">
      <c r="A115" s="198" t="s">
        <v>231</v>
      </c>
      <c r="B115" s="190">
        <v>0</v>
      </c>
      <c r="C115" s="190">
        <v>-341.74</v>
      </c>
      <c r="D115" s="190">
        <v>0</v>
      </c>
      <c r="E115" s="190">
        <v>-341.74</v>
      </c>
    </row>
    <row r="116" spans="1:5" ht="15" customHeight="1" x14ac:dyDescent="0.2">
      <c r="A116" s="198" t="s">
        <v>232</v>
      </c>
      <c r="B116" s="190">
        <v>0</v>
      </c>
      <c r="C116" s="190">
        <v>17421.57</v>
      </c>
      <c r="D116" s="190">
        <v>0</v>
      </c>
      <c r="E116" s="190">
        <v>17421.57</v>
      </c>
    </row>
    <row r="117" spans="1:5" ht="15" customHeight="1" x14ac:dyDescent="0.2">
      <c r="A117" s="198" t="s">
        <v>233</v>
      </c>
      <c r="B117" s="190">
        <v>0</v>
      </c>
      <c r="C117" s="190">
        <v>45.68</v>
      </c>
      <c r="D117" s="190">
        <v>0</v>
      </c>
      <c r="E117" s="190">
        <v>45.68</v>
      </c>
    </row>
    <row r="118" spans="1:5" ht="15" customHeight="1" x14ac:dyDescent="0.2">
      <c r="A118" s="198" t="s">
        <v>234</v>
      </c>
      <c r="B118" s="190">
        <v>0</v>
      </c>
      <c r="C118" s="190">
        <v>12.21</v>
      </c>
      <c r="D118" s="190">
        <v>0</v>
      </c>
      <c r="E118" s="190">
        <v>12.21</v>
      </c>
    </row>
    <row r="119" spans="1:5" ht="15" customHeight="1" x14ac:dyDescent="0.2">
      <c r="A119" s="198" t="s">
        <v>235</v>
      </c>
      <c r="B119" s="190">
        <v>0</v>
      </c>
      <c r="C119" s="190">
        <v>0</v>
      </c>
      <c r="D119" s="190">
        <v>0</v>
      </c>
      <c r="E119" s="190">
        <v>0</v>
      </c>
    </row>
    <row r="120" spans="1:5" ht="15" customHeight="1" x14ac:dyDescent="0.2">
      <c r="A120" s="198" t="s">
        <v>663</v>
      </c>
      <c r="B120" s="190">
        <v>0</v>
      </c>
      <c r="C120" s="190">
        <v>17611.309999999899</v>
      </c>
      <c r="D120" s="190">
        <v>0</v>
      </c>
      <c r="E120" s="190">
        <v>17611.309999999899</v>
      </c>
    </row>
    <row r="121" spans="1:5" ht="15" customHeight="1" x14ac:dyDescent="0.2">
      <c r="A121" s="198" t="s">
        <v>236</v>
      </c>
      <c r="B121" s="190">
        <v>0</v>
      </c>
      <c r="C121" s="190">
        <v>0</v>
      </c>
      <c r="D121" s="190">
        <v>0</v>
      </c>
      <c r="E121" s="190">
        <v>0</v>
      </c>
    </row>
    <row r="122" spans="1:5" ht="15" customHeight="1" x14ac:dyDescent="0.2">
      <c r="A122" s="198" t="s">
        <v>237</v>
      </c>
      <c r="B122" s="190">
        <v>0</v>
      </c>
      <c r="C122" s="190">
        <v>0</v>
      </c>
      <c r="D122" s="190">
        <v>0</v>
      </c>
      <c r="E122" s="190">
        <v>0</v>
      </c>
    </row>
    <row r="123" spans="1:5" ht="13.5" customHeight="1" x14ac:dyDescent="0.2">
      <c r="A123" s="198" t="s">
        <v>238</v>
      </c>
      <c r="B123" s="190">
        <v>0</v>
      </c>
      <c r="C123" s="190">
        <v>97.509999999999906</v>
      </c>
      <c r="D123" s="190">
        <v>0</v>
      </c>
      <c r="E123" s="190">
        <v>97.509999999999906</v>
      </c>
    </row>
    <row r="124" spans="1:5" ht="15" customHeight="1" x14ac:dyDescent="0.2">
      <c r="A124" s="198" t="s">
        <v>239</v>
      </c>
      <c r="B124" s="190">
        <v>0</v>
      </c>
      <c r="C124" s="190">
        <v>30638.69</v>
      </c>
      <c r="D124" s="190">
        <v>0</v>
      </c>
      <c r="E124" s="190">
        <v>30638.69</v>
      </c>
    </row>
    <row r="125" spans="1:5" ht="15" customHeight="1" x14ac:dyDescent="0.2">
      <c r="A125" s="198" t="s">
        <v>240</v>
      </c>
      <c r="B125" s="190">
        <v>0</v>
      </c>
      <c r="C125" s="190">
        <v>0</v>
      </c>
      <c r="D125" s="190">
        <v>0</v>
      </c>
      <c r="E125" s="190">
        <v>0</v>
      </c>
    </row>
    <row r="126" spans="1:5" ht="15" customHeight="1" x14ac:dyDescent="0.2">
      <c r="A126" s="198" t="s">
        <v>241</v>
      </c>
      <c r="B126" s="190">
        <v>0</v>
      </c>
      <c r="C126" s="190">
        <v>0</v>
      </c>
      <c r="D126" s="190">
        <v>0</v>
      </c>
      <c r="E126" s="190">
        <v>0</v>
      </c>
    </row>
    <row r="127" spans="1:5" ht="15" customHeight="1" x14ac:dyDescent="0.2">
      <c r="A127" s="198" t="s">
        <v>242</v>
      </c>
      <c r="B127" s="190">
        <v>0</v>
      </c>
      <c r="C127" s="190">
        <v>0</v>
      </c>
      <c r="D127" s="190">
        <v>0</v>
      </c>
      <c r="E127" s="190">
        <v>0</v>
      </c>
    </row>
    <row r="128" spans="1:5" ht="15" customHeight="1" x14ac:dyDescent="0.2">
      <c r="A128" s="198" t="s">
        <v>243</v>
      </c>
      <c r="B128" s="190">
        <v>0</v>
      </c>
      <c r="C128" s="190">
        <v>0</v>
      </c>
      <c r="D128" s="190">
        <v>0</v>
      </c>
      <c r="E128" s="190">
        <v>0</v>
      </c>
    </row>
    <row r="129" spans="1:5" ht="15" customHeight="1" x14ac:dyDescent="0.2">
      <c r="A129" s="198" t="s">
        <v>244</v>
      </c>
      <c r="B129" s="190">
        <v>0</v>
      </c>
      <c r="C129" s="190">
        <v>0</v>
      </c>
      <c r="D129" s="190">
        <v>0</v>
      </c>
      <c r="E129" s="190">
        <v>0</v>
      </c>
    </row>
    <row r="130" spans="1:5" ht="15" customHeight="1" x14ac:dyDescent="0.2">
      <c r="A130" s="199" t="s">
        <v>667</v>
      </c>
      <c r="B130" s="190">
        <v>0</v>
      </c>
      <c r="C130" s="190">
        <v>0</v>
      </c>
      <c r="D130" s="190">
        <v>0</v>
      </c>
      <c r="E130" s="190">
        <v>0</v>
      </c>
    </row>
    <row r="131" spans="1:5" ht="15" customHeight="1" x14ac:dyDescent="0.2">
      <c r="A131" s="203" t="s">
        <v>245</v>
      </c>
      <c r="B131" s="192">
        <v>10456593.859999999</v>
      </c>
      <c r="C131" s="192">
        <v>146443.87</v>
      </c>
      <c r="D131" s="192">
        <v>0</v>
      </c>
      <c r="E131" s="192">
        <v>10603037.729999999</v>
      </c>
    </row>
    <row r="132" spans="1:5" ht="15" customHeight="1" x14ac:dyDescent="0.2">
      <c r="A132" s="197" t="s">
        <v>246</v>
      </c>
      <c r="B132" s="190"/>
      <c r="C132" s="190"/>
      <c r="D132" s="190"/>
      <c r="E132" s="190"/>
    </row>
    <row r="133" spans="1:5" ht="15" customHeight="1" x14ac:dyDescent="0.2">
      <c r="A133" s="198" t="s">
        <v>247</v>
      </c>
      <c r="B133" s="190">
        <v>125209.81</v>
      </c>
      <c r="C133" s="190">
        <v>0</v>
      </c>
      <c r="D133" s="190">
        <v>0</v>
      </c>
      <c r="E133" s="190">
        <v>125209.81</v>
      </c>
    </row>
    <row r="134" spans="1:5" ht="15" customHeight="1" x14ac:dyDescent="0.2">
      <c r="A134" s="198" t="s">
        <v>248</v>
      </c>
      <c r="B134" s="190">
        <v>0</v>
      </c>
      <c r="C134" s="190">
        <v>0</v>
      </c>
      <c r="D134" s="190">
        <v>0</v>
      </c>
      <c r="E134" s="190">
        <v>0</v>
      </c>
    </row>
    <row r="135" spans="1:5" ht="15" customHeight="1" x14ac:dyDescent="0.2">
      <c r="A135" s="198" t="s">
        <v>249</v>
      </c>
      <c r="B135" s="190">
        <v>8537.18</v>
      </c>
      <c r="C135" s="190">
        <v>0</v>
      </c>
      <c r="D135" s="190">
        <v>0</v>
      </c>
      <c r="E135" s="190">
        <v>8537.18</v>
      </c>
    </row>
    <row r="136" spans="1:5" ht="15" customHeight="1" x14ac:dyDescent="0.2">
      <c r="A136" s="198" t="s">
        <v>664</v>
      </c>
      <c r="B136" s="190">
        <v>226742.87</v>
      </c>
      <c r="C136" s="190">
        <v>0</v>
      </c>
      <c r="D136" s="190">
        <v>0</v>
      </c>
      <c r="E136" s="190">
        <v>226742.87</v>
      </c>
    </row>
    <row r="137" spans="1:5" ht="15" customHeight="1" x14ac:dyDescent="0.2">
      <c r="A137" s="198" t="s">
        <v>250</v>
      </c>
      <c r="B137" s="190">
        <v>102825.69999999899</v>
      </c>
      <c r="C137" s="190">
        <v>0</v>
      </c>
      <c r="D137" s="190">
        <v>0</v>
      </c>
      <c r="E137" s="190">
        <v>102825.69999999899</v>
      </c>
    </row>
    <row r="138" spans="1:5" ht="15" customHeight="1" x14ac:dyDescent="0.2">
      <c r="A138" s="198" t="s">
        <v>251</v>
      </c>
      <c r="B138" s="190">
        <v>23233.89</v>
      </c>
      <c r="C138" s="190">
        <v>0</v>
      </c>
      <c r="D138" s="190">
        <v>0</v>
      </c>
      <c r="E138" s="190">
        <v>23233.89</v>
      </c>
    </row>
    <row r="139" spans="1:5" ht="15" customHeight="1" x14ac:dyDescent="0.2">
      <c r="A139" s="198" t="s">
        <v>252</v>
      </c>
      <c r="B139" s="190">
        <v>7541.21</v>
      </c>
      <c r="C139" s="190">
        <v>0</v>
      </c>
      <c r="D139" s="190">
        <v>0</v>
      </c>
      <c r="E139" s="190">
        <v>7541.21</v>
      </c>
    </row>
    <row r="140" spans="1:5" ht="15" customHeight="1" x14ac:dyDescent="0.2">
      <c r="A140" s="198" t="s">
        <v>64</v>
      </c>
      <c r="B140" s="190">
        <v>4961.3999999999996</v>
      </c>
      <c r="C140" s="190">
        <v>0</v>
      </c>
      <c r="D140" s="190">
        <v>0</v>
      </c>
      <c r="E140" s="190">
        <v>4961.3999999999996</v>
      </c>
    </row>
    <row r="141" spans="1:5" ht="15" customHeight="1" x14ac:dyDescent="0.2">
      <c r="A141" s="198" t="s">
        <v>253</v>
      </c>
      <c r="B141" s="190">
        <v>0</v>
      </c>
      <c r="C141" s="190">
        <v>0</v>
      </c>
      <c r="D141" s="190">
        <v>0</v>
      </c>
      <c r="E141" s="190">
        <v>0</v>
      </c>
    </row>
    <row r="142" spans="1:5" ht="15" customHeight="1" x14ac:dyDescent="0.2">
      <c r="A142" s="198" t="s">
        <v>254</v>
      </c>
      <c r="B142" s="190">
        <v>73980.479999999996</v>
      </c>
      <c r="C142" s="190">
        <v>0</v>
      </c>
      <c r="D142" s="190">
        <v>0</v>
      </c>
      <c r="E142" s="190">
        <v>73980.479999999996</v>
      </c>
    </row>
    <row r="143" spans="1:5" ht="15" customHeight="1" x14ac:dyDescent="0.2">
      <c r="A143" s="198" t="s">
        <v>255</v>
      </c>
      <c r="B143" s="190">
        <v>23079.279999999999</v>
      </c>
      <c r="C143" s="190">
        <v>0</v>
      </c>
      <c r="D143" s="190">
        <v>0</v>
      </c>
      <c r="E143" s="190">
        <v>23079.279999999999</v>
      </c>
    </row>
    <row r="144" spans="1:5" ht="15" customHeight="1" x14ac:dyDescent="0.2">
      <c r="A144" s="198" t="s">
        <v>256</v>
      </c>
      <c r="B144" s="190">
        <v>93577.88</v>
      </c>
      <c r="C144" s="190">
        <v>0</v>
      </c>
      <c r="D144" s="190">
        <v>0</v>
      </c>
      <c r="E144" s="190">
        <v>93577.88</v>
      </c>
    </row>
    <row r="145" spans="1:5" ht="15" customHeight="1" x14ac:dyDescent="0.2">
      <c r="A145" s="198" t="s">
        <v>257</v>
      </c>
      <c r="B145" s="190">
        <v>5883.6</v>
      </c>
      <c r="C145" s="190">
        <v>0</v>
      </c>
      <c r="D145" s="190">
        <v>0</v>
      </c>
      <c r="E145" s="190">
        <v>5883.6</v>
      </c>
    </row>
    <row r="146" spans="1:5" ht="15" customHeight="1" x14ac:dyDescent="0.2">
      <c r="A146" s="198" t="s">
        <v>258</v>
      </c>
      <c r="B146" s="190">
        <v>6754.27</v>
      </c>
      <c r="C146" s="190">
        <v>0</v>
      </c>
      <c r="D146" s="190">
        <v>0</v>
      </c>
      <c r="E146" s="190">
        <v>6754.27</v>
      </c>
    </row>
    <row r="147" spans="1:5" ht="15" customHeight="1" x14ac:dyDescent="0.2">
      <c r="A147" s="198" t="s">
        <v>259</v>
      </c>
      <c r="B147" s="190">
        <v>128.84</v>
      </c>
      <c r="C147" s="190">
        <v>0</v>
      </c>
      <c r="D147" s="190">
        <v>0</v>
      </c>
      <c r="E147" s="190">
        <v>128.84</v>
      </c>
    </row>
    <row r="148" spans="1:5" ht="15" customHeight="1" x14ac:dyDescent="0.2">
      <c r="A148" s="198" t="s">
        <v>260</v>
      </c>
      <c r="B148" s="190">
        <v>230.27</v>
      </c>
      <c r="C148" s="190">
        <v>0</v>
      </c>
      <c r="D148" s="190">
        <v>0</v>
      </c>
      <c r="E148" s="190">
        <v>230.27</v>
      </c>
    </row>
    <row r="149" spans="1:5" ht="15" customHeight="1" x14ac:dyDescent="0.2">
      <c r="A149" s="198" t="s">
        <v>668</v>
      </c>
      <c r="B149" s="190">
        <v>105884.72</v>
      </c>
      <c r="C149" s="190">
        <v>0</v>
      </c>
      <c r="D149" s="190">
        <v>0</v>
      </c>
      <c r="E149" s="190">
        <v>105884.72</v>
      </c>
    </row>
    <row r="150" spans="1:5" ht="12.75" customHeight="1" x14ac:dyDescent="0.2">
      <c r="A150" s="198" t="s">
        <v>261</v>
      </c>
      <c r="B150" s="190">
        <v>226329.54</v>
      </c>
      <c r="C150" s="190">
        <v>0</v>
      </c>
      <c r="D150" s="190">
        <v>0</v>
      </c>
      <c r="E150" s="190">
        <v>226329.54</v>
      </c>
    </row>
    <row r="151" spans="1:5" ht="15" customHeight="1" x14ac:dyDescent="0.2">
      <c r="A151" s="198" t="s">
        <v>262</v>
      </c>
      <c r="B151" s="190">
        <v>700176.33</v>
      </c>
      <c r="C151" s="190">
        <v>0</v>
      </c>
      <c r="D151" s="190">
        <v>0</v>
      </c>
      <c r="E151" s="190">
        <v>700176.33</v>
      </c>
    </row>
    <row r="152" spans="1:5" ht="15" customHeight="1" x14ac:dyDescent="0.2">
      <c r="A152" s="198" t="s">
        <v>263</v>
      </c>
      <c r="B152" s="190">
        <v>271.409999999999</v>
      </c>
      <c r="C152" s="190">
        <v>0</v>
      </c>
      <c r="D152" s="190">
        <v>0</v>
      </c>
      <c r="E152" s="190">
        <v>271.409999999999</v>
      </c>
    </row>
    <row r="153" spans="1:5" ht="15" customHeight="1" x14ac:dyDescent="0.2">
      <c r="A153" s="198" t="s">
        <v>264</v>
      </c>
      <c r="B153" s="190">
        <v>0</v>
      </c>
      <c r="C153" s="190">
        <v>0</v>
      </c>
      <c r="D153" s="190">
        <v>0</v>
      </c>
      <c r="E153" s="190">
        <v>0</v>
      </c>
    </row>
    <row r="154" spans="1:5" ht="15" customHeight="1" x14ac:dyDescent="0.2">
      <c r="A154" s="198" t="s">
        <v>265</v>
      </c>
      <c r="B154" s="190">
        <v>0</v>
      </c>
      <c r="C154" s="190">
        <v>0</v>
      </c>
      <c r="D154" s="190">
        <v>0</v>
      </c>
      <c r="E154" s="190">
        <v>0</v>
      </c>
    </row>
    <row r="155" spans="1:5" ht="15" customHeight="1" x14ac:dyDescent="0.2">
      <c r="A155" s="198" t="s">
        <v>266</v>
      </c>
      <c r="B155" s="190">
        <v>0</v>
      </c>
      <c r="C155" s="190">
        <v>0</v>
      </c>
      <c r="D155" s="190">
        <v>0</v>
      </c>
      <c r="E155" s="190">
        <v>0</v>
      </c>
    </row>
    <row r="156" spans="1:5" ht="15" customHeight="1" x14ac:dyDescent="0.2">
      <c r="A156" s="198" t="s">
        <v>665</v>
      </c>
      <c r="B156" s="190">
        <v>0</v>
      </c>
      <c r="C156" s="190">
        <v>0</v>
      </c>
      <c r="D156" s="190">
        <v>0</v>
      </c>
      <c r="E156" s="190">
        <v>0</v>
      </c>
    </row>
    <row r="157" spans="1:5" ht="15" customHeight="1" x14ac:dyDescent="0.2">
      <c r="A157" s="198" t="s">
        <v>267</v>
      </c>
      <c r="B157" s="190">
        <v>0</v>
      </c>
      <c r="C157" s="190">
        <v>0</v>
      </c>
      <c r="D157" s="190">
        <v>0</v>
      </c>
      <c r="E157" s="190">
        <v>0</v>
      </c>
    </row>
    <row r="158" spans="1:5" ht="15" customHeight="1" x14ac:dyDescent="0.2">
      <c r="A158" s="198" t="s">
        <v>666</v>
      </c>
      <c r="B158" s="190">
        <v>0</v>
      </c>
      <c r="C158" s="190">
        <v>0</v>
      </c>
      <c r="D158" s="190">
        <v>0</v>
      </c>
      <c r="E158" s="190">
        <v>0</v>
      </c>
    </row>
    <row r="159" spans="1:5" ht="13.5" customHeight="1" x14ac:dyDescent="0.2">
      <c r="A159" s="199" t="s">
        <v>270</v>
      </c>
      <c r="B159" s="200">
        <v>0</v>
      </c>
      <c r="C159" s="200">
        <v>0</v>
      </c>
      <c r="D159" s="200">
        <v>0</v>
      </c>
      <c r="E159" s="200">
        <v>0</v>
      </c>
    </row>
    <row r="160" spans="1:5" ht="15" customHeight="1" x14ac:dyDescent="0.2">
      <c r="A160" s="198" t="s">
        <v>272</v>
      </c>
      <c r="B160" s="190">
        <v>1735348.68</v>
      </c>
      <c r="C160" s="190">
        <v>0</v>
      </c>
      <c r="D160" s="190">
        <v>0</v>
      </c>
      <c r="E160" s="190">
        <v>1735348.68</v>
      </c>
    </row>
    <row r="161" spans="1:5" ht="15" customHeight="1" x14ac:dyDescent="0.2">
      <c r="A161" s="197" t="s">
        <v>273</v>
      </c>
      <c r="B161" s="190"/>
      <c r="C161" s="190"/>
      <c r="D161" s="190"/>
      <c r="E161" s="190"/>
    </row>
    <row r="162" spans="1:5" ht="15" customHeight="1" x14ac:dyDescent="0.2">
      <c r="A162" s="198" t="s">
        <v>274</v>
      </c>
      <c r="B162" s="190">
        <v>-13752.8999999999</v>
      </c>
      <c r="C162" s="190">
        <v>0</v>
      </c>
      <c r="D162" s="190">
        <v>0</v>
      </c>
      <c r="E162" s="190">
        <v>-13752.8999999999</v>
      </c>
    </row>
    <row r="163" spans="1:5" ht="15" customHeight="1" x14ac:dyDescent="0.2">
      <c r="A163" s="198" t="s">
        <v>275</v>
      </c>
      <c r="B163" s="190">
        <v>258051.51</v>
      </c>
      <c r="C163" s="190">
        <v>0</v>
      </c>
      <c r="D163" s="190">
        <v>0</v>
      </c>
      <c r="E163" s="190">
        <v>258051.51</v>
      </c>
    </row>
    <row r="164" spans="1:5" ht="15" customHeight="1" x14ac:dyDescent="0.2">
      <c r="A164" s="198" t="s">
        <v>277</v>
      </c>
      <c r="B164" s="190">
        <v>136561</v>
      </c>
      <c r="C164" s="190">
        <v>0</v>
      </c>
      <c r="D164" s="190">
        <v>0</v>
      </c>
      <c r="E164" s="190">
        <v>136561</v>
      </c>
    </row>
    <row r="165" spans="1:5" ht="15" customHeight="1" x14ac:dyDescent="0.2">
      <c r="A165" s="198" t="s">
        <v>278</v>
      </c>
      <c r="B165" s="190">
        <v>234431.56</v>
      </c>
      <c r="C165" s="190">
        <v>0</v>
      </c>
      <c r="D165" s="190">
        <v>0</v>
      </c>
      <c r="E165" s="190">
        <v>234431.56</v>
      </c>
    </row>
    <row r="166" spans="1:5" ht="15" customHeight="1" x14ac:dyDescent="0.2">
      <c r="A166" s="198" t="s">
        <v>279</v>
      </c>
      <c r="B166" s="190">
        <v>199128.53999999899</v>
      </c>
      <c r="C166" s="190">
        <v>0</v>
      </c>
      <c r="D166" s="190">
        <v>0</v>
      </c>
      <c r="E166" s="190">
        <v>199128.53999999899</v>
      </c>
    </row>
    <row r="167" spans="1:5" ht="15" customHeight="1" x14ac:dyDescent="0.2">
      <c r="A167" s="198" t="s">
        <v>280</v>
      </c>
      <c r="B167" s="190">
        <v>0</v>
      </c>
      <c r="C167" s="190">
        <v>0</v>
      </c>
      <c r="D167" s="190">
        <v>0</v>
      </c>
      <c r="E167" s="190">
        <v>0</v>
      </c>
    </row>
    <row r="168" spans="1:5" ht="15" customHeight="1" x14ac:dyDescent="0.2">
      <c r="A168" s="198" t="s">
        <v>281</v>
      </c>
      <c r="B168" s="190">
        <v>332412.65000000002</v>
      </c>
      <c r="C168" s="190">
        <v>0</v>
      </c>
      <c r="D168" s="190">
        <v>0</v>
      </c>
      <c r="E168" s="190">
        <v>332412.65000000002</v>
      </c>
    </row>
    <row r="169" spans="1:5" ht="15" customHeight="1" x14ac:dyDescent="0.2">
      <c r="A169" s="198" t="s">
        <v>282</v>
      </c>
      <c r="B169" s="190">
        <v>366201.14</v>
      </c>
      <c r="C169" s="190">
        <v>0</v>
      </c>
      <c r="D169" s="190">
        <v>0</v>
      </c>
      <c r="E169" s="190">
        <v>366201.14</v>
      </c>
    </row>
    <row r="170" spans="1:5" ht="15" customHeight="1" x14ac:dyDescent="0.2">
      <c r="A170" s="198" t="s">
        <v>283</v>
      </c>
      <c r="B170" s="190">
        <v>297458.049999999</v>
      </c>
      <c r="C170" s="190">
        <v>0</v>
      </c>
      <c r="D170" s="190">
        <v>0</v>
      </c>
      <c r="E170" s="190">
        <v>297458.049999999</v>
      </c>
    </row>
    <row r="171" spans="1:5" ht="15" customHeight="1" x14ac:dyDescent="0.2">
      <c r="A171" s="198" t="s">
        <v>284</v>
      </c>
      <c r="B171" s="190">
        <v>57238.52</v>
      </c>
      <c r="C171" s="190">
        <v>0</v>
      </c>
      <c r="D171" s="190">
        <v>0</v>
      </c>
      <c r="E171" s="190">
        <v>57238.52</v>
      </c>
    </row>
    <row r="172" spans="1:5" ht="15" customHeight="1" x14ac:dyDescent="0.2">
      <c r="A172" s="198" t="s">
        <v>285</v>
      </c>
      <c r="B172" s="190">
        <v>0</v>
      </c>
      <c r="C172" s="190">
        <v>0</v>
      </c>
      <c r="D172" s="190">
        <v>0</v>
      </c>
      <c r="E172" s="190">
        <v>0</v>
      </c>
    </row>
    <row r="173" spans="1:5" ht="15" customHeight="1" x14ac:dyDescent="0.2">
      <c r="A173" s="198" t="s">
        <v>286</v>
      </c>
      <c r="B173" s="190">
        <v>7245.72</v>
      </c>
      <c r="C173" s="190">
        <v>0</v>
      </c>
      <c r="D173" s="190">
        <v>0</v>
      </c>
      <c r="E173" s="190">
        <v>7245.72</v>
      </c>
    </row>
    <row r="174" spans="1:5" ht="15" customHeight="1" x14ac:dyDescent="0.2">
      <c r="A174" s="198" t="s">
        <v>287</v>
      </c>
      <c r="B174" s="190">
        <v>403992.92</v>
      </c>
      <c r="C174" s="190">
        <v>0</v>
      </c>
      <c r="D174" s="190">
        <v>0</v>
      </c>
      <c r="E174" s="190">
        <v>403992.92</v>
      </c>
    </row>
    <row r="175" spans="1:5" ht="15" customHeight="1" x14ac:dyDescent="0.2">
      <c r="A175" s="198" t="s">
        <v>288</v>
      </c>
      <c r="B175" s="190">
        <v>4807694.2599999905</v>
      </c>
      <c r="C175" s="190">
        <v>0</v>
      </c>
      <c r="D175" s="190">
        <v>0</v>
      </c>
      <c r="E175" s="190">
        <v>4807694.2599999905</v>
      </c>
    </row>
    <row r="176" spans="1:5" ht="15" customHeight="1" x14ac:dyDescent="0.2">
      <c r="A176" s="198" t="s">
        <v>289</v>
      </c>
      <c r="B176" s="190">
        <v>1440315.03</v>
      </c>
      <c r="C176" s="190">
        <v>0</v>
      </c>
      <c r="D176" s="190">
        <v>0</v>
      </c>
      <c r="E176" s="190">
        <v>1440315.03</v>
      </c>
    </row>
    <row r="177" spans="1:5" ht="15" customHeight="1" x14ac:dyDescent="0.2">
      <c r="A177" s="198" t="s">
        <v>290</v>
      </c>
      <c r="B177" s="190">
        <v>11442.15</v>
      </c>
      <c r="C177" s="190">
        <v>0</v>
      </c>
      <c r="D177" s="190">
        <v>0</v>
      </c>
      <c r="E177" s="190">
        <v>11442.15</v>
      </c>
    </row>
    <row r="178" spans="1:5" ht="15" customHeight="1" x14ac:dyDescent="0.2">
      <c r="A178" s="198" t="s">
        <v>291</v>
      </c>
      <c r="B178" s="190">
        <v>242679.67</v>
      </c>
      <c r="C178" s="190">
        <v>0</v>
      </c>
      <c r="D178" s="190">
        <v>0</v>
      </c>
      <c r="E178" s="190">
        <v>242679.67</v>
      </c>
    </row>
    <row r="179" spans="1:5" ht="15" customHeight="1" x14ac:dyDescent="0.2">
      <c r="A179" s="198" t="s">
        <v>292</v>
      </c>
      <c r="B179" s="190">
        <v>32119.289999999899</v>
      </c>
      <c r="C179" s="190">
        <v>0</v>
      </c>
      <c r="D179" s="190">
        <v>0</v>
      </c>
      <c r="E179" s="190">
        <v>32119.289999999899</v>
      </c>
    </row>
    <row r="180" spans="1:5" ht="15" customHeight="1" x14ac:dyDescent="0.2">
      <c r="A180" s="198" t="s">
        <v>293</v>
      </c>
      <c r="B180" s="190">
        <v>0</v>
      </c>
      <c r="C180" s="190">
        <v>0</v>
      </c>
      <c r="D180" s="190">
        <v>0</v>
      </c>
      <c r="E180" s="190">
        <v>0</v>
      </c>
    </row>
    <row r="181" spans="1:5" ht="15" customHeight="1" x14ac:dyDescent="0.2">
      <c r="A181" s="198" t="s">
        <v>294</v>
      </c>
      <c r="B181" s="190">
        <v>0</v>
      </c>
      <c r="C181" s="190">
        <v>178605.16</v>
      </c>
      <c r="D181" s="190">
        <v>0</v>
      </c>
      <c r="E181" s="190">
        <v>178605.16</v>
      </c>
    </row>
    <row r="182" spans="1:5" ht="15" customHeight="1" x14ac:dyDescent="0.2">
      <c r="A182" s="198" t="s">
        <v>295</v>
      </c>
      <c r="B182" s="190">
        <v>0</v>
      </c>
      <c r="C182" s="190">
        <v>117396.34</v>
      </c>
      <c r="D182" s="190">
        <v>0</v>
      </c>
      <c r="E182" s="190">
        <v>117396.34</v>
      </c>
    </row>
    <row r="183" spans="1:5" ht="15" customHeight="1" x14ac:dyDescent="0.2">
      <c r="A183" s="198" t="s">
        <v>296</v>
      </c>
      <c r="B183" s="190">
        <v>0</v>
      </c>
      <c r="C183" s="190">
        <v>1314718.42</v>
      </c>
      <c r="D183" s="190">
        <v>0</v>
      </c>
      <c r="E183" s="190">
        <v>1314718.42</v>
      </c>
    </row>
    <row r="184" spans="1:5" ht="15" customHeight="1" x14ac:dyDescent="0.2">
      <c r="A184" s="198" t="s">
        <v>297</v>
      </c>
      <c r="B184" s="190">
        <v>0</v>
      </c>
      <c r="C184" s="190">
        <v>252582.239999999</v>
      </c>
      <c r="D184" s="190">
        <v>0</v>
      </c>
      <c r="E184" s="190">
        <v>252582.239999999</v>
      </c>
    </row>
    <row r="185" spans="1:5" ht="15" customHeight="1" x14ac:dyDescent="0.2">
      <c r="A185" s="198" t="s">
        <v>298</v>
      </c>
      <c r="B185" s="190">
        <v>0</v>
      </c>
      <c r="C185" s="190">
        <v>5932.0499999999902</v>
      </c>
      <c r="D185" s="190">
        <v>0</v>
      </c>
      <c r="E185" s="190">
        <v>5932.0499999999902</v>
      </c>
    </row>
    <row r="186" spans="1:5" ht="11.25" customHeight="1" x14ac:dyDescent="0.2">
      <c r="A186" s="198" t="s">
        <v>299</v>
      </c>
      <c r="B186" s="190">
        <v>0</v>
      </c>
      <c r="C186" s="190">
        <v>590062.97</v>
      </c>
      <c r="D186" s="190">
        <v>0</v>
      </c>
      <c r="E186" s="190">
        <v>590062.97</v>
      </c>
    </row>
    <row r="187" spans="1:5" ht="15" customHeight="1" x14ac:dyDescent="0.2">
      <c r="A187" s="198" t="s">
        <v>300</v>
      </c>
      <c r="B187" s="190">
        <v>0</v>
      </c>
      <c r="C187" s="190">
        <v>483367.989999999</v>
      </c>
      <c r="D187" s="190">
        <v>0</v>
      </c>
      <c r="E187" s="190">
        <v>483367.989999999</v>
      </c>
    </row>
    <row r="188" spans="1:5" ht="15" customHeight="1" x14ac:dyDescent="0.2">
      <c r="A188" s="198" t="s">
        <v>301</v>
      </c>
      <c r="B188" s="190">
        <v>0</v>
      </c>
      <c r="C188" s="190">
        <v>321276.34999999998</v>
      </c>
      <c r="D188" s="190">
        <v>0</v>
      </c>
      <c r="E188" s="190">
        <v>321276.34999999998</v>
      </c>
    </row>
    <row r="189" spans="1:5" ht="15" customHeight="1" x14ac:dyDescent="0.2">
      <c r="A189" s="198" t="s">
        <v>302</v>
      </c>
      <c r="B189" s="190">
        <v>0</v>
      </c>
      <c r="C189" s="190">
        <v>3007.6899999999901</v>
      </c>
      <c r="D189" s="190">
        <v>0</v>
      </c>
      <c r="E189" s="190">
        <v>3007.6899999999901</v>
      </c>
    </row>
    <row r="190" spans="1:5" ht="15" customHeight="1" x14ac:dyDescent="0.2">
      <c r="A190" s="198" t="s">
        <v>662</v>
      </c>
      <c r="B190" s="190">
        <v>0</v>
      </c>
      <c r="C190" s="190">
        <v>6244.49</v>
      </c>
      <c r="D190" s="190">
        <v>0</v>
      </c>
      <c r="E190" s="190">
        <v>6244.49</v>
      </c>
    </row>
    <row r="191" spans="1:5" ht="15" customHeight="1" x14ac:dyDescent="0.2">
      <c r="A191" s="198" t="s">
        <v>303</v>
      </c>
      <c r="B191" s="190">
        <v>0</v>
      </c>
      <c r="C191" s="190">
        <v>539237.64</v>
      </c>
      <c r="D191" s="190">
        <v>0</v>
      </c>
      <c r="E191" s="190">
        <v>539237.64</v>
      </c>
    </row>
    <row r="192" spans="1:5" ht="15" customHeight="1" x14ac:dyDescent="0.2">
      <c r="A192" s="198" t="s">
        <v>304</v>
      </c>
      <c r="B192" s="190">
        <v>0</v>
      </c>
      <c r="C192" s="190">
        <v>36308.78</v>
      </c>
      <c r="D192" s="190">
        <v>0</v>
      </c>
      <c r="E192" s="190">
        <v>36308.78</v>
      </c>
    </row>
    <row r="193" spans="1:5" ht="12.75" customHeight="1" x14ac:dyDescent="0.2">
      <c r="A193" s="198" t="s">
        <v>305</v>
      </c>
      <c r="B193" s="190">
        <v>0</v>
      </c>
      <c r="C193" s="190">
        <v>59972.09</v>
      </c>
      <c r="D193" s="190">
        <v>0</v>
      </c>
      <c r="E193" s="190">
        <v>59972.09</v>
      </c>
    </row>
    <row r="194" spans="1:5" ht="15" customHeight="1" x14ac:dyDescent="0.2">
      <c r="A194" s="198" t="s">
        <v>306</v>
      </c>
      <c r="B194" s="190">
        <v>0</v>
      </c>
      <c r="C194" s="190">
        <v>275859.03999999899</v>
      </c>
      <c r="D194" s="190">
        <v>0</v>
      </c>
      <c r="E194" s="190">
        <v>275859.03999999899</v>
      </c>
    </row>
    <row r="195" spans="1:5" ht="15" customHeight="1" x14ac:dyDescent="0.2">
      <c r="A195" s="198" t="s">
        <v>307</v>
      </c>
      <c r="B195" s="190">
        <v>0</v>
      </c>
      <c r="C195" s="190">
        <v>45334.1</v>
      </c>
      <c r="D195" s="190">
        <v>0</v>
      </c>
      <c r="E195" s="190">
        <v>45334.1</v>
      </c>
    </row>
    <row r="196" spans="1:5" ht="13.5" customHeight="1" x14ac:dyDescent="0.2">
      <c r="A196" s="199" t="s">
        <v>308</v>
      </c>
      <c r="B196" s="200">
        <v>0</v>
      </c>
      <c r="C196" s="200">
        <v>85040.42</v>
      </c>
      <c r="D196" s="200">
        <v>0</v>
      </c>
      <c r="E196" s="200">
        <v>85040.42</v>
      </c>
    </row>
    <row r="197" spans="1:5" ht="15" customHeight="1" x14ac:dyDescent="0.2">
      <c r="A197" s="198" t="s">
        <v>309</v>
      </c>
      <c r="B197" s="190">
        <v>8813219.1099999994</v>
      </c>
      <c r="C197" s="190">
        <v>4314945.7699999996</v>
      </c>
      <c r="D197" s="190">
        <v>0</v>
      </c>
      <c r="E197" s="190">
        <v>13128164.879999999</v>
      </c>
    </row>
    <row r="198" spans="1:5" ht="15" customHeight="1" x14ac:dyDescent="0.2">
      <c r="A198" s="197" t="s">
        <v>310</v>
      </c>
      <c r="B198" s="190"/>
      <c r="C198" s="190"/>
      <c r="D198" s="190"/>
      <c r="E198" s="190"/>
    </row>
    <row r="199" spans="1:5" ht="15" customHeight="1" x14ac:dyDescent="0.2">
      <c r="A199" s="198" t="s">
        <v>311</v>
      </c>
      <c r="B199" s="190">
        <v>0</v>
      </c>
      <c r="C199" s="190">
        <v>0</v>
      </c>
      <c r="D199" s="190">
        <v>28994.86</v>
      </c>
      <c r="E199" s="190">
        <v>28994.86</v>
      </c>
    </row>
    <row r="200" spans="1:5" ht="15" customHeight="1" x14ac:dyDescent="0.2">
      <c r="A200" s="198" t="s">
        <v>312</v>
      </c>
      <c r="B200" s="190">
        <v>1503143.96</v>
      </c>
      <c r="C200" s="190">
        <v>1094532.1299999999</v>
      </c>
      <c r="D200" s="190">
        <v>67742.63</v>
      </c>
      <c r="E200" s="190">
        <v>2665418.7199999997</v>
      </c>
    </row>
    <row r="201" spans="1:5" ht="15" customHeight="1" x14ac:dyDescent="0.2">
      <c r="A201" s="198" t="s">
        <v>313</v>
      </c>
      <c r="B201" s="190">
        <v>270889.21000000002</v>
      </c>
      <c r="C201" s="190">
        <v>121418.999999999</v>
      </c>
      <c r="D201" s="190">
        <v>2527978.3499999898</v>
      </c>
      <c r="E201" s="190">
        <v>2920286.5599999903</v>
      </c>
    </row>
    <row r="202" spans="1:5" ht="12.75" customHeight="1" x14ac:dyDescent="0.2">
      <c r="A202" s="198" t="s">
        <v>314</v>
      </c>
      <c r="B202" s="190">
        <v>1483063.33</v>
      </c>
      <c r="C202" s="190">
        <v>399953.07</v>
      </c>
      <c r="D202" s="190">
        <v>0</v>
      </c>
      <c r="E202" s="190">
        <v>1883016.4000000001</v>
      </c>
    </row>
    <row r="203" spans="1:5" ht="15" customHeight="1" x14ac:dyDescent="0.2">
      <c r="A203" s="199" t="s">
        <v>315</v>
      </c>
      <c r="B203" s="200">
        <v>0</v>
      </c>
      <c r="C203" s="200">
        <v>0</v>
      </c>
      <c r="D203" s="200">
        <v>0</v>
      </c>
      <c r="E203" s="200">
        <v>0</v>
      </c>
    </row>
    <row r="204" spans="1:5" ht="15" customHeight="1" x14ac:dyDescent="0.2">
      <c r="A204" s="198" t="s">
        <v>316</v>
      </c>
      <c r="B204" s="190">
        <v>3257096.5</v>
      </c>
      <c r="C204" s="190">
        <v>1615904.2</v>
      </c>
      <c r="D204" s="190">
        <v>2624715.84</v>
      </c>
      <c r="E204" s="190">
        <v>7497716.5399999991</v>
      </c>
    </row>
    <row r="205" spans="1:5" ht="15" customHeight="1" x14ac:dyDescent="0.2">
      <c r="A205" s="197" t="s">
        <v>317</v>
      </c>
      <c r="B205" s="190"/>
      <c r="C205" s="190"/>
      <c r="D205" s="190"/>
      <c r="E205" s="190"/>
    </row>
    <row r="206" spans="1:5" ht="15" customHeight="1" x14ac:dyDescent="0.2">
      <c r="A206" s="198" t="s">
        <v>318</v>
      </c>
      <c r="B206" s="190">
        <v>1217502.3799999999</v>
      </c>
      <c r="C206" s="190">
        <v>277716.14</v>
      </c>
      <c r="D206" s="190">
        <v>153537.10999999999</v>
      </c>
      <c r="E206" s="190">
        <v>1648755.63</v>
      </c>
    </row>
    <row r="207" spans="1:5" ht="15" customHeight="1" x14ac:dyDescent="0.2">
      <c r="A207" s="198" t="s">
        <v>319</v>
      </c>
      <c r="B207" s="190">
        <v>190666.88</v>
      </c>
      <c r="C207" s="190">
        <v>39367.229999999901</v>
      </c>
      <c r="D207" s="190">
        <v>91808.789999999906</v>
      </c>
      <c r="E207" s="190">
        <v>321842.89999999991</v>
      </c>
    </row>
    <row r="208" spans="1:5" ht="15" customHeight="1" x14ac:dyDescent="0.2">
      <c r="A208" s="198" t="s">
        <v>320</v>
      </c>
      <c r="B208" s="190">
        <v>0</v>
      </c>
      <c r="C208" s="190">
        <v>0</v>
      </c>
      <c r="D208" s="190">
        <v>25730.45</v>
      </c>
      <c r="E208" s="190">
        <v>25730.449999999997</v>
      </c>
    </row>
    <row r="209" spans="1:5" ht="15" customHeight="1" x14ac:dyDescent="0.2">
      <c r="A209" s="198" t="s">
        <v>321</v>
      </c>
      <c r="B209" s="190">
        <v>0</v>
      </c>
      <c r="C209" s="190">
        <v>0</v>
      </c>
      <c r="D209" s="190">
        <v>0</v>
      </c>
      <c r="E209" s="190">
        <v>0</v>
      </c>
    </row>
    <row r="210" spans="1:5" ht="17.25" customHeight="1" x14ac:dyDescent="0.2">
      <c r="A210" s="198" t="s">
        <v>323</v>
      </c>
      <c r="B210" s="190">
        <v>59043.82</v>
      </c>
      <c r="C210" s="190">
        <v>771.9</v>
      </c>
      <c r="D210" s="190">
        <v>0</v>
      </c>
      <c r="E210" s="190">
        <v>59815.72</v>
      </c>
    </row>
    <row r="211" spans="1:5" ht="17.25" customHeight="1" x14ac:dyDescent="0.2">
      <c r="A211" s="198" t="s">
        <v>324</v>
      </c>
      <c r="B211" s="190">
        <v>0</v>
      </c>
      <c r="C211" s="190">
        <v>0</v>
      </c>
      <c r="D211" s="190">
        <v>0</v>
      </c>
      <c r="E211" s="190">
        <v>0</v>
      </c>
    </row>
    <row r="212" spans="1:5" ht="15" customHeight="1" x14ac:dyDescent="0.2">
      <c r="A212" s="199" t="s">
        <v>325</v>
      </c>
      <c r="B212" s="200">
        <v>0</v>
      </c>
      <c r="C212" s="200">
        <v>0</v>
      </c>
      <c r="D212" s="200">
        <v>0</v>
      </c>
      <c r="E212" s="200">
        <v>0</v>
      </c>
    </row>
    <row r="213" spans="1:5" ht="15" customHeight="1" x14ac:dyDescent="0.2">
      <c r="A213" s="198" t="s">
        <v>326</v>
      </c>
      <c r="B213" s="190">
        <v>1467213.08</v>
      </c>
      <c r="C213" s="190">
        <v>317855.27</v>
      </c>
      <c r="D213" s="190">
        <v>271076.34999999998</v>
      </c>
      <c r="E213" s="190">
        <v>2056144.7000000002</v>
      </c>
    </row>
    <row r="214" spans="1:5" ht="15" customHeight="1" x14ac:dyDescent="0.2">
      <c r="A214" s="197" t="s">
        <v>327</v>
      </c>
      <c r="B214" s="190"/>
      <c r="C214" s="190"/>
      <c r="D214" s="190"/>
      <c r="E214" s="190"/>
    </row>
    <row r="215" spans="1:5" ht="15" customHeight="1" x14ac:dyDescent="0.2">
      <c r="A215" s="199" t="s">
        <v>328</v>
      </c>
      <c r="B215" s="200">
        <v>7545620.0700000003</v>
      </c>
      <c r="C215" s="200">
        <v>545886.43999999994</v>
      </c>
      <c r="D215" s="200">
        <v>0</v>
      </c>
      <c r="E215" s="200">
        <v>8091506.5099999998</v>
      </c>
    </row>
    <row r="216" spans="1:5" ht="14.25" customHeight="1" x14ac:dyDescent="0.2">
      <c r="A216" s="198" t="s">
        <v>329</v>
      </c>
      <c r="B216" s="190">
        <v>7545620.0700000003</v>
      </c>
      <c r="C216" s="190">
        <v>545886.43999999994</v>
      </c>
      <c r="D216" s="190">
        <v>0</v>
      </c>
      <c r="E216" s="190">
        <v>8091506.5099999998</v>
      </c>
    </row>
    <row r="217" spans="1:5" ht="15" customHeight="1" x14ac:dyDescent="0.2">
      <c r="A217" s="197" t="s">
        <v>330</v>
      </c>
      <c r="B217" s="190"/>
      <c r="C217" s="190"/>
      <c r="D217" s="190"/>
      <c r="E217" s="190"/>
    </row>
    <row r="218" spans="1:5" ht="15" customHeight="1" x14ac:dyDescent="0.2">
      <c r="A218" s="198" t="s">
        <v>331</v>
      </c>
      <c r="B218" s="190">
        <v>329304.40999999898</v>
      </c>
      <c r="C218" s="190">
        <v>164362.74</v>
      </c>
      <c r="D218" s="190">
        <v>3394645.32</v>
      </c>
      <c r="E218" s="190">
        <v>3888312.4699999997</v>
      </c>
    </row>
    <row r="219" spans="1:5" ht="15" customHeight="1" x14ac:dyDescent="0.2">
      <c r="A219" s="198" t="s">
        <v>332</v>
      </c>
      <c r="B219" s="190">
        <v>57643.88</v>
      </c>
      <c r="C219" s="190">
        <v>208570.4</v>
      </c>
      <c r="D219" s="190">
        <v>103449.209999999</v>
      </c>
      <c r="E219" s="190">
        <v>369663.489999999</v>
      </c>
    </row>
    <row r="220" spans="1:5" ht="15" customHeight="1" x14ac:dyDescent="0.2">
      <c r="A220" s="198" t="s">
        <v>333</v>
      </c>
      <c r="B220" s="190">
        <v>0</v>
      </c>
      <c r="C220" s="190">
        <v>0</v>
      </c>
      <c r="D220" s="190">
        <v>-26978.959999999999</v>
      </c>
      <c r="E220" s="190">
        <v>-26978.959999999999</v>
      </c>
    </row>
    <row r="221" spans="1:5" ht="15" customHeight="1" x14ac:dyDescent="0.2">
      <c r="A221" s="198" t="s">
        <v>334</v>
      </c>
      <c r="B221" s="190">
        <v>55964.5</v>
      </c>
      <c r="C221" s="190">
        <v>76512.59</v>
      </c>
      <c r="D221" s="190">
        <v>938066.85999999905</v>
      </c>
      <c r="E221" s="190">
        <v>1070543.95</v>
      </c>
    </row>
    <row r="222" spans="1:5" ht="15" customHeight="1" x14ac:dyDescent="0.2">
      <c r="A222" s="198" t="s">
        <v>335</v>
      </c>
      <c r="B222" s="190">
        <v>431581.17</v>
      </c>
      <c r="C222" s="190">
        <v>33251.56</v>
      </c>
      <c r="D222" s="190">
        <v>37462.83</v>
      </c>
      <c r="E222" s="190">
        <v>502295.56</v>
      </c>
    </row>
    <row r="223" spans="1:5" ht="15" customHeight="1" x14ac:dyDescent="0.2">
      <c r="A223" s="198" t="s">
        <v>336</v>
      </c>
      <c r="B223" s="190">
        <v>33278.36</v>
      </c>
      <c r="C223" s="190">
        <v>40572.6899999999</v>
      </c>
      <c r="D223" s="190">
        <v>415355.00999999902</v>
      </c>
      <c r="E223" s="190">
        <v>489206.05999999901</v>
      </c>
    </row>
    <row r="224" spans="1:5" ht="15" customHeight="1" x14ac:dyDescent="0.2">
      <c r="A224" s="198" t="s">
        <v>337</v>
      </c>
      <c r="B224" s="190">
        <v>1685985.05</v>
      </c>
      <c r="C224" s="190">
        <v>881632.29</v>
      </c>
      <c r="D224" s="190">
        <v>457028.61</v>
      </c>
      <c r="E224" s="190">
        <v>3024645.95</v>
      </c>
    </row>
    <row r="225" spans="1:5" ht="15" customHeight="1" x14ac:dyDescent="0.2">
      <c r="A225" s="198" t="s">
        <v>338</v>
      </c>
      <c r="B225" s="190">
        <v>553864.51999999897</v>
      </c>
      <c r="C225" s="190">
        <v>130773</v>
      </c>
      <c r="D225" s="190">
        <v>115373.32</v>
      </c>
      <c r="E225" s="190">
        <v>800010.83999999904</v>
      </c>
    </row>
    <row r="226" spans="1:5" ht="15" customHeight="1" x14ac:dyDescent="0.2">
      <c r="A226" s="198" t="s">
        <v>339</v>
      </c>
      <c r="B226" s="190">
        <v>0</v>
      </c>
      <c r="C226" s="190">
        <v>0</v>
      </c>
      <c r="D226" s="190">
        <v>139</v>
      </c>
      <c r="E226" s="190">
        <v>139</v>
      </c>
    </row>
    <row r="227" spans="1:5" ht="15" customHeight="1" x14ac:dyDescent="0.2">
      <c r="A227" s="198" t="s">
        <v>340</v>
      </c>
      <c r="B227" s="190">
        <v>390773.82999999903</v>
      </c>
      <c r="C227" s="190">
        <v>42523.46</v>
      </c>
      <c r="D227" s="190">
        <v>110612.13</v>
      </c>
      <c r="E227" s="190">
        <v>543909.41999999993</v>
      </c>
    </row>
    <row r="228" spans="1:5" ht="15" customHeight="1" x14ac:dyDescent="0.2">
      <c r="A228" s="198" t="s">
        <v>341</v>
      </c>
      <c r="B228" s="190">
        <v>17095</v>
      </c>
      <c r="C228" s="190">
        <v>0</v>
      </c>
      <c r="D228" s="190">
        <v>882074.19</v>
      </c>
      <c r="E228" s="190">
        <v>899169.19</v>
      </c>
    </row>
    <row r="229" spans="1:5" ht="15" customHeight="1" x14ac:dyDescent="0.2">
      <c r="A229" s="198" t="s">
        <v>342</v>
      </c>
      <c r="B229" s="190">
        <v>0</v>
      </c>
      <c r="C229" s="190">
        <v>79259.459999999905</v>
      </c>
      <c r="D229" s="190">
        <v>0</v>
      </c>
      <c r="E229" s="190">
        <v>79259.459999999905</v>
      </c>
    </row>
    <row r="230" spans="1:5" ht="15" customHeight="1" x14ac:dyDescent="0.2">
      <c r="A230" s="199" t="s">
        <v>343</v>
      </c>
      <c r="B230" s="190">
        <v>26276.339999999898</v>
      </c>
      <c r="C230" s="190">
        <v>0</v>
      </c>
      <c r="D230" s="190">
        <v>1371234.68</v>
      </c>
      <c r="E230" s="190">
        <v>1397511.02</v>
      </c>
    </row>
    <row r="231" spans="1:5" ht="13.5" customHeight="1" x14ac:dyDescent="0.2">
      <c r="A231" s="204" t="s">
        <v>344</v>
      </c>
      <c r="B231" s="205">
        <v>3581767.06</v>
      </c>
      <c r="C231" s="205">
        <v>1657458.19</v>
      </c>
      <c r="D231" s="205">
        <v>7798462.2000000002</v>
      </c>
      <c r="E231" s="205">
        <v>13037687.449999999</v>
      </c>
    </row>
    <row r="232" spans="1:5" ht="13.5" customHeight="1" thickBot="1" x14ac:dyDescent="0.25">
      <c r="A232" s="206" t="s">
        <v>647</v>
      </c>
      <c r="B232" s="207">
        <v>36856858.359999999</v>
      </c>
      <c r="C232" s="207">
        <v>8598493.7400000002</v>
      </c>
      <c r="D232" s="207">
        <v>10694254.390000001</v>
      </c>
      <c r="E232" s="207">
        <v>56149606.490000002</v>
      </c>
    </row>
    <row r="233" spans="1:5" ht="12.75" customHeight="1" thickTop="1" x14ac:dyDescent="0.2">
      <c r="A233" s="198"/>
      <c r="B233" s="190"/>
      <c r="C233" s="190"/>
      <c r="D233" s="190"/>
      <c r="E233" s="190"/>
    </row>
    <row r="234" spans="1:5" ht="15" customHeight="1" x14ac:dyDescent="0.2">
      <c r="A234" s="198" t="s">
        <v>345</v>
      </c>
      <c r="B234" s="190"/>
      <c r="C234" s="190"/>
      <c r="D234" s="190"/>
      <c r="E234" s="190"/>
    </row>
    <row r="235" spans="1:5" ht="15" customHeight="1" x14ac:dyDescent="0.2">
      <c r="A235" s="197" t="s">
        <v>346</v>
      </c>
      <c r="B235" s="190"/>
      <c r="C235" s="190"/>
      <c r="D235" s="190"/>
      <c r="E235" s="190"/>
    </row>
    <row r="236" spans="1:5" ht="15" customHeight="1" x14ac:dyDescent="0.2">
      <c r="A236" s="198" t="s">
        <v>347</v>
      </c>
      <c r="B236" s="190">
        <v>20530566.969999999</v>
      </c>
      <c r="C236" s="190">
        <v>8889522.9199999999</v>
      </c>
      <c r="D236" s="190">
        <v>1818704.53</v>
      </c>
      <c r="E236" s="190">
        <v>31238794.420000002</v>
      </c>
    </row>
    <row r="237" spans="1:5" ht="15" customHeight="1" x14ac:dyDescent="0.2">
      <c r="A237" s="199" t="s">
        <v>348</v>
      </c>
      <c r="B237" s="200">
        <v>78869.23</v>
      </c>
      <c r="C237" s="200">
        <v>40919.29</v>
      </c>
      <c r="D237" s="200">
        <v>5431.33</v>
      </c>
      <c r="E237" s="200">
        <v>125219.8499999999</v>
      </c>
    </row>
    <row r="238" spans="1:5" ht="15" customHeight="1" x14ac:dyDescent="0.2">
      <c r="A238" s="198" t="s">
        <v>349</v>
      </c>
      <c r="B238" s="190">
        <v>20609436.199999999</v>
      </c>
      <c r="C238" s="190">
        <v>8930442.2099999897</v>
      </c>
      <c r="D238" s="190">
        <v>1824135.86</v>
      </c>
      <c r="E238" s="190">
        <v>31364014.270000003</v>
      </c>
    </row>
    <row r="239" spans="1:5" ht="15" customHeight="1" x14ac:dyDescent="0.2">
      <c r="A239" s="197" t="s">
        <v>350</v>
      </c>
      <c r="B239" s="190"/>
      <c r="C239" s="190"/>
      <c r="D239" s="190"/>
      <c r="E239" s="190"/>
    </row>
    <row r="240" spans="1:5" ht="15" customHeight="1" x14ac:dyDescent="0.2">
      <c r="A240" s="198" t="s">
        <v>351</v>
      </c>
      <c r="B240" s="190">
        <v>865249.59</v>
      </c>
      <c r="C240" s="190">
        <v>195994.13</v>
      </c>
      <c r="D240" s="190">
        <v>2550598.79</v>
      </c>
      <c r="E240" s="190">
        <v>3611842.51</v>
      </c>
    </row>
    <row r="241" spans="1:5" ht="12" customHeight="1" x14ac:dyDescent="0.2">
      <c r="A241" s="203" t="s">
        <v>352</v>
      </c>
      <c r="B241" s="190">
        <v>1154918.8500000001</v>
      </c>
      <c r="C241" s="190">
        <v>0</v>
      </c>
      <c r="D241" s="190">
        <v>0</v>
      </c>
      <c r="E241" s="190">
        <v>1154918.8500000001</v>
      </c>
    </row>
    <row r="242" spans="1:5" ht="15" customHeight="1" x14ac:dyDescent="0.2">
      <c r="A242" s="199" t="s">
        <v>353</v>
      </c>
      <c r="B242" s="200">
        <v>106414.52</v>
      </c>
      <c r="C242" s="200">
        <v>2360.19</v>
      </c>
      <c r="D242" s="200">
        <v>642.49</v>
      </c>
      <c r="E242" s="200">
        <v>109417.20000000001</v>
      </c>
    </row>
    <row r="243" spans="1:5" ht="15" customHeight="1" x14ac:dyDescent="0.2">
      <c r="A243" s="198" t="s">
        <v>354</v>
      </c>
      <c r="B243" s="190">
        <v>2126582.96</v>
      </c>
      <c r="C243" s="190">
        <v>198354.32</v>
      </c>
      <c r="D243" s="190">
        <v>2551241.2799999998</v>
      </c>
      <c r="E243" s="190">
        <v>4876178.5599999996</v>
      </c>
    </row>
    <row r="244" spans="1:5" ht="15" customHeight="1" x14ac:dyDescent="0.2">
      <c r="A244" s="197" t="s">
        <v>355</v>
      </c>
      <c r="B244" s="190"/>
      <c r="C244" s="190"/>
      <c r="D244" s="190"/>
      <c r="E244" s="190"/>
    </row>
    <row r="245" spans="1:5" ht="15" customHeight="1" x14ac:dyDescent="0.2">
      <c r="A245" s="199" t="s">
        <v>356</v>
      </c>
      <c r="B245" s="200">
        <v>1434447.18</v>
      </c>
      <c r="C245" s="200">
        <v>0</v>
      </c>
      <c r="D245" s="200">
        <v>0</v>
      </c>
      <c r="E245" s="200">
        <v>1434447.18</v>
      </c>
    </row>
    <row r="246" spans="1:5" ht="12" customHeight="1" x14ac:dyDescent="0.2">
      <c r="A246" s="198" t="s">
        <v>357</v>
      </c>
      <c r="B246" s="190">
        <v>1434447.18</v>
      </c>
      <c r="C246" s="190">
        <v>0</v>
      </c>
      <c r="D246" s="190">
        <v>0</v>
      </c>
      <c r="E246" s="190">
        <v>1434447.18</v>
      </c>
    </row>
    <row r="247" spans="1:5" ht="15" customHeight="1" x14ac:dyDescent="0.2">
      <c r="A247" s="197" t="s">
        <v>358</v>
      </c>
      <c r="B247" s="190"/>
      <c r="C247" s="190"/>
      <c r="D247" s="190"/>
      <c r="E247" s="190"/>
    </row>
    <row r="248" spans="1:5" ht="15" customHeight="1" x14ac:dyDescent="0.2">
      <c r="A248" s="198" t="s">
        <v>359</v>
      </c>
      <c r="B248" s="190">
        <v>3909407</v>
      </c>
      <c r="C248" s="190">
        <v>0</v>
      </c>
      <c r="D248" s="190">
        <v>0</v>
      </c>
      <c r="E248" s="190">
        <v>3909407</v>
      </c>
    </row>
    <row r="249" spans="1:5" ht="15" customHeight="1" x14ac:dyDescent="0.2">
      <c r="A249" s="198" t="s">
        <v>360</v>
      </c>
      <c r="B249" s="190">
        <v>-3252879.83</v>
      </c>
      <c r="C249" s="190">
        <v>0</v>
      </c>
      <c r="D249" s="190">
        <v>0</v>
      </c>
      <c r="E249" s="190">
        <v>-3252879.83</v>
      </c>
    </row>
    <row r="250" spans="1:5" ht="15" customHeight="1" x14ac:dyDescent="0.2">
      <c r="A250" s="198" t="s">
        <v>361</v>
      </c>
      <c r="B250" s="190">
        <v>-52750.64</v>
      </c>
      <c r="C250" s="190">
        <v>-5154.09</v>
      </c>
      <c r="D250" s="190">
        <v>0</v>
      </c>
      <c r="E250" s="190">
        <v>-57904.729999999996</v>
      </c>
    </row>
    <row r="251" spans="1:5" ht="15" customHeight="1" x14ac:dyDescent="0.2">
      <c r="A251" s="198" t="s">
        <v>362</v>
      </c>
      <c r="B251" s="190">
        <v>11054.05</v>
      </c>
      <c r="C251" s="190">
        <v>1373.24</v>
      </c>
      <c r="D251" s="190">
        <v>0</v>
      </c>
      <c r="E251" s="190">
        <v>12427.289999999999</v>
      </c>
    </row>
    <row r="252" spans="1:5" ht="15" customHeight="1" x14ac:dyDescent="0.2">
      <c r="A252" s="198" t="s">
        <v>364</v>
      </c>
      <c r="B252" s="190">
        <v>-3736.09</v>
      </c>
      <c r="C252" s="190">
        <v>0</v>
      </c>
      <c r="D252" s="190">
        <v>0</v>
      </c>
      <c r="E252" s="190">
        <v>-3736.09</v>
      </c>
    </row>
    <row r="253" spans="1:5" ht="15" customHeight="1" x14ac:dyDescent="0.2">
      <c r="A253" s="199" t="s">
        <v>365</v>
      </c>
      <c r="B253" s="200">
        <v>0</v>
      </c>
      <c r="C253" s="200">
        <v>0</v>
      </c>
      <c r="D253" s="200">
        <v>0</v>
      </c>
      <c r="E253" s="200">
        <v>0</v>
      </c>
    </row>
    <row r="254" spans="1:5" ht="15" customHeight="1" x14ac:dyDescent="0.2">
      <c r="A254" s="198" t="s">
        <v>366</v>
      </c>
      <c r="B254" s="190">
        <v>611094.49</v>
      </c>
      <c r="C254" s="190">
        <v>-3780.85</v>
      </c>
      <c r="D254" s="190">
        <v>0</v>
      </c>
      <c r="E254" s="190">
        <v>607313.64</v>
      </c>
    </row>
    <row r="255" spans="1:5" ht="15" customHeight="1" x14ac:dyDescent="0.2">
      <c r="A255" s="197" t="s">
        <v>363</v>
      </c>
      <c r="B255" s="190"/>
      <c r="C255" s="190"/>
      <c r="D255" s="190"/>
      <c r="E255" s="190"/>
    </row>
    <row r="256" spans="1:5" ht="15.75" customHeight="1" x14ac:dyDescent="0.2">
      <c r="A256" s="198" t="s">
        <v>367</v>
      </c>
      <c r="B256" s="190">
        <v>3787051.21999999</v>
      </c>
      <c r="C256" s="190">
        <v>0</v>
      </c>
      <c r="D256" s="190">
        <v>0</v>
      </c>
      <c r="E256" s="190">
        <v>3787051.21999999</v>
      </c>
    </row>
    <row r="257" spans="1:5" ht="15" customHeight="1" x14ac:dyDescent="0.2">
      <c r="A257" s="199" t="s">
        <v>368</v>
      </c>
      <c r="B257" s="190">
        <v>21394032</v>
      </c>
      <c r="C257" s="190">
        <v>0</v>
      </c>
      <c r="D257" s="190">
        <v>0</v>
      </c>
      <c r="E257" s="190">
        <v>21394032</v>
      </c>
    </row>
    <row r="258" spans="1:5" ht="15" customHeight="1" x14ac:dyDescent="0.2">
      <c r="A258" s="204" t="s">
        <v>369</v>
      </c>
      <c r="B258" s="192">
        <v>25181083.219999999</v>
      </c>
      <c r="C258" s="192">
        <v>0</v>
      </c>
      <c r="D258" s="192">
        <v>0</v>
      </c>
      <c r="E258" s="192">
        <v>25181083.219999999</v>
      </c>
    </row>
    <row r="259" spans="1:5" ht="12" customHeight="1" thickBot="1" x14ac:dyDescent="0.25">
      <c r="A259" s="206" t="s">
        <v>370</v>
      </c>
      <c r="B259" s="207">
        <v>49962644.049999997</v>
      </c>
      <c r="C259" s="207">
        <v>9125015.6799999997</v>
      </c>
      <c r="D259" s="207">
        <v>4375377.1399999997</v>
      </c>
      <c r="E259" s="207">
        <v>63463036.869999997</v>
      </c>
    </row>
    <row r="260" spans="1:5" ht="15" customHeight="1" thickTop="1" x14ac:dyDescent="0.2">
      <c r="A260" s="198" t="s">
        <v>371</v>
      </c>
      <c r="B260" s="190"/>
      <c r="C260" s="190"/>
      <c r="D260" s="190"/>
      <c r="E260" s="190"/>
    </row>
    <row r="261" spans="1:5" ht="15" customHeight="1" x14ac:dyDescent="0.2">
      <c r="A261" s="197" t="s">
        <v>372</v>
      </c>
      <c r="B261" s="190"/>
      <c r="C261" s="190"/>
      <c r="D261" s="190"/>
      <c r="E261" s="190"/>
    </row>
    <row r="262" spans="1:5" ht="15" customHeight="1" x14ac:dyDescent="0.2">
      <c r="A262" s="199" t="s">
        <v>373</v>
      </c>
      <c r="B262" s="190">
        <v>16052684.949999999</v>
      </c>
      <c r="C262" s="190">
        <v>5444889.1499999901</v>
      </c>
      <c r="D262" s="190">
        <v>143040.29</v>
      </c>
      <c r="E262" s="190">
        <v>21640614.3899999</v>
      </c>
    </row>
    <row r="263" spans="1:5" ht="15" customHeight="1" x14ac:dyDescent="0.2">
      <c r="A263" s="198" t="s">
        <v>374</v>
      </c>
      <c r="B263" s="192">
        <v>16052684.949999999</v>
      </c>
      <c r="C263" s="192">
        <v>5444889.1499999901</v>
      </c>
      <c r="D263" s="192">
        <v>143040.29</v>
      </c>
      <c r="E263" s="192">
        <v>21640614.3899999</v>
      </c>
    </row>
    <row r="264" spans="1:5" ht="15" customHeight="1" x14ac:dyDescent="0.2">
      <c r="A264" s="197" t="s">
        <v>375</v>
      </c>
      <c r="B264" s="190"/>
      <c r="C264" s="190"/>
      <c r="D264" s="190"/>
      <c r="E264" s="190"/>
    </row>
    <row r="265" spans="1:5" ht="15" customHeight="1" x14ac:dyDescent="0.2">
      <c r="A265" s="198" t="s">
        <v>376</v>
      </c>
      <c r="B265" s="190">
        <v>0</v>
      </c>
      <c r="C265" s="190">
        <v>0</v>
      </c>
      <c r="D265" s="190">
        <v>0</v>
      </c>
      <c r="E265" s="190">
        <v>0</v>
      </c>
    </row>
    <row r="266" spans="1:5" ht="15" customHeight="1" x14ac:dyDescent="0.2">
      <c r="A266" s="198" t="s">
        <v>268</v>
      </c>
      <c r="B266" s="190">
        <v>-224.22</v>
      </c>
      <c r="C266" s="190">
        <v>0</v>
      </c>
      <c r="D266" s="190">
        <v>0</v>
      </c>
      <c r="E266" s="190">
        <v>-224.22</v>
      </c>
    </row>
    <row r="267" spans="1:5" ht="15" customHeight="1" x14ac:dyDescent="0.2">
      <c r="A267" s="199" t="s">
        <v>377</v>
      </c>
      <c r="B267" s="200">
        <v>-206.1</v>
      </c>
      <c r="C267" s="200">
        <v>-15.2</v>
      </c>
      <c r="D267" s="200">
        <v>0</v>
      </c>
      <c r="E267" s="200">
        <v>-221.29999999999998</v>
      </c>
    </row>
    <row r="268" spans="1:5" ht="15" customHeight="1" x14ac:dyDescent="0.2">
      <c r="A268" s="198" t="s">
        <v>378</v>
      </c>
      <c r="B268" s="190">
        <v>-430.32</v>
      </c>
      <c r="C268" s="190">
        <v>-15.2</v>
      </c>
      <c r="D268" s="190">
        <v>0</v>
      </c>
      <c r="E268" s="190">
        <v>-445.52</v>
      </c>
    </row>
    <row r="269" spans="1:5" ht="15.75" customHeight="1" x14ac:dyDescent="0.2">
      <c r="A269" s="197" t="s">
        <v>379</v>
      </c>
      <c r="B269" s="190"/>
      <c r="C269" s="190"/>
      <c r="D269" s="190"/>
      <c r="E269" s="190"/>
    </row>
    <row r="270" spans="1:5" ht="15" customHeight="1" x14ac:dyDescent="0.2">
      <c r="A270" s="198" t="s">
        <v>380</v>
      </c>
      <c r="B270" s="190">
        <v>1293172973.0799999</v>
      </c>
      <c r="C270" s="190">
        <v>487515035.73000002</v>
      </c>
      <c r="D270" s="190">
        <v>0</v>
      </c>
      <c r="E270" s="190">
        <v>1780688008.8099999</v>
      </c>
    </row>
    <row r="271" spans="1:5" ht="17.25" customHeight="1" x14ac:dyDescent="0.2">
      <c r="A271" s="198" t="s">
        <v>381</v>
      </c>
      <c r="B271" s="190">
        <v>-1290617882.22</v>
      </c>
      <c r="C271" s="190">
        <v>-483593498.12</v>
      </c>
      <c r="D271" s="190">
        <v>0</v>
      </c>
      <c r="E271" s="190">
        <v>-1774211380.3400002</v>
      </c>
    </row>
    <row r="272" spans="1:5" ht="13.5" customHeight="1" x14ac:dyDescent="0.2">
      <c r="A272" s="199" t="s">
        <v>382</v>
      </c>
      <c r="B272" s="200">
        <v>0</v>
      </c>
      <c r="C272" s="200">
        <v>0</v>
      </c>
      <c r="D272" s="200">
        <v>0</v>
      </c>
      <c r="E272" s="200">
        <v>0</v>
      </c>
    </row>
    <row r="273" spans="1:5" ht="15" customHeight="1" x14ac:dyDescent="0.2">
      <c r="A273" s="198" t="s">
        <v>383</v>
      </c>
      <c r="B273" s="190">
        <v>2555090.85999989</v>
      </c>
      <c r="C273" s="190">
        <v>3921537.6100000101</v>
      </c>
      <c r="D273" s="190">
        <v>0</v>
      </c>
      <c r="E273" s="190">
        <v>6476628.4699999001</v>
      </c>
    </row>
    <row r="274" spans="1:5" ht="15" customHeight="1" x14ac:dyDescent="0.25">
      <c r="A274" s="199"/>
      <c r="B274" s="208"/>
      <c r="C274" s="208"/>
      <c r="D274" s="208"/>
      <c r="E274" s="208"/>
    </row>
    <row r="275" spans="1:5" ht="15" customHeight="1" thickBot="1" x14ac:dyDescent="0.3">
      <c r="A275" s="133" t="s">
        <v>443</v>
      </c>
      <c r="B275" s="193">
        <v>18403535.010000002</v>
      </c>
      <c r="C275" s="193">
        <v>12097043.839999899</v>
      </c>
      <c r="D275" s="193">
        <v>-15212671.82</v>
      </c>
      <c r="E275" s="193">
        <v>15287907.030000038</v>
      </c>
    </row>
    <row r="276" spans="1:5" ht="15" customHeight="1" thickTop="1" x14ac:dyDescent="0.2">
      <c r="A276" s="198"/>
      <c r="B276" s="190"/>
      <c r="C276" s="190"/>
      <c r="D276" s="190"/>
      <c r="E276" s="190"/>
    </row>
    <row r="277" spans="1:5" ht="15" customHeight="1" x14ac:dyDescent="0.25">
      <c r="A277" s="196" t="s">
        <v>456</v>
      </c>
      <c r="B277" s="190"/>
      <c r="C277" s="190"/>
      <c r="D277" s="190"/>
      <c r="E277" s="190"/>
    </row>
    <row r="278" spans="1:5" ht="15" customHeight="1" x14ac:dyDescent="0.2">
      <c r="A278" s="197" t="s">
        <v>384</v>
      </c>
      <c r="B278" s="190"/>
      <c r="C278" s="190"/>
      <c r="D278" s="190"/>
      <c r="E278" s="190"/>
    </row>
    <row r="279" spans="1:5" ht="15" customHeight="1" x14ac:dyDescent="0.2">
      <c r="A279" s="198" t="s">
        <v>385</v>
      </c>
      <c r="B279" s="190">
        <v>26581.59</v>
      </c>
      <c r="C279" s="190">
        <v>0</v>
      </c>
      <c r="D279" s="190">
        <v>0</v>
      </c>
      <c r="E279" s="190">
        <v>26581.59</v>
      </c>
    </row>
    <row r="280" spans="1:5" ht="15" customHeight="1" x14ac:dyDescent="0.2">
      <c r="A280" s="198" t="s">
        <v>386</v>
      </c>
      <c r="B280" s="190">
        <v>0</v>
      </c>
      <c r="C280" s="190">
        <v>0</v>
      </c>
      <c r="D280" s="190">
        <v>299.77999999999997</v>
      </c>
      <c r="E280" s="190">
        <v>299.77999999999997</v>
      </c>
    </row>
    <row r="281" spans="1:5" ht="15" customHeight="1" x14ac:dyDescent="0.2">
      <c r="A281" s="198" t="s">
        <v>387</v>
      </c>
      <c r="B281" s="190">
        <v>0</v>
      </c>
      <c r="C281" s="190">
        <v>0</v>
      </c>
      <c r="D281" s="190">
        <v>-7353553.3099999996</v>
      </c>
      <c r="E281" s="190">
        <v>-7353553.3099999996</v>
      </c>
    </row>
    <row r="282" spans="1:5" ht="15" customHeight="1" x14ac:dyDescent="0.2">
      <c r="A282" s="198" t="s">
        <v>388</v>
      </c>
      <c r="B282" s="190">
        <v>0</v>
      </c>
      <c r="C282" s="190">
        <v>0</v>
      </c>
      <c r="D282" s="190">
        <v>0</v>
      </c>
      <c r="E282" s="190">
        <v>0</v>
      </c>
    </row>
    <row r="283" spans="1:5" ht="15" customHeight="1" x14ac:dyDescent="0.2">
      <c r="A283" s="198" t="s">
        <v>389</v>
      </c>
      <c r="B283" s="190">
        <v>0</v>
      </c>
      <c r="C283" s="190">
        <v>0</v>
      </c>
      <c r="D283" s="190">
        <v>-122414.83</v>
      </c>
      <c r="E283" s="190">
        <v>-122414.82999999999</v>
      </c>
    </row>
    <row r="284" spans="1:5" ht="11.25" customHeight="1" x14ac:dyDescent="0.2">
      <c r="A284" s="198" t="s">
        <v>390</v>
      </c>
      <c r="B284" s="190">
        <v>0</v>
      </c>
      <c r="C284" s="190">
        <v>0</v>
      </c>
      <c r="D284" s="190">
        <v>104660.56</v>
      </c>
      <c r="E284" s="190">
        <v>104660.56</v>
      </c>
    </row>
    <row r="285" spans="1:5" ht="15" customHeight="1" x14ac:dyDescent="0.2">
      <c r="A285" s="198" t="s">
        <v>391</v>
      </c>
      <c r="B285" s="190">
        <v>0</v>
      </c>
      <c r="C285" s="190">
        <v>0</v>
      </c>
      <c r="D285" s="190">
        <v>-904284</v>
      </c>
      <c r="E285" s="190">
        <v>-904284</v>
      </c>
    </row>
    <row r="286" spans="1:5" ht="15" customHeight="1" x14ac:dyDescent="0.2">
      <c r="A286" s="198" t="s">
        <v>392</v>
      </c>
      <c r="B286" s="190">
        <v>0</v>
      </c>
      <c r="C286" s="190">
        <v>0</v>
      </c>
      <c r="D286" s="190">
        <v>0</v>
      </c>
      <c r="E286" s="190">
        <v>0</v>
      </c>
    </row>
    <row r="287" spans="1:5" ht="15" customHeight="1" x14ac:dyDescent="0.2">
      <c r="A287" s="198" t="s">
        <v>393</v>
      </c>
      <c r="B287" s="190">
        <v>0</v>
      </c>
      <c r="C287" s="190">
        <v>0</v>
      </c>
      <c r="D287" s="190">
        <v>1146103.8299999901</v>
      </c>
      <c r="E287" s="190">
        <v>1146103.83</v>
      </c>
    </row>
    <row r="288" spans="1:5" ht="15" customHeight="1" x14ac:dyDescent="0.2">
      <c r="A288" s="198" t="s">
        <v>394</v>
      </c>
      <c r="B288" s="190">
        <v>0</v>
      </c>
      <c r="C288" s="190">
        <v>0</v>
      </c>
      <c r="D288" s="190">
        <v>0</v>
      </c>
      <c r="E288" s="190">
        <v>0</v>
      </c>
    </row>
    <row r="289" spans="1:5" ht="15" customHeight="1" x14ac:dyDescent="0.2">
      <c r="A289" s="198" t="s">
        <v>395</v>
      </c>
      <c r="B289" s="190">
        <v>0</v>
      </c>
      <c r="C289" s="190">
        <v>0</v>
      </c>
      <c r="D289" s="190">
        <v>0</v>
      </c>
      <c r="E289" s="190">
        <v>0</v>
      </c>
    </row>
    <row r="290" spans="1:5" ht="15" customHeight="1" x14ac:dyDescent="0.2">
      <c r="A290" s="198" t="s">
        <v>396</v>
      </c>
      <c r="B290" s="190">
        <v>0</v>
      </c>
      <c r="C290" s="190">
        <v>0</v>
      </c>
      <c r="D290" s="190">
        <v>-486610.73</v>
      </c>
      <c r="E290" s="190">
        <v>-486610.73</v>
      </c>
    </row>
    <row r="291" spans="1:5" ht="15" customHeight="1" x14ac:dyDescent="0.2">
      <c r="A291" s="198" t="s">
        <v>397</v>
      </c>
      <c r="B291" s="190">
        <v>-449882.26</v>
      </c>
      <c r="C291" s="190">
        <v>-106475.52</v>
      </c>
      <c r="D291" s="190">
        <v>-58268.28</v>
      </c>
      <c r="E291" s="190">
        <v>-614626.05999999994</v>
      </c>
    </row>
    <row r="292" spans="1:5" ht="15" customHeight="1" x14ac:dyDescent="0.2">
      <c r="A292" s="198" t="s">
        <v>398</v>
      </c>
      <c r="B292" s="190">
        <v>0</v>
      </c>
      <c r="C292" s="190">
        <v>0</v>
      </c>
      <c r="D292" s="190">
        <v>-194.96</v>
      </c>
      <c r="E292" s="190">
        <v>-194.95999999999998</v>
      </c>
    </row>
    <row r="293" spans="1:5" ht="15" customHeight="1" x14ac:dyDescent="0.2">
      <c r="A293" s="198" t="s">
        <v>399</v>
      </c>
      <c r="B293" s="190">
        <v>0</v>
      </c>
      <c r="C293" s="190">
        <v>0</v>
      </c>
      <c r="D293" s="190">
        <v>0</v>
      </c>
      <c r="E293" s="190">
        <v>0</v>
      </c>
    </row>
    <row r="294" spans="1:5" ht="15" customHeight="1" x14ac:dyDescent="0.2">
      <c r="A294" s="198" t="s">
        <v>400</v>
      </c>
      <c r="B294" s="190">
        <v>0</v>
      </c>
      <c r="C294" s="190">
        <v>0</v>
      </c>
      <c r="D294" s="190">
        <v>0</v>
      </c>
      <c r="E294" s="190">
        <v>0</v>
      </c>
    </row>
    <row r="295" spans="1:5" ht="15" customHeight="1" x14ac:dyDescent="0.2">
      <c r="A295" s="198" t="s">
        <v>401</v>
      </c>
      <c r="B295" s="190">
        <v>-40570.410000000003</v>
      </c>
      <c r="C295" s="190">
        <v>0</v>
      </c>
      <c r="D295" s="190">
        <v>0</v>
      </c>
      <c r="E295" s="190">
        <v>-40570.410000000003</v>
      </c>
    </row>
    <row r="296" spans="1:5" ht="15" customHeight="1" x14ac:dyDescent="0.2">
      <c r="A296" s="198" t="s">
        <v>402</v>
      </c>
      <c r="B296" s="190">
        <v>0</v>
      </c>
      <c r="C296" s="190">
        <v>0</v>
      </c>
      <c r="D296" s="190">
        <v>0</v>
      </c>
      <c r="E296" s="190">
        <v>0</v>
      </c>
    </row>
    <row r="297" spans="1:5" ht="15" customHeight="1" x14ac:dyDescent="0.2">
      <c r="A297" s="198" t="s">
        <v>403</v>
      </c>
      <c r="B297" s="190">
        <v>66.260000000000005</v>
      </c>
      <c r="C297" s="190">
        <v>0</v>
      </c>
      <c r="D297" s="190">
        <v>0</v>
      </c>
      <c r="E297" s="190">
        <v>66.260000000000005</v>
      </c>
    </row>
    <row r="298" spans="1:5" ht="15" customHeight="1" x14ac:dyDescent="0.2">
      <c r="A298" s="198" t="s">
        <v>404</v>
      </c>
      <c r="B298" s="190">
        <v>0</v>
      </c>
      <c r="C298" s="190">
        <v>0</v>
      </c>
      <c r="D298" s="190">
        <v>1250</v>
      </c>
      <c r="E298" s="190">
        <v>1250</v>
      </c>
    </row>
    <row r="299" spans="1:5" ht="15" customHeight="1" x14ac:dyDescent="0.2">
      <c r="A299" s="198" t="s">
        <v>405</v>
      </c>
      <c r="B299" s="190">
        <v>0</v>
      </c>
      <c r="C299" s="190">
        <v>0</v>
      </c>
      <c r="D299" s="190">
        <v>0</v>
      </c>
      <c r="E299" s="190">
        <v>0</v>
      </c>
    </row>
    <row r="300" spans="1:5" ht="15" customHeight="1" x14ac:dyDescent="0.2">
      <c r="A300" s="198" t="s">
        <v>406</v>
      </c>
      <c r="B300" s="190">
        <v>0</v>
      </c>
      <c r="C300" s="190">
        <v>0</v>
      </c>
      <c r="D300" s="190">
        <v>0</v>
      </c>
      <c r="E300" s="190">
        <v>0</v>
      </c>
    </row>
    <row r="301" spans="1:5" ht="15" customHeight="1" x14ac:dyDescent="0.2">
      <c r="A301" s="198" t="s">
        <v>407</v>
      </c>
      <c r="B301" s="190">
        <v>0</v>
      </c>
      <c r="C301" s="190">
        <v>0</v>
      </c>
      <c r="D301" s="190">
        <v>468320.26999999897</v>
      </c>
      <c r="E301" s="190">
        <v>468320.26999999996</v>
      </c>
    </row>
    <row r="302" spans="1:5" ht="15" customHeight="1" x14ac:dyDescent="0.2">
      <c r="A302" s="199" t="s">
        <v>108</v>
      </c>
      <c r="B302" s="200">
        <v>0</v>
      </c>
      <c r="C302" s="200">
        <v>0</v>
      </c>
      <c r="D302" s="200">
        <v>590473.48999999894</v>
      </c>
      <c r="E302" s="200">
        <v>590473.48999999801</v>
      </c>
    </row>
    <row r="303" spans="1:5" ht="15" customHeight="1" x14ac:dyDescent="0.2">
      <c r="A303" s="198" t="s">
        <v>109</v>
      </c>
      <c r="B303" s="190">
        <v>-463804.81999999902</v>
      </c>
      <c r="C303" s="190">
        <v>-106475.52</v>
      </c>
      <c r="D303" s="190">
        <v>-6614218.1799999997</v>
      </c>
      <c r="E303" s="190">
        <v>-7184498.5199999996</v>
      </c>
    </row>
    <row r="304" spans="1:5" ht="15" customHeight="1" x14ac:dyDescent="0.2">
      <c r="A304" s="197" t="s">
        <v>110</v>
      </c>
      <c r="B304" s="190"/>
      <c r="C304" s="190"/>
      <c r="D304" s="190"/>
      <c r="E304" s="190"/>
    </row>
    <row r="305" spans="1:5" ht="15" customHeight="1" x14ac:dyDescent="0.2">
      <c r="A305" s="198" t="s">
        <v>111</v>
      </c>
      <c r="B305" s="190">
        <v>0</v>
      </c>
      <c r="C305" s="190">
        <v>0</v>
      </c>
      <c r="D305" s="190">
        <v>18784544.5</v>
      </c>
      <c r="E305" s="190">
        <v>18784544.5</v>
      </c>
    </row>
    <row r="306" spans="1:5" ht="15" customHeight="1" x14ac:dyDescent="0.2">
      <c r="A306" s="198" t="s">
        <v>112</v>
      </c>
      <c r="B306" s="190">
        <v>0</v>
      </c>
      <c r="C306" s="190">
        <v>0</v>
      </c>
      <c r="D306" s="190">
        <v>0</v>
      </c>
      <c r="E306" s="190">
        <v>0</v>
      </c>
    </row>
    <row r="307" spans="1:5" ht="15" customHeight="1" x14ac:dyDescent="0.2">
      <c r="A307" s="198" t="s">
        <v>113</v>
      </c>
      <c r="B307" s="190">
        <v>0</v>
      </c>
      <c r="C307" s="190">
        <v>0</v>
      </c>
      <c r="D307" s="190">
        <v>261823.019999999</v>
      </c>
      <c r="E307" s="190">
        <v>261823.02</v>
      </c>
    </row>
    <row r="308" spans="1:5" ht="15" customHeight="1" x14ac:dyDescent="0.2">
      <c r="A308" s="198" t="s">
        <v>114</v>
      </c>
      <c r="B308" s="190">
        <v>774.98</v>
      </c>
      <c r="C308" s="190">
        <v>474.99</v>
      </c>
      <c r="D308" s="190">
        <v>198016.37</v>
      </c>
      <c r="E308" s="190">
        <v>199266.34000000003</v>
      </c>
    </row>
    <row r="309" spans="1:5" ht="15" customHeight="1" x14ac:dyDescent="0.2">
      <c r="A309" s="198" t="s">
        <v>115</v>
      </c>
      <c r="B309" s="190">
        <v>0</v>
      </c>
      <c r="C309" s="190">
        <v>0</v>
      </c>
      <c r="D309" s="190">
        <v>0</v>
      </c>
      <c r="E309" s="190">
        <v>0</v>
      </c>
    </row>
    <row r="310" spans="1:5" ht="11.25" customHeight="1" x14ac:dyDescent="0.2">
      <c r="A310" s="198" t="s">
        <v>116</v>
      </c>
      <c r="B310" s="190">
        <v>0</v>
      </c>
      <c r="C310" s="190">
        <v>0</v>
      </c>
      <c r="D310" s="190">
        <v>0</v>
      </c>
      <c r="E310" s="190">
        <v>0</v>
      </c>
    </row>
    <row r="311" spans="1:5" ht="11.25" customHeight="1" x14ac:dyDescent="0.2">
      <c r="A311" s="198" t="s">
        <v>117</v>
      </c>
      <c r="B311" s="190">
        <v>0</v>
      </c>
      <c r="C311" s="190">
        <v>0</v>
      </c>
      <c r="D311" s="190">
        <v>7688.57</v>
      </c>
      <c r="E311" s="190">
        <v>7688.57</v>
      </c>
    </row>
    <row r="312" spans="1:5" ht="12.75" customHeight="1" x14ac:dyDescent="0.2">
      <c r="A312" s="198" t="s">
        <v>118</v>
      </c>
      <c r="B312" s="190">
        <v>2970581.23</v>
      </c>
      <c r="C312" s="190">
        <v>22440.54</v>
      </c>
      <c r="D312" s="190">
        <v>111044.85</v>
      </c>
      <c r="E312" s="190">
        <v>3104066.62</v>
      </c>
    </row>
    <row r="313" spans="1:5" ht="13.5" customHeight="1" x14ac:dyDescent="0.2">
      <c r="A313" s="199" t="s">
        <v>119</v>
      </c>
      <c r="B313" s="200">
        <v>-382496.3</v>
      </c>
      <c r="C313" s="200">
        <v>-69244.649999999994</v>
      </c>
      <c r="D313" s="200">
        <v>-45518.25</v>
      </c>
      <c r="E313" s="200">
        <v>-497259.2</v>
      </c>
    </row>
    <row r="314" spans="1:5" ht="14.25" customHeight="1" x14ac:dyDescent="0.2">
      <c r="A314" s="198" t="s">
        <v>120</v>
      </c>
      <c r="B314" s="190">
        <v>2588859.91</v>
      </c>
      <c r="C314" s="190">
        <v>-46329.119999999901</v>
      </c>
      <c r="D314" s="190">
        <v>19317599.059999999</v>
      </c>
      <c r="E314" s="190">
        <v>21860129.849999998</v>
      </c>
    </row>
    <row r="315" spans="1:5" ht="15" customHeight="1" x14ac:dyDescent="0.2">
      <c r="A315" s="197" t="s">
        <v>121</v>
      </c>
      <c r="B315" s="190"/>
      <c r="C315" s="190"/>
      <c r="D315" s="190"/>
      <c r="E315" s="190"/>
    </row>
    <row r="316" spans="1:5" ht="13.5" customHeight="1" x14ac:dyDescent="0.3">
      <c r="A316" s="198" t="s">
        <v>122</v>
      </c>
      <c r="B316" s="209">
        <v>0</v>
      </c>
      <c r="C316" s="209">
        <v>0</v>
      </c>
      <c r="D316" s="209">
        <v>0</v>
      </c>
      <c r="E316" s="209">
        <v>0</v>
      </c>
    </row>
    <row r="317" spans="1:5" ht="12.75" customHeight="1" x14ac:dyDescent="0.3">
      <c r="A317" s="199" t="s">
        <v>123</v>
      </c>
      <c r="B317" s="209">
        <v>0</v>
      </c>
      <c r="C317" s="209">
        <v>0</v>
      </c>
      <c r="D317" s="209">
        <v>0</v>
      </c>
      <c r="E317" s="209">
        <v>0</v>
      </c>
    </row>
    <row r="318" spans="1:5" ht="15" customHeight="1" x14ac:dyDescent="0.3">
      <c r="A318" s="198" t="s">
        <v>124</v>
      </c>
      <c r="B318" s="210">
        <v>0</v>
      </c>
      <c r="C318" s="210">
        <v>0</v>
      </c>
      <c r="D318" s="210">
        <v>0</v>
      </c>
      <c r="E318" s="210">
        <v>0</v>
      </c>
    </row>
    <row r="319" spans="1:5" ht="15" customHeight="1" x14ac:dyDescent="0.3">
      <c r="A319" s="198"/>
      <c r="B319" s="211"/>
      <c r="C319" s="211"/>
      <c r="D319" s="211"/>
      <c r="E319" s="211">
        <v>0</v>
      </c>
    </row>
    <row r="320" spans="1:5" ht="15" customHeight="1" thickBot="1" x14ac:dyDescent="0.3">
      <c r="A320" s="133" t="s">
        <v>453</v>
      </c>
      <c r="B320" s="193">
        <v>2125055.09</v>
      </c>
      <c r="C320" s="193">
        <v>-152804.64000000001</v>
      </c>
      <c r="D320" s="193">
        <v>12703380.880000001</v>
      </c>
      <c r="E320" s="193">
        <v>14675631.32999989</v>
      </c>
    </row>
    <row r="321" spans="1:6" ht="15" customHeight="1" thickTop="1" x14ac:dyDescent="0.25">
      <c r="A321" s="226"/>
      <c r="B321" s="226"/>
      <c r="C321" s="226"/>
      <c r="D321" s="226"/>
      <c r="E321" s="226"/>
    </row>
    <row r="322" spans="1:6" ht="15" customHeight="1" thickBot="1" x14ac:dyDescent="0.3">
      <c r="A322" s="225" t="s">
        <v>457</v>
      </c>
      <c r="B322" s="225">
        <v>16278479.92</v>
      </c>
      <c r="C322" s="225">
        <v>12249848.4799999</v>
      </c>
      <c r="D322" s="225">
        <v>-27916052.699999999</v>
      </c>
      <c r="E322" s="225">
        <v>612275.70000005001</v>
      </c>
    </row>
    <row r="323" spans="1:6" ht="15" customHeight="1" thickTop="1" x14ac:dyDescent="0.2"/>
    <row r="324" spans="1:6" ht="15" customHeight="1" x14ac:dyDescent="0.2">
      <c r="A324" s="38"/>
    </row>
    <row r="325" spans="1:6" ht="15" customHeight="1" x14ac:dyDescent="0.2">
      <c r="A325" s="38"/>
    </row>
    <row r="326" spans="1:6" ht="15" customHeight="1" x14ac:dyDescent="0.25">
      <c r="A326" s="38"/>
      <c r="E326" s="208"/>
    </row>
    <row r="327" spans="1:6" ht="15" customHeight="1" x14ac:dyDescent="0.2">
      <c r="A327" s="38"/>
    </row>
    <row r="328" spans="1:6" ht="15" customHeight="1" x14ac:dyDescent="0.2">
      <c r="A328" s="38"/>
    </row>
    <row r="329" spans="1:6" ht="15" customHeight="1" x14ac:dyDescent="0.2">
      <c r="A329" s="38"/>
    </row>
    <row r="330" spans="1:6" ht="15" customHeight="1" x14ac:dyDescent="0.2">
      <c r="A330" s="38"/>
      <c r="F330" s="130"/>
    </row>
    <row r="331" spans="1:6" ht="15" customHeight="1" x14ac:dyDescent="0.2">
      <c r="A331" s="38"/>
      <c r="F331" s="130"/>
    </row>
    <row r="332" spans="1:6" ht="15" customHeight="1" x14ac:dyDescent="0.2">
      <c r="A332" s="38"/>
      <c r="F332" s="130"/>
    </row>
    <row r="333" spans="1:6" ht="15" customHeight="1" x14ac:dyDescent="0.2">
      <c r="A333" s="38"/>
      <c r="F333" s="130"/>
    </row>
    <row r="334" spans="1:6" ht="15" customHeight="1" x14ac:dyDescent="0.2">
      <c r="A334" s="38"/>
      <c r="F334" s="130"/>
    </row>
    <row r="335" spans="1:6" ht="15" customHeight="1" x14ac:dyDescent="0.2">
      <c r="A335" s="38"/>
      <c r="F335" s="130"/>
    </row>
    <row r="336" spans="1:6" ht="15" customHeight="1" x14ac:dyDescent="0.2">
      <c r="A336" s="38"/>
      <c r="F336" s="130"/>
    </row>
    <row r="337" spans="1:6" ht="15" customHeight="1" x14ac:dyDescent="0.2">
      <c r="A337" s="38"/>
      <c r="F337" s="130"/>
    </row>
    <row r="338" spans="1:6" ht="15" customHeight="1" x14ac:dyDescent="0.2">
      <c r="A338" s="38"/>
    </row>
    <row r="339" spans="1:6" ht="15" customHeight="1" x14ac:dyDescent="0.2">
      <c r="A339" s="38"/>
    </row>
    <row r="340" spans="1:6" ht="15" customHeight="1" x14ac:dyDescent="0.2">
      <c r="A340" s="38"/>
    </row>
    <row r="341" spans="1:6" ht="15" customHeight="1" x14ac:dyDescent="0.2">
      <c r="A341" s="38"/>
    </row>
  </sheetData>
  <mergeCells count="3">
    <mergeCell ref="A1:E1"/>
    <mergeCell ref="A2:E2"/>
    <mergeCell ref="A3:E3"/>
  </mergeCells>
  <phoneticPr fontId="18" type="noConversion"/>
  <pageMargins left="0.79" right="0.34" top="0.44" bottom="0.7" header="0.24" footer="0.22"/>
  <pageSetup scale="80" fitToHeight="9" orientation="portrait" r:id="rId1"/>
  <headerFooter alignWithMargins="0">
    <oddFooter>&amp;C&amp;8Page &amp;P of &amp;N&amp;R&amp;8Unallocated Detail</oddFooter>
  </headerFooter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7"/>
  <sheetViews>
    <sheetView tabSelected="1" zoomScaleNormal="100" workbookViewId="0"/>
  </sheetViews>
  <sheetFormatPr defaultColWidth="8.88671875" defaultRowHeight="15.9" customHeight="1" outlineLevelRow="1" x14ac:dyDescent="0.25"/>
  <cols>
    <col min="1" max="1" width="3.33203125" style="66" customWidth="1"/>
    <col min="2" max="2" width="48.5546875" style="66" customWidth="1"/>
    <col min="3" max="3" width="15.109375" style="66" customWidth="1"/>
    <col min="4" max="4" width="15.5546875" style="66" customWidth="1"/>
    <col min="5" max="5" width="13.109375" style="66" customWidth="1"/>
    <col min="6" max="6" width="11.5546875" style="66" customWidth="1"/>
    <col min="7" max="7" width="10.5546875" style="66" customWidth="1"/>
    <col min="8" max="8" width="15.6640625" style="66" customWidth="1"/>
    <col min="9" max="9" width="5" style="66" customWidth="1"/>
    <col min="10" max="10" width="8.88671875" style="66" customWidth="1"/>
    <col min="11" max="16384" width="8.88671875" style="66"/>
  </cols>
  <sheetData>
    <row r="1" spans="1:8" ht="15.9" customHeight="1" x14ac:dyDescent="0.25">
      <c r="A1" s="232" t="s">
        <v>409</v>
      </c>
      <c r="B1" s="232"/>
      <c r="C1" s="232"/>
      <c r="D1" s="232"/>
      <c r="E1" s="232"/>
      <c r="F1" s="232"/>
      <c r="G1" s="232"/>
      <c r="H1" s="232"/>
    </row>
    <row r="2" spans="1:8" ht="15.9" customHeight="1" x14ac:dyDescent="0.25">
      <c r="A2" s="231" t="s">
        <v>80</v>
      </c>
      <c r="B2" s="231"/>
      <c r="C2" s="231"/>
      <c r="D2" s="231"/>
      <c r="E2" s="231"/>
      <c r="F2" s="231"/>
      <c r="G2" s="231"/>
      <c r="H2" s="231"/>
    </row>
    <row r="3" spans="1:8" ht="15.9" customHeight="1" x14ac:dyDescent="0.25">
      <c r="A3" s="231" t="str">
        <f>Allocated!A3</f>
        <v>FOR THE MONTH ENDED OCTOBER 31, 2014</v>
      </c>
      <c r="B3" s="231"/>
      <c r="C3" s="231"/>
      <c r="D3" s="231"/>
      <c r="E3" s="231"/>
      <c r="F3" s="231"/>
      <c r="G3" s="231"/>
      <c r="H3" s="231"/>
    </row>
    <row r="4" spans="1:8" ht="15.9" customHeight="1" x14ac:dyDescent="0.25">
      <c r="A4" s="230" t="str">
        <f>Allocated!A5</f>
        <v>(Based on allocation factors developed for the 12 ME 12/31/2013)</v>
      </c>
      <c r="B4" s="230"/>
      <c r="C4" s="230"/>
      <c r="D4" s="230"/>
      <c r="E4" s="230"/>
      <c r="F4" s="230"/>
      <c r="G4" s="230"/>
      <c r="H4" s="230"/>
    </row>
    <row r="5" spans="1:8" ht="52.8" x14ac:dyDescent="0.25">
      <c r="A5" s="67"/>
      <c r="B5" s="68" t="s">
        <v>81</v>
      </c>
      <c r="C5" s="127" t="s">
        <v>82</v>
      </c>
      <c r="D5" s="127" t="s">
        <v>83</v>
      </c>
      <c r="E5" s="128" t="s">
        <v>199</v>
      </c>
      <c r="F5" s="129" t="s">
        <v>98</v>
      </c>
      <c r="G5" s="129" t="s">
        <v>99</v>
      </c>
      <c r="H5" s="127" t="s">
        <v>447</v>
      </c>
    </row>
    <row r="6" spans="1:8" ht="15.9" customHeight="1" x14ac:dyDescent="0.25">
      <c r="A6" s="69" t="s">
        <v>430</v>
      </c>
      <c r="B6" s="73"/>
      <c r="C6" s="97"/>
      <c r="D6" s="97"/>
      <c r="E6" s="214"/>
      <c r="F6" s="120"/>
      <c r="G6" s="222"/>
      <c r="H6" s="97"/>
    </row>
    <row r="7" spans="1:8" ht="15.9" customHeight="1" x14ac:dyDescent="0.25">
      <c r="A7" s="69"/>
      <c r="B7" s="71" t="s">
        <v>622</v>
      </c>
      <c r="C7" s="217">
        <f t="shared" ref="C7:D10" si="0">$H7*F7</f>
        <v>16930.098753999999</v>
      </c>
      <c r="D7" s="217">
        <f t="shared" si="0"/>
        <v>12064.761246000002</v>
      </c>
      <c r="E7" s="139">
        <v>1</v>
      </c>
      <c r="F7" s="121">
        <f>VLOOKUP($E7,$B$60:$G$66,5,FALSE)</f>
        <v>0.58389999999999997</v>
      </c>
      <c r="G7" s="144">
        <f>VLOOKUP($E7,$B$60:$G$66,6,FALSE)</f>
        <v>0.41610000000000003</v>
      </c>
      <c r="H7" s="217">
        <f>'UIP Detail'!D199</f>
        <v>28994.86</v>
      </c>
    </row>
    <row r="8" spans="1:8" ht="15.9" customHeight="1" x14ac:dyDescent="0.25">
      <c r="A8" s="69" t="s">
        <v>85</v>
      </c>
      <c r="B8" s="71" t="s">
        <v>623</v>
      </c>
      <c r="C8" s="215">
        <f t="shared" si="0"/>
        <v>42325.595224000004</v>
      </c>
      <c r="D8" s="215">
        <f t="shared" si="0"/>
        <v>25417.034776</v>
      </c>
      <c r="E8" s="140">
        <v>2</v>
      </c>
      <c r="F8" s="121">
        <f>VLOOKUP($E8,$B$60:$G$66,5,FALSE)</f>
        <v>0.62480000000000002</v>
      </c>
      <c r="G8" s="144">
        <f>VLOOKUP($E8,$B$60:$G$66,6,FALSE)</f>
        <v>0.37519999999999998</v>
      </c>
      <c r="H8" s="217">
        <f>'UIP Detail'!D200</f>
        <v>67742.63</v>
      </c>
    </row>
    <row r="9" spans="1:8" ht="15.9" customHeight="1" x14ac:dyDescent="0.25">
      <c r="A9" s="69" t="s">
        <v>85</v>
      </c>
      <c r="B9" s="71" t="s">
        <v>624</v>
      </c>
      <c r="C9" s="215">
        <f t="shared" si="0"/>
        <v>1476086.558564994</v>
      </c>
      <c r="D9" s="215">
        <f t="shared" si="0"/>
        <v>1051891.7914349958</v>
      </c>
      <c r="E9" s="140">
        <v>1</v>
      </c>
      <c r="F9" s="121">
        <f>VLOOKUP($E9,$B$60:$G$66,5,FALSE)</f>
        <v>0.58389999999999997</v>
      </c>
      <c r="G9" s="144">
        <f>VLOOKUP($E9,$B$60:$G$66,6,FALSE)</f>
        <v>0.41610000000000003</v>
      </c>
      <c r="H9" s="217">
        <f>'UIP Detail'!D201</f>
        <v>2527978.3499999898</v>
      </c>
    </row>
    <row r="10" spans="1:8" ht="15.9" customHeight="1" x14ac:dyDescent="0.25">
      <c r="A10" s="69" t="s">
        <v>85</v>
      </c>
      <c r="B10" s="71" t="s">
        <v>626</v>
      </c>
      <c r="C10" s="216">
        <f t="shared" si="0"/>
        <v>0</v>
      </c>
      <c r="D10" s="216">
        <f t="shared" si="0"/>
        <v>0</v>
      </c>
      <c r="E10" s="141">
        <v>1</v>
      </c>
      <c r="F10" s="122">
        <f>VLOOKUP($E10,$B$60:$G$66,5,FALSE)</f>
        <v>0.58389999999999997</v>
      </c>
      <c r="G10" s="145">
        <f>VLOOKUP($E10,$B$60:$G$66,6,FALSE)</f>
        <v>0.41610000000000003</v>
      </c>
      <c r="H10" s="220">
        <f>'UIP Detail'!D203</f>
        <v>0</v>
      </c>
    </row>
    <row r="11" spans="1:8" ht="15.9" customHeight="1" x14ac:dyDescent="0.25">
      <c r="A11" s="69" t="s">
        <v>85</v>
      </c>
      <c r="B11" s="73" t="s">
        <v>470</v>
      </c>
      <c r="C11" s="217">
        <f>SUM(C7:C10)</f>
        <v>1535342.252542994</v>
      </c>
      <c r="D11" s="217">
        <f>SUM(D7:D10)</f>
        <v>1089373.5874569959</v>
      </c>
      <c r="E11" s="139"/>
      <c r="F11" s="123"/>
      <c r="G11" s="146"/>
      <c r="H11" s="217">
        <f>SUM(H7:H10)</f>
        <v>2624715.8399999901</v>
      </c>
    </row>
    <row r="12" spans="1:8" ht="15.9" customHeight="1" x14ac:dyDescent="0.25">
      <c r="A12" s="69" t="s">
        <v>431</v>
      </c>
      <c r="B12" s="73"/>
      <c r="C12" s="218"/>
      <c r="D12" s="218"/>
      <c r="E12" s="140"/>
      <c r="F12" s="124"/>
      <c r="G12" s="146"/>
      <c r="H12" s="218"/>
    </row>
    <row r="13" spans="1:8" ht="15.9" customHeight="1" x14ac:dyDescent="0.25">
      <c r="A13" s="69"/>
      <c r="B13" s="71" t="s">
        <v>627</v>
      </c>
      <c r="C13" s="217">
        <f t="shared" ref="C13:D19" si="1">$H13*F13</f>
        <v>89650.318528999982</v>
      </c>
      <c r="D13" s="217">
        <f t="shared" si="1"/>
        <v>63886.791470999997</v>
      </c>
      <c r="E13" s="139">
        <v>1</v>
      </c>
      <c r="F13" s="121">
        <f t="shared" ref="F13:F19" si="2">VLOOKUP($E13,$B$60:$G$66,5,FALSE)</f>
        <v>0.58389999999999997</v>
      </c>
      <c r="G13" s="144">
        <f t="shared" ref="G13:G19" si="3">VLOOKUP($E13,$B$60:$G$66,6,FALSE)</f>
        <v>0.41610000000000003</v>
      </c>
      <c r="H13" s="217">
        <f>'UIP Detail'!D206</f>
        <v>153537.10999999999</v>
      </c>
    </row>
    <row r="14" spans="1:8" ht="15.9" customHeight="1" x14ac:dyDescent="0.25">
      <c r="A14" s="69" t="s">
        <v>85</v>
      </c>
      <c r="B14" s="71" t="s">
        <v>628</v>
      </c>
      <c r="C14" s="215">
        <f t="shared" si="1"/>
        <v>53607.152480999946</v>
      </c>
      <c r="D14" s="215">
        <f t="shared" si="1"/>
        <v>38201.63751899996</v>
      </c>
      <c r="E14" s="140">
        <v>1</v>
      </c>
      <c r="F14" s="121">
        <f t="shared" si="2"/>
        <v>0.58389999999999997</v>
      </c>
      <c r="G14" s="144">
        <f t="shared" si="3"/>
        <v>0.41610000000000003</v>
      </c>
      <c r="H14" s="217">
        <f>'UIP Detail'!D207</f>
        <v>91808.789999999906</v>
      </c>
    </row>
    <row r="15" spans="1:8" ht="15.9" customHeight="1" x14ac:dyDescent="0.25">
      <c r="A15" s="69" t="s">
        <v>85</v>
      </c>
      <c r="B15" s="71" t="s">
        <v>629</v>
      </c>
      <c r="C15" s="215">
        <f t="shared" si="1"/>
        <v>15024.009754999999</v>
      </c>
      <c r="D15" s="215">
        <f t="shared" si="1"/>
        <v>10706.440245000002</v>
      </c>
      <c r="E15" s="140">
        <v>1</v>
      </c>
      <c r="F15" s="121">
        <f t="shared" si="2"/>
        <v>0.58389999999999997</v>
      </c>
      <c r="G15" s="144">
        <f t="shared" si="3"/>
        <v>0.41610000000000003</v>
      </c>
      <c r="H15" s="217">
        <f>'UIP Detail'!D208</f>
        <v>25730.45</v>
      </c>
    </row>
    <row r="16" spans="1:8" ht="15.9" customHeight="1" x14ac:dyDescent="0.25">
      <c r="A16" s="69"/>
      <c r="B16" s="71" t="s">
        <v>630</v>
      </c>
      <c r="C16" s="218">
        <f t="shared" si="1"/>
        <v>0</v>
      </c>
      <c r="D16" s="218">
        <f t="shared" si="1"/>
        <v>0</v>
      </c>
      <c r="E16" s="140">
        <v>1</v>
      </c>
      <c r="F16" s="121">
        <f t="shared" si="2"/>
        <v>0.58389999999999997</v>
      </c>
      <c r="G16" s="144">
        <f t="shared" si="3"/>
        <v>0.41610000000000003</v>
      </c>
      <c r="H16" s="217">
        <f>'UIP Detail'!D209</f>
        <v>0</v>
      </c>
    </row>
    <row r="17" spans="1:8" ht="15.9" customHeight="1" x14ac:dyDescent="0.25">
      <c r="A17" s="69" t="s">
        <v>85</v>
      </c>
      <c r="B17" s="71" t="s">
        <v>631</v>
      </c>
      <c r="C17" s="218">
        <f t="shared" si="1"/>
        <v>0</v>
      </c>
      <c r="D17" s="218">
        <f t="shared" si="1"/>
        <v>0</v>
      </c>
      <c r="E17" s="140">
        <v>1</v>
      </c>
      <c r="F17" s="121">
        <f t="shared" si="2"/>
        <v>0.58389999999999997</v>
      </c>
      <c r="G17" s="144">
        <f t="shared" si="3"/>
        <v>0.41610000000000003</v>
      </c>
      <c r="H17" s="217">
        <f>'UIP Detail'!D210</f>
        <v>0</v>
      </c>
    </row>
    <row r="18" spans="1:8" ht="15.9" customHeight="1" x14ac:dyDescent="0.25">
      <c r="A18" s="69"/>
      <c r="B18" s="71" t="s">
        <v>86</v>
      </c>
      <c r="C18" s="218">
        <f t="shared" si="1"/>
        <v>0</v>
      </c>
      <c r="D18" s="218">
        <f t="shared" si="1"/>
        <v>0</v>
      </c>
      <c r="E18" s="140">
        <v>1</v>
      </c>
      <c r="F18" s="121">
        <f t="shared" si="2"/>
        <v>0.58389999999999997</v>
      </c>
      <c r="G18" s="144">
        <f t="shared" si="3"/>
        <v>0.41610000000000003</v>
      </c>
      <c r="H18" s="217">
        <f>'UIP Detail'!D211</f>
        <v>0</v>
      </c>
    </row>
    <row r="19" spans="1:8" ht="15.9" customHeight="1" x14ac:dyDescent="0.25">
      <c r="A19" s="69"/>
      <c r="B19" s="71" t="s">
        <v>633</v>
      </c>
      <c r="C19" s="219">
        <f t="shared" si="1"/>
        <v>0</v>
      </c>
      <c r="D19" s="219">
        <f t="shared" si="1"/>
        <v>0</v>
      </c>
      <c r="E19" s="141">
        <v>1</v>
      </c>
      <c r="F19" s="122">
        <f t="shared" si="2"/>
        <v>0.58389999999999997</v>
      </c>
      <c r="G19" s="145">
        <f t="shared" si="3"/>
        <v>0.41610000000000003</v>
      </c>
      <c r="H19" s="220">
        <f>'UIP Detail'!D212</f>
        <v>0</v>
      </c>
    </row>
    <row r="20" spans="1:8" ht="15.9" customHeight="1" x14ac:dyDescent="0.25">
      <c r="A20" s="69" t="s">
        <v>85</v>
      </c>
      <c r="B20" s="73" t="s">
        <v>470</v>
      </c>
      <c r="C20" s="217">
        <f>SUM(C13:C18)</f>
        <v>158281.48076499993</v>
      </c>
      <c r="D20" s="217">
        <f>SUM(D13:D18)</f>
        <v>112794.86923499996</v>
      </c>
      <c r="E20" s="139"/>
      <c r="F20" s="123"/>
      <c r="G20" s="146"/>
      <c r="H20" s="217">
        <f>SUM(H13:H18)</f>
        <v>271076.34999999992</v>
      </c>
    </row>
    <row r="21" spans="1:8" ht="15.9" customHeight="1" x14ac:dyDescent="0.25">
      <c r="A21" s="69" t="s">
        <v>433</v>
      </c>
      <c r="B21" s="73"/>
      <c r="C21" s="218"/>
      <c r="D21" s="218"/>
      <c r="E21" s="140"/>
      <c r="F21" s="124"/>
      <c r="G21" s="146"/>
      <c r="H21" s="218"/>
    </row>
    <row r="22" spans="1:8" ht="15.9" customHeight="1" x14ac:dyDescent="0.25">
      <c r="A22" s="69"/>
      <c r="B22" s="71" t="s">
        <v>635</v>
      </c>
      <c r="C22" s="217">
        <f t="shared" ref="C22:D33" si="4">$H22*F22</f>
        <v>2307679.8885359997</v>
      </c>
      <c r="D22" s="217">
        <f t="shared" si="4"/>
        <v>1086965.4314639999</v>
      </c>
      <c r="E22" s="139">
        <v>4</v>
      </c>
      <c r="F22" s="121">
        <f t="shared" ref="F22:F34" si="5">VLOOKUP($E22,$B$60:$G$66,5,FALSE)</f>
        <v>0.67979999999999996</v>
      </c>
      <c r="G22" s="144">
        <f t="shared" ref="G22:G34" si="6">VLOOKUP($E22,$B$60:$G$66,6,FALSE)</f>
        <v>0.32019999999999998</v>
      </c>
      <c r="H22" s="217">
        <f>'UIP Detail'!D218</f>
        <v>3394645.32</v>
      </c>
    </row>
    <row r="23" spans="1:8" ht="15.9" customHeight="1" x14ac:dyDescent="0.25">
      <c r="A23" s="69"/>
      <c r="B23" s="71" t="s">
        <v>636</v>
      </c>
      <c r="C23" s="215">
        <f t="shared" si="4"/>
        <v>70324.772957999317</v>
      </c>
      <c r="D23" s="215">
        <f t="shared" si="4"/>
        <v>33124.437041999678</v>
      </c>
      <c r="E23" s="139">
        <v>4</v>
      </c>
      <c r="F23" s="121">
        <f t="shared" si="5"/>
        <v>0.67979999999999996</v>
      </c>
      <c r="G23" s="144">
        <f t="shared" si="6"/>
        <v>0.32019999999999998</v>
      </c>
      <c r="H23" s="217">
        <f>'UIP Detail'!D219</f>
        <v>103449.209999999</v>
      </c>
    </row>
    <row r="24" spans="1:8" ht="15.9" customHeight="1" x14ac:dyDescent="0.25">
      <c r="A24" s="69" t="s">
        <v>85</v>
      </c>
      <c r="B24" s="71" t="s">
        <v>637</v>
      </c>
      <c r="C24" s="215">
        <f t="shared" si="4"/>
        <v>-18340.297007999998</v>
      </c>
      <c r="D24" s="215">
        <f t="shared" si="4"/>
        <v>-8638.6629919999996</v>
      </c>
      <c r="E24" s="140">
        <v>4</v>
      </c>
      <c r="F24" s="121">
        <f t="shared" si="5"/>
        <v>0.67979999999999996</v>
      </c>
      <c r="G24" s="144">
        <f t="shared" si="6"/>
        <v>0.32019999999999998</v>
      </c>
      <c r="H24" s="217">
        <f>'UIP Detail'!D220</f>
        <v>-26978.959999999999</v>
      </c>
    </row>
    <row r="25" spans="1:8" ht="15.9" customHeight="1" x14ac:dyDescent="0.25">
      <c r="A25" s="69" t="s">
        <v>85</v>
      </c>
      <c r="B25" s="71" t="s">
        <v>638</v>
      </c>
      <c r="C25" s="215">
        <f t="shared" si="4"/>
        <v>637697.85142799933</v>
      </c>
      <c r="D25" s="215">
        <f t="shared" si="4"/>
        <v>300369.00857199967</v>
      </c>
      <c r="E25" s="140">
        <v>4</v>
      </c>
      <c r="F25" s="121">
        <f t="shared" si="5"/>
        <v>0.67979999999999996</v>
      </c>
      <c r="G25" s="144">
        <f t="shared" si="6"/>
        <v>0.32019999999999998</v>
      </c>
      <c r="H25" s="217">
        <f>'UIP Detail'!D221</f>
        <v>938066.85999999905</v>
      </c>
    </row>
    <row r="26" spans="1:8" ht="15.9" customHeight="1" x14ac:dyDescent="0.25">
      <c r="A26" s="69" t="s">
        <v>85</v>
      </c>
      <c r="B26" s="71" t="s">
        <v>639</v>
      </c>
      <c r="C26" s="215">
        <f t="shared" si="4"/>
        <v>22949.729658000004</v>
      </c>
      <c r="D26" s="215">
        <f t="shared" si="4"/>
        <v>14513.100342000002</v>
      </c>
      <c r="E26" s="140">
        <v>3</v>
      </c>
      <c r="F26" s="121">
        <f t="shared" si="5"/>
        <v>0.61260000000000003</v>
      </c>
      <c r="G26" s="144">
        <f t="shared" si="6"/>
        <v>0.38740000000000002</v>
      </c>
      <c r="H26" s="217">
        <f>'UIP Detail'!D222</f>
        <v>37462.83</v>
      </c>
    </row>
    <row r="27" spans="1:8" ht="15.9" customHeight="1" x14ac:dyDescent="0.25">
      <c r="A27" s="69" t="s">
        <v>85</v>
      </c>
      <c r="B27" s="71" t="s">
        <v>640</v>
      </c>
      <c r="C27" s="215">
        <f t="shared" si="4"/>
        <v>242525.79033899942</v>
      </c>
      <c r="D27" s="215">
        <f t="shared" si="4"/>
        <v>172829.2196609996</v>
      </c>
      <c r="E27" s="140">
        <v>1</v>
      </c>
      <c r="F27" s="121">
        <f t="shared" si="5"/>
        <v>0.58389999999999997</v>
      </c>
      <c r="G27" s="144">
        <f t="shared" si="6"/>
        <v>0.41610000000000003</v>
      </c>
      <c r="H27" s="217">
        <f>'UIP Detail'!D223</f>
        <v>415355.00999999902</v>
      </c>
    </row>
    <row r="28" spans="1:8" ht="15.9" customHeight="1" x14ac:dyDescent="0.25">
      <c r="A28" s="69" t="s">
        <v>85</v>
      </c>
      <c r="B28" s="71" t="s">
        <v>641</v>
      </c>
      <c r="C28" s="215">
        <f t="shared" si="4"/>
        <v>312150.54063</v>
      </c>
      <c r="D28" s="215">
        <f t="shared" si="4"/>
        <v>144878.06936999998</v>
      </c>
      <c r="E28" s="140">
        <v>5</v>
      </c>
      <c r="F28" s="121">
        <f t="shared" si="5"/>
        <v>0.68300000000000005</v>
      </c>
      <c r="G28" s="144">
        <f t="shared" si="6"/>
        <v>0.317</v>
      </c>
      <c r="H28" s="217">
        <f>'UIP Detail'!D224</f>
        <v>457028.61</v>
      </c>
    </row>
    <row r="29" spans="1:8" ht="15.9" customHeight="1" x14ac:dyDescent="0.25">
      <c r="A29" s="69"/>
      <c r="B29" s="71" t="s">
        <v>642</v>
      </c>
      <c r="C29" s="218">
        <f t="shared" si="4"/>
        <v>78430.782936000003</v>
      </c>
      <c r="D29" s="218">
        <f t="shared" si="4"/>
        <v>36942.537064000004</v>
      </c>
      <c r="E29" s="140">
        <v>4</v>
      </c>
      <c r="F29" s="121">
        <f t="shared" si="5"/>
        <v>0.67979999999999996</v>
      </c>
      <c r="G29" s="144">
        <f t="shared" si="6"/>
        <v>0.32019999999999998</v>
      </c>
      <c r="H29" s="217">
        <f>'UIP Detail'!D225</f>
        <v>115373.32</v>
      </c>
    </row>
    <row r="30" spans="1:8" ht="15.9" customHeight="1" x14ac:dyDescent="0.25">
      <c r="A30" s="69" t="s">
        <v>85</v>
      </c>
      <c r="B30" s="71" t="s">
        <v>643</v>
      </c>
      <c r="C30" s="215">
        <f t="shared" si="4"/>
        <v>94.492199999999997</v>
      </c>
      <c r="D30" s="215">
        <f t="shared" si="4"/>
        <v>44.507799999999996</v>
      </c>
      <c r="E30" s="140">
        <v>4</v>
      </c>
      <c r="F30" s="121">
        <f t="shared" si="5"/>
        <v>0.67979999999999996</v>
      </c>
      <c r="G30" s="144">
        <f t="shared" si="6"/>
        <v>0.32019999999999998</v>
      </c>
      <c r="H30" s="217">
        <f>'UIP Detail'!D226</f>
        <v>139</v>
      </c>
    </row>
    <row r="31" spans="1:8" ht="15.9" customHeight="1" x14ac:dyDescent="0.25">
      <c r="A31" s="69" t="s">
        <v>85</v>
      </c>
      <c r="B31" s="71" t="s">
        <v>644</v>
      </c>
      <c r="C31" s="215">
        <f t="shared" si="4"/>
        <v>75194.125973999995</v>
      </c>
      <c r="D31" s="215">
        <f t="shared" si="4"/>
        <v>35418.004026000002</v>
      </c>
      <c r="E31" s="140">
        <v>4</v>
      </c>
      <c r="F31" s="121">
        <f t="shared" si="5"/>
        <v>0.67979999999999996</v>
      </c>
      <c r="G31" s="144">
        <f t="shared" si="6"/>
        <v>0.32019999999999998</v>
      </c>
      <c r="H31" s="217">
        <f>'UIP Detail'!D227</f>
        <v>110612.13</v>
      </c>
    </row>
    <row r="32" spans="1:8" ht="15.9" customHeight="1" x14ac:dyDescent="0.25">
      <c r="A32" s="69" t="s">
        <v>85</v>
      </c>
      <c r="B32" s="71" t="s">
        <v>645</v>
      </c>
      <c r="C32" s="215">
        <f t="shared" si="4"/>
        <v>599634.03436199995</v>
      </c>
      <c r="D32" s="215">
        <f t="shared" si="4"/>
        <v>282440.155638</v>
      </c>
      <c r="E32" s="140">
        <v>4</v>
      </c>
      <c r="F32" s="121">
        <f t="shared" si="5"/>
        <v>0.67979999999999996</v>
      </c>
      <c r="G32" s="144">
        <f t="shared" si="6"/>
        <v>0.32019999999999998</v>
      </c>
      <c r="H32" s="217">
        <f>'UIP Detail'!D228</f>
        <v>882074.19</v>
      </c>
    </row>
    <row r="33" spans="1:8" ht="15.9" customHeight="1" x14ac:dyDescent="0.25">
      <c r="A33" s="69"/>
      <c r="B33" s="71" t="s">
        <v>646</v>
      </c>
      <c r="C33" s="218">
        <f t="shared" si="4"/>
        <v>0</v>
      </c>
      <c r="D33" s="218">
        <f t="shared" si="4"/>
        <v>0</v>
      </c>
      <c r="E33" s="140">
        <v>4</v>
      </c>
      <c r="F33" s="121">
        <f t="shared" si="5"/>
        <v>0.67979999999999996</v>
      </c>
      <c r="G33" s="144">
        <f t="shared" si="6"/>
        <v>0.32019999999999998</v>
      </c>
      <c r="H33" s="217">
        <f>'UIP Detail'!D229</f>
        <v>0</v>
      </c>
    </row>
    <row r="34" spans="1:8" ht="15.9" customHeight="1" x14ac:dyDescent="0.25">
      <c r="A34" s="69"/>
      <c r="B34" s="71" t="s">
        <v>78</v>
      </c>
      <c r="C34" s="216">
        <f>$H34*F34</f>
        <v>932165.33546399989</v>
      </c>
      <c r="D34" s="216">
        <f>$H34*G34</f>
        <v>439069.34453599993</v>
      </c>
      <c r="E34" s="141">
        <v>4</v>
      </c>
      <c r="F34" s="122">
        <f t="shared" si="5"/>
        <v>0.67979999999999996</v>
      </c>
      <c r="G34" s="145">
        <f t="shared" si="6"/>
        <v>0.32019999999999998</v>
      </c>
      <c r="H34" s="220">
        <f>'UIP Detail'!D230</f>
        <v>1371234.68</v>
      </c>
    </row>
    <row r="35" spans="1:8" ht="15.9" customHeight="1" x14ac:dyDescent="0.25">
      <c r="A35" s="69" t="s">
        <v>85</v>
      </c>
      <c r="B35" s="73" t="s">
        <v>470</v>
      </c>
      <c r="C35" s="217">
        <f>SUM(C22:C34)</f>
        <v>5260507.0474769985</v>
      </c>
      <c r="D35" s="217">
        <f>SUM(D22:D34)</f>
        <v>2537955.1525229984</v>
      </c>
      <c r="E35" s="139"/>
      <c r="F35" s="123"/>
      <c r="G35" s="146"/>
      <c r="H35" s="217">
        <f>SUM(H22:H34)</f>
        <v>7798462.1999999974</v>
      </c>
    </row>
    <row r="36" spans="1:8" ht="15.9" customHeight="1" x14ac:dyDescent="0.25">
      <c r="A36" s="69" t="s">
        <v>87</v>
      </c>
      <c r="B36" s="73"/>
      <c r="C36" s="218"/>
      <c r="D36" s="218"/>
      <c r="E36" s="140"/>
      <c r="F36" s="124"/>
      <c r="G36" s="146"/>
      <c r="H36" s="218"/>
    </row>
    <row r="37" spans="1:8" ht="15.9" customHeight="1" x14ac:dyDescent="0.25">
      <c r="A37" s="69"/>
      <c r="B37" s="71" t="s">
        <v>649</v>
      </c>
      <c r="C37" s="218">
        <f>$H37*F37</f>
        <v>1236355.339494</v>
      </c>
      <c r="D37" s="218">
        <f>$H37*G37</f>
        <v>582349.19050599996</v>
      </c>
      <c r="E37" s="140">
        <v>4</v>
      </c>
      <c r="F37" s="121">
        <f>VLOOKUP($E37,$B$60:$G$66,5,FALSE)</f>
        <v>0.67979999999999996</v>
      </c>
      <c r="G37" s="144">
        <f>VLOOKUP($E37,$B$60:$G$66,6,FALSE)</f>
        <v>0.32019999999999998</v>
      </c>
      <c r="H37" s="217">
        <f>'UIP Detail'!D236</f>
        <v>1818704.53</v>
      </c>
    </row>
    <row r="38" spans="1:8" ht="15.9" customHeight="1" x14ac:dyDescent="0.25">
      <c r="A38" s="69"/>
      <c r="B38" s="71" t="s">
        <v>650</v>
      </c>
      <c r="C38" s="219">
        <f>$H38*F38</f>
        <v>3692.2181339999997</v>
      </c>
      <c r="D38" s="219">
        <f>$H38*G38</f>
        <v>1739.111866</v>
      </c>
      <c r="E38" s="141">
        <v>4</v>
      </c>
      <c r="F38" s="122">
        <f>VLOOKUP($E38,$B$60:$G$66,5,FALSE)</f>
        <v>0.67979999999999996</v>
      </c>
      <c r="G38" s="145">
        <f>VLOOKUP($E38,$B$60:$G$66,6,FALSE)</f>
        <v>0.32019999999999998</v>
      </c>
      <c r="H38" s="217">
        <f>'UIP Detail'!D237</f>
        <v>5431.33</v>
      </c>
    </row>
    <row r="39" spans="1:8" ht="15.9" customHeight="1" x14ac:dyDescent="0.25">
      <c r="A39" s="69"/>
      <c r="B39" s="73" t="s">
        <v>470</v>
      </c>
      <c r="C39" s="217">
        <f>SUM(C37:C38)</f>
        <v>1240047.5576279999</v>
      </c>
      <c r="D39" s="217">
        <f>SUM(D37:D38)</f>
        <v>584088.30237199995</v>
      </c>
      <c r="E39" s="139"/>
      <c r="F39" s="124"/>
      <c r="G39" s="146"/>
      <c r="H39" s="223">
        <f>SUM(H37:H38)</f>
        <v>1824135.86</v>
      </c>
    </row>
    <row r="40" spans="1:8" ht="15.9" customHeight="1" x14ac:dyDescent="0.25">
      <c r="A40" s="69" t="s">
        <v>435</v>
      </c>
      <c r="B40" s="71"/>
      <c r="C40" s="217"/>
      <c r="D40" s="217"/>
      <c r="E40" s="139"/>
      <c r="F40" s="124"/>
      <c r="G40" s="146"/>
      <c r="H40" s="217"/>
    </row>
    <row r="41" spans="1:8" ht="15.9" customHeight="1" x14ac:dyDescent="0.25">
      <c r="A41" s="69"/>
      <c r="B41" s="71" t="s">
        <v>651</v>
      </c>
      <c r="C41" s="218">
        <f t="shared" ref="C41:D43" si="7">$H41*F41</f>
        <v>1733897.0574419999</v>
      </c>
      <c r="D41" s="218">
        <f t="shared" si="7"/>
        <v>816701.73255800002</v>
      </c>
      <c r="E41" s="140">
        <v>4</v>
      </c>
      <c r="F41" s="121">
        <f>VLOOKUP($E41,$B$60:$G$66,5,FALSE)</f>
        <v>0.67979999999999996</v>
      </c>
      <c r="G41" s="144">
        <f>VLOOKUP($E41,$B$60:$G$66,6,FALSE)</f>
        <v>0.32019999999999998</v>
      </c>
      <c r="H41" s="217">
        <f>'UIP Detail'!D240</f>
        <v>2550598.79</v>
      </c>
    </row>
    <row r="42" spans="1:8" ht="15.9" customHeight="1" x14ac:dyDescent="0.25">
      <c r="A42" s="69"/>
      <c r="B42" s="71" t="s">
        <v>652</v>
      </c>
      <c r="C42" s="218">
        <f t="shared" si="7"/>
        <v>0</v>
      </c>
      <c r="D42" s="218">
        <f t="shared" si="7"/>
        <v>0</v>
      </c>
      <c r="E42" s="140">
        <v>4</v>
      </c>
      <c r="F42" s="121">
        <f>VLOOKUP($E42,$B$60:$G$66,5,FALSE)</f>
        <v>0.67979999999999996</v>
      </c>
      <c r="G42" s="144">
        <f>VLOOKUP($E42,$B$60:$G$66,6,FALSE)</f>
        <v>0.32019999999999998</v>
      </c>
      <c r="H42" s="217">
        <f>'UIP Detail'!D241</f>
        <v>0</v>
      </c>
    </row>
    <row r="43" spans="1:8" ht="15.9" customHeight="1" x14ac:dyDescent="0.25">
      <c r="A43" s="69"/>
      <c r="B43" s="71" t="s">
        <v>653</v>
      </c>
      <c r="C43" s="219">
        <f t="shared" si="7"/>
        <v>436.764702</v>
      </c>
      <c r="D43" s="219">
        <f t="shared" si="7"/>
        <v>205.72529799999998</v>
      </c>
      <c r="E43" s="141">
        <v>4</v>
      </c>
      <c r="F43" s="122">
        <f>VLOOKUP($E43,$B$60:$G$66,5,FALSE)</f>
        <v>0.67979999999999996</v>
      </c>
      <c r="G43" s="145">
        <f>VLOOKUP($E43,$B$60:$G$66,6,FALSE)</f>
        <v>0.32019999999999998</v>
      </c>
      <c r="H43" s="217">
        <f>'UIP Detail'!D242</f>
        <v>642.49</v>
      </c>
    </row>
    <row r="44" spans="1:8" ht="15.9" customHeight="1" x14ac:dyDescent="0.25">
      <c r="A44" s="69" t="s">
        <v>85</v>
      </c>
      <c r="B44" s="73" t="s">
        <v>470</v>
      </c>
      <c r="C44" s="217">
        <f>SUM(C41:C43)</f>
        <v>1734333.8221439999</v>
      </c>
      <c r="D44" s="217">
        <f>SUM(D41:D43)</f>
        <v>816907.45785600005</v>
      </c>
      <c r="E44" s="139"/>
      <c r="F44" s="124"/>
      <c r="G44" s="146"/>
      <c r="H44" s="223">
        <f>SUM(H41:H43)</f>
        <v>2551241.2800000003</v>
      </c>
    </row>
    <row r="45" spans="1:8" ht="15.9" customHeight="1" x14ac:dyDescent="0.25">
      <c r="A45" s="69" t="s">
        <v>88</v>
      </c>
      <c r="B45" s="73"/>
      <c r="C45" s="218"/>
      <c r="D45" s="218"/>
      <c r="E45" s="140"/>
      <c r="F45" s="124"/>
      <c r="G45" s="146"/>
      <c r="H45" s="218"/>
    </row>
    <row r="46" spans="1:8" ht="15.9" customHeight="1" x14ac:dyDescent="0.25">
      <c r="A46" s="69"/>
      <c r="B46" s="71" t="s">
        <v>1</v>
      </c>
      <c r="C46" s="220">
        <f>$H46*F46</f>
        <v>97238.789141999994</v>
      </c>
      <c r="D46" s="220">
        <f>$H46*G46</f>
        <v>45801.500857999999</v>
      </c>
      <c r="E46" s="142">
        <v>4</v>
      </c>
      <c r="F46" s="122">
        <f>VLOOKUP($E46,$B$60:$G$66,5,FALSE)</f>
        <v>0.67979999999999996</v>
      </c>
      <c r="G46" s="145">
        <f>VLOOKUP($E46,$B$60:$G$66,6,FALSE)</f>
        <v>0.32019999999999998</v>
      </c>
      <c r="H46" s="220">
        <f>'UIP Detail'!D262</f>
        <v>143040.29</v>
      </c>
    </row>
    <row r="47" spans="1:8" ht="15.9" customHeight="1" x14ac:dyDescent="0.25">
      <c r="A47" s="69" t="s">
        <v>85</v>
      </c>
      <c r="B47" s="73" t="s">
        <v>470</v>
      </c>
      <c r="C47" s="217">
        <f>C46</f>
        <v>97238.789141999994</v>
      </c>
      <c r="D47" s="217">
        <f>D46</f>
        <v>45801.500857999999</v>
      </c>
      <c r="E47" s="139"/>
      <c r="F47" s="124"/>
      <c r="G47" s="146"/>
      <c r="H47" s="217">
        <f>H46</f>
        <v>143040.29</v>
      </c>
    </row>
    <row r="48" spans="1:8" ht="15.9" customHeight="1" x14ac:dyDescent="0.25">
      <c r="A48" s="69"/>
      <c r="B48" s="73"/>
      <c r="C48" s="217"/>
      <c r="D48" s="217"/>
      <c r="E48" s="139"/>
      <c r="F48" s="124"/>
      <c r="G48" s="146"/>
      <c r="H48" s="217"/>
    </row>
    <row r="49" spans="1:8" ht="15.9" customHeight="1" x14ac:dyDescent="0.25">
      <c r="A49" s="72" t="s">
        <v>89</v>
      </c>
      <c r="B49" s="73"/>
      <c r="C49" s="119"/>
      <c r="D49" s="119"/>
      <c r="E49" s="75"/>
      <c r="F49" s="119"/>
      <c r="G49" s="74"/>
      <c r="H49" s="119"/>
    </row>
    <row r="50" spans="1:8" ht="15.9" customHeight="1" x14ac:dyDescent="0.25">
      <c r="A50" s="72"/>
      <c r="B50" s="71" t="s">
        <v>3</v>
      </c>
      <c r="C50" s="220">
        <v>0</v>
      </c>
      <c r="D50" s="220">
        <v>0</v>
      </c>
      <c r="E50" s="142">
        <v>4</v>
      </c>
      <c r="F50" s="122">
        <f>VLOOKUP($E50,$B$60:$G$66,5,FALSE)</f>
        <v>0.67979999999999996</v>
      </c>
      <c r="G50" s="145">
        <f>VLOOKUP($E50,$B$60:$G$66,6,FALSE)</f>
        <v>0.32019999999999998</v>
      </c>
      <c r="H50" s="220">
        <v>0</v>
      </c>
    </row>
    <row r="51" spans="1:8" ht="15.9" customHeight="1" x14ac:dyDescent="0.25">
      <c r="A51" s="72"/>
      <c r="B51" s="73" t="s">
        <v>470</v>
      </c>
      <c r="C51" s="217">
        <f>SUM(C50)</f>
        <v>0</v>
      </c>
      <c r="D51" s="217">
        <f>SUM(D50)</f>
        <v>0</v>
      </c>
      <c r="E51" s="139"/>
      <c r="F51" s="134"/>
      <c r="G51" s="147"/>
      <c r="H51" s="217">
        <f>SUM(H50)</f>
        <v>0</v>
      </c>
    </row>
    <row r="52" spans="1:8" ht="15.9" customHeight="1" x14ac:dyDescent="0.25">
      <c r="A52" s="72"/>
      <c r="B52" s="73"/>
      <c r="C52" s="217"/>
      <c r="D52" s="217"/>
      <c r="E52" s="139"/>
      <c r="F52" s="124"/>
      <c r="G52" s="146"/>
      <c r="H52" s="224"/>
    </row>
    <row r="53" spans="1:8" ht="15.9" customHeight="1" x14ac:dyDescent="0.25">
      <c r="A53" s="74" t="s">
        <v>90</v>
      </c>
      <c r="B53" s="73"/>
      <c r="C53" s="218"/>
      <c r="D53" s="218"/>
      <c r="E53" s="140"/>
      <c r="F53" s="124"/>
      <c r="G53" s="146"/>
      <c r="H53" s="218"/>
    </row>
    <row r="54" spans="1:8" ht="15.9" customHeight="1" x14ac:dyDescent="0.25">
      <c r="A54" s="74"/>
      <c r="B54" s="71" t="s">
        <v>4</v>
      </c>
      <c r="C54" s="217">
        <f>$H54*F54</f>
        <v>0</v>
      </c>
      <c r="D54" s="217">
        <f>$H54*G54</f>
        <v>0</v>
      </c>
      <c r="E54" s="140">
        <v>4</v>
      </c>
      <c r="F54" s="121">
        <f>VLOOKUP($E54,$B$60:$G$66,5,FALSE)</f>
        <v>0.67979999999999996</v>
      </c>
      <c r="G54" s="144">
        <f>VLOOKUP($E54,$B$60:$G$66,6,FALSE)</f>
        <v>0.32019999999999998</v>
      </c>
      <c r="H54" s="217">
        <f>'UIP Detail'!D271</f>
        <v>0</v>
      </c>
    </row>
    <row r="55" spans="1:8" ht="15.9" customHeight="1" x14ac:dyDescent="0.25">
      <c r="A55" s="69"/>
      <c r="B55" s="71" t="s">
        <v>5</v>
      </c>
      <c r="C55" s="219">
        <f>$H55*F55</f>
        <v>0</v>
      </c>
      <c r="D55" s="219">
        <f>$H55*G55</f>
        <v>0</v>
      </c>
      <c r="E55" s="143">
        <v>4</v>
      </c>
      <c r="F55" s="122">
        <f>VLOOKUP($E55,$B$60:$G$66,5,FALSE)</f>
        <v>0.67979999999999996</v>
      </c>
      <c r="G55" s="145">
        <f>VLOOKUP($E55,$B$60:$G$66,6,FALSE)</f>
        <v>0.32019999999999998</v>
      </c>
      <c r="H55" s="220">
        <f>'UIP Detail'!D272</f>
        <v>0</v>
      </c>
    </row>
    <row r="56" spans="1:8" ht="15.9" customHeight="1" x14ac:dyDescent="0.25">
      <c r="A56" s="76" t="s">
        <v>85</v>
      </c>
      <c r="B56" s="138" t="s">
        <v>470</v>
      </c>
      <c r="C56" s="220">
        <f>SUM(C54:C55)</f>
        <v>0</v>
      </c>
      <c r="D56" s="220">
        <f>SUM(D54:D55)</f>
        <v>0</v>
      </c>
      <c r="E56" s="142"/>
      <c r="F56" s="125"/>
      <c r="G56" s="148"/>
      <c r="H56" s="220">
        <f>SUM(H54:H55)</f>
        <v>0</v>
      </c>
    </row>
    <row r="57" spans="1:8" ht="8.25" customHeight="1" x14ac:dyDescent="0.25">
      <c r="A57" s="69"/>
      <c r="B57" s="73"/>
      <c r="C57" s="218"/>
      <c r="D57" s="218"/>
      <c r="E57" s="70"/>
      <c r="F57" s="124"/>
      <c r="G57" s="146"/>
      <c r="H57" s="218"/>
    </row>
    <row r="58" spans="1:8" ht="15.9" customHeight="1" x14ac:dyDescent="0.55000000000000004">
      <c r="A58" s="76" t="s">
        <v>84</v>
      </c>
      <c r="B58" s="138"/>
      <c r="C58" s="221">
        <f>C56+C51+C47+C44+C39+C35+C20+C11</f>
        <v>10025750.949698992</v>
      </c>
      <c r="D58" s="221">
        <f>D11+D20+D35+D39+D44+D47+D51+D56</f>
        <v>5186920.8703009943</v>
      </c>
      <c r="E58" s="77"/>
      <c r="F58" s="126"/>
      <c r="G58" s="149"/>
      <c r="H58" s="221">
        <f>H11+H20+H35+H39+H44+H47+H51+H56</f>
        <v>15212671.819999985</v>
      </c>
    </row>
    <row r="59" spans="1:8" ht="7.5" customHeight="1" x14ac:dyDescent="0.25">
      <c r="C59" s="213"/>
      <c r="D59" s="213"/>
      <c r="E59" s="213"/>
      <c r="F59" s="213"/>
      <c r="G59" s="213"/>
      <c r="H59" s="213"/>
    </row>
    <row r="60" spans="1:8" ht="13.5" customHeight="1" x14ac:dyDescent="0.25">
      <c r="A60" s="99"/>
      <c r="B60" s="100" t="s">
        <v>198</v>
      </c>
      <c r="C60" s="101"/>
      <c r="D60" s="101"/>
      <c r="E60" s="101"/>
      <c r="F60" s="102" t="s">
        <v>411</v>
      </c>
      <c r="G60" s="102" t="s">
        <v>412</v>
      </c>
      <c r="H60" s="112"/>
    </row>
    <row r="61" spans="1:8" ht="15.9" customHeight="1" x14ac:dyDescent="0.25">
      <c r="A61" s="69"/>
      <c r="B61" s="103">
        <v>1</v>
      </c>
      <c r="C61" s="104" t="s">
        <v>93</v>
      </c>
      <c r="D61" s="105"/>
      <c r="E61" s="105"/>
      <c r="F61" s="98">
        <v>0.58389999999999997</v>
      </c>
      <c r="G61" s="98">
        <v>0.41610000000000003</v>
      </c>
      <c r="H61" s="106">
        <f>SUM(F61:G61)</f>
        <v>1</v>
      </c>
    </row>
    <row r="62" spans="1:8" ht="15.9" customHeight="1" x14ac:dyDescent="0.25">
      <c r="A62" s="69"/>
      <c r="B62" s="103">
        <v>2</v>
      </c>
      <c r="C62" s="104" t="s">
        <v>94</v>
      </c>
      <c r="D62" s="105"/>
      <c r="E62" s="105"/>
      <c r="F62" s="98">
        <v>0.62480000000000002</v>
      </c>
      <c r="G62" s="98">
        <v>0.37519999999999998</v>
      </c>
      <c r="H62" s="106">
        <f>SUM(F62:G62)</f>
        <v>1</v>
      </c>
    </row>
    <row r="63" spans="1:8" ht="15.9" customHeight="1" x14ac:dyDescent="0.25">
      <c r="A63" s="69"/>
      <c r="B63" s="103">
        <v>3</v>
      </c>
      <c r="C63" s="105" t="s">
        <v>95</v>
      </c>
      <c r="D63" s="105"/>
      <c r="E63" s="105"/>
      <c r="F63" s="98">
        <v>0.61260000000000003</v>
      </c>
      <c r="G63" s="98">
        <v>0.38740000000000002</v>
      </c>
      <c r="H63" s="106">
        <f>SUM(F63:G63)</f>
        <v>1</v>
      </c>
    </row>
    <row r="64" spans="1:8" ht="15.9" customHeight="1" x14ac:dyDescent="0.25">
      <c r="A64" s="69"/>
      <c r="B64" s="103">
        <v>4</v>
      </c>
      <c r="C64" s="104" t="s">
        <v>96</v>
      </c>
      <c r="D64" s="105"/>
      <c r="E64" s="105"/>
      <c r="F64" s="98">
        <v>0.67979999999999996</v>
      </c>
      <c r="G64" s="98">
        <v>0.32019999999999998</v>
      </c>
      <c r="H64" s="106">
        <f>SUM(F64:G64)</f>
        <v>1</v>
      </c>
    </row>
    <row r="65" spans="1:8" ht="15.9" customHeight="1" x14ac:dyDescent="0.25">
      <c r="A65" s="76"/>
      <c r="B65" s="107">
        <v>5</v>
      </c>
      <c r="C65" s="108" t="s">
        <v>97</v>
      </c>
      <c r="D65" s="109"/>
      <c r="E65" s="109"/>
      <c r="F65" s="110">
        <v>0.68300000000000005</v>
      </c>
      <c r="G65" s="110">
        <v>0.317</v>
      </c>
      <c r="H65" s="111">
        <f>SUM(F65:G65)</f>
        <v>1</v>
      </c>
    </row>
    <row r="66" spans="1:8" ht="12" customHeight="1" x14ac:dyDescent="0.25"/>
    <row r="67" spans="1:8" ht="15.9" customHeight="1" outlineLevel="1" x14ac:dyDescent="0.25"/>
  </sheetData>
  <mergeCells count="4">
    <mergeCell ref="A4:H4"/>
    <mergeCell ref="A3:H3"/>
    <mergeCell ref="A2:H2"/>
    <mergeCell ref="A1:H1"/>
  </mergeCells>
  <phoneticPr fontId="18" type="noConversion"/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16" customWidth="1"/>
    <col min="2" max="2" width="16.5546875" style="16" bestFit="1" customWidth="1"/>
    <col min="3" max="3" width="41" style="16" bestFit="1" customWidth="1"/>
    <col min="4" max="4" width="3.33203125" style="16" bestFit="1" customWidth="1"/>
    <col min="5" max="5" width="22.33203125" style="16" bestFit="1" customWidth="1"/>
    <col min="6" max="6" width="14.88671875" style="16" bestFit="1" customWidth="1"/>
    <col min="7" max="7" width="15.109375" style="16" customWidth="1"/>
    <col min="8" max="8" width="13.33203125" style="16" customWidth="1"/>
    <col min="9" max="9" width="20.6640625" style="16" customWidth="1"/>
    <col min="10" max="11" width="13.44140625" style="2" bestFit="1" customWidth="1"/>
    <col min="12" max="12" width="15.33203125" style="2" bestFit="1" customWidth="1"/>
    <col min="13" max="16384" width="9.109375" style="16"/>
  </cols>
  <sheetData>
    <row r="2" spans="1:12" x14ac:dyDescent="0.25">
      <c r="A2" s="16" t="s">
        <v>91</v>
      </c>
    </row>
    <row r="3" spans="1:12" x14ac:dyDescent="0.25">
      <c r="A3" s="16" t="s">
        <v>40</v>
      </c>
    </row>
    <row r="6" spans="1:12" x14ac:dyDescent="0.25">
      <c r="G6" s="17" t="s">
        <v>411</v>
      </c>
      <c r="H6" s="17" t="s">
        <v>412</v>
      </c>
    </row>
    <row r="7" spans="1:12" x14ac:dyDescent="0.25">
      <c r="F7" s="16" t="s">
        <v>41</v>
      </c>
      <c r="G7" s="18">
        <v>0.6462</v>
      </c>
      <c r="H7" s="18">
        <v>0.3538</v>
      </c>
      <c r="I7" s="92">
        <v>0.65149999999999997</v>
      </c>
      <c r="J7" s="92">
        <v>0.34849999999999998</v>
      </c>
    </row>
    <row r="8" spans="1:12" x14ac:dyDescent="0.25">
      <c r="B8" s="16" t="s">
        <v>42</v>
      </c>
      <c r="C8" s="16" t="s">
        <v>43</v>
      </c>
      <c r="F8" s="16" t="s">
        <v>44</v>
      </c>
      <c r="G8" s="18">
        <v>0.6462</v>
      </c>
      <c r="H8" s="18">
        <v>0.3538</v>
      </c>
      <c r="I8" s="92">
        <v>0.65149999999999997</v>
      </c>
      <c r="J8" s="92">
        <v>0.34849999999999998</v>
      </c>
    </row>
    <row r="10" spans="1:12" ht="13.8" x14ac:dyDescent="0.25">
      <c r="A10" s="19" t="s">
        <v>45</v>
      </c>
      <c r="E10" s="20" t="s">
        <v>107</v>
      </c>
      <c r="F10" s="20" t="s">
        <v>101</v>
      </c>
      <c r="G10" s="20" t="s">
        <v>102</v>
      </c>
      <c r="H10" s="20" t="s">
        <v>103</v>
      </c>
      <c r="I10" s="20" t="s">
        <v>106</v>
      </c>
      <c r="J10" s="94"/>
      <c r="K10" s="79"/>
      <c r="L10" s="79"/>
    </row>
    <row r="11" spans="1:12" ht="13.8" x14ac:dyDescent="0.25">
      <c r="B11" s="16">
        <v>81</v>
      </c>
      <c r="C11" s="16" t="s">
        <v>46</v>
      </c>
      <c r="J11" s="25"/>
      <c r="K11" s="79"/>
      <c r="L11" s="79"/>
    </row>
    <row r="12" spans="1:12" ht="13.8" x14ac:dyDescent="0.25">
      <c r="A12" s="16" t="s">
        <v>47</v>
      </c>
      <c r="B12" s="16">
        <v>81</v>
      </c>
      <c r="C12" s="16" t="s">
        <v>48</v>
      </c>
      <c r="D12" s="21" t="s">
        <v>49</v>
      </c>
      <c r="E12" s="80">
        <f>F12+G12+H12+I12</f>
        <v>-209753.01</v>
      </c>
      <c r="F12" s="80">
        <v>-209753.01</v>
      </c>
      <c r="G12" s="80">
        <v>0</v>
      </c>
      <c r="H12" s="89">
        <v>0</v>
      </c>
      <c r="I12" s="87">
        <v>0</v>
      </c>
      <c r="J12" s="95"/>
      <c r="K12" s="79"/>
      <c r="L12" s="79"/>
    </row>
    <row r="13" spans="1:12" ht="13.8" x14ac:dyDescent="0.25">
      <c r="A13" s="16" t="s">
        <v>50</v>
      </c>
      <c r="B13" s="16">
        <v>81</v>
      </c>
      <c r="C13" s="65" t="s">
        <v>51</v>
      </c>
      <c r="D13" s="21" t="s">
        <v>52</v>
      </c>
      <c r="E13" s="80">
        <f>F13+G13+H13+I13</f>
        <v>138086.82999999999</v>
      </c>
      <c r="F13" s="80">
        <v>138086.82999999999</v>
      </c>
      <c r="G13" s="93">
        <v>0</v>
      </c>
      <c r="H13" s="90">
        <v>0</v>
      </c>
      <c r="I13" s="87">
        <v>0</v>
      </c>
      <c r="J13" s="95"/>
      <c r="K13" s="79"/>
      <c r="L13" s="79"/>
    </row>
    <row r="14" spans="1:12" ht="13.8" x14ac:dyDescent="0.25">
      <c r="A14" s="16" t="s">
        <v>53</v>
      </c>
      <c r="B14" s="16">
        <v>81</v>
      </c>
      <c r="C14" s="65" t="s">
        <v>54</v>
      </c>
      <c r="D14" s="21" t="s">
        <v>55</v>
      </c>
      <c r="E14" s="80">
        <f>F14+G14+H14+I14</f>
        <v>325889.71999999997</v>
      </c>
      <c r="F14" s="80">
        <v>325889.71999999997</v>
      </c>
      <c r="G14" s="93">
        <v>0</v>
      </c>
      <c r="H14" s="90">
        <v>0</v>
      </c>
      <c r="I14" s="87">
        <v>0</v>
      </c>
      <c r="J14" s="95"/>
      <c r="K14" s="79"/>
      <c r="L14" s="79"/>
    </row>
    <row r="15" spans="1:12" ht="13.8" x14ac:dyDescent="0.25">
      <c r="A15" s="16" t="s">
        <v>56</v>
      </c>
      <c r="B15" s="16">
        <v>81</v>
      </c>
      <c r="C15" s="65" t="s">
        <v>57</v>
      </c>
      <c r="D15" s="21" t="s">
        <v>58</v>
      </c>
      <c r="E15" s="80">
        <f>F15+G15+H15+I15</f>
        <v>134192.76</v>
      </c>
      <c r="F15" s="80">
        <v>134192.76</v>
      </c>
      <c r="G15" s="93">
        <v>0</v>
      </c>
      <c r="H15" s="90">
        <v>0</v>
      </c>
      <c r="I15" s="87">
        <v>0</v>
      </c>
      <c r="J15" s="95"/>
      <c r="K15" s="79"/>
      <c r="L15" s="79"/>
    </row>
    <row r="16" spans="1:12" ht="13.8" x14ac:dyDescent="0.25">
      <c r="A16" s="16" t="s">
        <v>56</v>
      </c>
      <c r="B16" s="16">
        <v>81</v>
      </c>
      <c r="C16" s="65" t="s">
        <v>59</v>
      </c>
      <c r="D16" s="21" t="s">
        <v>60</v>
      </c>
      <c r="E16" s="80">
        <f>F16+G16+H16+I16</f>
        <v>1125</v>
      </c>
      <c r="F16" s="81">
        <v>1125</v>
      </c>
      <c r="G16" s="91">
        <v>0</v>
      </c>
      <c r="H16" s="91">
        <v>0</v>
      </c>
      <c r="I16" s="88">
        <v>0</v>
      </c>
      <c r="J16" s="95"/>
      <c r="K16" s="79"/>
      <c r="L16" s="79"/>
    </row>
    <row r="17" spans="1:12" ht="13.8" x14ac:dyDescent="0.25">
      <c r="B17" s="16">
        <v>81</v>
      </c>
      <c r="C17" s="65" t="s">
        <v>61</v>
      </c>
      <c r="E17" s="2">
        <f>SUM(E12:E16)</f>
        <v>389541.29999999993</v>
      </c>
      <c r="F17" s="2">
        <f>SUM(F12:F16)</f>
        <v>389541.29999999993</v>
      </c>
      <c r="G17" s="2">
        <f>SUM(G12:G16)</f>
        <v>0</v>
      </c>
      <c r="H17" s="2">
        <f>SUM(H12:H16)</f>
        <v>0</v>
      </c>
      <c r="I17" s="2">
        <f>SUM(I12:I16)</f>
        <v>0</v>
      </c>
      <c r="J17" s="9"/>
      <c r="K17" s="79"/>
      <c r="L17" s="79"/>
    </row>
    <row r="18" spans="1:12" ht="13.8" x14ac:dyDescent="0.25">
      <c r="A18" s="16" t="s">
        <v>62</v>
      </c>
      <c r="C18" s="65" t="s">
        <v>63</v>
      </c>
      <c r="D18" s="21" t="s">
        <v>65</v>
      </c>
      <c r="E18" s="3">
        <f>-E17</f>
        <v>-389541.29999999993</v>
      </c>
      <c r="G18" s="78"/>
      <c r="H18" s="79"/>
      <c r="I18" s="78"/>
      <c r="J18" s="79"/>
      <c r="K18" s="79"/>
      <c r="L18" s="79"/>
    </row>
    <row r="19" spans="1:12" ht="13.8" x14ac:dyDescent="0.25">
      <c r="A19" s="22" t="s">
        <v>66</v>
      </c>
      <c r="E19" s="23">
        <f>SUM(E17:E18)</f>
        <v>0</v>
      </c>
      <c r="G19" s="78"/>
      <c r="H19" s="79"/>
      <c r="I19" s="78"/>
      <c r="J19" s="79"/>
      <c r="K19" s="79"/>
      <c r="L19" s="79"/>
    </row>
    <row r="20" spans="1:12" ht="13.8" x14ac:dyDescent="0.25">
      <c r="G20" s="78"/>
      <c r="H20" s="79"/>
    </row>
    <row r="21" spans="1:12" ht="13.8" x14ac:dyDescent="0.25">
      <c r="A21" s="20"/>
      <c r="G21" s="78"/>
      <c r="H21" s="79"/>
    </row>
    <row r="22" spans="1:12" x14ac:dyDescent="0.25">
      <c r="A22" s="24" t="s">
        <v>67</v>
      </c>
      <c r="B22" s="25"/>
      <c r="C22" s="24" t="s">
        <v>68</v>
      </c>
      <c r="D22" s="25"/>
      <c r="E22" s="24" t="s">
        <v>69</v>
      </c>
      <c r="F22" s="24" t="s">
        <v>70</v>
      </c>
      <c r="H22" s="25"/>
      <c r="I22" s="25"/>
    </row>
    <row r="23" spans="1:12" x14ac:dyDescent="0.25">
      <c r="A23" s="25"/>
      <c r="B23" s="26"/>
      <c r="C23" s="8"/>
      <c r="D23" s="25"/>
    </row>
    <row r="24" spans="1:12" x14ac:dyDescent="0.25">
      <c r="A24" s="16" t="s">
        <v>47</v>
      </c>
      <c r="B24" s="27"/>
      <c r="C24" s="23">
        <f>E12</f>
        <v>-209753.01</v>
      </c>
      <c r="D24" s="25"/>
      <c r="E24" s="23">
        <f>E15*35%</f>
        <v>46967.466</v>
      </c>
      <c r="F24" s="28">
        <f>SUM(C24,E24)</f>
        <v>-162785.54399999999</v>
      </c>
      <c r="G24" s="16" t="s">
        <v>41</v>
      </c>
      <c r="H24" s="23">
        <f>F24*G7</f>
        <v>-105192.01853279999</v>
      </c>
      <c r="I24" s="23">
        <f>F24*H7</f>
        <v>-57593.525467200001</v>
      </c>
    </row>
    <row r="25" spans="1:12" x14ac:dyDescent="0.25">
      <c r="A25" s="16" t="s">
        <v>56</v>
      </c>
      <c r="B25" s="27"/>
      <c r="C25" s="29">
        <f>E15+E16</f>
        <v>135317.76000000001</v>
      </c>
      <c r="D25" s="17"/>
      <c r="E25" s="39">
        <f>-E15</f>
        <v>-134192.76</v>
      </c>
      <c r="F25" s="30">
        <f>SUM(B25,C25,E25)</f>
        <v>1125</v>
      </c>
      <c r="G25" s="16" t="s">
        <v>44</v>
      </c>
      <c r="H25" s="23">
        <f>F25*G8</f>
        <v>726.97500000000002</v>
      </c>
      <c r="I25" s="23">
        <f>F25*H8</f>
        <v>398.02499999999998</v>
      </c>
    </row>
    <row r="26" spans="1:12" x14ac:dyDescent="0.25">
      <c r="B26" s="25"/>
      <c r="C26" s="8">
        <f>SUM(C24:C25)</f>
        <v>-74435.25</v>
      </c>
      <c r="D26" s="25"/>
      <c r="E26" s="8">
        <f>SUM(E24:E25)</f>
        <v>-87225.294000000009</v>
      </c>
      <c r="F26" s="28">
        <f>SUM(F24:F25)</f>
        <v>-161660.54399999999</v>
      </c>
    </row>
    <row r="27" spans="1:12" ht="15.6" x14ac:dyDescent="0.25">
      <c r="A27" s="31" t="s">
        <v>71</v>
      </c>
      <c r="B27" s="86" t="e">
        <f>#REF!</f>
        <v>#REF!</v>
      </c>
      <c r="C27" s="32">
        <f>-C26</f>
        <v>74435.25</v>
      </c>
      <c r="E27" s="32">
        <f>-E26</f>
        <v>87225.294000000009</v>
      </c>
      <c r="F27" s="32" t="e">
        <f>SUM(B27,C27,E27)</f>
        <v>#REF!</v>
      </c>
    </row>
    <row r="28" spans="1:12" x14ac:dyDescent="0.25">
      <c r="A28" s="25"/>
      <c r="B28" s="26"/>
      <c r="C28" s="27"/>
      <c r="D28" s="25"/>
      <c r="H28" s="28"/>
    </row>
    <row r="29" spans="1:12" x14ac:dyDescent="0.25">
      <c r="A29" s="16" t="s">
        <v>72</v>
      </c>
      <c r="B29" s="26"/>
      <c r="C29" s="27"/>
      <c r="D29" s="25"/>
      <c r="E29" s="33">
        <f>E24</f>
        <v>46967.466</v>
      </c>
      <c r="F29" s="27">
        <f>SUM(C29:E29)</f>
        <v>46967.466</v>
      </c>
      <c r="G29" s="27">
        <f>+E29*G8</f>
        <v>30350.376529199999</v>
      </c>
      <c r="H29" s="27">
        <f>+E29*H8</f>
        <v>16617.089470800001</v>
      </c>
    </row>
    <row r="30" spans="1:12" x14ac:dyDescent="0.25">
      <c r="A30" s="16" t="s">
        <v>73</v>
      </c>
      <c r="B30" s="26"/>
      <c r="C30" s="23"/>
      <c r="D30" s="25"/>
      <c r="E30" s="33">
        <f>E25</f>
        <v>-134192.76</v>
      </c>
      <c r="F30" s="27">
        <f>SUM(D30:E30)</f>
        <v>-134192.76</v>
      </c>
      <c r="G30" s="27">
        <f>+F30*G8</f>
        <v>-86715.361512000003</v>
      </c>
      <c r="H30" s="27">
        <f>+F30*H8</f>
        <v>-47477.398488000006</v>
      </c>
    </row>
    <row r="31" spans="1:12" x14ac:dyDescent="0.25">
      <c r="A31" s="16" t="s">
        <v>74</v>
      </c>
      <c r="B31" s="26"/>
      <c r="C31" s="23"/>
      <c r="D31" s="25"/>
      <c r="E31" s="33">
        <f>E17</f>
        <v>389541.29999999993</v>
      </c>
      <c r="F31" s="27">
        <f>SUM(D31:E31)</f>
        <v>389541.29999999993</v>
      </c>
      <c r="G31" s="27">
        <f>+F31*G8</f>
        <v>251721.58805999995</v>
      </c>
      <c r="H31" s="27">
        <f>+F31*H8</f>
        <v>137819.71193999998</v>
      </c>
    </row>
    <row r="32" spans="1:12" x14ac:dyDescent="0.25">
      <c r="A32" s="16" t="s">
        <v>50</v>
      </c>
      <c r="B32" s="26"/>
      <c r="C32" s="27">
        <f>-E13</f>
        <v>-138086.82999999999</v>
      </c>
      <c r="D32" s="25"/>
      <c r="F32" s="28">
        <f>SUM(C32:E32)</f>
        <v>-138086.82999999999</v>
      </c>
      <c r="G32" s="27">
        <f>+F32*G8</f>
        <v>-89231.709545999998</v>
      </c>
      <c r="H32" s="27">
        <f>+F32*H8</f>
        <v>-48855.120453999996</v>
      </c>
    </row>
    <row r="33" spans="1:8" x14ac:dyDescent="0.25">
      <c r="A33" s="16" t="s">
        <v>53</v>
      </c>
      <c r="B33" s="26"/>
      <c r="C33" s="30">
        <f>-E14</f>
        <v>-325889.71999999997</v>
      </c>
      <c r="D33" s="17"/>
      <c r="E33" s="17"/>
      <c r="F33" s="30">
        <f>SUM(C33:E33)</f>
        <v>-325889.71999999997</v>
      </c>
      <c r="G33" s="27">
        <f>+F33*G8</f>
        <v>-210589.93706399997</v>
      </c>
      <c r="H33" s="27">
        <f>+F33*H8</f>
        <v>-115299.78293599999</v>
      </c>
    </row>
    <row r="34" spans="1:8" x14ac:dyDescent="0.25">
      <c r="B34" s="26"/>
      <c r="C34" s="27">
        <f>SUM(C29:C33)</f>
        <v>-463976.54999999993</v>
      </c>
      <c r="D34" s="25"/>
      <c r="E34" s="9">
        <f>SUM(E29:E33)</f>
        <v>302316.00599999994</v>
      </c>
      <c r="F34" s="27"/>
      <c r="G34" s="9">
        <f>E34*G8</f>
        <v>195356.60307719995</v>
      </c>
      <c r="H34" s="9">
        <f>+E34*H8</f>
        <v>106959.40292279999</v>
      </c>
    </row>
    <row r="35" spans="1:8" x14ac:dyDescent="0.25">
      <c r="B35" s="25"/>
      <c r="C35" s="27">
        <f>SUM(C27:C33)</f>
        <v>-389541.29999999993</v>
      </c>
      <c r="D35" s="25"/>
      <c r="E35" s="27">
        <f>SUM(E27:E33)</f>
        <v>389541.29999999993</v>
      </c>
      <c r="F35" s="27">
        <v>0</v>
      </c>
      <c r="G35" s="9">
        <f>+C34*G8</f>
        <v>-299821.64660999994</v>
      </c>
      <c r="H35" s="9">
        <f>+C34*H8</f>
        <v>-164154.90338999996</v>
      </c>
    </row>
    <row r="36" spans="1:8" x14ac:dyDescent="0.25">
      <c r="B36" s="25"/>
      <c r="C36" s="27"/>
      <c r="D36" s="25"/>
      <c r="E36" s="27"/>
    </row>
    <row r="37" spans="1:8" x14ac:dyDescent="0.25">
      <c r="A37" s="31" t="s">
        <v>75</v>
      </c>
      <c r="B37" s="82" t="e">
        <f>#REF!</f>
        <v>#REF!</v>
      </c>
      <c r="C37" s="34">
        <f>C35</f>
        <v>-389541.29999999993</v>
      </c>
      <c r="D37" s="25"/>
      <c r="E37" s="34">
        <f>E35</f>
        <v>389541.29999999993</v>
      </c>
      <c r="F37" s="32" t="e">
        <f>SUM(B37,C37,E37)</f>
        <v>#REF!</v>
      </c>
    </row>
    <row r="39" spans="1:8" x14ac:dyDescent="0.25">
      <c r="A39" s="35"/>
      <c r="B39" s="25"/>
      <c r="C39" s="25"/>
    </row>
    <row r="40" spans="1:8" x14ac:dyDescent="0.25">
      <c r="A40" s="36"/>
      <c r="B40" s="83"/>
      <c r="C40" s="83"/>
    </row>
    <row r="41" spans="1:8" ht="13.8" x14ac:dyDescent="0.25">
      <c r="A41" s="25"/>
      <c r="B41" s="84"/>
      <c r="C41" s="84"/>
    </row>
    <row r="42" spans="1:8" ht="13.8" x14ac:dyDescent="0.25">
      <c r="A42" s="25"/>
      <c r="B42" s="85"/>
      <c r="C42" s="85"/>
    </row>
    <row r="43" spans="1:8" x14ac:dyDescent="0.25">
      <c r="A43" s="25"/>
      <c r="B43" s="25"/>
      <c r="C43" s="8"/>
    </row>
    <row r="44" spans="1:8" x14ac:dyDescent="0.25">
      <c r="A44" s="25"/>
      <c r="B44" s="25"/>
      <c r="C44" s="25"/>
    </row>
    <row r="45" spans="1:8" x14ac:dyDescent="0.25">
      <c r="A45" s="25"/>
      <c r="B45" s="25"/>
      <c r="C45" s="25"/>
    </row>
    <row r="46" spans="1:8" x14ac:dyDescent="0.25">
      <c r="A46" s="25"/>
      <c r="B46" s="25"/>
      <c r="C46" s="25"/>
    </row>
    <row r="47" spans="1:8" x14ac:dyDescent="0.25">
      <c r="A47" s="25"/>
      <c r="B47" s="26"/>
      <c r="C47" s="27"/>
    </row>
    <row r="48" spans="1:8" x14ac:dyDescent="0.25">
      <c r="A48" s="25"/>
      <c r="B48" s="26"/>
      <c r="C48" s="27"/>
    </row>
    <row r="49" spans="1:3" x14ac:dyDescent="0.25">
      <c r="A49" s="25"/>
      <c r="B49" s="25"/>
      <c r="C49" s="8"/>
    </row>
    <row r="50" spans="1:3" x14ac:dyDescent="0.25">
      <c r="A50" s="25"/>
      <c r="B50" s="25"/>
      <c r="C50" s="25"/>
    </row>
    <row r="51" spans="1:3" x14ac:dyDescent="0.25">
      <c r="A51" s="25"/>
      <c r="B51" s="25"/>
      <c r="C51" s="8"/>
    </row>
    <row r="52" spans="1:3" x14ac:dyDescent="0.25">
      <c r="A52" s="25"/>
      <c r="B52" s="25"/>
      <c r="C52" s="8"/>
    </row>
    <row r="53" spans="1:3" x14ac:dyDescent="0.25">
      <c r="A53" s="25"/>
      <c r="B53" s="25"/>
      <c r="C53" s="8"/>
    </row>
  </sheetData>
  <phoneticPr fontId="18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2015-02-13T08:00:00+00:00</OpenedDate>
    <Date1 xmlns="dc463f71-b30c-4ab2-9473-d307f9d35888">2015-03-04T08:00:00+00:00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2977BF3E1FD64D88EC557461B9E3FB" ma:contentTypeVersion="119" ma:contentTypeDescription="" ma:contentTypeScope="" ma:versionID="70ee927d48506ab7571be21f8f403eb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6E5686-121F-4623-9912-BBEB06940021}"/>
</file>

<file path=customXml/itemProps2.xml><?xml version="1.0" encoding="utf-8"?>
<ds:datastoreItem xmlns:ds="http://schemas.openxmlformats.org/officeDocument/2006/customXml" ds:itemID="{E7CE98CC-7B11-4E84-B07F-E662CD6DD51D}"/>
</file>

<file path=customXml/itemProps3.xml><?xml version="1.0" encoding="utf-8"?>
<ds:datastoreItem xmlns:ds="http://schemas.openxmlformats.org/officeDocument/2006/customXml" ds:itemID="{B71766A0-C2AB-4CBC-BC9A-765360657325}"/>
</file>

<file path=customXml/itemProps4.xml><?xml version="1.0" encoding="utf-8"?>
<ds:datastoreItem xmlns:ds="http://schemas.openxmlformats.org/officeDocument/2006/customXml" ds:itemID="{1735A6B6-F780-48C3-975B-76BEA6B4CF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Allocated</vt:lpstr>
      <vt:lpstr>Unallocated Summary</vt:lpstr>
      <vt:lpstr>Unallocated Detail</vt:lpstr>
      <vt:lpstr>UIP Detail</vt:lpstr>
      <vt:lpstr>Common by Account</vt:lpstr>
      <vt:lpstr>PSE 12M_funding</vt:lpstr>
      <vt:lpstr>'Common by Account'!Print_Area</vt:lpstr>
      <vt:lpstr>'Unallocated Detail'!Print_Area</vt:lpstr>
      <vt:lpstr>'UIP Detail'!Print_Titles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2015-03-04T23:34:47Z</cp:lastPrinted>
  <dcterms:created xsi:type="dcterms:W3CDTF">2008-01-09T21:52:11Z</dcterms:created>
  <dcterms:modified xsi:type="dcterms:W3CDTF">2015-03-05T17:56:23Z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0x0101006E56B4D1795A2E4DB2F0B01679ED314A00272977BF3E1FD64D88EC557461B9E3FB</vt:lpwstr>
  </property>
  <property fmtid="{D5CDD505-2E9C-101B-9397-08002B2CF9AE}" pid="3" name="_docset_NoMedatataSyncRequired">
    <vt:lpwstr>False</vt:lpwstr>
  </property>
</Properties>
</file>