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225" windowHeight="7050"/>
  </bookViews>
  <sheets>
    <sheet name="Page 4.1" sheetId="1" r:id="rId1"/>
    <sheet name="Page 4.2" sheetId="5" r:id="rId2"/>
    <sheet name="Page 4.3" sheetId="2" r:id="rId3"/>
    <sheet name="Page 4.4" sheetId="6" r:id="rId4"/>
  </sheets>
  <externalReferences>
    <externalReference r:id="rId5"/>
    <externalReference r:id="rId6"/>
    <externalReference r:id="rId7"/>
  </externalReferences>
  <definedNames>
    <definedName name="_xlnm._FilterDatabase" localSheetId="3" hidden="1">'Page 4.4'!$D$1:$D$150</definedName>
    <definedName name="B1_Print" localSheetId="3">[1]Actuals!#REF!</definedName>
    <definedName name="B1_Print">[1]Actuals!#REF!</definedName>
    <definedName name="Bottom" localSheetId="3">[2]Variance!#REF!</definedName>
    <definedName name="Bottom">[2]Variance!#REF!</definedName>
    <definedName name="Controls2013">[3]Controls2013!$A$8:$AP$762</definedName>
    <definedName name="Controls2013OregonAccel">'[3]Controls2013 Oregon Accel'!$A$11:$AP$148</definedName>
    <definedName name="LastCell" localSheetId="3">[2]Variance!#REF!</definedName>
    <definedName name="LastCell">[2]Variance!#REF!</definedName>
    <definedName name="MD_High1">'[2]Master Data'!$A$2</definedName>
    <definedName name="MD_Low1">'[2]Master Data'!$D$29</definedName>
    <definedName name="_xlnm.Print_Area" localSheetId="1">'Page 4.2'!$A$1:$AE$167</definedName>
    <definedName name="_xlnm.Print_Area" localSheetId="3">'Page 4.4'!$A$1:$P$150</definedName>
    <definedName name="_xlnm.Print_Titles" localSheetId="1">'Page 4.2'!$1:$12</definedName>
    <definedName name="_xlnm.Print_Titles" localSheetId="3">'Page 4.4'!$1:$5</definedName>
    <definedName name="SAPBEXrevision" hidden="1">1</definedName>
    <definedName name="SAPBEXsysID" hidden="1">"BWP"</definedName>
    <definedName name="SAPBEXwbID" hidden="1">"49GIFYZHNJTATUOKXDMYE7SAP"</definedName>
    <definedName name="ST_Bottom1" localSheetId="3">[2]Variance!#REF!</definedName>
    <definedName name="ST_Bottom1">[2]Variance!#REF!</definedName>
    <definedName name="ST_Top1" localSheetId="3">[2]Variance!#REF!</definedName>
    <definedName name="ST_Top1">[2]Variance!#REF!</definedName>
    <definedName name="ST_Top2" localSheetId="3">[2]Variance!#REF!</definedName>
    <definedName name="ST_Top2">[2]Variance!#REF!</definedName>
  </definedNames>
  <calcPr calcId="145621" calcMode="manual" iterate="1"/>
</workbook>
</file>

<file path=xl/calcChain.xml><?xml version="1.0" encoding="utf-8"?>
<calcChain xmlns="http://schemas.openxmlformats.org/spreadsheetml/2006/main">
  <c r="H11" i="6" l="1"/>
  <c r="H7" i="6"/>
  <c r="L13" i="6"/>
  <c r="H13" i="6" s="1"/>
  <c r="G147" i="6"/>
  <c r="F147" i="6"/>
  <c r="O145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15" i="6"/>
  <c r="O10" i="6"/>
  <c r="O21" i="6"/>
  <c r="I138" i="6"/>
  <c r="I137" i="6"/>
  <c r="I136" i="6"/>
  <c r="I133" i="6"/>
  <c r="I132" i="6"/>
  <c r="I131" i="6"/>
  <c r="I130" i="6"/>
  <c r="I129" i="6"/>
  <c r="I128" i="6"/>
  <c r="I126" i="6"/>
  <c r="I125" i="6"/>
  <c r="I123" i="6"/>
  <c r="I121" i="6"/>
  <c r="I120" i="6"/>
  <c r="I119" i="6"/>
  <c r="I118" i="6"/>
  <c r="J113" i="6"/>
  <c r="I113" i="6"/>
  <c r="J112" i="6"/>
  <c r="I112" i="6"/>
  <c r="J111" i="6"/>
  <c r="I111" i="6"/>
  <c r="J110" i="6"/>
  <c r="I110" i="6"/>
  <c r="J109" i="6"/>
  <c r="I109" i="6"/>
  <c r="J108" i="6"/>
  <c r="I108" i="6"/>
  <c r="J107" i="6"/>
  <c r="I107" i="6"/>
  <c r="J106" i="6"/>
  <c r="I106" i="6"/>
  <c r="J105" i="6"/>
  <c r="I105" i="6"/>
  <c r="J104" i="6"/>
  <c r="I104" i="6"/>
  <c r="J103" i="6"/>
  <c r="I103" i="6"/>
  <c r="J102" i="6"/>
  <c r="I102" i="6"/>
  <c r="J101" i="6"/>
  <c r="I101" i="6"/>
  <c r="J100" i="6"/>
  <c r="I100" i="6"/>
  <c r="J99" i="6"/>
  <c r="I99" i="6"/>
  <c r="J98" i="6"/>
  <c r="I98" i="6"/>
  <c r="J97" i="6"/>
  <c r="I97" i="6"/>
  <c r="J96" i="6"/>
  <c r="I96" i="6"/>
  <c r="J95" i="6"/>
  <c r="I95" i="6"/>
  <c r="J94" i="6"/>
  <c r="I94" i="6"/>
  <c r="J93" i="6"/>
  <c r="I93" i="6"/>
  <c r="J92" i="6"/>
  <c r="I92" i="6"/>
  <c r="J91" i="6"/>
  <c r="I91" i="6"/>
  <c r="J90" i="6"/>
  <c r="I90" i="6"/>
  <c r="J89" i="6"/>
  <c r="I89" i="6"/>
  <c r="J88" i="6"/>
  <c r="I88" i="6"/>
  <c r="J87" i="6"/>
  <c r="I87" i="6"/>
  <c r="J86" i="6"/>
  <c r="I86" i="6"/>
  <c r="J85" i="6"/>
  <c r="I85" i="6"/>
  <c r="J84" i="6"/>
  <c r="I84" i="6"/>
  <c r="J83" i="6"/>
  <c r="I83" i="6"/>
  <c r="J82" i="6"/>
  <c r="I82" i="6"/>
  <c r="J81" i="6"/>
  <c r="I81" i="6"/>
  <c r="J80" i="6"/>
  <c r="I80" i="6"/>
  <c r="J79" i="6"/>
  <c r="I79" i="6"/>
  <c r="J78" i="6"/>
  <c r="I78" i="6"/>
  <c r="J77" i="6"/>
  <c r="I77" i="6"/>
  <c r="J76" i="6"/>
  <c r="I76" i="6"/>
  <c r="J75" i="6"/>
  <c r="I75" i="6"/>
  <c r="J74" i="6"/>
  <c r="I74" i="6"/>
  <c r="J73" i="6"/>
  <c r="I73" i="6"/>
  <c r="J72" i="6"/>
  <c r="I72" i="6"/>
  <c r="J71" i="6"/>
  <c r="I71" i="6"/>
  <c r="J70" i="6"/>
  <c r="I70" i="6"/>
  <c r="J69" i="6"/>
  <c r="I69" i="6"/>
  <c r="J68" i="6"/>
  <c r="I68" i="6"/>
  <c r="J67" i="6"/>
  <c r="I67" i="6"/>
  <c r="J66" i="6"/>
  <c r="I66" i="6"/>
  <c r="J65" i="6"/>
  <c r="I65" i="6"/>
  <c r="J64" i="6"/>
  <c r="I64" i="6"/>
  <c r="J63" i="6"/>
  <c r="I63" i="6"/>
  <c r="J62" i="6"/>
  <c r="I62" i="6"/>
  <c r="J61" i="6"/>
  <c r="I61" i="6"/>
  <c r="J60" i="6"/>
  <c r="I60" i="6"/>
  <c r="J59" i="6"/>
  <c r="I59" i="6"/>
  <c r="J58" i="6"/>
  <c r="I58" i="6"/>
  <c r="J57" i="6"/>
  <c r="I57" i="6"/>
  <c r="J56" i="6"/>
  <c r="I56" i="6"/>
  <c r="J55" i="6"/>
  <c r="I55" i="6"/>
  <c r="J54" i="6"/>
  <c r="I54" i="6"/>
  <c r="J53" i="6"/>
  <c r="I53" i="6"/>
  <c r="J52" i="6"/>
  <c r="I52" i="6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J35" i="6"/>
  <c r="I35" i="6"/>
  <c r="J34" i="6"/>
  <c r="J115" i="6" s="1"/>
  <c r="I34" i="6"/>
  <c r="J21" i="6"/>
  <c r="J22" i="6" s="1"/>
  <c r="J20" i="6"/>
  <c r="I21" i="6"/>
  <c r="I20" i="6"/>
  <c r="I22" i="6"/>
  <c r="J14" i="6"/>
  <c r="I14" i="6"/>
  <c r="J13" i="6"/>
  <c r="I13" i="6"/>
  <c r="J12" i="6"/>
  <c r="I12" i="6"/>
  <c r="J11" i="6"/>
  <c r="I11" i="6"/>
  <c r="J9" i="6"/>
  <c r="I9" i="6"/>
  <c r="J8" i="6"/>
  <c r="I8" i="6"/>
  <c r="J7" i="6"/>
  <c r="I7" i="6"/>
  <c r="I17" i="6" s="1"/>
  <c r="J17" i="6"/>
  <c r="J31" i="6"/>
  <c r="K147" i="6"/>
  <c r="D19" i="2"/>
  <c r="D18" i="2"/>
  <c r="D17" i="2"/>
  <c r="D16" i="2"/>
  <c r="D15" i="2"/>
  <c r="D14" i="2"/>
  <c r="D13" i="2"/>
  <c r="E13" i="2" s="1"/>
  <c r="D12" i="2"/>
  <c r="D11" i="2"/>
  <c r="D10" i="2"/>
  <c r="C6" i="2"/>
  <c r="F18" i="2" s="1"/>
  <c r="H18" i="2" s="1"/>
  <c r="F6" i="2"/>
  <c r="E6" i="2"/>
  <c r="E18" i="2" s="1"/>
  <c r="F12" i="2"/>
  <c r="H12" i="2" s="1"/>
  <c r="E17" i="2"/>
  <c r="L145" i="6"/>
  <c r="M145" i="6" s="1"/>
  <c r="L113" i="6"/>
  <c r="M113" i="6" s="1"/>
  <c r="L112" i="6"/>
  <c r="M112" i="6" s="1"/>
  <c r="L111" i="6"/>
  <c r="M111" i="6" s="1"/>
  <c r="L110" i="6"/>
  <c r="M110" i="6" s="1"/>
  <c r="L109" i="6"/>
  <c r="M109" i="6" s="1"/>
  <c r="L108" i="6"/>
  <c r="M108" i="6" s="1"/>
  <c r="L107" i="6"/>
  <c r="M107" i="6" s="1"/>
  <c r="L106" i="6"/>
  <c r="M106" i="6" s="1"/>
  <c r="L105" i="6"/>
  <c r="M105" i="6" s="1"/>
  <c r="L104" i="6"/>
  <c r="M104" i="6" s="1"/>
  <c r="L103" i="6"/>
  <c r="M103" i="6" s="1"/>
  <c r="L102" i="6"/>
  <c r="M102" i="6" s="1"/>
  <c r="L101" i="6"/>
  <c r="M101" i="6" s="1"/>
  <c r="L100" i="6"/>
  <c r="M100" i="6" s="1"/>
  <c r="L99" i="6"/>
  <c r="M99" i="6" s="1"/>
  <c r="L98" i="6"/>
  <c r="M98" i="6" s="1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L90" i="6"/>
  <c r="M90" i="6" s="1"/>
  <c r="L89" i="6"/>
  <c r="M89" i="6" s="1"/>
  <c r="L88" i="6"/>
  <c r="M88" i="6" s="1"/>
  <c r="L87" i="6"/>
  <c r="M87" i="6" s="1"/>
  <c r="L86" i="6"/>
  <c r="M86" i="6" s="1"/>
  <c r="L85" i="6"/>
  <c r="M85" i="6" s="1"/>
  <c r="L84" i="6"/>
  <c r="M84" i="6" s="1"/>
  <c r="L83" i="6"/>
  <c r="M83" i="6" s="1"/>
  <c r="L82" i="6"/>
  <c r="M82" i="6" s="1"/>
  <c r="L81" i="6"/>
  <c r="M81" i="6" s="1"/>
  <c r="L80" i="6"/>
  <c r="M80" i="6" s="1"/>
  <c r="L79" i="6"/>
  <c r="M79" i="6" s="1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M57" i="6" s="1"/>
  <c r="L56" i="6"/>
  <c r="M56" i="6" s="1"/>
  <c r="L55" i="6"/>
  <c r="M55" i="6" s="1"/>
  <c r="L54" i="6"/>
  <c r="M54" i="6" s="1"/>
  <c r="L53" i="6"/>
  <c r="M53" i="6" s="1"/>
  <c r="L52" i="6"/>
  <c r="M52" i="6" s="1"/>
  <c r="L51" i="6"/>
  <c r="M51" i="6" s="1"/>
  <c r="L50" i="6"/>
  <c r="M50" i="6" s="1"/>
  <c r="L49" i="6"/>
  <c r="M49" i="6" s="1"/>
  <c r="L48" i="6"/>
  <c r="M48" i="6" s="1"/>
  <c r="L47" i="6"/>
  <c r="M47" i="6" s="1"/>
  <c r="L46" i="6"/>
  <c r="M46" i="6" s="1"/>
  <c r="L45" i="6"/>
  <c r="M45" i="6" s="1"/>
  <c r="L44" i="6"/>
  <c r="M44" i="6" s="1"/>
  <c r="L43" i="6"/>
  <c r="M43" i="6" s="1"/>
  <c r="L42" i="6"/>
  <c r="M42" i="6" s="1"/>
  <c r="L41" i="6"/>
  <c r="M41" i="6" s="1"/>
  <c r="L40" i="6"/>
  <c r="M40" i="6" s="1"/>
  <c r="L39" i="6"/>
  <c r="M39" i="6" s="1"/>
  <c r="L38" i="6"/>
  <c r="M38" i="6" s="1"/>
  <c r="L37" i="6"/>
  <c r="M37" i="6" s="1"/>
  <c r="L36" i="6"/>
  <c r="M36" i="6" s="1"/>
  <c r="L35" i="6"/>
  <c r="M35" i="6" s="1"/>
  <c r="L34" i="6"/>
  <c r="M34" i="6" s="1"/>
  <c r="M139" i="6"/>
  <c r="M138" i="6"/>
  <c r="O138" i="6" s="1"/>
  <c r="M137" i="6"/>
  <c r="O137" i="6" s="1"/>
  <c r="M136" i="6"/>
  <c r="O136" i="6" s="1"/>
  <c r="M135" i="6"/>
  <c r="O135" i="6" s="1"/>
  <c r="M134" i="6"/>
  <c r="O134" i="6" s="1"/>
  <c r="M133" i="6"/>
  <c r="O133" i="6" s="1"/>
  <c r="M132" i="6"/>
  <c r="O132" i="6" s="1"/>
  <c r="M131" i="6"/>
  <c r="O131" i="6" s="1"/>
  <c r="M130" i="6"/>
  <c r="O130" i="6" s="1"/>
  <c r="M129" i="6"/>
  <c r="O129" i="6" s="1"/>
  <c r="M128" i="6"/>
  <c r="O128" i="6" s="1"/>
  <c r="M127" i="6"/>
  <c r="O127" i="6" s="1"/>
  <c r="M126" i="6"/>
  <c r="O126" i="6" s="1"/>
  <c r="M125" i="6"/>
  <c r="O125" i="6" s="1"/>
  <c r="M124" i="6"/>
  <c r="O124" i="6" s="1"/>
  <c r="M123" i="6"/>
  <c r="O123" i="6" s="1"/>
  <c r="M122" i="6"/>
  <c r="O122" i="6" s="1"/>
  <c r="M121" i="6"/>
  <c r="O121" i="6" s="1"/>
  <c r="M120" i="6"/>
  <c r="O120" i="6" s="1"/>
  <c r="M119" i="6"/>
  <c r="O119" i="6" s="1"/>
  <c r="M118" i="6"/>
  <c r="O118" i="6" s="1"/>
  <c r="M30" i="6"/>
  <c r="O30" i="6" s="1"/>
  <c r="M29" i="6"/>
  <c r="O29" i="6" s="1"/>
  <c r="M28" i="6"/>
  <c r="O28" i="6" s="1"/>
  <c r="M27" i="6"/>
  <c r="O27" i="6" s="1"/>
  <c r="M26" i="6"/>
  <c r="O26" i="6" s="1"/>
  <c r="M13" i="6"/>
  <c r="O13" i="6" s="1"/>
  <c r="L12" i="6"/>
  <c r="M12" i="6" s="1"/>
  <c r="O12" i="6" s="1"/>
  <c r="L11" i="6"/>
  <c r="M11" i="6" s="1"/>
  <c r="O11" i="6" s="1"/>
  <c r="L9" i="6"/>
  <c r="M9" i="6" s="1"/>
  <c r="O9" i="6" s="1"/>
  <c r="L8" i="6"/>
  <c r="M8" i="6" s="1"/>
  <c r="O8" i="6" s="1"/>
  <c r="L7" i="6"/>
  <c r="M7" i="6" s="1"/>
  <c r="O7" i="6" s="1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0" i="6"/>
  <c r="N29" i="6"/>
  <c r="N28" i="6"/>
  <c r="N27" i="6"/>
  <c r="N26" i="6"/>
  <c r="N25" i="6"/>
  <c r="N21" i="6"/>
  <c r="N20" i="6"/>
  <c r="N14" i="6"/>
  <c r="N13" i="6"/>
  <c r="N12" i="6"/>
  <c r="N11" i="6"/>
  <c r="N9" i="6"/>
  <c r="N8" i="6"/>
  <c r="N7" i="6"/>
  <c r="D20" i="2" l="1"/>
  <c r="I147" i="6"/>
  <c r="E11" i="2"/>
  <c r="E15" i="2"/>
  <c r="E19" i="2"/>
  <c r="F16" i="2"/>
  <c r="H16" i="2" s="1"/>
  <c r="J147" i="6"/>
  <c r="N22" i="6"/>
  <c r="N31" i="6"/>
  <c r="N115" i="6"/>
  <c r="N143" i="6" s="1"/>
  <c r="N141" i="6"/>
  <c r="L31" i="6"/>
  <c r="M31" i="6" s="1"/>
  <c r="L141" i="6"/>
  <c r="M141" i="6" s="1"/>
  <c r="M25" i="6"/>
  <c r="O25" i="6" s="1"/>
  <c r="E10" i="2"/>
  <c r="E12" i="2"/>
  <c r="E14" i="2"/>
  <c r="E16" i="2"/>
  <c r="F10" i="2"/>
  <c r="H10" i="2" s="1"/>
  <c r="F14" i="2"/>
  <c r="H14" i="2" s="1"/>
  <c r="F19" i="2"/>
  <c r="H19" i="2" s="1"/>
  <c r="F11" i="2"/>
  <c r="H11" i="2" s="1"/>
  <c r="F13" i="2"/>
  <c r="H13" i="2" s="1"/>
  <c r="F15" i="2"/>
  <c r="H15" i="2" s="1"/>
  <c r="F17" i="2"/>
  <c r="H17" i="2" s="1"/>
  <c r="N17" i="6"/>
  <c r="L115" i="6"/>
  <c r="M115" i="6" s="1"/>
  <c r="L143" i="6" l="1"/>
  <c r="M143" i="6" s="1"/>
  <c r="E20" i="2"/>
  <c r="L20" i="6" s="1"/>
  <c r="F20" i="2"/>
  <c r="H20" i="2"/>
  <c r="N147" i="6"/>
  <c r="AB171" i="5" s="1"/>
  <c r="H20" i="6" l="1"/>
  <c r="M20" i="6"/>
  <c r="O20" i="6" s="1"/>
  <c r="X26" i="5"/>
  <c r="X25" i="5"/>
  <c r="X24" i="5"/>
  <c r="X23" i="5"/>
  <c r="X22" i="5"/>
  <c r="X21" i="5"/>
  <c r="X165" i="5"/>
  <c r="X164" i="5"/>
  <c r="X163" i="5"/>
  <c r="X162" i="5"/>
  <c r="X161" i="5"/>
  <c r="X160" i="5"/>
  <c r="X159" i="5"/>
  <c r="X157" i="5"/>
  <c r="X156" i="5"/>
  <c r="X155" i="5"/>
  <c r="X145" i="5"/>
  <c r="X143" i="5"/>
  <c r="X142" i="5"/>
  <c r="X141" i="5"/>
  <c r="X138" i="5"/>
  <c r="X137" i="5"/>
  <c r="X136" i="5"/>
  <c r="X135" i="5"/>
  <c r="X134" i="5"/>
  <c r="X131" i="5"/>
  <c r="X130" i="5"/>
  <c r="X129" i="5"/>
  <c r="X128" i="5"/>
  <c r="X127" i="5"/>
  <c r="X126" i="5"/>
  <c r="X123" i="5"/>
  <c r="X122" i="5"/>
  <c r="X121" i="5"/>
  <c r="X120" i="5"/>
  <c r="X119" i="5"/>
  <c r="X118" i="5"/>
  <c r="X115" i="5"/>
  <c r="X114" i="5"/>
  <c r="X113" i="5"/>
  <c r="X112" i="5"/>
  <c r="X111" i="5"/>
  <c r="X110" i="5"/>
  <c r="X107" i="5"/>
  <c r="X106" i="5"/>
  <c r="X105" i="5"/>
  <c r="X104" i="5"/>
  <c r="X103" i="5"/>
  <c r="X102" i="5"/>
  <c r="X99" i="5"/>
  <c r="X98" i="5"/>
  <c r="X97" i="5"/>
  <c r="X96" i="5"/>
  <c r="X95" i="5"/>
  <c r="X94" i="5"/>
  <c r="X91" i="5"/>
  <c r="X90" i="5"/>
  <c r="X89" i="5"/>
  <c r="X88" i="5"/>
  <c r="X87" i="5"/>
  <c r="X86" i="5"/>
  <c r="X83" i="5"/>
  <c r="X82" i="5"/>
  <c r="X81" i="5"/>
  <c r="X80" i="5"/>
  <c r="X79" i="5"/>
  <c r="X76" i="5"/>
  <c r="X75" i="5"/>
  <c r="X74" i="5"/>
  <c r="X73" i="5"/>
  <c r="X72" i="5"/>
  <c r="X71" i="5"/>
  <c r="X61" i="5"/>
  <c r="X60" i="5"/>
  <c r="X59" i="5"/>
  <c r="X58" i="5"/>
  <c r="X57" i="5"/>
  <c r="X56" i="5"/>
  <c r="X53" i="5"/>
  <c r="X52" i="5"/>
  <c r="X51" i="5"/>
  <c r="X50" i="5"/>
  <c r="X49" i="5"/>
  <c r="X48" i="5"/>
  <c r="X47" i="5"/>
  <c r="X44" i="5"/>
  <c r="X43" i="5"/>
  <c r="X42" i="5"/>
  <c r="X41" i="5"/>
  <c r="X40" i="5"/>
  <c r="X39" i="5"/>
  <c r="X38" i="5"/>
  <c r="X35" i="5"/>
  <c r="X34" i="5"/>
  <c r="X33" i="5"/>
  <c r="X32" i="5"/>
  <c r="X31" i="5"/>
  <c r="X30" i="5"/>
  <c r="X29" i="5"/>
  <c r="X20" i="5"/>
  <c r="N165" i="5"/>
  <c r="N164" i="5"/>
  <c r="N163" i="5"/>
  <c r="N162" i="5"/>
  <c r="N161" i="5"/>
  <c r="N160" i="5"/>
  <c r="N159" i="5"/>
  <c r="N157" i="5"/>
  <c r="N156" i="5"/>
  <c r="N155" i="5"/>
  <c r="N145" i="5"/>
  <c r="N143" i="5"/>
  <c r="N142" i="5"/>
  <c r="N141" i="5"/>
  <c r="N138" i="5"/>
  <c r="N137" i="5"/>
  <c r="N136" i="5"/>
  <c r="N135" i="5"/>
  <c r="N134" i="5"/>
  <c r="N131" i="5"/>
  <c r="N130" i="5"/>
  <c r="N129" i="5"/>
  <c r="N128" i="5"/>
  <c r="N127" i="5"/>
  <c r="N126" i="5"/>
  <c r="N123" i="5"/>
  <c r="N122" i="5"/>
  <c r="N121" i="5"/>
  <c r="N120" i="5"/>
  <c r="N119" i="5"/>
  <c r="N118" i="5"/>
  <c r="N115" i="5"/>
  <c r="N114" i="5"/>
  <c r="N113" i="5"/>
  <c r="N112" i="5"/>
  <c r="N111" i="5"/>
  <c r="N110" i="5"/>
  <c r="N107" i="5"/>
  <c r="N106" i="5"/>
  <c r="N105" i="5"/>
  <c r="N104" i="5"/>
  <c r="N103" i="5"/>
  <c r="N102" i="5"/>
  <c r="N99" i="5"/>
  <c r="N98" i="5"/>
  <c r="N97" i="5"/>
  <c r="N96" i="5"/>
  <c r="N95" i="5"/>
  <c r="N94" i="5"/>
  <c r="N91" i="5"/>
  <c r="N90" i="5"/>
  <c r="N89" i="5"/>
  <c r="N88" i="5"/>
  <c r="N87" i="5"/>
  <c r="N86" i="5"/>
  <c r="N83" i="5"/>
  <c r="N82" i="5"/>
  <c r="N81" i="5"/>
  <c r="N80" i="5"/>
  <c r="N79" i="5"/>
  <c r="N76" i="5"/>
  <c r="N75" i="5"/>
  <c r="N74" i="5"/>
  <c r="N73" i="5"/>
  <c r="N72" i="5"/>
  <c r="N71" i="5"/>
  <c r="N61" i="5"/>
  <c r="N60" i="5"/>
  <c r="N59" i="5"/>
  <c r="N58" i="5"/>
  <c r="N57" i="5"/>
  <c r="N56" i="5"/>
  <c r="N53" i="5"/>
  <c r="N52" i="5"/>
  <c r="N51" i="5"/>
  <c r="N50" i="5"/>
  <c r="N49" i="5"/>
  <c r="N48" i="5"/>
  <c r="N47" i="5"/>
  <c r="N44" i="5"/>
  <c r="N43" i="5"/>
  <c r="N42" i="5"/>
  <c r="N41" i="5"/>
  <c r="N40" i="5"/>
  <c r="N39" i="5"/>
  <c r="N38" i="5"/>
  <c r="N35" i="5"/>
  <c r="N34" i="5"/>
  <c r="N33" i="5"/>
  <c r="N32" i="5"/>
  <c r="N31" i="5"/>
  <c r="N30" i="5"/>
  <c r="N29" i="5"/>
  <c r="N20" i="5"/>
  <c r="N26" i="5"/>
  <c r="N25" i="5"/>
  <c r="N24" i="5"/>
  <c r="N23" i="5"/>
  <c r="N22" i="5"/>
  <c r="N21" i="5"/>
  <c r="D150" i="5" l="1"/>
  <c r="L150" i="5"/>
  <c r="V150" i="5"/>
  <c r="Z150" i="5"/>
  <c r="AB61" i="5"/>
  <c r="AB60" i="5"/>
  <c r="AB59" i="5"/>
  <c r="AB58" i="5"/>
  <c r="AB57" i="5"/>
  <c r="AB56" i="5"/>
  <c r="AB62" i="5" s="1"/>
  <c r="AB52" i="5"/>
  <c r="AB51" i="5"/>
  <c r="AB50" i="5"/>
  <c r="AB49" i="5"/>
  <c r="AB48" i="5"/>
  <c r="AB47" i="5"/>
  <c r="AB53" i="5" s="1"/>
  <c r="AB34" i="5"/>
  <c r="AB33" i="5"/>
  <c r="AB32" i="5"/>
  <c r="AB31" i="5"/>
  <c r="AB30" i="5"/>
  <c r="AB29" i="5"/>
  <c r="AB35" i="5" s="1"/>
  <c r="AB43" i="5"/>
  <c r="AB42" i="5"/>
  <c r="AB41" i="5"/>
  <c r="AB40" i="5"/>
  <c r="AB39" i="5"/>
  <c r="AB38" i="5"/>
  <c r="AB44" i="5" s="1"/>
  <c r="AB25" i="5"/>
  <c r="AB24" i="5"/>
  <c r="AB23" i="5"/>
  <c r="AB22" i="5"/>
  <c r="AB21" i="5"/>
  <c r="AB20" i="5"/>
  <c r="AB26" i="5" s="1"/>
  <c r="O31" i="6" l="1"/>
  <c r="O115" i="6"/>
  <c r="O141" i="6"/>
  <c r="P145" i="6"/>
  <c r="P139" i="6"/>
  <c r="P138" i="6"/>
  <c r="P137" i="6"/>
  <c r="P136" i="6"/>
  <c r="P135" i="6"/>
  <c r="P134" i="6"/>
  <c r="P133" i="6"/>
  <c r="P132" i="6"/>
  <c r="P131" i="6"/>
  <c r="P130" i="6"/>
  <c r="P129" i="6"/>
  <c r="P128" i="6"/>
  <c r="P127" i="6"/>
  <c r="P126" i="6"/>
  <c r="P125" i="6"/>
  <c r="P124" i="6"/>
  <c r="P123" i="6"/>
  <c r="P122" i="6"/>
  <c r="P121" i="6"/>
  <c r="P120" i="6"/>
  <c r="P119" i="6"/>
  <c r="P118" i="6"/>
  <c r="P115" i="6"/>
  <c r="P113" i="6"/>
  <c r="P112" i="6"/>
  <c r="P111" i="6"/>
  <c r="P110" i="6"/>
  <c r="P109" i="6"/>
  <c r="P108" i="6"/>
  <c r="P107" i="6"/>
  <c r="P106" i="6"/>
  <c r="P105" i="6"/>
  <c r="P104" i="6"/>
  <c r="P103" i="6"/>
  <c r="P102" i="6"/>
  <c r="P101" i="6"/>
  <c r="P100" i="6"/>
  <c r="P99" i="6"/>
  <c r="P98" i="6"/>
  <c r="P97" i="6"/>
  <c r="P96" i="6"/>
  <c r="P95" i="6"/>
  <c r="P94" i="6"/>
  <c r="P93" i="6"/>
  <c r="P92" i="6"/>
  <c r="P91" i="6"/>
  <c r="P90" i="6"/>
  <c r="P89" i="6"/>
  <c r="P88" i="6"/>
  <c r="P87" i="6"/>
  <c r="P86" i="6"/>
  <c r="P85" i="6"/>
  <c r="P84" i="6"/>
  <c r="P83" i="6"/>
  <c r="P82" i="6"/>
  <c r="P81" i="6"/>
  <c r="P80" i="6"/>
  <c r="P79" i="6"/>
  <c r="P78" i="6"/>
  <c r="P77" i="6"/>
  <c r="P76" i="6"/>
  <c r="P75" i="6"/>
  <c r="P74" i="6"/>
  <c r="P73" i="6"/>
  <c r="P72" i="6"/>
  <c r="P71" i="6"/>
  <c r="P70" i="6"/>
  <c r="P69" i="6"/>
  <c r="P68" i="6"/>
  <c r="P67" i="6"/>
  <c r="P66" i="6"/>
  <c r="P65" i="6"/>
  <c r="P64" i="6"/>
  <c r="P63" i="6"/>
  <c r="P62" i="6"/>
  <c r="P61" i="6"/>
  <c r="P60" i="6"/>
  <c r="P59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0" i="6"/>
  <c r="P29" i="6"/>
  <c r="P28" i="6"/>
  <c r="P27" i="6"/>
  <c r="P26" i="6"/>
  <c r="P25" i="6"/>
  <c r="P20" i="6"/>
  <c r="P13" i="6"/>
  <c r="P12" i="6"/>
  <c r="P11" i="6"/>
  <c r="P9" i="6"/>
  <c r="P8" i="6"/>
  <c r="P7" i="6"/>
  <c r="AB155" i="5"/>
  <c r="O143" i="6" l="1"/>
  <c r="P141" i="6"/>
  <c r="P143" i="6" s="1"/>
  <c r="AB150" i="5"/>
  <c r="AB169" i="5" s="1"/>
  <c r="AB173" i="5" s="1"/>
  <c r="C20" i="2" l="1"/>
  <c r="P31" i="6"/>
  <c r="P21" i="6"/>
  <c r="H21" i="6" s="1"/>
  <c r="L21" i="6" s="1"/>
  <c r="O22" i="6"/>
  <c r="P22" i="6" s="1"/>
  <c r="M21" i="6" l="1"/>
  <c r="L22" i="6"/>
  <c r="H22" i="6" s="1"/>
  <c r="M22" i="6" l="1"/>
  <c r="H14" i="6"/>
  <c r="L14" i="6"/>
  <c r="M14" i="6"/>
  <c r="O14" i="6"/>
  <c r="P14" i="6"/>
  <c r="L17" i="6"/>
  <c r="M17" i="6"/>
  <c r="O17" i="6"/>
  <c r="P17" i="6"/>
  <c r="H147" i="6"/>
  <c r="L147" i="6"/>
  <c r="M147" i="6"/>
  <c r="O147" i="6"/>
  <c r="P147" i="6"/>
</calcChain>
</file>

<file path=xl/sharedStrings.xml><?xml version="1.0" encoding="utf-8"?>
<sst xmlns="http://schemas.openxmlformats.org/spreadsheetml/2006/main" count="855" uniqueCount="206">
  <si>
    <t>Account</t>
  </si>
  <si>
    <t>Proposed Curve/Life</t>
  </si>
  <si>
    <r>
      <t>R</t>
    </r>
    <r>
      <rPr>
        <vertAlign val="subscript"/>
        <sz val="11"/>
        <color theme="1"/>
        <rFont val="Times New Roman"/>
        <family val="1"/>
      </rPr>
      <t>1</t>
    </r>
    <r>
      <rPr>
        <sz val="11"/>
        <color theme="1"/>
        <rFont val="Times New Roman"/>
        <family val="2"/>
      </rPr>
      <t>40</t>
    </r>
  </si>
  <si>
    <r>
      <t>R</t>
    </r>
    <r>
      <rPr>
        <vertAlign val="subscript"/>
        <sz val="11"/>
        <color theme="1"/>
        <rFont val="Times New Roman"/>
        <family val="1"/>
      </rPr>
      <t>2.5</t>
    </r>
    <r>
      <rPr>
        <sz val="11"/>
        <color theme="1"/>
        <rFont val="Times New Roman"/>
        <family val="2"/>
      </rPr>
      <t>45</t>
    </r>
  </si>
  <si>
    <t>Proposed Removal Cost Rate</t>
  </si>
  <si>
    <t>Settlement Removal Cost Rate</t>
  </si>
  <si>
    <r>
      <t>R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2"/>
      </rPr>
      <t>20</t>
    </r>
  </si>
  <si>
    <r>
      <t>S</t>
    </r>
    <r>
      <rPr>
        <vertAlign val="sub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2"/>
      </rPr>
      <t>57</t>
    </r>
  </si>
  <si>
    <r>
      <t>S</t>
    </r>
    <r>
      <rPr>
        <vertAlign val="sub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2"/>
      </rPr>
      <t>58</t>
    </r>
  </si>
  <si>
    <t>* Combined with the primary account</t>
  </si>
  <si>
    <r>
      <t>R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2"/>
      </rPr>
      <t>60</t>
    </r>
  </si>
  <si>
    <r>
      <t>R</t>
    </r>
    <r>
      <rPr>
        <vertAlign val="sub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2"/>
      </rPr>
      <t>63</t>
    </r>
  </si>
  <si>
    <t>Gas Generation Prime Movers</t>
  </si>
  <si>
    <t>Transmission Station Equipment</t>
  </si>
  <si>
    <t>Transmission Supervisory Equipment*</t>
  </si>
  <si>
    <t>Transmission Overhead Conductors and Devices</t>
  </si>
  <si>
    <t>Gas Generation Accessory Electric Equipment</t>
  </si>
  <si>
    <t>Gas Generation Miscellaneous Power Plant Equipment</t>
  </si>
  <si>
    <t>Oregon Settlement Curve/Life</t>
  </si>
  <si>
    <t>COMPARISON OF ESTIMATED SURVIVOR CURVES, NET SALVAGE, ORIGINAL COST, BOOK DEPRECIATION RESERVE</t>
  </si>
  <si>
    <t>AND CALCULATED ANNUAL DEPRECIATION RATES BASED ON PACIFICORP AND SETTLEMENT PROPOSALS AS OF DECEMBER 31, 2013</t>
  </si>
  <si>
    <t>DEPRECIATION STUDY</t>
  </si>
  <si>
    <t>PROBABLE</t>
  </si>
  <si>
    <t>NET</t>
  </si>
  <si>
    <t xml:space="preserve">CALCULATED ANNUAL </t>
  </si>
  <si>
    <t>ORIGINAL</t>
  </si>
  <si>
    <t>RETIREMENT</t>
  </si>
  <si>
    <t>SURVIVOR</t>
  </si>
  <si>
    <t>SALVAGE</t>
  </si>
  <si>
    <t xml:space="preserve">ACCRUAL </t>
  </si>
  <si>
    <t>ACCRUAL</t>
  </si>
  <si>
    <t>INCREASE/</t>
  </si>
  <si>
    <t>ACCOUNT</t>
  </si>
  <si>
    <t>COST</t>
  </si>
  <si>
    <t>DATE</t>
  </si>
  <si>
    <t>CURVE</t>
  </si>
  <si>
    <t>PERCENT</t>
  </si>
  <si>
    <t>AMOUNT</t>
  </si>
  <si>
    <t>RATE</t>
  </si>
  <si>
    <t>(DECREASE)</t>
  </si>
  <si>
    <t>(13)=(11)-(6)</t>
  </si>
  <si>
    <t>STEAM PRODUCTION PLANT</t>
  </si>
  <si>
    <t>BLUNDELL</t>
  </si>
  <si>
    <t>SQUARE</t>
  </si>
  <si>
    <t>Structures and Improvements</t>
  </si>
  <si>
    <t>Accessory Electric Equipment</t>
  </si>
  <si>
    <t>75-R2.5</t>
  </si>
  <si>
    <t>Miscellaneous Power Plant Equipment</t>
  </si>
  <si>
    <t>FULLY ACCRUED</t>
  </si>
  <si>
    <t>OTHER PRODUCTION PLANT</t>
  </si>
  <si>
    <t>CHEHALIS</t>
  </si>
  <si>
    <t>70-S2.5</t>
  </si>
  <si>
    <t>Fuel Holders, Producers and Accessories</t>
  </si>
  <si>
    <t>50-R2</t>
  </si>
  <si>
    <t>Prime Movers</t>
  </si>
  <si>
    <t>40-R1</t>
  </si>
  <si>
    <t>Generators</t>
  </si>
  <si>
    <t>70-R3</t>
  </si>
  <si>
    <t>60-R3</t>
  </si>
  <si>
    <t>TOTAL CHEHALIS</t>
  </si>
  <si>
    <t>CURRANT CREEK</t>
  </si>
  <si>
    <t>TOTAL CURRANT CREEK</t>
  </si>
  <si>
    <t>HERMISTON</t>
  </si>
  <si>
    <t>TOTAL HERMISTON</t>
  </si>
  <si>
    <t>LAKE SIDE</t>
  </si>
  <si>
    <t>TOTAL LAKE SIDE</t>
  </si>
  <si>
    <t>GADBSY PEAKER UNIT 4-6</t>
  </si>
  <si>
    <t>TOTAL GADBSY PEAKER UNIT 4-6</t>
  </si>
  <si>
    <t>LITTLE MOUNTAIN</t>
  </si>
  <si>
    <t>TOTAL LITTLE MOUNTAIN</t>
  </si>
  <si>
    <t>DUNLAP - WIND</t>
  </si>
  <si>
    <t>70-R1</t>
  </si>
  <si>
    <t>60-R2.5</t>
  </si>
  <si>
    <t>TOTAL DUNLAP - WIND</t>
  </si>
  <si>
    <t>FOOTE CREEK - WIND</t>
  </si>
  <si>
    <t>TOTAL FOOTE CREEK - WIND</t>
  </si>
  <si>
    <t>GLENROCK - WIND</t>
  </si>
  <si>
    <t>TOTAL GLENROCK - WIND</t>
  </si>
  <si>
    <t>GOODNOE HILLS - WIND</t>
  </si>
  <si>
    <t>TOTAL GOODNOE HILLS - WIND</t>
  </si>
  <si>
    <t>HIGH PLAINS / MCFADDEN - WIND</t>
  </si>
  <si>
    <t>TOTAL HIGH PLAINS / MCFADDEN - WIND</t>
  </si>
  <si>
    <t>LEANING JUMPER - WIND</t>
  </si>
  <si>
    <t>TOTAL LEANING JUMPER - WIND</t>
  </si>
  <si>
    <t>MARENGO - WIND</t>
  </si>
  <si>
    <t>TOTAL MARENGO - WIND</t>
  </si>
  <si>
    <t>SEVEN MILE HILL - WIND</t>
  </si>
  <si>
    <t>TOTAL SEVEN MILE HILL - WIND</t>
  </si>
  <si>
    <t>SOLAR GENERATING</t>
  </si>
  <si>
    <t>Generators - Atlantic City</t>
  </si>
  <si>
    <t>Generators - Canyon Lands</t>
  </si>
  <si>
    <t>Generators - Green River</t>
  </si>
  <si>
    <t>Generators - Oregon High Desert</t>
  </si>
  <si>
    <t>TOTAL SOLAR GENERATING</t>
  </si>
  <si>
    <t>MOBILE GENERATORS</t>
  </si>
  <si>
    <t>East Side Mobile Generator</t>
  </si>
  <si>
    <t xml:space="preserve">          </t>
  </si>
  <si>
    <t>West Side Mobile Generator</t>
  </si>
  <si>
    <t>TOTAL MOBILE GENERATORS</t>
  </si>
  <si>
    <t>TOTAL DEPRECIABLE OTHER PRODUCTION</t>
  </si>
  <si>
    <t>Water Rights - Lakeside</t>
  </si>
  <si>
    <t>Water Rights - Currant Creek</t>
  </si>
  <si>
    <t>TOTAL OTHER PRODUCTION</t>
  </si>
  <si>
    <t>TRANSMISSION PLANT</t>
  </si>
  <si>
    <t>Rights-of-Way</t>
  </si>
  <si>
    <t>75-R4</t>
  </si>
  <si>
    <t>Station Equipment</t>
  </si>
  <si>
    <t>57-S0</t>
  </si>
  <si>
    <t>Supervisory Equipment</t>
  </si>
  <si>
    <t>20-R2</t>
  </si>
  <si>
    <t>Towers and Fixtures</t>
  </si>
  <si>
    <t>68-R4</t>
  </si>
  <si>
    <t>Poles and Fixtures</t>
  </si>
  <si>
    <t>60-R2</t>
  </si>
  <si>
    <t>Overhead Conductors and Devices</t>
  </si>
  <si>
    <t>Underground Conduit</t>
  </si>
  <si>
    <t>Underground Conductors and Devices</t>
  </si>
  <si>
    <t>Roads and Trails</t>
  </si>
  <si>
    <t>70-R5</t>
  </si>
  <si>
    <t>TOTAL TRANSMISSION PLANT</t>
  </si>
  <si>
    <t>45-R2.5</t>
  </si>
  <si>
    <t>58-S0</t>
  </si>
  <si>
    <t>63-R3</t>
  </si>
  <si>
    <t>Depreciation Rate</t>
  </si>
  <si>
    <t>Total Company Depreciation</t>
  </si>
  <si>
    <t>Allocation Factor Table</t>
  </si>
  <si>
    <t>Description</t>
  </si>
  <si>
    <t>AF</t>
  </si>
  <si>
    <t>Plant-in-Service</t>
  </si>
  <si>
    <t>EXISTING</t>
  </si>
  <si>
    <t>PROPOSED</t>
  </si>
  <si>
    <t>DIFFERENCE</t>
  </si>
  <si>
    <t>WA</t>
  </si>
  <si>
    <t>CA</t>
  </si>
  <si>
    <t>OR</t>
  </si>
  <si>
    <t>WY</t>
  </si>
  <si>
    <t>UT</t>
  </si>
  <si>
    <t>ID</t>
  </si>
  <si>
    <t>FERC</t>
  </si>
  <si>
    <t>Production Plant</t>
  </si>
  <si>
    <t>Steam Production - East</t>
  </si>
  <si>
    <t>CAGE</t>
  </si>
  <si>
    <t>CAEE</t>
  </si>
  <si>
    <t xml:space="preserve">Steam Production - West </t>
  </si>
  <si>
    <t>CAGW</t>
  </si>
  <si>
    <t>CAEW</t>
  </si>
  <si>
    <t>Steam Production - Bridger</t>
  </si>
  <si>
    <t>JBG</t>
  </si>
  <si>
    <t>Steam Production - Water Rights</t>
  </si>
  <si>
    <t>Hydro Production - East</t>
  </si>
  <si>
    <t>Hydro Production - West</t>
  </si>
  <si>
    <t>CN</t>
  </si>
  <si>
    <t>Other Production - East</t>
  </si>
  <si>
    <t>Other Production - West</t>
  </si>
  <si>
    <t>Other Production - Water Rights</t>
  </si>
  <si>
    <t>SO</t>
  </si>
  <si>
    <t>Total Production Plant</t>
  </si>
  <si>
    <t>Total Production Plant - Depreciable</t>
  </si>
  <si>
    <t>Transmission Plant</t>
  </si>
  <si>
    <t>Source:  Factors from December 2011 Results of Operations Report - Average Mo. Averages</t>
  </si>
  <si>
    <t xml:space="preserve">Transmission - East </t>
  </si>
  <si>
    <t xml:space="preserve">Transmission - West </t>
  </si>
  <si>
    <t>Total Transmission</t>
  </si>
  <si>
    <t>Distribution Plant</t>
  </si>
  <si>
    <t xml:space="preserve">Distribution </t>
  </si>
  <si>
    <t>Total Distribution</t>
  </si>
  <si>
    <t>General Plant - Vehicles *</t>
  </si>
  <si>
    <t>General Plant - Vehicles</t>
  </si>
  <si>
    <t>OT</t>
  </si>
  <si>
    <t>Total General Plant - Vehicles*</t>
  </si>
  <si>
    <t>General Plant - All Other</t>
  </si>
  <si>
    <t>Total General Plant - All Other</t>
  </si>
  <si>
    <t>Total General Plant</t>
  </si>
  <si>
    <t>Mining Plant</t>
  </si>
  <si>
    <t>Total Company - Depreciable Plant</t>
  </si>
  <si>
    <t>Total Company</t>
  </si>
  <si>
    <t>TRANSMISSION SPLIT</t>
  </si>
  <si>
    <t>Total</t>
  </si>
  <si>
    <t>Plant</t>
  </si>
  <si>
    <t>Depn Change</t>
  </si>
  <si>
    <t>CAGE %</t>
  </si>
  <si>
    <t>CAGW %</t>
  </si>
  <si>
    <t>WA %</t>
  </si>
  <si>
    <t>* For regulatory purposes, vehicle depreciation is re-classified as operations and maintenance expense.</t>
  </si>
  <si>
    <t>Transmission - West</t>
  </si>
  <si>
    <t>Transmission - East</t>
  </si>
  <si>
    <r>
      <t xml:space="preserve">WA Allocated
</t>
    </r>
    <r>
      <rPr>
        <b/>
        <sz val="8"/>
        <color theme="1"/>
        <rFont val="Times New Roman"/>
        <family val="1"/>
      </rPr>
      <t>CAGW %</t>
    </r>
  </si>
  <si>
    <t>PACIFICORP d/b/a PACIFIC POWER &amp; LIGHT COMPANY</t>
  </si>
  <si>
    <t>Summary of Changes</t>
  </si>
  <si>
    <t>Reference page 4.2</t>
  </si>
  <si>
    <r>
      <t xml:space="preserve">Depreciation Rate Comparison - Plant Balances as of </t>
    </r>
    <r>
      <rPr>
        <b/>
        <sz val="10"/>
        <rFont val="Times New Roman"/>
        <family val="1"/>
      </rPr>
      <t>December, 2013</t>
    </r>
  </si>
  <si>
    <t>*Reference page 4.3 for Transmission Plant Calculation</t>
  </si>
  <si>
    <t>WASHINGTON SUPPLEMENTAL FILING JULY 2013</t>
  </si>
  <si>
    <t>WASHINGTON SUPPLEMENTAL JULY 2013</t>
  </si>
  <si>
    <t>WASHINGTON INCREMENTAL IMPACT OF SUPPLEMENTAL JULY 2013 FILING</t>
  </si>
  <si>
    <t>FACTOR</t>
  </si>
  <si>
    <t>SUPPLEMENTAL</t>
  </si>
  <si>
    <t>PROPOSED
DEPRECIATION STUDY</t>
  </si>
  <si>
    <t>REVISED
NET IMPACT</t>
  </si>
  <si>
    <t>JULY 2013
SUPPLEMENTAL
INCREMENTAL</t>
  </si>
  <si>
    <t>Total Washington Allocation in original filing</t>
  </si>
  <si>
    <t>Adjusted Washington Allocation</t>
  </si>
  <si>
    <t>Reference page 4.4</t>
  </si>
  <si>
    <t>Total Washington Supplemental July 2013 Impact</t>
  </si>
  <si>
    <t xml:space="preserve">WA </t>
  </si>
  <si>
    <t>ALLOCATED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</si>
</sst>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mm\-yyyy"/>
    <numFmt numFmtId="166" formatCode="0.0000%"/>
    <numFmt numFmtId="167" formatCode="0.000000%"/>
    <numFmt numFmtId="168" formatCode="&quot;$&quot;###0;[Red]\(&quot;$&quot;###0\)"/>
    <numFmt numFmtId="169" formatCode="0.0"/>
    <numFmt numFmtId="170" formatCode="0.000%"/>
  </numFmts>
  <fonts count="31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vertAlign val="subscript"/>
      <sz val="11"/>
      <color theme="1"/>
      <name val="Times New Roman"/>
      <family val="1"/>
    </font>
    <font>
      <sz val="8"/>
      <color theme="1"/>
      <name val="Times New Roman"/>
      <family val="2"/>
    </font>
    <font>
      <u/>
      <sz val="11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8"/>
      <color indexed="12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14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" fillId="0" borderId="0"/>
    <xf numFmtId="0" fontId="7" fillId="0" borderId="0"/>
    <xf numFmtId="0" fontId="12" fillId="0" borderId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8" fontId="13" fillId="0" borderId="0" applyFont="0" applyFill="0" applyBorder="0" applyProtection="0">
      <alignment horizontal="right"/>
    </xf>
    <xf numFmtId="5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169" fontId="14" fillId="0" borderId="0" applyNumberFormat="0" applyFill="0" applyBorder="0" applyAlignment="0" applyProtection="0"/>
    <xf numFmtId="0" fontId="15" fillId="0" borderId="16" applyNumberFormat="0" applyBorder="0" applyAlignment="0"/>
    <xf numFmtId="12" fontId="16" fillId="2" borderId="17">
      <alignment horizontal="left"/>
    </xf>
    <xf numFmtId="4" fontId="17" fillId="3" borderId="18" applyNumberFormat="0" applyProtection="0">
      <alignment vertical="center"/>
    </xf>
    <xf numFmtId="4" fontId="18" fillId="4" borderId="18" applyNumberFormat="0" applyProtection="0">
      <alignment vertical="center"/>
    </xf>
    <xf numFmtId="4" fontId="17" fillId="4" borderId="18" applyNumberFormat="0" applyProtection="0">
      <alignment horizontal="left" vertical="center" indent="1"/>
    </xf>
    <xf numFmtId="0" fontId="17" fillId="4" borderId="18" applyNumberFormat="0" applyProtection="0">
      <alignment horizontal="left" vertical="top" indent="1"/>
    </xf>
    <xf numFmtId="4" fontId="17" fillId="5" borderId="18" applyNumberFormat="0" applyProtection="0"/>
    <xf numFmtId="4" fontId="19" fillId="6" borderId="18" applyNumberFormat="0" applyProtection="0">
      <alignment horizontal="right" vertical="center"/>
    </xf>
    <xf numFmtId="4" fontId="19" fillId="7" borderId="18" applyNumberFormat="0" applyProtection="0">
      <alignment horizontal="right" vertical="center"/>
    </xf>
    <xf numFmtId="4" fontId="19" fillId="8" borderId="18" applyNumberFormat="0" applyProtection="0">
      <alignment horizontal="right" vertical="center"/>
    </xf>
    <xf numFmtId="4" fontId="19" fillId="9" borderId="18" applyNumberFormat="0" applyProtection="0">
      <alignment horizontal="right" vertical="center"/>
    </xf>
    <xf numFmtId="4" fontId="19" fillId="10" borderId="18" applyNumberFormat="0" applyProtection="0">
      <alignment horizontal="right" vertical="center"/>
    </xf>
    <xf numFmtId="4" fontId="19" fillId="11" borderId="18" applyNumberFormat="0" applyProtection="0">
      <alignment horizontal="right" vertical="center"/>
    </xf>
    <xf numFmtId="4" fontId="19" fillId="12" borderId="18" applyNumberFormat="0" applyProtection="0">
      <alignment horizontal="right" vertical="center"/>
    </xf>
    <xf numFmtId="4" fontId="19" fillId="13" borderId="18" applyNumberFormat="0" applyProtection="0">
      <alignment horizontal="right" vertical="center"/>
    </xf>
    <xf numFmtId="4" fontId="19" fillId="14" borderId="18" applyNumberFormat="0" applyProtection="0">
      <alignment horizontal="right" vertical="center"/>
    </xf>
    <xf numFmtId="4" fontId="17" fillId="15" borderId="19" applyNumberFormat="0" applyProtection="0">
      <alignment horizontal="left" vertical="center" indent="1"/>
    </xf>
    <xf numFmtId="4" fontId="19" fillId="16" borderId="0" applyNumberFormat="0" applyProtection="0">
      <alignment horizontal="left" indent="1"/>
    </xf>
    <xf numFmtId="4" fontId="20" fillId="17" borderId="0" applyNumberFormat="0" applyProtection="0">
      <alignment horizontal="left" vertical="center" indent="1"/>
    </xf>
    <xf numFmtId="4" fontId="19" fillId="18" borderId="18" applyNumberFormat="0" applyProtection="0">
      <alignment horizontal="right" vertical="center"/>
    </xf>
    <xf numFmtId="4" fontId="21" fillId="19" borderId="0" applyNumberFormat="0" applyProtection="0">
      <alignment horizontal="left" indent="1"/>
    </xf>
    <xf numFmtId="4" fontId="22" fillId="20" borderId="0" applyNumberFormat="0" applyProtection="0"/>
    <xf numFmtId="0" fontId="6" fillId="17" borderId="18" applyNumberFormat="0" applyProtection="0">
      <alignment horizontal="left" vertical="center" indent="1"/>
    </xf>
    <xf numFmtId="0" fontId="6" fillId="17" borderId="18" applyNumberFormat="0" applyProtection="0">
      <alignment horizontal="left" vertical="top" indent="1"/>
    </xf>
    <xf numFmtId="0" fontId="6" fillId="5" borderId="18" applyNumberFormat="0" applyProtection="0">
      <alignment horizontal="left" vertical="center" indent="1"/>
    </xf>
    <xf numFmtId="0" fontId="6" fillId="5" borderId="18" applyNumberFormat="0" applyProtection="0">
      <alignment horizontal="left" vertical="top" indent="1"/>
    </xf>
    <xf numFmtId="0" fontId="6" fillId="21" borderId="18" applyNumberFormat="0" applyProtection="0">
      <alignment horizontal="left" vertical="center" indent="1"/>
    </xf>
    <xf numFmtId="0" fontId="6" fillId="21" borderId="18" applyNumberFormat="0" applyProtection="0">
      <alignment horizontal="left" vertical="top" indent="1"/>
    </xf>
    <xf numFmtId="0" fontId="6" fillId="22" borderId="18" applyNumberFormat="0" applyProtection="0">
      <alignment horizontal="left" vertical="center" indent="1"/>
    </xf>
    <xf numFmtId="0" fontId="6" fillId="22" borderId="18" applyNumberFormat="0" applyProtection="0">
      <alignment horizontal="left" vertical="top" indent="1"/>
    </xf>
    <xf numFmtId="4" fontId="19" fillId="23" borderId="18" applyNumberFormat="0" applyProtection="0">
      <alignment vertical="center"/>
    </xf>
    <xf numFmtId="4" fontId="23" fillId="23" borderId="18" applyNumberFormat="0" applyProtection="0">
      <alignment vertical="center"/>
    </xf>
    <xf numFmtId="4" fontId="19" fillId="23" borderId="18" applyNumberFormat="0" applyProtection="0">
      <alignment horizontal="left" vertical="center" indent="1"/>
    </xf>
    <xf numFmtId="0" fontId="19" fillId="23" borderId="18" applyNumberFormat="0" applyProtection="0">
      <alignment horizontal="left" vertical="top" indent="1"/>
    </xf>
    <xf numFmtId="4" fontId="19" fillId="0" borderId="18" applyNumberFormat="0" applyProtection="0">
      <alignment horizontal="right" vertical="center"/>
    </xf>
    <xf numFmtId="4" fontId="23" fillId="16" borderId="18" applyNumberFormat="0" applyProtection="0">
      <alignment horizontal="right" vertical="center"/>
    </xf>
    <xf numFmtId="4" fontId="19" fillId="0" borderId="18" applyNumberFormat="0" applyProtection="0">
      <alignment horizontal="left" vertical="center" indent="1"/>
    </xf>
    <xf numFmtId="0" fontId="19" fillId="5" borderId="18" applyNumberFormat="0" applyProtection="0">
      <alignment horizontal="left" vertical="top"/>
    </xf>
    <xf numFmtId="4" fontId="24" fillId="24" borderId="0" applyNumberFormat="0" applyProtection="0">
      <alignment horizontal="left"/>
    </xf>
    <xf numFmtId="4" fontId="25" fillId="16" borderId="18" applyNumberFormat="0" applyProtection="0">
      <alignment horizontal="right" vertical="center"/>
    </xf>
    <xf numFmtId="37" fontId="15" fillId="4" borderId="0" applyNumberFormat="0" applyBorder="0" applyAlignment="0" applyProtection="0"/>
    <xf numFmtId="37" fontId="15" fillId="0" borderId="0"/>
    <xf numFmtId="3" fontId="26" fillId="25" borderId="2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1" xfId="0" applyBorder="1" applyAlignment="1">
      <alignment horizontal="center" wrapText="1"/>
    </xf>
    <xf numFmtId="0" fontId="5" fillId="0" borderId="0" xfId="0" applyFont="1"/>
    <xf numFmtId="0" fontId="0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 wrapText="1"/>
    </xf>
    <xf numFmtId="0" fontId="6" fillId="0" borderId="0" xfId="2"/>
    <xf numFmtId="0" fontId="7" fillId="0" borderId="0" xfId="2" applyFont="1"/>
    <xf numFmtId="0" fontId="8" fillId="0" borderId="0" xfId="2" applyFont="1"/>
    <xf numFmtId="43" fontId="8" fillId="0" borderId="0" xfId="3" applyFont="1" applyAlignment="1">
      <alignment horizontal="centerContinuous"/>
    </xf>
    <xf numFmtId="0" fontId="8" fillId="0" borderId="0" xfId="2" applyFont="1" applyAlignment="1">
      <alignment horizontal="centerContinuous"/>
    </xf>
    <xf numFmtId="37" fontId="8" fillId="0" borderId="0" xfId="3" applyNumberFormat="1" applyFont="1" applyAlignment="1">
      <alignment horizontal="centerContinuous"/>
    </xf>
    <xf numFmtId="164" fontId="8" fillId="0" borderId="0" xfId="3" applyNumberFormat="1" applyFont="1" applyAlignment="1">
      <alignment horizontal="centerContinuous"/>
    </xf>
    <xf numFmtId="40" fontId="8" fillId="0" borderId="0" xfId="3" applyNumberFormat="1" applyFont="1" applyAlignment="1">
      <alignment horizontal="centerContinuous"/>
    </xf>
    <xf numFmtId="39" fontId="8" fillId="0" borderId="0" xfId="3" applyNumberFormat="1" applyFont="1" applyAlignment="1">
      <alignment horizontal="centerContinuous"/>
    </xf>
    <xf numFmtId="43" fontId="7" fillId="0" borderId="0" xfId="3" applyFont="1"/>
    <xf numFmtId="0" fontId="7" fillId="0" borderId="0" xfId="2" applyFont="1" applyAlignment="1">
      <alignment horizontal="right"/>
    </xf>
    <xf numFmtId="43" fontId="7" fillId="0" borderId="0" xfId="3" applyFont="1" applyAlignment="1">
      <alignment horizontal="right"/>
    </xf>
    <xf numFmtId="0" fontId="8" fillId="0" borderId="1" xfId="2" applyFont="1" applyBorder="1" applyAlignment="1">
      <alignment horizontal="centerContinuous"/>
    </xf>
    <xf numFmtId="37" fontId="8" fillId="0" borderId="1" xfId="3" applyNumberFormat="1" applyFont="1" applyBorder="1" applyAlignment="1">
      <alignment horizontal="centerContinuous"/>
    </xf>
    <xf numFmtId="43" fontId="8" fillId="0" borderId="1" xfId="3" applyFont="1" applyBorder="1" applyAlignment="1">
      <alignment horizontal="centerContinuous"/>
    </xf>
    <xf numFmtId="164" fontId="8" fillId="0" borderId="1" xfId="3" applyNumberFormat="1" applyFont="1" applyBorder="1" applyAlignment="1">
      <alignment horizontal="centerContinuous"/>
    </xf>
    <xf numFmtId="40" fontId="8" fillId="0" borderId="1" xfId="3" applyNumberFormat="1" applyFont="1" applyBorder="1" applyAlignment="1">
      <alignment horizontal="centerContinuous"/>
    </xf>
    <xf numFmtId="39" fontId="8" fillId="0" borderId="1" xfId="3" applyNumberFormat="1" applyFont="1" applyBorder="1" applyAlignment="1">
      <alignment horizontal="centerContinuous"/>
    </xf>
    <xf numFmtId="43" fontId="7" fillId="0" borderId="0" xfId="3" applyFont="1" applyAlignment="1">
      <alignment horizontal="center"/>
    </xf>
    <xf numFmtId="0" fontId="7" fillId="0" borderId="0" xfId="2" applyFont="1" applyAlignment="1">
      <alignment horizontal="center"/>
    </xf>
    <xf numFmtId="43" fontId="8" fillId="0" borderId="0" xfId="3" applyFont="1" applyFill="1" applyAlignment="1">
      <alignment horizontal="center"/>
    </xf>
    <xf numFmtId="0" fontId="8" fillId="0" borderId="0" xfId="4" applyFont="1" applyFill="1" applyAlignment="1">
      <alignment horizontal="center"/>
    </xf>
    <xf numFmtId="37" fontId="8" fillId="0" borderId="0" xfId="4" applyNumberFormat="1" applyFont="1" applyFill="1" applyAlignment="1">
      <alignment horizontal="center"/>
    </xf>
    <xf numFmtId="37" fontId="8" fillId="0" borderId="0" xfId="4" applyNumberFormat="1" applyFont="1" applyFill="1" applyAlignment="1">
      <alignment horizontal="centerContinuous"/>
    </xf>
    <xf numFmtId="0" fontId="7" fillId="0" borderId="0" xfId="4" applyNumberFormat="1" applyFont="1" applyFill="1" applyAlignment="1">
      <alignment horizontal="centerContinuous"/>
    </xf>
    <xf numFmtId="39" fontId="7" fillId="0" borderId="0" xfId="4" applyNumberFormat="1" applyFont="1" applyFill="1" applyAlignment="1">
      <alignment horizontal="centerContinuous"/>
    </xf>
    <xf numFmtId="39" fontId="8" fillId="0" borderId="0" xfId="3" applyNumberFormat="1" applyFont="1" applyAlignment="1">
      <alignment horizontal="center"/>
    </xf>
    <xf numFmtId="0" fontId="7" fillId="0" borderId="0" xfId="2" quotePrefix="1" applyFont="1" applyAlignment="1">
      <alignment horizontal="center"/>
    </xf>
    <xf numFmtId="37" fontId="8" fillId="0" borderId="2" xfId="4" applyNumberFormat="1" applyFont="1" applyFill="1" applyBorder="1" applyAlignment="1">
      <alignment horizontal="center"/>
    </xf>
    <xf numFmtId="0" fontId="8" fillId="0" borderId="2" xfId="4" applyFont="1" applyFill="1" applyBorder="1" applyAlignment="1">
      <alignment horizontal="center"/>
    </xf>
    <xf numFmtId="39" fontId="8" fillId="0" borderId="2" xfId="4" applyNumberFormat="1" applyFont="1" applyFill="1" applyBorder="1" applyAlignment="1">
      <alignment horizontal="center"/>
    </xf>
    <xf numFmtId="43" fontId="10" fillId="0" borderId="0" xfId="3" applyFont="1" applyAlignment="1">
      <alignment horizontal="center"/>
    </xf>
    <xf numFmtId="0" fontId="8" fillId="0" borderId="1" xfId="5" applyFont="1" applyFill="1" applyBorder="1" applyAlignment="1">
      <alignment horizontal="center"/>
    </xf>
    <xf numFmtId="0" fontId="8" fillId="0" borderId="1" xfId="4" applyFont="1" applyFill="1" applyBorder="1" applyAlignment="1">
      <alignment horizontal="center"/>
    </xf>
    <xf numFmtId="43" fontId="8" fillId="0" borderId="1" xfId="3" applyFont="1" applyFill="1" applyBorder="1" applyAlignment="1">
      <alignment horizontal="center"/>
    </xf>
    <xf numFmtId="0" fontId="10" fillId="0" borderId="0" xfId="2" applyFont="1" applyAlignment="1">
      <alignment horizontal="center"/>
    </xf>
    <xf numFmtId="37" fontId="8" fillId="0" borderId="1" xfId="4" applyNumberFormat="1" applyFont="1" applyFill="1" applyBorder="1" applyAlignment="1">
      <alignment horizontal="center"/>
    </xf>
    <xf numFmtId="39" fontId="8" fillId="0" borderId="1" xfId="4" applyNumberFormat="1" applyFont="1" applyFill="1" applyBorder="1" applyAlignment="1">
      <alignment horizontal="center"/>
    </xf>
    <xf numFmtId="37" fontId="8" fillId="0" borderId="0" xfId="2" applyNumberFormat="1" applyFont="1" applyAlignment="1">
      <alignment horizontal="center"/>
    </xf>
    <xf numFmtId="37" fontId="8" fillId="0" borderId="0" xfId="3" applyNumberFormat="1" applyFont="1" applyAlignment="1">
      <alignment horizontal="center"/>
    </xf>
    <xf numFmtId="37" fontId="8" fillId="0" borderId="0" xfId="5" applyNumberFormat="1" applyFont="1" applyFill="1" applyAlignment="1">
      <alignment horizontal="center"/>
    </xf>
    <xf numFmtId="37" fontId="8" fillId="0" borderId="0" xfId="3" applyNumberFormat="1" applyFont="1" applyFill="1" applyAlignment="1">
      <alignment horizontal="center"/>
    </xf>
    <xf numFmtId="0" fontId="7" fillId="0" borderId="0" xfId="2" applyFont="1" applyAlignment="1">
      <alignment horizontal="left"/>
    </xf>
    <xf numFmtId="164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9" fontId="7" fillId="0" borderId="0" xfId="3" applyNumberFormat="1" applyFont="1" applyAlignment="1">
      <alignment horizontal="center"/>
    </xf>
    <xf numFmtId="43" fontId="11" fillId="0" borderId="0" xfId="3" applyFont="1"/>
    <xf numFmtId="0" fontId="8" fillId="0" borderId="0" xfId="2" applyFont="1" applyAlignment="1">
      <alignment horizontal="left"/>
    </xf>
    <xf numFmtId="164" fontId="7" fillId="0" borderId="0" xfId="3" applyNumberFormat="1" applyFont="1" applyAlignment="1">
      <alignment horizontal="right"/>
    </xf>
    <xf numFmtId="0" fontId="10" fillId="0" borderId="0" xfId="2" applyFont="1" applyAlignment="1">
      <alignment horizontal="left"/>
    </xf>
    <xf numFmtId="0" fontId="6" fillId="0" borderId="0" xfId="2" applyAlignment="1">
      <alignment horizontal="center"/>
    </xf>
    <xf numFmtId="43" fontId="7" fillId="0" borderId="0" xfId="3" applyFont="1" applyBorder="1" applyAlignment="1">
      <alignment horizontal="right"/>
    </xf>
    <xf numFmtId="165" fontId="7" fillId="0" borderId="0" xfId="3" applyNumberFormat="1" applyFont="1" applyBorder="1" applyAlignment="1">
      <alignment horizontal="center"/>
    </xf>
    <xf numFmtId="164" fontId="7" fillId="0" borderId="0" xfId="3" applyNumberFormat="1" applyFont="1" applyBorder="1" applyAlignment="1">
      <alignment horizontal="right"/>
    </xf>
    <xf numFmtId="37" fontId="7" fillId="0" borderId="0" xfId="3" applyNumberFormat="1" applyFont="1" applyBorder="1" applyAlignment="1">
      <alignment horizontal="center"/>
    </xf>
    <xf numFmtId="37" fontId="7" fillId="0" borderId="0" xfId="3" applyNumberFormat="1" applyFont="1" applyBorder="1" applyAlignment="1">
      <alignment horizontal="right"/>
    </xf>
    <xf numFmtId="39" fontId="7" fillId="0" borderId="0" xfId="3" applyNumberFormat="1" applyFont="1" applyBorder="1" applyAlignment="1">
      <alignment horizontal="right"/>
    </xf>
    <xf numFmtId="0" fontId="7" fillId="0" borderId="0" xfId="2" applyFont="1" applyAlignment="1">
      <alignment horizontal="left" indent="2"/>
    </xf>
    <xf numFmtId="43" fontId="7" fillId="0" borderId="3" xfId="3" applyFont="1" applyBorder="1" applyAlignment="1">
      <alignment horizontal="right"/>
    </xf>
    <xf numFmtId="0" fontId="7" fillId="0" borderId="0" xfId="2" applyFont="1" applyBorder="1" applyAlignment="1">
      <alignment horizontal="center"/>
    </xf>
    <xf numFmtId="164" fontId="7" fillId="0" borderId="0" xfId="3" applyNumberFormat="1" applyFont="1" applyBorder="1" applyAlignment="1">
      <alignment horizontal="center"/>
    </xf>
    <xf numFmtId="37" fontId="7" fillId="0" borderId="3" xfId="3" applyNumberFormat="1" applyFont="1" applyBorder="1" applyAlignment="1">
      <alignment horizontal="right"/>
    </xf>
    <xf numFmtId="39" fontId="7" fillId="0" borderId="0" xfId="3" applyNumberFormat="1" applyFont="1" applyAlignment="1">
      <alignment horizontal="right"/>
    </xf>
    <xf numFmtId="37" fontId="7" fillId="0" borderId="0" xfId="3" applyNumberFormat="1" applyFont="1" applyAlignment="1">
      <alignment horizontal="right"/>
    </xf>
    <xf numFmtId="37" fontId="7" fillId="0" borderId="0" xfId="3" applyNumberFormat="1" applyFont="1"/>
    <xf numFmtId="0" fontId="8" fillId="0" borderId="0" xfId="2" applyFont="1" applyAlignment="1">
      <alignment horizontal="left" indent="2"/>
    </xf>
    <xf numFmtId="43" fontId="8" fillId="0" borderId="0" xfId="3" applyFont="1" applyAlignment="1">
      <alignment horizontal="center"/>
    </xf>
    <xf numFmtId="0" fontId="8" fillId="0" borderId="0" xfId="2" applyFont="1" applyAlignment="1"/>
    <xf numFmtId="43" fontId="8" fillId="0" borderId="0" xfId="3" applyFont="1" applyBorder="1" applyAlignment="1">
      <alignment horizontal="right"/>
    </xf>
    <xf numFmtId="0" fontId="8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37" fontId="8" fillId="0" borderId="0" xfId="3" applyNumberFormat="1" applyFont="1" applyBorder="1" applyAlignment="1">
      <alignment horizontal="right"/>
    </xf>
    <xf numFmtId="40" fontId="8" fillId="0" borderId="0" xfId="3" applyNumberFormat="1" applyFont="1" applyAlignment="1">
      <alignment horizontal="center"/>
    </xf>
    <xf numFmtId="39" fontId="8" fillId="0" borderId="0" xfId="3" applyNumberFormat="1" applyFont="1" applyAlignment="1">
      <alignment horizontal="right"/>
    </xf>
    <xf numFmtId="43" fontId="7" fillId="0" borderId="1" xfId="3" applyFont="1" applyBorder="1" applyAlignment="1">
      <alignment horizontal="right"/>
    </xf>
    <xf numFmtId="164" fontId="7" fillId="0" borderId="0" xfId="2" applyNumberFormat="1" applyFont="1" applyBorder="1" applyAlignment="1">
      <alignment horizontal="right"/>
    </xf>
    <xf numFmtId="164" fontId="7" fillId="0" borderId="0" xfId="2" applyNumberFormat="1" applyFont="1" applyBorder="1" applyAlignment="1">
      <alignment horizontal="center"/>
    </xf>
    <xf numFmtId="0" fontId="7" fillId="0" borderId="0" xfId="2" applyFont="1" applyFill="1"/>
    <xf numFmtId="0" fontId="7" fillId="0" borderId="0" xfId="2" applyFont="1" applyFill="1" applyAlignment="1">
      <alignment horizontal="center"/>
    </xf>
    <xf numFmtId="37" fontId="7" fillId="0" borderId="1" xfId="3" applyNumberFormat="1" applyFont="1" applyFill="1" applyBorder="1" applyAlignment="1">
      <alignment horizontal="right"/>
    </xf>
    <xf numFmtId="40" fontId="7" fillId="0" borderId="0" xfId="3" applyNumberFormat="1" applyFont="1" applyFill="1" applyAlignment="1">
      <alignment horizontal="center"/>
    </xf>
    <xf numFmtId="39" fontId="7" fillId="0" borderId="0" xfId="3" applyNumberFormat="1" applyFont="1" applyFill="1" applyAlignment="1">
      <alignment horizontal="right"/>
    </xf>
    <xf numFmtId="43" fontId="7" fillId="0" borderId="0" xfId="3" applyFont="1" applyFill="1" applyAlignment="1">
      <alignment horizontal="center"/>
    </xf>
    <xf numFmtId="43" fontId="10" fillId="0" borderId="0" xfId="3" applyFont="1"/>
    <xf numFmtId="164" fontId="7" fillId="0" borderId="0" xfId="3" applyNumberFormat="1" applyFont="1" applyFill="1" applyBorder="1" applyAlignment="1">
      <alignment horizontal="right"/>
    </xf>
    <xf numFmtId="0" fontId="10" fillId="0" borderId="0" xfId="2" applyFont="1" applyFill="1" applyAlignment="1">
      <alignment horizontal="left"/>
    </xf>
    <xf numFmtId="0" fontId="7" fillId="0" borderId="0" xfId="2" applyFont="1" applyFill="1" applyAlignment="1">
      <alignment horizontal="left"/>
    </xf>
    <xf numFmtId="43" fontId="7" fillId="0" borderId="0" xfId="3" applyFont="1" applyFill="1" applyBorder="1" applyAlignment="1">
      <alignment horizontal="right"/>
    </xf>
    <xf numFmtId="165" fontId="7" fillId="0" borderId="0" xfId="3" applyNumberFormat="1" applyFont="1" applyFill="1" applyBorder="1" applyAlignment="1">
      <alignment horizontal="center"/>
    </xf>
    <xf numFmtId="37" fontId="7" fillId="0" borderId="0" xfId="3" applyNumberFormat="1" applyFont="1" applyFill="1" applyBorder="1" applyAlignment="1">
      <alignment horizontal="center"/>
    </xf>
    <xf numFmtId="37" fontId="7" fillId="0" borderId="0" xfId="3" applyNumberFormat="1" applyFont="1" applyFill="1" applyBorder="1" applyAlignment="1">
      <alignment horizontal="right"/>
    </xf>
    <xf numFmtId="39" fontId="7" fillId="0" borderId="0" xfId="3" applyNumberFormat="1" applyFont="1" applyFill="1" applyBorder="1" applyAlignment="1">
      <alignment horizontal="right"/>
    </xf>
    <xf numFmtId="43" fontId="7" fillId="0" borderId="1" xfId="3" applyFont="1" applyFill="1" applyBorder="1" applyAlignment="1">
      <alignment horizontal="right"/>
    </xf>
    <xf numFmtId="43" fontId="7" fillId="0" borderId="4" xfId="3" applyFont="1" applyFill="1" applyBorder="1" applyAlignment="1">
      <alignment horizontal="right"/>
    </xf>
    <xf numFmtId="37" fontId="7" fillId="0" borderId="4" xfId="3" applyNumberFormat="1" applyFont="1" applyFill="1" applyBorder="1" applyAlignment="1">
      <alignment horizontal="right"/>
    </xf>
    <xf numFmtId="0" fontId="7" fillId="0" borderId="0" xfId="2" applyFont="1" applyFill="1" applyBorder="1" applyAlignment="1">
      <alignment horizontal="center"/>
    </xf>
    <xf numFmtId="40" fontId="7" fillId="0" borderId="0" xfId="3" applyNumberFormat="1" applyFont="1"/>
    <xf numFmtId="43" fontId="8" fillId="0" borderId="1" xfId="3" applyFont="1" applyBorder="1" applyAlignment="1">
      <alignment horizontal="right"/>
    </xf>
    <xf numFmtId="43" fontId="8" fillId="0" borderId="3" xfId="3" applyFont="1" applyBorder="1" applyAlignment="1">
      <alignment horizontal="right"/>
    </xf>
    <xf numFmtId="37" fontId="8" fillId="0" borderId="3" xfId="3" applyNumberFormat="1" applyFont="1" applyBorder="1" applyAlignment="1">
      <alignment horizontal="right"/>
    </xf>
    <xf numFmtId="37" fontId="6" fillId="0" borderId="0" xfId="2" applyNumberFormat="1"/>
    <xf numFmtId="43" fontId="6" fillId="0" borderId="0" xfId="2" applyNumberFormat="1"/>
    <xf numFmtId="0" fontId="27" fillId="0" borderId="0" xfId="0" applyFont="1"/>
    <xf numFmtId="164" fontId="0" fillId="0" borderId="0" xfId="1" applyNumberFormat="1" applyFont="1"/>
    <xf numFmtId="49" fontId="0" fillId="0" borderId="0" xfId="0" applyNumberFormat="1" applyAlignment="1">
      <alignment horizontal="center"/>
    </xf>
    <xf numFmtId="164" fontId="0" fillId="0" borderId="21" xfId="0" applyNumberFormat="1" applyBorder="1"/>
    <xf numFmtId="0" fontId="6" fillId="0" borderId="0" xfId="2" applyFill="1"/>
    <xf numFmtId="43" fontId="0" fillId="0" borderId="0" xfId="3" applyFont="1" applyFill="1"/>
    <xf numFmtId="164" fontId="0" fillId="0" borderId="0" xfId="0" applyNumberFormat="1" applyBorder="1"/>
    <xf numFmtId="3" fontId="0" fillId="0" borderId="0" xfId="1" applyNumberFormat="1" applyFont="1" applyBorder="1" applyAlignment="1">
      <alignment horizontal="center"/>
    </xf>
    <xf numFmtId="9" fontId="0" fillId="0" borderId="0" xfId="66" applyFont="1" applyAlignment="1">
      <alignment horizontal="center"/>
    </xf>
    <xf numFmtId="0" fontId="27" fillId="0" borderId="0" xfId="0" applyFont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0" xfId="0" applyNumberFormat="1" applyFont="1" applyAlignment="1">
      <alignment horizontal="center" wrapText="1"/>
    </xf>
    <xf numFmtId="0" fontId="0" fillId="0" borderId="0" xfId="0" applyFill="1"/>
    <xf numFmtId="0" fontId="5" fillId="0" borderId="0" xfId="0" applyFont="1" applyFill="1"/>
    <xf numFmtId="164" fontId="0" fillId="0" borderId="0" xfId="0" applyNumberFormat="1" applyFill="1"/>
    <xf numFmtId="0" fontId="4" fillId="0" borderId="7" xfId="0" applyFont="1" applyBorder="1"/>
    <xf numFmtId="170" fontId="4" fillId="0" borderId="6" xfId="66" applyNumberFormat="1" applyFont="1" applyFill="1" applyBorder="1"/>
    <xf numFmtId="0" fontId="4" fillId="0" borderId="11" xfId="0" applyFont="1" applyBorder="1"/>
    <xf numFmtId="166" fontId="4" fillId="0" borderId="12" xfId="66" applyNumberFormat="1" applyFont="1" applyFill="1" applyBorder="1"/>
    <xf numFmtId="0" fontId="0" fillId="0" borderId="15" xfId="0" applyBorder="1"/>
    <xf numFmtId="164" fontId="0" fillId="0" borderId="4" xfId="0" applyNumberFormat="1" applyBorder="1"/>
    <xf numFmtId="164" fontId="0" fillId="0" borderId="4" xfId="1" applyNumberFormat="1" applyFont="1" applyBorder="1"/>
    <xf numFmtId="164" fontId="0" fillId="0" borderId="22" xfId="1" applyNumberFormat="1" applyFont="1" applyBorder="1"/>
    <xf numFmtId="164" fontId="27" fillId="0" borderId="21" xfId="0" applyNumberFormat="1" applyFont="1" applyBorder="1"/>
    <xf numFmtId="0" fontId="6" fillId="0" borderId="3" xfId="0" applyFont="1" applyFill="1" applyBorder="1"/>
    <xf numFmtId="0" fontId="6" fillId="0" borderId="6" xfId="0" applyFont="1" applyFill="1" applyBorder="1"/>
    <xf numFmtId="0" fontId="6" fillId="0" borderId="0" xfId="0" applyFont="1" applyFill="1" applyBorder="1"/>
    <xf numFmtId="0" fontId="11" fillId="0" borderId="0" xfId="0" applyFont="1" applyFill="1" applyBorder="1"/>
    <xf numFmtId="0" fontId="11" fillId="0" borderId="10" xfId="0" applyFont="1" applyFill="1" applyBorder="1"/>
    <xf numFmtId="37" fontId="8" fillId="0" borderId="5" xfId="4" applyNumberFormat="1" applyFont="1" applyFill="1" applyBorder="1" applyAlignment="1">
      <alignment horizontal="center"/>
    </xf>
    <xf numFmtId="37" fontId="8" fillId="0" borderId="0" xfId="0" applyNumberFormat="1" applyFont="1" applyFill="1" applyBorder="1" applyAlignment="1">
      <alignment horizontal="center"/>
    </xf>
    <xf numFmtId="37" fontId="8" fillId="0" borderId="10" xfId="0" applyNumberFormat="1" applyFont="1" applyFill="1" applyBorder="1" applyAlignment="1">
      <alignment horizontal="center"/>
    </xf>
    <xf numFmtId="0" fontId="6" fillId="0" borderId="5" xfId="2" applyFill="1" applyBorder="1"/>
    <xf numFmtId="0" fontId="6" fillId="0" borderId="0" xfId="2" applyFill="1" applyBorder="1"/>
    <xf numFmtId="0" fontId="6" fillId="0" borderId="10" xfId="2" applyFill="1" applyBorder="1"/>
    <xf numFmtId="43" fontId="7" fillId="0" borderId="5" xfId="3" applyFont="1" applyFill="1" applyBorder="1" applyAlignment="1">
      <alignment horizontal="center"/>
    </xf>
    <xf numFmtId="0" fontId="7" fillId="0" borderId="0" xfId="2" applyFont="1" applyFill="1" applyBorder="1"/>
    <xf numFmtId="0" fontId="7" fillId="0" borderId="10" xfId="2" applyFont="1" applyFill="1" applyBorder="1"/>
    <xf numFmtId="164" fontId="7" fillId="0" borderId="5" xfId="3" applyNumberFormat="1" applyFont="1" applyFill="1" applyBorder="1" applyAlignment="1">
      <alignment horizontal="center"/>
    </xf>
    <xf numFmtId="0" fontId="6" fillId="0" borderId="0" xfId="2" applyFont="1" applyFill="1" applyBorder="1"/>
    <xf numFmtId="164" fontId="7" fillId="0" borderId="11" xfId="3" applyNumberFormat="1" applyFont="1" applyFill="1" applyBorder="1" applyAlignment="1">
      <alignment horizontal="center"/>
    </xf>
    <xf numFmtId="37" fontId="8" fillId="0" borderId="7" xfId="3" applyNumberFormat="1" applyFont="1" applyBorder="1" applyAlignment="1">
      <alignment horizontal="right"/>
    </xf>
    <xf numFmtId="0" fontId="7" fillId="0" borderId="5" xfId="2" applyFont="1" applyBorder="1"/>
    <xf numFmtId="164" fontId="8" fillId="0" borderId="11" xfId="3" applyNumberFormat="1" applyFont="1" applyFill="1" applyBorder="1" applyAlignment="1">
      <alignment horizontal="center"/>
    </xf>
    <xf numFmtId="0" fontId="7" fillId="0" borderId="1" xfId="2" applyFont="1" applyFill="1" applyBorder="1"/>
    <xf numFmtId="0" fontId="7" fillId="0" borderId="12" xfId="2" applyFont="1" applyFill="1" applyBorder="1"/>
    <xf numFmtId="43" fontId="8" fillId="0" borderId="7" xfId="3" applyFont="1" applyBorder="1" applyAlignment="1">
      <alignment horizontal="centerContinuous"/>
    </xf>
    <xf numFmtId="0" fontId="8" fillId="0" borderId="3" xfId="2" applyFont="1" applyBorder="1" applyAlignment="1">
      <alignment horizontal="centerContinuous"/>
    </xf>
    <xf numFmtId="43" fontId="8" fillId="0" borderId="3" xfId="3" applyFont="1" applyBorder="1" applyAlignment="1">
      <alignment horizontal="centerContinuous"/>
    </xf>
    <xf numFmtId="37" fontId="8" fillId="0" borderId="3" xfId="3" applyNumberFormat="1" applyFont="1" applyBorder="1" applyAlignment="1">
      <alignment horizontal="centerContinuous"/>
    </xf>
    <xf numFmtId="164" fontId="8" fillId="0" borderId="3" xfId="3" applyNumberFormat="1" applyFont="1" applyBorder="1" applyAlignment="1">
      <alignment horizontal="centerContinuous"/>
    </xf>
    <xf numFmtId="40" fontId="8" fillId="0" borderId="3" xfId="3" applyNumberFormat="1" applyFont="1" applyBorder="1" applyAlignment="1">
      <alignment horizontal="centerContinuous"/>
    </xf>
    <xf numFmtId="39" fontId="8" fillId="0" borderId="3" xfId="3" applyNumberFormat="1" applyFont="1" applyBorder="1" applyAlignment="1">
      <alignment horizontal="centerContinuous"/>
    </xf>
    <xf numFmtId="164" fontId="8" fillId="0" borderId="6" xfId="3" applyNumberFormat="1" applyFont="1" applyBorder="1" applyAlignment="1">
      <alignment horizontal="centerContinuous"/>
    </xf>
    <xf numFmtId="43" fontId="8" fillId="0" borderId="5" xfId="3" applyFont="1" applyBorder="1" applyAlignment="1">
      <alignment horizontal="centerContinuous"/>
    </xf>
    <xf numFmtId="0" fontId="8" fillId="0" borderId="0" xfId="2" applyFont="1" applyBorder="1" applyAlignment="1">
      <alignment horizontal="centerContinuous"/>
    </xf>
    <xf numFmtId="43" fontId="8" fillId="0" borderId="0" xfId="3" applyFont="1" applyBorder="1" applyAlignment="1">
      <alignment horizontal="centerContinuous"/>
    </xf>
    <xf numFmtId="37" fontId="8" fillId="0" borderId="0" xfId="3" applyNumberFormat="1" applyFont="1" applyBorder="1" applyAlignment="1">
      <alignment horizontal="centerContinuous"/>
    </xf>
    <xf numFmtId="164" fontId="8" fillId="0" borderId="0" xfId="3" applyNumberFormat="1" applyFont="1" applyBorder="1" applyAlignment="1">
      <alignment horizontal="centerContinuous"/>
    </xf>
    <xf numFmtId="40" fontId="8" fillId="0" borderId="0" xfId="3" applyNumberFormat="1" applyFont="1" applyBorder="1" applyAlignment="1">
      <alignment horizontal="centerContinuous"/>
    </xf>
    <xf numFmtId="39" fontId="8" fillId="0" borderId="0" xfId="3" applyNumberFormat="1" applyFont="1" applyBorder="1" applyAlignment="1">
      <alignment horizontal="centerContinuous"/>
    </xf>
    <xf numFmtId="164" fontId="8" fillId="0" borderId="10" xfId="3" applyNumberFormat="1" applyFont="1" applyBorder="1" applyAlignment="1">
      <alignment horizontal="centerContinuous"/>
    </xf>
    <xf numFmtId="43" fontId="8" fillId="0" borderId="11" xfId="3" applyFont="1" applyBorder="1" applyAlignment="1">
      <alignment horizontal="centerContinuous"/>
    </xf>
    <xf numFmtId="164" fontId="8" fillId="0" borderId="12" xfId="3" applyNumberFormat="1" applyFont="1" applyBorder="1" applyAlignment="1">
      <alignment horizontal="centerContinuous"/>
    </xf>
    <xf numFmtId="0" fontId="0" fillId="0" borderId="0" xfId="0" applyAlignment="1"/>
    <xf numFmtId="0" fontId="29" fillId="0" borderId="0" xfId="14" applyFont="1" applyFill="1"/>
    <xf numFmtId="49" fontId="30" fillId="0" borderId="0" xfId="14" applyNumberFormat="1" applyFont="1" applyFill="1" applyAlignment="1">
      <alignment horizontal="center"/>
    </xf>
    <xf numFmtId="0" fontId="30" fillId="0" borderId="0" xfId="14" applyFont="1" applyFill="1"/>
    <xf numFmtId="10" fontId="30" fillId="0" borderId="0" xfId="15" applyNumberFormat="1" applyFont="1" applyFill="1"/>
    <xf numFmtId="0" fontId="30" fillId="0" borderId="0" xfId="14" applyFont="1" applyFill="1" applyBorder="1"/>
    <xf numFmtId="0" fontId="30" fillId="0" borderId="3" xfId="14" applyFont="1" applyFill="1" applyBorder="1"/>
    <xf numFmtId="0" fontId="30" fillId="0" borderId="6" xfId="14" applyFont="1" applyFill="1" applyBorder="1"/>
    <xf numFmtId="0" fontId="29" fillId="0" borderId="7" xfId="14" applyFont="1" applyFill="1" applyBorder="1" applyAlignment="1">
      <alignment horizontal="center" vertical="center"/>
    </xf>
    <xf numFmtId="0" fontId="29" fillId="0" borderId="3" xfId="14" applyFont="1" applyFill="1" applyBorder="1" applyAlignment="1">
      <alignment horizontal="center" vertical="center"/>
    </xf>
    <xf numFmtId="0" fontId="29" fillId="0" borderId="6" xfId="14" applyFont="1" applyFill="1" applyBorder="1" applyAlignment="1">
      <alignment horizontal="center" vertical="center"/>
    </xf>
    <xf numFmtId="49" fontId="29" fillId="0" borderId="6" xfId="14" applyNumberFormat="1" applyFont="1" applyFill="1" applyBorder="1" applyAlignment="1">
      <alignment horizontal="center" vertical="center"/>
    </xf>
    <xf numFmtId="0" fontId="29" fillId="0" borderId="8" xfId="14" applyFont="1" applyFill="1" applyBorder="1" applyAlignment="1">
      <alignment horizontal="center" vertical="center"/>
    </xf>
    <xf numFmtId="0" fontId="29" fillId="0" borderId="9" xfId="14" applyFont="1" applyFill="1" applyBorder="1" applyAlignment="1">
      <alignment horizontal="center" vertical="center"/>
    </xf>
    <xf numFmtId="0" fontId="29" fillId="0" borderId="7" xfId="14" applyFont="1" applyFill="1" applyBorder="1"/>
    <xf numFmtId="0" fontId="30" fillId="0" borderId="10" xfId="14" applyFont="1" applyFill="1" applyBorder="1"/>
    <xf numFmtId="0" fontId="29" fillId="0" borderId="11" xfId="14" applyFont="1" applyFill="1" applyBorder="1" applyAlignment="1">
      <alignment horizontal="center" vertical="center"/>
    </xf>
    <xf numFmtId="0" fontId="29" fillId="0" borderId="1" xfId="14" applyFont="1" applyFill="1" applyBorder="1" applyAlignment="1">
      <alignment horizontal="center" vertical="center"/>
    </xf>
    <xf numFmtId="0" fontId="29" fillId="0" borderId="12" xfId="14" applyFont="1" applyFill="1" applyBorder="1" applyAlignment="1">
      <alignment horizontal="center" vertical="center"/>
    </xf>
    <xf numFmtId="49" fontId="29" fillId="0" borderId="12" xfId="14" applyNumberFormat="1" applyFont="1" applyFill="1" applyBorder="1" applyAlignment="1">
      <alignment horizontal="center" vertical="center"/>
    </xf>
    <xf numFmtId="0" fontId="29" fillId="0" borderId="13" xfId="14" applyFont="1" applyFill="1" applyBorder="1" applyAlignment="1">
      <alignment horizontal="center" vertical="center"/>
    </xf>
    <xf numFmtId="0" fontId="30" fillId="0" borderId="5" xfId="14" applyFont="1" applyFill="1" applyBorder="1"/>
    <xf numFmtId="0" fontId="29" fillId="0" borderId="10" xfId="14" applyFont="1" applyFill="1" applyBorder="1" applyAlignment="1">
      <alignment horizontal="center" vertical="center"/>
    </xf>
    <xf numFmtId="0" fontId="29" fillId="0" borderId="0" xfId="14" applyFont="1" applyFill="1" applyBorder="1"/>
    <xf numFmtId="49" fontId="30" fillId="0" borderId="8" xfId="14" applyNumberFormat="1" applyFont="1" applyFill="1" applyBorder="1" applyAlignment="1">
      <alignment horizontal="center"/>
    </xf>
    <xf numFmtId="43" fontId="30" fillId="0" borderId="8" xfId="14" applyNumberFormat="1" applyFont="1" applyFill="1" applyBorder="1" applyAlignment="1"/>
    <xf numFmtId="164" fontId="30" fillId="0" borderId="14" xfId="14" applyNumberFormat="1" applyFont="1" applyFill="1" applyBorder="1"/>
    <xf numFmtId="49" fontId="30" fillId="0" borderId="5" xfId="14" applyNumberFormat="1" applyFont="1" applyFill="1" applyBorder="1"/>
    <xf numFmtId="166" fontId="30" fillId="0" borderId="0" xfId="15" applyNumberFormat="1" applyFont="1" applyFill="1" applyBorder="1"/>
    <xf numFmtId="166" fontId="30" fillId="0" borderId="10" xfId="15" applyNumberFormat="1" applyFont="1" applyFill="1" applyBorder="1"/>
    <xf numFmtId="166" fontId="30" fillId="0" borderId="0" xfId="14" applyNumberFormat="1" applyFont="1" applyFill="1"/>
    <xf numFmtId="0" fontId="30" fillId="0" borderId="0" xfId="14" applyFont="1" applyFill="1" applyBorder="1" applyAlignment="1">
      <alignment horizontal="left" indent="1"/>
    </xf>
    <xf numFmtId="49" fontId="30" fillId="0" borderId="14" xfId="14" applyNumberFormat="1" applyFont="1" applyFill="1" applyBorder="1" applyAlignment="1">
      <alignment horizontal="center"/>
    </xf>
    <xf numFmtId="164" fontId="30" fillId="0" borderId="0" xfId="16" applyNumberFormat="1" applyFont="1" applyFill="1"/>
    <xf numFmtId="164" fontId="30" fillId="0" borderId="0" xfId="14" applyNumberFormat="1" applyFont="1" applyFill="1" applyBorder="1"/>
    <xf numFmtId="0" fontId="30" fillId="0" borderId="0" xfId="14" applyFont="1" applyFill="1" applyAlignment="1">
      <alignment horizontal="left" indent="1"/>
    </xf>
    <xf numFmtId="164" fontId="30" fillId="0" borderId="14" xfId="16" applyNumberFormat="1" applyFont="1" applyFill="1" applyBorder="1"/>
    <xf numFmtId="0" fontId="30" fillId="0" borderId="0" xfId="14" applyFont="1" applyFill="1" applyAlignment="1">
      <alignment horizontal="left" indent="3"/>
    </xf>
    <xf numFmtId="49" fontId="30" fillId="0" borderId="11" xfId="14" applyNumberFormat="1" applyFont="1" applyFill="1" applyBorder="1"/>
    <xf numFmtId="166" fontId="30" fillId="0" borderId="1" xfId="15" applyNumberFormat="1" applyFont="1" applyFill="1" applyBorder="1"/>
    <xf numFmtId="166" fontId="30" fillId="0" borderId="12" xfId="15" applyNumberFormat="1" applyFont="1" applyFill="1" applyBorder="1"/>
    <xf numFmtId="166" fontId="30" fillId="0" borderId="0" xfId="14" applyNumberFormat="1" applyFont="1" applyFill="1" applyBorder="1"/>
    <xf numFmtId="49" fontId="30" fillId="0" borderId="0" xfId="14" applyNumberFormat="1" applyFont="1" applyFill="1" applyBorder="1"/>
    <xf numFmtId="167" fontId="30" fillId="0" borderId="0" xfId="14" applyNumberFormat="1" applyFont="1" applyFill="1"/>
    <xf numFmtId="43" fontId="30" fillId="0" borderId="0" xfId="14" applyNumberFormat="1" applyFont="1" applyFill="1"/>
    <xf numFmtId="167" fontId="30" fillId="0" borderId="0" xfId="15" applyNumberFormat="1" applyFont="1" applyFill="1"/>
    <xf numFmtId="43" fontId="30" fillId="0" borderId="0" xfId="16" applyFont="1" applyFill="1"/>
    <xf numFmtId="166" fontId="30" fillId="0" borderId="0" xfId="15" applyNumberFormat="1" applyFont="1" applyFill="1"/>
    <xf numFmtId="0" fontId="30" fillId="0" borderId="0" xfId="14" applyFont="1" applyFill="1" applyAlignment="1">
      <alignment horizontal="left" indent="2"/>
    </xf>
    <xf numFmtId="43" fontId="30" fillId="0" borderId="14" xfId="16" applyFont="1" applyFill="1" applyBorder="1"/>
    <xf numFmtId="0" fontId="30" fillId="0" borderId="13" xfId="14" applyFont="1" applyFill="1" applyBorder="1"/>
    <xf numFmtId="0" fontId="29" fillId="0" borderId="15" xfId="14" applyFont="1" applyFill="1" applyBorder="1"/>
    <xf numFmtId="0" fontId="29" fillId="0" borderId="4" xfId="14" applyFont="1" applyFill="1" applyBorder="1"/>
    <xf numFmtId="49" fontId="29" fillId="0" borderId="9" xfId="14" applyNumberFormat="1" applyFont="1" applyFill="1" applyBorder="1" applyAlignment="1">
      <alignment horizontal="center"/>
    </xf>
    <xf numFmtId="164" fontId="29" fillId="0" borderId="9" xfId="14" applyNumberFormat="1" applyFont="1" applyFill="1" applyBorder="1"/>
    <xf numFmtId="164" fontId="29" fillId="0" borderId="0" xfId="16" applyNumberFormat="1" applyFont="1" applyFill="1"/>
    <xf numFmtId="10" fontId="29" fillId="0" borderId="0" xfId="15" applyNumberFormat="1" applyFont="1" applyFill="1" applyBorder="1"/>
    <xf numFmtId="164" fontId="29" fillId="0" borderId="0" xfId="14" applyNumberFormat="1" applyFont="1" applyFill="1" applyBorder="1"/>
    <xf numFmtId="164" fontId="30" fillId="0" borderId="0" xfId="14" applyNumberFormat="1" applyFont="1" applyFill="1"/>
    <xf numFmtId="0" fontId="29" fillId="0" borderId="0" xfId="14" applyFont="1" applyFill="1" applyBorder="1" applyAlignment="1">
      <alignment horizontal="center" vertical="center"/>
    </xf>
    <xf numFmtId="166" fontId="7" fillId="0" borderId="10" xfId="66" applyNumberFormat="1" applyFont="1" applyFill="1" applyBorder="1"/>
    <xf numFmtId="0" fontId="30" fillId="0" borderId="14" xfId="14" applyFont="1" applyFill="1" applyBorder="1"/>
    <xf numFmtId="0" fontId="29" fillId="0" borderId="9" xfId="14" applyFont="1" applyFill="1" applyBorder="1" applyAlignment="1">
      <alignment horizontal="center" vertical="center" wrapText="1"/>
    </xf>
    <xf numFmtId="43" fontId="0" fillId="0" borderId="0" xfId="70" applyFont="1" applyFill="1"/>
    <xf numFmtId="164" fontId="27" fillId="0" borderId="0" xfId="70" applyNumberFormat="1" applyFont="1" applyFill="1"/>
    <xf numFmtId="164" fontId="0" fillId="0" borderId="21" xfId="1" applyNumberFormat="1" applyFont="1" applyBorder="1"/>
    <xf numFmtId="10" fontId="30" fillId="26" borderId="10" xfId="66" applyNumberFormat="1" applyFont="1" applyFill="1" applyBorder="1"/>
    <xf numFmtId="164" fontId="29" fillId="0" borderId="22" xfId="14" applyNumberFormat="1" applyFont="1" applyFill="1" applyBorder="1"/>
    <xf numFmtId="0" fontId="29" fillId="0" borderId="22" xfId="14" applyFont="1" applyFill="1" applyBorder="1" applyAlignment="1">
      <alignment horizontal="center" vertical="center"/>
    </xf>
    <xf numFmtId="166" fontId="30" fillId="0" borderId="0" xfId="66" applyNumberFormat="1" applyFont="1" applyFill="1"/>
    <xf numFmtId="164" fontId="7" fillId="0" borderId="0" xfId="2" applyNumberFormat="1" applyFont="1"/>
    <xf numFmtId="164" fontId="7" fillId="0" borderId="0" xfId="1" applyNumberFormat="1" applyFont="1"/>
    <xf numFmtId="10" fontId="29" fillId="0" borderId="15" xfId="15" applyNumberFormat="1" applyFont="1" applyFill="1" applyBorder="1"/>
    <xf numFmtId="10" fontId="29" fillId="0" borderId="4" xfId="15" applyNumberFormat="1" applyFont="1" applyFill="1" applyBorder="1" applyAlignment="1">
      <alignment horizontal="center" vertical="center"/>
    </xf>
    <xf numFmtId="10" fontId="29" fillId="0" borderId="22" xfId="15" applyNumberFormat="1" applyFont="1" applyFill="1" applyBorder="1" applyAlignment="1">
      <alignment horizontal="center" vertical="center"/>
    </xf>
    <xf numFmtId="10" fontId="29" fillId="0" borderId="15" xfId="15" applyNumberFormat="1" applyFont="1" applyFill="1" applyBorder="1" applyAlignment="1">
      <alignment horizontal="center" vertical="center"/>
    </xf>
    <xf numFmtId="10" fontId="30" fillId="0" borderId="3" xfId="15" applyNumberFormat="1" applyFont="1" applyFill="1" applyBorder="1"/>
    <xf numFmtId="164" fontId="27" fillId="0" borderId="21" xfId="70" applyNumberFormat="1" applyFont="1" applyFill="1" applyBorder="1"/>
    <xf numFmtId="0" fontId="6" fillId="0" borderId="0" xfId="2"/>
    <xf numFmtId="37" fontId="6" fillId="0" borderId="0" xfId="67" applyNumberFormat="1" applyFont="1" applyBorder="1" applyAlignment="1">
      <alignment horizontal="right"/>
    </xf>
    <xf numFmtId="37" fontId="6" fillId="0" borderId="3" xfId="67" applyNumberFormat="1" applyFont="1" applyBorder="1" applyAlignment="1">
      <alignment horizontal="right"/>
    </xf>
    <xf numFmtId="37" fontId="6" fillId="0" borderId="0" xfId="67" applyNumberFormat="1" applyFont="1" applyAlignment="1">
      <alignment horizontal="right"/>
    </xf>
    <xf numFmtId="37" fontId="8" fillId="0" borderId="0" xfId="67" applyNumberFormat="1" applyFont="1" applyBorder="1" applyAlignment="1">
      <alignment horizontal="right"/>
    </xf>
    <xf numFmtId="37" fontId="6" fillId="0" borderId="1" xfId="67" applyNumberFormat="1" applyFont="1" applyFill="1" applyBorder="1" applyAlignment="1">
      <alignment horizontal="right"/>
    </xf>
    <xf numFmtId="37" fontId="6" fillId="0" borderId="0" xfId="67" applyNumberFormat="1" applyFont="1" applyFill="1" applyBorder="1" applyAlignment="1">
      <alignment horizontal="right"/>
    </xf>
    <xf numFmtId="37" fontId="6" fillId="0" borderId="4" xfId="67" applyNumberFormat="1" applyFont="1" applyFill="1" applyBorder="1" applyAlignment="1">
      <alignment horizontal="right"/>
    </xf>
    <xf numFmtId="37" fontId="6" fillId="0" borderId="0" xfId="2" applyNumberFormat="1"/>
    <xf numFmtId="43" fontId="6" fillId="0" borderId="0" xfId="2" applyNumberFormat="1"/>
    <xf numFmtId="164" fontId="0" fillId="0" borderId="0" xfId="1" applyNumberFormat="1" applyFont="1"/>
    <xf numFmtId="0" fontId="30" fillId="0" borderId="0" xfId="14" applyFont="1" applyFill="1"/>
    <xf numFmtId="10" fontId="30" fillId="0" borderId="0" xfId="15" applyNumberFormat="1" applyFont="1" applyFill="1"/>
    <xf numFmtId="0" fontId="29" fillId="0" borderId="9" xfId="14" applyFont="1" applyFill="1" applyBorder="1" applyAlignment="1">
      <alignment horizontal="center" vertical="center"/>
    </xf>
    <xf numFmtId="10" fontId="30" fillId="0" borderId="7" xfId="15" applyNumberFormat="1" applyFont="1" applyFill="1" applyBorder="1"/>
    <xf numFmtId="10" fontId="30" fillId="0" borderId="6" xfId="15" applyNumberFormat="1" applyFont="1" applyFill="1" applyBorder="1"/>
    <xf numFmtId="43" fontId="30" fillId="0" borderId="7" xfId="14" applyNumberFormat="1" applyFont="1" applyFill="1" applyBorder="1"/>
    <xf numFmtId="43" fontId="30" fillId="0" borderId="3" xfId="14" applyNumberFormat="1" applyFont="1" applyFill="1" applyBorder="1"/>
    <xf numFmtId="43" fontId="30" fillId="0" borderId="6" xfId="14" applyNumberFormat="1" applyFont="1" applyFill="1" applyBorder="1"/>
    <xf numFmtId="164" fontId="30" fillId="0" borderId="5" xfId="16" applyNumberFormat="1" applyFont="1" applyFill="1" applyBorder="1"/>
    <xf numFmtId="10" fontId="30" fillId="0" borderId="5" xfId="15" applyNumberFormat="1" applyFont="1" applyFill="1" applyBorder="1"/>
    <xf numFmtId="10" fontId="30" fillId="0" borderId="10" xfId="15" applyNumberFormat="1" applyFont="1" applyFill="1" applyBorder="1"/>
    <xf numFmtId="164" fontId="30" fillId="0" borderId="5" xfId="14" applyNumberFormat="1" applyFont="1" applyFill="1" applyBorder="1"/>
    <xf numFmtId="164" fontId="30" fillId="0" borderId="0" xfId="14" applyNumberFormat="1" applyFont="1" applyFill="1" applyBorder="1"/>
    <xf numFmtId="164" fontId="30" fillId="0" borderId="14" xfId="16" applyNumberFormat="1" applyFont="1" applyFill="1" applyBorder="1"/>
    <xf numFmtId="10" fontId="30" fillId="0" borderId="0" xfId="15" applyNumberFormat="1" applyFont="1" applyFill="1" applyBorder="1"/>
    <xf numFmtId="164" fontId="30" fillId="0" borderId="0" xfId="16" applyNumberFormat="1" applyFont="1" applyFill="1" applyBorder="1"/>
    <xf numFmtId="164" fontId="30" fillId="0" borderId="10" xfId="16" applyNumberFormat="1" applyFont="1" applyFill="1" applyBorder="1"/>
    <xf numFmtId="164" fontId="30" fillId="0" borderId="10" xfId="14" applyNumberFormat="1" applyFont="1" applyFill="1" applyBorder="1"/>
    <xf numFmtId="164" fontId="29" fillId="0" borderId="9" xfId="14" applyNumberFormat="1" applyFont="1" applyFill="1" applyBorder="1"/>
    <xf numFmtId="10" fontId="29" fillId="0" borderId="4" xfId="15" applyNumberFormat="1" applyFont="1" applyFill="1" applyBorder="1"/>
    <xf numFmtId="10" fontId="29" fillId="0" borderId="0" xfId="15" applyNumberFormat="1" applyFont="1" applyFill="1" applyBorder="1"/>
    <xf numFmtId="164" fontId="29" fillId="0" borderId="0" xfId="14" applyNumberFormat="1" applyFont="1" applyFill="1" applyBorder="1"/>
    <xf numFmtId="164" fontId="30" fillId="0" borderId="0" xfId="14" applyNumberFormat="1" applyFont="1" applyFill="1"/>
    <xf numFmtId="0" fontId="29" fillId="0" borderId="9" xfId="14" applyFont="1" applyFill="1" applyBorder="1" applyAlignment="1">
      <alignment horizontal="center" vertical="center" wrapText="1"/>
    </xf>
    <xf numFmtId="43" fontId="30" fillId="0" borderId="0" xfId="14" applyNumberFormat="1" applyFont="1" applyFill="1" applyBorder="1"/>
    <xf numFmtId="164" fontId="8" fillId="0" borderId="7" xfId="16" applyNumberFormat="1" applyFont="1" applyFill="1" applyBorder="1" applyAlignment="1">
      <alignment horizontal="center"/>
    </xf>
    <xf numFmtId="164" fontId="8" fillId="0" borderId="11" xfId="16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6" fillId="0" borderId="7" xfId="3" applyFont="1" applyFill="1" applyBorder="1" applyAlignment="1">
      <alignment horizontal="center" vertical="center" wrapText="1"/>
    </xf>
    <xf numFmtId="43" fontId="6" fillId="0" borderId="6" xfId="3" applyFont="1" applyFill="1" applyBorder="1" applyAlignment="1">
      <alignment horizontal="center" vertical="center" wrapText="1"/>
    </xf>
    <xf numFmtId="43" fontId="6" fillId="0" borderId="5" xfId="3" applyFont="1" applyFill="1" applyBorder="1" applyAlignment="1">
      <alignment horizontal="center" vertical="center" wrapText="1"/>
    </xf>
    <xf numFmtId="43" fontId="6" fillId="0" borderId="10" xfId="3" applyFont="1" applyFill="1" applyBorder="1" applyAlignment="1">
      <alignment horizontal="center" vertical="center" wrapText="1"/>
    </xf>
    <xf numFmtId="43" fontId="6" fillId="0" borderId="11" xfId="3" applyFont="1" applyFill="1" applyBorder="1" applyAlignment="1">
      <alignment horizontal="center" vertical="center" wrapText="1"/>
    </xf>
    <xf numFmtId="43" fontId="6" fillId="0" borderId="12" xfId="3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9" fillId="0" borderId="15" xfId="14" applyFont="1" applyFill="1" applyBorder="1" applyAlignment="1">
      <alignment horizontal="center" vertical="center"/>
    </xf>
    <xf numFmtId="0" fontId="29" fillId="0" borderId="4" xfId="14" applyFont="1" applyFill="1" applyBorder="1" applyAlignment="1">
      <alignment horizontal="center" vertical="center"/>
    </xf>
    <xf numFmtId="0" fontId="29" fillId="0" borderId="22" xfId="14" applyFont="1" applyFill="1" applyBorder="1" applyAlignment="1">
      <alignment horizontal="center" vertical="center"/>
    </xf>
    <xf numFmtId="10" fontId="29" fillId="0" borderId="15" xfId="15" applyNumberFormat="1" applyFont="1" applyFill="1" applyBorder="1" applyAlignment="1">
      <alignment horizontal="center" vertical="center"/>
    </xf>
    <xf numFmtId="10" fontId="29" fillId="0" borderId="4" xfId="15" applyNumberFormat="1" applyFont="1" applyFill="1" applyBorder="1" applyAlignment="1">
      <alignment horizontal="center" vertical="center"/>
    </xf>
    <xf numFmtId="10" fontId="29" fillId="0" borderId="22" xfId="15" applyNumberFormat="1" applyFont="1" applyFill="1" applyBorder="1" applyAlignment="1">
      <alignment horizontal="center" vertical="center"/>
    </xf>
  </cellXfs>
  <cellStyles count="75">
    <cellStyle name="Comma" xfId="1" builtinId="3"/>
    <cellStyle name="Comma 2" xfId="3"/>
    <cellStyle name="Comma 2 2" xfId="8"/>
    <cellStyle name="Comma 2 2 2" xfId="70"/>
    <cellStyle name="Comma 2 3" xfId="67"/>
    <cellStyle name="Comma 3" xfId="9"/>
    <cellStyle name="Comma 3 2" xfId="71"/>
    <cellStyle name="Comma 4" xfId="16"/>
    <cellStyle name="Comma0" xfId="17"/>
    <cellStyle name="Currency No Comma" xfId="18"/>
    <cellStyle name="Currency0" xfId="19"/>
    <cellStyle name="Date" xfId="20"/>
    <cellStyle name="Fixed" xfId="21"/>
    <cellStyle name="MCP" xfId="22"/>
    <cellStyle name="noninput" xfId="23"/>
    <cellStyle name="Normal" xfId="0" builtinId="0"/>
    <cellStyle name="Normal 2" xfId="2"/>
    <cellStyle name="Normal 2 2" xfId="4"/>
    <cellStyle name="Normal 2 3" xfId="10"/>
    <cellStyle name="Normal 2 3 2" xfId="72"/>
    <cellStyle name="Normal 2 4" xfId="11"/>
    <cellStyle name="Normal 2 4 2" xfId="14"/>
    <cellStyle name="Normal 3" xfId="5"/>
    <cellStyle name="Normal 4" xfId="6"/>
    <cellStyle name="Normal 4 2" xfId="7"/>
    <cellStyle name="Normal 4 2 2" xfId="69"/>
    <cellStyle name="Normal 4 3" xfId="68"/>
    <cellStyle name="Normal 5" xfId="12"/>
    <cellStyle name="Normal 5 2" xfId="73"/>
    <cellStyle name="Normal 6" xfId="13"/>
    <cellStyle name="Normal 6 2" xfId="74"/>
    <cellStyle name="Password" xfId="24"/>
    <cellStyle name="Percent" xfId="66" builtinId="5"/>
    <cellStyle name="Percent 2" xfId="15"/>
    <cellStyle name="SAPBEXaggData" xfId="25"/>
    <cellStyle name="SAPBEXaggDataEmph" xfId="26"/>
    <cellStyle name="SAPBEXaggItem" xfId="27"/>
    <cellStyle name="SAPBEXaggItemX" xfId="28"/>
    <cellStyle name="SAPBEXchaText" xfId="29"/>
    <cellStyle name="SAPBEXexcBad7" xfId="30"/>
    <cellStyle name="SAPBEXexcBad8" xfId="31"/>
    <cellStyle name="SAPBEXexcBad9" xfId="32"/>
    <cellStyle name="SAPBEXexcCritical4" xfId="33"/>
    <cellStyle name="SAPBEXexcCritical5" xfId="34"/>
    <cellStyle name="SAPBEXexcCritical6" xfId="35"/>
    <cellStyle name="SAPBEXexcGood1" xfId="36"/>
    <cellStyle name="SAPBEXexcGood2" xfId="37"/>
    <cellStyle name="SAPBEXexcGood3" xfId="38"/>
    <cellStyle name="SAPBEXfilterDrill" xfId="39"/>
    <cellStyle name="SAPBEXfilterItem" xfId="40"/>
    <cellStyle name="SAPBEXfilterText" xfId="41"/>
    <cellStyle name="SAPBEXformats" xfId="42"/>
    <cellStyle name="SAPBEXheaderItem" xfId="43"/>
    <cellStyle name="SAPBEXheaderText" xfId="44"/>
    <cellStyle name="SAPBEXHLevel0" xfId="45"/>
    <cellStyle name="SAPBEXHLevel0X" xfId="46"/>
    <cellStyle name="SAPBEXHLevel1" xfId="47"/>
    <cellStyle name="SAPBEXHLevel1X" xfId="48"/>
    <cellStyle name="SAPBEXHLevel2" xfId="49"/>
    <cellStyle name="SAPBEXHLevel2X" xfId="50"/>
    <cellStyle name="SAPBEXHLevel3" xfId="51"/>
    <cellStyle name="SAPBEXHLevel3X" xfId="52"/>
    <cellStyle name="SAPBEXresData" xfId="53"/>
    <cellStyle name="SAPBEXresDataEmph" xfId="54"/>
    <cellStyle name="SAPBEXresItem" xfId="55"/>
    <cellStyle name="SAPBEXresItemX" xfId="56"/>
    <cellStyle name="SAPBEXstdData" xfId="57"/>
    <cellStyle name="SAPBEXstdDataEmph" xfId="58"/>
    <cellStyle name="SAPBEXstdItem" xfId="59"/>
    <cellStyle name="SAPBEXstdItemX" xfId="60"/>
    <cellStyle name="SAPBEXtitle" xfId="61"/>
    <cellStyle name="SAPBEXundefined" xfId="62"/>
    <cellStyle name="Unprot" xfId="63"/>
    <cellStyle name="Unprot$" xfId="64"/>
    <cellStyle name="Unprotect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771\Local%20Settings\Temporary%20Internet%20Files\Content.Outlook\WGNX3XBP\WCA%20Spli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771\Local%20Settings\Temporary%20Internet%20Files\Content.Outlook\WGNX3XBP\BW%20Result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5771\Local%20Settings\Temporary%20Internet%20Files\Content.Outlook\WGNX3XBP\Pacificorp%202013%20Depr%20Schedules%20-%20OR%20Settlement%20Final%20Propos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e Prod &amp; Trans"/>
      <sheetName val="Detail"/>
      <sheetName val="Actuals"/>
      <sheetName val="JBG&amp; SG Split"/>
    </sheetNames>
    <sheetDataSet>
      <sheetData sheetId="0">
        <row r="6">
          <cell r="N6">
            <v>5390141044.3710251</v>
          </cell>
        </row>
      </sheetData>
      <sheetData sheetId="1" refreshError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Oregon Settlement"/>
      <sheetName val="California"/>
      <sheetName val="Idaho"/>
      <sheetName val="Oregon Settlement - Comparison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F8" t="str">
            <v>ACCOUNT</v>
          </cell>
          <cell r="H8">
            <v>40908</v>
          </cell>
          <cell r="J8" t="str">
            <v>RETIREMENTS</v>
          </cell>
          <cell r="L8">
            <v>41274</v>
          </cell>
          <cell r="N8" t="str">
            <v>RETIREMENTS</v>
          </cell>
          <cell r="P8">
            <v>41639</v>
          </cell>
          <cell r="R8">
            <v>40908</v>
          </cell>
          <cell r="T8" t="str">
            <v>RATE</v>
          </cell>
          <cell r="V8" t="str">
            <v>AMOUNT</v>
          </cell>
          <cell r="X8" t="str">
            <v>RETIREMENTS</v>
          </cell>
          <cell r="Z8" t="str">
            <v>PCT</v>
          </cell>
          <cell r="AB8" t="str">
            <v>AMOUNT</v>
          </cell>
          <cell r="AD8">
            <v>41274</v>
          </cell>
          <cell r="AF8" t="str">
            <v>RATE</v>
          </cell>
          <cell r="AH8" t="str">
            <v>AMOUNT</v>
          </cell>
          <cell r="AJ8" t="str">
            <v>RETIREMENTS</v>
          </cell>
          <cell r="AL8" t="str">
            <v>PCT</v>
          </cell>
          <cell r="AN8" t="str">
            <v>AMOUNT</v>
          </cell>
          <cell r="AP8">
            <v>41274</v>
          </cell>
        </row>
        <row r="9">
          <cell r="F9">
            <v>-1</v>
          </cell>
          <cell r="H9">
            <v>-2</v>
          </cell>
          <cell r="J9">
            <v>-3</v>
          </cell>
          <cell r="L9" t="str">
            <v>(4)=(2)+(3)</v>
          </cell>
          <cell r="N9">
            <v>-5</v>
          </cell>
          <cell r="P9" t="str">
            <v>(6)=(4)+(5)</v>
          </cell>
          <cell r="R9">
            <v>-7</v>
          </cell>
          <cell r="T9">
            <v>-8</v>
          </cell>
          <cell r="V9">
            <v>-9</v>
          </cell>
          <cell r="X9">
            <v>-10</v>
          </cell>
          <cell r="AD9" t="str">
            <v>(11)=(7)+(9)+(10)</v>
          </cell>
          <cell r="AF9">
            <v>-12</v>
          </cell>
          <cell r="AH9">
            <v>-13</v>
          </cell>
          <cell r="AJ9">
            <v>-14</v>
          </cell>
          <cell r="AP9" t="str">
            <v>(15)=(11)+(13)+(14)</v>
          </cell>
        </row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18954981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19769528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4056001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4166656.7379999999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12572148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13207507.802000001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11896784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12301747.374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3310874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3413024.5350000001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447831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449959.25900000002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451695.51800000004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9043571</v>
          </cell>
          <cell r="T23">
            <v>2.5499999999999998</v>
          </cell>
          <cell r="V23">
            <v>391140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9369081.4230000004</v>
          </cell>
          <cell r="AF23">
            <v>2.5499999999999998</v>
          </cell>
          <cell r="AH23">
            <v>389834</v>
          </cell>
          <cell r="AJ23">
            <v>-51969.62</v>
          </cell>
          <cell r="AL23">
            <v>-30</v>
          </cell>
          <cell r="AN23">
            <v>-15590.886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36934687</v>
          </cell>
          <cell r="T24">
            <v>3.25</v>
          </cell>
          <cell r="V24">
            <v>2228486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38585428.513999999</v>
          </cell>
          <cell r="AF24">
            <v>3.25</v>
          </cell>
          <cell r="AH24">
            <v>2211138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14895098</v>
          </cell>
          <cell r="T25">
            <v>3</v>
          </cell>
          <cell r="V25">
            <v>846717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15449370.759</v>
          </cell>
          <cell r="AF25">
            <v>3</v>
          </cell>
          <cell r="AH25">
            <v>838975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3254763</v>
          </cell>
          <cell r="T26">
            <v>2.31</v>
          </cell>
          <cell r="V26">
            <v>143323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3368064.9760000003</v>
          </cell>
          <cell r="AF26">
            <v>2.31</v>
          </cell>
          <cell r="AH26">
            <v>142679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313789</v>
          </cell>
          <cell r="T27">
            <v>2.58</v>
          </cell>
          <cell r="V27">
            <v>20731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321312.44300000003</v>
          </cell>
          <cell r="AF27">
            <v>2.58</v>
          </cell>
          <cell r="AH27">
            <v>20422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328526.90800000005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64441908</v>
          </cell>
          <cell r="V28">
            <v>3630397</v>
          </cell>
          <cell r="X28">
            <v>-869304.59999999974</v>
          </cell>
          <cell r="AB28">
            <v>-109742.28499999996</v>
          </cell>
          <cell r="AD28">
            <v>67093258.115000002</v>
          </cell>
          <cell r="AH28">
            <v>3603048</v>
          </cell>
          <cell r="AJ28">
            <v>-896675.91000000015</v>
          </cell>
          <cell r="AN28">
            <v>-113154.02550000003</v>
          </cell>
          <cell r="AP28">
            <v>69686476.179500014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121464</v>
          </cell>
          <cell r="T31">
            <v>2.94</v>
          </cell>
          <cell r="V31">
            <v>35336</v>
          </cell>
          <cell r="X31">
            <v>0</v>
          </cell>
          <cell r="Z31">
            <v>0</v>
          </cell>
          <cell r="AB31">
            <v>0</v>
          </cell>
          <cell r="AD31">
            <v>156800</v>
          </cell>
          <cell r="AF31">
            <v>2.94</v>
          </cell>
          <cell r="AH31">
            <v>35336</v>
          </cell>
          <cell r="AJ31">
            <v>0</v>
          </cell>
          <cell r="AL31">
            <v>0</v>
          </cell>
          <cell r="AN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22580228</v>
          </cell>
          <cell r="T32">
            <v>1.57</v>
          </cell>
          <cell r="V32">
            <v>938096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23330358.508000001</v>
          </cell>
          <cell r="AF32">
            <v>1.57</v>
          </cell>
          <cell r="AH32">
            <v>935789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95109183</v>
          </cell>
          <cell r="T33">
            <v>1.5</v>
          </cell>
          <cell r="V33">
            <v>4871356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97415719.126999989</v>
          </cell>
          <cell r="AF33">
            <v>1.5</v>
          </cell>
          <cell r="AH33">
            <v>4835762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23812449</v>
          </cell>
          <cell r="T34">
            <v>1.71</v>
          </cell>
          <cell r="V34">
            <v>1123398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24125786.977000002</v>
          </cell>
          <cell r="AF34">
            <v>1.71</v>
          </cell>
          <cell r="AH34">
            <v>1111224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25673903</v>
          </cell>
          <cell r="T35">
            <v>1.29</v>
          </cell>
          <cell r="V35">
            <v>858937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26331526.305</v>
          </cell>
          <cell r="AF35">
            <v>1.29</v>
          </cell>
          <cell r="AH35">
            <v>856514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1440057</v>
          </cell>
          <cell r="T36">
            <v>1.68</v>
          </cell>
          <cell r="V36">
            <v>69195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1427369.584</v>
          </cell>
          <cell r="AF36">
            <v>1.68</v>
          </cell>
          <cell r="AH36">
            <v>67944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1413431.1680000001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168737284</v>
          </cell>
          <cell r="V37">
            <v>7896318</v>
          </cell>
          <cell r="X37">
            <v>-3438094.3000000007</v>
          </cell>
          <cell r="AB37">
            <v>-407947.19900000008</v>
          </cell>
          <cell r="AD37">
            <v>172787560.50099999</v>
          </cell>
          <cell r="AH37">
            <v>7842569</v>
          </cell>
          <cell r="AJ37">
            <v>-3550120.1999999993</v>
          </cell>
          <cell r="AN37">
            <v>-420853.52349999995</v>
          </cell>
          <cell r="AP37">
            <v>176659155.7775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32403454</v>
          </cell>
          <cell r="T40">
            <v>1.38</v>
          </cell>
          <cell r="V40">
            <v>812615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33012680.268999998</v>
          </cell>
          <cell r="AF40">
            <v>1.38</v>
          </cell>
          <cell r="AH40">
            <v>810422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62967414</v>
          </cell>
          <cell r="T41">
            <v>1.5</v>
          </cell>
          <cell r="V41">
            <v>1703785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63209701.974000007</v>
          </cell>
          <cell r="AF41">
            <v>1.5</v>
          </cell>
          <cell r="AH41">
            <v>1683561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14945002</v>
          </cell>
          <cell r="T42">
            <v>1.86</v>
          </cell>
          <cell r="V42">
            <v>642335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15192506.994000001</v>
          </cell>
          <cell r="AF42">
            <v>1.86</v>
          </cell>
          <cell r="AH42">
            <v>635829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5153507</v>
          </cell>
          <cell r="T43">
            <v>1.31</v>
          </cell>
          <cell r="V43">
            <v>117063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5240638.8459999999</v>
          </cell>
          <cell r="AF43">
            <v>1.31</v>
          </cell>
          <cell r="AH43">
            <v>116697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1034382</v>
          </cell>
          <cell r="T44">
            <v>1.85</v>
          </cell>
          <cell r="V44">
            <v>40399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1031364.902</v>
          </cell>
          <cell r="AF44">
            <v>1.85</v>
          </cell>
          <cell r="AH44">
            <v>39669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1027617.804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116503759</v>
          </cell>
          <cell r="V45">
            <v>3316197</v>
          </cell>
          <cell r="X45">
            <v>-1895096.29</v>
          </cell>
          <cell r="AB45">
            <v>-237966.72500000001</v>
          </cell>
          <cell r="AD45">
            <v>117686892.985</v>
          </cell>
          <cell r="AH45">
            <v>3286178</v>
          </cell>
          <cell r="AJ45">
            <v>-1953566.8699999999</v>
          </cell>
          <cell r="AN45">
            <v>-245431.8</v>
          </cell>
          <cell r="AP45">
            <v>118774072.315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21837142</v>
          </cell>
          <cell r="T48">
            <v>2.0299999999999998</v>
          </cell>
          <cell r="V48">
            <v>744597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22432636.514000002</v>
          </cell>
          <cell r="AF48">
            <v>2.0299999999999998</v>
          </cell>
          <cell r="AH48">
            <v>742234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45033353</v>
          </cell>
          <cell r="T49">
            <v>2.4500000000000002</v>
          </cell>
          <cell r="V49">
            <v>2270966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46235008.824000001</v>
          </cell>
          <cell r="AF49">
            <v>2.4500000000000002</v>
          </cell>
          <cell r="AH49">
            <v>2246868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10376414</v>
          </cell>
          <cell r="T50">
            <v>2.4</v>
          </cell>
          <cell r="V50">
            <v>628972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10687167.361000001</v>
          </cell>
          <cell r="AF50">
            <v>2.4</v>
          </cell>
          <cell r="AH50">
            <v>622277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10257023</v>
          </cell>
          <cell r="T51">
            <v>1.96</v>
          </cell>
          <cell r="V51">
            <v>330148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10515879.823999999</v>
          </cell>
          <cell r="AF51">
            <v>1.96</v>
          </cell>
          <cell r="AH51">
            <v>328851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896624</v>
          </cell>
          <cell r="T52">
            <v>2.42</v>
          </cell>
          <cell r="V52">
            <v>41075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900087.62399999995</v>
          </cell>
          <cell r="AF52">
            <v>2.42</v>
          </cell>
          <cell r="AH52">
            <v>40247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902723.24799999991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88400556</v>
          </cell>
          <cell r="V53">
            <v>4015758</v>
          </cell>
          <cell r="X53">
            <v>-1462508.5599999996</v>
          </cell>
          <cell r="AB53">
            <v>-183025.29300000001</v>
          </cell>
          <cell r="AD53">
            <v>90770780.147</v>
          </cell>
          <cell r="AH53">
            <v>3980477</v>
          </cell>
          <cell r="AJ53">
            <v>-1496252.1199999999</v>
          </cell>
          <cell r="AN53">
            <v>-187313.769</v>
          </cell>
          <cell r="AP53">
            <v>93067691.258000001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63605</v>
          </cell>
          <cell r="T56">
            <v>1.77</v>
          </cell>
          <cell r="V56">
            <v>1769</v>
          </cell>
          <cell r="X56">
            <v>0</v>
          </cell>
          <cell r="Z56">
            <v>0</v>
          </cell>
          <cell r="AB56">
            <v>0</v>
          </cell>
          <cell r="AD56">
            <v>65374</v>
          </cell>
          <cell r="AF56">
            <v>1.77</v>
          </cell>
          <cell r="AH56">
            <v>1769</v>
          </cell>
          <cell r="AJ56">
            <v>0</v>
          </cell>
          <cell r="AL56">
            <v>0</v>
          </cell>
          <cell r="AN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33274404</v>
          </cell>
          <cell r="T57">
            <v>2.77</v>
          </cell>
          <cell r="V57">
            <v>3835727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36800592.589000002</v>
          </cell>
          <cell r="AF57">
            <v>2.77</v>
          </cell>
          <cell r="AH57">
            <v>3829020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153351223</v>
          </cell>
          <cell r="T58">
            <v>2.88</v>
          </cell>
          <cell r="V58">
            <v>16524806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166718044.588</v>
          </cell>
          <cell r="AF58">
            <v>2.88</v>
          </cell>
          <cell r="AH58">
            <v>16440007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36805513</v>
          </cell>
          <cell r="T59">
            <v>2.87</v>
          </cell>
          <cell r="V59">
            <v>2627078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38438168.876500003</v>
          </cell>
          <cell r="AF59">
            <v>2.87</v>
          </cell>
          <cell r="AH59">
            <v>2601885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12322395</v>
          </cell>
          <cell r="T60">
            <v>2.2400000000000002</v>
          </cell>
          <cell r="V60">
            <v>1187055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13391000.206999999</v>
          </cell>
          <cell r="AF60">
            <v>2.2400000000000002</v>
          </cell>
          <cell r="AH60">
            <v>1184588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1742727</v>
          </cell>
          <cell r="T61">
            <v>4.88</v>
          </cell>
          <cell r="V61">
            <v>409890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2024514.014</v>
          </cell>
          <cell r="AF61">
            <v>4.88</v>
          </cell>
          <cell r="AH61">
            <v>404207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2300618.0279999999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237559867</v>
          </cell>
          <cell r="V62">
            <v>24586325</v>
          </cell>
          <cell r="X62">
            <v>-4197855.17</v>
          </cell>
          <cell r="AB62">
            <v>-510642.55549999996</v>
          </cell>
          <cell r="AD62">
            <v>257437694.27449998</v>
          </cell>
          <cell r="AH62">
            <v>24461476</v>
          </cell>
          <cell r="AJ62">
            <v>-4383987.55</v>
          </cell>
          <cell r="AN62">
            <v>-532173.43799999997</v>
          </cell>
          <cell r="AP62">
            <v>276983009.28650004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15723548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15840353.571999999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38411429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38355857.568999998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19218312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19013976.032500003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6383412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6412702.0880000005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400569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404044.84599999996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407226.69199999992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4268155</v>
          </cell>
          <cell r="T73">
            <v>1.94</v>
          </cell>
          <cell r="V73">
            <v>340422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4565677.6629999997</v>
          </cell>
          <cell r="AF73">
            <v>1.94</v>
          </cell>
          <cell r="AH73">
            <v>339771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28185580</v>
          </cell>
          <cell r="T74">
            <v>2.72</v>
          </cell>
          <cell r="V74">
            <v>1411090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29099755.427999999</v>
          </cell>
          <cell r="AF74">
            <v>2.72</v>
          </cell>
          <cell r="AH74">
            <v>1398578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4140125</v>
          </cell>
          <cell r="T75">
            <v>2.1800000000000002</v>
          </cell>
          <cell r="V75">
            <v>172912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4203830.9759999998</v>
          </cell>
          <cell r="AF75">
            <v>2.1800000000000002</v>
          </cell>
          <cell r="AH75">
            <v>170825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1839935</v>
          </cell>
          <cell r="T76">
            <v>1.73</v>
          </cell>
          <cell r="V76">
            <v>43699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1869468.8490000002</v>
          </cell>
          <cell r="AF76">
            <v>1.73</v>
          </cell>
          <cell r="AH76">
            <v>43472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678648</v>
          </cell>
          <cell r="T77">
            <v>2.46</v>
          </cell>
          <cell r="V77">
            <v>29338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682465.42799999996</v>
          </cell>
          <cell r="AF77">
            <v>2.46</v>
          </cell>
          <cell r="AH77">
            <v>28767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685711.84499999997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39112443</v>
          </cell>
          <cell r="V78">
            <v>1997461</v>
          </cell>
          <cell r="X78">
            <v>-615779.70000000007</v>
          </cell>
          <cell r="AB78">
            <v>-72925.955999999991</v>
          </cell>
          <cell r="AD78">
            <v>40421198.344000004</v>
          </cell>
          <cell r="AH78">
            <v>1981413</v>
          </cell>
          <cell r="AJ78">
            <v>-635463.11</v>
          </cell>
          <cell r="AN78">
            <v>-75186.038</v>
          </cell>
          <cell r="AP78">
            <v>41691962.195999995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129260</v>
          </cell>
          <cell r="T81">
            <v>1.29</v>
          </cell>
          <cell r="V81">
            <v>3178</v>
          </cell>
          <cell r="X81">
            <v>0</v>
          </cell>
          <cell r="Z81">
            <v>0</v>
          </cell>
          <cell r="AB81">
            <v>0</v>
          </cell>
          <cell r="AD81">
            <v>132438</v>
          </cell>
          <cell r="AF81">
            <v>1.29</v>
          </cell>
          <cell r="AH81">
            <v>3178</v>
          </cell>
          <cell r="AJ81">
            <v>0</v>
          </cell>
          <cell r="AL81">
            <v>0</v>
          </cell>
          <cell r="AN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112578914</v>
          </cell>
          <cell r="T82">
            <v>1.51</v>
          </cell>
          <cell r="V82">
            <v>3120148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114896071.123</v>
          </cell>
          <cell r="AF82">
            <v>1.51</v>
          </cell>
          <cell r="AH82">
            <v>3110679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236747622</v>
          </cell>
          <cell r="T83">
            <v>1.83</v>
          </cell>
          <cell r="V83">
            <v>11518363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242077843.28200001</v>
          </cell>
          <cell r="AF83">
            <v>1.83</v>
          </cell>
          <cell r="AH83">
            <v>11413892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57761424</v>
          </cell>
          <cell r="T84">
            <v>2.2599999999999998</v>
          </cell>
          <cell r="V84">
            <v>4260140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60349854.816000007</v>
          </cell>
          <cell r="AF84">
            <v>2.2599999999999998</v>
          </cell>
          <cell r="AH84">
            <v>4226612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52502381</v>
          </cell>
          <cell r="T85">
            <v>1.49</v>
          </cell>
          <cell r="V85">
            <v>1465200</v>
          </cell>
          <cell r="X85">
            <v>-339546.5</v>
          </cell>
          <cell r="Z85">
            <v>-10</v>
          </cell>
          <cell r="AB85">
            <v>-33954.65</v>
          </cell>
          <cell r="AD85">
            <v>53594079.850000001</v>
          </cell>
          <cell r="AF85">
            <v>1.49</v>
          </cell>
          <cell r="AH85">
            <v>1460025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1606519</v>
          </cell>
          <cell r="T86">
            <v>1.94</v>
          </cell>
          <cell r="V86">
            <v>70053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1600428.834</v>
          </cell>
          <cell r="AF86">
            <v>1.94</v>
          </cell>
          <cell r="AH86">
            <v>68710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1592995.6680000001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461326120</v>
          </cell>
          <cell r="V87">
            <v>20437082</v>
          </cell>
          <cell r="X87">
            <v>-8105696.3900000006</v>
          </cell>
          <cell r="AB87">
            <v>-1006789.7050000003</v>
          </cell>
          <cell r="AD87">
            <v>472650715.90499997</v>
          </cell>
          <cell r="AH87">
            <v>20283096</v>
          </cell>
          <cell r="AJ87">
            <v>-8366356.8499999978</v>
          </cell>
          <cell r="AN87">
            <v>-1039591.9779999999</v>
          </cell>
          <cell r="AP87">
            <v>483527863.07700002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59563288</v>
          </cell>
          <cell r="T90">
            <v>1.77</v>
          </cell>
          <cell r="V90">
            <v>2062737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61163866.134000003</v>
          </cell>
          <cell r="AF90">
            <v>1.77</v>
          </cell>
          <cell r="AH90">
            <v>2056350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124574585</v>
          </cell>
          <cell r="T91">
            <v>2.63</v>
          </cell>
          <cell r="V91">
            <v>13829799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135608069.85299999</v>
          </cell>
          <cell r="AF91">
            <v>2.63</v>
          </cell>
          <cell r="AH91">
            <v>13761162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39389991</v>
          </cell>
          <cell r="T92">
            <v>2.5299999999999998</v>
          </cell>
          <cell r="V92">
            <v>3096232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41366394.848499998</v>
          </cell>
          <cell r="AF92">
            <v>2.5299999999999998</v>
          </cell>
          <cell r="AH92">
            <v>3071137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19034731</v>
          </cell>
          <cell r="T93">
            <v>1.81</v>
          </cell>
          <cell r="V93">
            <v>839001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19724761.09</v>
          </cell>
          <cell r="AF93">
            <v>1.81</v>
          </cell>
          <cell r="AH93">
            <v>836497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821110</v>
          </cell>
          <cell r="T94">
            <v>2.5499999999999998</v>
          </cell>
          <cell r="V94">
            <v>68738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840694.91799999995</v>
          </cell>
          <cell r="AF94">
            <v>2.5499999999999998</v>
          </cell>
          <cell r="AH94">
            <v>67599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859140.84699999995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243383705</v>
          </cell>
          <cell r="V95">
            <v>19896507</v>
          </cell>
          <cell r="X95">
            <v>-4051486.9200000018</v>
          </cell>
          <cell r="AB95">
            <v>-524938.23650000023</v>
          </cell>
          <cell r="AD95">
            <v>258703786.84350002</v>
          </cell>
          <cell r="AH95">
            <v>19792745</v>
          </cell>
          <cell r="AJ95">
            <v>-4239615.9300000006</v>
          </cell>
          <cell r="AN95">
            <v>-547694.7860000002</v>
          </cell>
          <cell r="AP95">
            <v>273709221.12749994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4411588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4694349.1500000004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4457732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4718222.6629999997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14291857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15109638.3375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3297379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3512850.5890000002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3727454.3620000002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177737</v>
          </cell>
          <cell r="T105">
            <v>1.25</v>
          </cell>
          <cell r="V105">
            <v>3514</v>
          </cell>
          <cell r="X105">
            <v>0</v>
          </cell>
          <cell r="Z105">
            <v>0</v>
          </cell>
          <cell r="AB105">
            <v>0</v>
          </cell>
          <cell r="AD105">
            <v>181251</v>
          </cell>
          <cell r="AF105">
            <v>1.25</v>
          </cell>
          <cell r="AH105">
            <v>3514</v>
          </cell>
          <cell r="AJ105">
            <v>0</v>
          </cell>
          <cell r="AL105">
            <v>0</v>
          </cell>
          <cell r="AN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87044687</v>
          </cell>
          <cell r="T106">
            <v>1.58</v>
          </cell>
          <cell r="V106">
            <v>2212465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88667469.34799999</v>
          </cell>
          <cell r="AF106">
            <v>1.58</v>
          </cell>
          <cell r="AH106">
            <v>2205192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293188983</v>
          </cell>
          <cell r="T107">
            <v>2.02</v>
          </cell>
          <cell r="V107">
            <v>13581004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300100296.44499999</v>
          </cell>
          <cell r="AF107">
            <v>2.02</v>
          </cell>
          <cell r="AH107">
            <v>13456835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69160935</v>
          </cell>
          <cell r="T108">
            <v>2.35</v>
          </cell>
          <cell r="V108">
            <v>4100562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71518415.101500005</v>
          </cell>
          <cell r="AF108">
            <v>2.35</v>
          </cell>
          <cell r="AH108">
            <v>4064278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35406510</v>
          </cell>
          <cell r="T109">
            <v>1.49</v>
          </cell>
          <cell r="V109">
            <v>875562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36018513.100000001</v>
          </cell>
          <cell r="AF109">
            <v>1.49</v>
          </cell>
          <cell r="AH109">
            <v>871915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1789680</v>
          </cell>
          <cell r="T110">
            <v>1.95</v>
          </cell>
          <cell r="V110">
            <v>71903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1783217.1410000001</v>
          </cell>
          <cell r="AF110">
            <v>1.95</v>
          </cell>
          <cell r="AH110">
            <v>70514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1775365.2820000001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486768532</v>
          </cell>
          <cell r="V111">
            <v>20845010</v>
          </cell>
          <cell r="X111">
            <v>-8343521.1699999999</v>
          </cell>
          <cell r="AB111">
            <v>-1000858.6945000001</v>
          </cell>
          <cell r="AD111">
            <v>498269162.13550001</v>
          </cell>
          <cell r="AH111">
            <v>20672248</v>
          </cell>
          <cell r="AJ111">
            <v>-8591099.9100000001</v>
          </cell>
          <cell r="AN111">
            <v>-1031143.466</v>
          </cell>
          <cell r="AP111">
            <v>509319166.75949997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11039</v>
          </cell>
          <cell r="T114">
            <v>1.39</v>
          </cell>
          <cell r="V114">
            <v>209</v>
          </cell>
          <cell r="X114">
            <v>0</v>
          </cell>
          <cell r="Z114">
            <v>0</v>
          </cell>
          <cell r="AB114">
            <v>0</v>
          </cell>
          <cell r="AD114">
            <v>11248</v>
          </cell>
          <cell r="AF114">
            <v>1.39</v>
          </cell>
          <cell r="AH114">
            <v>209</v>
          </cell>
          <cell r="AJ114">
            <v>0</v>
          </cell>
          <cell r="AL114">
            <v>0</v>
          </cell>
          <cell r="AN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36837724</v>
          </cell>
          <cell r="T115">
            <v>2.63</v>
          </cell>
          <cell r="V115">
            <v>1849109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38450456.743000001</v>
          </cell>
          <cell r="AF115">
            <v>2.63</v>
          </cell>
          <cell r="AH115">
            <v>1844251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132342952</v>
          </cell>
          <cell r="T116">
            <v>2.82</v>
          </cell>
          <cell r="V116">
            <v>12459182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141996346.18000001</v>
          </cell>
          <cell r="AF116">
            <v>2.82</v>
          </cell>
          <cell r="AH116">
            <v>12385704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30448941</v>
          </cell>
          <cell r="T117">
            <v>3.09</v>
          </cell>
          <cell r="V117">
            <v>2350271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32074496.9155</v>
          </cell>
          <cell r="AF117">
            <v>3.09</v>
          </cell>
          <cell r="AH117">
            <v>2330443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11920358</v>
          </cell>
          <cell r="T118">
            <v>2.37</v>
          </cell>
          <cell r="V118">
            <v>544300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12375464.522</v>
          </cell>
          <cell r="AF118">
            <v>2.37</v>
          </cell>
          <cell r="AH118">
            <v>542335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640479</v>
          </cell>
          <cell r="T119">
            <v>2.75</v>
          </cell>
          <cell r="V119">
            <v>54830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656627.071</v>
          </cell>
          <cell r="AF119">
            <v>2.75</v>
          </cell>
          <cell r="AH119">
            <v>53863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671808.14199999999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212201493</v>
          </cell>
          <cell r="V120">
            <v>17257901</v>
          </cell>
          <cell r="X120">
            <v>-3478981.49</v>
          </cell>
          <cell r="AB120">
            <v>-415773.07849999995</v>
          </cell>
          <cell r="AD120">
            <v>225564639.43150005</v>
          </cell>
          <cell r="AH120">
            <v>17156805</v>
          </cell>
          <cell r="AJ120">
            <v>-3621051.0700000003</v>
          </cell>
          <cell r="AN120">
            <v>-432275.58699999994</v>
          </cell>
          <cell r="AP120">
            <v>238668117.77449998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87054</v>
          </cell>
          <cell r="T123">
            <v>1.42</v>
          </cell>
          <cell r="V123">
            <v>2340</v>
          </cell>
          <cell r="X123">
            <v>0</v>
          </cell>
          <cell r="Z123">
            <v>0</v>
          </cell>
          <cell r="AB123">
            <v>0</v>
          </cell>
          <cell r="AD123">
            <v>89394</v>
          </cell>
          <cell r="AF123">
            <v>1.42</v>
          </cell>
          <cell r="AH123">
            <v>2340</v>
          </cell>
          <cell r="AJ123">
            <v>0</v>
          </cell>
          <cell r="AL123">
            <v>0</v>
          </cell>
          <cell r="AN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26663441</v>
          </cell>
          <cell r="T124">
            <v>1.51</v>
          </cell>
          <cell r="V124">
            <v>773712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27233462.539000001</v>
          </cell>
          <cell r="AF124">
            <v>1.51</v>
          </cell>
          <cell r="AH124">
            <v>771311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85481727</v>
          </cell>
          <cell r="T125">
            <v>1.79</v>
          </cell>
          <cell r="V125">
            <v>5366551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88518989.269000009</v>
          </cell>
          <cell r="AF125">
            <v>1.79</v>
          </cell>
          <cell r="AH125">
            <v>5328006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20811502</v>
          </cell>
          <cell r="T126">
            <v>1.82</v>
          </cell>
          <cell r="V126">
            <v>1160079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21263302.577999998</v>
          </cell>
          <cell r="AF126">
            <v>1.82</v>
          </cell>
          <cell r="AH126">
            <v>1148770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11407068</v>
          </cell>
          <cell r="T127">
            <v>1.43</v>
          </cell>
          <cell r="V127">
            <v>401629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11713189.620999999</v>
          </cell>
          <cell r="AF127">
            <v>1.43</v>
          </cell>
          <cell r="AH127">
            <v>400355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208893</v>
          </cell>
          <cell r="T128">
            <v>2.63</v>
          </cell>
          <cell r="V128">
            <v>32145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221555.93299999999</v>
          </cell>
          <cell r="AF128">
            <v>2.63</v>
          </cell>
          <cell r="AH128">
            <v>31680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233753.86599999998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144659685</v>
          </cell>
          <cell r="V129">
            <v>7736456</v>
          </cell>
          <cell r="X129">
            <v>-2994650.32</v>
          </cell>
          <cell r="AB129">
            <v>-361596.74</v>
          </cell>
          <cell r="AD129">
            <v>149039893.94</v>
          </cell>
          <cell r="AH129">
            <v>7682462</v>
          </cell>
          <cell r="AJ129">
            <v>-3086337.41</v>
          </cell>
          <cell r="AN129">
            <v>-372251.21850000002</v>
          </cell>
          <cell r="AP129">
            <v>153263767.31150001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2420929797</v>
          </cell>
          <cell r="V131">
            <v>137076051</v>
          </cell>
          <cell r="X131">
            <v>-41152696.74000001</v>
          </cell>
          <cell r="AB131">
            <v>-5057150.0830000006</v>
          </cell>
          <cell r="AD131">
            <v>2511796001.177</v>
          </cell>
          <cell r="AH131">
            <v>136166081</v>
          </cell>
          <cell r="AJ131">
            <v>-42569201.579999983</v>
          </cell>
          <cell r="AN131">
            <v>-5228588.4354999997</v>
          </cell>
          <cell r="AP131">
            <v>2600164292.1615009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C142" t="str">
            <v>ProdTrans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2436085865</v>
          </cell>
          <cell r="V144">
            <v>137076051</v>
          </cell>
          <cell r="X144">
            <v>-41152696.74000001</v>
          </cell>
          <cell r="AB144">
            <v>-5057150.0830000006</v>
          </cell>
          <cell r="AD144">
            <v>2526952069.177</v>
          </cell>
          <cell r="AH144">
            <v>136166081</v>
          </cell>
          <cell r="AJ144">
            <v>-42569201.579999983</v>
          </cell>
          <cell r="AN144">
            <v>-5228588.4354999997</v>
          </cell>
          <cell r="AP144">
            <v>2615320360.1615009</v>
          </cell>
        </row>
        <row r="145">
          <cell r="A145">
            <v>0</v>
          </cell>
        </row>
        <row r="146">
          <cell r="A146">
            <v>0</v>
          </cell>
        </row>
        <row r="147">
          <cell r="A147">
            <v>0</v>
          </cell>
          <cell r="E147" t="str">
            <v>HYDRAULIC PRODUCTION PLANT</v>
          </cell>
        </row>
        <row r="148">
          <cell r="A148">
            <v>0</v>
          </cell>
        </row>
        <row r="149">
          <cell r="A149">
            <v>0</v>
          </cell>
          <cell r="F149" t="str">
            <v>ASHTON/ST. ANTHONY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H150">
            <v>28699.78</v>
          </cell>
          <cell r="J150">
            <v>0</v>
          </cell>
          <cell r="L150">
            <v>28699.78</v>
          </cell>
          <cell r="N150">
            <v>0</v>
          </cell>
          <cell r="P150">
            <v>28699.78</v>
          </cell>
          <cell r="R150">
            <v>15790</v>
          </cell>
          <cell r="T150">
            <v>2.9631657541065208</v>
          </cell>
          <cell r="V150">
            <v>850</v>
          </cell>
          <cell r="X150">
            <v>0</v>
          </cell>
          <cell r="Z150">
            <v>0</v>
          </cell>
          <cell r="AB150">
            <v>0</v>
          </cell>
          <cell r="AD150">
            <v>16640</v>
          </cell>
          <cell r="AF150">
            <v>2.9631657541065208</v>
          </cell>
          <cell r="AH150">
            <v>850</v>
          </cell>
          <cell r="AJ150">
            <v>0</v>
          </cell>
          <cell r="AL150">
            <v>0</v>
          </cell>
          <cell r="AN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H151">
            <v>1179468.81</v>
          </cell>
          <cell r="J151">
            <v>-3152.9700000000003</v>
          </cell>
          <cell r="L151">
            <v>1176315.8400000001</v>
          </cell>
          <cell r="N151">
            <v>-3197.6999999999994</v>
          </cell>
          <cell r="P151">
            <v>1173118.1400000001</v>
          </cell>
          <cell r="R151">
            <v>599314</v>
          </cell>
          <cell r="T151">
            <v>2.9077950919274027</v>
          </cell>
          <cell r="V151">
            <v>34251</v>
          </cell>
          <cell r="X151">
            <v>-3152.9700000000003</v>
          </cell>
          <cell r="Z151">
            <v>-40</v>
          </cell>
          <cell r="AB151">
            <v>-1261.1880000000001</v>
          </cell>
          <cell r="AD151">
            <v>629150.84200000006</v>
          </cell>
          <cell r="AF151">
            <v>2.9077950919274027</v>
          </cell>
          <cell r="AH151">
            <v>34158</v>
          </cell>
          <cell r="AJ151">
            <v>-3197.6999999999994</v>
          </cell>
          <cell r="AL151">
            <v>-40</v>
          </cell>
          <cell r="AN151">
            <v>-1279.0799999999997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H152">
            <v>14951743.140000001</v>
          </cell>
          <cell r="J152">
            <v>-17050.059999999998</v>
          </cell>
          <cell r="L152">
            <v>14934693.08</v>
          </cell>
          <cell r="N152">
            <v>-17484.510000000002</v>
          </cell>
          <cell r="P152">
            <v>14917208.57</v>
          </cell>
          <cell r="R152">
            <v>2905527</v>
          </cell>
          <cell r="T152">
            <v>3.0637697053772963</v>
          </cell>
          <cell r="V152">
            <v>457826</v>
          </cell>
          <cell r="X152">
            <v>-17050.059999999998</v>
          </cell>
          <cell r="Z152">
            <v>-40</v>
          </cell>
          <cell r="AB152">
            <v>-6820.0239999999994</v>
          </cell>
          <cell r="AD152">
            <v>3339482.9159999997</v>
          </cell>
          <cell r="AF152">
            <v>3.0637697053772963</v>
          </cell>
          <cell r="AH152">
            <v>457297</v>
          </cell>
          <cell r="AJ152">
            <v>-17484.510000000002</v>
          </cell>
          <cell r="AL152">
            <v>-40</v>
          </cell>
          <cell r="AN152">
            <v>-6993.804000000001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H153">
            <v>2448998.34</v>
          </cell>
          <cell r="J153">
            <v>-8628.3499999999985</v>
          </cell>
          <cell r="L153">
            <v>2440369.9899999998</v>
          </cell>
          <cell r="N153">
            <v>-8967.9</v>
          </cell>
          <cell r="P153">
            <v>2431402.09</v>
          </cell>
          <cell r="R153">
            <v>1289204</v>
          </cell>
          <cell r="T153">
            <v>3.160186581523571</v>
          </cell>
          <cell r="V153">
            <v>77257</v>
          </cell>
          <cell r="X153">
            <v>-8628.3499999999985</v>
          </cell>
          <cell r="Z153">
            <v>-40</v>
          </cell>
          <cell r="AB153">
            <v>-3451.3399999999992</v>
          </cell>
          <cell r="AD153">
            <v>1354381.3099999998</v>
          </cell>
          <cell r="AF153">
            <v>3.160186581523571</v>
          </cell>
          <cell r="AH153">
            <v>76979</v>
          </cell>
          <cell r="AJ153">
            <v>-8967.9</v>
          </cell>
          <cell r="AL153">
            <v>-40</v>
          </cell>
          <cell r="AN153">
            <v>-3587.16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H154">
            <v>1385149.56</v>
          </cell>
          <cell r="J154">
            <v>-13146.809999999996</v>
          </cell>
          <cell r="L154">
            <v>1372002.75</v>
          </cell>
          <cell r="N154">
            <v>-13324.33</v>
          </cell>
          <cell r="P154">
            <v>1358678.42</v>
          </cell>
          <cell r="R154">
            <v>674765</v>
          </cell>
          <cell r="T154">
            <v>3.239595179053679</v>
          </cell>
          <cell r="V154">
            <v>44660</v>
          </cell>
          <cell r="X154">
            <v>-13146.809999999996</v>
          </cell>
          <cell r="Z154">
            <v>-20</v>
          </cell>
          <cell r="AB154">
            <v>-2629.3619999999992</v>
          </cell>
          <cell r="AD154">
            <v>703648.8280000001</v>
          </cell>
          <cell r="AF154">
            <v>3.239595179053679</v>
          </cell>
          <cell r="AH154">
            <v>44232</v>
          </cell>
          <cell r="AJ154">
            <v>-13324.33</v>
          </cell>
          <cell r="AL154">
            <v>-20</v>
          </cell>
          <cell r="AN154">
            <v>-2664.866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H155">
            <v>8649.9699999999993</v>
          </cell>
          <cell r="J155">
            <v>-65.39</v>
          </cell>
          <cell r="L155">
            <v>8584.58</v>
          </cell>
          <cell r="N155">
            <v>-65.78</v>
          </cell>
          <cell r="P155">
            <v>8518.7999999999993</v>
          </cell>
          <cell r="R155">
            <v>5093</v>
          </cell>
          <cell r="T155">
            <v>2.8162572607266174</v>
          </cell>
          <cell r="V155">
            <v>243</v>
          </cell>
          <cell r="X155">
            <v>-65.39</v>
          </cell>
          <cell r="Z155">
            <v>-10</v>
          </cell>
          <cell r="AB155">
            <v>-6.5389999999999997</v>
          </cell>
          <cell r="AD155">
            <v>5264.0709999999999</v>
          </cell>
          <cell r="AF155">
            <v>2.8162572607266174</v>
          </cell>
          <cell r="AH155">
            <v>241</v>
          </cell>
          <cell r="AJ155">
            <v>-65.78</v>
          </cell>
          <cell r="AL155">
            <v>-10</v>
          </cell>
          <cell r="AN155">
            <v>-6.5779999999999994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H156">
            <v>744.3</v>
          </cell>
          <cell r="J156">
            <v>-6.08</v>
          </cell>
          <cell r="L156">
            <v>738.21999999999991</v>
          </cell>
          <cell r="N156">
            <v>-6.16</v>
          </cell>
          <cell r="P156">
            <v>732.06</v>
          </cell>
          <cell r="R156">
            <v>598</v>
          </cell>
          <cell r="T156">
            <v>1.7918564199873495</v>
          </cell>
          <cell r="V156">
            <v>13</v>
          </cell>
          <cell r="X156">
            <v>-6.08</v>
          </cell>
          <cell r="Z156">
            <v>-40</v>
          </cell>
          <cell r="AB156">
            <v>-2.4319999999999999</v>
          </cell>
          <cell r="AD156">
            <v>602.48799999999994</v>
          </cell>
          <cell r="AF156">
            <v>1.7918564199873495</v>
          </cell>
          <cell r="AH156">
            <v>13</v>
          </cell>
          <cell r="AJ156">
            <v>-6.16</v>
          </cell>
          <cell r="AL156">
            <v>-40</v>
          </cell>
          <cell r="AN156">
            <v>-2.464</v>
          </cell>
          <cell r="AP156">
            <v>606.86399999999992</v>
          </cell>
        </row>
        <row r="157">
          <cell r="A157">
            <v>0</v>
          </cell>
          <cell r="F157" t="str">
            <v>TOTAL ASHTON/ST. ANTHONY</v>
          </cell>
          <cell r="H157">
            <v>20003453.899999999</v>
          </cell>
          <cell r="J157">
            <v>-42049.659999999996</v>
          </cell>
          <cell r="L157">
            <v>19961404.239999995</v>
          </cell>
          <cell r="N157">
            <v>-43046.380000000005</v>
          </cell>
          <cell r="P157">
            <v>19918357.859999999</v>
          </cell>
          <cell r="R157">
            <v>5490291</v>
          </cell>
          <cell r="V157">
            <v>615100</v>
          </cell>
          <cell r="X157">
            <v>-42049.659999999996</v>
          </cell>
          <cell r="AB157">
            <v>-14170.885</v>
          </cell>
          <cell r="AD157">
            <v>6049170.4550000001</v>
          </cell>
          <cell r="AH157">
            <v>613770</v>
          </cell>
          <cell r="AJ157">
            <v>-43046.380000000005</v>
          </cell>
          <cell r="AN157">
            <v>-14533.951999999999</v>
          </cell>
          <cell r="AP157">
            <v>6605360.1230000006</v>
          </cell>
        </row>
        <row r="158">
          <cell r="A158">
            <v>0</v>
          </cell>
        </row>
        <row r="159">
          <cell r="A159">
            <v>0</v>
          </cell>
          <cell r="F159" t="str">
            <v>BEAR RIVER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H160">
            <v>5879.43</v>
          </cell>
          <cell r="J160">
            <v>0</v>
          </cell>
          <cell r="L160">
            <v>5879.43</v>
          </cell>
          <cell r="N160">
            <v>0</v>
          </cell>
          <cell r="P160">
            <v>5879.43</v>
          </cell>
          <cell r="R160">
            <v>4113</v>
          </cell>
          <cell r="T160">
            <v>1.3954250218921083</v>
          </cell>
          <cell r="V160">
            <v>82</v>
          </cell>
          <cell r="X160">
            <v>0</v>
          </cell>
          <cell r="Z160">
            <v>0</v>
          </cell>
          <cell r="AB160">
            <v>0</v>
          </cell>
          <cell r="AD160">
            <v>4195</v>
          </cell>
          <cell r="AF160">
            <v>1.3954250218921083</v>
          </cell>
          <cell r="AH160">
            <v>82</v>
          </cell>
          <cell r="AJ160">
            <v>0</v>
          </cell>
          <cell r="AL160">
            <v>0</v>
          </cell>
          <cell r="AN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H161">
            <v>4674162.68</v>
          </cell>
          <cell r="J161">
            <v>-17826.799999999996</v>
          </cell>
          <cell r="L161">
            <v>4656335.88</v>
          </cell>
          <cell r="N161">
            <v>-18065.360000000004</v>
          </cell>
          <cell r="P161">
            <v>4638270.5199999996</v>
          </cell>
          <cell r="R161">
            <v>1885457</v>
          </cell>
          <cell r="T161">
            <v>1.846801277527933</v>
          </cell>
          <cell r="V161">
            <v>86158</v>
          </cell>
          <cell r="X161">
            <v>-17826.799999999996</v>
          </cell>
          <cell r="Z161">
            <v>-40</v>
          </cell>
          <cell r="AB161">
            <v>-7130.7199999999975</v>
          </cell>
          <cell r="AD161">
            <v>1946657.48</v>
          </cell>
          <cell r="AF161">
            <v>1.846801277527933</v>
          </cell>
          <cell r="AH161">
            <v>85826</v>
          </cell>
          <cell r="AJ161">
            <v>-18065.360000000004</v>
          </cell>
          <cell r="AL161">
            <v>-40</v>
          </cell>
          <cell r="AN161">
            <v>-7226.1440000000011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H162">
            <v>25220204.32</v>
          </cell>
          <cell r="J162">
            <v>-70894.3</v>
          </cell>
          <cell r="L162">
            <v>25149310.02</v>
          </cell>
          <cell r="N162">
            <v>-72291.900000000009</v>
          </cell>
          <cell r="P162">
            <v>25077018.120000001</v>
          </cell>
          <cell r="R162">
            <v>9868843</v>
          </cell>
          <cell r="T162">
            <v>1.9560204143584277</v>
          </cell>
          <cell r="V162">
            <v>492619</v>
          </cell>
          <cell r="X162">
            <v>-70894.3</v>
          </cell>
          <cell r="Z162">
            <v>-40</v>
          </cell>
          <cell r="AB162">
            <v>-28357.72</v>
          </cell>
          <cell r="AD162">
            <v>10262209.979999999</v>
          </cell>
          <cell r="AF162">
            <v>1.9560204143584277</v>
          </cell>
          <cell r="AH162">
            <v>491219</v>
          </cell>
          <cell r="AJ162">
            <v>-72291.900000000009</v>
          </cell>
          <cell r="AL162">
            <v>-40</v>
          </cell>
          <cell r="AN162">
            <v>-28916.760000000006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H163">
            <v>10723401.779999999</v>
          </cell>
          <cell r="J163">
            <v>-42692.990000000013</v>
          </cell>
          <cell r="L163">
            <v>10680708.789999999</v>
          </cell>
          <cell r="N163">
            <v>-43619.669999999991</v>
          </cell>
          <cell r="P163">
            <v>10637089.119999999</v>
          </cell>
          <cell r="R163">
            <v>3513175</v>
          </cell>
          <cell r="T163">
            <v>2.32550760613249</v>
          </cell>
          <cell r="V163">
            <v>248877</v>
          </cell>
          <cell r="X163">
            <v>-42692.990000000013</v>
          </cell>
          <cell r="Z163">
            <v>-40</v>
          </cell>
          <cell r="AB163">
            <v>-17077.196000000007</v>
          </cell>
          <cell r="AD163">
            <v>3702281.8139999998</v>
          </cell>
          <cell r="AF163">
            <v>2.32550760613249</v>
          </cell>
          <cell r="AH163">
            <v>247874</v>
          </cell>
          <cell r="AJ163">
            <v>-43619.669999999991</v>
          </cell>
          <cell r="AL163">
            <v>-40</v>
          </cell>
          <cell r="AN163">
            <v>-17447.867999999995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H164">
            <v>4114781.19</v>
          </cell>
          <cell r="J164">
            <v>-35580.540000000008</v>
          </cell>
          <cell r="L164">
            <v>4079200.65</v>
          </cell>
          <cell r="N164">
            <v>-36591.759999999995</v>
          </cell>
          <cell r="P164">
            <v>4042608.89</v>
          </cell>
          <cell r="R164">
            <v>1293278</v>
          </cell>
          <cell r="T164">
            <v>2.5808776422004174</v>
          </cell>
          <cell r="V164">
            <v>105738</v>
          </cell>
          <cell r="X164">
            <v>-35580.540000000008</v>
          </cell>
          <cell r="Z164">
            <v>-20</v>
          </cell>
          <cell r="AB164">
            <v>-7116.108000000002</v>
          </cell>
          <cell r="AD164">
            <v>1356319.352</v>
          </cell>
          <cell r="AF164">
            <v>2.5808776422004174</v>
          </cell>
          <cell r="AH164">
            <v>104807</v>
          </cell>
          <cell r="AJ164">
            <v>-36591.759999999995</v>
          </cell>
          <cell r="AL164">
            <v>-20</v>
          </cell>
          <cell r="AN164">
            <v>-7318.3519999999999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H165">
            <v>82097</v>
          </cell>
          <cell r="J165">
            <v>-580.66999999999996</v>
          </cell>
          <cell r="L165">
            <v>81516.33</v>
          </cell>
          <cell r="N165">
            <v>-584.5200000000001</v>
          </cell>
          <cell r="P165">
            <v>80931.81</v>
          </cell>
          <cell r="R165">
            <v>38018</v>
          </cell>
          <cell r="T165">
            <v>2.5009699077444538</v>
          </cell>
          <cell r="V165">
            <v>2046</v>
          </cell>
          <cell r="X165">
            <v>-580.66999999999996</v>
          </cell>
          <cell r="Z165">
            <v>-10</v>
          </cell>
          <cell r="AB165">
            <v>-58.067</v>
          </cell>
          <cell r="AD165">
            <v>39425.262999999999</v>
          </cell>
          <cell r="AF165">
            <v>2.5009699077444538</v>
          </cell>
          <cell r="AH165">
            <v>2031</v>
          </cell>
          <cell r="AJ165">
            <v>-584.5200000000001</v>
          </cell>
          <cell r="AL165">
            <v>-10</v>
          </cell>
          <cell r="AN165">
            <v>-58.452000000000005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H166">
            <v>598124.93000000005</v>
          </cell>
          <cell r="J166">
            <v>-1736.4499999999996</v>
          </cell>
          <cell r="L166">
            <v>596388.4800000001</v>
          </cell>
          <cell r="N166">
            <v>-1760.7900000000002</v>
          </cell>
          <cell r="P166">
            <v>594627.69000000006</v>
          </cell>
          <cell r="R166">
            <v>250356</v>
          </cell>
          <cell r="T166">
            <v>2.2832063258177064</v>
          </cell>
          <cell r="V166">
            <v>13637</v>
          </cell>
          <cell r="X166">
            <v>-1736.4499999999996</v>
          </cell>
          <cell r="Z166">
            <v>-40</v>
          </cell>
          <cell r="AB166">
            <v>-694.57999999999981</v>
          </cell>
          <cell r="AD166">
            <v>261561.97</v>
          </cell>
          <cell r="AF166">
            <v>2.2832063258177064</v>
          </cell>
          <cell r="AH166">
            <v>13597</v>
          </cell>
          <cell r="AJ166">
            <v>-1760.7900000000002</v>
          </cell>
          <cell r="AL166">
            <v>-40</v>
          </cell>
          <cell r="AN166">
            <v>-704.31600000000003</v>
          </cell>
          <cell r="AP166">
            <v>272693.864</v>
          </cell>
        </row>
        <row r="167">
          <cell r="A167">
            <v>0</v>
          </cell>
          <cell r="F167" t="str">
            <v>TOTAL BEAR RIVER</v>
          </cell>
          <cell r="H167">
            <v>45418651.329999998</v>
          </cell>
          <cell r="J167">
            <v>-169311.75000000006</v>
          </cell>
          <cell r="L167">
            <v>45249339.579999991</v>
          </cell>
          <cell r="N167">
            <v>-172914</v>
          </cell>
          <cell r="P167">
            <v>45076425.579999998</v>
          </cell>
          <cell r="R167">
            <v>16853240</v>
          </cell>
          <cell r="V167">
            <v>949157</v>
          </cell>
          <cell r="X167">
            <v>-169311.75000000006</v>
          </cell>
          <cell r="AB167">
            <v>-60434.391000000018</v>
          </cell>
          <cell r="AD167">
            <v>17572650.858999997</v>
          </cell>
          <cell r="AH167">
            <v>945436</v>
          </cell>
          <cell r="AJ167">
            <v>-172914</v>
          </cell>
          <cell r="AN167">
            <v>-61671.892</v>
          </cell>
          <cell r="AP167">
            <v>18283500.967</v>
          </cell>
        </row>
        <row r="168">
          <cell r="A168">
            <v>0</v>
          </cell>
        </row>
        <row r="169">
          <cell r="A169">
            <v>0</v>
          </cell>
          <cell r="F169" t="str">
            <v>BEND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H170">
            <v>57076.38</v>
          </cell>
          <cell r="J170">
            <v>-250.04</v>
          </cell>
          <cell r="L170">
            <v>56826.34</v>
          </cell>
          <cell r="N170">
            <v>-253.42</v>
          </cell>
          <cell r="P170">
            <v>56572.92</v>
          </cell>
          <cell r="R170">
            <v>53749</v>
          </cell>
          <cell r="T170">
            <v>0</v>
          </cell>
          <cell r="V170">
            <v>0</v>
          </cell>
          <cell r="X170">
            <v>-250.04</v>
          </cell>
          <cell r="Z170">
            <v>-40</v>
          </cell>
          <cell r="AB170">
            <v>-100.01600000000001</v>
          </cell>
          <cell r="AD170">
            <v>53398.943999999996</v>
          </cell>
          <cell r="AF170">
            <v>0</v>
          </cell>
          <cell r="AH170">
            <v>0</v>
          </cell>
          <cell r="AJ170">
            <v>-253.42</v>
          </cell>
          <cell r="AL170">
            <v>-40</v>
          </cell>
          <cell r="AN170">
            <v>-101.36799999999999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H171">
            <v>532904.86</v>
          </cell>
          <cell r="J171">
            <v>-983.2</v>
          </cell>
          <cell r="L171">
            <v>531921.66</v>
          </cell>
          <cell r="N171">
            <v>-1004.6400000000001</v>
          </cell>
          <cell r="P171">
            <v>530917.02</v>
          </cell>
          <cell r="R171">
            <v>253003</v>
          </cell>
          <cell r="T171">
            <v>0</v>
          </cell>
          <cell r="V171">
            <v>0</v>
          </cell>
          <cell r="X171">
            <v>-983.2</v>
          </cell>
          <cell r="Z171">
            <v>-40</v>
          </cell>
          <cell r="AB171">
            <v>-393.28</v>
          </cell>
          <cell r="AD171">
            <v>251626.52</v>
          </cell>
          <cell r="AF171">
            <v>0</v>
          </cell>
          <cell r="AH171">
            <v>0</v>
          </cell>
          <cell r="AJ171">
            <v>-1004.6400000000001</v>
          </cell>
          <cell r="AL171">
            <v>-40</v>
          </cell>
          <cell r="AN171">
            <v>-401.85600000000005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H172">
            <v>97110.43</v>
          </cell>
          <cell r="J172">
            <v>-1065.4900000000002</v>
          </cell>
          <cell r="L172">
            <v>96044.939999999988</v>
          </cell>
          <cell r="N172">
            <v>-1060.3800000000001</v>
          </cell>
          <cell r="P172">
            <v>94984.559999999983</v>
          </cell>
          <cell r="R172">
            <v>79690</v>
          </cell>
          <cell r="T172">
            <v>0</v>
          </cell>
          <cell r="V172">
            <v>0</v>
          </cell>
          <cell r="X172">
            <v>-1065.4900000000002</v>
          </cell>
          <cell r="Z172">
            <v>-40</v>
          </cell>
          <cell r="AB172">
            <v>-426.19600000000008</v>
          </cell>
          <cell r="AD172">
            <v>78198.313999999998</v>
          </cell>
          <cell r="AF172">
            <v>0</v>
          </cell>
          <cell r="AH172">
            <v>0</v>
          </cell>
          <cell r="AJ172">
            <v>-1060.3800000000001</v>
          </cell>
          <cell r="AL172">
            <v>-40</v>
          </cell>
          <cell r="AN172">
            <v>-424.15200000000004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H173">
            <v>627584.39</v>
          </cell>
          <cell r="J173">
            <v>-6404.83</v>
          </cell>
          <cell r="L173">
            <v>621179.56000000006</v>
          </cell>
          <cell r="N173">
            <v>-6455.04</v>
          </cell>
          <cell r="P173">
            <v>614724.52</v>
          </cell>
          <cell r="R173">
            <v>566062</v>
          </cell>
          <cell r="T173">
            <v>0</v>
          </cell>
          <cell r="V173">
            <v>0</v>
          </cell>
          <cell r="X173">
            <v>-6404.83</v>
          </cell>
          <cell r="Z173">
            <v>-20</v>
          </cell>
          <cell r="AB173">
            <v>-1280.9660000000001</v>
          </cell>
          <cell r="AD173">
            <v>558376.20400000003</v>
          </cell>
          <cell r="AF173">
            <v>0</v>
          </cell>
          <cell r="AH173">
            <v>0</v>
          </cell>
          <cell r="AJ173">
            <v>-6455.04</v>
          </cell>
          <cell r="AL173">
            <v>-20</v>
          </cell>
          <cell r="AN173">
            <v>-1291.008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H174">
            <v>15383.82</v>
          </cell>
          <cell r="J174">
            <v>-88.84</v>
          </cell>
          <cell r="L174">
            <v>15294.98</v>
          </cell>
          <cell r="N174">
            <v>-89.33</v>
          </cell>
          <cell r="P174">
            <v>15205.65</v>
          </cell>
          <cell r="R174">
            <v>11669</v>
          </cell>
          <cell r="T174">
            <v>7.2139820266177495</v>
          </cell>
          <cell r="V174">
            <v>1107</v>
          </cell>
          <cell r="X174">
            <v>-88.84</v>
          </cell>
          <cell r="Z174">
            <v>-10</v>
          </cell>
          <cell r="AB174">
            <v>-8.8840000000000003</v>
          </cell>
          <cell r="AD174">
            <v>12678.276</v>
          </cell>
          <cell r="AF174">
            <v>7.2139820266177495</v>
          </cell>
          <cell r="AH174">
            <v>1100</v>
          </cell>
          <cell r="AJ174">
            <v>-89.33</v>
          </cell>
          <cell r="AL174">
            <v>-10</v>
          </cell>
          <cell r="AN174">
            <v>-8.9329999999999998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H175">
            <v>174.4</v>
          </cell>
          <cell r="J175">
            <v>-0.97</v>
          </cell>
          <cell r="L175">
            <v>173.43</v>
          </cell>
          <cell r="N175">
            <v>-0.98</v>
          </cell>
          <cell r="P175">
            <v>172.45000000000002</v>
          </cell>
          <cell r="R175">
            <v>176</v>
          </cell>
          <cell r="T175">
            <v>0</v>
          </cell>
          <cell r="V175">
            <v>0</v>
          </cell>
          <cell r="X175">
            <v>-0.97</v>
          </cell>
          <cell r="Z175">
            <v>-40</v>
          </cell>
          <cell r="AB175">
            <v>-0.38799999999999996</v>
          </cell>
          <cell r="AD175">
            <v>174.642</v>
          </cell>
          <cell r="AF175">
            <v>0</v>
          </cell>
          <cell r="AH175">
            <v>0</v>
          </cell>
          <cell r="AJ175">
            <v>-0.98</v>
          </cell>
          <cell r="AL175">
            <v>-40</v>
          </cell>
          <cell r="AN175">
            <v>-0.39200000000000002</v>
          </cell>
          <cell r="AP175">
            <v>173.27</v>
          </cell>
        </row>
        <row r="176">
          <cell r="A176">
            <v>0</v>
          </cell>
          <cell r="F176" t="str">
            <v>TOTAL BEND</v>
          </cell>
          <cell r="H176">
            <v>1330234.28</v>
          </cell>
          <cell r="J176">
            <v>-8793.3700000000008</v>
          </cell>
          <cell r="L176">
            <v>1321440.9099999999</v>
          </cell>
          <cell r="N176">
            <v>-8863.7899999999991</v>
          </cell>
          <cell r="P176">
            <v>1312577.1199999999</v>
          </cell>
          <cell r="R176">
            <v>964349</v>
          </cell>
          <cell r="V176">
            <v>1107</v>
          </cell>
          <cell r="X176">
            <v>-8793.3700000000008</v>
          </cell>
          <cell r="AB176">
            <v>-2209.73</v>
          </cell>
          <cell r="AD176">
            <v>954452.9</v>
          </cell>
          <cell r="AH176">
            <v>1100</v>
          </cell>
          <cell r="AJ176">
            <v>-8863.7899999999991</v>
          </cell>
          <cell r="AN176">
            <v>-2227.7089999999998</v>
          </cell>
          <cell r="AP176">
            <v>944461.40100000007</v>
          </cell>
        </row>
        <row r="177">
          <cell r="A177">
            <v>0</v>
          </cell>
        </row>
        <row r="178">
          <cell r="A178">
            <v>0</v>
          </cell>
          <cell r="F178" t="str">
            <v>BIG FORK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H179">
            <v>606391.29</v>
          </cell>
          <cell r="J179">
            <v>-1444.34</v>
          </cell>
          <cell r="L179">
            <v>604946.95000000007</v>
          </cell>
          <cell r="N179">
            <v>-1465.0000000000002</v>
          </cell>
          <cell r="P179">
            <v>603481.95000000007</v>
          </cell>
          <cell r="R179">
            <v>307876</v>
          </cell>
          <cell r="T179">
            <v>0.29281923269694393</v>
          </cell>
          <cell r="V179">
            <v>1774</v>
          </cell>
          <cell r="X179">
            <v>-1444.34</v>
          </cell>
          <cell r="Z179">
            <v>-40</v>
          </cell>
          <cell r="AB179">
            <v>-577.73599999999999</v>
          </cell>
          <cell r="AD179">
            <v>307627.924</v>
          </cell>
          <cell r="AF179">
            <v>0.29281923269694393</v>
          </cell>
          <cell r="AH179">
            <v>1769</v>
          </cell>
          <cell r="AJ179">
            <v>-1465.0000000000002</v>
          </cell>
          <cell r="AL179">
            <v>-40</v>
          </cell>
          <cell r="AN179">
            <v>-586.00000000000011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H180">
            <v>4696998.58</v>
          </cell>
          <cell r="J180">
            <v>-7628.05</v>
          </cell>
          <cell r="L180">
            <v>4689370.53</v>
          </cell>
          <cell r="N180">
            <v>-7796.15</v>
          </cell>
          <cell r="P180">
            <v>4681574.38</v>
          </cell>
          <cell r="R180">
            <v>2448184</v>
          </cell>
          <cell r="T180">
            <v>1.1093806408498781</v>
          </cell>
          <cell r="V180">
            <v>52065</v>
          </cell>
          <cell r="X180">
            <v>-7628.05</v>
          </cell>
          <cell r="Z180">
            <v>-40</v>
          </cell>
          <cell r="AB180">
            <v>-3051.22</v>
          </cell>
          <cell r="AD180">
            <v>2489569.73</v>
          </cell>
          <cell r="AF180">
            <v>1.1093806408498781</v>
          </cell>
          <cell r="AH180">
            <v>51980</v>
          </cell>
          <cell r="AJ180">
            <v>-7796.15</v>
          </cell>
          <cell r="AL180">
            <v>-40</v>
          </cell>
          <cell r="AN180">
            <v>-3118.46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H181">
            <v>1495500.81</v>
          </cell>
          <cell r="J181">
            <v>-3471.0699999999997</v>
          </cell>
          <cell r="L181">
            <v>1492029.74</v>
          </cell>
          <cell r="N181">
            <v>-3630.7200000000003</v>
          </cell>
          <cell r="P181">
            <v>1488399.02</v>
          </cell>
          <cell r="R181">
            <v>769672</v>
          </cell>
          <cell r="T181">
            <v>1.2226165730369283</v>
          </cell>
          <cell r="V181">
            <v>18263</v>
          </cell>
          <cell r="X181">
            <v>-3471.0699999999997</v>
          </cell>
          <cell r="Z181">
            <v>-40</v>
          </cell>
          <cell r="AB181">
            <v>-1388.4279999999999</v>
          </cell>
          <cell r="AD181">
            <v>783075.50200000009</v>
          </cell>
          <cell r="AF181">
            <v>1.2226165730369283</v>
          </cell>
          <cell r="AH181">
            <v>18220</v>
          </cell>
          <cell r="AJ181">
            <v>-3630.7200000000003</v>
          </cell>
          <cell r="AL181">
            <v>-40</v>
          </cell>
          <cell r="AN181">
            <v>-1452.2880000000002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H182">
            <v>300515.20000000001</v>
          </cell>
          <cell r="J182">
            <v>-2622.6899999999996</v>
          </cell>
          <cell r="L182">
            <v>297892.51</v>
          </cell>
          <cell r="N182">
            <v>-2686.74</v>
          </cell>
          <cell r="P182">
            <v>295205.77</v>
          </cell>
          <cell r="R182">
            <v>174744</v>
          </cell>
          <cell r="T182">
            <v>0.45754760444180015</v>
          </cell>
          <cell r="V182">
            <v>1369</v>
          </cell>
          <cell r="X182">
            <v>-2622.6899999999996</v>
          </cell>
          <cell r="Z182">
            <v>-20</v>
          </cell>
          <cell r="AB182">
            <v>-524.5379999999999</v>
          </cell>
          <cell r="AD182">
            <v>172965.772</v>
          </cell>
          <cell r="AF182">
            <v>0.45754760444180015</v>
          </cell>
          <cell r="AH182">
            <v>1357</v>
          </cell>
          <cell r="AJ182">
            <v>-2686.74</v>
          </cell>
          <cell r="AL182">
            <v>-20</v>
          </cell>
          <cell r="AN182">
            <v>-537.34799999999996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H183">
            <v>232133.05</v>
          </cell>
          <cell r="J183">
            <v>-390.6</v>
          </cell>
          <cell r="L183">
            <v>231742.44999999998</v>
          </cell>
          <cell r="N183">
            <v>-396.46999999999997</v>
          </cell>
          <cell r="P183">
            <v>231345.97999999998</v>
          </cell>
          <cell r="R183">
            <v>52429</v>
          </cell>
          <cell r="T183">
            <v>0</v>
          </cell>
          <cell r="V183">
            <v>0</v>
          </cell>
          <cell r="X183">
            <v>-390.6</v>
          </cell>
          <cell r="Z183">
            <v>-40</v>
          </cell>
          <cell r="AB183">
            <v>-156.24</v>
          </cell>
          <cell r="AD183">
            <v>51882.16</v>
          </cell>
          <cell r="AF183">
            <v>0</v>
          </cell>
          <cell r="AH183">
            <v>0</v>
          </cell>
          <cell r="AJ183">
            <v>-396.46999999999997</v>
          </cell>
          <cell r="AL183">
            <v>-40</v>
          </cell>
          <cell r="AN183">
            <v>-158.58799999999999</v>
          </cell>
          <cell r="AP183">
            <v>51327.101999999999</v>
          </cell>
        </row>
        <row r="184">
          <cell r="A184">
            <v>0</v>
          </cell>
          <cell r="F184" t="str">
            <v>TOTAL BIG FORK</v>
          </cell>
          <cell r="H184">
            <v>7331538.9299999997</v>
          </cell>
          <cell r="J184">
            <v>-15556.749999999998</v>
          </cell>
          <cell r="L184">
            <v>7315982.1800000006</v>
          </cell>
          <cell r="N184">
            <v>-15975.079999999998</v>
          </cell>
          <cell r="P184">
            <v>7300007.0999999996</v>
          </cell>
          <cell r="R184">
            <v>3752905</v>
          </cell>
          <cell r="V184">
            <v>73471</v>
          </cell>
          <cell r="X184">
            <v>-15556.749999999998</v>
          </cell>
          <cell r="AB184">
            <v>-5698.1619999999994</v>
          </cell>
          <cell r="AD184">
            <v>3805121.0880000005</v>
          </cell>
          <cell r="AH184">
            <v>73326</v>
          </cell>
          <cell r="AJ184">
            <v>-15975.079999999998</v>
          </cell>
          <cell r="AN184">
            <v>-5852.6840000000002</v>
          </cell>
          <cell r="AP184">
            <v>3856619.3240000005</v>
          </cell>
        </row>
        <row r="185">
          <cell r="A185">
            <v>0</v>
          </cell>
        </row>
        <row r="186">
          <cell r="A186">
            <v>0</v>
          </cell>
          <cell r="F186" t="str">
            <v>CONDIT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H187">
            <v>172.28</v>
          </cell>
          <cell r="J187">
            <v>-172.28</v>
          </cell>
          <cell r="L187">
            <v>0</v>
          </cell>
          <cell r="N187">
            <v>0</v>
          </cell>
          <cell r="P187">
            <v>0</v>
          </cell>
          <cell r="R187">
            <v>172</v>
          </cell>
          <cell r="T187">
            <v>9.5930232558139537</v>
          </cell>
          <cell r="V187">
            <v>8</v>
          </cell>
          <cell r="X187">
            <v>-172.28</v>
          </cell>
          <cell r="AB187">
            <v>0</v>
          </cell>
          <cell r="AD187">
            <v>7.7199999999999989</v>
          </cell>
          <cell r="AF187">
            <v>9.5930232558139537</v>
          </cell>
          <cell r="AH187">
            <v>0</v>
          </cell>
          <cell r="AJ187">
            <v>0</v>
          </cell>
          <cell r="AN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H188">
            <v>2963.75</v>
          </cell>
          <cell r="J188">
            <v>-2963.75</v>
          </cell>
          <cell r="L188">
            <v>0</v>
          </cell>
          <cell r="N188">
            <v>0</v>
          </cell>
          <cell r="P188">
            <v>0</v>
          </cell>
          <cell r="R188">
            <v>2964</v>
          </cell>
          <cell r="T188">
            <v>9.3117408906882595</v>
          </cell>
          <cell r="V188">
            <v>138</v>
          </cell>
          <cell r="X188">
            <v>-2963.75</v>
          </cell>
          <cell r="AB188">
            <v>0</v>
          </cell>
          <cell r="AD188">
            <v>138.25</v>
          </cell>
          <cell r="AF188">
            <v>9.3117408906882595</v>
          </cell>
          <cell r="AH188">
            <v>0</v>
          </cell>
          <cell r="AJ188">
            <v>0</v>
          </cell>
          <cell r="AN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H189">
            <v>1038010.77</v>
          </cell>
          <cell r="J189">
            <v>-1038010.7699999999</v>
          </cell>
          <cell r="L189">
            <v>0</v>
          </cell>
          <cell r="N189">
            <v>0</v>
          </cell>
          <cell r="P189">
            <v>0</v>
          </cell>
          <cell r="R189">
            <v>1012852</v>
          </cell>
          <cell r="T189">
            <v>11.110501985420495</v>
          </cell>
          <cell r="V189">
            <v>57664</v>
          </cell>
          <cell r="X189">
            <v>-1038010.7699999999</v>
          </cell>
          <cell r="AB189">
            <v>0</v>
          </cell>
          <cell r="AD189">
            <v>32505.230000000098</v>
          </cell>
          <cell r="AF189">
            <v>11.110501985420495</v>
          </cell>
          <cell r="AH189">
            <v>0</v>
          </cell>
          <cell r="AJ189">
            <v>0</v>
          </cell>
          <cell r="AN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H190">
            <v>76393.33</v>
          </cell>
          <cell r="J190">
            <v>-76393.329999999987</v>
          </cell>
          <cell r="L190">
            <v>0</v>
          </cell>
          <cell r="N190">
            <v>0</v>
          </cell>
          <cell r="P190">
            <v>0</v>
          </cell>
          <cell r="R190">
            <v>76393</v>
          </cell>
          <cell r="T190">
            <v>10.77243106137926</v>
          </cell>
          <cell r="V190">
            <v>4115</v>
          </cell>
          <cell r="X190">
            <v>-76393.329999999987</v>
          </cell>
          <cell r="AB190">
            <v>0</v>
          </cell>
          <cell r="AD190">
            <v>4114.6700000000128</v>
          </cell>
          <cell r="AF190">
            <v>10.77243106137926</v>
          </cell>
          <cell r="AH190">
            <v>0</v>
          </cell>
          <cell r="AJ190">
            <v>0</v>
          </cell>
          <cell r="AN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H191">
            <v>87928.29</v>
          </cell>
          <cell r="J191">
            <v>-87928.29</v>
          </cell>
          <cell r="L191">
            <v>0</v>
          </cell>
          <cell r="N191">
            <v>0</v>
          </cell>
          <cell r="P191">
            <v>0</v>
          </cell>
          <cell r="R191">
            <v>76631</v>
          </cell>
          <cell r="T191">
            <v>11.999244015681656</v>
          </cell>
          <cell r="V191">
            <v>5275</v>
          </cell>
          <cell r="X191">
            <v>-87928.29</v>
          </cell>
          <cell r="AB191">
            <v>0</v>
          </cell>
          <cell r="AD191">
            <v>-6022.2899999999936</v>
          </cell>
          <cell r="AF191">
            <v>11.999244015681656</v>
          </cell>
          <cell r="AH191">
            <v>0</v>
          </cell>
          <cell r="AJ191">
            <v>0</v>
          </cell>
          <cell r="AN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H192">
            <v>132519.20000000001</v>
          </cell>
          <cell r="J192">
            <v>-132519.19999999998</v>
          </cell>
          <cell r="L192">
            <v>0</v>
          </cell>
          <cell r="N192">
            <v>0</v>
          </cell>
          <cell r="P192">
            <v>0</v>
          </cell>
          <cell r="R192">
            <v>132519</v>
          </cell>
          <cell r="T192">
            <v>11.744816748618645</v>
          </cell>
          <cell r="V192">
            <v>7782</v>
          </cell>
          <cell r="X192">
            <v>-132519.19999999998</v>
          </cell>
          <cell r="AB192">
            <v>0</v>
          </cell>
          <cell r="AD192">
            <v>7781.8000000000175</v>
          </cell>
          <cell r="AF192">
            <v>11.744816748618645</v>
          </cell>
          <cell r="AH192">
            <v>0</v>
          </cell>
          <cell r="AJ192">
            <v>0</v>
          </cell>
          <cell r="AN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H193">
            <v>3588.26</v>
          </cell>
          <cell r="J193">
            <v>-3588.26</v>
          </cell>
          <cell r="L193">
            <v>0</v>
          </cell>
          <cell r="N193">
            <v>0</v>
          </cell>
          <cell r="P193">
            <v>0</v>
          </cell>
          <cell r="R193">
            <v>3588</v>
          </cell>
          <cell r="T193">
            <v>14.381270903010032</v>
          </cell>
          <cell r="V193">
            <v>258</v>
          </cell>
          <cell r="X193">
            <v>-3588.26</v>
          </cell>
          <cell r="AB193">
            <v>0</v>
          </cell>
          <cell r="AD193">
            <v>257.73999999999978</v>
          </cell>
          <cell r="AF193">
            <v>14.381270903010032</v>
          </cell>
          <cell r="AH193">
            <v>0</v>
          </cell>
          <cell r="AJ193">
            <v>0</v>
          </cell>
          <cell r="AN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H194">
            <v>59738.080000000002</v>
          </cell>
          <cell r="J194">
            <v>-59738.079999999994</v>
          </cell>
          <cell r="L194">
            <v>0</v>
          </cell>
          <cell r="N194">
            <v>0</v>
          </cell>
          <cell r="P194">
            <v>0</v>
          </cell>
          <cell r="R194">
            <v>59738</v>
          </cell>
          <cell r="T194">
            <v>10.089055542535739</v>
          </cell>
          <cell r="V194">
            <v>3014</v>
          </cell>
          <cell r="X194">
            <v>-59738.079999999994</v>
          </cell>
          <cell r="AB194">
            <v>0</v>
          </cell>
          <cell r="AD194">
            <v>3013.9200000000055</v>
          </cell>
          <cell r="AF194">
            <v>10.089055542535739</v>
          </cell>
          <cell r="AH194">
            <v>0</v>
          </cell>
          <cell r="AJ194">
            <v>0</v>
          </cell>
          <cell r="AN194">
            <v>0</v>
          </cell>
          <cell r="AP194">
            <v>3013.9200000000055</v>
          </cell>
        </row>
        <row r="195">
          <cell r="A195">
            <v>0</v>
          </cell>
          <cell r="F195" t="str">
            <v>TOTAL CONDIT</v>
          </cell>
          <cell r="H195">
            <v>1401313.9600000002</v>
          </cell>
          <cell r="J195">
            <v>-1401313.96</v>
          </cell>
          <cell r="L195">
            <v>0</v>
          </cell>
          <cell r="N195">
            <v>0</v>
          </cell>
          <cell r="P195">
            <v>0</v>
          </cell>
          <cell r="R195">
            <v>1364857</v>
          </cell>
          <cell r="V195">
            <v>78254</v>
          </cell>
          <cell r="X195">
            <v>-1401313.96</v>
          </cell>
          <cell r="AB195">
            <v>0</v>
          </cell>
          <cell r="AD195">
            <v>41797.040000000139</v>
          </cell>
          <cell r="AH195">
            <v>0</v>
          </cell>
          <cell r="AJ195">
            <v>0</v>
          </cell>
          <cell r="AN195">
            <v>0</v>
          </cell>
          <cell r="AP195">
            <v>41797.040000000139</v>
          </cell>
        </row>
        <row r="196">
          <cell r="A196">
            <v>0</v>
          </cell>
        </row>
        <row r="197">
          <cell r="A197">
            <v>0</v>
          </cell>
          <cell r="F197" t="str">
            <v>CUTLER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H198">
            <v>4818.3100000000004</v>
          </cell>
          <cell r="J198">
            <v>0</v>
          </cell>
          <cell r="L198">
            <v>4818.3100000000004</v>
          </cell>
          <cell r="N198">
            <v>0</v>
          </cell>
          <cell r="P198">
            <v>4818.3100000000004</v>
          </cell>
          <cell r="R198">
            <v>2949</v>
          </cell>
          <cell r="T198">
            <v>2.2704211060375443</v>
          </cell>
          <cell r="V198">
            <v>109</v>
          </cell>
          <cell r="X198">
            <v>0</v>
          </cell>
          <cell r="Z198">
            <v>0</v>
          </cell>
          <cell r="AB198">
            <v>0</v>
          </cell>
          <cell r="AD198">
            <v>3058</v>
          </cell>
          <cell r="AF198">
            <v>2.2704211060375443</v>
          </cell>
          <cell r="AH198">
            <v>109</v>
          </cell>
          <cell r="AJ198">
            <v>0</v>
          </cell>
          <cell r="AL198">
            <v>0</v>
          </cell>
          <cell r="AN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H199">
            <v>90968.42</v>
          </cell>
          <cell r="J199">
            <v>0</v>
          </cell>
          <cell r="L199">
            <v>90968.42</v>
          </cell>
          <cell r="N199">
            <v>0</v>
          </cell>
          <cell r="P199">
            <v>90968.42</v>
          </cell>
          <cell r="R199">
            <v>53064</v>
          </cell>
          <cell r="T199">
            <v>2.5123608790392713</v>
          </cell>
          <cell r="V199">
            <v>2285</v>
          </cell>
          <cell r="X199">
            <v>0</v>
          </cell>
          <cell r="Z199">
            <v>0</v>
          </cell>
          <cell r="AB199">
            <v>0</v>
          </cell>
          <cell r="AD199">
            <v>55349</v>
          </cell>
          <cell r="AF199">
            <v>2.5123608790392713</v>
          </cell>
          <cell r="AH199">
            <v>2285</v>
          </cell>
          <cell r="AJ199">
            <v>0</v>
          </cell>
          <cell r="AL199">
            <v>0</v>
          </cell>
          <cell r="AN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H200">
            <v>3968892.28</v>
          </cell>
          <cell r="J200">
            <v>-10181.610000000002</v>
          </cell>
          <cell r="L200">
            <v>3958710.67</v>
          </cell>
          <cell r="N200">
            <v>-10330.4</v>
          </cell>
          <cell r="P200">
            <v>3948380.27</v>
          </cell>
          <cell r="R200">
            <v>1565277</v>
          </cell>
          <cell r="T200">
            <v>3.5730551421973047</v>
          </cell>
          <cell r="V200">
            <v>141629</v>
          </cell>
          <cell r="X200">
            <v>-10181.610000000002</v>
          </cell>
          <cell r="Z200">
            <v>-40</v>
          </cell>
          <cell r="AB200">
            <v>-4072.6440000000007</v>
          </cell>
          <cell r="AD200">
            <v>1692651.7459999998</v>
          </cell>
          <cell r="AF200">
            <v>3.5730551421973047</v>
          </cell>
          <cell r="AH200">
            <v>141262</v>
          </cell>
          <cell r="AJ200">
            <v>-10330.4</v>
          </cell>
          <cell r="AL200">
            <v>-40</v>
          </cell>
          <cell r="AN200">
            <v>-4132.16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H201">
            <v>7553630.7599999998</v>
          </cell>
          <cell r="J201">
            <v>-20906.499999999996</v>
          </cell>
          <cell r="L201">
            <v>7532724.2599999998</v>
          </cell>
          <cell r="N201">
            <v>-21326.660000000007</v>
          </cell>
          <cell r="P201">
            <v>7511397.5999999996</v>
          </cell>
          <cell r="R201">
            <v>3110868</v>
          </cell>
          <cell r="T201">
            <v>2.9960498283834496</v>
          </cell>
          <cell r="V201">
            <v>225997</v>
          </cell>
          <cell r="X201">
            <v>-20906.499999999996</v>
          </cell>
          <cell r="Z201">
            <v>-40</v>
          </cell>
          <cell r="AB201">
            <v>-8362.5999999999985</v>
          </cell>
          <cell r="AD201">
            <v>3307595.9</v>
          </cell>
          <cell r="AF201">
            <v>2.9960498283834496</v>
          </cell>
          <cell r="AH201">
            <v>225365</v>
          </cell>
          <cell r="AJ201">
            <v>-21326.660000000007</v>
          </cell>
          <cell r="AL201">
            <v>-40</v>
          </cell>
          <cell r="AN201">
            <v>-8530.6640000000025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H202">
            <v>11999063.029999999</v>
          </cell>
          <cell r="J202">
            <v>-15164.779999999997</v>
          </cell>
          <cell r="L202">
            <v>11983898.25</v>
          </cell>
          <cell r="N202">
            <v>-16072.03</v>
          </cell>
          <cell r="P202">
            <v>11967826.220000001</v>
          </cell>
          <cell r="R202">
            <v>2130854</v>
          </cell>
          <cell r="T202">
            <v>2.5866739492598643</v>
          </cell>
          <cell r="V202">
            <v>310181</v>
          </cell>
          <cell r="X202">
            <v>-15164.779999999997</v>
          </cell>
          <cell r="Z202">
            <v>-40</v>
          </cell>
          <cell r="AB202">
            <v>-6065.9119999999984</v>
          </cell>
          <cell r="AD202">
            <v>2419804.3080000002</v>
          </cell>
          <cell r="AF202">
            <v>2.5866739492598643</v>
          </cell>
          <cell r="AH202">
            <v>309777</v>
          </cell>
          <cell r="AJ202">
            <v>-16072.03</v>
          </cell>
          <cell r="AL202">
            <v>-40</v>
          </cell>
          <cell r="AN202">
            <v>-6428.8120000000008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H203">
            <v>2564703.0099999998</v>
          </cell>
          <cell r="J203">
            <v>-14780.76</v>
          </cell>
          <cell r="L203">
            <v>2549922.25</v>
          </cell>
          <cell r="N203">
            <v>-15661.689999999999</v>
          </cell>
          <cell r="P203">
            <v>2534260.56</v>
          </cell>
          <cell r="R203">
            <v>510863</v>
          </cell>
          <cell r="T203">
            <v>3.0716569624021646</v>
          </cell>
          <cell r="V203">
            <v>78552</v>
          </cell>
          <cell r="X203">
            <v>-14780.76</v>
          </cell>
          <cell r="Z203">
            <v>-20</v>
          </cell>
          <cell r="AB203">
            <v>-2956.152</v>
          </cell>
          <cell r="AD203">
            <v>571678.08799999999</v>
          </cell>
          <cell r="AF203">
            <v>3.0716569624021646</v>
          </cell>
          <cell r="AH203">
            <v>78084</v>
          </cell>
          <cell r="AJ203">
            <v>-15661.689999999999</v>
          </cell>
          <cell r="AL203">
            <v>-20</v>
          </cell>
          <cell r="AN203">
            <v>-3132.3379999999997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H204">
            <v>12554.11</v>
          </cell>
          <cell r="J204">
            <v>-88.29</v>
          </cell>
          <cell r="L204">
            <v>12465.82</v>
          </cell>
          <cell r="N204">
            <v>-88.87</v>
          </cell>
          <cell r="P204">
            <v>12376.949999999999</v>
          </cell>
          <cell r="R204">
            <v>5906</v>
          </cell>
          <cell r="T204">
            <v>3.5124058118111714</v>
          </cell>
          <cell r="V204">
            <v>439</v>
          </cell>
          <cell r="X204">
            <v>-88.29</v>
          </cell>
          <cell r="Z204">
            <v>-10</v>
          </cell>
          <cell r="AB204">
            <v>-8.8290000000000006</v>
          </cell>
          <cell r="AD204">
            <v>6247.8810000000003</v>
          </cell>
          <cell r="AF204">
            <v>3.5124058118111714</v>
          </cell>
          <cell r="AH204">
            <v>436</v>
          </cell>
          <cell r="AJ204">
            <v>-88.87</v>
          </cell>
          <cell r="AL204">
            <v>-10</v>
          </cell>
          <cell r="AN204">
            <v>-8.8870000000000005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H205">
            <v>572059.24</v>
          </cell>
          <cell r="J205">
            <v>-1420.18</v>
          </cell>
          <cell r="L205">
            <v>570639.05999999994</v>
          </cell>
          <cell r="N205">
            <v>-1440.52</v>
          </cell>
          <cell r="P205">
            <v>569198.53999999992</v>
          </cell>
          <cell r="R205">
            <v>259659</v>
          </cell>
          <cell r="T205">
            <v>3.4165922180778332</v>
          </cell>
          <cell r="V205">
            <v>19521</v>
          </cell>
          <cell r="X205">
            <v>-1420.18</v>
          </cell>
          <cell r="Z205">
            <v>-40</v>
          </cell>
          <cell r="AB205">
            <v>-568.072</v>
          </cell>
          <cell r="AD205">
            <v>277191.74800000002</v>
          </cell>
          <cell r="AF205">
            <v>3.4165922180778332</v>
          </cell>
          <cell r="AH205">
            <v>19472</v>
          </cell>
          <cell r="AJ205">
            <v>-1440.52</v>
          </cell>
          <cell r="AL205">
            <v>-40</v>
          </cell>
          <cell r="AN205">
            <v>-576.20800000000008</v>
          </cell>
          <cell r="AP205">
            <v>294647.02</v>
          </cell>
        </row>
        <row r="206">
          <cell r="A206">
            <v>0</v>
          </cell>
          <cell r="F206" t="str">
            <v>TOTAL CUTLER</v>
          </cell>
          <cell r="H206">
            <v>26766689.159999993</v>
          </cell>
          <cell r="J206">
            <v>-62542.12</v>
          </cell>
          <cell r="L206">
            <v>26704147.039999999</v>
          </cell>
          <cell r="N206">
            <v>-64920.17</v>
          </cell>
          <cell r="P206">
            <v>26639226.869999997</v>
          </cell>
          <cell r="R206">
            <v>7639440</v>
          </cell>
          <cell r="V206">
            <v>778713</v>
          </cell>
          <cell r="X206">
            <v>-62542.12</v>
          </cell>
          <cell r="AB206">
            <v>-22034.208999999999</v>
          </cell>
          <cell r="AD206">
            <v>8333576.6709999992</v>
          </cell>
          <cell r="AH206">
            <v>776790</v>
          </cell>
          <cell r="AJ206">
            <v>-64920.17</v>
          </cell>
          <cell r="AN206">
            <v>-22809.069</v>
          </cell>
          <cell r="AP206">
            <v>9022637.432</v>
          </cell>
        </row>
        <row r="207">
          <cell r="A207">
            <v>0</v>
          </cell>
        </row>
        <row r="208">
          <cell r="A208">
            <v>0</v>
          </cell>
          <cell r="F208" t="str">
            <v>EAGLE POINT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H209">
            <v>12122.48</v>
          </cell>
          <cell r="J209">
            <v>0</v>
          </cell>
          <cell r="L209">
            <v>12122.48</v>
          </cell>
          <cell r="N209">
            <v>0</v>
          </cell>
          <cell r="P209">
            <v>12122.48</v>
          </cell>
          <cell r="R209">
            <v>12122</v>
          </cell>
          <cell r="T209">
            <v>7.2942627150287875E-2</v>
          </cell>
          <cell r="V209">
            <v>9</v>
          </cell>
          <cell r="X209">
            <v>0</v>
          </cell>
          <cell r="Z209">
            <v>0</v>
          </cell>
          <cell r="AB209">
            <v>0</v>
          </cell>
          <cell r="AD209">
            <v>12131</v>
          </cell>
          <cell r="AF209">
            <v>7.2942627150287875E-2</v>
          </cell>
          <cell r="AH209">
            <v>9</v>
          </cell>
          <cell r="AJ209">
            <v>0</v>
          </cell>
          <cell r="AL209">
            <v>0</v>
          </cell>
          <cell r="AN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H210">
            <v>138479.88</v>
          </cell>
          <cell r="J210">
            <v>-354.88999999999993</v>
          </cell>
          <cell r="L210">
            <v>138124.99</v>
          </cell>
          <cell r="N210">
            <v>-360.01</v>
          </cell>
          <cell r="P210">
            <v>137764.97999999998</v>
          </cell>
          <cell r="R210">
            <v>115570</v>
          </cell>
          <cell r="T210">
            <v>1.1694642350154496</v>
          </cell>
          <cell r="V210">
            <v>1617</v>
          </cell>
          <cell r="X210">
            <v>-354.88999999999993</v>
          </cell>
          <cell r="Z210">
            <v>-40</v>
          </cell>
          <cell r="AB210">
            <v>-141.95599999999996</v>
          </cell>
          <cell r="AD210">
            <v>116690.15399999999</v>
          </cell>
          <cell r="AF210">
            <v>1.1694642350154496</v>
          </cell>
          <cell r="AH210">
            <v>1613</v>
          </cell>
          <cell r="AJ210">
            <v>-360.01</v>
          </cell>
          <cell r="AL210">
            <v>-40</v>
          </cell>
          <cell r="AN210">
            <v>-144.00399999999999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H211">
            <v>1227012.53</v>
          </cell>
          <cell r="J211">
            <v>-2059.11</v>
          </cell>
          <cell r="L211">
            <v>1224953.42</v>
          </cell>
          <cell r="N211">
            <v>-2107.35</v>
          </cell>
          <cell r="P211">
            <v>1222846.0699999998</v>
          </cell>
          <cell r="R211">
            <v>1017939</v>
          </cell>
          <cell r="T211">
            <v>1.6526839577760699</v>
          </cell>
          <cell r="V211">
            <v>20262</v>
          </cell>
          <cell r="X211">
            <v>-2059.11</v>
          </cell>
          <cell r="Z211">
            <v>-40</v>
          </cell>
          <cell r="AB211">
            <v>-823.64400000000012</v>
          </cell>
          <cell r="AD211">
            <v>1035318.246</v>
          </cell>
          <cell r="AF211">
            <v>1.6526839577760699</v>
          </cell>
          <cell r="AH211">
            <v>20227</v>
          </cell>
          <cell r="AJ211">
            <v>-2107.35</v>
          </cell>
          <cell r="AL211">
            <v>-40</v>
          </cell>
          <cell r="AN211">
            <v>-842.94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H212">
            <v>251541.42</v>
          </cell>
          <cell r="J212">
            <v>-1901.5500000000002</v>
          </cell>
          <cell r="L212">
            <v>249639.87000000002</v>
          </cell>
          <cell r="N212">
            <v>-1938.9200000000003</v>
          </cell>
          <cell r="P212">
            <v>247700.95</v>
          </cell>
          <cell r="R212">
            <v>249873</v>
          </cell>
          <cell r="T212">
            <v>0.81335808985811919</v>
          </cell>
          <cell r="V212">
            <v>2038</v>
          </cell>
          <cell r="X212">
            <v>-1901.5500000000002</v>
          </cell>
          <cell r="Z212">
            <v>-40</v>
          </cell>
          <cell r="AB212">
            <v>-760.62</v>
          </cell>
          <cell r="AD212">
            <v>249248.83000000002</v>
          </cell>
          <cell r="AF212">
            <v>0.81335808985811919</v>
          </cell>
          <cell r="AH212">
            <v>2023</v>
          </cell>
          <cell r="AJ212">
            <v>-1938.9200000000003</v>
          </cell>
          <cell r="AL212">
            <v>-40</v>
          </cell>
          <cell r="AN212">
            <v>-775.56800000000021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H213">
            <v>98714.47</v>
          </cell>
          <cell r="J213">
            <v>-928.99</v>
          </cell>
          <cell r="L213">
            <v>97785.48</v>
          </cell>
          <cell r="N213">
            <v>-955.18999999999994</v>
          </cell>
          <cell r="P213">
            <v>96830.29</v>
          </cell>
          <cell r="R213">
            <v>69132</v>
          </cell>
          <cell r="T213">
            <v>1.0560680823591184</v>
          </cell>
          <cell r="V213">
            <v>1038</v>
          </cell>
          <cell r="X213">
            <v>-928.99</v>
          </cell>
          <cell r="Z213">
            <v>-20</v>
          </cell>
          <cell r="AB213">
            <v>-185.798</v>
          </cell>
          <cell r="AD213">
            <v>69055.212</v>
          </cell>
          <cell r="AF213">
            <v>1.0560680823591184</v>
          </cell>
          <cell r="AH213">
            <v>1028</v>
          </cell>
          <cell r="AJ213">
            <v>-955.18999999999994</v>
          </cell>
          <cell r="AL213">
            <v>-20</v>
          </cell>
          <cell r="AN213">
            <v>-191.03799999999998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H214">
            <v>105740.65</v>
          </cell>
          <cell r="J214">
            <v>-199.65</v>
          </cell>
          <cell r="L214">
            <v>105541</v>
          </cell>
          <cell r="N214">
            <v>-202.76000000000002</v>
          </cell>
          <cell r="P214">
            <v>105338.24000000001</v>
          </cell>
          <cell r="R214">
            <v>63989</v>
          </cell>
          <cell r="T214">
            <v>2.8241577739242083</v>
          </cell>
          <cell r="V214">
            <v>2983</v>
          </cell>
          <cell r="X214">
            <v>-199.65</v>
          </cell>
          <cell r="Z214">
            <v>-40</v>
          </cell>
          <cell r="AB214">
            <v>-79.86</v>
          </cell>
          <cell r="AD214">
            <v>66692.490000000005</v>
          </cell>
          <cell r="AF214">
            <v>2.8241577739242083</v>
          </cell>
          <cell r="AH214">
            <v>2978</v>
          </cell>
          <cell r="AJ214">
            <v>-202.76000000000002</v>
          </cell>
          <cell r="AL214">
            <v>-40</v>
          </cell>
          <cell r="AN214">
            <v>-81.103999999999999</v>
          </cell>
          <cell r="AP214">
            <v>69386.626000000004</v>
          </cell>
        </row>
        <row r="215">
          <cell r="A215">
            <v>0</v>
          </cell>
          <cell r="F215" t="str">
            <v>TOTAL EAGLE POINT</v>
          </cell>
          <cell r="H215">
            <v>1833611.43</v>
          </cell>
          <cell r="J215">
            <v>-5444.19</v>
          </cell>
          <cell r="L215">
            <v>1828167.24</v>
          </cell>
          <cell r="N215">
            <v>-5564.23</v>
          </cell>
          <cell r="P215">
            <v>1822603.0099999998</v>
          </cell>
          <cell r="R215">
            <v>1528625</v>
          </cell>
          <cell r="V215">
            <v>27947</v>
          </cell>
          <cell r="X215">
            <v>-5444.19</v>
          </cell>
          <cell r="AB215">
            <v>-1991.8780000000002</v>
          </cell>
          <cell r="AD215">
            <v>1549135.9320000003</v>
          </cell>
          <cell r="AH215">
            <v>27878</v>
          </cell>
          <cell r="AJ215">
            <v>-5564.23</v>
          </cell>
          <cell r="AN215">
            <v>-2034.6540000000002</v>
          </cell>
          <cell r="AP215">
            <v>1569415.0479999997</v>
          </cell>
        </row>
        <row r="216">
          <cell r="A216">
            <v>0</v>
          </cell>
        </row>
        <row r="217">
          <cell r="A217">
            <v>0</v>
          </cell>
          <cell r="F217" t="str">
            <v>FOUNTAIN GREEN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H218">
            <v>35549.64</v>
          </cell>
          <cell r="J218">
            <v>-35549.64</v>
          </cell>
          <cell r="L218">
            <v>0</v>
          </cell>
          <cell r="N218">
            <v>0</v>
          </cell>
          <cell r="P218">
            <v>0</v>
          </cell>
          <cell r="R218">
            <v>35550</v>
          </cell>
          <cell r="T218">
            <v>0</v>
          </cell>
          <cell r="V218">
            <v>0</v>
          </cell>
          <cell r="X218">
            <v>-35549.64</v>
          </cell>
          <cell r="AB218">
            <v>0</v>
          </cell>
          <cell r="AD218">
            <v>0.36000000000058208</v>
          </cell>
          <cell r="AF218">
            <v>0</v>
          </cell>
          <cell r="AH218">
            <v>0</v>
          </cell>
          <cell r="AJ218">
            <v>0</v>
          </cell>
          <cell r="AN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H219">
            <v>318832.62</v>
          </cell>
          <cell r="J219">
            <v>-318832.62</v>
          </cell>
          <cell r="L219">
            <v>0</v>
          </cell>
          <cell r="N219">
            <v>0</v>
          </cell>
          <cell r="P219">
            <v>0</v>
          </cell>
          <cell r="R219">
            <v>228155</v>
          </cell>
          <cell r="T219">
            <v>1.3024407922900259</v>
          </cell>
          <cell r="V219">
            <v>2076</v>
          </cell>
          <cell r="X219">
            <v>-318832.62</v>
          </cell>
          <cell r="AB219">
            <v>0</v>
          </cell>
          <cell r="AD219">
            <v>-88601.62</v>
          </cell>
          <cell r="AF219">
            <v>1.3024407922900259</v>
          </cell>
          <cell r="AH219">
            <v>0</v>
          </cell>
          <cell r="AJ219">
            <v>0</v>
          </cell>
          <cell r="AN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H220">
            <v>92199.14</v>
          </cell>
          <cell r="J220">
            <v>-92199.14</v>
          </cell>
          <cell r="L220">
            <v>0</v>
          </cell>
          <cell r="N220">
            <v>0</v>
          </cell>
          <cell r="P220">
            <v>0</v>
          </cell>
          <cell r="R220">
            <v>92199</v>
          </cell>
          <cell r="T220">
            <v>0</v>
          </cell>
          <cell r="V220">
            <v>0</v>
          </cell>
          <cell r="X220">
            <v>-92199.14</v>
          </cell>
          <cell r="AB220">
            <v>0</v>
          </cell>
          <cell r="AD220">
            <v>-0.13999999999941792</v>
          </cell>
          <cell r="AF220">
            <v>0</v>
          </cell>
          <cell r="AH220">
            <v>0</v>
          </cell>
          <cell r="AJ220">
            <v>0</v>
          </cell>
          <cell r="AN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H221">
            <v>145374.73000000001</v>
          </cell>
          <cell r="J221">
            <v>-145374.72999999998</v>
          </cell>
          <cell r="L221">
            <v>0</v>
          </cell>
          <cell r="N221">
            <v>0</v>
          </cell>
          <cell r="P221">
            <v>0</v>
          </cell>
          <cell r="R221">
            <v>78464</v>
          </cell>
          <cell r="T221">
            <v>0.23831225654046118</v>
          </cell>
          <cell r="V221">
            <v>173</v>
          </cell>
          <cell r="X221">
            <v>-145374.72999999998</v>
          </cell>
          <cell r="AB221">
            <v>0</v>
          </cell>
          <cell r="AD221">
            <v>-66737.729999999981</v>
          </cell>
          <cell r="AF221">
            <v>0.23831225654046118</v>
          </cell>
          <cell r="AH221">
            <v>0</v>
          </cell>
          <cell r="AJ221">
            <v>0</v>
          </cell>
          <cell r="AN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H222">
            <v>1261.1500000000001</v>
          </cell>
          <cell r="J222">
            <v>-1261.1500000000001</v>
          </cell>
          <cell r="L222">
            <v>0</v>
          </cell>
          <cell r="N222">
            <v>0</v>
          </cell>
          <cell r="P222">
            <v>0</v>
          </cell>
          <cell r="R222">
            <v>1261</v>
          </cell>
          <cell r="T222">
            <v>0</v>
          </cell>
          <cell r="V222">
            <v>0</v>
          </cell>
          <cell r="X222">
            <v>-1261.1500000000001</v>
          </cell>
          <cell r="AB222">
            <v>0</v>
          </cell>
          <cell r="AD222">
            <v>-0.15000000000009095</v>
          </cell>
          <cell r="AF222">
            <v>0</v>
          </cell>
          <cell r="AH222">
            <v>0</v>
          </cell>
          <cell r="AJ222">
            <v>0</v>
          </cell>
          <cell r="AN222">
            <v>0</v>
          </cell>
          <cell r="AP222">
            <v>-0.15000000000009095</v>
          </cell>
        </row>
        <row r="223">
          <cell r="A223">
            <v>0</v>
          </cell>
          <cell r="F223" t="str">
            <v>TOTAL FOUNTAIN GREEN</v>
          </cell>
          <cell r="H223">
            <v>593217.28000000003</v>
          </cell>
          <cell r="J223">
            <v>-593217.28000000003</v>
          </cell>
          <cell r="L223">
            <v>0</v>
          </cell>
          <cell r="N223">
            <v>0</v>
          </cell>
          <cell r="P223">
            <v>0</v>
          </cell>
          <cell r="R223">
            <v>435629</v>
          </cell>
          <cell r="V223">
            <v>2249</v>
          </cell>
          <cell r="X223">
            <v>-593217.28000000003</v>
          </cell>
          <cell r="AB223">
            <v>0</v>
          </cell>
          <cell r="AD223">
            <v>-155339.27999999997</v>
          </cell>
          <cell r="AH223">
            <v>0</v>
          </cell>
          <cell r="AJ223">
            <v>0</v>
          </cell>
          <cell r="AN223">
            <v>0</v>
          </cell>
          <cell r="AP223">
            <v>-155339.27999999997</v>
          </cell>
        </row>
        <row r="224">
          <cell r="A224">
            <v>0</v>
          </cell>
        </row>
        <row r="225">
          <cell r="A225">
            <v>0</v>
          </cell>
          <cell r="F225" t="str">
            <v>GRANITE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H226">
            <v>534780.84</v>
          </cell>
          <cell r="J226">
            <v>-1168.6200000000001</v>
          </cell>
          <cell r="L226">
            <v>533612.22</v>
          </cell>
          <cell r="N226">
            <v>-1184.5800000000002</v>
          </cell>
          <cell r="P226">
            <v>532427.64</v>
          </cell>
          <cell r="R226">
            <v>130303</v>
          </cell>
          <cell r="T226">
            <v>2.164497105249513</v>
          </cell>
          <cell r="V226">
            <v>11563</v>
          </cell>
          <cell r="X226">
            <v>-1168.6200000000001</v>
          </cell>
          <cell r="Z226">
            <v>-40</v>
          </cell>
          <cell r="AB226">
            <v>-467.44800000000004</v>
          </cell>
          <cell r="AD226">
            <v>140229.932</v>
          </cell>
          <cell r="AF226">
            <v>2.164497105249513</v>
          </cell>
          <cell r="AH226">
            <v>11537</v>
          </cell>
          <cell r="AJ226">
            <v>-1184.5800000000002</v>
          </cell>
          <cell r="AL226">
            <v>-40</v>
          </cell>
          <cell r="AN226">
            <v>-473.83200000000005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H227">
            <v>3769782.29</v>
          </cell>
          <cell r="J227">
            <v>-5048.33</v>
          </cell>
          <cell r="L227">
            <v>3764733.96</v>
          </cell>
          <cell r="N227">
            <v>-5165.7800000000007</v>
          </cell>
          <cell r="P227">
            <v>3759568.18</v>
          </cell>
          <cell r="R227">
            <v>1289268</v>
          </cell>
          <cell r="T227">
            <v>3.29072038816782</v>
          </cell>
          <cell r="V227">
            <v>123970</v>
          </cell>
          <cell r="X227">
            <v>-5048.33</v>
          </cell>
          <cell r="Z227">
            <v>-40</v>
          </cell>
          <cell r="AB227">
            <v>-2019.3320000000001</v>
          </cell>
          <cell r="AD227">
            <v>1406170.338</v>
          </cell>
          <cell r="AF227">
            <v>3.29072038816782</v>
          </cell>
          <cell r="AH227">
            <v>123802</v>
          </cell>
          <cell r="AJ227">
            <v>-5165.7800000000007</v>
          </cell>
          <cell r="AL227">
            <v>-40</v>
          </cell>
          <cell r="AN227">
            <v>-2066.3119999999999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H228">
            <v>720702.06</v>
          </cell>
          <cell r="J228">
            <v>-2666.7000000000003</v>
          </cell>
          <cell r="L228">
            <v>718035.3600000001</v>
          </cell>
          <cell r="N228">
            <v>-2788.06</v>
          </cell>
          <cell r="P228">
            <v>715247.3</v>
          </cell>
          <cell r="R228">
            <v>356684</v>
          </cell>
          <cell r="T228">
            <v>2.5991505221554254</v>
          </cell>
          <cell r="V228">
            <v>18697</v>
          </cell>
          <cell r="X228">
            <v>-2666.7000000000003</v>
          </cell>
          <cell r="Z228">
            <v>-40</v>
          </cell>
          <cell r="AB228">
            <v>-1066.68</v>
          </cell>
          <cell r="AD228">
            <v>371647.62</v>
          </cell>
          <cell r="AF228">
            <v>2.5991505221554254</v>
          </cell>
          <cell r="AH228">
            <v>18627</v>
          </cell>
          <cell r="AJ228">
            <v>-2788.06</v>
          </cell>
          <cell r="AL228">
            <v>-40</v>
          </cell>
          <cell r="AN228">
            <v>-1115.2239999999999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H229">
            <v>210624.63</v>
          </cell>
          <cell r="J229">
            <v>-1919.35</v>
          </cell>
          <cell r="L229">
            <v>208705.28</v>
          </cell>
          <cell r="N229">
            <v>-1957.5699999999997</v>
          </cell>
          <cell r="P229">
            <v>206747.71</v>
          </cell>
          <cell r="R229">
            <v>88372</v>
          </cell>
          <cell r="T229">
            <v>2.870011370390853</v>
          </cell>
          <cell r="V229">
            <v>6017</v>
          </cell>
          <cell r="X229">
            <v>-1919.35</v>
          </cell>
          <cell r="Z229">
            <v>-20</v>
          </cell>
          <cell r="AB229">
            <v>-383.87</v>
          </cell>
          <cell r="AD229">
            <v>92085.78</v>
          </cell>
          <cell r="AF229">
            <v>2.870011370390853</v>
          </cell>
          <cell r="AH229">
            <v>5962</v>
          </cell>
          <cell r="AJ229">
            <v>-1957.5699999999997</v>
          </cell>
          <cell r="AL229">
            <v>-20</v>
          </cell>
          <cell r="AN229">
            <v>-391.51399999999995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H230">
            <v>1409.81</v>
          </cell>
          <cell r="J230">
            <v>-12.18</v>
          </cell>
          <cell r="L230">
            <v>1397.6299999999999</v>
          </cell>
          <cell r="N230">
            <v>-12.28</v>
          </cell>
          <cell r="P230">
            <v>1385.35</v>
          </cell>
          <cell r="R230">
            <v>832</v>
          </cell>
          <cell r="T230">
            <v>2.3201483352453667</v>
          </cell>
          <cell r="V230">
            <v>33</v>
          </cell>
          <cell r="X230">
            <v>-12.18</v>
          </cell>
          <cell r="Z230">
            <v>-10</v>
          </cell>
          <cell r="AB230">
            <v>-1.218</v>
          </cell>
          <cell r="AD230">
            <v>851.60200000000009</v>
          </cell>
          <cell r="AF230">
            <v>2.3201483352453667</v>
          </cell>
          <cell r="AH230">
            <v>32</v>
          </cell>
          <cell r="AJ230">
            <v>-12.28</v>
          </cell>
          <cell r="AL230">
            <v>-10</v>
          </cell>
          <cell r="AN230">
            <v>-1.228</v>
          </cell>
          <cell r="AP230">
            <v>870.09400000000016</v>
          </cell>
        </row>
        <row r="231">
          <cell r="A231">
            <v>0</v>
          </cell>
          <cell r="F231" t="str">
            <v>TOTAL GRANITE</v>
          </cell>
          <cell r="H231">
            <v>5237299.629999999</v>
          </cell>
          <cell r="J231">
            <v>-10815.18</v>
          </cell>
          <cell r="L231">
            <v>5226484.45</v>
          </cell>
          <cell r="N231">
            <v>-11108.27</v>
          </cell>
          <cell r="P231">
            <v>5215376.18</v>
          </cell>
          <cell r="R231">
            <v>1865459</v>
          </cell>
          <cell r="V231">
            <v>160280</v>
          </cell>
          <cell r="X231">
            <v>-10815.18</v>
          </cell>
          <cell r="AB231">
            <v>-3938.5479999999998</v>
          </cell>
          <cell r="AD231">
            <v>2010985.2720000001</v>
          </cell>
          <cell r="AH231">
            <v>159960</v>
          </cell>
          <cell r="AJ231">
            <v>-11108.27</v>
          </cell>
          <cell r="AN231">
            <v>-4048.1099999999997</v>
          </cell>
          <cell r="AP231">
            <v>2155788.892</v>
          </cell>
        </row>
        <row r="232">
          <cell r="A232">
            <v>0</v>
          </cell>
        </row>
        <row r="233">
          <cell r="A233">
            <v>0</v>
          </cell>
          <cell r="F233" t="str">
            <v>KLAMATH RIVER</v>
          </cell>
          <cell r="Z233">
            <v>0</v>
          </cell>
          <cell r="AL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H234">
            <v>638992.96</v>
          </cell>
          <cell r="J234">
            <v>0</v>
          </cell>
          <cell r="L234">
            <v>638992.96</v>
          </cell>
          <cell r="N234">
            <v>0</v>
          </cell>
          <cell r="P234">
            <v>638992.96</v>
          </cell>
          <cell r="R234">
            <v>301660</v>
          </cell>
          <cell r="T234">
            <v>1.8115655343018586</v>
          </cell>
          <cell r="V234">
            <v>11576</v>
          </cell>
          <cell r="X234">
            <v>0</v>
          </cell>
          <cell r="Z234">
            <v>0</v>
          </cell>
          <cell r="AB234">
            <v>0</v>
          </cell>
          <cell r="AD234">
            <v>313236</v>
          </cell>
          <cell r="AF234">
            <v>1.8115655343018586</v>
          </cell>
          <cell r="AH234">
            <v>11576</v>
          </cell>
          <cell r="AJ234">
            <v>0</v>
          </cell>
          <cell r="AL234">
            <v>0</v>
          </cell>
          <cell r="AN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H235">
            <v>252509.75</v>
          </cell>
          <cell r="J235">
            <v>0</v>
          </cell>
          <cell r="L235">
            <v>252509.75</v>
          </cell>
          <cell r="N235">
            <v>0</v>
          </cell>
          <cell r="P235">
            <v>252509.75</v>
          </cell>
          <cell r="R235">
            <v>152481</v>
          </cell>
          <cell r="T235">
            <v>1.3507192187395232</v>
          </cell>
          <cell r="V235">
            <v>3411</v>
          </cell>
          <cell r="X235">
            <v>0</v>
          </cell>
          <cell r="Z235">
            <v>0</v>
          </cell>
          <cell r="AB235">
            <v>0</v>
          </cell>
          <cell r="AD235">
            <v>155892</v>
          </cell>
          <cell r="AF235">
            <v>1.3507192187395232</v>
          </cell>
          <cell r="AH235">
            <v>3411</v>
          </cell>
          <cell r="AJ235">
            <v>0</v>
          </cell>
          <cell r="AL235">
            <v>0</v>
          </cell>
          <cell r="AN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H236">
            <v>902611.29</v>
          </cell>
          <cell r="J236">
            <v>-2434.4500000000003</v>
          </cell>
          <cell r="L236">
            <v>900176.84000000008</v>
          </cell>
          <cell r="N236">
            <v>-2468.6</v>
          </cell>
          <cell r="P236">
            <v>897708.24000000011</v>
          </cell>
          <cell r="R236">
            <v>394187</v>
          </cell>
          <cell r="T236">
            <v>1.6240967096476795</v>
          </cell>
          <cell r="V236">
            <v>14640</v>
          </cell>
          <cell r="X236">
            <v>-2434.4500000000003</v>
          </cell>
          <cell r="Z236">
            <v>-40</v>
          </cell>
          <cell r="AB236">
            <v>-973.7800000000002</v>
          </cell>
          <cell r="AD236">
            <v>405418.76999999996</v>
          </cell>
          <cell r="AF236">
            <v>1.6240967096476795</v>
          </cell>
          <cell r="AH236">
            <v>14600</v>
          </cell>
          <cell r="AJ236">
            <v>-2468.6</v>
          </cell>
          <cell r="AL236">
            <v>-40</v>
          </cell>
          <cell r="AN236">
            <v>-987.44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H237">
            <v>11773874.4</v>
          </cell>
          <cell r="J237">
            <v>-28665.649999999998</v>
          </cell>
          <cell r="L237">
            <v>11745208.75</v>
          </cell>
          <cell r="N237">
            <v>-29287.499999999996</v>
          </cell>
          <cell r="P237">
            <v>11715921.25</v>
          </cell>
          <cell r="R237">
            <v>6851048</v>
          </cell>
          <cell r="T237">
            <v>1.5260961681651486</v>
          </cell>
          <cell r="V237">
            <v>179462</v>
          </cell>
          <cell r="X237">
            <v>-28665.649999999998</v>
          </cell>
          <cell r="Z237">
            <v>-40</v>
          </cell>
          <cell r="AB237">
            <v>-11466.26</v>
          </cell>
          <cell r="AD237">
            <v>6990378.0899999999</v>
          </cell>
          <cell r="AF237">
            <v>1.5260961681651486</v>
          </cell>
          <cell r="AH237">
            <v>179020</v>
          </cell>
          <cell r="AJ237">
            <v>-29287.499999999996</v>
          </cell>
          <cell r="AL237">
            <v>-40</v>
          </cell>
          <cell r="AN237">
            <v>-11714.999999999998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H238">
            <v>284202.95</v>
          </cell>
          <cell r="J238">
            <v>-3496.5899999999997</v>
          </cell>
          <cell r="L238">
            <v>280706.36</v>
          </cell>
          <cell r="N238">
            <v>-3481.72</v>
          </cell>
          <cell r="P238">
            <v>277224.64</v>
          </cell>
          <cell r="R238">
            <v>175105</v>
          </cell>
          <cell r="T238">
            <v>2.0138392488502475</v>
          </cell>
          <cell r="V238">
            <v>5688</v>
          </cell>
          <cell r="X238">
            <v>-3496.5899999999997</v>
          </cell>
          <cell r="Z238">
            <v>-40</v>
          </cell>
          <cell r="AB238">
            <v>-1398.6359999999997</v>
          </cell>
          <cell r="AD238">
            <v>175897.774</v>
          </cell>
          <cell r="AF238">
            <v>2.0138392488502475</v>
          </cell>
          <cell r="AH238">
            <v>5618</v>
          </cell>
          <cell r="AJ238">
            <v>-3481.72</v>
          </cell>
          <cell r="AL238">
            <v>-40</v>
          </cell>
          <cell r="AN238">
            <v>-1392.6879999999999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H239">
            <v>850584.91</v>
          </cell>
          <cell r="J239">
            <v>-6897.67</v>
          </cell>
          <cell r="L239">
            <v>843687.24</v>
          </cell>
          <cell r="N239">
            <v>-7073.21</v>
          </cell>
          <cell r="P239">
            <v>836614.03</v>
          </cell>
          <cell r="R239">
            <v>349150</v>
          </cell>
          <cell r="T239">
            <v>2.3552261041477278</v>
          </cell>
          <cell r="V239">
            <v>19952</v>
          </cell>
          <cell r="X239">
            <v>-6897.67</v>
          </cell>
          <cell r="Z239">
            <v>-20</v>
          </cell>
          <cell r="AB239">
            <v>-1379.5339999999999</v>
          </cell>
          <cell r="AD239">
            <v>360824.79600000003</v>
          </cell>
          <cell r="AF239">
            <v>2.3552261041477278</v>
          </cell>
          <cell r="AH239">
            <v>19787</v>
          </cell>
          <cell r="AJ239">
            <v>-7073.21</v>
          </cell>
          <cell r="AL239">
            <v>-20</v>
          </cell>
          <cell r="AN239">
            <v>-1414.6420000000001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H240">
            <v>61787.58</v>
          </cell>
          <cell r="J240">
            <v>-647.87</v>
          </cell>
          <cell r="L240">
            <v>61139.71</v>
          </cell>
          <cell r="N240">
            <v>-651.02</v>
          </cell>
          <cell r="P240">
            <v>60488.69</v>
          </cell>
          <cell r="R240">
            <v>32488</v>
          </cell>
          <cell r="T240">
            <v>1.4512088393941012</v>
          </cell>
          <cell r="V240">
            <v>892</v>
          </cell>
          <cell r="X240">
            <v>-647.87</v>
          </cell>
          <cell r="Z240">
            <v>-10</v>
          </cell>
          <cell r="AB240">
            <v>-64.786999999999992</v>
          </cell>
          <cell r="AD240">
            <v>32667.343000000001</v>
          </cell>
          <cell r="AF240">
            <v>1.4512088393941012</v>
          </cell>
          <cell r="AH240">
            <v>883</v>
          </cell>
          <cell r="AJ240">
            <v>-651.02</v>
          </cell>
          <cell r="AL240">
            <v>-10</v>
          </cell>
          <cell r="AN240">
            <v>-65.102000000000004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H241">
            <v>241074.81</v>
          </cell>
          <cell r="J241">
            <v>-615.86</v>
          </cell>
          <cell r="L241">
            <v>240458.95</v>
          </cell>
          <cell r="N241">
            <v>-624.79000000000008</v>
          </cell>
          <cell r="P241">
            <v>239834.16</v>
          </cell>
          <cell r="R241">
            <v>112137</v>
          </cell>
          <cell r="T241">
            <v>1.757372347736557</v>
          </cell>
          <cell r="V241">
            <v>4231</v>
          </cell>
          <cell r="X241">
            <v>-615.86</v>
          </cell>
          <cell r="Z241">
            <v>-40</v>
          </cell>
          <cell r="AB241">
            <v>-246.34400000000002</v>
          </cell>
          <cell r="AD241">
            <v>115505.796</v>
          </cell>
          <cell r="AF241">
            <v>1.757372347736557</v>
          </cell>
          <cell r="AH241">
            <v>4220</v>
          </cell>
          <cell r="AJ241">
            <v>-624.79000000000008</v>
          </cell>
          <cell r="AL241">
            <v>-40</v>
          </cell>
          <cell r="AN241">
            <v>-249.91600000000003</v>
          </cell>
          <cell r="AP241">
            <v>118851.09000000001</v>
          </cell>
        </row>
        <row r="242">
          <cell r="A242">
            <v>0</v>
          </cell>
          <cell r="F242" t="str">
            <v>TOTAL KLAMATH RIVER</v>
          </cell>
          <cell r="H242">
            <v>15005638.65</v>
          </cell>
          <cell r="J242">
            <v>-42758.09</v>
          </cell>
          <cell r="L242">
            <v>14962880.560000001</v>
          </cell>
          <cell r="N242">
            <v>-43586.839999999989</v>
          </cell>
          <cell r="P242">
            <v>14919293.719999999</v>
          </cell>
          <cell r="R242">
            <v>8368256</v>
          </cell>
          <cell r="V242">
            <v>239852</v>
          </cell>
          <cell r="X242">
            <v>-42758.09</v>
          </cell>
          <cell r="AB242">
            <v>-15529.341</v>
          </cell>
          <cell r="AD242">
            <v>8549820.5690000001</v>
          </cell>
          <cell r="AH242">
            <v>239115</v>
          </cell>
          <cell r="AJ242">
            <v>-43586.839999999989</v>
          </cell>
          <cell r="AN242">
            <v>-15824.787999999999</v>
          </cell>
          <cell r="AP242">
            <v>8729523.9410000015</v>
          </cell>
        </row>
        <row r="243">
          <cell r="A243">
            <v>0</v>
          </cell>
        </row>
        <row r="244">
          <cell r="A244">
            <v>0</v>
          </cell>
          <cell r="F244" t="str">
            <v>KLAMATH RIVER - ACCELERATED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H245">
            <v>40941.300000000003</v>
          </cell>
          <cell r="J245">
            <v>0</v>
          </cell>
          <cell r="L245">
            <v>40941.300000000003</v>
          </cell>
          <cell r="N245">
            <v>0</v>
          </cell>
          <cell r="P245">
            <v>40941.300000000003</v>
          </cell>
          <cell r="R245">
            <v>22851</v>
          </cell>
          <cell r="T245">
            <v>5.45</v>
          </cell>
          <cell r="V245">
            <v>2231</v>
          </cell>
          <cell r="X245">
            <v>0</v>
          </cell>
          <cell r="Z245">
            <v>0</v>
          </cell>
          <cell r="AB245">
            <v>0</v>
          </cell>
          <cell r="AD245">
            <v>25082</v>
          </cell>
          <cell r="AF245">
            <v>5.45</v>
          </cell>
          <cell r="AH245">
            <v>2231</v>
          </cell>
          <cell r="AJ245">
            <v>0</v>
          </cell>
          <cell r="AL245">
            <v>0</v>
          </cell>
          <cell r="AN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H246">
            <v>1029.5</v>
          </cell>
          <cell r="J246">
            <v>0</v>
          </cell>
          <cell r="L246">
            <v>1029.5</v>
          </cell>
          <cell r="N246">
            <v>0</v>
          </cell>
          <cell r="P246">
            <v>1029.5</v>
          </cell>
          <cell r="R246">
            <v>575</v>
          </cell>
          <cell r="T246">
            <v>5.44</v>
          </cell>
          <cell r="V246">
            <v>56</v>
          </cell>
          <cell r="X246">
            <v>0</v>
          </cell>
          <cell r="Z246">
            <v>0</v>
          </cell>
          <cell r="AB246">
            <v>0</v>
          </cell>
          <cell r="AD246">
            <v>631</v>
          </cell>
          <cell r="AF246">
            <v>5.44</v>
          </cell>
          <cell r="AH246">
            <v>56</v>
          </cell>
          <cell r="AJ246">
            <v>0</v>
          </cell>
          <cell r="AL246">
            <v>0</v>
          </cell>
          <cell r="AN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H247">
            <v>13625273.83</v>
          </cell>
          <cell r="J247">
            <v>0</v>
          </cell>
          <cell r="L247">
            <v>13625273.83</v>
          </cell>
          <cell r="N247">
            <v>0</v>
          </cell>
          <cell r="P247">
            <v>13625273.83</v>
          </cell>
          <cell r="R247">
            <v>4600664</v>
          </cell>
          <cell r="T247">
            <v>8.2799999999999994</v>
          </cell>
          <cell r="V247">
            <v>1128173</v>
          </cell>
          <cell r="X247">
            <v>0</v>
          </cell>
          <cell r="Z247">
            <v>-40</v>
          </cell>
          <cell r="AB247">
            <v>0</v>
          </cell>
          <cell r="AD247">
            <v>5728837</v>
          </cell>
          <cell r="AF247">
            <v>8.2799999999999994</v>
          </cell>
          <cell r="AH247">
            <v>1128173</v>
          </cell>
          <cell r="AJ247">
            <v>0</v>
          </cell>
          <cell r="AL247">
            <v>-40</v>
          </cell>
          <cell r="AN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H248">
            <v>33571693.159999996</v>
          </cell>
          <cell r="J248">
            <v>0</v>
          </cell>
          <cell r="L248">
            <v>33571693.159999996</v>
          </cell>
          <cell r="N248">
            <v>0</v>
          </cell>
          <cell r="P248">
            <v>33571693.159999996</v>
          </cell>
          <cell r="R248">
            <v>14772572</v>
          </cell>
          <cell r="T248">
            <v>7</v>
          </cell>
          <cell r="V248">
            <v>2350019</v>
          </cell>
          <cell r="X248">
            <v>0</v>
          </cell>
          <cell r="Z248">
            <v>-40</v>
          </cell>
          <cell r="AB248">
            <v>0</v>
          </cell>
          <cell r="AD248">
            <v>17122591</v>
          </cell>
          <cell r="AF248">
            <v>7</v>
          </cell>
          <cell r="AH248">
            <v>2350019</v>
          </cell>
          <cell r="AJ248">
            <v>0</v>
          </cell>
          <cell r="AL248">
            <v>-40</v>
          </cell>
          <cell r="AN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H249">
            <v>17770236.870000001</v>
          </cell>
          <cell r="J249">
            <v>0</v>
          </cell>
          <cell r="L249">
            <v>17770236.870000001</v>
          </cell>
          <cell r="N249">
            <v>0</v>
          </cell>
          <cell r="P249">
            <v>17770236.870000001</v>
          </cell>
          <cell r="R249">
            <v>6645186</v>
          </cell>
          <cell r="T249">
            <v>7.83</v>
          </cell>
          <cell r="V249">
            <v>1391410</v>
          </cell>
          <cell r="X249">
            <v>0</v>
          </cell>
          <cell r="Z249">
            <v>-40</v>
          </cell>
          <cell r="AB249">
            <v>0</v>
          </cell>
          <cell r="AD249">
            <v>8036596</v>
          </cell>
          <cell r="AF249">
            <v>7.83</v>
          </cell>
          <cell r="AH249">
            <v>1391410</v>
          </cell>
          <cell r="AJ249">
            <v>0</v>
          </cell>
          <cell r="AL249">
            <v>-40</v>
          </cell>
          <cell r="AN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H250">
            <v>15513216.33</v>
          </cell>
          <cell r="J250">
            <v>0</v>
          </cell>
          <cell r="L250">
            <v>15513216.33</v>
          </cell>
          <cell r="N250">
            <v>0</v>
          </cell>
          <cell r="P250">
            <v>15513216.33</v>
          </cell>
          <cell r="R250">
            <v>4197579</v>
          </cell>
          <cell r="T250">
            <v>9.1199999999999992</v>
          </cell>
          <cell r="V250">
            <v>1414805</v>
          </cell>
          <cell r="X250">
            <v>0</v>
          </cell>
          <cell r="Z250">
            <v>-20</v>
          </cell>
          <cell r="AB250">
            <v>0</v>
          </cell>
          <cell r="AD250">
            <v>5612384</v>
          </cell>
          <cell r="AF250">
            <v>9.1199999999999992</v>
          </cell>
          <cell r="AH250">
            <v>1414805</v>
          </cell>
          <cell r="AJ250">
            <v>0</v>
          </cell>
          <cell r="AL250">
            <v>-20</v>
          </cell>
          <cell r="AN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H251">
            <v>169253.74</v>
          </cell>
          <cell r="J251">
            <v>0</v>
          </cell>
          <cell r="L251">
            <v>169253.74</v>
          </cell>
          <cell r="N251">
            <v>0</v>
          </cell>
          <cell r="P251">
            <v>169253.74</v>
          </cell>
          <cell r="R251">
            <v>84767</v>
          </cell>
          <cell r="T251">
            <v>6.24</v>
          </cell>
          <cell r="V251">
            <v>10561</v>
          </cell>
          <cell r="X251">
            <v>0</v>
          </cell>
          <cell r="Z251">
            <v>-10</v>
          </cell>
          <cell r="AB251">
            <v>0</v>
          </cell>
          <cell r="AD251">
            <v>95328</v>
          </cell>
          <cell r="AF251">
            <v>6.24</v>
          </cell>
          <cell r="AH251">
            <v>10561</v>
          </cell>
          <cell r="AJ251">
            <v>0</v>
          </cell>
          <cell r="AL251">
            <v>-10</v>
          </cell>
          <cell r="AN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H252">
            <v>2547856.13</v>
          </cell>
          <cell r="J252">
            <v>0</v>
          </cell>
          <cell r="L252">
            <v>2547856.13</v>
          </cell>
          <cell r="N252">
            <v>0</v>
          </cell>
          <cell r="P252">
            <v>2547856.13</v>
          </cell>
          <cell r="R252">
            <v>1023786</v>
          </cell>
          <cell r="T252">
            <v>7.48</v>
          </cell>
          <cell r="V252">
            <v>190580</v>
          </cell>
          <cell r="X252">
            <v>0</v>
          </cell>
          <cell r="Z252">
            <v>-40</v>
          </cell>
          <cell r="AB252">
            <v>0</v>
          </cell>
          <cell r="AD252">
            <v>1214366</v>
          </cell>
          <cell r="AF252">
            <v>7.48</v>
          </cell>
          <cell r="AH252">
            <v>190580</v>
          </cell>
          <cell r="AJ252">
            <v>0</v>
          </cell>
          <cell r="AL252">
            <v>-40</v>
          </cell>
          <cell r="AN252">
            <v>0</v>
          </cell>
          <cell r="AP252">
            <v>1404946</v>
          </cell>
        </row>
        <row r="253">
          <cell r="A253">
            <v>0</v>
          </cell>
          <cell r="F253" t="str">
            <v>TOTAL KLAMATH RIVER ACCELERATED</v>
          </cell>
          <cell r="H253">
            <v>83239500.859999985</v>
          </cell>
          <cell r="J253">
            <v>0</v>
          </cell>
          <cell r="L253">
            <v>83239500.859999985</v>
          </cell>
          <cell r="N253">
            <v>0</v>
          </cell>
          <cell r="P253">
            <v>83239500.859999985</v>
          </cell>
          <cell r="R253">
            <v>31347980</v>
          </cell>
          <cell r="V253">
            <v>6487835</v>
          </cell>
          <cell r="X253">
            <v>0</v>
          </cell>
          <cell r="AB253">
            <v>0</v>
          </cell>
          <cell r="AD253">
            <v>37835815</v>
          </cell>
          <cell r="AH253">
            <v>6487835</v>
          </cell>
          <cell r="AJ253">
            <v>0</v>
          </cell>
          <cell r="AN253">
            <v>0</v>
          </cell>
          <cell r="AP253">
            <v>44323650</v>
          </cell>
        </row>
        <row r="254">
          <cell r="A254">
            <v>0</v>
          </cell>
        </row>
        <row r="255">
          <cell r="A255">
            <v>0</v>
          </cell>
          <cell r="F255" t="str">
            <v>LAST CHANCE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H256">
            <v>448394.01</v>
          </cell>
          <cell r="J256">
            <v>-1006.52</v>
          </cell>
          <cell r="L256">
            <v>447387.49</v>
          </cell>
          <cell r="N256">
            <v>-1020.6200000000001</v>
          </cell>
          <cell r="P256">
            <v>446366.87</v>
          </cell>
          <cell r="R256">
            <v>244819</v>
          </cell>
          <cell r="T256">
            <v>2.9793977598763832</v>
          </cell>
          <cell r="V256">
            <v>13344</v>
          </cell>
          <cell r="X256">
            <v>-1006.52</v>
          </cell>
          <cell r="Z256">
            <v>-40</v>
          </cell>
          <cell r="AB256">
            <v>-402.608</v>
          </cell>
          <cell r="AD256">
            <v>256753.872</v>
          </cell>
          <cell r="AF256">
            <v>2.9793977598763832</v>
          </cell>
          <cell r="AH256">
            <v>13314</v>
          </cell>
          <cell r="AJ256">
            <v>-1020.6200000000001</v>
          </cell>
          <cell r="AL256">
            <v>-40</v>
          </cell>
          <cell r="AN256">
            <v>-408.24800000000005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H257">
            <v>959002.13</v>
          </cell>
          <cell r="J257">
            <v>-1369.63</v>
          </cell>
          <cell r="L257">
            <v>957632.5</v>
          </cell>
          <cell r="N257">
            <v>-1403.1</v>
          </cell>
          <cell r="P257">
            <v>956229.4</v>
          </cell>
          <cell r="R257">
            <v>454436</v>
          </cell>
          <cell r="T257">
            <v>2.9881890259291586</v>
          </cell>
          <cell r="V257">
            <v>28636</v>
          </cell>
          <cell r="X257">
            <v>-1369.63</v>
          </cell>
          <cell r="Z257">
            <v>-40</v>
          </cell>
          <cell r="AB257">
            <v>-547.85200000000009</v>
          </cell>
          <cell r="AD257">
            <v>481154.51799999998</v>
          </cell>
          <cell r="AF257">
            <v>2.9881890259291586</v>
          </cell>
          <cell r="AH257">
            <v>28595</v>
          </cell>
          <cell r="AJ257">
            <v>-1403.1</v>
          </cell>
          <cell r="AL257">
            <v>-40</v>
          </cell>
          <cell r="AN257">
            <v>-561.24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H258">
            <v>1068019.67</v>
          </cell>
          <cell r="J258">
            <v>-3901.5499999999997</v>
          </cell>
          <cell r="L258">
            <v>1064118.1199999999</v>
          </cell>
          <cell r="N258">
            <v>-4083.14</v>
          </cell>
          <cell r="P258">
            <v>1060034.98</v>
          </cell>
          <cell r="R258">
            <v>612312</v>
          </cell>
          <cell r="T258">
            <v>3.0447646606703005</v>
          </cell>
          <cell r="V258">
            <v>32459</v>
          </cell>
          <cell r="X258">
            <v>-3901.5499999999997</v>
          </cell>
          <cell r="Z258">
            <v>-40</v>
          </cell>
          <cell r="AB258">
            <v>-1560.62</v>
          </cell>
          <cell r="AD258">
            <v>639308.82999999996</v>
          </cell>
          <cell r="AF258">
            <v>3.0447646606703005</v>
          </cell>
          <cell r="AH258">
            <v>32338</v>
          </cell>
          <cell r="AJ258">
            <v>-4083.14</v>
          </cell>
          <cell r="AL258">
            <v>-40</v>
          </cell>
          <cell r="AN258">
            <v>-1633.2560000000001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H259">
            <v>261833.29</v>
          </cell>
          <cell r="J259">
            <v>-1972.3500000000001</v>
          </cell>
          <cell r="L259">
            <v>259860.94</v>
          </cell>
          <cell r="N259">
            <v>-2037.39</v>
          </cell>
          <cell r="P259">
            <v>257823.55</v>
          </cell>
          <cell r="R259">
            <v>99338</v>
          </cell>
          <cell r="T259">
            <v>3.9217952792071049</v>
          </cell>
          <cell r="V259">
            <v>10230</v>
          </cell>
          <cell r="X259">
            <v>-1972.3500000000001</v>
          </cell>
          <cell r="Z259">
            <v>-20</v>
          </cell>
          <cell r="AB259">
            <v>-394.47</v>
          </cell>
          <cell r="AD259">
            <v>107201.18</v>
          </cell>
          <cell r="AF259">
            <v>3.9217952792071049</v>
          </cell>
          <cell r="AH259">
            <v>10151</v>
          </cell>
          <cell r="AJ259">
            <v>-2037.39</v>
          </cell>
          <cell r="AL259">
            <v>-20</v>
          </cell>
          <cell r="AN259">
            <v>-407.47800000000001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H260">
            <v>65286.71</v>
          </cell>
          <cell r="J260">
            <v>-155.63</v>
          </cell>
          <cell r="L260">
            <v>65131.08</v>
          </cell>
          <cell r="N260">
            <v>-157.76</v>
          </cell>
          <cell r="P260">
            <v>64973.32</v>
          </cell>
          <cell r="R260">
            <v>38833</v>
          </cell>
          <cell r="T260">
            <v>2.8149598875023067</v>
          </cell>
          <cell r="V260">
            <v>1836</v>
          </cell>
          <cell r="X260">
            <v>-155.63</v>
          </cell>
          <cell r="Z260">
            <v>-40</v>
          </cell>
          <cell r="AB260">
            <v>-62.251999999999995</v>
          </cell>
          <cell r="AD260">
            <v>40451.118000000002</v>
          </cell>
          <cell r="AF260">
            <v>2.8149598875023067</v>
          </cell>
          <cell r="AH260">
            <v>1831</v>
          </cell>
          <cell r="AJ260">
            <v>-157.76</v>
          </cell>
          <cell r="AL260">
            <v>-40</v>
          </cell>
          <cell r="AN260">
            <v>-63.103999999999999</v>
          </cell>
          <cell r="AP260">
            <v>42061.254000000001</v>
          </cell>
        </row>
        <row r="261">
          <cell r="A261">
            <v>0</v>
          </cell>
          <cell r="F261" t="str">
            <v>TOTAL LAST CHANCE</v>
          </cell>
          <cell r="H261">
            <v>2802535.81</v>
          </cell>
          <cell r="J261">
            <v>-8405.6799999999985</v>
          </cell>
          <cell r="L261">
            <v>2794130.13</v>
          </cell>
          <cell r="N261">
            <v>-8702.01</v>
          </cell>
          <cell r="P261">
            <v>2785428.1199999996</v>
          </cell>
          <cell r="R261">
            <v>1449738</v>
          </cell>
          <cell r="V261">
            <v>86505</v>
          </cell>
          <cell r="X261">
            <v>-8405.6799999999985</v>
          </cell>
          <cell r="AB261">
            <v>-2967.8020000000001</v>
          </cell>
          <cell r="AD261">
            <v>1524869.5179999999</v>
          </cell>
          <cell r="AH261">
            <v>86229</v>
          </cell>
          <cell r="AJ261">
            <v>-8702.01</v>
          </cell>
          <cell r="AN261">
            <v>-3073.326</v>
          </cell>
          <cell r="AP261">
            <v>1599323.1819999998</v>
          </cell>
        </row>
        <row r="262">
          <cell r="A262">
            <v>0</v>
          </cell>
        </row>
        <row r="263">
          <cell r="A263">
            <v>0</v>
          </cell>
          <cell r="F263" t="str">
            <v>LIFTON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H264">
            <v>20758.93</v>
          </cell>
          <cell r="J264">
            <v>0</v>
          </cell>
          <cell r="L264">
            <v>20758.93</v>
          </cell>
          <cell r="N264">
            <v>0</v>
          </cell>
          <cell r="P264">
            <v>20758.93</v>
          </cell>
          <cell r="R264">
            <v>12173</v>
          </cell>
          <cell r="T264">
            <v>1.9130330975617036</v>
          </cell>
          <cell r="V264">
            <v>397</v>
          </cell>
          <cell r="X264">
            <v>0</v>
          </cell>
          <cell r="Z264">
            <v>0</v>
          </cell>
          <cell r="AB264">
            <v>0</v>
          </cell>
          <cell r="AD264">
            <v>12570</v>
          </cell>
          <cell r="AF264">
            <v>1.9130330975617036</v>
          </cell>
          <cell r="AH264">
            <v>397</v>
          </cell>
          <cell r="AJ264">
            <v>0</v>
          </cell>
          <cell r="AL264">
            <v>0</v>
          </cell>
          <cell r="AN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H265">
            <v>24129.94</v>
          </cell>
          <cell r="J265">
            <v>0</v>
          </cell>
          <cell r="L265">
            <v>24129.94</v>
          </cell>
          <cell r="N265">
            <v>0</v>
          </cell>
          <cell r="P265">
            <v>24129.94</v>
          </cell>
          <cell r="R265">
            <v>13866</v>
          </cell>
          <cell r="T265">
            <v>1.9579131555923932</v>
          </cell>
          <cell r="V265">
            <v>472</v>
          </cell>
          <cell r="X265">
            <v>0</v>
          </cell>
          <cell r="Z265">
            <v>0</v>
          </cell>
          <cell r="AB265">
            <v>0</v>
          </cell>
          <cell r="AD265">
            <v>14338</v>
          </cell>
          <cell r="AF265">
            <v>1.9579131555923932</v>
          </cell>
          <cell r="AH265">
            <v>472</v>
          </cell>
          <cell r="AJ265">
            <v>0</v>
          </cell>
          <cell r="AL265">
            <v>0</v>
          </cell>
          <cell r="AN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H266">
            <v>1202030.3500000001</v>
          </cell>
          <cell r="J266">
            <v>-5520.1499999999987</v>
          </cell>
          <cell r="L266">
            <v>1196510.2000000002</v>
          </cell>
          <cell r="N266">
            <v>-5590.4999999999991</v>
          </cell>
          <cell r="P266">
            <v>1190919.7000000002</v>
          </cell>
          <cell r="R266">
            <v>560157</v>
          </cell>
          <cell r="T266">
            <v>2.4115442263942697</v>
          </cell>
          <cell r="V266">
            <v>28921</v>
          </cell>
          <cell r="X266">
            <v>-5520.1499999999987</v>
          </cell>
          <cell r="Z266">
            <v>-40</v>
          </cell>
          <cell r="AB266">
            <v>-2208.0599999999995</v>
          </cell>
          <cell r="AD266">
            <v>581349.78999999992</v>
          </cell>
          <cell r="AF266">
            <v>2.4115442263942697</v>
          </cell>
          <cell r="AH266">
            <v>28787</v>
          </cell>
          <cell r="AJ266">
            <v>-5590.4999999999991</v>
          </cell>
          <cell r="AL266">
            <v>-40</v>
          </cell>
          <cell r="AN266">
            <v>-2236.1999999999998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H267">
            <v>8271908.2300000004</v>
          </cell>
          <cell r="J267">
            <v>-24247.93</v>
          </cell>
          <cell r="L267">
            <v>8247660.3000000007</v>
          </cell>
          <cell r="N267">
            <v>-24707.890000000003</v>
          </cell>
          <cell r="P267">
            <v>8222952.4100000011</v>
          </cell>
          <cell r="R267">
            <v>3014592</v>
          </cell>
          <cell r="T267">
            <v>2.714487273727983</v>
          </cell>
          <cell r="V267">
            <v>224211</v>
          </cell>
          <cell r="X267">
            <v>-24247.93</v>
          </cell>
          <cell r="Z267">
            <v>-40</v>
          </cell>
          <cell r="AB267">
            <v>-9699.1719999999987</v>
          </cell>
          <cell r="AD267">
            <v>3204855.898</v>
          </cell>
          <cell r="AF267">
            <v>2.714487273727983</v>
          </cell>
          <cell r="AH267">
            <v>223546</v>
          </cell>
          <cell r="AJ267">
            <v>-24707.890000000003</v>
          </cell>
          <cell r="AL267">
            <v>-40</v>
          </cell>
          <cell r="AN267">
            <v>-9883.1560000000009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H268">
            <v>7761267.7300000004</v>
          </cell>
          <cell r="J268">
            <v>-6468.6</v>
          </cell>
          <cell r="L268">
            <v>7754799.1300000008</v>
          </cell>
          <cell r="N268">
            <v>-7103.64</v>
          </cell>
          <cell r="P268">
            <v>7747695.4900000012</v>
          </cell>
          <cell r="R268">
            <v>1072252</v>
          </cell>
          <cell r="T268">
            <v>3.584686729431791</v>
          </cell>
          <cell r="V268">
            <v>278101</v>
          </cell>
          <cell r="X268">
            <v>-6468.6</v>
          </cell>
          <cell r="Z268">
            <v>-40</v>
          </cell>
          <cell r="AB268">
            <v>-2587.44</v>
          </cell>
          <cell r="AD268">
            <v>1341296.96</v>
          </cell>
          <cell r="AF268">
            <v>3.584686729431791</v>
          </cell>
          <cell r="AH268">
            <v>277858</v>
          </cell>
          <cell r="AJ268">
            <v>-7103.64</v>
          </cell>
          <cell r="AL268">
            <v>-40</v>
          </cell>
          <cell r="AN268">
            <v>-2841.4560000000001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H269">
            <v>288315.67</v>
          </cell>
          <cell r="J269">
            <v>-2790.7699999999995</v>
          </cell>
          <cell r="L269">
            <v>285524.89999999997</v>
          </cell>
          <cell r="N269">
            <v>-2830.1</v>
          </cell>
          <cell r="P269">
            <v>282694.8</v>
          </cell>
          <cell r="R269">
            <v>102806</v>
          </cell>
          <cell r="T269">
            <v>3.2316137215370979</v>
          </cell>
          <cell r="V269">
            <v>9272</v>
          </cell>
          <cell r="X269">
            <v>-2790.7699999999995</v>
          </cell>
          <cell r="Z269">
            <v>-20</v>
          </cell>
          <cell r="AB269">
            <v>-558.154</v>
          </cell>
          <cell r="AD269">
            <v>108729.076</v>
          </cell>
          <cell r="AF269">
            <v>3.2316137215370979</v>
          </cell>
          <cell r="AH269">
            <v>9181</v>
          </cell>
          <cell r="AJ269">
            <v>-2830.1</v>
          </cell>
          <cell r="AL269">
            <v>-20</v>
          </cell>
          <cell r="AN269">
            <v>-566.02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H270">
            <v>2910.09</v>
          </cell>
          <cell r="J270">
            <v>-24.629999999999995</v>
          </cell>
          <cell r="L270">
            <v>2885.46</v>
          </cell>
          <cell r="N270">
            <v>-24.78</v>
          </cell>
          <cell r="P270">
            <v>2860.68</v>
          </cell>
          <cell r="R270">
            <v>1267</v>
          </cell>
          <cell r="T270">
            <v>2.6155175335516869</v>
          </cell>
          <cell r="V270">
            <v>76</v>
          </cell>
          <cell r="X270">
            <v>-24.629999999999995</v>
          </cell>
          <cell r="Z270">
            <v>-10</v>
          </cell>
          <cell r="AB270">
            <v>-2.4629999999999996</v>
          </cell>
          <cell r="AD270">
            <v>1315.9069999999999</v>
          </cell>
          <cell r="AF270">
            <v>2.6155175335516869</v>
          </cell>
          <cell r="AH270">
            <v>75</v>
          </cell>
          <cell r="AJ270">
            <v>-24.78</v>
          </cell>
          <cell r="AL270">
            <v>-10</v>
          </cell>
          <cell r="AN270">
            <v>-2.4780000000000002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H271">
            <v>186957.26</v>
          </cell>
          <cell r="J271">
            <v>-354.39000000000004</v>
          </cell>
          <cell r="L271">
            <v>186602.87</v>
          </cell>
          <cell r="N271">
            <v>-360.21999999999997</v>
          </cell>
          <cell r="P271">
            <v>186242.65</v>
          </cell>
          <cell r="R271">
            <v>38479</v>
          </cell>
          <cell r="T271">
            <v>3.4286912055472003</v>
          </cell>
          <cell r="V271">
            <v>6404</v>
          </cell>
          <cell r="X271">
            <v>-354.39000000000004</v>
          </cell>
          <cell r="Z271">
            <v>-40</v>
          </cell>
          <cell r="AB271">
            <v>-141.75600000000003</v>
          </cell>
          <cell r="AD271">
            <v>44386.853999999999</v>
          </cell>
          <cell r="AF271">
            <v>3.4286912055472003</v>
          </cell>
          <cell r="AH271">
            <v>6392</v>
          </cell>
          <cell r="AJ271">
            <v>-360.21999999999997</v>
          </cell>
          <cell r="AL271">
            <v>-40</v>
          </cell>
          <cell r="AN271">
            <v>-144.08799999999999</v>
          </cell>
          <cell r="AP271">
            <v>50274.545999999995</v>
          </cell>
        </row>
        <row r="272">
          <cell r="A272">
            <v>0</v>
          </cell>
          <cell r="F272" t="str">
            <v>TOTAL LIFTON</v>
          </cell>
          <cell r="H272">
            <v>17758278.200000003</v>
          </cell>
          <cell r="J272">
            <v>-39406.469999999994</v>
          </cell>
          <cell r="L272">
            <v>17718871.73</v>
          </cell>
          <cell r="N272">
            <v>-40617.130000000005</v>
          </cell>
          <cell r="P272">
            <v>17678254.600000001</v>
          </cell>
          <cell r="R272">
            <v>4815592</v>
          </cell>
          <cell r="V272">
            <v>547854</v>
          </cell>
          <cell r="X272">
            <v>-39406.469999999994</v>
          </cell>
          <cell r="AB272">
            <v>-15197.044999999998</v>
          </cell>
          <cell r="AD272">
            <v>5308842.4850000003</v>
          </cell>
          <cell r="AH272">
            <v>546708</v>
          </cell>
          <cell r="AJ272">
            <v>-40617.130000000005</v>
          </cell>
          <cell r="AN272">
            <v>-15673.397999999999</v>
          </cell>
          <cell r="AP272">
            <v>5799259.9570000004</v>
          </cell>
        </row>
        <row r="273">
          <cell r="A273">
            <v>0</v>
          </cell>
        </row>
        <row r="274">
          <cell r="A274">
            <v>0</v>
          </cell>
          <cell r="F274" t="str">
            <v>MERWIN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H275">
            <v>300510.01</v>
          </cell>
          <cell r="J275">
            <v>0</v>
          </cell>
          <cell r="L275">
            <v>300510.01</v>
          </cell>
          <cell r="N275">
            <v>0</v>
          </cell>
          <cell r="P275">
            <v>300510.01</v>
          </cell>
          <cell r="R275">
            <v>219750</v>
          </cell>
          <cell r="T275">
            <v>0.75387674287045359</v>
          </cell>
          <cell r="V275">
            <v>2265</v>
          </cell>
          <cell r="X275">
            <v>0</v>
          </cell>
          <cell r="Z275">
            <v>0</v>
          </cell>
          <cell r="AB275">
            <v>0</v>
          </cell>
          <cell r="AD275">
            <v>222015</v>
          </cell>
          <cell r="AF275">
            <v>0.75387674287045359</v>
          </cell>
          <cell r="AH275">
            <v>2265</v>
          </cell>
          <cell r="AJ275">
            <v>0</v>
          </cell>
          <cell r="AL275">
            <v>0</v>
          </cell>
          <cell r="AN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H276">
            <v>212279.74</v>
          </cell>
          <cell r="J276">
            <v>0</v>
          </cell>
          <cell r="L276">
            <v>212279.74</v>
          </cell>
          <cell r="N276">
            <v>0</v>
          </cell>
          <cell r="P276">
            <v>212279.74</v>
          </cell>
          <cell r="R276">
            <v>157680</v>
          </cell>
          <cell r="T276">
            <v>0.73803467118899568</v>
          </cell>
          <cell r="V276">
            <v>1567</v>
          </cell>
          <cell r="X276">
            <v>0</v>
          </cell>
          <cell r="Z276">
            <v>0</v>
          </cell>
          <cell r="AB276">
            <v>0</v>
          </cell>
          <cell r="AD276">
            <v>159247</v>
          </cell>
          <cell r="AF276">
            <v>0.73803467118899568</v>
          </cell>
          <cell r="AH276">
            <v>1567</v>
          </cell>
          <cell r="AJ276">
            <v>0</v>
          </cell>
          <cell r="AL276">
            <v>0</v>
          </cell>
          <cell r="AN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H277">
            <v>31596208.039999999</v>
          </cell>
          <cell r="J277">
            <v>-66116.429999999978</v>
          </cell>
          <cell r="L277">
            <v>31530091.609999999</v>
          </cell>
          <cell r="N277">
            <v>-67098.66</v>
          </cell>
          <cell r="P277">
            <v>31462992.949999999</v>
          </cell>
          <cell r="R277">
            <v>10820249</v>
          </cell>
          <cell r="T277">
            <v>1.8137786889300149</v>
          </cell>
          <cell r="V277">
            <v>572486</v>
          </cell>
          <cell r="X277">
            <v>-66116.429999999978</v>
          </cell>
          <cell r="Z277">
            <v>-40</v>
          </cell>
          <cell r="AB277">
            <v>-26446.571999999993</v>
          </cell>
          <cell r="AD277">
            <v>11300171.998</v>
          </cell>
          <cell r="AF277">
            <v>1.8137786889300149</v>
          </cell>
          <cell r="AH277">
            <v>571278</v>
          </cell>
          <cell r="AJ277">
            <v>-67098.66</v>
          </cell>
          <cell r="AL277">
            <v>-40</v>
          </cell>
          <cell r="AN277">
            <v>-26839.464000000004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H278">
            <v>11656734.99</v>
          </cell>
          <cell r="J278">
            <v>-38976.489999999991</v>
          </cell>
          <cell r="L278">
            <v>11617758.5</v>
          </cell>
          <cell r="N278">
            <v>-39729.060000000005</v>
          </cell>
          <cell r="P278">
            <v>11578029.439999999</v>
          </cell>
          <cell r="R278">
            <v>5895656</v>
          </cell>
          <cell r="T278">
            <v>1.1038933621516931</v>
          </cell>
          <cell r="V278">
            <v>128463</v>
          </cell>
          <cell r="X278">
            <v>-38976.489999999991</v>
          </cell>
          <cell r="Z278">
            <v>-40</v>
          </cell>
          <cell r="AB278">
            <v>-15590.595999999996</v>
          </cell>
          <cell r="AD278">
            <v>5969551.9139999999</v>
          </cell>
          <cell r="AF278">
            <v>1.1038933621516931</v>
          </cell>
          <cell r="AH278">
            <v>128028</v>
          </cell>
          <cell r="AJ278">
            <v>-39729.060000000005</v>
          </cell>
          <cell r="AL278">
            <v>-40</v>
          </cell>
          <cell r="AN278">
            <v>-15891.624000000002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H279">
            <v>7889887.7599999998</v>
          </cell>
          <cell r="J279">
            <v>-60143.33</v>
          </cell>
          <cell r="L279">
            <v>7829744.4299999997</v>
          </cell>
          <cell r="N279">
            <v>-61098.400000000001</v>
          </cell>
          <cell r="P279">
            <v>7768646.0299999993</v>
          </cell>
          <cell r="R279">
            <v>4493605</v>
          </cell>
          <cell r="T279">
            <v>1.3830876050534058</v>
          </cell>
          <cell r="V279">
            <v>108708</v>
          </cell>
          <cell r="X279">
            <v>-60143.33</v>
          </cell>
          <cell r="Z279">
            <v>-40</v>
          </cell>
          <cell r="AB279">
            <v>-24057.332000000002</v>
          </cell>
          <cell r="AD279">
            <v>4518112.3379999995</v>
          </cell>
          <cell r="AF279">
            <v>1.3830876050534058</v>
          </cell>
          <cell r="AH279">
            <v>107870</v>
          </cell>
          <cell r="AJ279">
            <v>-61098.400000000001</v>
          </cell>
          <cell r="AL279">
            <v>-40</v>
          </cell>
          <cell r="AN279">
            <v>-24439.360000000001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H280">
            <v>10057945.59</v>
          </cell>
          <cell r="J280">
            <v>-62660.149999999994</v>
          </cell>
          <cell r="L280">
            <v>9995285.4399999995</v>
          </cell>
          <cell r="N280">
            <v>-66555.51999999999</v>
          </cell>
          <cell r="P280">
            <v>9928729.9199999999</v>
          </cell>
          <cell r="R280">
            <v>2065168</v>
          </cell>
          <cell r="T280">
            <v>2.2865904883418708</v>
          </cell>
          <cell r="V280">
            <v>229268</v>
          </cell>
          <cell r="X280">
            <v>-62660.149999999994</v>
          </cell>
          <cell r="Z280">
            <v>-20</v>
          </cell>
          <cell r="AB280">
            <v>-12532.03</v>
          </cell>
          <cell r="AD280">
            <v>2219243.8200000003</v>
          </cell>
          <cell r="AF280">
            <v>2.2865904883418708</v>
          </cell>
          <cell r="AH280">
            <v>227790</v>
          </cell>
          <cell r="AJ280">
            <v>-66555.51999999999</v>
          </cell>
          <cell r="AL280">
            <v>-20</v>
          </cell>
          <cell r="AN280">
            <v>-13311.103999999999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H281">
            <v>158874.82999999999</v>
          </cell>
          <cell r="J281">
            <v>-931.28</v>
          </cell>
          <cell r="L281">
            <v>157943.54999999999</v>
          </cell>
          <cell r="N281">
            <v>-936.73000000000013</v>
          </cell>
          <cell r="P281">
            <v>157006.81999999998</v>
          </cell>
          <cell r="R281">
            <v>36790</v>
          </cell>
          <cell r="T281">
            <v>1.4402177678524068</v>
          </cell>
          <cell r="V281">
            <v>2281</v>
          </cell>
          <cell r="X281">
            <v>-931.28</v>
          </cell>
          <cell r="Z281">
            <v>-10</v>
          </cell>
          <cell r="AB281">
            <v>-93.127999999999986</v>
          </cell>
          <cell r="AD281">
            <v>38046.592000000004</v>
          </cell>
          <cell r="AF281">
            <v>1.4402177678524068</v>
          </cell>
          <cell r="AH281">
            <v>2268</v>
          </cell>
          <cell r="AJ281">
            <v>-936.73000000000013</v>
          </cell>
          <cell r="AL281">
            <v>-10</v>
          </cell>
          <cell r="AN281">
            <v>-93.673000000000016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H282">
            <v>2148088.58</v>
          </cell>
          <cell r="J282">
            <v>-4592.8</v>
          </cell>
          <cell r="L282">
            <v>2143495.7800000003</v>
          </cell>
          <cell r="N282">
            <v>-4665.55</v>
          </cell>
          <cell r="P282">
            <v>2138830.2300000004</v>
          </cell>
          <cell r="R282">
            <v>742312</v>
          </cell>
          <cell r="T282">
            <v>1.736488327085048</v>
          </cell>
          <cell r="V282">
            <v>37261</v>
          </cell>
          <cell r="X282">
            <v>-4592.8</v>
          </cell>
          <cell r="Z282">
            <v>-40</v>
          </cell>
          <cell r="AB282">
            <v>-1837.12</v>
          </cell>
          <cell r="AD282">
            <v>773143.08</v>
          </cell>
          <cell r="AF282">
            <v>1.736488327085048</v>
          </cell>
          <cell r="AH282">
            <v>37181</v>
          </cell>
          <cell r="AJ282">
            <v>-4665.55</v>
          </cell>
          <cell r="AL282">
            <v>-40</v>
          </cell>
          <cell r="AN282">
            <v>-1866.22</v>
          </cell>
          <cell r="AP282">
            <v>803792.30999999994</v>
          </cell>
        </row>
        <row r="283">
          <cell r="A283">
            <v>0</v>
          </cell>
          <cell r="F283" t="str">
            <v>TOTAL MERWIN</v>
          </cell>
          <cell r="H283">
            <v>64020529.539999992</v>
          </cell>
          <cell r="J283">
            <v>-233420.47999999995</v>
          </cell>
          <cell r="L283">
            <v>63787109.059999995</v>
          </cell>
          <cell r="N283">
            <v>-240083.91999999998</v>
          </cell>
          <cell r="P283">
            <v>63547025.140000001</v>
          </cell>
          <cell r="R283">
            <v>24431210</v>
          </cell>
          <cell r="V283">
            <v>1082299</v>
          </cell>
          <cell r="X283">
            <v>-233420.47999999995</v>
          </cell>
          <cell r="AB283">
            <v>-80556.777999999991</v>
          </cell>
          <cell r="AD283">
            <v>25199531.741999999</v>
          </cell>
          <cell r="AH283">
            <v>1078247</v>
          </cell>
          <cell r="AJ283">
            <v>-240083.91999999998</v>
          </cell>
          <cell r="AN283">
            <v>-82441.444999999992</v>
          </cell>
          <cell r="AP283">
            <v>25955253.376999997</v>
          </cell>
        </row>
        <row r="284">
          <cell r="A284">
            <v>0</v>
          </cell>
        </row>
        <row r="285">
          <cell r="A285">
            <v>0</v>
          </cell>
          <cell r="F285" t="str">
            <v>NORTH UMPQUA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H286">
            <v>23122316.989999998</v>
          </cell>
          <cell r="J286">
            <v>-50787.920000000006</v>
          </cell>
          <cell r="L286">
            <v>23071529.069999997</v>
          </cell>
          <cell r="N286">
            <v>-51565.860000000022</v>
          </cell>
          <cell r="P286">
            <v>23019963.209999997</v>
          </cell>
          <cell r="R286">
            <v>6479110</v>
          </cell>
          <cell r="T286">
            <v>2.1157271365950705</v>
          </cell>
          <cell r="V286">
            <v>488668</v>
          </cell>
          <cell r="X286">
            <v>-50787.920000000006</v>
          </cell>
          <cell r="Z286">
            <v>-40</v>
          </cell>
          <cell r="AB286">
            <v>-20315.168000000001</v>
          </cell>
          <cell r="AD286">
            <v>6896674.9120000005</v>
          </cell>
          <cell r="AF286">
            <v>2.1157271365950705</v>
          </cell>
          <cell r="AH286">
            <v>487585</v>
          </cell>
          <cell r="AJ286">
            <v>-51565.860000000022</v>
          </cell>
          <cell r="AL286">
            <v>-40</v>
          </cell>
          <cell r="AN286">
            <v>-20626.344000000008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H287">
            <v>117865347.31</v>
          </cell>
          <cell r="J287">
            <v>-208207.87999999998</v>
          </cell>
          <cell r="L287">
            <v>117657139.43000001</v>
          </cell>
          <cell r="N287">
            <v>-213134.35000000009</v>
          </cell>
          <cell r="P287">
            <v>117444005.08000001</v>
          </cell>
          <cell r="R287">
            <v>33112655</v>
          </cell>
          <cell r="T287">
            <v>1.921535320952046</v>
          </cell>
          <cell r="V287">
            <v>2262824</v>
          </cell>
          <cell r="X287">
            <v>-208207.87999999998</v>
          </cell>
          <cell r="Z287">
            <v>-40</v>
          </cell>
          <cell r="AB287">
            <v>-83283.151999999987</v>
          </cell>
          <cell r="AD287">
            <v>35083987.967999995</v>
          </cell>
          <cell r="AF287">
            <v>1.921535320952046</v>
          </cell>
          <cell r="AH287">
            <v>2258776</v>
          </cell>
          <cell r="AJ287">
            <v>-213134.35000000009</v>
          </cell>
          <cell r="AL287">
            <v>-40</v>
          </cell>
          <cell r="AN287">
            <v>-85253.740000000034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H288">
            <v>24053733.609999999</v>
          </cell>
          <cell r="J288">
            <v>-77249.37</v>
          </cell>
          <cell r="L288">
            <v>23976484.239999998</v>
          </cell>
          <cell r="N288">
            <v>-79277.349999999991</v>
          </cell>
          <cell r="P288">
            <v>23897206.889999997</v>
          </cell>
          <cell r="R288">
            <v>5362038</v>
          </cell>
          <cell r="T288">
            <v>2.0835871002566919</v>
          </cell>
          <cell r="V288">
            <v>500376</v>
          </cell>
          <cell r="X288">
            <v>-77249.37</v>
          </cell>
          <cell r="Z288">
            <v>-40</v>
          </cell>
          <cell r="AB288">
            <v>-30899.748</v>
          </cell>
          <cell r="AD288">
            <v>5754264.8820000002</v>
          </cell>
          <cell r="AF288">
            <v>2.0835871002566919</v>
          </cell>
          <cell r="AH288">
            <v>498745</v>
          </cell>
          <cell r="AJ288">
            <v>-79277.349999999991</v>
          </cell>
          <cell r="AL288">
            <v>-40</v>
          </cell>
          <cell r="AN288">
            <v>-31710.939999999995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H289">
            <v>15764745.34</v>
          </cell>
          <cell r="J289">
            <v>-87819.01</v>
          </cell>
          <cell r="L289">
            <v>15676926.33</v>
          </cell>
          <cell r="N289">
            <v>-95255.35</v>
          </cell>
          <cell r="P289">
            <v>15581670.98</v>
          </cell>
          <cell r="R289">
            <v>2428520</v>
          </cell>
          <cell r="T289">
            <v>2.5841432176615067</v>
          </cell>
          <cell r="V289">
            <v>406249</v>
          </cell>
          <cell r="X289">
            <v>-87819.01</v>
          </cell>
          <cell r="Z289">
            <v>-20</v>
          </cell>
          <cell r="AB289">
            <v>-17563.802</v>
          </cell>
          <cell r="AD289">
            <v>2729386.1880000001</v>
          </cell>
          <cell r="AF289">
            <v>2.5841432176615067</v>
          </cell>
          <cell r="AH289">
            <v>403883</v>
          </cell>
          <cell r="AJ289">
            <v>-95255.35</v>
          </cell>
          <cell r="AL289">
            <v>-20</v>
          </cell>
          <cell r="AN289">
            <v>-19051.07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H290">
            <v>716521.19</v>
          </cell>
          <cell r="J290">
            <v>-4621.33</v>
          </cell>
          <cell r="L290">
            <v>711899.86</v>
          </cell>
          <cell r="N290">
            <v>-4648.0700000000006</v>
          </cell>
          <cell r="P290">
            <v>707251.79</v>
          </cell>
          <cell r="R290">
            <v>200692</v>
          </cell>
          <cell r="T290">
            <v>2.5999211806546674</v>
          </cell>
          <cell r="V290">
            <v>18569</v>
          </cell>
          <cell r="X290">
            <v>-4621.33</v>
          </cell>
          <cell r="Z290">
            <v>-10</v>
          </cell>
          <cell r="AB290">
            <v>-462.13300000000004</v>
          </cell>
          <cell r="AD290">
            <v>214177.53700000001</v>
          </cell>
          <cell r="AF290">
            <v>2.5999211806546674</v>
          </cell>
          <cell r="AH290">
            <v>18448</v>
          </cell>
          <cell r="AJ290">
            <v>-4648.0700000000006</v>
          </cell>
          <cell r="AL290">
            <v>-10</v>
          </cell>
          <cell r="AN290">
            <v>-464.80700000000002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H291">
            <v>6840814.9100000001</v>
          </cell>
          <cell r="J291">
            <v>-17140.910000000003</v>
          </cell>
          <cell r="L291">
            <v>6823674</v>
          </cell>
          <cell r="N291">
            <v>-17401.34</v>
          </cell>
          <cell r="P291">
            <v>6806272.6600000001</v>
          </cell>
          <cell r="R291">
            <v>2289521</v>
          </cell>
          <cell r="T291">
            <v>2.0370859129452414</v>
          </cell>
          <cell r="V291">
            <v>139179</v>
          </cell>
          <cell r="X291">
            <v>-17140.910000000003</v>
          </cell>
          <cell r="Z291">
            <v>-40</v>
          </cell>
          <cell r="AB291">
            <v>-6856.3640000000014</v>
          </cell>
          <cell r="AD291">
            <v>2404702.7259999998</v>
          </cell>
          <cell r="AF291">
            <v>2.0370859129452414</v>
          </cell>
          <cell r="AH291">
            <v>138827</v>
          </cell>
          <cell r="AJ291">
            <v>-17401.34</v>
          </cell>
          <cell r="AL291">
            <v>-40</v>
          </cell>
          <cell r="AN291">
            <v>-6960.5360000000001</v>
          </cell>
          <cell r="AP291">
            <v>2519167.85</v>
          </cell>
        </row>
        <row r="292">
          <cell r="A292">
            <v>0</v>
          </cell>
          <cell r="F292" t="str">
            <v>TOTAL NORTH UMPQUA</v>
          </cell>
          <cell r="H292">
            <v>188363479.35000002</v>
          </cell>
          <cell r="J292">
            <v>-445826.42000000004</v>
          </cell>
          <cell r="L292">
            <v>187917652.93000004</v>
          </cell>
          <cell r="N292">
            <v>-461282.32000000018</v>
          </cell>
          <cell r="P292">
            <v>187456370.60999998</v>
          </cell>
          <cell r="R292">
            <v>49872536</v>
          </cell>
          <cell r="V292">
            <v>3815865</v>
          </cell>
          <cell r="X292">
            <v>-445826.42000000004</v>
          </cell>
          <cell r="AB292">
            <v>-159380.367</v>
          </cell>
          <cell r="AD292">
            <v>53083194.213</v>
          </cell>
          <cell r="AH292">
            <v>3806264</v>
          </cell>
          <cell r="AJ292">
            <v>-461282.32000000018</v>
          </cell>
          <cell r="AN292">
            <v>-164067.43700000003</v>
          </cell>
          <cell r="AP292">
            <v>56264108.455999993</v>
          </cell>
        </row>
        <row r="293">
          <cell r="A293">
            <v>0</v>
          </cell>
        </row>
        <row r="294">
          <cell r="A294">
            <v>0</v>
          </cell>
          <cell r="F294" t="str">
            <v>OLMSTED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H295">
            <v>190851.69</v>
          </cell>
          <cell r="J295">
            <v>-1178.7299999999998</v>
          </cell>
          <cell r="L295">
            <v>189672.95999999999</v>
          </cell>
          <cell r="N295">
            <v>-1192.5099999999998</v>
          </cell>
          <cell r="P295">
            <v>188480.44999999998</v>
          </cell>
          <cell r="R295">
            <v>149454</v>
          </cell>
          <cell r="T295">
            <v>2.8285473081255086</v>
          </cell>
          <cell r="V295">
            <v>5382</v>
          </cell>
          <cell r="X295">
            <v>-1178.7299999999998</v>
          </cell>
          <cell r="Z295">
            <v>-40</v>
          </cell>
          <cell r="AB295">
            <v>-471.4919999999999</v>
          </cell>
          <cell r="AD295">
            <v>153185.77799999999</v>
          </cell>
          <cell r="AF295">
            <v>2.8285473081255086</v>
          </cell>
          <cell r="AH295">
            <v>5348</v>
          </cell>
          <cell r="AJ295">
            <v>-1192.5099999999998</v>
          </cell>
          <cell r="AL295">
            <v>-40</v>
          </cell>
          <cell r="AN295">
            <v>-477.00399999999996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H296">
            <v>28640.22</v>
          </cell>
          <cell r="J296">
            <v>-201.45</v>
          </cell>
          <cell r="L296">
            <v>28438.77</v>
          </cell>
          <cell r="N296">
            <v>-208.59</v>
          </cell>
          <cell r="P296">
            <v>28230.18</v>
          </cell>
          <cell r="R296">
            <v>17085</v>
          </cell>
          <cell r="T296">
            <v>6.794260444091317</v>
          </cell>
          <cell r="V296">
            <v>1939</v>
          </cell>
          <cell r="X296">
            <v>-201.45</v>
          </cell>
          <cell r="Z296">
            <v>-20</v>
          </cell>
          <cell r="AB296">
            <v>-40.29</v>
          </cell>
          <cell r="AD296">
            <v>18782.259999999998</v>
          </cell>
          <cell r="AF296">
            <v>6.794260444091317</v>
          </cell>
          <cell r="AH296">
            <v>1925</v>
          </cell>
          <cell r="AJ296">
            <v>-208.59</v>
          </cell>
          <cell r="AL296">
            <v>-20</v>
          </cell>
          <cell r="AN296">
            <v>-41.718000000000004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H297">
            <v>3274.14</v>
          </cell>
          <cell r="J297">
            <v>-24.990000000000002</v>
          </cell>
          <cell r="L297">
            <v>3249.15</v>
          </cell>
          <cell r="N297">
            <v>-25.130000000000003</v>
          </cell>
          <cell r="P297">
            <v>3224.02</v>
          </cell>
          <cell r="R297">
            <v>2581</v>
          </cell>
          <cell r="T297">
            <v>4.129113188008585</v>
          </cell>
          <cell r="V297">
            <v>135</v>
          </cell>
          <cell r="X297">
            <v>-24.990000000000002</v>
          </cell>
          <cell r="Z297">
            <v>-10</v>
          </cell>
          <cell r="AB297">
            <v>-2.4990000000000006</v>
          </cell>
          <cell r="AD297">
            <v>2688.5110000000004</v>
          </cell>
          <cell r="AF297">
            <v>4.129113188008585</v>
          </cell>
          <cell r="AH297">
            <v>134</v>
          </cell>
          <cell r="AJ297">
            <v>-25.130000000000003</v>
          </cell>
          <cell r="AL297">
            <v>-10</v>
          </cell>
          <cell r="AN297">
            <v>-2.5129999999999999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H298">
            <v>12641.17</v>
          </cell>
          <cell r="J298">
            <v>-21.61</v>
          </cell>
          <cell r="L298">
            <v>12619.56</v>
          </cell>
          <cell r="N298">
            <v>-21.93</v>
          </cell>
          <cell r="P298">
            <v>12597.63</v>
          </cell>
          <cell r="R298">
            <v>6512</v>
          </cell>
          <cell r="T298">
            <v>5.3863990302808258</v>
          </cell>
          <cell r="V298">
            <v>680</v>
          </cell>
          <cell r="X298">
            <v>-21.61</v>
          </cell>
          <cell r="Z298">
            <v>-40</v>
          </cell>
          <cell r="AB298">
            <v>-8.6440000000000001</v>
          </cell>
          <cell r="AD298">
            <v>7161.7460000000001</v>
          </cell>
          <cell r="AF298">
            <v>5.3863990302808258</v>
          </cell>
          <cell r="AH298">
            <v>679</v>
          </cell>
          <cell r="AJ298">
            <v>-21.93</v>
          </cell>
          <cell r="AL298">
            <v>-40</v>
          </cell>
          <cell r="AN298">
            <v>-8.7720000000000002</v>
          </cell>
          <cell r="AP298">
            <v>7810.0439999999999</v>
          </cell>
        </row>
        <row r="299">
          <cell r="A299">
            <v>0</v>
          </cell>
          <cell r="F299" t="str">
            <v>TOTAL OLMSTED</v>
          </cell>
          <cell r="H299">
            <v>235407.22000000003</v>
          </cell>
          <cell r="J299">
            <v>-1426.7799999999997</v>
          </cell>
          <cell r="L299">
            <v>233980.43999999997</v>
          </cell>
          <cell r="N299">
            <v>-1448.1599999999999</v>
          </cell>
          <cell r="P299">
            <v>232532.27999999997</v>
          </cell>
          <cell r="R299">
            <v>175632</v>
          </cell>
          <cell r="V299">
            <v>8136</v>
          </cell>
          <cell r="X299">
            <v>-1426.7799999999997</v>
          </cell>
          <cell r="AB299">
            <v>-522.92499999999995</v>
          </cell>
          <cell r="AD299">
            <v>181818.29500000001</v>
          </cell>
          <cell r="AH299">
            <v>8086</v>
          </cell>
          <cell r="AJ299">
            <v>-1448.1599999999999</v>
          </cell>
          <cell r="AN299">
            <v>-530.00700000000006</v>
          </cell>
          <cell r="AP299">
            <v>187926.12799999997</v>
          </cell>
        </row>
        <row r="300">
          <cell r="A300">
            <v>0</v>
          </cell>
        </row>
        <row r="301">
          <cell r="A301">
            <v>0</v>
          </cell>
          <cell r="F301" t="str">
            <v>PARIS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H302">
            <v>115992.18</v>
          </cell>
          <cell r="J302">
            <v>-258.97999999999996</v>
          </cell>
          <cell r="L302">
            <v>115733.2</v>
          </cell>
          <cell r="N302">
            <v>-262.75</v>
          </cell>
          <cell r="P302">
            <v>115470.45</v>
          </cell>
          <cell r="R302">
            <v>55262</v>
          </cell>
          <cell r="T302">
            <v>6.1081057530733531</v>
          </cell>
          <cell r="V302">
            <v>7077</v>
          </cell>
          <cell r="X302">
            <v>-258.97999999999996</v>
          </cell>
          <cell r="Z302">
            <v>-40</v>
          </cell>
          <cell r="AB302">
            <v>-103.59199999999998</v>
          </cell>
          <cell r="AD302">
            <v>61976.428</v>
          </cell>
          <cell r="AF302">
            <v>6.1081057530733531</v>
          </cell>
          <cell r="AH302">
            <v>7061</v>
          </cell>
          <cell r="AJ302">
            <v>-262.75</v>
          </cell>
          <cell r="AL302">
            <v>-40</v>
          </cell>
          <cell r="AN302">
            <v>-105.1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H303">
            <v>96285</v>
          </cell>
          <cell r="J303">
            <v>-534.70999999999981</v>
          </cell>
          <cell r="L303">
            <v>95750.29</v>
          </cell>
          <cell r="N303">
            <v>-543.15000000000009</v>
          </cell>
          <cell r="P303">
            <v>95207.14</v>
          </cell>
          <cell r="R303">
            <v>95825</v>
          </cell>
          <cell r="T303">
            <v>5.1864811761995933</v>
          </cell>
          <cell r="V303">
            <v>4980</v>
          </cell>
          <cell r="X303">
            <v>-534.70999999999981</v>
          </cell>
          <cell r="Z303">
            <v>-40</v>
          </cell>
          <cell r="AB303">
            <v>-213.88399999999993</v>
          </cell>
          <cell r="AD303">
            <v>100056.40599999999</v>
          </cell>
          <cell r="AF303">
            <v>5.1864811761995933</v>
          </cell>
          <cell r="AH303">
            <v>4952</v>
          </cell>
          <cell r="AJ303">
            <v>-543.15000000000009</v>
          </cell>
          <cell r="AL303">
            <v>-40</v>
          </cell>
          <cell r="AN303">
            <v>-217.26000000000005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H304">
            <v>73253.33</v>
          </cell>
          <cell r="J304">
            <v>-477.65</v>
          </cell>
          <cell r="L304">
            <v>72775.680000000008</v>
          </cell>
          <cell r="N304">
            <v>-485.21999999999997</v>
          </cell>
          <cell r="P304">
            <v>72290.460000000006</v>
          </cell>
          <cell r="R304">
            <v>68094</v>
          </cell>
          <cell r="T304">
            <v>6.0768871564165368</v>
          </cell>
          <cell r="V304">
            <v>4437</v>
          </cell>
          <cell r="X304">
            <v>-477.65</v>
          </cell>
          <cell r="Z304">
            <v>-40</v>
          </cell>
          <cell r="AB304">
            <v>-191.06</v>
          </cell>
          <cell r="AD304">
            <v>71862.290000000008</v>
          </cell>
          <cell r="AF304">
            <v>6.0768871564165368</v>
          </cell>
          <cell r="AH304">
            <v>4408</v>
          </cell>
          <cell r="AJ304">
            <v>-485.21999999999997</v>
          </cell>
          <cell r="AL304">
            <v>-40</v>
          </cell>
          <cell r="AN304">
            <v>-194.08799999999999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H305">
            <v>151116.65</v>
          </cell>
          <cell r="J305">
            <v>-1273.48</v>
          </cell>
          <cell r="L305">
            <v>149843.16999999998</v>
          </cell>
          <cell r="N305">
            <v>-1311.9</v>
          </cell>
          <cell r="P305">
            <v>148531.26999999999</v>
          </cell>
          <cell r="R305">
            <v>103434</v>
          </cell>
          <cell r="T305">
            <v>6.9799619842079803</v>
          </cell>
          <cell r="V305">
            <v>10503</v>
          </cell>
          <cell r="X305">
            <v>-1273.48</v>
          </cell>
          <cell r="Z305">
            <v>-20</v>
          </cell>
          <cell r="AB305">
            <v>-254.696</v>
          </cell>
          <cell r="AD305">
            <v>112408.82400000001</v>
          </cell>
          <cell r="AF305">
            <v>6.9799619842079803</v>
          </cell>
          <cell r="AH305">
            <v>10413</v>
          </cell>
          <cell r="AJ305">
            <v>-1311.9</v>
          </cell>
          <cell r="AL305">
            <v>-20</v>
          </cell>
          <cell r="AN305">
            <v>-262.38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H306">
            <v>417.22</v>
          </cell>
          <cell r="J306">
            <v>-3.12</v>
          </cell>
          <cell r="L306">
            <v>414.1</v>
          </cell>
          <cell r="N306">
            <v>-3.1399999999999997</v>
          </cell>
          <cell r="P306">
            <v>410.96000000000004</v>
          </cell>
          <cell r="R306">
            <v>390</v>
          </cell>
          <cell r="T306">
            <v>8.2487309644670042</v>
          </cell>
          <cell r="V306">
            <v>34</v>
          </cell>
          <cell r="X306">
            <v>-3.12</v>
          </cell>
          <cell r="Z306">
            <v>-10</v>
          </cell>
          <cell r="AB306">
            <v>-0.31200000000000006</v>
          </cell>
          <cell r="AD306">
            <v>420.56799999999998</v>
          </cell>
          <cell r="AF306">
            <v>8.2487309644670042</v>
          </cell>
          <cell r="AH306">
            <v>34</v>
          </cell>
          <cell r="AJ306">
            <v>-3.1399999999999997</v>
          </cell>
          <cell r="AL306">
            <v>-10</v>
          </cell>
          <cell r="AN306">
            <v>-0.314</v>
          </cell>
          <cell r="AP306">
            <v>451.11399999999998</v>
          </cell>
        </row>
        <row r="307">
          <cell r="A307">
            <v>0</v>
          </cell>
          <cell r="F307" t="str">
            <v>TOTAL PARIS</v>
          </cell>
          <cell r="H307">
            <v>437064.38</v>
          </cell>
          <cell r="J307">
            <v>-2547.9399999999996</v>
          </cell>
          <cell r="L307">
            <v>434516.43999999994</v>
          </cell>
          <cell r="N307">
            <v>-2606.1600000000003</v>
          </cell>
          <cell r="P307">
            <v>431910.27999999997</v>
          </cell>
          <cell r="R307">
            <v>323005</v>
          </cell>
          <cell r="V307">
            <v>27031</v>
          </cell>
          <cell r="X307">
            <v>-2547.9399999999996</v>
          </cell>
          <cell r="AB307">
            <v>-763.54399999999987</v>
          </cell>
          <cell r="AD307">
            <v>346724.516</v>
          </cell>
          <cell r="AH307">
            <v>26868</v>
          </cell>
          <cell r="AJ307">
            <v>-2606.1600000000003</v>
          </cell>
          <cell r="AN307">
            <v>-779.14199999999994</v>
          </cell>
          <cell r="AP307">
            <v>370207.21399999998</v>
          </cell>
        </row>
        <row r="308">
          <cell r="A308">
            <v>0</v>
          </cell>
        </row>
        <row r="309">
          <cell r="A309">
            <v>0</v>
          </cell>
          <cell r="F309" t="str">
            <v>PIONEER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H310">
            <v>9247.48</v>
          </cell>
          <cell r="J310">
            <v>0</v>
          </cell>
          <cell r="L310">
            <v>9247.48</v>
          </cell>
          <cell r="N310">
            <v>0</v>
          </cell>
          <cell r="P310">
            <v>9247.48</v>
          </cell>
          <cell r="R310">
            <v>7357</v>
          </cell>
          <cell r="T310">
            <v>0.93138315129231097</v>
          </cell>
          <cell r="V310">
            <v>86</v>
          </cell>
          <cell r="X310">
            <v>0</v>
          </cell>
          <cell r="Z310">
            <v>0</v>
          </cell>
          <cell r="AB310">
            <v>0</v>
          </cell>
          <cell r="AD310">
            <v>7443</v>
          </cell>
          <cell r="AF310">
            <v>0.93138315129231097</v>
          </cell>
          <cell r="AH310">
            <v>86</v>
          </cell>
          <cell r="AJ310">
            <v>0</v>
          </cell>
          <cell r="AL310">
            <v>0</v>
          </cell>
          <cell r="AN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H311">
            <v>110805.67</v>
          </cell>
          <cell r="J311">
            <v>0</v>
          </cell>
          <cell r="L311">
            <v>110805.67</v>
          </cell>
          <cell r="N311">
            <v>0</v>
          </cell>
          <cell r="P311">
            <v>110805.67</v>
          </cell>
          <cell r="R311">
            <v>88175</v>
          </cell>
          <cell r="T311">
            <v>0.93086866535506496</v>
          </cell>
          <cell r="V311">
            <v>1031</v>
          </cell>
          <cell r="X311">
            <v>0</v>
          </cell>
          <cell r="Z311">
            <v>0</v>
          </cell>
          <cell r="AB311">
            <v>0</v>
          </cell>
          <cell r="AD311">
            <v>89206</v>
          </cell>
          <cell r="AF311">
            <v>0.93086866535506496</v>
          </cell>
          <cell r="AH311">
            <v>1031</v>
          </cell>
          <cell r="AJ311">
            <v>0</v>
          </cell>
          <cell r="AL311">
            <v>0</v>
          </cell>
          <cell r="AN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H312">
            <v>514442.22</v>
          </cell>
          <cell r="J312">
            <v>-1527.7700000000002</v>
          </cell>
          <cell r="L312">
            <v>512914.44999999995</v>
          </cell>
          <cell r="N312">
            <v>-1547.1899999999998</v>
          </cell>
          <cell r="P312">
            <v>511367.25999999995</v>
          </cell>
          <cell r="R312">
            <v>204736</v>
          </cell>
          <cell r="T312">
            <v>1.9423606469478352</v>
          </cell>
          <cell r="V312">
            <v>9977</v>
          </cell>
          <cell r="X312">
            <v>-1527.7700000000002</v>
          </cell>
          <cell r="Z312">
            <v>-40</v>
          </cell>
          <cell r="AB312">
            <v>-611.10800000000006</v>
          </cell>
          <cell r="AD312">
            <v>212574.122</v>
          </cell>
          <cell r="AF312">
            <v>1.9423606469478352</v>
          </cell>
          <cell r="AH312">
            <v>9948</v>
          </cell>
          <cell r="AJ312">
            <v>-1547.1899999999998</v>
          </cell>
          <cell r="AL312">
            <v>-40</v>
          </cell>
          <cell r="AN312">
            <v>-618.87599999999986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H313">
            <v>8118726.1299999999</v>
          </cell>
          <cell r="J313">
            <v>-16865.55</v>
          </cell>
          <cell r="L313">
            <v>8101860.5800000001</v>
          </cell>
          <cell r="N313">
            <v>-17191.169999999998</v>
          </cell>
          <cell r="P313">
            <v>8084669.4100000001</v>
          </cell>
          <cell r="R313">
            <v>3891552</v>
          </cell>
          <cell r="T313">
            <v>2.4193129801488245</v>
          </cell>
          <cell r="V313">
            <v>196213</v>
          </cell>
          <cell r="X313">
            <v>-16865.55</v>
          </cell>
          <cell r="Z313">
            <v>-40</v>
          </cell>
          <cell r="AB313">
            <v>-6746.22</v>
          </cell>
          <cell r="AD313">
            <v>4064153.23</v>
          </cell>
          <cell r="AF313">
            <v>2.4193129801488245</v>
          </cell>
          <cell r="AH313">
            <v>195801</v>
          </cell>
          <cell r="AJ313">
            <v>-17191.169999999998</v>
          </cell>
          <cell r="AL313">
            <v>-40</v>
          </cell>
          <cell r="AN313">
            <v>-6876.4679999999989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H314">
            <v>1598920.96</v>
          </cell>
          <cell r="J314">
            <v>-2466.98</v>
          </cell>
          <cell r="L314">
            <v>1596453.98</v>
          </cell>
          <cell r="N314">
            <v>-2617.8799999999997</v>
          </cell>
          <cell r="P314">
            <v>1593836.1</v>
          </cell>
          <cell r="R314">
            <v>394338</v>
          </cell>
          <cell r="T314">
            <v>2.8448030959184014</v>
          </cell>
          <cell r="V314">
            <v>45451</v>
          </cell>
          <cell r="X314">
            <v>-2466.98</v>
          </cell>
          <cell r="Z314">
            <v>-40</v>
          </cell>
          <cell r="AB314">
            <v>-986.79199999999992</v>
          </cell>
          <cell r="AD314">
            <v>436335.228</v>
          </cell>
          <cell r="AF314">
            <v>2.8448030959184014</v>
          </cell>
          <cell r="AH314">
            <v>45379</v>
          </cell>
          <cell r="AJ314">
            <v>-2617.8799999999997</v>
          </cell>
          <cell r="AL314">
            <v>-40</v>
          </cell>
          <cell r="AN314">
            <v>-1047.1519999999998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H315">
            <v>543405.18000000005</v>
          </cell>
          <cell r="J315">
            <v>-4923.79</v>
          </cell>
          <cell r="L315">
            <v>538481.39</v>
          </cell>
          <cell r="N315">
            <v>-5019.78</v>
          </cell>
          <cell r="P315">
            <v>533461.61</v>
          </cell>
          <cell r="R315">
            <v>226055</v>
          </cell>
          <cell r="T315">
            <v>2.6665776419354796</v>
          </cell>
          <cell r="V315">
            <v>14425</v>
          </cell>
          <cell r="X315">
            <v>-4923.79</v>
          </cell>
          <cell r="Z315">
            <v>-20</v>
          </cell>
          <cell r="AB315">
            <v>-984.75800000000004</v>
          </cell>
          <cell r="AD315">
            <v>234571.45199999999</v>
          </cell>
          <cell r="AF315">
            <v>2.6665776419354796</v>
          </cell>
          <cell r="AH315">
            <v>14292</v>
          </cell>
          <cell r="AJ315">
            <v>-5019.78</v>
          </cell>
          <cell r="AL315">
            <v>-20</v>
          </cell>
          <cell r="AN315">
            <v>-1003.9559999999999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H316">
            <v>9601.69</v>
          </cell>
          <cell r="J316">
            <v>-66.78</v>
          </cell>
          <cell r="L316">
            <v>9534.91</v>
          </cell>
          <cell r="N316">
            <v>-67.14</v>
          </cell>
          <cell r="P316">
            <v>9467.77</v>
          </cell>
          <cell r="R316">
            <v>4918</v>
          </cell>
          <cell r="T316">
            <v>2.5168759518215498</v>
          </cell>
          <cell r="V316">
            <v>241</v>
          </cell>
          <cell r="X316">
            <v>-66.78</v>
          </cell>
          <cell r="Z316">
            <v>-10</v>
          </cell>
          <cell r="AB316">
            <v>-6.6779999999999999</v>
          </cell>
          <cell r="AD316">
            <v>5085.5420000000004</v>
          </cell>
          <cell r="AF316">
            <v>2.5168759518215498</v>
          </cell>
          <cell r="AH316">
            <v>239</v>
          </cell>
          <cell r="AJ316">
            <v>-67.14</v>
          </cell>
          <cell r="AL316">
            <v>-10</v>
          </cell>
          <cell r="AN316">
            <v>-6.7139999999999995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H317">
            <v>70754.91</v>
          </cell>
          <cell r="J317">
            <v>-127.91</v>
          </cell>
          <cell r="L317">
            <v>70627</v>
          </cell>
          <cell r="N317">
            <v>-129.74</v>
          </cell>
          <cell r="P317">
            <v>70497.259999999995</v>
          </cell>
          <cell r="R317">
            <v>7613</v>
          </cell>
          <cell r="T317">
            <v>2.1213683783486301</v>
          </cell>
          <cell r="V317">
            <v>1500</v>
          </cell>
          <cell r="X317">
            <v>-127.91</v>
          </cell>
          <cell r="Z317">
            <v>-40</v>
          </cell>
          <cell r="AB317">
            <v>-51.163999999999994</v>
          </cell>
          <cell r="AD317">
            <v>8933.9259999999995</v>
          </cell>
          <cell r="AF317">
            <v>2.1213683783486301</v>
          </cell>
          <cell r="AH317">
            <v>1497</v>
          </cell>
          <cell r="AJ317">
            <v>-129.74</v>
          </cell>
          <cell r="AL317">
            <v>-40</v>
          </cell>
          <cell r="AN317">
            <v>-51.896000000000001</v>
          </cell>
          <cell r="AP317">
            <v>10249.289999999999</v>
          </cell>
        </row>
        <row r="318">
          <cell r="A318">
            <v>0</v>
          </cell>
          <cell r="F318" t="str">
            <v>TOTAL PIONEER</v>
          </cell>
          <cell r="H318">
            <v>10975904.24</v>
          </cell>
          <cell r="J318">
            <v>-25978.78</v>
          </cell>
          <cell r="L318">
            <v>10949925.460000001</v>
          </cell>
          <cell r="N318">
            <v>-26572.899999999998</v>
          </cell>
          <cell r="P318">
            <v>10923352.559999999</v>
          </cell>
          <cell r="R318">
            <v>4824744</v>
          </cell>
          <cell r="V318">
            <v>268924</v>
          </cell>
          <cell r="X318">
            <v>-25978.78</v>
          </cell>
          <cell r="AB318">
            <v>-9386.7200000000012</v>
          </cell>
          <cell r="AD318">
            <v>5058302.5</v>
          </cell>
          <cell r="AH318">
            <v>268273</v>
          </cell>
          <cell r="AJ318">
            <v>-26572.899999999998</v>
          </cell>
          <cell r="AN318">
            <v>-9605.0619999999999</v>
          </cell>
          <cell r="AP318">
            <v>5290397.5380000006</v>
          </cell>
        </row>
        <row r="319">
          <cell r="A319">
            <v>0</v>
          </cell>
        </row>
        <row r="320">
          <cell r="A320">
            <v>0</v>
          </cell>
          <cell r="F320" t="str">
            <v>PROSPECT # 1, 2 AND 4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H321">
            <v>3711.84</v>
          </cell>
          <cell r="J321">
            <v>0</v>
          </cell>
          <cell r="L321">
            <v>3711.84</v>
          </cell>
          <cell r="N321">
            <v>0</v>
          </cell>
          <cell r="P321">
            <v>3711.84</v>
          </cell>
          <cell r="R321">
            <v>1659</v>
          </cell>
          <cell r="T321">
            <v>2.0960789766407117</v>
          </cell>
          <cell r="V321">
            <v>78</v>
          </cell>
          <cell r="X321">
            <v>0</v>
          </cell>
          <cell r="Z321">
            <v>0</v>
          </cell>
          <cell r="AB321">
            <v>0</v>
          </cell>
          <cell r="AD321">
            <v>1737</v>
          </cell>
          <cell r="AF321">
            <v>2.0960789766407117</v>
          </cell>
          <cell r="AH321">
            <v>78</v>
          </cell>
          <cell r="AJ321">
            <v>0</v>
          </cell>
          <cell r="AL321">
            <v>0</v>
          </cell>
          <cell r="AN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H322">
            <v>3166.96</v>
          </cell>
          <cell r="J322">
            <v>0</v>
          </cell>
          <cell r="L322">
            <v>3166.96</v>
          </cell>
          <cell r="N322">
            <v>0</v>
          </cell>
          <cell r="P322">
            <v>3166.96</v>
          </cell>
          <cell r="R322">
            <v>1988</v>
          </cell>
          <cell r="T322">
            <v>1.7478635525632276</v>
          </cell>
          <cell r="V322">
            <v>55</v>
          </cell>
          <cell r="X322">
            <v>0</v>
          </cell>
          <cell r="Z322">
            <v>0</v>
          </cell>
          <cell r="AB322">
            <v>0</v>
          </cell>
          <cell r="AD322">
            <v>2043</v>
          </cell>
          <cell r="AF322">
            <v>1.7478635525632276</v>
          </cell>
          <cell r="AH322">
            <v>55</v>
          </cell>
          <cell r="AJ322">
            <v>0</v>
          </cell>
          <cell r="AL322">
            <v>0</v>
          </cell>
          <cell r="AN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H323">
            <v>3310521.34</v>
          </cell>
          <cell r="J323">
            <v>-8380.3099999999977</v>
          </cell>
          <cell r="L323">
            <v>3302141.03</v>
          </cell>
          <cell r="N323">
            <v>-8501.5000000000018</v>
          </cell>
          <cell r="P323">
            <v>3293639.53</v>
          </cell>
          <cell r="R323">
            <v>1043997</v>
          </cell>
          <cell r="T323">
            <v>2.4569130404844972</v>
          </cell>
          <cell r="V323">
            <v>81234</v>
          </cell>
          <cell r="X323">
            <v>-8380.3099999999977</v>
          </cell>
          <cell r="Z323">
            <v>-40</v>
          </cell>
          <cell r="AB323">
            <v>-3352.1239999999989</v>
          </cell>
          <cell r="AD323">
            <v>1113498.5659999999</v>
          </cell>
          <cell r="AF323">
            <v>2.4569130404844972</v>
          </cell>
          <cell r="AH323">
            <v>81026</v>
          </cell>
          <cell r="AJ323">
            <v>-8501.5000000000018</v>
          </cell>
          <cell r="AL323">
            <v>-40</v>
          </cell>
          <cell r="AN323">
            <v>-3400.6000000000004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H324">
            <v>26162163.710000001</v>
          </cell>
          <cell r="J324">
            <v>-34205.469999999994</v>
          </cell>
          <cell r="L324">
            <v>26127958.240000002</v>
          </cell>
          <cell r="N324">
            <v>-35054.78</v>
          </cell>
          <cell r="P324">
            <v>26092903.460000001</v>
          </cell>
          <cell r="R324">
            <v>6116126</v>
          </cell>
          <cell r="T324">
            <v>2.8777293805626458</v>
          </cell>
          <cell r="V324">
            <v>752384</v>
          </cell>
          <cell r="X324">
            <v>-34205.469999999994</v>
          </cell>
          <cell r="Z324">
            <v>-40</v>
          </cell>
          <cell r="AB324">
            <v>-13682.187999999998</v>
          </cell>
          <cell r="AD324">
            <v>6820622.3420000002</v>
          </cell>
          <cell r="AF324">
            <v>2.8777293805626458</v>
          </cell>
          <cell r="AH324">
            <v>751388</v>
          </cell>
          <cell r="AJ324">
            <v>-35054.78</v>
          </cell>
          <cell r="AL324">
            <v>-40</v>
          </cell>
          <cell r="AN324">
            <v>-14021.912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H325">
            <v>3898861.56</v>
          </cell>
          <cell r="J325">
            <v>-11654.239999999996</v>
          </cell>
          <cell r="L325">
            <v>3887207.32</v>
          </cell>
          <cell r="N325">
            <v>-11973.989999999998</v>
          </cell>
          <cell r="P325">
            <v>3875233.3299999996</v>
          </cell>
          <cell r="R325">
            <v>916508</v>
          </cell>
          <cell r="T325">
            <v>2.4463134205680439</v>
          </cell>
          <cell r="V325">
            <v>95236</v>
          </cell>
          <cell r="X325">
            <v>-11654.239999999996</v>
          </cell>
          <cell r="Z325">
            <v>-40</v>
          </cell>
          <cell r="AB325">
            <v>-4661.695999999999</v>
          </cell>
          <cell r="AD325">
            <v>995428.06400000001</v>
          </cell>
          <cell r="AF325">
            <v>2.4463134205680439</v>
          </cell>
          <cell r="AH325">
            <v>94947</v>
          </cell>
          <cell r="AJ325">
            <v>-11973.989999999998</v>
          </cell>
          <cell r="AL325">
            <v>-40</v>
          </cell>
          <cell r="AN325">
            <v>-4789.5959999999995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H326">
            <v>2177999.46</v>
          </cell>
          <cell r="J326">
            <v>-16466.739999999998</v>
          </cell>
          <cell r="L326">
            <v>2161532.7199999997</v>
          </cell>
          <cell r="N326">
            <v>-17141.849999999999</v>
          </cell>
          <cell r="P326">
            <v>2144390.8699999996</v>
          </cell>
          <cell r="R326">
            <v>573906</v>
          </cell>
          <cell r="T326">
            <v>2.9371080753471248</v>
          </cell>
          <cell r="V326">
            <v>63728</v>
          </cell>
          <cell r="X326">
            <v>-16466.739999999998</v>
          </cell>
          <cell r="Z326">
            <v>-20</v>
          </cell>
          <cell r="AB326">
            <v>-3293.3479999999995</v>
          </cell>
          <cell r="AD326">
            <v>617873.91200000001</v>
          </cell>
          <cell r="AF326">
            <v>2.9371080753471248</v>
          </cell>
          <cell r="AH326">
            <v>63235</v>
          </cell>
          <cell r="AJ326">
            <v>-17141.849999999999</v>
          </cell>
          <cell r="AL326">
            <v>-20</v>
          </cell>
          <cell r="AN326">
            <v>-3428.37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H327">
            <v>19027.060000000001</v>
          </cell>
          <cell r="J327">
            <v>-111.12</v>
          </cell>
          <cell r="L327">
            <v>18915.940000000002</v>
          </cell>
          <cell r="N327">
            <v>-111.85</v>
          </cell>
          <cell r="P327">
            <v>18804.090000000004</v>
          </cell>
          <cell r="R327">
            <v>4930</v>
          </cell>
          <cell r="T327">
            <v>3.3746786111314298</v>
          </cell>
          <cell r="V327">
            <v>640</v>
          </cell>
          <cell r="X327">
            <v>-111.12</v>
          </cell>
          <cell r="Z327">
            <v>-10</v>
          </cell>
          <cell r="AB327">
            <v>-11.112</v>
          </cell>
          <cell r="AD327">
            <v>5447.768</v>
          </cell>
          <cell r="AF327">
            <v>3.3746786111314298</v>
          </cell>
          <cell r="AH327">
            <v>636</v>
          </cell>
          <cell r="AJ327">
            <v>-111.85</v>
          </cell>
          <cell r="AL327">
            <v>-10</v>
          </cell>
          <cell r="AN327">
            <v>-11.185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H328">
            <v>292057.63</v>
          </cell>
          <cell r="J328">
            <v>-679.28000000000009</v>
          </cell>
          <cell r="L328">
            <v>291378.34999999998</v>
          </cell>
          <cell r="N328">
            <v>-689.53</v>
          </cell>
          <cell r="P328">
            <v>290688.81999999995</v>
          </cell>
          <cell r="R328">
            <v>87318</v>
          </cell>
          <cell r="T328">
            <v>2.3404806137303198</v>
          </cell>
          <cell r="V328">
            <v>6828</v>
          </cell>
          <cell r="X328">
            <v>-679.28000000000009</v>
          </cell>
          <cell r="Z328">
            <v>-40</v>
          </cell>
          <cell r="AB328">
            <v>-271.71200000000005</v>
          </cell>
          <cell r="AD328">
            <v>93195.008000000002</v>
          </cell>
          <cell r="AF328">
            <v>2.3404806137303198</v>
          </cell>
          <cell r="AH328">
            <v>6812</v>
          </cell>
          <cell r="AJ328">
            <v>-689.53</v>
          </cell>
          <cell r="AL328">
            <v>-40</v>
          </cell>
          <cell r="AN328">
            <v>-275.81199999999995</v>
          </cell>
          <cell r="AP328">
            <v>99041.665999999997</v>
          </cell>
        </row>
        <row r="329">
          <cell r="A329">
            <v>0</v>
          </cell>
          <cell r="F329" t="str">
            <v>TOTAL PROSPECT # 1, 2 AND 4</v>
          </cell>
          <cell r="H329">
            <v>35867509.560000002</v>
          </cell>
          <cell r="J329">
            <v>-71497.159999999974</v>
          </cell>
          <cell r="L329">
            <v>35796012.399999999</v>
          </cell>
          <cell r="N329">
            <v>-73473.5</v>
          </cell>
          <cell r="P329">
            <v>35722538.899999999</v>
          </cell>
          <cell r="R329">
            <v>8746432</v>
          </cell>
          <cell r="V329">
            <v>1000183</v>
          </cell>
          <cell r="X329">
            <v>-71497.159999999974</v>
          </cell>
          <cell r="AB329">
            <v>-25272.179999999997</v>
          </cell>
          <cell r="AD329">
            <v>9649845.6599999983</v>
          </cell>
          <cell r="AH329">
            <v>998177</v>
          </cell>
          <cell r="AJ329">
            <v>-73473.5</v>
          </cell>
          <cell r="AN329">
            <v>-25927.475000000002</v>
          </cell>
          <cell r="AP329">
            <v>10548621.684999999</v>
          </cell>
        </row>
        <row r="330">
          <cell r="A330">
            <v>0</v>
          </cell>
        </row>
        <row r="331">
          <cell r="A331">
            <v>0</v>
          </cell>
          <cell r="F331" t="str">
            <v>PROSPECT #3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H332">
            <v>333844.78000000003</v>
          </cell>
          <cell r="J332">
            <v>-915.82</v>
          </cell>
          <cell r="L332">
            <v>332928.96000000002</v>
          </cell>
          <cell r="N332">
            <v>-929.54</v>
          </cell>
          <cell r="P332">
            <v>331999.42000000004</v>
          </cell>
          <cell r="R332">
            <v>219953</v>
          </cell>
          <cell r="T332">
            <v>3.6873975888980608</v>
          </cell>
          <cell r="V332">
            <v>12293</v>
          </cell>
          <cell r="X332">
            <v>-915.82</v>
          </cell>
          <cell r="Z332">
            <v>-40</v>
          </cell>
          <cell r="AB332">
            <v>-366.32800000000003</v>
          </cell>
          <cell r="AD332">
            <v>230963.85199999998</v>
          </cell>
          <cell r="AF332">
            <v>3.6873975888980608</v>
          </cell>
          <cell r="AH332">
            <v>12259</v>
          </cell>
          <cell r="AJ332">
            <v>-929.54</v>
          </cell>
          <cell r="AL332">
            <v>-40</v>
          </cell>
          <cell r="AN332">
            <v>-371.81599999999997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H333">
            <v>4227698.95</v>
          </cell>
          <cell r="J333">
            <v>-8432.2999999999993</v>
          </cell>
          <cell r="L333">
            <v>4219266.6500000004</v>
          </cell>
          <cell r="N333">
            <v>-8621.7000000000007</v>
          </cell>
          <cell r="P333">
            <v>4210644.95</v>
          </cell>
          <cell r="R333">
            <v>3012197</v>
          </cell>
          <cell r="T333">
            <v>4.1672952092700637</v>
          </cell>
          <cell r="V333">
            <v>176005</v>
          </cell>
          <cell r="X333">
            <v>-8432.2999999999993</v>
          </cell>
          <cell r="Z333">
            <v>-40</v>
          </cell>
          <cell r="AB333">
            <v>-3372.92</v>
          </cell>
          <cell r="AD333">
            <v>3176396.7800000003</v>
          </cell>
          <cell r="AF333">
            <v>4.1672952092700637</v>
          </cell>
          <cell r="AH333">
            <v>175650</v>
          </cell>
          <cell r="AJ333">
            <v>-8621.7000000000007</v>
          </cell>
          <cell r="AL333">
            <v>-40</v>
          </cell>
          <cell r="AN333">
            <v>-3448.68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H334">
            <v>1808818.99</v>
          </cell>
          <cell r="J334">
            <v>-4789.8100000000004</v>
          </cell>
          <cell r="L334">
            <v>1804029.18</v>
          </cell>
          <cell r="N334">
            <v>-5016.3700000000008</v>
          </cell>
          <cell r="P334">
            <v>1799012.8099999998</v>
          </cell>
          <cell r="R334">
            <v>1207312</v>
          </cell>
          <cell r="T334">
            <v>5.0006939149485348</v>
          </cell>
          <cell r="V334">
            <v>90334</v>
          </cell>
          <cell r="X334">
            <v>-4789.8100000000004</v>
          </cell>
          <cell r="Z334">
            <v>-40</v>
          </cell>
          <cell r="AB334">
            <v>-1915.9240000000002</v>
          </cell>
          <cell r="AD334">
            <v>1290940.2659999998</v>
          </cell>
          <cell r="AF334">
            <v>5.0006939149485348</v>
          </cell>
          <cell r="AH334">
            <v>90089</v>
          </cell>
          <cell r="AJ334">
            <v>-5016.3700000000008</v>
          </cell>
          <cell r="AL334">
            <v>-40</v>
          </cell>
          <cell r="AN334">
            <v>-2006.5480000000005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H335">
            <v>477082.18</v>
          </cell>
          <cell r="J335">
            <v>-4276.26</v>
          </cell>
          <cell r="L335">
            <v>472805.92</v>
          </cell>
          <cell r="N335">
            <v>-4342.25</v>
          </cell>
          <cell r="P335">
            <v>468463.67</v>
          </cell>
          <cell r="R335">
            <v>315765</v>
          </cell>
          <cell r="T335">
            <v>5.0352227957525528</v>
          </cell>
          <cell r="V335">
            <v>23914</v>
          </cell>
          <cell r="X335">
            <v>-4276.26</v>
          </cell>
          <cell r="Z335">
            <v>-20</v>
          </cell>
          <cell r="AB335">
            <v>-855.25200000000007</v>
          </cell>
          <cell r="AD335">
            <v>334547.48800000001</v>
          </cell>
          <cell r="AF335">
            <v>5.0352227957525528</v>
          </cell>
          <cell r="AH335">
            <v>23698</v>
          </cell>
          <cell r="AJ335">
            <v>-4342.25</v>
          </cell>
          <cell r="AL335">
            <v>-20</v>
          </cell>
          <cell r="AN335">
            <v>-868.45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H336">
            <v>71749.509999999995</v>
          </cell>
          <cell r="J336">
            <v>-497.6</v>
          </cell>
          <cell r="L336">
            <v>71251.909999999989</v>
          </cell>
          <cell r="N336">
            <v>-499.94999999999993</v>
          </cell>
          <cell r="P336">
            <v>70751.959999999992</v>
          </cell>
          <cell r="R336">
            <v>50472</v>
          </cell>
          <cell r="T336">
            <v>4.6891780102507932</v>
          </cell>
          <cell r="V336">
            <v>3353</v>
          </cell>
          <cell r="X336">
            <v>-497.6</v>
          </cell>
          <cell r="Z336">
            <v>-10</v>
          </cell>
          <cell r="AB336">
            <v>-49.76</v>
          </cell>
          <cell r="AD336">
            <v>53277.64</v>
          </cell>
          <cell r="AF336">
            <v>4.6891780102507932</v>
          </cell>
          <cell r="AH336">
            <v>3329</v>
          </cell>
          <cell r="AJ336">
            <v>-499.94999999999993</v>
          </cell>
          <cell r="AL336">
            <v>-10</v>
          </cell>
          <cell r="AN336">
            <v>-49.99499999999999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H337">
            <v>59360.36</v>
          </cell>
          <cell r="J337">
            <v>-215.70999999999998</v>
          </cell>
          <cell r="L337">
            <v>59144.65</v>
          </cell>
          <cell r="N337">
            <v>-218.82999999999998</v>
          </cell>
          <cell r="P337">
            <v>58925.82</v>
          </cell>
          <cell r="R337">
            <v>46897</v>
          </cell>
          <cell r="T337">
            <v>3.068823713707761</v>
          </cell>
          <cell r="V337">
            <v>1818</v>
          </cell>
          <cell r="X337">
            <v>-215.70999999999998</v>
          </cell>
          <cell r="Z337">
            <v>-40</v>
          </cell>
          <cell r="AB337">
            <v>-86.283999999999992</v>
          </cell>
          <cell r="AD337">
            <v>48413.006000000001</v>
          </cell>
          <cell r="AF337">
            <v>3.068823713707761</v>
          </cell>
          <cell r="AH337">
            <v>1812</v>
          </cell>
          <cell r="AJ337">
            <v>-218.82999999999998</v>
          </cell>
          <cell r="AL337">
            <v>-40</v>
          </cell>
          <cell r="AN337">
            <v>-87.531999999999982</v>
          </cell>
          <cell r="AP337">
            <v>49918.644</v>
          </cell>
        </row>
        <row r="338">
          <cell r="A338">
            <v>0</v>
          </cell>
          <cell r="F338" t="str">
            <v>TOTAL PROSPECT #3</v>
          </cell>
          <cell r="H338">
            <v>6978554.7700000005</v>
          </cell>
          <cell r="J338">
            <v>-19127.5</v>
          </cell>
          <cell r="L338">
            <v>6959427.2700000005</v>
          </cell>
          <cell r="N338">
            <v>-19628.640000000003</v>
          </cell>
          <cell r="P338">
            <v>6939798.6299999999</v>
          </cell>
          <cell r="R338">
            <v>4852596</v>
          </cell>
          <cell r="V338">
            <v>307717</v>
          </cell>
          <cell r="X338">
            <v>-19127.5</v>
          </cell>
          <cell r="AB338">
            <v>-6646.4680000000008</v>
          </cell>
          <cell r="AD338">
            <v>5134539.0319999997</v>
          </cell>
          <cell r="AH338">
            <v>306837</v>
          </cell>
          <cell r="AJ338">
            <v>-19628.640000000003</v>
          </cell>
          <cell r="AN338">
            <v>-6833.0209999999997</v>
          </cell>
          <cell r="AP338">
            <v>5414914.3709999993</v>
          </cell>
        </row>
        <row r="339">
          <cell r="A339">
            <v>0</v>
          </cell>
        </row>
        <row r="340">
          <cell r="A340">
            <v>0</v>
          </cell>
          <cell r="F340" t="str">
            <v>SANTA CLARA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H341">
            <v>179622.92</v>
          </cell>
          <cell r="J341">
            <v>-496.43999999999994</v>
          </cell>
          <cell r="L341">
            <v>179126.48</v>
          </cell>
          <cell r="N341">
            <v>-503.50999999999993</v>
          </cell>
          <cell r="P341">
            <v>178622.97</v>
          </cell>
          <cell r="R341">
            <v>107595</v>
          </cell>
          <cell r="T341">
            <v>3.2366747397230333</v>
          </cell>
          <cell r="V341">
            <v>5806</v>
          </cell>
          <cell r="X341">
            <v>-496.43999999999994</v>
          </cell>
          <cell r="Z341">
            <v>-40</v>
          </cell>
          <cell r="AB341">
            <v>-198.57599999999999</v>
          </cell>
          <cell r="AD341">
            <v>112705.984</v>
          </cell>
          <cell r="AF341">
            <v>3.2366747397230333</v>
          </cell>
          <cell r="AH341">
            <v>5790</v>
          </cell>
          <cell r="AJ341">
            <v>-503.50999999999993</v>
          </cell>
          <cell r="AL341">
            <v>-40</v>
          </cell>
          <cell r="AN341">
            <v>-201.40399999999997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H342">
            <v>1139630.56</v>
          </cell>
          <cell r="J342">
            <v>-2897.5699999999993</v>
          </cell>
          <cell r="L342">
            <v>1136732.99</v>
          </cell>
          <cell r="N342">
            <v>-2958.56</v>
          </cell>
          <cell r="P342">
            <v>1133774.43</v>
          </cell>
          <cell r="R342">
            <v>693752</v>
          </cell>
          <cell r="T342">
            <v>3.1537986664156676</v>
          </cell>
          <cell r="V342">
            <v>35896</v>
          </cell>
          <cell r="X342">
            <v>-2897.5699999999993</v>
          </cell>
          <cell r="Z342">
            <v>-40</v>
          </cell>
          <cell r="AB342">
            <v>-1159.0279999999998</v>
          </cell>
          <cell r="AD342">
            <v>725591.402</v>
          </cell>
          <cell r="AF342">
            <v>3.1537986664156676</v>
          </cell>
          <cell r="AH342">
            <v>35804</v>
          </cell>
          <cell r="AJ342">
            <v>-2958.56</v>
          </cell>
          <cell r="AL342">
            <v>-40</v>
          </cell>
          <cell r="AN342">
            <v>-1183.424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H343">
            <v>464354.77</v>
          </cell>
          <cell r="J343">
            <v>-1726.46</v>
          </cell>
          <cell r="L343">
            <v>462628.31</v>
          </cell>
          <cell r="N343">
            <v>-1785.4800000000002</v>
          </cell>
          <cell r="P343">
            <v>460842.83</v>
          </cell>
          <cell r="R343">
            <v>293532</v>
          </cell>
          <cell r="T343">
            <v>3.7982586229006743</v>
          </cell>
          <cell r="V343">
            <v>17605</v>
          </cell>
          <cell r="X343">
            <v>-1726.46</v>
          </cell>
          <cell r="Z343">
            <v>-40</v>
          </cell>
          <cell r="AB343">
            <v>-690.58399999999995</v>
          </cell>
          <cell r="AD343">
            <v>308719.95600000001</v>
          </cell>
          <cell r="AF343">
            <v>3.7982586229006743</v>
          </cell>
          <cell r="AH343">
            <v>17538</v>
          </cell>
          <cell r="AJ343">
            <v>-1785.4800000000002</v>
          </cell>
          <cell r="AL343">
            <v>-40</v>
          </cell>
          <cell r="AN343">
            <v>-714.19200000000012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H344">
            <v>692175.17</v>
          </cell>
          <cell r="J344">
            <v>-5786.5499999999993</v>
          </cell>
          <cell r="L344">
            <v>686388.62</v>
          </cell>
          <cell r="N344">
            <v>-5922.0099999999993</v>
          </cell>
          <cell r="P344">
            <v>680466.61</v>
          </cell>
          <cell r="R344">
            <v>386516</v>
          </cell>
          <cell r="T344">
            <v>4.5368111393682522</v>
          </cell>
          <cell r="V344">
            <v>31271</v>
          </cell>
          <cell r="X344">
            <v>-5786.5499999999993</v>
          </cell>
          <cell r="Z344">
            <v>-20</v>
          </cell>
          <cell r="AB344">
            <v>-1157.31</v>
          </cell>
          <cell r="AD344">
            <v>410843.14</v>
          </cell>
          <cell r="AF344">
            <v>4.5368111393682522</v>
          </cell>
          <cell r="AH344">
            <v>31006</v>
          </cell>
          <cell r="AJ344">
            <v>-5922.0099999999993</v>
          </cell>
          <cell r="AL344">
            <v>-20</v>
          </cell>
          <cell r="AN344">
            <v>-1184.4019999999998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H345">
            <v>7952.48</v>
          </cell>
          <cell r="J345">
            <v>-65.81</v>
          </cell>
          <cell r="L345">
            <v>7886.6699999999992</v>
          </cell>
          <cell r="N345">
            <v>-66.02</v>
          </cell>
          <cell r="P345">
            <v>7820.6499999999987</v>
          </cell>
          <cell r="R345">
            <v>5558</v>
          </cell>
          <cell r="T345">
            <v>3.5502650046621191</v>
          </cell>
          <cell r="V345">
            <v>281</v>
          </cell>
          <cell r="X345">
            <v>-65.81</v>
          </cell>
          <cell r="Z345">
            <v>-10</v>
          </cell>
          <cell r="AB345">
            <v>-6.5810000000000004</v>
          </cell>
          <cell r="AD345">
            <v>5766.6089999999995</v>
          </cell>
          <cell r="AF345">
            <v>3.5502650046621191</v>
          </cell>
          <cell r="AH345">
            <v>279</v>
          </cell>
          <cell r="AJ345">
            <v>-66.02</v>
          </cell>
          <cell r="AL345">
            <v>-10</v>
          </cell>
          <cell r="AN345">
            <v>-6.6019999999999994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H346">
            <v>2720.37</v>
          </cell>
          <cell r="J346">
            <v>-18.16</v>
          </cell>
          <cell r="L346">
            <v>2702.21</v>
          </cell>
          <cell r="N346">
            <v>-18.439999999999998</v>
          </cell>
          <cell r="P346">
            <v>2683.77</v>
          </cell>
          <cell r="R346">
            <v>2341</v>
          </cell>
          <cell r="T346">
            <v>2.2122358127674295</v>
          </cell>
          <cell r="V346">
            <v>60</v>
          </cell>
          <cell r="X346">
            <v>-18.16</v>
          </cell>
          <cell r="Z346">
            <v>-40</v>
          </cell>
          <cell r="AB346">
            <v>-7.2639999999999993</v>
          </cell>
          <cell r="AD346">
            <v>2375.576</v>
          </cell>
          <cell r="AF346">
            <v>2.2122358127674295</v>
          </cell>
          <cell r="AH346">
            <v>60</v>
          </cell>
          <cell r="AJ346">
            <v>-18.439999999999998</v>
          </cell>
          <cell r="AL346">
            <v>-40</v>
          </cell>
          <cell r="AN346">
            <v>-7.3759999999999994</v>
          </cell>
          <cell r="AP346">
            <v>2409.7599999999998</v>
          </cell>
        </row>
        <row r="347">
          <cell r="A347">
            <v>0</v>
          </cell>
          <cell r="F347" t="str">
            <v>TOTAL SANTA CLARA</v>
          </cell>
          <cell r="H347">
            <v>2486456.27</v>
          </cell>
          <cell r="J347">
            <v>-10990.989999999998</v>
          </cell>
          <cell r="L347">
            <v>2475465.2799999998</v>
          </cell>
          <cell r="N347">
            <v>-11254.02</v>
          </cell>
          <cell r="P347">
            <v>2464211.2599999998</v>
          </cell>
          <cell r="R347">
            <v>1489294</v>
          </cell>
          <cell r="V347">
            <v>90919</v>
          </cell>
          <cell r="X347">
            <v>-10990.989999999998</v>
          </cell>
          <cell r="AB347">
            <v>-3219.3429999999998</v>
          </cell>
          <cell r="AD347">
            <v>1566002.6669999997</v>
          </cell>
          <cell r="AH347">
            <v>90477</v>
          </cell>
          <cell r="AJ347">
            <v>-11254.02</v>
          </cell>
          <cell r="AN347">
            <v>-3297.3999999999996</v>
          </cell>
          <cell r="AP347">
            <v>1641928.247</v>
          </cell>
        </row>
        <row r="348">
          <cell r="A348">
            <v>0</v>
          </cell>
        </row>
        <row r="349">
          <cell r="A349">
            <v>0</v>
          </cell>
          <cell r="F349" t="str">
            <v>STAIRS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H350">
            <v>181021.2</v>
          </cell>
          <cell r="J350">
            <v>-663.03000000000009</v>
          </cell>
          <cell r="L350">
            <v>180358.17</v>
          </cell>
          <cell r="N350">
            <v>-670.69999999999982</v>
          </cell>
          <cell r="P350">
            <v>179687.47</v>
          </cell>
          <cell r="R350">
            <v>107359</v>
          </cell>
          <cell r="T350">
            <v>2.3822959785597555</v>
          </cell>
          <cell r="V350">
            <v>4305</v>
          </cell>
          <cell r="X350">
            <v>-663.03000000000009</v>
          </cell>
          <cell r="Z350">
            <v>-40</v>
          </cell>
          <cell r="AB350">
            <v>-265.21200000000005</v>
          </cell>
          <cell r="AD350">
            <v>110735.758</v>
          </cell>
          <cell r="AF350">
            <v>2.3822959785597555</v>
          </cell>
          <cell r="AH350">
            <v>4289</v>
          </cell>
          <cell r="AJ350">
            <v>-670.69999999999982</v>
          </cell>
          <cell r="AL350">
            <v>-40</v>
          </cell>
          <cell r="AN350">
            <v>-268.27999999999992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H351">
            <v>741496.91</v>
          </cell>
          <cell r="J351">
            <v>-2020.9699999999998</v>
          </cell>
          <cell r="L351">
            <v>739475.94000000006</v>
          </cell>
          <cell r="N351">
            <v>-2052.3200000000002</v>
          </cell>
          <cell r="P351">
            <v>737423.62000000011</v>
          </cell>
          <cell r="R351">
            <v>286792</v>
          </cell>
          <cell r="T351">
            <v>2.1093229467580783</v>
          </cell>
          <cell r="V351">
            <v>15619</v>
          </cell>
          <cell r="X351">
            <v>-2020.9699999999998</v>
          </cell>
          <cell r="Z351">
            <v>-40</v>
          </cell>
          <cell r="AB351">
            <v>-808.38799999999992</v>
          </cell>
          <cell r="AD351">
            <v>299581.64200000005</v>
          </cell>
          <cell r="AF351">
            <v>2.1093229467580783</v>
          </cell>
          <cell r="AH351">
            <v>15576</v>
          </cell>
          <cell r="AJ351">
            <v>-2052.3200000000002</v>
          </cell>
          <cell r="AL351">
            <v>-40</v>
          </cell>
          <cell r="AN351">
            <v>-820.928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H352">
            <v>518170.82</v>
          </cell>
          <cell r="J352">
            <v>-1869.77</v>
          </cell>
          <cell r="L352">
            <v>516301.05</v>
          </cell>
          <cell r="N352">
            <v>-1934.5</v>
          </cell>
          <cell r="P352">
            <v>514366.55</v>
          </cell>
          <cell r="R352">
            <v>289650</v>
          </cell>
          <cell r="T352">
            <v>3.0713541951553065</v>
          </cell>
          <cell r="V352">
            <v>15886</v>
          </cell>
          <cell r="X352">
            <v>-1869.77</v>
          </cell>
          <cell r="Z352">
            <v>-40</v>
          </cell>
          <cell r="AB352">
            <v>-747.90800000000002</v>
          </cell>
          <cell r="AD352">
            <v>302918.32199999999</v>
          </cell>
          <cell r="AF352">
            <v>3.0713541951553065</v>
          </cell>
          <cell r="AH352">
            <v>15828</v>
          </cell>
          <cell r="AJ352">
            <v>-1934.5</v>
          </cell>
          <cell r="AL352">
            <v>-40</v>
          </cell>
          <cell r="AN352">
            <v>-773.8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H353">
            <v>178031.46</v>
          </cell>
          <cell r="J353">
            <v>-1714.6499999999996</v>
          </cell>
          <cell r="L353">
            <v>176316.81</v>
          </cell>
          <cell r="N353">
            <v>-1740.6399999999999</v>
          </cell>
          <cell r="P353">
            <v>174576.16999999998</v>
          </cell>
          <cell r="R353">
            <v>95941</v>
          </cell>
          <cell r="T353">
            <v>3.0653727802892528</v>
          </cell>
          <cell r="V353">
            <v>5431</v>
          </cell>
          <cell r="X353">
            <v>-1714.6499999999996</v>
          </cell>
          <cell r="Z353">
            <v>-20</v>
          </cell>
          <cell r="AB353">
            <v>-342.92999999999995</v>
          </cell>
          <cell r="AD353">
            <v>99314.420000000013</v>
          </cell>
          <cell r="AF353">
            <v>3.0653727802892528</v>
          </cell>
          <cell r="AH353">
            <v>5378</v>
          </cell>
          <cell r="AJ353">
            <v>-1740.6399999999999</v>
          </cell>
          <cell r="AL353">
            <v>-20</v>
          </cell>
          <cell r="AN353">
            <v>-348.12799999999993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H354">
            <v>5509.26</v>
          </cell>
          <cell r="J354">
            <v>-8.15</v>
          </cell>
          <cell r="L354">
            <v>5501.1100000000006</v>
          </cell>
          <cell r="N354">
            <v>-8.2799999999999994</v>
          </cell>
          <cell r="P354">
            <v>5492.8300000000008</v>
          </cell>
          <cell r="R354">
            <v>150</v>
          </cell>
          <cell r="T354">
            <v>6.78</v>
          </cell>
          <cell r="V354">
            <v>373</v>
          </cell>
          <cell r="X354">
            <v>-8.15</v>
          </cell>
          <cell r="Z354">
            <v>-40</v>
          </cell>
          <cell r="AB354">
            <v>-3.26</v>
          </cell>
          <cell r="AD354">
            <v>511.59000000000003</v>
          </cell>
          <cell r="AF354">
            <v>6.78</v>
          </cell>
          <cell r="AH354">
            <v>373</v>
          </cell>
          <cell r="AJ354">
            <v>-8.2799999999999994</v>
          </cell>
          <cell r="AL354">
            <v>-40</v>
          </cell>
          <cell r="AN354">
            <v>-3.3119999999999998</v>
          </cell>
          <cell r="AP354">
            <v>872.99800000000005</v>
          </cell>
        </row>
        <row r="355">
          <cell r="A355">
            <v>0</v>
          </cell>
          <cell r="F355" t="str">
            <v>TOTAL STAIRS</v>
          </cell>
          <cell r="H355">
            <v>1624229.6500000001</v>
          </cell>
          <cell r="J355">
            <v>-6276.57</v>
          </cell>
          <cell r="L355">
            <v>1617953.0800000003</v>
          </cell>
          <cell r="N355">
            <v>-6406.44</v>
          </cell>
          <cell r="P355">
            <v>1611546.6400000001</v>
          </cell>
          <cell r="R355">
            <v>779892</v>
          </cell>
          <cell r="V355">
            <v>41614</v>
          </cell>
          <cell r="X355">
            <v>-6276.57</v>
          </cell>
          <cell r="AB355">
            <v>-2167.6979999999999</v>
          </cell>
          <cell r="AD355">
            <v>813061.73200000008</v>
          </cell>
          <cell r="AH355">
            <v>41444</v>
          </cell>
          <cell r="AJ355">
            <v>-6406.44</v>
          </cell>
          <cell r="AN355">
            <v>-2214.4479999999994</v>
          </cell>
          <cell r="AP355">
            <v>845884.84400000004</v>
          </cell>
        </row>
        <row r="356">
          <cell r="A356">
            <v>0</v>
          </cell>
        </row>
        <row r="357">
          <cell r="A357">
            <v>0</v>
          </cell>
          <cell r="F357" t="str">
            <v>SWIFT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H358">
            <v>6277412.5899999999</v>
          </cell>
          <cell r="J358">
            <v>0</v>
          </cell>
          <cell r="L358">
            <v>6277412.5899999999</v>
          </cell>
          <cell r="N358">
            <v>0</v>
          </cell>
          <cell r="P358">
            <v>6277412.5899999999</v>
          </cell>
          <cell r="R358">
            <v>3814009</v>
          </cell>
          <cell r="T358">
            <v>1.0719837933237786</v>
          </cell>
          <cell r="V358">
            <v>67293</v>
          </cell>
          <cell r="X358">
            <v>0</v>
          </cell>
          <cell r="Z358">
            <v>0</v>
          </cell>
          <cell r="AB358">
            <v>0</v>
          </cell>
          <cell r="AD358">
            <v>3881302</v>
          </cell>
          <cell r="AF358">
            <v>1.0719837933237786</v>
          </cell>
          <cell r="AH358">
            <v>67293</v>
          </cell>
          <cell r="AJ358">
            <v>0</v>
          </cell>
          <cell r="AL358">
            <v>0</v>
          </cell>
          <cell r="AN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H359">
            <v>97228.11</v>
          </cell>
          <cell r="J359">
            <v>0</v>
          </cell>
          <cell r="L359">
            <v>97228.11</v>
          </cell>
          <cell r="N359">
            <v>0</v>
          </cell>
          <cell r="P359">
            <v>97228.11</v>
          </cell>
          <cell r="R359">
            <v>58300</v>
          </cell>
          <cell r="T359">
            <v>1.0958263051795778</v>
          </cell>
          <cell r="V359">
            <v>1065</v>
          </cell>
          <cell r="X359">
            <v>0</v>
          </cell>
          <cell r="Z359">
            <v>0</v>
          </cell>
          <cell r="AB359">
            <v>0</v>
          </cell>
          <cell r="AD359">
            <v>59365</v>
          </cell>
          <cell r="AF359">
            <v>1.0958263051795778</v>
          </cell>
          <cell r="AH359">
            <v>1065</v>
          </cell>
          <cell r="AJ359">
            <v>0</v>
          </cell>
          <cell r="AL359">
            <v>0</v>
          </cell>
          <cell r="AN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H360">
            <v>31933471.09</v>
          </cell>
          <cell r="J360">
            <v>-55503.16</v>
          </cell>
          <cell r="L360">
            <v>31877967.93</v>
          </cell>
          <cell r="N360">
            <v>-56360.459999999992</v>
          </cell>
          <cell r="P360">
            <v>31821607.469999999</v>
          </cell>
          <cell r="R360">
            <v>3459580</v>
          </cell>
          <cell r="T360">
            <v>1.4742686326654102</v>
          </cell>
          <cell r="V360">
            <v>470376</v>
          </cell>
          <cell r="X360">
            <v>-55503.16</v>
          </cell>
          <cell r="Z360">
            <v>-40</v>
          </cell>
          <cell r="AB360">
            <v>-22201.264000000003</v>
          </cell>
          <cell r="AD360">
            <v>3852251.5759999999</v>
          </cell>
          <cell r="AF360">
            <v>1.4742686326654102</v>
          </cell>
          <cell r="AH360">
            <v>469551</v>
          </cell>
          <cell r="AJ360">
            <v>-56360.459999999992</v>
          </cell>
          <cell r="AL360">
            <v>-40</v>
          </cell>
          <cell r="AN360">
            <v>-22544.183999999994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H361">
            <v>42715636.799999997</v>
          </cell>
          <cell r="J361">
            <v>-121444.45000000001</v>
          </cell>
          <cell r="L361">
            <v>42594192.349999994</v>
          </cell>
          <cell r="N361">
            <v>-123975.87000000001</v>
          </cell>
          <cell r="P361">
            <v>42470216.479999997</v>
          </cell>
          <cell r="R361">
            <v>23624104</v>
          </cell>
          <cell r="T361">
            <v>1.1749269405278118</v>
          </cell>
          <cell r="V361">
            <v>501164</v>
          </cell>
          <cell r="X361">
            <v>-121444.45000000001</v>
          </cell>
          <cell r="Z361">
            <v>-40</v>
          </cell>
          <cell r="AB361">
            <v>-48577.78</v>
          </cell>
          <cell r="AD361">
            <v>23955245.77</v>
          </cell>
          <cell r="AF361">
            <v>1.1749269405278118</v>
          </cell>
          <cell r="AH361">
            <v>499722</v>
          </cell>
          <cell r="AJ361">
            <v>-123975.87000000001</v>
          </cell>
          <cell r="AL361">
            <v>-40</v>
          </cell>
          <cell r="AN361">
            <v>-49590.348000000005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H362">
            <v>11938274.49</v>
          </cell>
          <cell r="J362">
            <v>-83704.10000000002</v>
          </cell>
          <cell r="L362">
            <v>11854570.390000001</v>
          </cell>
          <cell r="N362">
            <v>-85433.10000000002</v>
          </cell>
          <cell r="P362">
            <v>11769137.290000001</v>
          </cell>
          <cell r="R362">
            <v>6301538</v>
          </cell>
          <cell r="T362">
            <v>1.48038204500972</v>
          </cell>
          <cell r="V362">
            <v>176113</v>
          </cell>
          <cell r="X362">
            <v>-83704.10000000002</v>
          </cell>
          <cell r="Z362">
            <v>-40</v>
          </cell>
          <cell r="AB362">
            <v>-33481.640000000007</v>
          </cell>
          <cell r="AD362">
            <v>6360465.2600000007</v>
          </cell>
          <cell r="AF362">
            <v>1.48038204500972</v>
          </cell>
          <cell r="AH362">
            <v>174861</v>
          </cell>
          <cell r="AJ362">
            <v>-85433.10000000002</v>
          </cell>
          <cell r="AL362">
            <v>-40</v>
          </cell>
          <cell r="AN362">
            <v>-34173.240000000013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H363">
            <v>4434336.04</v>
          </cell>
          <cell r="J363">
            <v>-32082.47</v>
          </cell>
          <cell r="L363">
            <v>4402253.57</v>
          </cell>
          <cell r="N363">
            <v>-33419.829999999994</v>
          </cell>
          <cell r="P363">
            <v>4368833.74</v>
          </cell>
          <cell r="R363">
            <v>1066585</v>
          </cell>
          <cell r="T363">
            <v>2.2706072578975851</v>
          </cell>
          <cell r="V363">
            <v>100322</v>
          </cell>
          <cell r="X363">
            <v>-32082.47</v>
          </cell>
          <cell r="Z363">
            <v>-20</v>
          </cell>
          <cell r="AB363">
            <v>-6416.4940000000006</v>
          </cell>
          <cell r="AD363">
            <v>1128408.0360000001</v>
          </cell>
          <cell r="AF363">
            <v>2.2706072578975851</v>
          </cell>
          <cell r="AH363">
            <v>99578</v>
          </cell>
          <cell r="AJ363">
            <v>-33419.829999999994</v>
          </cell>
          <cell r="AL363">
            <v>-20</v>
          </cell>
          <cell r="AN363">
            <v>-6683.9659999999985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H364">
            <v>417281.14</v>
          </cell>
          <cell r="J364">
            <v>-4030.86</v>
          </cell>
          <cell r="L364">
            <v>413250.28</v>
          </cell>
          <cell r="N364">
            <v>-4060.16</v>
          </cell>
          <cell r="P364">
            <v>409190.12000000005</v>
          </cell>
          <cell r="R364">
            <v>226727</v>
          </cell>
          <cell r="T364">
            <v>1.3024731063465662</v>
          </cell>
          <cell r="V364">
            <v>5409</v>
          </cell>
          <cell r="X364">
            <v>-4030.86</v>
          </cell>
          <cell r="Z364">
            <v>-10</v>
          </cell>
          <cell r="AB364">
            <v>-403.08600000000001</v>
          </cell>
          <cell r="AD364">
            <v>227702.054</v>
          </cell>
          <cell r="AF364">
            <v>1.3024731063465662</v>
          </cell>
          <cell r="AH364">
            <v>5356</v>
          </cell>
          <cell r="AJ364">
            <v>-4060.16</v>
          </cell>
          <cell r="AL364">
            <v>-10</v>
          </cell>
          <cell r="AN364">
            <v>-406.01599999999996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H365">
            <v>1012079.37</v>
          </cell>
          <cell r="J365">
            <v>-1855.46</v>
          </cell>
          <cell r="L365">
            <v>1010223.91</v>
          </cell>
          <cell r="N365">
            <v>-1885.0000000000002</v>
          </cell>
          <cell r="P365">
            <v>1008338.91</v>
          </cell>
          <cell r="R365">
            <v>189209</v>
          </cell>
          <cell r="T365">
            <v>1.7602557518090929</v>
          </cell>
          <cell r="V365">
            <v>17799</v>
          </cell>
          <cell r="X365">
            <v>-1855.46</v>
          </cell>
          <cell r="Z365">
            <v>-40</v>
          </cell>
          <cell r="AB365">
            <v>-742.18399999999997</v>
          </cell>
          <cell r="AD365">
            <v>204410.356</v>
          </cell>
          <cell r="AF365">
            <v>1.7602557518090929</v>
          </cell>
          <cell r="AH365">
            <v>17766</v>
          </cell>
          <cell r="AJ365">
            <v>-1885.0000000000002</v>
          </cell>
          <cell r="AL365">
            <v>-40</v>
          </cell>
          <cell r="AN365">
            <v>-754.00000000000011</v>
          </cell>
          <cell r="AP365">
            <v>219537.356</v>
          </cell>
        </row>
        <row r="366">
          <cell r="A366">
            <v>0</v>
          </cell>
          <cell r="F366" t="str">
            <v>TOTAL SWIFT</v>
          </cell>
          <cell r="H366">
            <v>98825719.63000001</v>
          </cell>
          <cell r="J366">
            <v>-298620.50000000006</v>
          </cell>
          <cell r="L366">
            <v>98527099.129999995</v>
          </cell>
          <cell r="N366">
            <v>-305134.42000000004</v>
          </cell>
          <cell r="P366">
            <v>98221964.710000008</v>
          </cell>
          <cell r="R366">
            <v>38740052</v>
          </cell>
          <cell r="V366">
            <v>1339541</v>
          </cell>
          <cell r="X366">
            <v>-298620.50000000006</v>
          </cell>
          <cell r="AB366">
            <v>-111822.448</v>
          </cell>
          <cell r="AD366">
            <v>39669150.051999994</v>
          </cell>
          <cell r="AH366">
            <v>1335192</v>
          </cell>
          <cell r="AJ366">
            <v>-305134.42000000004</v>
          </cell>
          <cell r="AN366">
            <v>-114151.75400000003</v>
          </cell>
          <cell r="AP366">
            <v>40585055.877999999</v>
          </cell>
        </row>
        <row r="367">
          <cell r="A367">
            <v>0</v>
          </cell>
        </row>
        <row r="368">
          <cell r="A368">
            <v>0</v>
          </cell>
          <cell r="F368" t="str">
            <v>VIVA NAUGHTON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H369">
            <v>403224.93</v>
          </cell>
          <cell r="J369">
            <v>-894.41</v>
          </cell>
          <cell r="L369">
            <v>402330.52</v>
          </cell>
          <cell r="N369">
            <v>-908.28999999999985</v>
          </cell>
          <cell r="P369">
            <v>401422.23000000004</v>
          </cell>
          <cell r="R369">
            <v>175574</v>
          </cell>
          <cell r="T369">
            <v>1.9792761992696983</v>
          </cell>
          <cell r="V369">
            <v>7972</v>
          </cell>
          <cell r="X369">
            <v>-894.41</v>
          </cell>
          <cell r="Z369">
            <v>-40</v>
          </cell>
          <cell r="AB369">
            <v>-357.76400000000001</v>
          </cell>
          <cell r="AD369">
            <v>182293.826</v>
          </cell>
          <cell r="AF369">
            <v>1.9792761992696983</v>
          </cell>
          <cell r="AH369">
            <v>7954</v>
          </cell>
          <cell r="AJ369">
            <v>-908.28999999999985</v>
          </cell>
          <cell r="AL369">
            <v>-40</v>
          </cell>
          <cell r="AN369">
            <v>-363.31599999999992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H370">
            <v>103506.99</v>
          </cell>
          <cell r="J370">
            <v>-160.92999999999998</v>
          </cell>
          <cell r="L370">
            <v>103346.06000000001</v>
          </cell>
          <cell r="N370">
            <v>-165.18</v>
          </cell>
          <cell r="P370">
            <v>103180.88000000002</v>
          </cell>
          <cell r="R370">
            <v>46360</v>
          </cell>
          <cell r="T370">
            <v>2.012965151576795</v>
          </cell>
          <cell r="V370">
            <v>2082</v>
          </cell>
          <cell r="X370">
            <v>-160.92999999999998</v>
          </cell>
          <cell r="Z370">
            <v>-40</v>
          </cell>
          <cell r="AB370">
            <v>-64.371999999999986</v>
          </cell>
          <cell r="AD370">
            <v>48216.697999999997</v>
          </cell>
          <cell r="AF370">
            <v>2.012965151576795</v>
          </cell>
          <cell r="AH370">
            <v>2079</v>
          </cell>
          <cell r="AJ370">
            <v>-165.18</v>
          </cell>
          <cell r="AL370">
            <v>-40</v>
          </cell>
          <cell r="AN370">
            <v>-66.072000000000003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H371">
            <v>497437.95</v>
          </cell>
          <cell r="J371">
            <v>-1677.45</v>
          </cell>
          <cell r="L371">
            <v>495760.5</v>
          </cell>
          <cell r="N371">
            <v>-1760.31</v>
          </cell>
          <cell r="P371">
            <v>494000.19</v>
          </cell>
          <cell r="R371">
            <v>232298</v>
          </cell>
          <cell r="T371">
            <v>2.0953759186805692</v>
          </cell>
          <cell r="V371">
            <v>10406</v>
          </cell>
          <cell r="X371">
            <v>-1677.45</v>
          </cell>
          <cell r="Z371">
            <v>-40</v>
          </cell>
          <cell r="AB371">
            <v>-670.98</v>
          </cell>
          <cell r="AD371">
            <v>240355.56999999998</v>
          </cell>
          <cell r="AF371">
            <v>2.0953759186805692</v>
          </cell>
          <cell r="AH371">
            <v>10370</v>
          </cell>
          <cell r="AJ371">
            <v>-1760.31</v>
          </cell>
          <cell r="AL371">
            <v>-40</v>
          </cell>
          <cell r="AN371">
            <v>-704.12399999999991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H372">
            <v>169721.82</v>
          </cell>
          <cell r="J372">
            <v>-1681.18</v>
          </cell>
          <cell r="L372">
            <v>168040.64</v>
          </cell>
          <cell r="N372">
            <v>-1699.86</v>
          </cell>
          <cell r="P372">
            <v>166340.78000000003</v>
          </cell>
          <cell r="R372">
            <v>71684</v>
          </cell>
          <cell r="T372">
            <v>2.1959334212712647</v>
          </cell>
          <cell r="V372">
            <v>3709</v>
          </cell>
          <cell r="X372">
            <v>-1681.18</v>
          </cell>
          <cell r="Z372">
            <v>-20</v>
          </cell>
          <cell r="AB372">
            <v>-336.23599999999999</v>
          </cell>
          <cell r="AD372">
            <v>73375.584000000003</v>
          </cell>
          <cell r="AF372">
            <v>2.1959334212712647</v>
          </cell>
          <cell r="AH372">
            <v>3671</v>
          </cell>
          <cell r="AJ372">
            <v>-1699.86</v>
          </cell>
          <cell r="AL372">
            <v>-20</v>
          </cell>
          <cell r="AN372">
            <v>-339.97199999999998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H373">
            <v>20594.259999999998</v>
          </cell>
          <cell r="J373">
            <v>-140.24</v>
          </cell>
          <cell r="L373">
            <v>20454.019999999997</v>
          </cell>
          <cell r="N373">
            <v>-140.97999999999999</v>
          </cell>
          <cell r="P373">
            <v>20313.039999999997</v>
          </cell>
          <cell r="R373">
            <v>8858</v>
          </cell>
          <cell r="T373">
            <v>2.0547580320158709</v>
          </cell>
          <cell r="V373">
            <v>422</v>
          </cell>
          <cell r="X373">
            <v>-140.24</v>
          </cell>
          <cell r="Z373">
            <v>-10</v>
          </cell>
          <cell r="AB373">
            <v>-14.024000000000001</v>
          </cell>
          <cell r="AD373">
            <v>9125.7360000000008</v>
          </cell>
          <cell r="AF373">
            <v>2.0547580320158709</v>
          </cell>
          <cell r="AH373">
            <v>419</v>
          </cell>
          <cell r="AJ373">
            <v>-140.97999999999999</v>
          </cell>
          <cell r="AL373">
            <v>-10</v>
          </cell>
          <cell r="AN373">
            <v>-14.097999999999999</v>
          </cell>
          <cell r="AP373">
            <v>9389.6580000000013</v>
          </cell>
        </row>
        <row r="374">
          <cell r="A374">
            <v>0</v>
          </cell>
          <cell r="F374" t="str">
            <v>TOTAL VIVA NAUGHTON</v>
          </cell>
          <cell r="H374">
            <v>1194485.95</v>
          </cell>
          <cell r="J374">
            <v>-4554.21</v>
          </cell>
          <cell r="L374">
            <v>1189931.7400000002</v>
          </cell>
          <cell r="N374">
            <v>-4674.619999999999</v>
          </cell>
          <cell r="P374">
            <v>1185257.1200000001</v>
          </cell>
          <cell r="R374">
            <v>534774</v>
          </cell>
          <cell r="V374">
            <v>24591</v>
          </cell>
          <cell r="X374">
            <v>-4554.21</v>
          </cell>
          <cell r="AB374">
            <v>-1443.3759999999997</v>
          </cell>
          <cell r="AD374">
            <v>553367.41399999999</v>
          </cell>
          <cell r="AH374">
            <v>24493</v>
          </cell>
          <cell r="AJ374">
            <v>-4674.619999999999</v>
          </cell>
          <cell r="AN374">
            <v>-1487.5819999999997</v>
          </cell>
          <cell r="AP374">
            <v>571698.21200000006</v>
          </cell>
        </row>
        <row r="375">
          <cell r="A375">
            <v>0</v>
          </cell>
        </row>
        <row r="376">
          <cell r="A376">
            <v>0</v>
          </cell>
          <cell r="F376" t="str">
            <v>WALLOWA FALLS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H377">
            <v>112225.05</v>
          </cell>
          <cell r="J377">
            <v>-269.01</v>
          </cell>
          <cell r="L377">
            <v>111956.04000000001</v>
          </cell>
          <cell r="N377">
            <v>-272.92</v>
          </cell>
          <cell r="P377">
            <v>111683.12000000001</v>
          </cell>
          <cell r="R377">
            <v>88911</v>
          </cell>
          <cell r="T377">
            <v>3.9350702748975155</v>
          </cell>
          <cell r="V377">
            <v>4411</v>
          </cell>
          <cell r="X377">
            <v>-269.01</v>
          </cell>
          <cell r="Z377">
            <v>-40</v>
          </cell>
          <cell r="AB377">
            <v>-107.604</v>
          </cell>
          <cell r="AD377">
            <v>92945.385999999999</v>
          </cell>
          <cell r="AF377">
            <v>3.9350702748975155</v>
          </cell>
          <cell r="AH377">
            <v>4400</v>
          </cell>
          <cell r="AJ377">
            <v>-272.92</v>
          </cell>
          <cell r="AL377">
            <v>-40</v>
          </cell>
          <cell r="AN377">
            <v>-109.16800000000001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H378">
            <v>909447.61</v>
          </cell>
          <cell r="J378">
            <v>-1558.0699999999997</v>
          </cell>
          <cell r="L378">
            <v>907889.54</v>
          </cell>
          <cell r="N378">
            <v>-1592.7600000000002</v>
          </cell>
          <cell r="P378">
            <v>906296.78</v>
          </cell>
          <cell r="R378">
            <v>719140</v>
          </cell>
          <cell r="T378">
            <v>4.0049468360564591</v>
          </cell>
          <cell r="V378">
            <v>36392</v>
          </cell>
          <cell r="X378">
            <v>-1558.0699999999997</v>
          </cell>
          <cell r="Z378">
            <v>-40</v>
          </cell>
          <cell r="AB378">
            <v>-623.22799999999984</v>
          </cell>
          <cell r="AD378">
            <v>753350.70200000005</v>
          </cell>
          <cell r="AF378">
            <v>4.0049468360564591</v>
          </cell>
          <cell r="AH378">
            <v>36329</v>
          </cell>
          <cell r="AJ378">
            <v>-1592.7600000000002</v>
          </cell>
          <cell r="AL378">
            <v>-40</v>
          </cell>
          <cell r="AN378">
            <v>-637.10400000000004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H379">
            <v>105583.87</v>
          </cell>
          <cell r="J379">
            <v>-549.29</v>
          </cell>
          <cell r="L379">
            <v>105034.58</v>
          </cell>
          <cell r="N379">
            <v>-564.47</v>
          </cell>
          <cell r="P379">
            <v>104470.11</v>
          </cell>
          <cell r="R379">
            <v>72452</v>
          </cell>
          <cell r="T379">
            <v>2.466890210770154</v>
          </cell>
          <cell r="V379">
            <v>2598</v>
          </cell>
          <cell r="X379">
            <v>-549.29</v>
          </cell>
          <cell r="Z379">
            <v>-40</v>
          </cell>
          <cell r="AB379">
            <v>-219.71599999999998</v>
          </cell>
          <cell r="AD379">
            <v>74280.994000000006</v>
          </cell>
          <cell r="AF379">
            <v>2.466890210770154</v>
          </cell>
          <cell r="AH379">
            <v>2584</v>
          </cell>
          <cell r="AJ379">
            <v>-564.47</v>
          </cell>
          <cell r="AL379">
            <v>-40</v>
          </cell>
          <cell r="AN379">
            <v>-225.78800000000004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H380">
            <v>1393215.15</v>
          </cell>
          <cell r="J380">
            <v>-11495.91</v>
          </cell>
          <cell r="L380">
            <v>1381719.24</v>
          </cell>
          <cell r="N380">
            <v>-11737.25</v>
          </cell>
          <cell r="P380">
            <v>1369981.99</v>
          </cell>
          <cell r="R380">
            <v>1040214</v>
          </cell>
          <cell r="T380">
            <v>5.6236456654487563</v>
          </cell>
          <cell r="V380">
            <v>78026</v>
          </cell>
          <cell r="X380">
            <v>-11495.91</v>
          </cell>
          <cell r="Z380">
            <v>-20</v>
          </cell>
          <cell r="AB380">
            <v>-2299.1820000000002</v>
          </cell>
          <cell r="AD380">
            <v>1104444.9080000001</v>
          </cell>
          <cell r="AF380">
            <v>5.6236456654487563</v>
          </cell>
          <cell r="AH380">
            <v>77373</v>
          </cell>
          <cell r="AJ380">
            <v>-11737.25</v>
          </cell>
          <cell r="AL380">
            <v>-20</v>
          </cell>
          <cell r="AN380">
            <v>-2347.4499999999998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H381">
            <v>310958.51</v>
          </cell>
          <cell r="J381">
            <v>-605.94000000000005</v>
          </cell>
          <cell r="L381">
            <v>310352.57</v>
          </cell>
          <cell r="N381">
            <v>-614.64</v>
          </cell>
          <cell r="P381">
            <v>309737.93</v>
          </cell>
          <cell r="R381">
            <v>235849</v>
          </cell>
          <cell r="T381">
            <v>5.0770367878734017</v>
          </cell>
          <cell r="V381">
            <v>15772</v>
          </cell>
          <cell r="X381">
            <v>-605.94000000000005</v>
          </cell>
          <cell r="Z381">
            <v>-40</v>
          </cell>
          <cell r="AB381">
            <v>-242.37600000000003</v>
          </cell>
          <cell r="AD381">
            <v>250772.68400000001</v>
          </cell>
          <cell r="AF381">
            <v>5.0770367878734017</v>
          </cell>
          <cell r="AH381">
            <v>15741</v>
          </cell>
          <cell r="AJ381">
            <v>-614.64</v>
          </cell>
          <cell r="AL381">
            <v>-40</v>
          </cell>
          <cell r="AN381">
            <v>-245.85599999999999</v>
          </cell>
          <cell r="AP381">
            <v>265653.18799999997</v>
          </cell>
        </row>
        <row r="382">
          <cell r="A382">
            <v>0</v>
          </cell>
          <cell r="F382" t="str">
            <v>TOTAL WALLOWA FALLS</v>
          </cell>
          <cell r="H382">
            <v>2831430.1899999995</v>
          </cell>
          <cell r="J382">
            <v>-14478.22</v>
          </cell>
          <cell r="L382">
            <v>2816951.97</v>
          </cell>
          <cell r="N382">
            <v>-14782.04</v>
          </cell>
          <cell r="P382">
            <v>2802169.93</v>
          </cell>
          <cell r="R382">
            <v>2156566</v>
          </cell>
          <cell r="V382">
            <v>137199</v>
          </cell>
          <cell r="X382">
            <v>-14478.22</v>
          </cell>
          <cell r="AB382">
            <v>-3492.1060000000002</v>
          </cell>
          <cell r="AD382">
            <v>2275794.6740000001</v>
          </cell>
          <cell r="AH382">
            <v>136427</v>
          </cell>
          <cell r="AJ382">
            <v>-14782.04</v>
          </cell>
          <cell r="AN382">
            <v>-3565.366</v>
          </cell>
          <cell r="AP382">
            <v>2393874.2680000002</v>
          </cell>
        </row>
        <row r="383">
          <cell r="A383">
            <v>0</v>
          </cell>
        </row>
        <row r="384">
          <cell r="A384">
            <v>0</v>
          </cell>
          <cell r="F384" t="str">
            <v>WEBER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H385">
            <v>368302.99</v>
          </cell>
          <cell r="J385">
            <v>-1207.1400000000001</v>
          </cell>
          <cell r="L385">
            <v>367095.85</v>
          </cell>
          <cell r="N385">
            <v>-1223.6500000000001</v>
          </cell>
          <cell r="P385">
            <v>365872.19999999995</v>
          </cell>
          <cell r="R385">
            <v>258763</v>
          </cell>
          <cell r="T385">
            <v>3.2878712336392217</v>
          </cell>
          <cell r="V385">
            <v>12089</v>
          </cell>
          <cell r="X385">
            <v>-1207.1400000000001</v>
          </cell>
          <cell r="Z385">
            <v>-40</v>
          </cell>
          <cell r="AB385">
            <v>-482.85600000000005</v>
          </cell>
          <cell r="AD385">
            <v>269162.00399999996</v>
          </cell>
          <cell r="AF385">
            <v>3.2878712336392217</v>
          </cell>
          <cell r="AH385">
            <v>12050</v>
          </cell>
          <cell r="AJ385">
            <v>-1223.6500000000001</v>
          </cell>
          <cell r="AL385">
            <v>-40</v>
          </cell>
          <cell r="AN385">
            <v>-489.46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H386">
            <v>1358944.18</v>
          </cell>
          <cell r="J386">
            <v>-4737.329999999999</v>
          </cell>
          <cell r="L386">
            <v>1354206.8499999999</v>
          </cell>
          <cell r="N386">
            <v>-4829.4800000000005</v>
          </cell>
          <cell r="P386">
            <v>1349377.3699999999</v>
          </cell>
          <cell r="R386">
            <v>931858</v>
          </cell>
          <cell r="T386">
            <v>2.9196347226350046</v>
          </cell>
          <cell r="V386">
            <v>39607</v>
          </cell>
          <cell r="X386">
            <v>-4737.329999999999</v>
          </cell>
          <cell r="Z386">
            <v>-40</v>
          </cell>
          <cell r="AB386">
            <v>-1894.9319999999996</v>
          </cell>
          <cell r="AD386">
            <v>964832.73800000001</v>
          </cell>
          <cell r="AF386">
            <v>2.9196347226350046</v>
          </cell>
          <cell r="AH386">
            <v>39467</v>
          </cell>
          <cell r="AJ386">
            <v>-4829.4800000000005</v>
          </cell>
          <cell r="AL386">
            <v>-40</v>
          </cell>
          <cell r="AN386">
            <v>-1931.7920000000001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H387">
            <v>904665.2</v>
          </cell>
          <cell r="J387">
            <v>-3585.5099999999998</v>
          </cell>
          <cell r="L387">
            <v>901079.69</v>
          </cell>
          <cell r="N387">
            <v>-3716.3000000000006</v>
          </cell>
          <cell r="P387">
            <v>897363.3899999999</v>
          </cell>
          <cell r="R387">
            <v>592171</v>
          </cell>
          <cell r="T387">
            <v>3.7694999138193035</v>
          </cell>
          <cell r="V387">
            <v>34034</v>
          </cell>
          <cell r="X387">
            <v>-3585.5099999999998</v>
          </cell>
          <cell r="Z387">
            <v>-40</v>
          </cell>
          <cell r="AB387">
            <v>-1434.204</v>
          </cell>
          <cell r="AD387">
            <v>621185.28599999996</v>
          </cell>
          <cell r="AF387">
            <v>3.7694999138193035</v>
          </cell>
          <cell r="AH387">
            <v>33896</v>
          </cell>
          <cell r="AJ387">
            <v>-3716.3000000000006</v>
          </cell>
          <cell r="AL387">
            <v>-40</v>
          </cell>
          <cell r="AN387">
            <v>-1486.5200000000002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H388">
            <v>253737.73</v>
          </cell>
          <cell r="J388">
            <v>-1481.46</v>
          </cell>
          <cell r="L388">
            <v>252256.27000000002</v>
          </cell>
          <cell r="N388">
            <v>-1625</v>
          </cell>
          <cell r="P388">
            <v>250631.27000000002</v>
          </cell>
          <cell r="R388">
            <v>71575</v>
          </cell>
          <cell r="T388">
            <v>3.5732580842125987</v>
          </cell>
          <cell r="V388">
            <v>9040</v>
          </cell>
          <cell r="X388">
            <v>-1481.46</v>
          </cell>
          <cell r="Z388">
            <v>-20</v>
          </cell>
          <cell r="AB388">
            <v>-296.29200000000003</v>
          </cell>
          <cell r="AD388">
            <v>78837.247999999992</v>
          </cell>
          <cell r="AF388">
            <v>3.5732580842125987</v>
          </cell>
          <cell r="AH388">
            <v>8985</v>
          </cell>
          <cell r="AJ388">
            <v>-1625</v>
          </cell>
          <cell r="AL388">
            <v>-20</v>
          </cell>
          <cell r="AN388">
            <v>-325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H389">
            <v>22270.09</v>
          </cell>
          <cell r="J389">
            <v>-153.48000000000002</v>
          </cell>
          <cell r="L389">
            <v>22116.61</v>
          </cell>
          <cell r="N389">
            <v>-154.32</v>
          </cell>
          <cell r="P389">
            <v>21962.29</v>
          </cell>
          <cell r="R389">
            <v>14643</v>
          </cell>
          <cell r="T389">
            <v>3.861252220228776</v>
          </cell>
          <cell r="V389">
            <v>857</v>
          </cell>
          <cell r="X389">
            <v>-153.48000000000002</v>
          </cell>
          <cell r="Z389">
            <v>-10</v>
          </cell>
          <cell r="AB389">
            <v>-15.348000000000003</v>
          </cell>
          <cell r="AD389">
            <v>15331.172</v>
          </cell>
          <cell r="AF389">
            <v>3.861252220228776</v>
          </cell>
          <cell r="AH389">
            <v>851</v>
          </cell>
          <cell r="AJ389">
            <v>-154.32</v>
          </cell>
          <cell r="AL389">
            <v>-10</v>
          </cell>
          <cell r="AN389">
            <v>-15.431999999999999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H390">
            <v>39856.53</v>
          </cell>
          <cell r="J390">
            <v>-78.72</v>
          </cell>
          <cell r="L390">
            <v>39777.81</v>
          </cell>
          <cell r="N390">
            <v>-79.849999999999994</v>
          </cell>
          <cell r="P390">
            <v>39697.96</v>
          </cell>
          <cell r="R390">
            <v>24646</v>
          </cell>
          <cell r="T390">
            <v>4.595721467672182</v>
          </cell>
          <cell r="V390">
            <v>1830</v>
          </cell>
          <cell r="X390">
            <v>-78.72</v>
          </cell>
          <cell r="Z390">
            <v>-40</v>
          </cell>
          <cell r="AB390">
            <v>-31.488000000000003</v>
          </cell>
          <cell r="AD390">
            <v>26365.791999999998</v>
          </cell>
          <cell r="AF390">
            <v>4.595721467672182</v>
          </cell>
          <cell r="AH390">
            <v>1826</v>
          </cell>
          <cell r="AJ390">
            <v>-79.849999999999994</v>
          </cell>
          <cell r="AL390">
            <v>-40</v>
          </cell>
          <cell r="AN390">
            <v>-31.94</v>
          </cell>
          <cell r="AP390">
            <v>28080.002</v>
          </cell>
        </row>
        <row r="391">
          <cell r="A391">
            <v>0</v>
          </cell>
          <cell r="F391" t="str">
            <v>TOTAL WEBER</v>
          </cell>
          <cell r="H391">
            <v>2947776.7199999997</v>
          </cell>
          <cell r="J391">
            <v>-11243.639999999998</v>
          </cell>
          <cell r="L391">
            <v>2936533.0799999996</v>
          </cell>
          <cell r="N391">
            <v>-11628.600000000002</v>
          </cell>
          <cell r="P391">
            <v>2924904.48</v>
          </cell>
          <cell r="R391">
            <v>1893656</v>
          </cell>
          <cell r="V391">
            <v>97457</v>
          </cell>
          <cell r="X391">
            <v>-11243.639999999998</v>
          </cell>
          <cell r="AB391">
            <v>-4155.12</v>
          </cell>
          <cell r="AD391">
            <v>1975714.2399999998</v>
          </cell>
          <cell r="AH391">
            <v>97075</v>
          </cell>
          <cell r="AJ391">
            <v>-11628.600000000002</v>
          </cell>
          <cell r="AN391">
            <v>-4280.1439999999993</v>
          </cell>
          <cell r="AP391">
            <v>2056880.4959999998</v>
          </cell>
        </row>
        <row r="392">
          <cell r="A392">
            <v>0</v>
          </cell>
        </row>
        <row r="393">
          <cell r="A393">
            <v>0</v>
          </cell>
          <cell r="F393" t="str">
            <v>YALE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H394">
            <v>761579.86</v>
          </cell>
          <cell r="J394">
            <v>0</v>
          </cell>
          <cell r="L394">
            <v>761579.86</v>
          </cell>
          <cell r="N394">
            <v>0</v>
          </cell>
          <cell r="P394">
            <v>761579.86</v>
          </cell>
          <cell r="R394">
            <v>478924</v>
          </cell>
          <cell r="T394">
            <v>1.0379638383360907</v>
          </cell>
          <cell r="V394">
            <v>7905</v>
          </cell>
          <cell r="X394">
            <v>0</v>
          </cell>
          <cell r="Z394">
            <v>0</v>
          </cell>
          <cell r="AB394">
            <v>0</v>
          </cell>
          <cell r="AD394">
            <v>486829</v>
          </cell>
          <cell r="AF394">
            <v>1.0379638383360907</v>
          </cell>
          <cell r="AH394">
            <v>7905</v>
          </cell>
          <cell r="AJ394">
            <v>0</v>
          </cell>
          <cell r="AL394">
            <v>0</v>
          </cell>
          <cell r="AN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H395">
            <v>7680924.5599999996</v>
          </cell>
          <cell r="J395">
            <v>-19407.510000000002</v>
          </cell>
          <cell r="L395">
            <v>7661517.0499999998</v>
          </cell>
          <cell r="N395">
            <v>-19692.299999999992</v>
          </cell>
          <cell r="P395">
            <v>7641824.75</v>
          </cell>
          <cell r="R395">
            <v>2877974</v>
          </cell>
          <cell r="T395">
            <v>1.5325235151839924</v>
          </cell>
          <cell r="V395">
            <v>117563</v>
          </cell>
          <cell r="X395">
            <v>-19407.510000000002</v>
          </cell>
          <cell r="Z395">
            <v>-40</v>
          </cell>
          <cell r="AB395">
            <v>-7763.0040000000017</v>
          </cell>
          <cell r="AD395">
            <v>2968366.486</v>
          </cell>
          <cell r="AF395">
            <v>1.5325235151839924</v>
          </cell>
          <cell r="AH395">
            <v>117264</v>
          </cell>
          <cell r="AJ395">
            <v>-19692.299999999992</v>
          </cell>
          <cell r="AL395">
            <v>-40</v>
          </cell>
          <cell r="AN395">
            <v>-7876.9199999999964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H396">
            <v>27653817.170000002</v>
          </cell>
          <cell r="J396">
            <v>-94029.87000000001</v>
          </cell>
          <cell r="L396">
            <v>27559787.300000001</v>
          </cell>
          <cell r="N396">
            <v>-95922.210000000021</v>
          </cell>
          <cell r="P396">
            <v>27463865.09</v>
          </cell>
          <cell r="R396">
            <v>17340072</v>
          </cell>
          <cell r="T396">
            <v>1.1266153946555395</v>
          </cell>
          <cell r="V396">
            <v>311022</v>
          </cell>
          <cell r="X396">
            <v>-94029.87000000001</v>
          </cell>
          <cell r="Z396">
            <v>-40</v>
          </cell>
          <cell r="AB396">
            <v>-37611.948000000004</v>
          </cell>
          <cell r="AD396">
            <v>17519452.182</v>
          </cell>
          <cell r="AF396">
            <v>1.1266153946555395</v>
          </cell>
          <cell r="AH396">
            <v>309952</v>
          </cell>
          <cell r="AJ396">
            <v>-95922.210000000021</v>
          </cell>
          <cell r="AL396">
            <v>-40</v>
          </cell>
          <cell r="AN396">
            <v>-38368.884000000005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H397">
            <v>10698063.15</v>
          </cell>
          <cell r="J397">
            <v>-63958.44</v>
          </cell>
          <cell r="L397">
            <v>10634104.710000001</v>
          </cell>
          <cell r="N397">
            <v>-65372.32</v>
          </cell>
          <cell r="P397">
            <v>10568732.390000001</v>
          </cell>
          <cell r="R397">
            <v>5320770</v>
          </cell>
          <cell r="T397">
            <v>1.614981096069287</v>
          </cell>
          <cell r="V397">
            <v>172255</v>
          </cell>
          <cell r="X397">
            <v>-63958.44</v>
          </cell>
          <cell r="Z397">
            <v>-40</v>
          </cell>
          <cell r="AB397">
            <v>-25583.376</v>
          </cell>
          <cell r="AD397">
            <v>5403483.1839999994</v>
          </cell>
          <cell r="AF397">
            <v>1.614981096069287</v>
          </cell>
          <cell r="AH397">
            <v>171211</v>
          </cell>
          <cell r="AJ397">
            <v>-65372.32</v>
          </cell>
          <cell r="AL397">
            <v>-40</v>
          </cell>
          <cell r="AN397">
            <v>-26148.928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H398">
            <v>3586772.18</v>
          </cell>
          <cell r="J398">
            <v>-32193.97</v>
          </cell>
          <cell r="L398">
            <v>3554578.21</v>
          </cell>
          <cell r="N398">
            <v>-32702.660000000003</v>
          </cell>
          <cell r="P398">
            <v>3521875.55</v>
          </cell>
          <cell r="R398">
            <v>1205844</v>
          </cell>
          <cell r="T398">
            <v>2.1548669183784277</v>
          </cell>
          <cell r="V398">
            <v>76943</v>
          </cell>
          <cell r="X398">
            <v>-32193.97</v>
          </cell>
          <cell r="Z398">
            <v>-20</v>
          </cell>
          <cell r="AB398">
            <v>-6438.7939999999999</v>
          </cell>
          <cell r="AD398">
            <v>1244154.236</v>
          </cell>
          <cell r="AF398">
            <v>2.1548669183784277</v>
          </cell>
          <cell r="AH398">
            <v>76244</v>
          </cell>
          <cell r="AJ398">
            <v>-32702.660000000003</v>
          </cell>
          <cell r="AL398">
            <v>-20</v>
          </cell>
          <cell r="AN398">
            <v>-6540.5320000000011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H399">
            <v>546858.96</v>
          </cell>
          <cell r="J399">
            <v>-5972.1100000000006</v>
          </cell>
          <cell r="L399">
            <v>540886.85</v>
          </cell>
          <cell r="N399">
            <v>-6014.25</v>
          </cell>
          <cell r="P399">
            <v>534872.6</v>
          </cell>
          <cell r="R399">
            <v>314609</v>
          </cell>
          <cell r="T399">
            <v>1.2426546856251177</v>
          </cell>
          <cell r="V399">
            <v>6758</v>
          </cell>
          <cell r="X399">
            <v>-5972.1100000000006</v>
          </cell>
          <cell r="Z399">
            <v>-10</v>
          </cell>
          <cell r="AB399">
            <v>-597.21100000000001</v>
          </cell>
          <cell r="AD399">
            <v>314797.679</v>
          </cell>
          <cell r="AF399">
            <v>1.2426546856251177</v>
          </cell>
          <cell r="AH399">
            <v>6684</v>
          </cell>
          <cell r="AJ399">
            <v>-6014.25</v>
          </cell>
          <cell r="AL399">
            <v>-10</v>
          </cell>
          <cell r="AN399">
            <v>-601.42499999999995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H400">
            <v>1439462.47</v>
          </cell>
          <cell r="J400">
            <v>-2941.1200000000003</v>
          </cell>
          <cell r="L400">
            <v>1436521.3499999999</v>
          </cell>
          <cell r="N400">
            <v>-2984.4900000000007</v>
          </cell>
          <cell r="P400">
            <v>1433536.8599999999</v>
          </cell>
          <cell r="R400">
            <v>423930</v>
          </cell>
          <cell r="T400">
            <v>2.0195218426372139</v>
          </cell>
          <cell r="V400">
            <v>29041</v>
          </cell>
          <cell r="X400">
            <v>-2941.1200000000003</v>
          </cell>
          <cell r="Z400">
            <v>-40</v>
          </cell>
          <cell r="AB400">
            <v>-1176.4480000000001</v>
          </cell>
          <cell r="AD400">
            <v>448853.43200000003</v>
          </cell>
          <cell r="AF400">
            <v>2.0195218426372139</v>
          </cell>
          <cell r="AH400">
            <v>28981</v>
          </cell>
          <cell r="AJ400">
            <v>-2984.4900000000007</v>
          </cell>
          <cell r="AL400">
            <v>-40</v>
          </cell>
          <cell r="AN400">
            <v>-1193.7960000000003</v>
          </cell>
          <cell r="AP400">
            <v>473656.14600000007</v>
          </cell>
        </row>
        <row r="401">
          <cell r="A401">
            <v>0</v>
          </cell>
          <cell r="F401" t="str">
            <v>TOTAL YALE</v>
          </cell>
          <cell r="H401">
            <v>52367478.350000001</v>
          </cell>
          <cell r="J401">
            <v>-218503.02000000002</v>
          </cell>
          <cell r="L401">
            <v>52148975.330000006</v>
          </cell>
          <cell r="N401">
            <v>-222688.23</v>
          </cell>
          <cell r="P401">
            <v>51926287.100000001</v>
          </cell>
          <cell r="R401">
            <v>27962123</v>
          </cell>
          <cell r="V401">
            <v>721487</v>
          </cell>
          <cell r="X401">
            <v>-218503.02000000002</v>
          </cell>
          <cell r="AB401">
            <v>-79170.781000000003</v>
          </cell>
          <cell r="AD401">
            <v>28385936.199000005</v>
          </cell>
          <cell r="AH401">
            <v>718241</v>
          </cell>
          <cell r="AJ401">
            <v>-222688.23</v>
          </cell>
          <cell r="AN401">
            <v>-80730.485000000015</v>
          </cell>
          <cell r="AP401">
            <v>28800758.484000001</v>
          </cell>
        </row>
        <row r="402">
          <cell r="A402">
            <v>0</v>
          </cell>
        </row>
        <row r="403">
          <cell r="A403">
            <v>0</v>
          </cell>
          <cell r="F403" t="str">
            <v>HYDRO DECOMMISSIONING RESERVE</v>
          </cell>
          <cell r="Z403" t="str">
            <v>a</v>
          </cell>
          <cell r="AL403" t="str">
            <v>a</v>
          </cell>
        </row>
        <row r="404">
          <cell r="A404">
            <v>0</v>
          </cell>
        </row>
        <row r="405">
          <cell r="A405">
            <v>0</v>
          </cell>
          <cell r="F405" t="str">
            <v>TOTAL HYDRAULIC PRODUCTION</v>
          </cell>
          <cell r="H405">
            <v>697877989.23999989</v>
          </cell>
          <cell r="J405">
            <v>-3764106.7100000014</v>
          </cell>
          <cell r="L405">
            <v>694113882.53000009</v>
          </cell>
          <cell r="N405">
            <v>-1816961.87</v>
          </cell>
          <cell r="P405">
            <v>692296920.65999997</v>
          </cell>
          <cell r="R405">
            <v>252658873</v>
          </cell>
          <cell r="V405">
            <v>19011287</v>
          </cell>
          <cell r="X405">
            <v>-3764106.7100000014</v>
          </cell>
          <cell r="AB405">
            <v>-632171.84499999997</v>
          </cell>
          <cell r="AD405">
            <v>267273881.4449999</v>
          </cell>
          <cell r="AH405">
            <v>18894248</v>
          </cell>
          <cell r="AJ405">
            <v>-1816961.87</v>
          </cell>
          <cell r="AN405">
            <v>-647660.34999999986</v>
          </cell>
          <cell r="AP405">
            <v>283703507.22499996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  <cell r="E408" t="str">
            <v>OTHER PRODUCTION PLANT</v>
          </cell>
        </row>
        <row r="409">
          <cell r="A409">
            <v>0</v>
          </cell>
        </row>
        <row r="410">
          <cell r="A410">
            <v>0</v>
          </cell>
          <cell r="F410" t="str">
            <v>CHEHALIS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H411">
            <v>23264895.84</v>
          </cell>
          <cell r="J411">
            <v>-1013.96</v>
          </cell>
          <cell r="L411">
            <v>23263881.879999999</v>
          </cell>
          <cell r="N411">
            <v>-1413.9099999999999</v>
          </cell>
          <cell r="P411">
            <v>23262467.969999999</v>
          </cell>
          <cell r="R411">
            <v>4770678</v>
          </cell>
          <cell r="T411">
            <v>2.52</v>
          </cell>
          <cell r="V411">
            <v>586263</v>
          </cell>
          <cell r="X411">
            <v>-1013.96</v>
          </cell>
          <cell r="Z411">
            <v>-5</v>
          </cell>
          <cell r="AB411">
            <v>-50.698</v>
          </cell>
          <cell r="AD411">
            <v>5355876.3420000002</v>
          </cell>
          <cell r="AF411">
            <v>2.52</v>
          </cell>
          <cell r="AH411">
            <v>586232</v>
          </cell>
          <cell r="AJ411">
            <v>-1413.9099999999999</v>
          </cell>
          <cell r="AL411">
            <v>-5</v>
          </cell>
          <cell r="AN411">
            <v>-70.695499999999996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H412">
            <v>1597345.52</v>
          </cell>
          <cell r="J412">
            <v>-5418.41</v>
          </cell>
          <cell r="L412">
            <v>1591927.11</v>
          </cell>
          <cell r="N412">
            <v>-5751.98</v>
          </cell>
          <cell r="P412">
            <v>1586175.1300000001</v>
          </cell>
          <cell r="R412">
            <v>334616</v>
          </cell>
          <cell r="T412">
            <v>2.52</v>
          </cell>
          <cell r="V412">
            <v>40185</v>
          </cell>
          <cell r="X412">
            <v>-5418.41</v>
          </cell>
          <cell r="Z412">
            <v>0</v>
          </cell>
          <cell r="AB412">
            <v>0</v>
          </cell>
          <cell r="AD412">
            <v>369382.59</v>
          </cell>
          <cell r="AF412">
            <v>2.52</v>
          </cell>
          <cell r="AH412">
            <v>40044</v>
          </cell>
          <cell r="AJ412">
            <v>-5751.98</v>
          </cell>
          <cell r="AL412">
            <v>0</v>
          </cell>
          <cell r="AN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H413">
            <v>191561490.22</v>
          </cell>
          <cell r="J413">
            <v>-1674621.71</v>
          </cell>
          <cell r="L413">
            <v>189886868.50999999</v>
          </cell>
          <cell r="N413">
            <v>-1718894.34</v>
          </cell>
          <cell r="P413">
            <v>188167974.16999999</v>
          </cell>
          <cell r="R413">
            <v>35475369</v>
          </cell>
          <cell r="T413">
            <v>2.52</v>
          </cell>
          <cell r="V413">
            <v>4806249</v>
          </cell>
          <cell r="X413">
            <v>-1674621.71</v>
          </cell>
          <cell r="Z413">
            <v>-5</v>
          </cell>
          <cell r="AB413">
            <v>-83731.085500000001</v>
          </cell>
          <cell r="AD413">
            <v>38523265.204499997</v>
          </cell>
          <cell r="AF413">
            <v>2.52</v>
          </cell>
          <cell r="AH413">
            <v>4763491</v>
          </cell>
          <cell r="AJ413">
            <v>-1718894.34</v>
          </cell>
          <cell r="AL413">
            <v>-5</v>
          </cell>
          <cell r="AN413">
            <v>-85944.717000000004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H414">
            <v>82787184.680000007</v>
          </cell>
          <cell r="J414">
            <v>-280132.88999999996</v>
          </cell>
          <cell r="L414">
            <v>82507051.790000007</v>
          </cell>
          <cell r="N414">
            <v>-297386.27</v>
          </cell>
          <cell r="P414">
            <v>82209665.520000011</v>
          </cell>
          <cell r="R414">
            <v>17586081</v>
          </cell>
          <cell r="T414">
            <v>2.52</v>
          </cell>
          <cell r="V414">
            <v>2082707</v>
          </cell>
          <cell r="X414">
            <v>-280132.88999999996</v>
          </cell>
          <cell r="Z414">
            <v>-5</v>
          </cell>
          <cell r="AB414">
            <v>-14006.644499999997</v>
          </cell>
          <cell r="AD414">
            <v>19374648.465500001</v>
          </cell>
          <cell r="AF414">
            <v>2.52</v>
          </cell>
          <cell r="AH414">
            <v>2075431</v>
          </cell>
          <cell r="AJ414">
            <v>-297386.27</v>
          </cell>
          <cell r="AL414">
            <v>-5</v>
          </cell>
          <cell r="AN414">
            <v>-14869.3135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H415">
            <v>39232856.310000002</v>
          </cell>
          <cell r="J415">
            <v>-22175.720000000005</v>
          </cell>
          <cell r="L415">
            <v>39210680.590000004</v>
          </cell>
          <cell r="N415">
            <v>-24277.93</v>
          </cell>
          <cell r="P415">
            <v>39186402.660000004</v>
          </cell>
          <cell r="R415">
            <v>7969692</v>
          </cell>
          <cell r="T415">
            <v>2.52</v>
          </cell>
          <cell r="V415">
            <v>988389</v>
          </cell>
          <cell r="X415">
            <v>-22175.720000000005</v>
          </cell>
          <cell r="Z415">
            <v>-2</v>
          </cell>
          <cell r="AB415">
            <v>-443.51440000000008</v>
          </cell>
          <cell r="AD415">
            <v>8935461.7655999996</v>
          </cell>
          <cell r="AF415">
            <v>2.52</v>
          </cell>
          <cell r="AH415">
            <v>987803</v>
          </cell>
          <cell r="AJ415">
            <v>-24277.93</v>
          </cell>
          <cell r="AL415">
            <v>-2</v>
          </cell>
          <cell r="AN415">
            <v>-485.55860000000001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H416">
            <v>3239885.55</v>
          </cell>
          <cell r="J416">
            <v>-2483.86</v>
          </cell>
          <cell r="L416">
            <v>3237401.69</v>
          </cell>
          <cell r="N416">
            <v>-2784.49</v>
          </cell>
          <cell r="P416">
            <v>3234617.1999999997</v>
          </cell>
          <cell r="R416">
            <v>670002</v>
          </cell>
          <cell r="T416">
            <v>2.52</v>
          </cell>
          <cell r="V416">
            <v>81614</v>
          </cell>
          <cell r="X416">
            <v>-2483.86</v>
          </cell>
          <cell r="Z416">
            <v>0</v>
          </cell>
          <cell r="AB416">
            <v>0</v>
          </cell>
          <cell r="AD416">
            <v>749132.14</v>
          </cell>
          <cell r="AF416">
            <v>2.52</v>
          </cell>
          <cell r="AH416">
            <v>81547</v>
          </cell>
          <cell r="AJ416">
            <v>-2784.49</v>
          </cell>
          <cell r="AL416">
            <v>0</v>
          </cell>
          <cell r="AN416">
            <v>0</v>
          </cell>
          <cell r="AP416">
            <v>827894.65</v>
          </cell>
        </row>
        <row r="417">
          <cell r="A417">
            <v>0</v>
          </cell>
          <cell r="F417" t="str">
            <v>TOTAL CHEHALIS</v>
          </cell>
          <cell r="H417">
            <v>341683658.12</v>
          </cell>
          <cell r="J417">
            <v>-1985846.55</v>
          </cell>
          <cell r="L417">
            <v>339697811.56999999</v>
          </cell>
          <cell r="N417">
            <v>-2050508.92</v>
          </cell>
          <cell r="P417">
            <v>337647302.64999998</v>
          </cell>
          <cell r="R417">
            <v>66806438</v>
          </cell>
          <cell r="V417">
            <v>8585407</v>
          </cell>
          <cell r="X417">
            <v>-1985846.55</v>
          </cell>
          <cell r="AB417">
            <v>-98231.9424</v>
          </cell>
          <cell r="AD417">
            <v>73307766.507599995</v>
          </cell>
          <cell r="AH417">
            <v>8534548</v>
          </cell>
          <cell r="AJ417">
            <v>-2050508.92</v>
          </cell>
          <cell r="AN417">
            <v>-101370.28460000001</v>
          </cell>
          <cell r="AP417">
            <v>79690435.303000003</v>
          </cell>
        </row>
        <row r="418">
          <cell r="A418">
            <v>0</v>
          </cell>
        </row>
        <row r="419">
          <cell r="A419">
            <v>0</v>
          </cell>
          <cell r="F419" t="str">
            <v>CURRANT CREEK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H420">
            <v>44110651.130000003</v>
          </cell>
          <cell r="J420">
            <v>-790.4799999999999</v>
          </cell>
          <cell r="L420">
            <v>44109860.650000006</v>
          </cell>
          <cell r="N420">
            <v>-1253.28</v>
          </cell>
          <cell r="P420">
            <v>44108607.370000005</v>
          </cell>
          <cell r="R420">
            <v>7483195</v>
          </cell>
          <cell r="T420">
            <v>2.57</v>
          </cell>
          <cell r="V420">
            <v>1133634</v>
          </cell>
          <cell r="X420">
            <v>-790.4799999999999</v>
          </cell>
          <cell r="Z420">
            <v>-5</v>
          </cell>
          <cell r="AB420">
            <v>-39.523999999999994</v>
          </cell>
          <cell r="AD420">
            <v>8615998.9959999993</v>
          </cell>
          <cell r="AF420">
            <v>2.57</v>
          </cell>
          <cell r="AH420">
            <v>1133607</v>
          </cell>
          <cell r="AJ420">
            <v>-1253.28</v>
          </cell>
          <cell r="AL420">
            <v>-5</v>
          </cell>
          <cell r="AN420">
            <v>-62.663999999999994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H421">
            <v>3299735.22</v>
          </cell>
          <cell r="J421">
            <v>-9847.0300000000007</v>
          </cell>
          <cell r="L421">
            <v>3289888.1900000004</v>
          </cell>
          <cell r="N421">
            <v>-10470.549999999999</v>
          </cell>
          <cell r="P421">
            <v>3279417.6400000006</v>
          </cell>
          <cell r="R421">
            <v>572985</v>
          </cell>
          <cell r="T421">
            <v>2.66</v>
          </cell>
          <cell r="V421">
            <v>87642</v>
          </cell>
          <cell r="X421">
            <v>-9847.0300000000007</v>
          </cell>
          <cell r="Z421">
            <v>0</v>
          </cell>
          <cell r="AB421">
            <v>0</v>
          </cell>
          <cell r="AD421">
            <v>650779.97</v>
          </cell>
          <cell r="AF421">
            <v>2.66</v>
          </cell>
          <cell r="AH421">
            <v>87372</v>
          </cell>
          <cell r="AJ421">
            <v>-10470.549999999999</v>
          </cell>
          <cell r="AL421">
            <v>0</v>
          </cell>
          <cell r="AN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H422">
            <v>183388912.16999999</v>
          </cell>
          <cell r="J422">
            <v>-1484291.22</v>
          </cell>
          <cell r="L422">
            <v>181904620.94999999</v>
          </cell>
          <cell r="N422">
            <v>-1526776.7000000002</v>
          </cell>
          <cell r="P422">
            <v>180377844.25</v>
          </cell>
          <cell r="R422">
            <v>26903906</v>
          </cell>
          <cell r="T422">
            <v>2.67</v>
          </cell>
          <cell r="V422">
            <v>4876669</v>
          </cell>
          <cell r="X422">
            <v>-1484291.22</v>
          </cell>
          <cell r="Z422">
            <v>-5</v>
          </cell>
          <cell r="AB422">
            <v>-74214.561000000002</v>
          </cell>
          <cell r="AD422">
            <v>30222069.219000001</v>
          </cell>
          <cell r="AF422">
            <v>2.67</v>
          </cell>
          <cell r="AH422">
            <v>4836471</v>
          </cell>
          <cell r="AJ422">
            <v>-1526776.7000000002</v>
          </cell>
          <cell r="AL422">
            <v>-5</v>
          </cell>
          <cell r="AN422">
            <v>-76338.835000000006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H423">
            <v>75958925.689999998</v>
          </cell>
          <cell r="J423">
            <v>-217318.3</v>
          </cell>
          <cell r="L423">
            <v>75741607.390000001</v>
          </cell>
          <cell r="N423">
            <v>-231206.67</v>
          </cell>
          <cell r="P423">
            <v>75510400.719999999</v>
          </cell>
          <cell r="R423">
            <v>12270691</v>
          </cell>
          <cell r="T423">
            <v>2.58</v>
          </cell>
          <cell r="V423">
            <v>1956937</v>
          </cell>
          <cell r="X423">
            <v>-217318.3</v>
          </cell>
          <cell r="Z423">
            <v>-5</v>
          </cell>
          <cell r="AB423">
            <v>-10865.915000000001</v>
          </cell>
          <cell r="AD423">
            <v>13999443.785</v>
          </cell>
          <cell r="AF423">
            <v>2.58</v>
          </cell>
          <cell r="AH423">
            <v>1951151</v>
          </cell>
          <cell r="AJ423">
            <v>-231206.67</v>
          </cell>
          <cell r="AL423">
            <v>-5</v>
          </cell>
          <cell r="AN423">
            <v>-11560.333500000001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H424">
            <v>42401824.549999997</v>
          </cell>
          <cell r="J424">
            <v>-18923.879999999997</v>
          </cell>
          <cell r="L424">
            <v>42382900.669999994</v>
          </cell>
          <cell r="N424">
            <v>-20961.289999999997</v>
          </cell>
          <cell r="P424">
            <v>42361939.379999995</v>
          </cell>
          <cell r="R424">
            <v>6842125</v>
          </cell>
          <cell r="T424">
            <v>2.57</v>
          </cell>
          <cell r="V424">
            <v>1089484</v>
          </cell>
          <cell r="X424">
            <v>-18923.879999999997</v>
          </cell>
          <cell r="Z424">
            <v>-2</v>
          </cell>
          <cell r="AB424">
            <v>-378.47759999999994</v>
          </cell>
          <cell r="AD424">
            <v>7912306.6424000002</v>
          </cell>
          <cell r="AF424">
            <v>2.57</v>
          </cell>
          <cell r="AH424">
            <v>1088971</v>
          </cell>
          <cell r="AJ424">
            <v>-20961.289999999997</v>
          </cell>
          <cell r="AL424">
            <v>-2</v>
          </cell>
          <cell r="AN424">
            <v>-419.22579999999994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H425">
            <v>2969761.75</v>
          </cell>
          <cell r="J425">
            <v>-1838.55</v>
          </cell>
          <cell r="L425">
            <v>2967923.2</v>
          </cell>
          <cell r="N425">
            <v>-2057.48</v>
          </cell>
          <cell r="P425">
            <v>2965865.72</v>
          </cell>
          <cell r="R425">
            <v>520979</v>
          </cell>
          <cell r="T425">
            <v>2.57</v>
          </cell>
          <cell r="V425">
            <v>76299</v>
          </cell>
          <cell r="X425">
            <v>-1838.55</v>
          </cell>
          <cell r="Z425">
            <v>0</v>
          </cell>
          <cell r="AB425">
            <v>0</v>
          </cell>
          <cell r="AD425">
            <v>595439.44999999995</v>
          </cell>
          <cell r="AF425">
            <v>2.57</v>
          </cell>
          <cell r="AH425">
            <v>76249</v>
          </cell>
          <cell r="AJ425">
            <v>-2057.48</v>
          </cell>
          <cell r="AL425">
            <v>0</v>
          </cell>
          <cell r="AN425">
            <v>0</v>
          </cell>
          <cell r="AP425">
            <v>669630.97</v>
          </cell>
        </row>
        <row r="426">
          <cell r="A426">
            <v>0</v>
          </cell>
          <cell r="F426" t="str">
            <v>TOTAL CURRANT CREEK</v>
          </cell>
          <cell r="H426">
            <v>352129810.50999999</v>
          </cell>
          <cell r="J426">
            <v>-1733009.46</v>
          </cell>
          <cell r="L426">
            <v>350396801.05000001</v>
          </cell>
          <cell r="N426">
            <v>-1792725.9700000002</v>
          </cell>
          <cell r="P426">
            <v>348604075.08000004</v>
          </cell>
          <cell r="R426">
            <v>54593881</v>
          </cell>
          <cell r="V426">
            <v>9220665</v>
          </cell>
          <cell r="X426">
            <v>-1733009.46</v>
          </cell>
          <cell r="AB426">
            <v>-85498.477599999998</v>
          </cell>
          <cell r="AD426">
            <v>61996038.062399998</v>
          </cell>
          <cell r="AH426">
            <v>9173821</v>
          </cell>
          <cell r="AJ426">
            <v>-1792725.9700000002</v>
          </cell>
          <cell r="AN426">
            <v>-88381.058300000019</v>
          </cell>
          <cell r="AP426">
            <v>69288752.034099996</v>
          </cell>
        </row>
        <row r="427">
          <cell r="A427">
            <v>0</v>
          </cell>
        </row>
        <row r="428">
          <cell r="A428">
            <v>0</v>
          </cell>
          <cell r="F428" t="str">
            <v>HERMISTON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H429">
            <v>12844996.02</v>
          </cell>
          <cell r="J429">
            <v>-3593.08</v>
          </cell>
          <cell r="L429">
            <v>12841402.939999999</v>
          </cell>
          <cell r="N429">
            <v>-4361.8099999999995</v>
          </cell>
          <cell r="P429">
            <v>12837041.129999999</v>
          </cell>
          <cell r="R429">
            <v>4318895</v>
          </cell>
          <cell r="T429">
            <v>2.69</v>
          </cell>
          <cell r="V429">
            <v>345482</v>
          </cell>
          <cell r="X429">
            <v>-3593.08</v>
          </cell>
          <cell r="Z429">
            <v>-5</v>
          </cell>
          <cell r="AB429">
            <v>-179.65400000000002</v>
          </cell>
          <cell r="AD429">
            <v>4660604.2659999998</v>
          </cell>
          <cell r="AF429">
            <v>2.69</v>
          </cell>
          <cell r="AH429">
            <v>345375</v>
          </cell>
          <cell r="AJ429">
            <v>-4361.8099999999995</v>
          </cell>
          <cell r="AL429">
            <v>-5</v>
          </cell>
          <cell r="AN429">
            <v>-218.09049999999996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H430">
            <v>25321.62</v>
          </cell>
          <cell r="J430">
            <v>-132.16999999999999</v>
          </cell>
          <cell r="L430">
            <v>25189.45</v>
          </cell>
          <cell r="N430">
            <v>-139.58000000000001</v>
          </cell>
          <cell r="P430">
            <v>25049.87</v>
          </cell>
          <cell r="R430">
            <v>8889</v>
          </cell>
          <cell r="T430">
            <v>2.72</v>
          </cell>
          <cell r="V430">
            <v>687</v>
          </cell>
          <cell r="X430">
            <v>-132.16999999999999</v>
          </cell>
          <cell r="Z430">
            <v>0</v>
          </cell>
          <cell r="AB430">
            <v>0</v>
          </cell>
          <cell r="AD430">
            <v>9443.83</v>
          </cell>
          <cell r="AF430">
            <v>2.72</v>
          </cell>
          <cell r="AH430">
            <v>683</v>
          </cell>
          <cell r="AJ430">
            <v>-139.58000000000001</v>
          </cell>
          <cell r="AL430">
            <v>0</v>
          </cell>
          <cell r="AN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H431">
            <v>107253896.88</v>
          </cell>
          <cell r="J431">
            <v>-1135296.5199999996</v>
          </cell>
          <cell r="L431">
            <v>106118600.36</v>
          </cell>
          <cell r="N431">
            <v>-1165789.96</v>
          </cell>
          <cell r="P431">
            <v>104952810.40000001</v>
          </cell>
          <cell r="R431">
            <v>31307539</v>
          </cell>
          <cell r="T431">
            <v>2.85</v>
          </cell>
          <cell r="V431">
            <v>3040558</v>
          </cell>
          <cell r="X431">
            <v>-1135296.5199999996</v>
          </cell>
          <cell r="Z431">
            <v>-5</v>
          </cell>
          <cell r="AB431">
            <v>-56764.825999999979</v>
          </cell>
          <cell r="AD431">
            <v>33156035.653999999</v>
          </cell>
          <cell r="AF431">
            <v>2.85</v>
          </cell>
          <cell r="AH431">
            <v>3007768</v>
          </cell>
          <cell r="AJ431">
            <v>-1165789.96</v>
          </cell>
          <cell r="AL431">
            <v>-5</v>
          </cell>
          <cell r="AN431">
            <v>-58289.498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H432">
            <v>40074379.619999997</v>
          </cell>
          <cell r="J432">
            <v>-202055.55000000002</v>
          </cell>
          <cell r="L432">
            <v>39872324.07</v>
          </cell>
          <cell r="N432">
            <v>-213451.19999999998</v>
          </cell>
          <cell r="P432">
            <v>39658872.869999997</v>
          </cell>
          <cell r="R432">
            <v>13702379</v>
          </cell>
          <cell r="T432">
            <v>2.7</v>
          </cell>
          <cell r="V432">
            <v>1079280</v>
          </cell>
          <cell r="X432">
            <v>-202055.55000000002</v>
          </cell>
          <cell r="Z432">
            <v>-5</v>
          </cell>
          <cell r="AB432">
            <v>-10102.777500000002</v>
          </cell>
          <cell r="AD432">
            <v>14569500.672499999</v>
          </cell>
          <cell r="AF432">
            <v>2.7</v>
          </cell>
          <cell r="AH432">
            <v>1073671</v>
          </cell>
          <cell r="AJ432">
            <v>-213451.19999999998</v>
          </cell>
          <cell r="AL432">
            <v>-5</v>
          </cell>
          <cell r="AN432">
            <v>-10672.56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H433">
            <v>9115252.9600000009</v>
          </cell>
          <cell r="J433">
            <v>-10036.85</v>
          </cell>
          <cell r="L433">
            <v>9105216.1100000013</v>
          </cell>
          <cell r="N433">
            <v>-10848.82</v>
          </cell>
          <cell r="P433">
            <v>9094367.290000001</v>
          </cell>
          <cell r="R433">
            <v>3189999</v>
          </cell>
          <cell r="T433">
            <v>2.65</v>
          </cell>
          <cell r="V433">
            <v>241421</v>
          </cell>
          <cell r="X433">
            <v>-10036.85</v>
          </cell>
          <cell r="Z433">
            <v>-2</v>
          </cell>
          <cell r="AB433">
            <v>-200.73699999999999</v>
          </cell>
          <cell r="AD433">
            <v>3421182.4129999997</v>
          </cell>
          <cell r="AF433">
            <v>2.65</v>
          </cell>
          <cell r="AH433">
            <v>241144</v>
          </cell>
          <cell r="AJ433">
            <v>-10848.82</v>
          </cell>
          <cell r="AL433">
            <v>-2</v>
          </cell>
          <cell r="AN433">
            <v>-216.97639999999998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H434">
            <v>497343.1</v>
          </cell>
          <cell r="J434">
            <v>-809.78</v>
          </cell>
          <cell r="L434">
            <v>496533.31999999995</v>
          </cell>
          <cell r="N434">
            <v>-886.21</v>
          </cell>
          <cell r="P434">
            <v>495647.10999999993</v>
          </cell>
          <cell r="R434">
            <v>175766</v>
          </cell>
          <cell r="T434">
            <v>2.65</v>
          </cell>
          <cell r="V434">
            <v>13169</v>
          </cell>
          <cell r="X434">
            <v>-809.78</v>
          </cell>
          <cell r="Z434">
            <v>0</v>
          </cell>
          <cell r="AB434">
            <v>0</v>
          </cell>
          <cell r="AD434">
            <v>188125.22</v>
          </cell>
          <cell r="AF434">
            <v>2.65</v>
          </cell>
          <cell r="AH434">
            <v>13146</v>
          </cell>
          <cell r="AJ434">
            <v>-886.21</v>
          </cell>
          <cell r="AL434">
            <v>0</v>
          </cell>
          <cell r="AN434">
            <v>0</v>
          </cell>
          <cell r="AP434">
            <v>200385.01</v>
          </cell>
        </row>
        <row r="435">
          <cell r="A435">
            <v>0</v>
          </cell>
          <cell r="F435" t="str">
            <v>TOTAL HERMISTON</v>
          </cell>
          <cell r="H435">
            <v>169811190.19999999</v>
          </cell>
          <cell r="J435">
            <v>-1351923.9499999997</v>
          </cell>
          <cell r="L435">
            <v>168459266.25</v>
          </cell>
          <cell r="N435">
            <v>-1395477.5799999998</v>
          </cell>
          <cell r="P435">
            <v>167063788.67000002</v>
          </cell>
          <cell r="R435">
            <v>52703467</v>
          </cell>
          <cell r="V435">
            <v>4720597</v>
          </cell>
          <cell r="X435">
            <v>-1351923.9499999997</v>
          </cell>
          <cell r="AB435">
            <v>-67247.994499999972</v>
          </cell>
          <cell r="AD435">
            <v>56004892.055500001</v>
          </cell>
          <cell r="AH435">
            <v>4681787</v>
          </cell>
          <cell r="AJ435">
            <v>-1395477.5799999998</v>
          </cell>
          <cell r="AN435">
            <v>-69397.124899999995</v>
          </cell>
          <cell r="AP435">
            <v>59221804.350599997</v>
          </cell>
        </row>
        <row r="436">
          <cell r="A436">
            <v>0</v>
          </cell>
        </row>
        <row r="437">
          <cell r="A437">
            <v>0</v>
          </cell>
          <cell r="F437" t="str">
            <v>LAKE SIDE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H438">
            <v>27840392.370000001</v>
          </cell>
          <cell r="J438">
            <v>-151.81</v>
          </cell>
          <cell r="L438">
            <v>27840240.560000002</v>
          </cell>
          <cell r="N438">
            <v>-303.36</v>
          </cell>
          <cell r="P438">
            <v>27839937.200000003</v>
          </cell>
          <cell r="R438">
            <v>1796212</v>
          </cell>
          <cell r="T438">
            <v>2.58</v>
          </cell>
          <cell r="V438">
            <v>718280</v>
          </cell>
          <cell r="X438">
            <v>-151.81</v>
          </cell>
          <cell r="Z438">
            <v>-5</v>
          </cell>
          <cell r="AB438">
            <v>-7.5904999999999996</v>
          </cell>
          <cell r="AD438">
            <v>2514332.5995</v>
          </cell>
          <cell r="AF438">
            <v>2.58</v>
          </cell>
          <cell r="AH438">
            <v>718274</v>
          </cell>
          <cell r="AJ438">
            <v>-303.36</v>
          </cell>
          <cell r="AL438">
            <v>-5</v>
          </cell>
          <cell r="AN438">
            <v>-15.168000000000001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H439">
            <v>3502124</v>
          </cell>
          <cell r="J439">
            <v>-9169.7099999999991</v>
          </cell>
          <cell r="L439">
            <v>3492954.29</v>
          </cell>
          <cell r="N439">
            <v>-9767.07</v>
          </cell>
          <cell r="P439">
            <v>3483187.22</v>
          </cell>
          <cell r="R439">
            <v>228130</v>
          </cell>
          <cell r="T439">
            <v>2.58</v>
          </cell>
          <cell r="V439">
            <v>90237</v>
          </cell>
          <cell r="X439">
            <v>-9169.7099999999991</v>
          </cell>
          <cell r="Z439">
            <v>0</v>
          </cell>
          <cell r="AB439">
            <v>0</v>
          </cell>
          <cell r="AD439">
            <v>309197.28999999998</v>
          </cell>
          <cell r="AF439">
            <v>2.58</v>
          </cell>
          <cell r="AH439">
            <v>89992</v>
          </cell>
          <cell r="AJ439">
            <v>-9767.07</v>
          </cell>
          <cell r="AL439">
            <v>0</v>
          </cell>
          <cell r="AN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H440">
            <v>178617105.44</v>
          </cell>
          <cell r="J440">
            <v>-1378407.5400000003</v>
          </cell>
          <cell r="L440">
            <v>177238697.90000001</v>
          </cell>
          <cell r="N440">
            <v>-1419731.2499999998</v>
          </cell>
          <cell r="P440">
            <v>175818966.65000001</v>
          </cell>
          <cell r="R440">
            <v>10639577</v>
          </cell>
          <cell r="T440">
            <v>2.58</v>
          </cell>
          <cell r="V440">
            <v>4590540</v>
          </cell>
          <cell r="X440">
            <v>-1378407.5400000003</v>
          </cell>
          <cell r="Z440">
            <v>-5</v>
          </cell>
          <cell r="AB440">
            <v>-68920.377000000008</v>
          </cell>
          <cell r="AD440">
            <v>13782789.082999999</v>
          </cell>
          <cell r="AF440">
            <v>2.58</v>
          </cell>
          <cell r="AH440">
            <v>4554444</v>
          </cell>
          <cell r="AJ440">
            <v>-1419731.2499999998</v>
          </cell>
          <cell r="AL440">
            <v>-5</v>
          </cell>
          <cell r="AN440">
            <v>-70986.562499999985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H441">
            <v>82025855.989999995</v>
          </cell>
          <cell r="J441">
            <v>-213241.27</v>
          </cell>
          <cell r="L441">
            <v>81812614.719999999</v>
          </cell>
          <cell r="N441">
            <v>-227152.87</v>
          </cell>
          <cell r="P441">
            <v>81585461.849999994</v>
          </cell>
          <cell r="R441">
            <v>5254905</v>
          </cell>
          <cell r="T441">
            <v>2.58</v>
          </cell>
          <cell r="V441">
            <v>2113516</v>
          </cell>
          <cell r="X441">
            <v>-213241.27</v>
          </cell>
          <cell r="Z441">
            <v>-5</v>
          </cell>
          <cell r="AB441">
            <v>-10662.063499999998</v>
          </cell>
          <cell r="AD441">
            <v>7144517.6665000003</v>
          </cell>
          <cell r="AF441">
            <v>2.58</v>
          </cell>
          <cell r="AH441">
            <v>2107835</v>
          </cell>
          <cell r="AJ441">
            <v>-227152.87</v>
          </cell>
          <cell r="AL441">
            <v>-5</v>
          </cell>
          <cell r="AN441">
            <v>-11357.6435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H442">
            <v>44396410.020000003</v>
          </cell>
          <cell r="J442">
            <v>-16639.620000000003</v>
          </cell>
          <cell r="L442">
            <v>44379770.400000006</v>
          </cell>
          <cell r="N442">
            <v>-18639.5</v>
          </cell>
          <cell r="P442">
            <v>44361130.900000006</v>
          </cell>
          <cell r="R442">
            <v>2845160</v>
          </cell>
          <cell r="T442">
            <v>2.58</v>
          </cell>
          <cell r="V442">
            <v>1145213</v>
          </cell>
          <cell r="X442">
            <v>-16639.620000000003</v>
          </cell>
          <cell r="Z442">
            <v>-2</v>
          </cell>
          <cell r="AB442">
            <v>-332.79240000000004</v>
          </cell>
          <cell r="AD442">
            <v>3973400.5875999997</v>
          </cell>
          <cell r="AF442">
            <v>2.58</v>
          </cell>
          <cell r="AH442">
            <v>1144758</v>
          </cell>
          <cell r="AJ442">
            <v>-18639.5</v>
          </cell>
          <cell r="AL442">
            <v>-2</v>
          </cell>
          <cell r="AN442">
            <v>-372.79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H443">
            <v>3151909.27</v>
          </cell>
          <cell r="J443">
            <v>-1519.83</v>
          </cell>
          <cell r="L443">
            <v>3150389.44</v>
          </cell>
          <cell r="N443">
            <v>-1723.6</v>
          </cell>
          <cell r="P443">
            <v>3148665.84</v>
          </cell>
          <cell r="R443">
            <v>204884</v>
          </cell>
          <cell r="T443">
            <v>2.58</v>
          </cell>
          <cell r="V443">
            <v>81300</v>
          </cell>
          <cell r="X443">
            <v>-1519.83</v>
          </cell>
          <cell r="Z443">
            <v>0</v>
          </cell>
          <cell r="AB443">
            <v>0</v>
          </cell>
          <cell r="AD443">
            <v>284664.17</v>
          </cell>
          <cell r="AF443">
            <v>2.58</v>
          </cell>
          <cell r="AH443">
            <v>81258</v>
          </cell>
          <cell r="AJ443">
            <v>-1723.6</v>
          </cell>
          <cell r="AL443">
            <v>0</v>
          </cell>
          <cell r="AN443">
            <v>0</v>
          </cell>
          <cell r="AP443">
            <v>364198.57</v>
          </cell>
        </row>
        <row r="444">
          <cell r="A444">
            <v>0</v>
          </cell>
          <cell r="F444" t="str">
            <v>TOTAL LAKE SIDE</v>
          </cell>
          <cell r="H444">
            <v>339533797.08999997</v>
          </cell>
          <cell r="J444">
            <v>-1619129.7800000005</v>
          </cell>
          <cell r="L444">
            <v>337914667.31</v>
          </cell>
          <cell r="N444">
            <v>-1677317.65</v>
          </cell>
          <cell r="P444">
            <v>336237349.65999991</v>
          </cell>
          <cell r="R444">
            <v>20968868</v>
          </cell>
          <cell r="V444">
            <v>8739086</v>
          </cell>
          <cell r="X444">
            <v>-1619129.7800000005</v>
          </cell>
          <cell r="AB444">
            <v>-79922.823400000023</v>
          </cell>
          <cell r="AD444">
            <v>28008901.396600001</v>
          </cell>
          <cell r="AH444">
            <v>8696561</v>
          </cell>
          <cell r="AJ444">
            <v>-1677317.65</v>
          </cell>
          <cell r="AN444">
            <v>-82732.16399999999</v>
          </cell>
          <cell r="AP444">
            <v>34945412.582599998</v>
          </cell>
        </row>
        <row r="445">
          <cell r="A445">
            <v>0</v>
          </cell>
        </row>
        <row r="446">
          <cell r="A446">
            <v>0</v>
          </cell>
          <cell r="F446" t="str">
            <v>GADBSY PEAKER UNIT 4-6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H447">
            <v>4240304.49</v>
          </cell>
          <cell r="J447">
            <v>-234.78</v>
          </cell>
          <cell r="L447">
            <v>4240069.71</v>
          </cell>
          <cell r="N447">
            <v>-339.38</v>
          </cell>
          <cell r="P447">
            <v>4239730.33</v>
          </cell>
          <cell r="R447">
            <v>1311326</v>
          </cell>
          <cell r="T447">
            <v>3.28</v>
          </cell>
          <cell r="V447">
            <v>139078</v>
          </cell>
          <cell r="X447">
            <v>-234.78</v>
          </cell>
          <cell r="Z447">
            <v>-5</v>
          </cell>
          <cell r="AB447">
            <v>-11.739000000000001</v>
          </cell>
          <cell r="AD447">
            <v>1450157.4809999999</v>
          </cell>
          <cell r="AF447">
            <v>3.28</v>
          </cell>
          <cell r="AH447">
            <v>139069</v>
          </cell>
          <cell r="AJ447">
            <v>-339.38</v>
          </cell>
          <cell r="AL447">
            <v>-5</v>
          </cell>
          <cell r="AN447">
            <v>-16.969000000000001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H448">
            <v>2284125.7599999998</v>
          </cell>
          <cell r="J448">
            <v>-8125.0300000000007</v>
          </cell>
          <cell r="L448">
            <v>2276000.73</v>
          </cell>
          <cell r="N448">
            <v>-8619.8399999999983</v>
          </cell>
          <cell r="P448">
            <v>2267380.89</v>
          </cell>
          <cell r="R448">
            <v>709142</v>
          </cell>
          <cell r="T448">
            <v>3.31</v>
          </cell>
          <cell r="V448">
            <v>75470</v>
          </cell>
          <cell r="X448">
            <v>-8125.0300000000007</v>
          </cell>
          <cell r="Z448">
            <v>0</v>
          </cell>
          <cell r="AB448">
            <v>0</v>
          </cell>
          <cell r="AD448">
            <v>776486.97</v>
          </cell>
          <cell r="AF448">
            <v>3.31</v>
          </cell>
          <cell r="AH448">
            <v>75193</v>
          </cell>
          <cell r="AJ448">
            <v>-8619.8399999999983</v>
          </cell>
          <cell r="AL448">
            <v>0</v>
          </cell>
          <cell r="AN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H449">
            <v>56436132.039999999</v>
          </cell>
          <cell r="J449">
            <v>-502967.92999999988</v>
          </cell>
          <cell r="L449">
            <v>55933164.109999999</v>
          </cell>
          <cell r="N449">
            <v>-515963.4800000001</v>
          </cell>
          <cell r="P449">
            <v>55417200.630000003</v>
          </cell>
          <cell r="R449">
            <v>15169888</v>
          </cell>
          <cell r="T449">
            <v>3.34</v>
          </cell>
          <cell r="V449">
            <v>1876567</v>
          </cell>
          <cell r="X449">
            <v>-502967.92999999988</v>
          </cell>
          <cell r="Z449">
            <v>-5</v>
          </cell>
          <cell r="AB449">
            <v>-25148.396499999995</v>
          </cell>
          <cell r="AD449">
            <v>16518338.6735</v>
          </cell>
          <cell r="AF449">
            <v>3.34</v>
          </cell>
          <cell r="AH449">
            <v>1859551</v>
          </cell>
          <cell r="AJ449">
            <v>-515963.4800000001</v>
          </cell>
          <cell r="AL449">
            <v>-5</v>
          </cell>
          <cell r="AN449">
            <v>-25798.174000000003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H450">
            <v>16059493.890000001</v>
          </cell>
          <cell r="J450">
            <v>-57726.22</v>
          </cell>
          <cell r="L450">
            <v>16001767.67</v>
          </cell>
          <cell r="N450">
            <v>-61234.29</v>
          </cell>
          <cell r="P450">
            <v>15940533.380000001</v>
          </cell>
          <cell r="R450">
            <v>5105983</v>
          </cell>
          <cell r="T450">
            <v>3.25</v>
          </cell>
          <cell r="V450">
            <v>520996</v>
          </cell>
          <cell r="X450">
            <v>-57726.22</v>
          </cell>
          <cell r="Z450">
            <v>-5</v>
          </cell>
          <cell r="AB450">
            <v>-2886.3109999999997</v>
          </cell>
          <cell r="AD450">
            <v>5566366.4690000005</v>
          </cell>
          <cell r="AF450">
            <v>3.25</v>
          </cell>
          <cell r="AH450">
            <v>519062</v>
          </cell>
          <cell r="AJ450">
            <v>-61234.29</v>
          </cell>
          <cell r="AL450">
            <v>-5</v>
          </cell>
          <cell r="AN450">
            <v>-3061.7145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H451">
            <v>2919648.88</v>
          </cell>
          <cell r="J451">
            <v>-1595.8999999999999</v>
          </cell>
          <cell r="L451">
            <v>2918052.98</v>
          </cell>
          <cell r="N451">
            <v>-1779.27</v>
          </cell>
          <cell r="P451">
            <v>2916273.71</v>
          </cell>
          <cell r="R451">
            <v>806767</v>
          </cell>
          <cell r="T451">
            <v>3.36</v>
          </cell>
          <cell r="V451">
            <v>98073</v>
          </cell>
          <cell r="X451">
            <v>-1595.8999999999999</v>
          </cell>
          <cell r="Z451">
            <v>-2</v>
          </cell>
          <cell r="AB451">
            <v>-31.917999999999996</v>
          </cell>
          <cell r="AD451">
            <v>903212.18200000003</v>
          </cell>
          <cell r="AF451">
            <v>3.36</v>
          </cell>
          <cell r="AH451">
            <v>98017</v>
          </cell>
          <cell r="AJ451">
            <v>-1779.27</v>
          </cell>
          <cell r="AL451">
            <v>-2</v>
          </cell>
          <cell r="AN451">
            <v>-35.5854</v>
          </cell>
          <cell r="AP451">
            <v>999414.32660000003</v>
          </cell>
        </row>
        <row r="452">
          <cell r="A452">
            <v>0</v>
          </cell>
          <cell r="F452" t="str">
            <v>TOTAL GADBSY PEAKER UNIT 4-6</v>
          </cell>
          <cell r="H452">
            <v>81939705.060000002</v>
          </cell>
          <cell r="J452">
            <v>-570649.85999999987</v>
          </cell>
          <cell r="L452">
            <v>81369055.200000003</v>
          </cell>
          <cell r="N452">
            <v>-587936.26000000013</v>
          </cell>
          <cell r="P452">
            <v>80781118.939999998</v>
          </cell>
          <cell r="R452">
            <v>23103106</v>
          </cell>
          <cell r="V452">
            <v>2710184</v>
          </cell>
          <cell r="X452">
            <v>-570649.85999999987</v>
          </cell>
          <cell r="AB452">
            <v>-28078.3645</v>
          </cell>
          <cell r="AD452">
            <v>25214561.7755</v>
          </cell>
          <cell r="AH452">
            <v>2690892</v>
          </cell>
          <cell r="AJ452">
            <v>-587936.26000000013</v>
          </cell>
          <cell r="AN452">
            <v>-28912.442900000005</v>
          </cell>
          <cell r="AP452">
            <v>27288605.072600007</v>
          </cell>
        </row>
        <row r="453">
          <cell r="A453">
            <v>0</v>
          </cell>
        </row>
        <row r="454">
          <cell r="A454">
            <v>0</v>
          </cell>
          <cell r="F454" t="str">
            <v>LITTLE MOUNTAIN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H455">
            <v>337027.88</v>
          </cell>
          <cell r="J455">
            <v>-337027.88</v>
          </cell>
          <cell r="L455">
            <v>0</v>
          </cell>
          <cell r="N455">
            <v>0</v>
          </cell>
          <cell r="P455">
            <v>0</v>
          </cell>
          <cell r="R455">
            <v>360620</v>
          </cell>
          <cell r="T455">
            <v>8.72784891781059</v>
          </cell>
          <cell r="V455">
            <v>14708</v>
          </cell>
          <cell r="X455">
            <v>-337027.88</v>
          </cell>
          <cell r="AB455">
            <v>0</v>
          </cell>
          <cell r="AD455">
            <v>38300.119999999995</v>
          </cell>
          <cell r="AF455">
            <v>8.72784891781059</v>
          </cell>
          <cell r="AH455">
            <v>0</v>
          </cell>
          <cell r="AJ455">
            <v>0</v>
          </cell>
          <cell r="AN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H456">
            <v>1167092.49</v>
          </cell>
          <cell r="J456">
            <v>-1167092.49</v>
          </cell>
          <cell r="L456">
            <v>0</v>
          </cell>
          <cell r="N456">
            <v>0</v>
          </cell>
          <cell r="P456">
            <v>0</v>
          </cell>
          <cell r="R456">
            <v>1468443</v>
          </cell>
          <cell r="T456">
            <v>11.238266973576051</v>
          </cell>
          <cell r="V456">
            <v>65580</v>
          </cell>
          <cell r="X456">
            <v>-1167092.49</v>
          </cell>
          <cell r="AB456">
            <v>0</v>
          </cell>
          <cell r="AD456">
            <v>366930.51</v>
          </cell>
          <cell r="AF456">
            <v>11.238266973576051</v>
          </cell>
          <cell r="AH456">
            <v>0</v>
          </cell>
          <cell r="AJ456">
            <v>0</v>
          </cell>
          <cell r="AN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H457">
            <v>215728.34</v>
          </cell>
          <cell r="J457">
            <v>-215728.34000000003</v>
          </cell>
          <cell r="L457">
            <v>0</v>
          </cell>
          <cell r="N457">
            <v>0</v>
          </cell>
          <cell r="P457">
            <v>0</v>
          </cell>
          <cell r="R457">
            <v>230829</v>
          </cell>
          <cell r="T457">
            <v>8.7837531212143709</v>
          </cell>
          <cell r="V457">
            <v>9475</v>
          </cell>
          <cell r="X457">
            <v>-215728.34000000003</v>
          </cell>
          <cell r="AB457">
            <v>0</v>
          </cell>
          <cell r="AD457">
            <v>24575.659999999974</v>
          </cell>
          <cell r="AF457">
            <v>8.7837531212143709</v>
          </cell>
          <cell r="AH457">
            <v>0</v>
          </cell>
          <cell r="AJ457">
            <v>0</v>
          </cell>
          <cell r="AN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H458">
            <v>11813.11</v>
          </cell>
          <cell r="J458">
            <v>-11813.11</v>
          </cell>
          <cell r="L458">
            <v>0</v>
          </cell>
          <cell r="N458">
            <v>0</v>
          </cell>
          <cell r="P458">
            <v>0</v>
          </cell>
          <cell r="R458">
            <v>12640</v>
          </cell>
          <cell r="T458">
            <v>8.2217142131550016</v>
          </cell>
          <cell r="V458">
            <v>486</v>
          </cell>
          <cell r="X458">
            <v>-11813.11</v>
          </cell>
          <cell r="AB458">
            <v>0</v>
          </cell>
          <cell r="AD458">
            <v>1312.8899999999994</v>
          </cell>
          <cell r="AF458">
            <v>8.2217142131550016</v>
          </cell>
          <cell r="AH458">
            <v>0</v>
          </cell>
          <cell r="AJ458">
            <v>0</v>
          </cell>
          <cell r="AN458">
            <v>0</v>
          </cell>
          <cell r="AP458">
            <v>1312.8899999999994</v>
          </cell>
        </row>
        <row r="459">
          <cell r="A459">
            <v>0</v>
          </cell>
          <cell r="F459" t="str">
            <v>TOTAL LITTLE MOUNTAIN</v>
          </cell>
          <cell r="H459">
            <v>1731661.8200000003</v>
          </cell>
          <cell r="J459">
            <v>-1731661.8200000003</v>
          </cell>
          <cell r="L459">
            <v>0</v>
          </cell>
          <cell r="N459">
            <v>0</v>
          </cell>
          <cell r="P459">
            <v>0</v>
          </cell>
          <cell r="R459">
            <v>2072532</v>
          </cell>
          <cell r="V459">
            <v>90249</v>
          </cell>
          <cell r="X459">
            <v>-1731661.8200000003</v>
          </cell>
          <cell r="AB459">
            <v>0</v>
          </cell>
          <cell r="AD459">
            <v>431119.18</v>
          </cell>
          <cell r="AH459">
            <v>0</v>
          </cell>
          <cell r="AJ459">
            <v>0</v>
          </cell>
          <cell r="AN459">
            <v>0</v>
          </cell>
          <cell r="AP459">
            <v>431119.18</v>
          </cell>
        </row>
        <row r="460">
          <cell r="A460">
            <v>0</v>
          </cell>
        </row>
        <row r="461">
          <cell r="A461">
            <v>0</v>
          </cell>
          <cell r="F461" t="str">
            <v>DUNLAP - WIND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H462">
            <v>7639582.0899999999</v>
          </cell>
          <cell r="J462">
            <v>-29263.91</v>
          </cell>
          <cell r="L462">
            <v>7610318.1799999997</v>
          </cell>
          <cell r="N462">
            <v>-29786.14</v>
          </cell>
          <cell r="P462">
            <v>7580532.04</v>
          </cell>
          <cell r="R462">
            <v>410022</v>
          </cell>
          <cell r="T462">
            <v>4.05</v>
          </cell>
          <cell r="V462">
            <v>308810</v>
          </cell>
          <cell r="X462">
            <v>-29263.91</v>
          </cell>
          <cell r="Z462">
            <v>-5</v>
          </cell>
          <cell r="AB462">
            <v>-1463.1954999999998</v>
          </cell>
          <cell r="AD462">
            <v>688104.89449999994</v>
          </cell>
          <cell r="AF462">
            <v>4.05</v>
          </cell>
          <cell r="AH462">
            <v>307615</v>
          </cell>
          <cell r="AJ462">
            <v>-29786.14</v>
          </cell>
          <cell r="AL462">
            <v>-5</v>
          </cell>
          <cell r="AN462">
            <v>-1489.307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H463">
            <v>207516766.59</v>
          </cell>
          <cell r="J463">
            <v>-214363.29</v>
          </cell>
          <cell r="L463">
            <v>207302403.30000001</v>
          </cell>
          <cell r="N463">
            <v>-229753.92</v>
          </cell>
          <cell r="P463">
            <v>207072649.38000003</v>
          </cell>
          <cell r="R463">
            <v>11796933</v>
          </cell>
          <cell r="T463">
            <v>4.05</v>
          </cell>
          <cell r="V463">
            <v>8400088</v>
          </cell>
          <cell r="X463">
            <v>-214363.29</v>
          </cell>
          <cell r="Z463">
            <v>-5</v>
          </cell>
          <cell r="AB463">
            <v>-10718.164499999999</v>
          </cell>
          <cell r="AD463">
            <v>19971939.545499999</v>
          </cell>
          <cell r="AF463">
            <v>4.05</v>
          </cell>
          <cell r="AH463">
            <v>8391095</v>
          </cell>
          <cell r="AJ463">
            <v>-229753.92</v>
          </cell>
          <cell r="AL463">
            <v>-5</v>
          </cell>
          <cell r="AN463">
            <v>-11487.696000000002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H464">
            <v>5564835.7400000002</v>
          </cell>
          <cell r="J464">
            <v>-5748.43</v>
          </cell>
          <cell r="L464">
            <v>5559087.3100000005</v>
          </cell>
          <cell r="N464">
            <v>-6161.15</v>
          </cell>
          <cell r="P464">
            <v>5552926.1600000001</v>
          </cell>
          <cell r="R464">
            <v>316350</v>
          </cell>
          <cell r="T464">
            <v>4.05</v>
          </cell>
          <cell r="V464">
            <v>225259</v>
          </cell>
          <cell r="X464">
            <v>-5748.43</v>
          </cell>
          <cell r="Z464">
            <v>-5</v>
          </cell>
          <cell r="AB464">
            <v>-287.42150000000004</v>
          </cell>
          <cell r="AD464">
            <v>535573.14849999989</v>
          </cell>
          <cell r="AF464">
            <v>4.05</v>
          </cell>
          <cell r="AH464">
            <v>225018</v>
          </cell>
          <cell r="AJ464">
            <v>-6161.15</v>
          </cell>
          <cell r="AL464">
            <v>-5</v>
          </cell>
          <cell r="AN464">
            <v>-308.0575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H465">
            <v>12295697.59</v>
          </cell>
          <cell r="J465">
            <v>-4001.3399999999997</v>
          </cell>
          <cell r="L465">
            <v>12291696.25</v>
          </cell>
          <cell r="N465">
            <v>-4584.57</v>
          </cell>
          <cell r="P465">
            <v>12287111.68</v>
          </cell>
          <cell r="R465">
            <v>702600</v>
          </cell>
          <cell r="T465">
            <v>4.05</v>
          </cell>
          <cell r="V465">
            <v>497895</v>
          </cell>
          <cell r="X465">
            <v>-4001.3399999999997</v>
          </cell>
          <cell r="Z465">
            <v>-2</v>
          </cell>
          <cell r="AB465">
            <v>-80.026799999999994</v>
          </cell>
          <cell r="AD465">
            <v>1196413.6331999998</v>
          </cell>
          <cell r="AF465">
            <v>4.05</v>
          </cell>
          <cell r="AH465">
            <v>497721</v>
          </cell>
          <cell r="AJ465">
            <v>-4584.57</v>
          </cell>
          <cell r="AL465">
            <v>-2</v>
          </cell>
          <cell r="AN465">
            <v>-91.691399999999987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H466">
            <v>149130.71</v>
          </cell>
          <cell r="J466">
            <v>-48.61</v>
          </cell>
          <cell r="L466">
            <v>149082.1</v>
          </cell>
          <cell r="N466">
            <v>-55.7</v>
          </cell>
          <cell r="P466">
            <v>149026.4</v>
          </cell>
          <cell r="R466">
            <v>8511</v>
          </cell>
          <cell r="T466">
            <v>4.05</v>
          </cell>
          <cell r="V466">
            <v>6039</v>
          </cell>
          <cell r="X466">
            <v>-48.61</v>
          </cell>
          <cell r="Z466">
            <v>0</v>
          </cell>
          <cell r="AB466">
            <v>0</v>
          </cell>
          <cell r="AD466">
            <v>14501.39</v>
          </cell>
          <cell r="AF466">
            <v>4.05</v>
          </cell>
          <cell r="AH466">
            <v>6037</v>
          </cell>
          <cell r="AJ466">
            <v>-55.7</v>
          </cell>
          <cell r="AL466">
            <v>0</v>
          </cell>
          <cell r="AN466">
            <v>0</v>
          </cell>
          <cell r="AP466">
            <v>20482.689999999999</v>
          </cell>
        </row>
        <row r="467">
          <cell r="A467">
            <v>0</v>
          </cell>
          <cell r="F467" t="str">
            <v>TOTAL DUNLAP - WIND</v>
          </cell>
          <cell r="H467">
            <v>233166012.72000003</v>
          </cell>
          <cell r="J467">
            <v>-253425.58</v>
          </cell>
          <cell r="L467">
            <v>232912587.14000002</v>
          </cell>
          <cell r="N467">
            <v>-270341.48000000004</v>
          </cell>
          <cell r="P467">
            <v>232642245.66000003</v>
          </cell>
          <cell r="R467">
            <v>13234416</v>
          </cell>
          <cell r="V467">
            <v>9438091</v>
          </cell>
          <cell r="X467">
            <v>-253425.58</v>
          </cell>
          <cell r="AB467">
            <v>-12548.808299999999</v>
          </cell>
          <cell r="AD467">
            <v>22406532.611699998</v>
          </cell>
          <cell r="AH467">
            <v>9427486</v>
          </cell>
          <cell r="AJ467">
            <v>-270341.48000000004</v>
          </cell>
          <cell r="AN467">
            <v>-13376.751900000003</v>
          </cell>
          <cell r="AP467">
            <v>31550300.379800003</v>
          </cell>
        </row>
        <row r="468">
          <cell r="A468">
            <v>0</v>
          </cell>
        </row>
        <row r="469">
          <cell r="A469">
            <v>0</v>
          </cell>
          <cell r="F469" t="str">
            <v>FOOTE CREEK - WIND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H470">
            <v>110228.76</v>
          </cell>
          <cell r="J470">
            <v>-547.83000000000004</v>
          </cell>
          <cell r="L470">
            <v>109680.93</v>
          </cell>
          <cell r="N470">
            <v>-556.03</v>
          </cell>
          <cell r="P470">
            <v>109124.9</v>
          </cell>
          <cell r="R470">
            <v>53096</v>
          </cell>
          <cell r="T470">
            <v>0</v>
          </cell>
          <cell r="V470">
            <v>0</v>
          </cell>
          <cell r="X470">
            <v>-547.83000000000004</v>
          </cell>
          <cell r="Z470">
            <v>-5</v>
          </cell>
          <cell r="AB470">
            <v>-27.391500000000001</v>
          </cell>
          <cell r="AD470">
            <v>52520.7785</v>
          </cell>
          <cell r="AF470">
            <v>0</v>
          </cell>
          <cell r="AH470">
            <v>0</v>
          </cell>
          <cell r="AJ470">
            <v>-556.03</v>
          </cell>
          <cell r="AL470">
            <v>-5</v>
          </cell>
          <cell r="AN470">
            <v>-27.801499999999997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H471">
            <v>31931758.870000001</v>
          </cell>
          <cell r="J471">
            <v>-73881.320000000007</v>
          </cell>
          <cell r="L471">
            <v>31857877.550000001</v>
          </cell>
          <cell r="N471">
            <v>-78786.420000000013</v>
          </cell>
          <cell r="P471">
            <v>31779091.129999999</v>
          </cell>
          <cell r="R471">
            <v>15744942</v>
          </cell>
          <cell r="T471">
            <v>3.9212346202259871</v>
          </cell>
          <cell r="V471">
            <v>1250671</v>
          </cell>
          <cell r="X471">
            <v>-73881.320000000007</v>
          </cell>
          <cell r="Z471">
            <v>-5</v>
          </cell>
          <cell r="AB471">
            <v>-3694.0660000000003</v>
          </cell>
          <cell r="AD471">
            <v>16918037.614</v>
          </cell>
          <cell r="AF471">
            <v>3.9212346202259871</v>
          </cell>
          <cell r="AH471">
            <v>1247677</v>
          </cell>
          <cell r="AJ471">
            <v>-78786.420000000013</v>
          </cell>
          <cell r="AL471">
            <v>-5</v>
          </cell>
          <cell r="AN471">
            <v>-3939.3210000000008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H472">
            <v>1612116.14</v>
          </cell>
          <cell r="J472">
            <v>-3745.77</v>
          </cell>
          <cell r="L472">
            <v>1608370.3699999999</v>
          </cell>
          <cell r="N472">
            <v>-3994.4</v>
          </cell>
          <cell r="P472">
            <v>1604375.97</v>
          </cell>
          <cell r="R472">
            <v>799311</v>
          </cell>
          <cell r="T472">
            <v>3.8437038245763979</v>
          </cell>
          <cell r="V472">
            <v>61893</v>
          </cell>
          <cell r="X472">
            <v>-3745.77</v>
          </cell>
          <cell r="Z472">
            <v>-5</v>
          </cell>
          <cell r="AB472">
            <v>-187.2885</v>
          </cell>
          <cell r="AD472">
            <v>857270.94149999996</v>
          </cell>
          <cell r="AF472">
            <v>3.8437038245763979</v>
          </cell>
          <cell r="AH472">
            <v>61744</v>
          </cell>
          <cell r="AJ472">
            <v>-3994.4</v>
          </cell>
          <cell r="AL472">
            <v>-5</v>
          </cell>
          <cell r="AN472">
            <v>-199.72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H473">
            <v>2859205.55</v>
          </cell>
          <cell r="J473">
            <v>-3804.92</v>
          </cell>
          <cell r="L473">
            <v>2855400.63</v>
          </cell>
          <cell r="N473">
            <v>-4207.51</v>
          </cell>
          <cell r="P473">
            <v>2851193.12</v>
          </cell>
          <cell r="R473">
            <v>1426257</v>
          </cell>
          <cell r="T473">
            <v>3.8351435718887759</v>
          </cell>
          <cell r="V473">
            <v>109582</v>
          </cell>
          <cell r="X473">
            <v>-3804.92</v>
          </cell>
          <cell r="Z473">
            <v>-2</v>
          </cell>
          <cell r="AB473">
            <v>-76.098399999999998</v>
          </cell>
          <cell r="AD473">
            <v>1531957.9816000001</v>
          </cell>
          <cell r="AF473">
            <v>3.8351435718887759</v>
          </cell>
          <cell r="AH473">
            <v>109428</v>
          </cell>
          <cell r="AJ473">
            <v>-4207.51</v>
          </cell>
          <cell r="AL473">
            <v>-2</v>
          </cell>
          <cell r="AN473">
            <v>-84.150199999999998</v>
          </cell>
          <cell r="AP473">
            <v>1637094.3214</v>
          </cell>
        </row>
        <row r="474">
          <cell r="A474">
            <v>0</v>
          </cell>
          <cell r="F474" t="str">
            <v>TOTAL FOOTE CREEK - WIND</v>
          </cell>
          <cell r="H474">
            <v>36513309.32</v>
          </cell>
          <cell r="J474">
            <v>-81979.840000000011</v>
          </cell>
          <cell r="L474">
            <v>36431329.480000004</v>
          </cell>
          <cell r="N474">
            <v>-87544.36</v>
          </cell>
          <cell r="P474">
            <v>36343785.119999997</v>
          </cell>
          <cell r="R474">
            <v>18023606</v>
          </cell>
          <cell r="V474">
            <v>1422146</v>
          </cell>
          <cell r="X474">
            <v>-81979.840000000011</v>
          </cell>
          <cell r="AB474">
            <v>-3984.8444000000004</v>
          </cell>
          <cell r="AD474">
            <v>19359787.3156</v>
          </cell>
          <cell r="AH474">
            <v>1418849</v>
          </cell>
          <cell r="AJ474">
            <v>-87544.36</v>
          </cell>
          <cell r="AN474">
            <v>-4250.9927000000007</v>
          </cell>
          <cell r="AP474">
            <v>20686840.962900002</v>
          </cell>
        </row>
        <row r="475">
          <cell r="A475">
            <v>0</v>
          </cell>
        </row>
        <row r="476">
          <cell r="A476">
            <v>0</v>
          </cell>
          <cell r="F476" t="str">
            <v>GLENROCK - WIND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H477">
            <v>9292453.0399999991</v>
          </cell>
          <cell r="J477">
            <v>-36710.81</v>
          </cell>
          <cell r="L477">
            <v>9255742.2299999986</v>
          </cell>
          <cell r="N477">
            <v>-37416.730000000003</v>
          </cell>
          <cell r="P477">
            <v>9218325.4999999981</v>
          </cell>
          <cell r="R477">
            <v>975485</v>
          </cell>
          <cell r="T477">
            <v>4.05</v>
          </cell>
          <cell r="V477">
            <v>375601</v>
          </cell>
          <cell r="X477">
            <v>-36710.81</v>
          </cell>
          <cell r="Z477">
            <v>-5</v>
          </cell>
          <cell r="AB477">
            <v>-1835.5404999999998</v>
          </cell>
          <cell r="AD477">
            <v>1312539.6495000001</v>
          </cell>
          <cell r="AF477">
            <v>4.05</v>
          </cell>
          <cell r="AH477">
            <v>374100</v>
          </cell>
          <cell r="AJ477">
            <v>-37416.730000000003</v>
          </cell>
          <cell r="AL477">
            <v>-5</v>
          </cell>
          <cell r="AN477">
            <v>-1870.8365000000003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H478">
            <v>436361922.75999999</v>
          </cell>
          <cell r="J478">
            <v>-497846.39999999997</v>
          </cell>
          <cell r="L478">
            <v>435864076.36000001</v>
          </cell>
          <cell r="N478">
            <v>-532464.91000000015</v>
          </cell>
          <cell r="P478">
            <v>435331611.44999999</v>
          </cell>
          <cell r="R478">
            <v>49158727</v>
          </cell>
          <cell r="T478">
            <v>4.05</v>
          </cell>
          <cell r="V478">
            <v>17662576</v>
          </cell>
          <cell r="X478">
            <v>-497846.39999999997</v>
          </cell>
          <cell r="Z478">
            <v>-5</v>
          </cell>
          <cell r="AB478">
            <v>-24892.32</v>
          </cell>
          <cell r="AD478">
            <v>66298564.280000001</v>
          </cell>
          <cell r="AF478">
            <v>4.05</v>
          </cell>
          <cell r="AH478">
            <v>17641713</v>
          </cell>
          <cell r="AJ478">
            <v>-532464.91000000015</v>
          </cell>
          <cell r="AL478">
            <v>-5</v>
          </cell>
          <cell r="AN478">
            <v>-26623.245500000008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H479">
            <v>13550268</v>
          </cell>
          <cell r="J479">
            <v>-15442.36</v>
          </cell>
          <cell r="L479">
            <v>13534825.640000001</v>
          </cell>
          <cell r="N479">
            <v>-16517.79</v>
          </cell>
          <cell r="P479">
            <v>13518307.850000001</v>
          </cell>
          <cell r="R479">
            <v>1519803</v>
          </cell>
          <cell r="T479">
            <v>4.05</v>
          </cell>
          <cell r="V479">
            <v>548473</v>
          </cell>
          <cell r="X479">
            <v>-15442.36</v>
          </cell>
          <cell r="Z479">
            <v>-5</v>
          </cell>
          <cell r="AB479">
            <v>-772.11800000000005</v>
          </cell>
          <cell r="AD479">
            <v>2052061.5219999999</v>
          </cell>
          <cell r="AF479">
            <v>4.05</v>
          </cell>
          <cell r="AH479">
            <v>547826</v>
          </cell>
          <cell r="AJ479">
            <v>-16517.79</v>
          </cell>
          <cell r="AL479">
            <v>-5</v>
          </cell>
          <cell r="AN479">
            <v>-825.88950000000011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H480">
            <v>29389239.52</v>
          </cell>
          <cell r="J480">
            <v>-11489.73</v>
          </cell>
          <cell r="L480">
            <v>29377749.789999999</v>
          </cell>
          <cell r="N480">
            <v>-13060.619999999999</v>
          </cell>
          <cell r="P480">
            <v>29364689.169999998</v>
          </cell>
          <cell r="R480">
            <v>3231614</v>
          </cell>
          <cell r="T480">
            <v>4.05</v>
          </cell>
          <cell r="V480">
            <v>1190032</v>
          </cell>
          <cell r="X480">
            <v>-11489.73</v>
          </cell>
          <cell r="Z480">
            <v>-2</v>
          </cell>
          <cell r="AB480">
            <v>-229.7946</v>
          </cell>
          <cell r="AD480">
            <v>4409926.4753999999</v>
          </cell>
          <cell r="AF480">
            <v>4.05</v>
          </cell>
          <cell r="AH480">
            <v>1189534</v>
          </cell>
          <cell r="AJ480">
            <v>-13060.619999999999</v>
          </cell>
          <cell r="AL480">
            <v>-2</v>
          </cell>
          <cell r="AN480">
            <v>-261.2124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H481">
            <v>1157160</v>
          </cell>
          <cell r="J481">
            <v>-458.76</v>
          </cell>
          <cell r="L481">
            <v>1156701.24</v>
          </cell>
          <cell r="N481">
            <v>-521.19000000000005</v>
          </cell>
          <cell r="P481">
            <v>1156180.05</v>
          </cell>
          <cell r="R481">
            <v>130805</v>
          </cell>
          <cell r="T481">
            <v>4.05</v>
          </cell>
          <cell r="V481">
            <v>46856</v>
          </cell>
          <cell r="X481">
            <v>-458.76</v>
          </cell>
          <cell r="Z481">
            <v>0</v>
          </cell>
          <cell r="AB481">
            <v>0</v>
          </cell>
          <cell r="AD481">
            <v>177202.24</v>
          </cell>
          <cell r="AF481">
            <v>4.05</v>
          </cell>
          <cell r="AH481">
            <v>46836</v>
          </cell>
          <cell r="AJ481">
            <v>-521.19000000000005</v>
          </cell>
          <cell r="AL481">
            <v>0</v>
          </cell>
          <cell r="AN481">
            <v>0</v>
          </cell>
          <cell r="AP481">
            <v>223517.05</v>
          </cell>
        </row>
        <row r="482">
          <cell r="A482">
            <v>0</v>
          </cell>
          <cell r="F482" t="str">
            <v>TOTAL GLENROCK - WIND</v>
          </cell>
          <cell r="H482">
            <v>489751043.31999999</v>
          </cell>
          <cell r="J482">
            <v>-561948.05999999994</v>
          </cell>
          <cell r="L482">
            <v>489189095.26000005</v>
          </cell>
          <cell r="N482">
            <v>-599981.24000000011</v>
          </cell>
          <cell r="P482">
            <v>488589114.02000004</v>
          </cell>
          <cell r="R482">
            <v>55016434</v>
          </cell>
          <cell r="V482">
            <v>19823538</v>
          </cell>
          <cell r="X482">
            <v>-561948.05999999994</v>
          </cell>
          <cell r="AB482">
            <v>-27729.773099999999</v>
          </cell>
          <cell r="AD482">
            <v>74250294.166899994</v>
          </cell>
          <cell r="AH482">
            <v>19800009</v>
          </cell>
          <cell r="AJ482">
            <v>-599981.24000000011</v>
          </cell>
          <cell r="AN482">
            <v>-29581.183900000011</v>
          </cell>
          <cell r="AP482">
            <v>93420740.743000016</v>
          </cell>
        </row>
        <row r="483">
          <cell r="A483">
            <v>0</v>
          </cell>
        </row>
        <row r="484">
          <cell r="A484">
            <v>0</v>
          </cell>
          <cell r="F484" t="str">
            <v>GOODNOE HILLS - WIND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H485">
            <v>5437881</v>
          </cell>
          <cell r="J485">
            <v>-21836.85</v>
          </cell>
          <cell r="L485">
            <v>5416044.1500000004</v>
          </cell>
          <cell r="N485">
            <v>-22208.9</v>
          </cell>
          <cell r="P485">
            <v>5393835.25</v>
          </cell>
          <cell r="R485">
            <v>696023</v>
          </cell>
          <cell r="T485">
            <v>4.05</v>
          </cell>
          <cell r="V485">
            <v>219792</v>
          </cell>
          <cell r="X485">
            <v>-21836.85</v>
          </cell>
          <cell r="Z485">
            <v>-5</v>
          </cell>
          <cell r="AB485">
            <v>-1091.8425</v>
          </cell>
          <cell r="AD485">
            <v>892886.3075</v>
          </cell>
          <cell r="AF485">
            <v>4.05</v>
          </cell>
          <cell r="AH485">
            <v>218900</v>
          </cell>
          <cell r="AJ485">
            <v>-22208.9</v>
          </cell>
          <cell r="AL485">
            <v>-5</v>
          </cell>
          <cell r="AN485">
            <v>-1110.4449999999999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H486">
            <v>161900089.22</v>
          </cell>
          <cell r="J486">
            <v>-192068.29</v>
          </cell>
          <cell r="L486">
            <v>161708020.93000001</v>
          </cell>
          <cell r="N486">
            <v>-204930.91</v>
          </cell>
          <cell r="P486">
            <v>161503090.02000001</v>
          </cell>
          <cell r="R486">
            <v>21376423</v>
          </cell>
          <cell r="T486">
            <v>4.05</v>
          </cell>
          <cell r="V486">
            <v>6553064</v>
          </cell>
          <cell r="X486">
            <v>-192068.29</v>
          </cell>
          <cell r="Z486">
            <v>-5</v>
          </cell>
          <cell r="AB486">
            <v>-9603.4145000000008</v>
          </cell>
          <cell r="AD486">
            <v>27727815.295499999</v>
          </cell>
          <cell r="AF486">
            <v>4.05</v>
          </cell>
          <cell r="AH486">
            <v>6545025</v>
          </cell>
          <cell r="AJ486">
            <v>-204930.91</v>
          </cell>
          <cell r="AL486">
            <v>-5</v>
          </cell>
          <cell r="AN486">
            <v>-10246.5455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H487">
            <v>4495729.72</v>
          </cell>
          <cell r="J487">
            <v>-5302.83</v>
          </cell>
          <cell r="L487">
            <v>4490426.8899999997</v>
          </cell>
          <cell r="N487">
            <v>-5658.06</v>
          </cell>
          <cell r="P487">
            <v>4484768.83</v>
          </cell>
          <cell r="R487">
            <v>578079</v>
          </cell>
          <cell r="T487">
            <v>4.05</v>
          </cell>
          <cell r="V487">
            <v>181970</v>
          </cell>
          <cell r="X487">
            <v>-5302.83</v>
          </cell>
          <cell r="Z487">
            <v>-5</v>
          </cell>
          <cell r="AB487">
            <v>-265.14150000000001</v>
          </cell>
          <cell r="AD487">
            <v>754481.02850000001</v>
          </cell>
          <cell r="AF487">
            <v>4.05</v>
          </cell>
          <cell r="AH487">
            <v>181748</v>
          </cell>
          <cell r="AJ487">
            <v>-5658.06</v>
          </cell>
          <cell r="AL487">
            <v>-5</v>
          </cell>
          <cell r="AN487">
            <v>-282.90300000000002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H488">
            <v>9673607.7899999991</v>
          </cell>
          <cell r="J488">
            <v>-4031.6700000000005</v>
          </cell>
          <cell r="L488">
            <v>9669576.1199999992</v>
          </cell>
          <cell r="N488">
            <v>-4557.62</v>
          </cell>
          <cell r="P488">
            <v>9665018.5</v>
          </cell>
          <cell r="R488">
            <v>1224770</v>
          </cell>
          <cell r="T488">
            <v>4.05</v>
          </cell>
          <cell r="V488">
            <v>391699</v>
          </cell>
          <cell r="X488">
            <v>-4031.6700000000005</v>
          </cell>
          <cell r="Z488">
            <v>-2</v>
          </cell>
          <cell r="AB488">
            <v>-80.633400000000009</v>
          </cell>
          <cell r="AD488">
            <v>1612356.6966000001</v>
          </cell>
          <cell r="AF488">
            <v>4.05</v>
          </cell>
          <cell r="AH488">
            <v>391526</v>
          </cell>
          <cell r="AJ488">
            <v>-4557.62</v>
          </cell>
          <cell r="AL488">
            <v>-2</v>
          </cell>
          <cell r="AN488">
            <v>-91.1524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H489">
            <v>172301</v>
          </cell>
          <cell r="J489">
            <v>-73.53</v>
          </cell>
          <cell r="L489">
            <v>172227.47</v>
          </cell>
          <cell r="N489">
            <v>-83.05</v>
          </cell>
          <cell r="P489">
            <v>172144.42</v>
          </cell>
          <cell r="R489">
            <v>22898</v>
          </cell>
          <cell r="T489">
            <v>4.05</v>
          </cell>
          <cell r="V489">
            <v>6977</v>
          </cell>
          <cell r="X489">
            <v>-73.53</v>
          </cell>
          <cell r="Z489">
            <v>0</v>
          </cell>
          <cell r="AB489">
            <v>0</v>
          </cell>
          <cell r="AD489">
            <v>29801.47</v>
          </cell>
          <cell r="AF489">
            <v>4.05</v>
          </cell>
          <cell r="AH489">
            <v>6974</v>
          </cell>
          <cell r="AJ489">
            <v>-83.05</v>
          </cell>
          <cell r="AL489">
            <v>0</v>
          </cell>
          <cell r="AN489">
            <v>0</v>
          </cell>
          <cell r="AP489">
            <v>36692.42</v>
          </cell>
        </row>
        <row r="490">
          <cell r="A490">
            <v>0</v>
          </cell>
          <cell r="F490" t="str">
            <v>TOTAL GOODNOE HILLS - WIND</v>
          </cell>
          <cell r="H490">
            <v>181679608.72999999</v>
          </cell>
          <cell r="J490">
            <v>-223313.17</v>
          </cell>
          <cell r="L490">
            <v>181456295.56</v>
          </cell>
          <cell r="N490">
            <v>-237438.53999999998</v>
          </cell>
          <cell r="P490">
            <v>181218857.02000001</v>
          </cell>
          <cell r="R490">
            <v>23898193</v>
          </cell>
          <cell r="V490">
            <v>7353502</v>
          </cell>
          <cell r="X490">
            <v>-223313.17</v>
          </cell>
          <cell r="AB490">
            <v>-11041.031900000002</v>
          </cell>
          <cell r="AD490">
            <v>31017340.798099998</v>
          </cell>
          <cell r="AH490">
            <v>7344173</v>
          </cell>
          <cell r="AJ490">
            <v>-237438.53999999998</v>
          </cell>
          <cell r="AN490">
            <v>-11731.045900000001</v>
          </cell>
          <cell r="AP490">
            <v>38112344.212199993</v>
          </cell>
        </row>
        <row r="491">
          <cell r="A491">
            <v>0</v>
          </cell>
        </row>
        <row r="492">
          <cell r="A492">
            <v>0</v>
          </cell>
          <cell r="F492" t="str">
            <v>HIGH PLAINS / MCFADDEN - WIND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H493">
            <v>7826215.9100000001</v>
          </cell>
          <cell r="J493">
            <v>-30624.3</v>
          </cell>
          <cell r="L493">
            <v>7795591.6100000003</v>
          </cell>
          <cell r="N493">
            <v>-31279.629999999997</v>
          </cell>
          <cell r="P493">
            <v>7764311.9800000004</v>
          </cell>
          <cell r="R493">
            <v>704676</v>
          </cell>
          <cell r="T493">
            <v>4.05</v>
          </cell>
          <cell r="V493">
            <v>316342</v>
          </cell>
          <cell r="X493">
            <v>-30624.3</v>
          </cell>
          <cell r="Z493">
            <v>-5</v>
          </cell>
          <cell r="AB493">
            <v>-1531.2149999999999</v>
          </cell>
          <cell r="AD493">
            <v>988862.48499999999</v>
          </cell>
          <cell r="AF493">
            <v>4.05</v>
          </cell>
          <cell r="AH493">
            <v>315088</v>
          </cell>
          <cell r="AJ493">
            <v>-31279.629999999997</v>
          </cell>
          <cell r="AL493">
            <v>-5</v>
          </cell>
          <cell r="AN493">
            <v>-1563.9814999999999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H494">
            <v>245354431.38999999</v>
          </cell>
          <cell r="J494">
            <v>-271907.89</v>
          </cell>
          <cell r="L494">
            <v>245082523.5</v>
          </cell>
          <cell r="N494">
            <v>-291341.7</v>
          </cell>
          <cell r="P494">
            <v>244791181.80000001</v>
          </cell>
          <cell r="R494">
            <v>23364404</v>
          </cell>
          <cell r="T494">
            <v>4.05</v>
          </cell>
          <cell r="V494">
            <v>9931348</v>
          </cell>
          <cell r="X494">
            <v>-271907.89</v>
          </cell>
          <cell r="Z494">
            <v>-5</v>
          </cell>
          <cell r="AB494">
            <v>-13595.394500000002</v>
          </cell>
          <cell r="AD494">
            <v>33010248.715500001</v>
          </cell>
          <cell r="AF494">
            <v>4.05</v>
          </cell>
          <cell r="AH494">
            <v>9919943</v>
          </cell>
          <cell r="AJ494">
            <v>-291341.7</v>
          </cell>
          <cell r="AL494">
            <v>-5</v>
          </cell>
          <cell r="AN494">
            <v>-14567.084999999999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H495">
            <v>6957137.3200000003</v>
          </cell>
          <cell r="J495">
            <v>-7710.62</v>
          </cell>
          <cell r="L495">
            <v>6949426.7000000002</v>
          </cell>
          <cell r="N495">
            <v>-8261.7199999999993</v>
          </cell>
          <cell r="P495">
            <v>6941164.9800000004</v>
          </cell>
          <cell r="R495">
            <v>662797</v>
          </cell>
          <cell r="T495">
            <v>4.05</v>
          </cell>
          <cell r="V495">
            <v>281608</v>
          </cell>
          <cell r="X495">
            <v>-7710.62</v>
          </cell>
          <cell r="Z495">
            <v>-5</v>
          </cell>
          <cell r="AB495">
            <v>-385.53100000000001</v>
          </cell>
          <cell r="AD495">
            <v>936308.84900000005</v>
          </cell>
          <cell r="AF495">
            <v>4.05</v>
          </cell>
          <cell r="AH495">
            <v>281284</v>
          </cell>
          <cell r="AJ495">
            <v>-8261.7199999999993</v>
          </cell>
          <cell r="AL495">
            <v>-5</v>
          </cell>
          <cell r="AN495">
            <v>-413.08600000000001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H496">
            <v>14747043.32</v>
          </cell>
          <cell r="J496">
            <v>-5495.39</v>
          </cell>
          <cell r="L496">
            <v>14741547.93</v>
          </cell>
          <cell r="N496">
            <v>-6274.32</v>
          </cell>
          <cell r="P496">
            <v>14735273.609999999</v>
          </cell>
          <cell r="R496">
            <v>1402520</v>
          </cell>
          <cell r="T496">
            <v>4.05</v>
          </cell>
          <cell r="V496">
            <v>597144</v>
          </cell>
          <cell r="X496">
            <v>-5495.39</v>
          </cell>
          <cell r="Z496">
            <v>-2</v>
          </cell>
          <cell r="AB496">
            <v>-109.90780000000001</v>
          </cell>
          <cell r="AD496">
            <v>1994058.7022000002</v>
          </cell>
          <cell r="AF496">
            <v>4.05</v>
          </cell>
          <cell r="AH496">
            <v>596906</v>
          </cell>
          <cell r="AJ496">
            <v>-6274.32</v>
          </cell>
          <cell r="AL496">
            <v>-2</v>
          </cell>
          <cell r="AN496">
            <v>-125.48639999999999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H497">
            <v>113708.5</v>
          </cell>
          <cell r="J497">
            <v>-42.48</v>
          </cell>
          <cell r="L497">
            <v>113666.02</v>
          </cell>
          <cell r="N497">
            <v>-48.5</v>
          </cell>
          <cell r="P497">
            <v>113617.52</v>
          </cell>
          <cell r="R497">
            <v>10800</v>
          </cell>
          <cell r="T497">
            <v>4.05</v>
          </cell>
          <cell r="V497">
            <v>4604</v>
          </cell>
          <cell r="X497">
            <v>-42.48</v>
          </cell>
          <cell r="Z497">
            <v>0</v>
          </cell>
          <cell r="AB497">
            <v>0</v>
          </cell>
          <cell r="AD497">
            <v>15361.52</v>
          </cell>
          <cell r="AF497">
            <v>4.05</v>
          </cell>
          <cell r="AH497">
            <v>4602</v>
          </cell>
          <cell r="AJ497">
            <v>-48.5</v>
          </cell>
          <cell r="AL497">
            <v>0</v>
          </cell>
          <cell r="AN497">
            <v>0</v>
          </cell>
          <cell r="AP497">
            <v>19915.02</v>
          </cell>
        </row>
        <row r="498">
          <cell r="A498">
            <v>0</v>
          </cell>
          <cell r="F498" t="str">
            <v>TOTAL HIGH PLAINS / MCFADDEN - WIND</v>
          </cell>
          <cell r="H498">
            <v>274998536.44</v>
          </cell>
          <cell r="J498">
            <v>-315780.68</v>
          </cell>
          <cell r="L498">
            <v>274682755.75999999</v>
          </cell>
          <cell r="N498">
            <v>-337205.87</v>
          </cell>
          <cell r="P498">
            <v>274345549.88999999</v>
          </cell>
          <cell r="R498">
            <v>26145197</v>
          </cell>
          <cell r="V498">
            <v>11131046</v>
          </cell>
          <cell r="X498">
            <v>-315780.68</v>
          </cell>
          <cell r="AB498">
            <v>-15622.048300000004</v>
          </cell>
          <cell r="AD498">
            <v>36944840.27170001</v>
          </cell>
          <cell r="AH498">
            <v>11117823</v>
          </cell>
          <cell r="AJ498">
            <v>-337205.87</v>
          </cell>
          <cell r="AN498">
            <v>-16669.638900000002</v>
          </cell>
          <cell r="AP498">
            <v>47708787.762799993</v>
          </cell>
        </row>
        <row r="499">
          <cell r="A499">
            <v>0</v>
          </cell>
        </row>
        <row r="500">
          <cell r="A500">
            <v>0</v>
          </cell>
          <cell r="F500" t="str">
            <v>LEANING JUMPER - WIND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H501">
            <v>4944194.3099999996</v>
          </cell>
          <cell r="J501">
            <v>-20750.080000000002</v>
          </cell>
          <cell r="L501">
            <v>4923444.2299999995</v>
          </cell>
          <cell r="N501">
            <v>-21116.01</v>
          </cell>
          <cell r="P501">
            <v>4902328.22</v>
          </cell>
          <cell r="R501">
            <v>995607</v>
          </cell>
          <cell r="T501">
            <v>3.96</v>
          </cell>
          <cell r="V501">
            <v>195379</v>
          </cell>
          <cell r="X501">
            <v>-20750.080000000002</v>
          </cell>
          <cell r="Z501">
            <v>-5</v>
          </cell>
          <cell r="AB501">
            <v>-1037.5040000000001</v>
          </cell>
          <cell r="AD501">
            <v>1169198.416</v>
          </cell>
          <cell r="AF501">
            <v>3.96</v>
          </cell>
          <cell r="AH501">
            <v>194550</v>
          </cell>
          <cell r="AJ501">
            <v>-21116.01</v>
          </cell>
          <cell r="AL501">
            <v>-5</v>
          </cell>
          <cell r="AN501">
            <v>-1055.8004999999998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H502">
            <v>155200731.50999999</v>
          </cell>
          <cell r="J502">
            <v>-210509.58000000002</v>
          </cell>
          <cell r="L502">
            <v>154990221.92999998</v>
          </cell>
          <cell r="N502">
            <v>-225353.88</v>
          </cell>
          <cell r="P502">
            <v>154764868.04999998</v>
          </cell>
          <cell r="R502">
            <v>32084829</v>
          </cell>
          <cell r="T502">
            <v>4.08</v>
          </cell>
          <cell r="V502">
            <v>6327895</v>
          </cell>
          <cell r="X502">
            <v>-210509.58000000002</v>
          </cell>
          <cell r="Z502">
            <v>-5</v>
          </cell>
          <cell r="AB502">
            <v>-10525.479000000001</v>
          </cell>
          <cell r="AD502">
            <v>38191688.941</v>
          </cell>
          <cell r="AF502">
            <v>4.08</v>
          </cell>
          <cell r="AH502">
            <v>6319004</v>
          </cell>
          <cell r="AJ502">
            <v>-225353.88</v>
          </cell>
          <cell r="AL502">
            <v>-5</v>
          </cell>
          <cell r="AN502">
            <v>-11267.694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H503">
            <v>5450980.0700000003</v>
          </cell>
          <cell r="J503">
            <v>-7319.99</v>
          </cell>
          <cell r="L503">
            <v>5443660.0800000001</v>
          </cell>
          <cell r="N503">
            <v>-7836.6</v>
          </cell>
          <cell r="P503">
            <v>5435823.4800000004</v>
          </cell>
          <cell r="R503">
            <v>1096696</v>
          </cell>
          <cell r="T503">
            <v>3.96</v>
          </cell>
          <cell r="V503">
            <v>215714</v>
          </cell>
          <cell r="X503">
            <v>-7319.99</v>
          </cell>
          <cell r="Z503">
            <v>-5</v>
          </cell>
          <cell r="AB503">
            <v>-365.99949999999995</v>
          </cell>
          <cell r="AD503">
            <v>1304724.0105000001</v>
          </cell>
          <cell r="AF503">
            <v>3.96</v>
          </cell>
          <cell r="AH503">
            <v>215414</v>
          </cell>
          <cell r="AJ503">
            <v>-7836.6</v>
          </cell>
          <cell r="AL503">
            <v>-5</v>
          </cell>
          <cell r="AN503">
            <v>-391.83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H504">
            <v>9073183.2899999991</v>
          </cell>
          <cell r="J504">
            <v>-4849.1499999999996</v>
          </cell>
          <cell r="L504">
            <v>9068334.1399999987</v>
          </cell>
          <cell r="N504">
            <v>-5486.54</v>
          </cell>
          <cell r="P504">
            <v>9062847.5999999996</v>
          </cell>
          <cell r="R504">
            <v>1837461</v>
          </cell>
          <cell r="T504">
            <v>3.96</v>
          </cell>
          <cell r="V504">
            <v>359202</v>
          </cell>
          <cell r="X504">
            <v>-4849.1499999999996</v>
          </cell>
          <cell r="Z504">
            <v>-2</v>
          </cell>
          <cell r="AB504">
            <v>-96.98299999999999</v>
          </cell>
          <cell r="AD504">
            <v>2191716.8670000001</v>
          </cell>
          <cell r="AF504">
            <v>3.96</v>
          </cell>
          <cell r="AH504">
            <v>358997</v>
          </cell>
          <cell r="AJ504">
            <v>-5486.54</v>
          </cell>
          <cell r="AL504">
            <v>-2</v>
          </cell>
          <cell r="AN504">
            <v>-109.7308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H505">
            <v>81035.73</v>
          </cell>
          <cell r="J505">
            <v>-44.34</v>
          </cell>
          <cell r="L505">
            <v>80991.39</v>
          </cell>
          <cell r="N505">
            <v>-50.14</v>
          </cell>
          <cell r="P505">
            <v>80941.25</v>
          </cell>
          <cell r="R505">
            <v>17052</v>
          </cell>
          <cell r="T505">
            <v>3.96</v>
          </cell>
          <cell r="V505">
            <v>3208</v>
          </cell>
          <cell r="X505">
            <v>-44.34</v>
          </cell>
          <cell r="Z505">
            <v>0</v>
          </cell>
          <cell r="AB505">
            <v>0</v>
          </cell>
          <cell r="AD505">
            <v>20215.66</v>
          </cell>
          <cell r="AF505">
            <v>3.96</v>
          </cell>
          <cell r="AH505">
            <v>3206</v>
          </cell>
          <cell r="AJ505">
            <v>-50.14</v>
          </cell>
          <cell r="AL505">
            <v>0</v>
          </cell>
          <cell r="AN505">
            <v>0</v>
          </cell>
          <cell r="AP505">
            <v>23371.52</v>
          </cell>
        </row>
        <row r="506">
          <cell r="A506">
            <v>0</v>
          </cell>
          <cell r="F506" t="str">
            <v>TOTAL LEANING JUMPER - WIND</v>
          </cell>
          <cell r="H506">
            <v>174750124.90999997</v>
          </cell>
          <cell r="J506">
            <v>-243473.14</v>
          </cell>
          <cell r="L506">
            <v>174506651.76999995</v>
          </cell>
          <cell r="N506">
            <v>-259843.17000000004</v>
          </cell>
          <cell r="P506">
            <v>174246808.59999996</v>
          </cell>
          <cell r="R506">
            <v>36031645</v>
          </cell>
          <cell r="V506">
            <v>7101398</v>
          </cell>
          <cell r="X506">
            <v>-243473.14</v>
          </cell>
          <cell r="AB506">
            <v>-12025.965500000002</v>
          </cell>
          <cell r="AD506">
            <v>42877543.894499995</v>
          </cell>
          <cell r="AH506">
            <v>7091171</v>
          </cell>
          <cell r="AJ506">
            <v>-259843.17000000004</v>
          </cell>
          <cell r="AN506">
            <v>-12825.055299999998</v>
          </cell>
          <cell r="AP506">
            <v>49696046.669199996</v>
          </cell>
        </row>
        <row r="507">
          <cell r="A507">
            <v>0</v>
          </cell>
        </row>
        <row r="508">
          <cell r="A508">
            <v>0</v>
          </cell>
          <cell r="F508" t="str">
            <v>MARENGO - WIND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H509">
            <v>10204779.66</v>
          </cell>
          <cell r="J509">
            <v>-41509.86</v>
          </cell>
          <cell r="L509">
            <v>10163269.800000001</v>
          </cell>
          <cell r="N509">
            <v>-42274.65</v>
          </cell>
          <cell r="P509">
            <v>10120995.15</v>
          </cell>
          <cell r="R509">
            <v>1552881</v>
          </cell>
          <cell r="T509">
            <v>4.05</v>
          </cell>
          <cell r="V509">
            <v>412453</v>
          </cell>
          <cell r="X509">
            <v>-41509.86</v>
          </cell>
          <cell r="Z509">
            <v>-5</v>
          </cell>
          <cell r="AB509">
            <v>-2075.4929999999999</v>
          </cell>
          <cell r="AD509">
            <v>1921748.6469999999</v>
          </cell>
          <cell r="AF509">
            <v>4.05</v>
          </cell>
          <cell r="AH509">
            <v>410756</v>
          </cell>
          <cell r="AJ509">
            <v>-42274.65</v>
          </cell>
          <cell r="AL509">
            <v>-5</v>
          </cell>
          <cell r="AN509">
            <v>-2113.7325000000001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H510">
            <v>325732057.39999998</v>
          </cell>
          <cell r="J510">
            <v>-404508.22</v>
          </cell>
          <cell r="L510">
            <v>325327549.17999995</v>
          </cell>
          <cell r="N510">
            <v>-432598.80000000005</v>
          </cell>
          <cell r="P510">
            <v>324894950.37999994</v>
          </cell>
          <cell r="R510">
            <v>52036563</v>
          </cell>
          <cell r="T510">
            <v>4.05</v>
          </cell>
          <cell r="V510">
            <v>13183957</v>
          </cell>
          <cell r="X510">
            <v>-404508.22</v>
          </cell>
          <cell r="Z510">
            <v>-5</v>
          </cell>
          <cell r="AB510">
            <v>-20225.411</v>
          </cell>
          <cell r="AD510">
            <v>64795786.369000003</v>
          </cell>
          <cell r="AF510">
            <v>4.05</v>
          </cell>
          <cell r="AH510">
            <v>13167006</v>
          </cell>
          <cell r="AJ510">
            <v>-432598.80000000005</v>
          </cell>
          <cell r="AL510">
            <v>-5</v>
          </cell>
          <cell r="AN510">
            <v>-21629.94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H511">
            <v>9356542.0199999996</v>
          </cell>
          <cell r="J511">
            <v>-11594.27</v>
          </cell>
          <cell r="L511">
            <v>9344947.75</v>
          </cell>
          <cell r="N511">
            <v>-12399.68</v>
          </cell>
          <cell r="P511">
            <v>9332548.0700000003</v>
          </cell>
          <cell r="R511">
            <v>1481456</v>
          </cell>
          <cell r="T511">
            <v>4.05</v>
          </cell>
          <cell r="V511">
            <v>378705</v>
          </cell>
          <cell r="X511">
            <v>-11594.27</v>
          </cell>
          <cell r="Z511">
            <v>-5</v>
          </cell>
          <cell r="AB511">
            <v>-579.71350000000007</v>
          </cell>
          <cell r="AD511">
            <v>1847987.0164999999</v>
          </cell>
          <cell r="AF511">
            <v>4.05</v>
          </cell>
          <cell r="AH511">
            <v>378219</v>
          </cell>
          <cell r="AJ511">
            <v>-12399.68</v>
          </cell>
          <cell r="AL511">
            <v>-5</v>
          </cell>
          <cell r="AN511">
            <v>-619.98400000000004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H512">
            <v>19708441.550000001</v>
          </cell>
          <cell r="J512">
            <v>-9074.5</v>
          </cell>
          <cell r="L512">
            <v>19699367.050000001</v>
          </cell>
          <cell r="N512">
            <v>-10283.15</v>
          </cell>
          <cell r="P512">
            <v>19689083.900000002</v>
          </cell>
          <cell r="R512">
            <v>3127550</v>
          </cell>
          <cell r="T512">
            <v>4.05</v>
          </cell>
          <cell r="V512">
            <v>798008</v>
          </cell>
          <cell r="X512">
            <v>-9074.5</v>
          </cell>
          <cell r="Z512">
            <v>-2</v>
          </cell>
          <cell r="AB512">
            <v>-181.49</v>
          </cell>
          <cell r="AD512">
            <v>3916302.01</v>
          </cell>
          <cell r="AF512">
            <v>4.05</v>
          </cell>
          <cell r="AH512">
            <v>797616</v>
          </cell>
          <cell r="AJ512">
            <v>-10283.15</v>
          </cell>
          <cell r="AL512">
            <v>-2</v>
          </cell>
          <cell r="AN512">
            <v>-205.66299999999998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H513">
            <v>337118.68</v>
          </cell>
          <cell r="J513">
            <v>-152.88999999999999</v>
          </cell>
          <cell r="L513">
            <v>336965.79</v>
          </cell>
          <cell r="N513">
            <v>-173.05</v>
          </cell>
          <cell r="P513">
            <v>336792.74</v>
          </cell>
          <cell r="R513">
            <v>52243</v>
          </cell>
          <cell r="T513">
            <v>4.05</v>
          </cell>
          <cell r="V513">
            <v>13650</v>
          </cell>
          <cell r="X513">
            <v>-152.88999999999999</v>
          </cell>
          <cell r="Z513">
            <v>0</v>
          </cell>
          <cell r="AB513">
            <v>0</v>
          </cell>
          <cell r="AD513">
            <v>65740.11</v>
          </cell>
          <cell r="AF513">
            <v>4.05</v>
          </cell>
          <cell r="AH513">
            <v>13644</v>
          </cell>
          <cell r="AJ513">
            <v>-173.05</v>
          </cell>
          <cell r="AL513">
            <v>0</v>
          </cell>
          <cell r="AN513">
            <v>0</v>
          </cell>
          <cell r="AP513">
            <v>79211.06</v>
          </cell>
        </row>
        <row r="514">
          <cell r="A514">
            <v>0</v>
          </cell>
          <cell r="F514" t="str">
            <v>TOTAL MARENGO - WIND</v>
          </cell>
          <cell r="H514">
            <v>365338939.31</v>
          </cell>
          <cell r="J514">
            <v>-466839.74</v>
          </cell>
          <cell r="L514">
            <v>364872099.56999999</v>
          </cell>
          <cell r="N514">
            <v>-497729.33000000007</v>
          </cell>
          <cell r="P514">
            <v>364374370.23999989</v>
          </cell>
          <cell r="R514">
            <v>58250693</v>
          </cell>
          <cell r="V514">
            <v>14786773</v>
          </cell>
          <cell r="X514">
            <v>-466839.74</v>
          </cell>
          <cell r="AB514">
            <v>-23062.107500000002</v>
          </cell>
          <cell r="AD514">
            <v>72547564.152500004</v>
          </cell>
          <cell r="AH514">
            <v>14767241</v>
          </cell>
          <cell r="AJ514">
            <v>-497729.33000000007</v>
          </cell>
          <cell r="AN514">
            <v>-24569.319500000001</v>
          </cell>
          <cell r="AP514">
            <v>86792506.503000021</v>
          </cell>
        </row>
        <row r="515">
          <cell r="A515">
            <v>0</v>
          </cell>
        </row>
        <row r="516">
          <cell r="A516">
            <v>0</v>
          </cell>
          <cell r="F516" t="str">
            <v>SEVEN MILE HILL - WIND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H517">
            <v>5976710.8899999997</v>
          </cell>
          <cell r="J517">
            <v>-23936.95</v>
          </cell>
          <cell r="L517">
            <v>5952773.9399999995</v>
          </cell>
          <cell r="N517">
            <v>-24348.12</v>
          </cell>
          <cell r="P517">
            <v>5928425.8199999994</v>
          </cell>
          <cell r="R517">
            <v>740042</v>
          </cell>
          <cell r="T517">
            <v>4.05</v>
          </cell>
          <cell r="V517">
            <v>241572</v>
          </cell>
          <cell r="X517">
            <v>-23936.95</v>
          </cell>
          <cell r="Z517">
            <v>-5</v>
          </cell>
          <cell r="AB517">
            <v>-1196.8475000000001</v>
          </cell>
          <cell r="AD517">
            <v>956480.20250000001</v>
          </cell>
          <cell r="AF517">
            <v>4.05</v>
          </cell>
          <cell r="AH517">
            <v>240594</v>
          </cell>
          <cell r="AJ517">
            <v>-24348.12</v>
          </cell>
          <cell r="AL517">
            <v>-5</v>
          </cell>
          <cell r="AN517">
            <v>-1217.4059999999999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H518">
            <v>214736151.83000001</v>
          </cell>
          <cell r="J518">
            <v>-255123.81</v>
          </cell>
          <cell r="L518">
            <v>214481028.02000001</v>
          </cell>
          <cell r="N518">
            <v>-272209.52</v>
          </cell>
          <cell r="P518">
            <v>214208818.5</v>
          </cell>
          <cell r="R518">
            <v>28544136</v>
          </cell>
          <cell r="T518">
            <v>4.05</v>
          </cell>
          <cell r="V518">
            <v>8691648</v>
          </cell>
          <cell r="X518">
            <v>-255123.81</v>
          </cell>
          <cell r="Z518">
            <v>-5</v>
          </cell>
          <cell r="AB518">
            <v>-12756.190500000001</v>
          </cell>
          <cell r="AD518">
            <v>36967903.999499999</v>
          </cell>
          <cell r="AF518">
            <v>4.05</v>
          </cell>
          <cell r="AH518">
            <v>8680969</v>
          </cell>
          <cell r="AJ518">
            <v>-272209.52</v>
          </cell>
          <cell r="AL518">
            <v>-5</v>
          </cell>
          <cell r="AN518">
            <v>-13610.476000000001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H519">
            <v>6597543.9699999997</v>
          </cell>
          <cell r="J519">
            <v>-7843.39</v>
          </cell>
          <cell r="L519">
            <v>6589700.5800000001</v>
          </cell>
          <cell r="N519">
            <v>-8368.58</v>
          </cell>
          <cell r="P519">
            <v>6581332</v>
          </cell>
          <cell r="R519">
            <v>879420</v>
          </cell>
          <cell r="T519">
            <v>4.05</v>
          </cell>
          <cell r="V519">
            <v>267042</v>
          </cell>
          <cell r="X519">
            <v>-7843.39</v>
          </cell>
          <cell r="Z519">
            <v>-5</v>
          </cell>
          <cell r="AB519">
            <v>-392.16950000000003</v>
          </cell>
          <cell r="AD519">
            <v>1138226.4405</v>
          </cell>
          <cell r="AF519">
            <v>4.05</v>
          </cell>
          <cell r="AH519">
            <v>266713</v>
          </cell>
          <cell r="AJ519">
            <v>-8368.58</v>
          </cell>
          <cell r="AL519">
            <v>-5</v>
          </cell>
          <cell r="AN519">
            <v>-418.42900000000003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H520">
            <v>13215081.41</v>
          </cell>
          <cell r="J520">
            <v>-5586.49</v>
          </cell>
          <cell r="L520">
            <v>13209494.92</v>
          </cell>
          <cell r="N520">
            <v>-6312.27</v>
          </cell>
          <cell r="P520">
            <v>13203182.65</v>
          </cell>
          <cell r="R520">
            <v>1734141</v>
          </cell>
          <cell r="T520">
            <v>4.05</v>
          </cell>
          <cell r="V520">
            <v>535098</v>
          </cell>
          <cell r="X520">
            <v>-5586.49</v>
          </cell>
          <cell r="Z520">
            <v>-2</v>
          </cell>
          <cell r="AB520">
            <v>-111.7298</v>
          </cell>
          <cell r="AD520">
            <v>2263540.7801999999</v>
          </cell>
          <cell r="AF520">
            <v>4.05</v>
          </cell>
          <cell r="AH520">
            <v>534857</v>
          </cell>
          <cell r="AJ520">
            <v>-6312.27</v>
          </cell>
          <cell r="AL520">
            <v>-2</v>
          </cell>
          <cell r="AN520">
            <v>-126.2454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H521">
            <v>515769.57</v>
          </cell>
          <cell r="J521">
            <v>-216.45</v>
          </cell>
          <cell r="L521">
            <v>515553.12</v>
          </cell>
          <cell r="N521">
            <v>-244.55999999999997</v>
          </cell>
          <cell r="P521">
            <v>515308.56</v>
          </cell>
          <cell r="R521">
            <v>65645</v>
          </cell>
          <cell r="T521">
            <v>4.05</v>
          </cell>
          <cell r="V521">
            <v>20884</v>
          </cell>
          <cell r="X521">
            <v>-216.45</v>
          </cell>
          <cell r="Z521">
            <v>0</v>
          </cell>
          <cell r="AB521">
            <v>0</v>
          </cell>
          <cell r="AD521">
            <v>86312.55</v>
          </cell>
          <cell r="AF521">
            <v>4.05</v>
          </cell>
          <cell r="AH521">
            <v>20875</v>
          </cell>
          <cell r="AJ521">
            <v>-244.55999999999997</v>
          </cell>
          <cell r="AL521">
            <v>0</v>
          </cell>
          <cell r="AN521">
            <v>0</v>
          </cell>
          <cell r="AP521">
            <v>106942.99</v>
          </cell>
        </row>
        <row r="522">
          <cell r="A522">
            <v>0</v>
          </cell>
          <cell r="F522" t="str">
            <v>TOTAL SEVEN MILE HILL - WIND</v>
          </cell>
          <cell r="H522">
            <v>241041257.66999999</v>
          </cell>
          <cell r="J522">
            <v>-292707.09000000003</v>
          </cell>
          <cell r="L522">
            <v>240748550.58000001</v>
          </cell>
          <cell r="N522">
            <v>-311483.05000000005</v>
          </cell>
          <cell r="P522">
            <v>240437067.53</v>
          </cell>
          <cell r="R522">
            <v>31963384</v>
          </cell>
          <cell r="V522">
            <v>9756244</v>
          </cell>
          <cell r="X522">
            <v>-292707.09000000003</v>
          </cell>
          <cell r="AB522">
            <v>-14456.9373</v>
          </cell>
          <cell r="AD522">
            <v>41412463.972699992</v>
          </cell>
          <cell r="AH522">
            <v>9744008</v>
          </cell>
          <cell r="AJ522">
            <v>-311483.05000000005</v>
          </cell>
          <cell r="AN522">
            <v>-15372.556400000001</v>
          </cell>
          <cell r="AP522">
            <v>50829616.366299994</v>
          </cell>
        </row>
        <row r="523">
          <cell r="A523">
            <v>0</v>
          </cell>
        </row>
        <row r="524">
          <cell r="A524">
            <v>0</v>
          </cell>
          <cell r="F524" t="str">
            <v>SOLAR GENERATING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H525">
            <v>5545.93</v>
          </cell>
          <cell r="J525">
            <v>0</v>
          </cell>
          <cell r="L525">
            <v>5545.93</v>
          </cell>
          <cell r="N525">
            <v>0</v>
          </cell>
          <cell r="P525">
            <v>5545.93</v>
          </cell>
          <cell r="R525">
            <v>1616</v>
          </cell>
          <cell r="T525">
            <v>6.67</v>
          </cell>
          <cell r="V525">
            <v>370</v>
          </cell>
          <cell r="X525">
            <v>0</v>
          </cell>
          <cell r="Z525">
            <v>-5</v>
          </cell>
          <cell r="AB525">
            <v>0</v>
          </cell>
          <cell r="AD525">
            <v>1986</v>
          </cell>
          <cell r="AF525">
            <v>6.67</v>
          </cell>
          <cell r="AH525">
            <v>370</v>
          </cell>
          <cell r="AJ525">
            <v>0</v>
          </cell>
          <cell r="AL525">
            <v>-5</v>
          </cell>
          <cell r="AN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H526">
            <v>36389.01</v>
          </cell>
          <cell r="J526">
            <v>0</v>
          </cell>
          <cell r="L526">
            <v>36389.01</v>
          </cell>
          <cell r="N526">
            <v>0</v>
          </cell>
          <cell r="P526">
            <v>36389.01</v>
          </cell>
          <cell r="R526">
            <v>43953</v>
          </cell>
          <cell r="T526">
            <v>8.8360035541876218</v>
          </cell>
          <cell r="V526">
            <v>3215</v>
          </cell>
          <cell r="X526">
            <v>0</v>
          </cell>
          <cell r="Z526">
            <v>-5</v>
          </cell>
          <cell r="AB526">
            <v>0</v>
          </cell>
          <cell r="AD526">
            <v>47168</v>
          </cell>
          <cell r="AF526">
            <v>8.8360035541876218</v>
          </cell>
          <cell r="AH526">
            <v>3215</v>
          </cell>
          <cell r="AJ526">
            <v>0</v>
          </cell>
          <cell r="AL526">
            <v>-5</v>
          </cell>
          <cell r="AN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H527">
            <v>55086.78</v>
          </cell>
          <cell r="J527">
            <v>0</v>
          </cell>
          <cell r="L527">
            <v>55086.78</v>
          </cell>
          <cell r="N527">
            <v>0</v>
          </cell>
          <cell r="P527">
            <v>55086.78</v>
          </cell>
          <cell r="R527">
            <v>66516</v>
          </cell>
          <cell r="T527">
            <v>8.98</v>
          </cell>
          <cell r="V527">
            <v>4947</v>
          </cell>
          <cell r="X527">
            <v>0</v>
          </cell>
          <cell r="Z527">
            <v>-5</v>
          </cell>
          <cell r="AB527">
            <v>0</v>
          </cell>
          <cell r="AD527">
            <v>71463</v>
          </cell>
          <cell r="AF527">
            <v>8.98</v>
          </cell>
          <cell r="AH527">
            <v>4947</v>
          </cell>
          <cell r="AJ527">
            <v>0</v>
          </cell>
          <cell r="AL527">
            <v>-5</v>
          </cell>
          <cell r="AN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H528">
            <v>56321.97</v>
          </cell>
          <cell r="J528">
            <v>-312.10000000000002</v>
          </cell>
          <cell r="L528">
            <v>56009.87</v>
          </cell>
          <cell r="N528">
            <v>-329.38</v>
          </cell>
          <cell r="P528">
            <v>55680.490000000005</v>
          </cell>
          <cell r="R528">
            <v>60789</v>
          </cell>
          <cell r="T528">
            <v>5.732662192393736</v>
          </cell>
          <cell r="V528">
            <v>3220</v>
          </cell>
          <cell r="X528">
            <v>-312.10000000000002</v>
          </cell>
          <cell r="Z528">
            <v>-5</v>
          </cell>
          <cell r="AB528">
            <v>-15.605</v>
          </cell>
          <cell r="AD528">
            <v>63681.294999999998</v>
          </cell>
          <cell r="AF528">
            <v>5.732662192393736</v>
          </cell>
          <cell r="AH528">
            <v>3201</v>
          </cell>
          <cell r="AJ528">
            <v>-329.38</v>
          </cell>
          <cell r="AL528">
            <v>-5</v>
          </cell>
          <cell r="AN528">
            <v>-16.469000000000001</v>
          </cell>
          <cell r="AP528">
            <v>66536.445999999996</v>
          </cell>
        </row>
        <row r="529">
          <cell r="A529">
            <v>0</v>
          </cell>
          <cell r="F529" t="str">
            <v>TOTAL SOLAR GENERATING</v>
          </cell>
          <cell r="H529">
            <v>153343.69</v>
          </cell>
          <cell r="J529">
            <v>-312.10000000000002</v>
          </cell>
          <cell r="L529">
            <v>153031.59</v>
          </cell>
          <cell r="N529">
            <v>-329.38</v>
          </cell>
          <cell r="P529">
            <v>152702.21000000002</v>
          </cell>
          <cell r="R529">
            <v>172874</v>
          </cell>
          <cell r="V529">
            <v>11752</v>
          </cell>
          <cell r="X529">
            <v>-312.10000000000002</v>
          </cell>
          <cell r="AB529">
            <v>-15.605</v>
          </cell>
          <cell r="AD529">
            <v>184298.29499999998</v>
          </cell>
          <cell r="AH529">
            <v>11733</v>
          </cell>
          <cell r="AJ529">
            <v>-329.38</v>
          </cell>
          <cell r="AN529">
            <v>-16.469000000000001</v>
          </cell>
          <cell r="AP529">
            <v>195685.446</v>
          </cell>
        </row>
        <row r="530">
          <cell r="A530">
            <v>0</v>
          </cell>
        </row>
        <row r="531">
          <cell r="A531">
            <v>0</v>
          </cell>
          <cell r="F531" t="str">
            <v>MOBILE GENERATORS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H532">
            <v>839680.12</v>
          </cell>
          <cell r="J532">
            <v>-2505.7600000000002</v>
          </cell>
          <cell r="L532">
            <v>837174.36</v>
          </cell>
          <cell r="N532">
            <v>-2664.43</v>
          </cell>
          <cell r="P532">
            <v>834509.92999999993</v>
          </cell>
          <cell r="R532">
            <v>230290</v>
          </cell>
          <cell r="T532">
            <v>5</v>
          </cell>
          <cell r="V532">
            <v>41921</v>
          </cell>
          <cell r="X532">
            <v>-2505.7600000000002</v>
          </cell>
          <cell r="Z532">
            <v>-5</v>
          </cell>
          <cell r="AB532">
            <v>-125.28800000000001</v>
          </cell>
          <cell r="AD532">
            <v>269579.95199999999</v>
          </cell>
          <cell r="AF532">
            <v>5</v>
          </cell>
          <cell r="AH532">
            <v>41792</v>
          </cell>
          <cell r="AJ532">
            <v>-2664.43</v>
          </cell>
          <cell r="AL532">
            <v>-5</v>
          </cell>
          <cell r="AN532">
            <v>-133.22149999999999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H533">
            <v>849226.01</v>
          </cell>
          <cell r="J533">
            <v>-1945.18</v>
          </cell>
          <cell r="L533">
            <v>847280.83</v>
          </cell>
          <cell r="N533">
            <v>-2075.69</v>
          </cell>
          <cell r="P533">
            <v>845205.14</v>
          </cell>
          <cell r="R533">
            <v>108199</v>
          </cell>
          <cell r="T533">
            <v>5</v>
          </cell>
          <cell r="V533">
            <v>42413</v>
          </cell>
          <cell r="X533">
            <v>-1945.18</v>
          </cell>
          <cell r="Z533">
            <v>-5</v>
          </cell>
          <cell r="AB533">
            <v>-97.259</v>
          </cell>
          <cell r="AD533">
            <v>148569.56100000002</v>
          </cell>
          <cell r="AF533">
            <v>5</v>
          </cell>
          <cell r="AH533">
            <v>42312</v>
          </cell>
          <cell r="AJ533">
            <v>-2075.69</v>
          </cell>
          <cell r="AL533">
            <v>-5</v>
          </cell>
          <cell r="AN533">
            <v>-103.78450000000001</v>
          </cell>
          <cell r="AP533">
            <v>188702.0865</v>
          </cell>
        </row>
        <row r="534">
          <cell r="A534">
            <v>0</v>
          </cell>
          <cell r="F534" t="str">
            <v>TOTAL MOBILE GENERATORS</v>
          </cell>
          <cell r="H534">
            <v>1688906.13</v>
          </cell>
          <cell r="J534">
            <v>-4450.9400000000005</v>
          </cell>
          <cell r="L534">
            <v>1684455.19</v>
          </cell>
          <cell r="N534">
            <v>-4740.12</v>
          </cell>
          <cell r="P534">
            <v>1679715.0699999998</v>
          </cell>
          <cell r="R534">
            <v>338489</v>
          </cell>
          <cell r="V534">
            <v>84334</v>
          </cell>
          <cell r="X534">
            <v>-4450.9400000000005</v>
          </cell>
          <cell r="AB534">
            <v>-222.54700000000003</v>
          </cell>
          <cell r="AD534">
            <v>418149.51300000004</v>
          </cell>
          <cell r="AH534">
            <v>84104</v>
          </cell>
          <cell r="AJ534">
            <v>-4740.12</v>
          </cell>
          <cell r="AN534">
            <v>-237.006</v>
          </cell>
          <cell r="AP534">
            <v>497276.38699999999</v>
          </cell>
        </row>
        <row r="535">
          <cell r="A535">
            <v>0</v>
          </cell>
        </row>
        <row r="536">
          <cell r="A536">
            <v>0</v>
          </cell>
          <cell r="F536" t="str">
            <v>TOTAL DEPRECIABLE OTHER PRODUCTION</v>
          </cell>
          <cell r="H536">
            <v>3285910905.0399995</v>
          </cell>
          <cell r="J536">
            <v>-11436451.759999996</v>
          </cell>
          <cell r="L536">
            <v>3274474453.2799993</v>
          </cell>
          <cell r="N536">
            <v>-10110602.920000004</v>
          </cell>
          <cell r="P536">
            <v>3264363850.3600011</v>
          </cell>
          <cell r="R536">
            <v>483323223</v>
          </cell>
          <cell r="V536">
            <v>114975012</v>
          </cell>
          <cell r="X536">
            <v>-11436451.759999996</v>
          </cell>
          <cell r="AB536">
            <v>-479689.27070000011</v>
          </cell>
          <cell r="AD536">
            <v>586382093.96929991</v>
          </cell>
          <cell r="AH536">
            <v>114584206</v>
          </cell>
          <cell r="AJ536">
            <v>-10110602.920000004</v>
          </cell>
          <cell r="AN536">
            <v>-499423.09419999999</v>
          </cell>
          <cell r="AP536">
            <v>690356273.9550997</v>
          </cell>
        </row>
        <row r="537">
          <cell r="A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H538">
            <v>14529040</v>
          </cell>
          <cell r="J538">
            <v>0</v>
          </cell>
          <cell r="L538">
            <v>14529040</v>
          </cell>
          <cell r="N538">
            <v>0</v>
          </cell>
          <cell r="P538">
            <v>14529040</v>
          </cell>
          <cell r="R538">
            <v>0</v>
          </cell>
          <cell r="T538">
            <v>0</v>
          </cell>
          <cell r="V538">
            <v>0</v>
          </cell>
          <cell r="X538">
            <v>0</v>
          </cell>
          <cell r="AB538">
            <v>14529040</v>
          </cell>
          <cell r="AD538">
            <v>0</v>
          </cell>
          <cell r="AF538">
            <v>0</v>
          </cell>
          <cell r="AH538">
            <v>0</v>
          </cell>
          <cell r="AJ538">
            <v>0</v>
          </cell>
          <cell r="AN538">
            <v>14529040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H539">
            <v>2891146.49</v>
          </cell>
          <cell r="J539">
            <v>0</v>
          </cell>
          <cell r="L539">
            <v>2891146.49</v>
          </cell>
          <cell r="N539">
            <v>0</v>
          </cell>
          <cell r="P539">
            <v>2891146.49</v>
          </cell>
          <cell r="R539">
            <v>351</v>
          </cell>
          <cell r="T539">
            <v>0</v>
          </cell>
          <cell r="V539">
            <v>0</v>
          </cell>
          <cell r="X539">
            <v>0</v>
          </cell>
          <cell r="AB539">
            <v>2891146.49</v>
          </cell>
          <cell r="AD539">
            <v>351</v>
          </cell>
          <cell r="AF539">
            <v>0</v>
          </cell>
          <cell r="AH539">
            <v>0</v>
          </cell>
          <cell r="AJ539">
            <v>0</v>
          </cell>
          <cell r="AN539">
            <v>2891146.49</v>
          </cell>
          <cell r="AP539">
            <v>351</v>
          </cell>
        </row>
        <row r="540">
          <cell r="A540">
            <v>0</v>
          </cell>
        </row>
        <row r="541">
          <cell r="A541">
            <v>0</v>
          </cell>
          <cell r="F541" t="str">
            <v>TOTAL OTHER PRODUCTION</v>
          </cell>
          <cell r="H541">
            <v>3303331091.5299993</v>
          </cell>
          <cell r="J541">
            <v>-11436451.759999996</v>
          </cell>
          <cell r="L541">
            <v>3291894639.769999</v>
          </cell>
          <cell r="N541">
            <v>-10110602.920000004</v>
          </cell>
          <cell r="P541">
            <v>3281784036.8500009</v>
          </cell>
          <cell r="R541">
            <v>483323574</v>
          </cell>
          <cell r="V541">
            <v>114975012</v>
          </cell>
          <cell r="X541">
            <v>-11436451.759999996</v>
          </cell>
          <cell r="AB541">
            <v>16940497.219300002</v>
          </cell>
          <cell r="AD541">
            <v>586382444.96929991</v>
          </cell>
          <cell r="AH541">
            <v>114584206</v>
          </cell>
          <cell r="AJ541">
            <v>-10110602.920000004</v>
          </cell>
          <cell r="AN541">
            <v>16920763.395800002</v>
          </cell>
          <cell r="AP541">
            <v>690356624.9550997</v>
          </cell>
        </row>
        <row r="542">
          <cell r="A542">
            <v>0</v>
          </cell>
        </row>
        <row r="543">
          <cell r="A543">
            <v>0</v>
          </cell>
          <cell r="E543" t="str">
            <v>TOTAL PRODUCTION PLANT</v>
          </cell>
          <cell r="H543">
            <v>10312126208.320002</v>
          </cell>
          <cell r="J543">
            <v>-56353255.209999971</v>
          </cell>
          <cell r="L543">
            <v>10255772953.109997</v>
          </cell>
          <cell r="N543">
            <v>-54496766.369999975</v>
          </cell>
          <cell r="P543">
            <v>10201276186.739998</v>
          </cell>
          <cell r="R543">
            <v>3172068312</v>
          </cell>
          <cell r="V543">
            <v>271062350</v>
          </cell>
          <cell r="X543">
            <v>-56353255.209999971</v>
          </cell>
          <cell r="AB543">
            <v>11251175.291299999</v>
          </cell>
          <cell r="AD543">
            <v>3380608395.5913</v>
          </cell>
          <cell r="AH543">
            <v>269644535</v>
          </cell>
          <cell r="AJ543">
            <v>-54496766.369999975</v>
          </cell>
          <cell r="AN543">
            <v>11044514.610300001</v>
          </cell>
          <cell r="AP543">
            <v>3589380492.3416038</v>
          </cell>
        </row>
        <row r="544">
          <cell r="A544">
            <v>0</v>
          </cell>
        </row>
        <row r="545">
          <cell r="A545">
            <v>0</v>
          </cell>
        </row>
        <row r="546">
          <cell r="A546">
            <v>0</v>
          </cell>
          <cell r="E546" t="str">
            <v>TRANSMISSION PLANT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H547">
            <v>139234363.72999999</v>
          </cell>
          <cell r="J547">
            <v>-173320.22999999998</v>
          </cell>
          <cell r="L547">
            <v>139061043.5</v>
          </cell>
          <cell r="N547">
            <v>-180812.18000000002</v>
          </cell>
          <cell r="P547">
            <v>138880231.31999999</v>
          </cell>
          <cell r="R547">
            <v>28772614</v>
          </cell>
          <cell r="T547">
            <v>1.3546894092139792</v>
          </cell>
          <cell r="V547">
            <v>1885019</v>
          </cell>
          <cell r="X547">
            <v>-173320.22999999998</v>
          </cell>
          <cell r="Z547">
            <v>0</v>
          </cell>
          <cell r="AB547">
            <v>0</v>
          </cell>
          <cell r="AD547">
            <v>30484312.77</v>
          </cell>
          <cell r="AF547">
            <v>1.3546894092139792</v>
          </cell>
          <cell r="AH547">
            <v>1882621</v>
          </cell>
          <cell r="AJ547">
            <v>-180812.18000000002</v>
          </cell>
          <cell r="AL547">
            <v>0</v>
          </cell>
          <cell r="AN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H548">
            <v>147332555.11000001</v>
          </cell>
          <cell r="J548">
            <v>-272316.68000000005</v>
          </cell>
          <cell r="L548">
            <v>147060238.43000001</v>
          </cell>
          <cell r="N548">
            <v>-282929.26</v>
          </cell>
          <cell r="P548">
            <v>146777309.17000002</v>
          </cell>
          <cell r="R548">
            <v>22566372</v>
          </cell>
          <cell r="T548">
            <v>1.3106583700719612</v>
          </cell>
          <cell r="V548">
            <v>1929242</v>
          </cell>
          <cell r="X548">
            <v>-272316.68000000005</v>
          </cell>
          <cell r="Z548">
            <v>-10</v>
          </cell>
          <cell r="AB548">
            <v>-27231.668000000009</v>
          </cell>
          <cell r="AD548">
            <v>24196065.651999999</v>
          </cell>
          <cell r="AF548">
            <v>1.3106583700719612</v>
          </cell>
          <cell r="AH548">
            <v>1925603</v>
          </cell>
          <cell r="AJ548">
            <v>-282929.26</v>
          </cell>
          <cell r="AL548">
            <v>-10</v>
          </cell>
          <cell r="AN548">
            <v>-28292.925999999999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H549">
            <v>1595552604.6900001</v>
          </cell>
          <cell r="J549">
            <v>-9779426.5600000005</v>
          </cell>
          <cell r="L549">
            <v>1585773178.1300001</v>
          </cell>
          <cell r="N549">
            <v>-10400691</v>
          </cell>
          <cell r="P549">
            <v>1575372487.1300001</v>
          </cell>
          <cell r="R549">
            <v>306917883</v>
          </cell>
          <cell r="T549">
            <v>1.7459665954029473</v>
          </cell>
          <cell r="V549">
            <v>27772443</v>
          </cell>
          <cell r="X549">
            <v>-9779426.5600000005</v>
          </cell>
          <cell r="Z549">
            <v>-5</v>
          </cell>
          <cell r="AB549">
            <v>-488971.32800000004</v>
          </cell>
          <cell r="AD549">
            <v>324421928.11199999</v>
          </cell>
          <cell r="AF549">
            <v>1.7459665954029473</v>
          </cell>
          <cell r="AH549">
            <v>27596274</v>
          </cell>
          <cell r="AJ549">
            <v>-10400691</v>
          </cell>
          <cell r="AL549">
            <v>-5</v>
          </cell>
          <cell r="AN549">
            <v>-520034.55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H550">
            <v>17713612.149999999</v>
          </cell>
          <cell r="J550">
            <v>-1752572.9400000002</v>
          </cell>
          <cell r="L550">
            <v>15961039.209999999</v>
          </cell>
          <cell r="N550">
            <v>-1185301.3199999998</v>
          </cell>
          <cell r="P550">
            <v>14775737.889999999</v>
          </cell>
          <cell r="R550">
            <v>10027587</v>
          </cell>
          <cell r="T550">
            <v>3.7786737850929031</v>
          </cell>
          <cell r="V550">
            <v>636228</v>
          </cell>
          <cell r="X550">
            <v>-1752572.9400000002</v>
          </cell>
          <cell r="Z550">
            <v>0</v>
          </cell>
          <cell r="AB550">
            <v>0</v>
          </cell>
          <cell r="AD550">
            <v>8911242.0600000005</v>
          </cell>
          <cell r="AF550">
            <v>3.7786737850929031</v>
          </cell>
          <cell r="AH550">
            <v>580721</v>
          </cell>
          <cell r="AJ550">
            <v>-1185301.3199999998</v>
          </cell>
          <cell r="AL550">
            <v>0</v>
          </cell>
          <cell r="AN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H551">
            <v>984782938.79999995</v>
          </cell>
          <cell r="J551">
            <v>-927501.15000000026</v>
          </cell>
          <cell r="L551">
            <v>983855437.64999998</v>
          </cell>
          <cell r="N551">
            <v>-1031564.1899999996</v>
          </cell>
          <cell r="P551">
            <v>982823873.45999992</v>
          </cell>
          <cell r="R551">
            <v>224008268</v>
          </cell>
          <cell r="T551">
            <v>1.5613510276355289</v>
          </cell>
          <cell r="V551">
            <v>15368678</v>
          </cell>
          <cell r="X551">
            <v>-927501.15000000026</v>
          </cell>
          <cell r="Z551">
            <v>-10</v>
          </cell>
          <cell r="AB551">
            <v>-92750.11500000002</v>
          </cell>
          <cell r="AD551">
            <v>238356694.73499998</v>
          </cell>
          <cell r="AF551">
            <v>1.5613510276355289</v>
          </cell>
          <cell r="AH551">
            <v>15353384</v>
          </cell>
          <cell r="AJ551">
            <v>-1031564.1899999996</v>
          </cell>
          <cell r="AL551">
            <v>-10</v>
          </cell>
          <cell r="AN551">
            <v>-103156.41899999997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H552">
            <v>646422318.11000001</v>
          </cell>
          <cell r="J552">
            <v>-3411209.4000000004</v>
          </cell>
          <cell r="L552">
            <v>643011108.71000004</v>
          </cell>
          <cell r="N552">
            <v>-3549726.8</v>
          </cell>
          <cell r="P552">
            <v>639461381.91000009</v>
          </cell>
          <cell r="R552">
            <v>244478368</v>
          </cell>
          <cell r="T552">
            <v>2.6276968348915575</v>
          </cell>
          <cell r="V552">
            <v>16941201</v>
          </cell>
          <cell r="X552">
            <v>-3411209.4000000004</v>
          </cell>
          <cell r="Z552">
            <v>-40</v>
          </cell>
          <cell r="AB552">
            <v>-1364483.76</v>
          </cell>
          <cell r="AD552">
            <v>256643875.84</v>
          </cell>
          <cell r="AF552">
            <v>2.6276968348915575</v>
          </cell>
          <cell r="AH552">
            <v>16849745</v>
          </cell>
          <cell r="AJ552">
            <v>-3549726.8</v>
          </cell>
          <cell r="AL552">
            <v>-40</v>
          </cell>
          <cell r="AN552">
            <v>-1419890.72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H553">
            <v>896688169.5</v>
          </cell>
          <cell r="J553">
            <v>-4023062.2600000007</v>
          </cell>
          <cell r="L553">
            <v>892665107.24000001</v>
          </cell>
          <cell r="N553">
            <v>-4268546.2700000014</v>
          </cell>
          <cell r="P553">
            <v>888396560.97000003</v>
          </cell>
          <cell r="R553">
            <v>382889326</v>
          </cell>
          <cell r="T553">
            <v>2.2503558281837277</v>
          </cell>
          <cell r="V553">
            <v>20133408</v>
          </cell>
          <cell r="X553">
            <v>-4023062.2600000007</v>
          </cell>
          <cell r="Z553">
            <v>-30</v>
          </cell>
          <cell r="AB553">
            <v>-1206918.6780000003</v>
          </cell>
          <cell r="AD553">
            <v>397792753.06200004</v>
          </cell>
          <cell r="AF553">
            <v>2.2503558281837277</v>
          </cell>
          <cell r="AH553">
            <v>20040113</v>
          </cell>
          <cell r="AJ553">
            <v>-4268546.2700000014</v>
          </cell>
          <cell r="AL553">
            <v>-30</v>
          </cell>
          <cell r="AN553">
            <v>-1280563.8810000003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H554">
            <v>3259618.43</v>
          </cell>
          <cell r="J554">
            <v>-11674.989999999996</v>
          </cell>
          <cell r="L554">
            <v>3247943.44</v>
          </cell>
          <cell r="N554">
            <v>-12213.710000000005</v>
          </cell>
          <cell r="P554">
            <v>3235729.73</v>
          </cell>
          <cell r="R554">
            <v>658972</v>
          </cell>
          <cell r="T554">
            <v>1.6452365791733161</v>
          </cell>
          <cell r="V554">
            <v>53532</v>
          </cell>
          <cell r="X554">
            <v>-11674.989999999996</v>
          </cell>
          <cell r="Z554">
            <v>0</v>
          </cell>
          <cell r="AB554">
            <v>0</v>
          </cell>
          <cell r="AD554">
            <v>700829.01</v>
          </cell>
          <cell r="AF554">
            <v>1.6452365791733161</v>
          </cell>
          <cell r="AH554">
            <v>53336</v>
          </cell>
          <cell r="AJ554">
            <v>-12213.710000000005</v>
          </cell>
          <cell r="AL554">
            <v>0</v>
          </cell>
          <cell r="AN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H555">
            <v>7475094.7999999998</v>
          </cell>
          <cell r="J555">
            <v>-31434.620000000006</v>
          </cell>
          <cell r="L555">
            <v>7443660.1799999997</v>
          </cell>
          <cell r="N555">
            <v>-32798.909999999996</v>
          </cell>
          <cell r="P555">
            <v>7410861.2699999996</v>
          </cell>
          <cell r="R555">
            <v>1662222</v>
          </cell>
          <cell r="T555">
            <v>1.6448902020446829</v>
          </cell>
          <cell r="V555">
            <v>122699</v>
          </cell>
          <cell r="X555">
            <v>-31434.620000000006</v>
          </cell>
          <cell r="Z555">
            <v>-5</v>
          </cell>
          <cell r="AB555">
            <v>-1571.7310000000004</v>
          </cell>
          <cell r="AD555">
            <v>1751914.649</v>
          </cell>
          <cell r="AF555">
            <v>1.6448902020446829</v>
          </cell>
          <cell r="AH555">
            <v>122170</v>
          </cell>
          <cell r="AJ555">
            <v>-32798.909999999996</v>
          </cell>
          <cell r="AL555">
            <v>-5</v>
          </cell>
          <cell r="AN555">
            <v>-1639.9454999999998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H556">
            <v>11586681.32</v>
          </cell>
          <cell r="J556">
            <v>-5392.46</v>
          </cell>
          <cell r="L556">
            <v>11581288.859999999</v>
          </cell>
          <cell r="N556">
            <v>-5901.7299999999977</v>
          </cell>
          <cell r="P556">
            <v>11575387.129999999</v>
          </cell>
          <cell r="R556">
            <v>3799697</v>
          </cell>
          <cell r="T556">
            <v>1.3891001200091257</v>
          </cell>
          <cell r="V556">
            <v>160913</v>
          </cell>
          <cell r="X556">
            <v>-5392.46</v>
          </cell>
          <cell r="Z556">
            <v>0</v>
          </cell>
          <cell r="AB556">
            <v>0</v>
          </cell>
          <cell r="AD556">
            <v>3955217.54</v>
          </cell>
          <cell r="AF556">
            <v>1.3891001200091257</v>
          </cell>
          <cell r="AH556">
            <v>160835</v>
          </cell>
          <cell r="AJ556">
            <v>-5901.7299999999977</v>
          </cell>
          <cell r="AL556">
            <v>0</v>
          </cell>
          <cell r="AN556">
            <v>0</v>
          </cell>
          <cell r="AP556">
            <v>4110150.81</v>
          </cell>
        </row>
        <row r="557">
          <cell r="F557" t="str">
            <v>TOTAL TRANSMISSION PLANT</v>
          </cell>
          <cell r="H557">
            <v>4450047956.6400003</v>
          </cell>
          <cell r="J557">
            <v>-20387911.290000003</v>
          </cell>
          <cell r="L557">
            <v>4429660045.3499994</v>
          </cell>
          <cell r="N557">
            <v>-20950485.370000005</v>
          </cell>
          <cell r="P557">
            <v>4408709559.9800005</v>
          </cell>
          <cell r="R557">
            <v>1225781309</v>
          </cell>
          <cell r="V557">
            <v>85003363</v>
          </cell>
          <cell r="X557">
            <v>-20387911.290000003</v>
          </cell>
          <cell r="AB557">
            <v>-3181927.2800000007</v>
          </cell>
          <cell r="AD557">
            <v>1287214833.4299998</v>
          </cell>
          <cell r="AH557">
            <v>84564802</v>
          </cell>
          <cell r="AJ557">
            <v>-20950485.370000005</v>
          </cell>
          <cell r="AN557">
            <v>-3353578.4415000002</v>
          </cell>
          <cell r="AP557">
            <v>1347475571.6184998</v>
          </cell>
        </row>
        <row r="560">
          <cell r="E560" t="str">
            <v>DISTRIBUTION PLANT</v>
          </cell>
        </row>
        <row r="562">
          <cell r="F562" t="str">
            <v>OREGON - DISTRIBUTION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H563">
            <v>4298476.58</v>
          </cell>
          <cell r="J563">
            <v>-78993.719999999972</v>
          </cell>
          <cell r="L563">
            <v>4219482.8600000003</v>
          </cell>
          <cell r="N563">
            <v>-80710.379999999976</v>
          </cell>
          <cell r="P563">
            <v>4138772.4800000004</v>
          </cell>
          <cell r="R563">
            <v>2566965</v>
          </cell>
          <cell r="T563">
            <v>1.6722311182766663</v>
          </cell>
          <cell r="V563">
            <v>71220</v>
          </cell>
          <cell r="X563">
            <v>-78993.719999999972</v>
          </cell>
          <cell r="Z563">
            <v>0</v>
          </cell>
          <cell r="AB563">
            <v>0</v>
          </cell>
          <cell r="AD563">
            <v>2559191.2800000003</v>
          </cell>
          <cell r="AF563">
            <v>1.6722311182766663</v>
          </cell>
          <cell r="AH563">
            <v>69885</v>
          </cell>
          <cell r="AJ563">
            <v>-80710.379999999976</v>
          </cell>
          <cell r="AL563">
            <v>0</v>
          </cell>
          <cell r="AN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H564">
            <v>20889104.379999999</v>
          </cell>
          <cell r="J564">
            <v>-107558.12000000001</v>
          </cell>
          <cell r="L564">
            <v>20781546.259999998</v>
          </cell>
          <cell r="N564">
            <v>-110584.75999999997</v>
          </cell>
          <cell r="P564">
            <v>20670961.499999996</v>
          </cell>
          <cell r="R564">
            <v>4634405</v>
          </cell>
          <cell r="T564">
            <v>1.5840078355910032</v>
          </cell>
          <cell r="V564">
            <v>330033</v>
          </cell>
          <cell r="X564">
            <v>-107558.12000000001</v>
          </cell>
          <cell r="Z564">
            <v>-10</v>
          </cell>
          <cell r="AB564">
            <v>-10755.812000000002</v>
          </cell>
          <cell r="AD564">
            <v>4846124.068</v>
          </cell>
          <cell r="AF564">
            <v>1.5840078355910032</v>
          </cell>
          <cell r="AH564">
            <v>328305</v>
          </cell>
          <cell r="AJ564">
            <v>-110584.75999999997</v>
          </cell>
          <cell r="AL564">
            <v>-10</v>
          </cell>
          <cell r="AN564">
            <v>-11058.475999999997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H565">
            <v>207126368.09</v>
          </cell>
          <cell r="J565">
            <v>-2238317.34</v>
          </cell>
          <cell r="L565">
            <v>204888050.75</v>
          </cell>
          <cell r="N565">
            <v>-2257287.9399999995</v>
          </cell>
          <cell r="P565">
            <v>202630762.81</v>
          </cell>
          <cell r="R565">
            <v>57911708</v>
          </cell>
          <cell r="T565">
            <v>2.0580779966074889</v>
          </cell>
          <cell r="V565">
            <v>4239789</v>
          </cell>
          <cell r="X565">
            <v>-2238317.34</v>
          </cell>
          <cell r="Z565">
            <v>-15</v>
          </cell>
          <cell r="AB565">
            <v>-335747.60099999997</v>
          </cell>
          <cell r="AD565">
            <v>59577432.058999993</v>
          </cell>
          <cell r="AF565">
            <v>2.0580779966074889</v>
          </cell>
          <cell r="AH565">
            <v>4193528</v>
          </cell>
          <cell r="AJ565">
            <v>-2257287.9399999995</v>
          </cell>
          <cell r="AL565">
            <v>-15</v>
          </cell>
          <cell r="AN565">
            <v>-338593.19099999993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H566">
            <v>3105264.88</v>
          </cell>
          <cell r="J566">
            <v>-124524.81999999999</v>
          </cell>
          <cell r="L566">
            <v>2980740.06</v>
          </cell>
          <cell r="N566">
            <v>-128528.13999999998</v>
          </cell>
          <cell r="P566">
            <v>2852211.92</v>
          </cell>
          <cell r="R566">
            <v>1998214</v>
          </cell>
          <cell r="T566">
            <v>3.9900483561010271</v>
          </cell>
          <cell r="V566">
            <v>121417</v>
          </cell>
          <cell r="X566">
            <v>-124524.81999999999</v>
          </cell>
          <cell r="Z566">
            <v>0</v>
          </cell>
          <cell r="AB566">
            <v>0</v>
          </cell>
          <cell r="AD566">
            <v>1995106.18</v>
          </cell>
          <cell r="AF566">
            <v>3.9900483561010271</v>
          </cell>
          <cell r="AH566">
            <v>116369</v>
          </cell>
          <cell r="AJ566">
            <v>-128528.13999999998</v>
          </cell>
          <cell r="AL566">
            <v>0</v>
          </cell>
          <cell r="AN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H567">
            <v>329864981.76999998</v>
          </cell>
          <cell r="J567">
            <v>-2435618.8600000013</v>
          </cell>
          <cell r="L567">
            <v>327429362.90999997</v>
          </cell>
          <cell r="N567">
            <v>-2506869.4000000004</v>
          </cell>
          <cell r="P567">
            <v>324922493.50999999</v>
          </cell>
          <cell r="R567">
            <v>198016630</v>
          </cell>
          <cell r="T567">
            <v>3.9511393160013975</v>
          </cell>
          <cell r="V567">
            <v>12985308</v>
          </cell>
          <cell r="X567">
            <v>-2435618.8600000013</v>
          </cell>
          <cell r="Z567">
            <v>-100</v>
          </cell>
          <cell r="AB567">
            <v>-2435618.8600000013</v>
          </cell>
          <cell r="AD567">
            <v>206130700.27999997</v>
          </cell>
          <cell r="AF567">
            <v>3.9511393160013975</v>
          </cell>
          <cell r="AH567">
            <v>12887665</v>
          </cell>
          <cell r="AJ567">
            <v>-2506869.4000000004</v>
          </cell>
          <cell r="AL567">
            <v>-100</v>
          </cell>
          <cell r="AN567">
            <v>-2506869.4000000004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H568">
            <v>234791947.74000001</v>
          </cell>
          <cell r="J568">
            <v>-2154966.2900000005</v>
          </cell>
          <cell r="L568">
            <v>232636981.45000002</v>
          </cell>
          <cell r="N568">
            <v>-2172121.83</v>
          </cell>
          <cell r="P568">
            <v>230464859.62</v>
          </cell>
          <cell r="R568">
            <v>104278826</v>
          </cell>
          <cell r="T568">
            <v>3.0123730702415088</v>
          </cell>
          <cell r="V568">
            <v>7040352</v>
          </cell>
          <cell r="X568">
            <v>-2154966.2900000005</v>
          </cell>
          <cell r="Z568">
            <v>-70</v>
          </cell>
          <cell r="AB568">
            <v>-1508476.4030000004</v>
          </cell>
          <cell r="AD568">
            <v>107655735.307</v>
          </cell>
          <cell r="AF568">
            <v>3.0123730702415088</v>
          </cell>
          <cell r="AH568">
            <v>6975178</v>
          </cell>
          <cell r="AJ568">
            <v>-2172121.83</v>
          </cell>
          <cell r="AL568">
            <v>-70</v>
          </cell>
          <cell r="AN568">
            <v>-1520485.281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H569">
            <v>84576613.030000001</v>
          </cell>
          <cell r="J569">
            <v>-209287.65</v>
          </cell>
          <cell r="L569">
            <v>84367325.379999995</v>
          </cell>
          <cell r="N569">
            <v>-219908.78999999995</v>
          </cell>
          <cell r="P569">
            <v>84147416.589999989</v>
          </cell>
          <cell r="R569">
            <v>33171375</v>
          </cell>
          <cell r="T569">
            <v>2.6077778880216163</v>
          </cell>
          <cell r="V569">
            <v>2202841</v>
          </cell>
          <cell r="X569">
            <v>-209287.65</v>
          </cell>
          <cell r="Z569">
            <v>-50</v>
          </cell>
          <cell r="AB569">
            <v>-104643.825</v>
          </cell>
          <cell r="AD569">
            <v>35060284.524999999</v>
          </cell>
          <cell r="AF569">
            <v>2.6077778880216163</v>
          </cell>
          <cell r="AH569">
            <v>2197245</v>
          </cell>
          <cell r="AJ569">
            <v>-219908.78999999995</v>
          </cell>
          <cell r="AL569">
            <v>-50</v>
          </cell>
          <cell r="AN569">
            <v>-109954.39499999997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H570">
            <v>157816848.24000001</v>
          </cell>
          <cell r="J570">
            <v>-596633.59999999986</v>
          </cell>
          <cell r="L570">
            <v>157220214.64000002</v>
          </cell>
          <cell r="N570">
            <v>-631159.87999999989</v>
          </cell>
          <cell r="P570">
            <v>156589054.76000002</v>
          </cell>
          <cell r="R570">
            <v>62634267</v>
          </cell>
          <cell r="T570">
            <v>2.4422863965609589</v>
          </cell>
          <cell r="V570">
            <v>3847054</v>
          </cell>
          <cell r="X570">
            <v>-596633.59999999986</v>
          </cell>
          <cell r="Z570">
            <v>-35</v>
          </cell>
          <cell r="AB570">
            <v>-208821.75999999995</v>
          </cell>
          <cell r="AD570">
            <v>65675865.640000001</v>
          </cell>
          <cell r="AF570">
            <v>2.4422863965609589</v>
          </cell>
          <cell r="AH570">
            <v>3832061</v>
          </cell>
          <cell r="AJ570">
            <v>-631159.87999999989</v>
          </cell>
          <cell r="AL570">
            <v>-35</v>
          </cell>
          <cell r="AN570">
            <v>-220905.95799999998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H571">
            <v>394583572.02999997</v>
          </cell>
          <cell r="J571">
            <v>-5208292.8099999996</v>
          </cell>
          <cell r="L571">
            <v>389375279.21999997</v>
          </cell>
          <cell r="N571">
            <v>-5351645.5799999973</v>
          </cell>
          <cell r="P571">
            <v>384023633.63999999</v>
          </cell>
          <cell r="R571">
            <v>183202632</v>
          </cell>
          <cell r="T571">
            <v>2.8853911376151422</v>
          </cell>
          <cell r="V571">
            <v>11310140</v>
          </cell>
          <cell r="X571">
            <v>-5208292.8099999996</v>
          </cell>
          <cell r="Z571">
            <v>-20</v>
          </cell>
          <cell r="AB571">
            <v>-1041658.5619999999</v>
          </cell>
          <cell r="AD571">
            <v>188262820.62799999</v>
          </cell>
          <cell r="AF571">
            <v>2.8853911376151422</v>
          </cell>
          <cell r="AH571">
            <v>11157792</v>
          </cell>
          <cell r="AJ571">
            <v>-5351645.5799999973</v>
          </cell>
          <cell r="AL571">
            <v>-20</v>
          </cell>
          <cell r="AN571">
            <v>-1070329.1159999995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H572">
            <v>74710338.719999999</v>
          </cell>
          <cell r="J572">
            <v>-645970.25</v>
          </cell>
          <cell r="L572">
            <v>74064368.469999999</v>
          </cell>
          <cell r="N572">
            <v>-658288.79</v>
          </cell>
          <cell r="P572">
            <v>73406079.679999992</v>
          </cell>
          <cell r="R572">
            <v>27291552</v>
          </cell>
          <cell r="T572">
            <v>1.8767060232874302</v>
          </cell>
          <cell r="V572">
            <v>1396032</v>
          </cell>
          <cell r="X572">
            <v>-645970.25</v>
          </cell>
          <cell r="Z572">
            <v>-35</v>
          </cell>
          <cell r="AB572">
            <v>-226089.58749999999</v>
          </cell>
          <cell r="AD572">
            <v>27815524.162500001</v>
          </cell>
          <cell r="AF572">
            <v>1.8767060232874302</v>
          </cell>
          <cell r="AH572">
            <v>1383793</v>
          </cell>
          <cell r="AJ572">
            <v>-658288.79</v>
          </cell>
          <cell r="AL572">
            <v>-35</v>
          </cell>
          <cell r="AN572">
            <v>-230401.07650000002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H573">
            <v>150766692.16999999</v>
          </cell>
          <cell r="J573">
            <v>-169027.05000000002</v>
          </cell>
          <cell r="L573">
            <v>150597665.11999997</v>
          </cell>
          <cell r="N573">
            <v>-190872.37999999995</v>
          </cell>
          <cell r="P573">
            <v>150406792.73999998</v>
          </cell>
          <cell r="R573">
            <v>59699063</v>
          </cell>
          <cell r="T573">
            <v>2.1378843537414776</v>
          </cell>
          <cell r="V573">
            <v>3221411</v>
          </cell>
          <cell r="X573">
            <v>-169027.05000000002</v>
          </cell>
          <cell r="Z573">
            <v>-40</v>
          </cell>
          <cell r="AB573">
            <v>-67610.820000000007</v>
          </cell>
          <cell r="AD573">
            <v>62683836.130000003</v>
          </cell>
          <cell r="AF573">
            <v>2.1378843537414776</v>
          </cell>
          <cell r="AH573">
            <v>3217564</v>
          </cell>
          <cell r="AJ573">
            <v>-190872.37999999995</v>
          </cell>
          <cell r="AL573">
            <v>-40</v>
          </cell>
          <cell r="AN573">
            <v>-76348.951999999976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H574">
            <v>59656267.950000003</v>
          </cell>
          <cell r="J574">
            <v>-9819342.160000002</v>
          </cell>
          <cell r="L574">
            <v>49836925.789999999</v>
          </cell>
          <cell r="N574">
            <v>-5383008.0599999996</v>
          </cell>
          <cell r="P574">
            <v>44453917.729999997</v>
          </cell>
          <cell r="R574">
            <v>45470508</v>
          </cell>
          <cell r="T574">
            <v>3.6380750715264574</v>
          </cell>
          <cell r="V574">
            <v>1991722</v>
          </cell>
          <cell r="X574">
            <v>-9819342.160000002</v>
          </cell>
          <cell r="Z574">
            <v>-4</v>
          </cell>
          <cell r="AB574">
            <v>-392773.68640000006</v>
          </cell>
          <cell r="AD574">
            <v>37250114.153599992</v>
          </cell>
          <cell r="AF574">
            <v>3.6380750715264574</v>
          </cell>
          <cell r="AH574">
            <v>1715186</v>
          </cell>
          <cell r="AJ574">
            <v>-5383008.0599999996</v>
          </cell>
          <cell r="AL574">
            <v>-4</v>
          </cell>
          <cell r="AN574">
            <v>-215320.32239999998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H575">
            <v>2475610.15</v>
          </cell>
          <cell r="J575">
            <v>-133631.44000000003</v>
          </cell>
          <cell r="L575">
            <v>2341978.71</v>
          </cell>
          <cell r="N575">
            <v>-129233.09999999999</v>
          </cell>
          <cell r="P575">
            <v>2212745.61</v>
          </cell>
          <cell r="R575">
            <v>1948456</v>
          </cell>
          <cell r="T575">
            <v>4.799905454765085</v>
          </cell>
          <cell r="V575">
            <v>115620</v>
          </cell>
          <cell r="X575">
            <v>-133631.44000000003</v>
          </cell>
          <cell r="Z575">
            <v>-50</v>
          </cell>
          <cell r="AB575">
            <v>-66815.720000000016</v>
          </cell>
          <cell r="AD575">
            <v>1863628.84</v>
          </cell>
          <cell r="AF575">
            <v>4.799905454765085</v>
          </cell>
          <cell r="AH575">
            <v>109311</v>
          </cell>
          <cell r="AJ575">
            <v>-129233.09999999999</v>
          </cell>
          <cell r="AL575">
            <v>-50</v>
          </cell>
          <cell r="AN575">
            <v>-64616.55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H576">
            <v>22114089.91</v>
          </cell>
          <cell r="J576">
            <v>-302464.78999999998</v>
          </cell>
          <cell r="L576">
            <v>21811625.120000001</v>
          </cell>
          <cell r="N576">
            <v>-305276.86</v>
          </cell>
          <cell r="P576">
            <v>21506348.260000002</v>
          </cell>
          <cell r="R576">
            <v>8686486</v>
          </cell>
          <cell r="T576">
            <v>3.0555198447317591</v>
          </cell>
          <cell r="V576">
            <v>671079</v>
          </cell>
          <cell r="X576">
            <v>-302464.78999999998</v>
          </cell>
          <cell r="Z576">
            <v>-40</v>
          </cell>
          <cell r="AB576">
            <v>-120985.916</v>
          </cell>
          <cell r="AD576">
            <v>8934114.2940000016</v>
          </cell>
          <cell r="AF576">
            <v>3.0555198447317591</v>
          </cell>
          <cell r="AH576">
            <v>661795</v>
          </cell>
          <cell r="AJ576">
            <v>-305276.86</v>
          </cell>
          <cell r="AL576">
            <v>-40</v>
          </cell>
          <cell r="AN576">
            <v>-122110.74399999999</v>
          </cell>
          <cell r="AP576">
            <v>9168521.6900000013</v>
          </cell>
        </row>
        <row r="577">
          <cell r="F577" t="str">
            <v>TOTAL OREGON - DISTRIBUTION</v>
          </cell>
          <cell r="H577">
            <v>1746776175.6400003</v>
          </cell>
          <cell r="J577">
            <v>-24224628.900000002</v>
          </cell>
          <cell r="L577">
            <v>1722551546.7399998</v>
          </cell>
          <cell r="N577">
            <v>-20125495.890000001</v>
          </cell>
          <cell r="P577">
            <v>1702426050.8499999</v>
          </cell>
          <cell r="R577">
            <v>791511087</v>
          </cell>
          <cell r="V577">
            <v>49544018</v>
          </cell>
          <cell r="X577">
            <v>-24224628.900000002</v>
          </cell>
          <cell r="AB577">
            <v>-6519998.5529000014</v>
          </cell>
          <cell r="AD577">
            <v>810310477.54709995</v>
          </cell>
          <cell r="AH577">
            <v>48845677</v>
          </cell>
          <cell r="AJ577">
            <v>-20125495.890000001</v>
          </cell>
          <cell r="AN577">
            <v>-6486993.4618999986</v>
          </cell>
          <cell r="AP577">
            <v>832543665.19519997</v>
          </cell>
        </row>
        <row r="579">
          <cell r="F579" t="str">
            <v>WASHINGTON -  DISTRIBUTION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H580">
            <v>247443.24</v>
          </cell>
          <cell r="J580">
            <v>-3549.91</v>
          </cell>
          <cell r="L580">
            <v>243893.33</v>
          </cell>
          <cell r="N580">
            <v>-3754.04</v>
          </cell>
          <cell r="P580">
            <v>240139.28999999998</v>
          </cell>
          <cell r="R580">
            <v>147487</v>
          </cell>
          <cell r="T580">
            <v>1.6722311182766663</v>
          </cell>
          <cell r="V580">
            <v>4108</v>
          </cell>
          <cell r="X580">
            <v>-3549.91</v>
          </cell>
          <cell r="Z580">
            <v>0</v>
          </cell>
          <cell r="AB580">
            <v>0</v>
          </cell>
          <cell r="AD580">
            <v>148045.09</v>
          </cell>
          <cell r="AF580">
            <v>1.6722311182766663</v>
          </cell>
          <cell r="AH580">
            <v>4047</v>
          </cell>
          <cell r="AJ580">
            <v>-3754.04</v>
          </cell>
          <cell r="AL580">
            <v>0</v>
          </cell>
          <cell r="AN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H581">
            <v>2293943.6800000002</v>
          </cell>
          <cell r="J581">
            <v>-13259.560000000003</v>
          </cell>
          <cell r="L581">
            <v>2280684.12</v>
          </cell>
          <cell r="N581">
            <v>-13745.240000000002</v>
          </cell>
          <cell r="P581">
            <v>2266938.88</v>
          </cell>
          <cell r="R581">
            <v>789178</v>
          </cell>
          <cell r="T581">
            <v>1.5840078355910032</v>
          </cell>
          <cell r="V581">
            <v>36231</v>
          </cell>
          <cell r="X581">
            <v>-13259.560000000003</v>
          </cell>
          <cell r="Z581">
            <v>-5</v>
          </cell>
          <cell r="AB581">
            <v>-662.97800000000018</v>
          </cell>
          <cell r="AD581">
            <v>811486.46199999994</v>
          </cell>
          <cell r="AF581">
            <v>1.5840078355910032</v>
          </cell>
          <cell r="AH581">
            <v>36017</v>
          </cell>
          <cell r="AJ581">
            <v>-13745.240000000002</v>
          </cell>
          <cell r="AL581">
            <v>-5</v>
          </cell>
          <cell r="AN581">
            <v>-687.26200000000017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H582">
            <v>46674851.740000002</v>
          </cell>
          <cell r="J582">
            <v>-425074.05999999994</v>
          </cell>
          <cell r="L582">
            <v>46249777.68</v>
          </cell>
          <cell r="N582">
            <v>-432568.84000000014</v>
          </cell>
          <cell r="P582">
            <v>45817208.839999996</v>
          </cell>
          <cell r="R582">
            <v>15640913</v>
          </cell>
          <cell r="T582">
            <v>2.0580779966074889</v>
          </cell>
          <cell r="V582">
            <v>956231</v>
          </cell>
          <cell r="X582">
            <v>-425074.05999999994</v>
          </cell>
          <cell r="Z582">
            <v>-15</v>
          </cell>
          <cell r="AB582">
            <v>-63761.108999999997</v>
          </cell>
          <cell r="AD582">
            <v>16108308.831</v>
          </cell>
          <cell r="AF582">
            <v>2.0580779966074889</v>
          </cell>
          <cell r="AH582">
            <v>947405</v>
          </cell>
          <cell r="AJ582">
            <v>-432568.84000000014</v>
          </cell>
          <cell r="AL582">
            <v>-15</v>
          </cell>
          <cell r="AN582">
            <v>-64885.326000000023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H583">
            <v>919385.82</v>
          </cell>
          <cell r="J583">
            <v>-49098.7</v>
          </cell>
          <cell r="L583">
            <v>870287.12</v>
          </cell>
          <cell r="N583">
            <v>-46079.020000000004</v>
          </cell>
          <cell r="P583">
            <v>824208.1</v>
          </cell>
          <cell r="R583">
            <v>648464</v>
          </cell>
          <cell r="T583">
            <v>3.9900483561010271</v>
          </cell>
          <cell r="V583">
            <v>35704</v>
          </cell>
          <cell r="X583">
            <v>-49098.7</v>
          </cell>
          <cell r="Z583">
            <v>0</v>
          </cell>
          <cell r="AB583">
            <v>0</v>
          </cell>
          <cell r="AD583">
            <v>635069.30000000005</v>
          </cell>
          <cell r="AF583">
            <v>3.9900483561010271</v>
          </cell>
          <cell r="AH583">
            <v>33806</v>
          </cell>
          <cell r="AJ583">
            <v>-46079.020000000004</v>
          </cell>
          <cell r="AL583">
            <v>0</v>
          </cell>
          <cell r="AN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H584">
            <v>91889277.590000004</v>
          </cell>
          <cell r="J584">
            <v>-709915.85999999987</v>
          </cell>
          <cell r="L584">
            <v>91179361.730000004</v>
          </cell>
          <cell r="N584">
            <v>-730929.83999999973</v>
          </cell>
          <cell r="P584">
            <v>90448431.890000001</v>
          </cell>
          <cell r="R584">
            <v>51549234</v>
          </cell>
          <cell r="T584">
            <v>3.9511393160013975</v>
          </cell>
          <cell r="V584">
            <v>3616648</v>
          </cell>
          <cell r="X584">
            <v>-709915.85999999987</v>
          </cell>
          <cell r="Z584">
            <v>-100</v>
          </cell>
          <cell r="AB584">
            <v>-709915.85999999987</v>
          </cell>
          <cell r="AD584">
            <v>53746050.280000001</v>
          </cell>
          <cell r="AF584">
            <v>3.9511393160013975</v>
          </cell>
          <cell r="AH584">
            <v>3588184</v>
          </cell>
          <cell r="AJ584">
            <v>-730929.83999999973</v>
          </cell>
          <cell r="AL584">
            <v>-100</v>
          </cell>
          <cell r="AN584">
            <v>-730929.83999999973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H585">
            <v>58112821.68</v>
          </cell>
          <cell r="J585">
            <v>-466665.8600000001</v>
          </cell>
          <cell r="L585">
            <v>57646155.82</v>
          </cell>
          <cell r="N585">
            <v>-474856.06</v>
          </cell>
          <cell r="P585">
            <v>57171299.759999998</v>
          </cell>
          <cell r="R585">
            <v>25140562</v>
          </cell>
          <cell r="T585">
            <v>3.0123730702415088</v>
          </cell>
          <cell r="V585">
            <v>1743546</v>
          </cell>
          <cell r="X585">
            <v>-466665.8600000001</v>
          </cell>
          <cell r="Z585">
            <v>-50</v>
          </cell>
          <cell r="AB585">
            <v>-233332.93000000005</v>
          </cell>
          <cell r="AD585">
            <v>26184109.210000001</v>
          </cell>
          <cell r="AF585">
            <v>3.0123730702415088</v>
          </cell>
          <cell r="AH585">
            <v>1729365</v>
          </cell>
          <cell r="AJ585">
            <v>-474856.06</v>
          </cell>
          <cell r="AL585">
            <v>-50</v>
          </cell>
          <cell r="AN585">
            <v>-237428.03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H586">
            <v>16128475.470000001</v>
          </cell>
          <cell r="J586">
            <v>-54666.119999999995</v>
          </cell>
          <cell r="L586">
            <v>16073809.350000001</v>
          </cell>
          <cell r="N586">
            <v>-59802.9</v>
          </cell>
          <cell r="P586">
            <v>16014006.450000001</v>
          </cell>
          <cell r="R586">
            <v>7096010</v>
          </cell>
          <cell r="T586">
            <v>2.6077778880216163</v>
          </cell>
          <cell r="V586">
            <v>419882</v>
          </cell>
          <cell r="X586">
            <v>-54666.119999999995</v>
          </cell>
          <cell r="Z586">
            <v>-35</v>
          </cell>
          <cell r="AB586">
            <v>-19133.141999999996</v>
          </cell>
          <cell r="AD586">
            <v>7442092.7379999999</v>
          </cell>
          <cell r="AF586">
            <v>2.6077778880216163</v>
          </cell>
          <cell r="AH586">
            <v>418389</v>
          </cell>
          <cell r="AJ586">
            <v>-59802.9</v>
          </cell>
          <cell r="AL586">
            <v>-35</v>
          </cell>
          <cell r="AN586">
            <v>-20931.014999999999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H587">
            <v>22087000.699999999</v>
          </cell>
          <cell r="J587">
            <v>-80467.429999999978</v>
          </cell>
          <cell r="L587">
            <v>22006533.27</v>
          </cell>
          <cell r="N587">
            <v>-87604.23</v>
          </cell>
          <cell r="P587">
            <v>21918929.039999999</v>
          </cell>
          <cell r="R587">
            <v>8753498</v>
          </cell>
          <cell r="T587">
            <v>2.4422863965609589</v>
          </cell>
          <cell r="V587">
            <v>538445</v>
          </cell>
          <cell r="X587">
            <v>-80467.429999999978</v>
          </cell>
          <cell r="Z587">
            <v>-30</v>
          </cell>
          <cell r="AB587">
            <v>-24140.228999999996</v>
          </cell>
          <cell r="AD587">
            <v>9187335.341</v>
          </cell>
          <cell r="AF587">
            <v>2.4422863965609589</v>
          </cell>
          <cell r="AH587">
            <v>536393</v>
          </cell>
          <cell r="AJ587">
            <v>-87604.23</v>
          </cell>
          <cell r="AL587">
            <v>-30</v>
          </cell>
          <cell r="AN587">
            <v>-26281.269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H588">
            <v>98665673.599999994</v>
          </cell>
          <cell r="J588">
            <v>-942796.14999999991</v>
          </cell>
          <cell r="L588">
            <v>97722877.449999988</v>
          </cell>
          <cell r="N588">
            <v>-986856.3400000002</v>
          </cell>
          <cell r="P588">
            <v>96736021.109999985</v>
          </cell>
          <cell r="R588">
            <v>44762867</v>
          </cell>
          <cell r="T588">
            <v>2.8853911376151422</v>
          </cell>
          <cell r="V588">
            <v>2833289</v>
          </cell>
          <cell r="X588">
            <v>-942796.14999999991</v>
          </cell>
          <cell r="Z588">
            <v>-25</v>
          </cell>
          <cell r="AB588">
            <v>-235699.03749999998</v>
          </cell>
          <cell r="AD588">
            <v>46417660.8125</v>
          </cell>
          <cell r="AF588">
            <v>2.8853911376151422</v>
          </cell>
          <cell r="AH588">
            <v>2805450</v>
          </cell>
          <cell r="AJ588">
            <v>-986856.3400000002</v>
          </cell>
          <cell r="AL588">
            <v>-25</v>
          </cell>
          <cell r="AN588">
            <v>-246714.08500000005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H589">
            <v>18678214.690000001</v>
          </cell>
          <cell r="J589">
            <v>-165701.77999999997</v>
          </cell>
          <cell r="L589">
            <v>18512512.91</v>
          </cell>
          <cell r="N589">
            <v>-168902.88999999998</v>
          </cell>
          <cell r="P589">
            <v>18343610.02</v>
          </cell>
          <cell r="R589">
            <v>6580434</v>
          </cell>
          <cell r="T589">
            <v>1.8767060232874302</v>
          </cell>
          <cell r="V589">
            <v>348980</v>
          </cell>
          <cell r="X589">
            <v>-165701.77999999997</v>
          </cell>
          <cell r="Z589">
            <v>-30</v>
          </cell>
          <cell r="AB589">
            <v>-49710.533999999992</v>
          </cell>
          <cell r="AD589">
            <v>6714001.6859999998</v>
          </cell>
          <cell r="AF589">
            <v>1.8767060232874302</v>
          </cell>
          <cell r="AH589">
            <v>345841</v>
          </cell>
          <cell r="AJ589">
            <v>-168902.88999999998</v>
          </cell>
          <cell r="AL589">
            <v>-30</v>
          </cell>
          <cell r="AN589">
            <v>-50670.866999999991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H590">
            <v>32674705.210000001</v>
          </cell>
          <cell r="J590">
            <v>-34362.89</v>
          </cell>
          <cell r="L590">
            <v>32640342.32</v>
          </cell>
          <cell r="N590">
            <v>-38965.840000000004</v>
          </cell>
          <cell r="P590">
            <v>32601376.48</v>
          </cell>
          <cell r="R590">
            <v>12996138</v>
          </cell>
          <cell r="T590">
            <v>2.1378843537414776</v>
          </cell>
          <cell r="V590">
            <v>698180</v>
          </cell>
          <cell r="X590">
            <v>-34362.89</v>
          </cell>
          <cell r="Z590">
            <v>-50</v>
          </cell>
          <cell r="AB590">
            <v>-17181.445</v>
          </cell>
          <cell r="AD590">
            <v>13642773.664999999</v>
          </cell>
          <cell r="AF590">
            <v>2.1378843537414776</v>
          </cell>
          <cell r="AH590">
            <v>697396</v>
          </cell>
          <cell r="AJ590">
            <v>-38965.840000000004</v>
          </cell>
          <cell r="AL590">
            <v>-50</v>
          </cell>
          <cell r="AN590">
            <v>-19482.920000000002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H591">
            <v>11342266.380000001</v>
          </cell>
          <cell r="J591">
            <v>-614948.73</v>
          </cell>
          <cell r="L591">
            <v>10727317.65</v>
          </cell>
          <cell r="N591">
            <v>-144580.13999999993</v>
          </cell>
          <cell r="P591">
            <v>10582737.51</v>
          </cell>
          <cell r="R591">
            <v>2163232</v>
          </cell>
          <cell r="T591">
            <v>3.6380750715264574</v>
          </cell>
          <cell r="V591">
            <v>401454</v>
          </cell>
          <cell r="X591">
            <v>-614948.73</v>
          </cell>
          <cell r="Z591">
            <v>-1</v>
          </cell>
          <cell r="AB591">
            <v>-6149.4872999999998</v>
          </cell>
          <cell r="AD591">
            <v>1943587.7827000001</v>
          </cell>
          <cell r="AF591">
            <v>3.6380750715264574</v>
          </cell>
          <cell r="AH591">
            <v>387638</v>
          </cell>
          <cell r="AJ591">
            <v>-144580.13999999993</v>
          </cell>
          <cell r="AL591">
            <v>-1</v>
          </cell>
          <cell r="AN591">
            <v>-1445.8013999999994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H592">
            <v>521367.77</v>
          </cell>
          <cell r="J592">
            <v>-24219.030000000006</v>
          </cell>
          <cell r="L592">
            <v>497148.74</v>
          </cell>
          <cell r="N592">
            <v>-23583.059999999998</v>
          </cell>
          <cell r="P592">
            <v>473565.68</v>
          </cell>
          <cell r="R592">
            <v>357882</v>
          </cell>
          <cell r="T592">
            <v>4.799905454765085</v>
          </cell>
          <cell r="V592">
            <v>24444</v>
          </cell>
          <cell r="X592">
            <v>-24219.030000000006</v>
          </cell>
          <cell r="Z592">
            <v>-25</v>
          </cell>
          <cell r="AB592">
            <v>-6054.7575000000015</v>
          </cell>
          <cell r="AD592">
            <v>352052.21249999997</v>
          </cell>
          <cell r="AF592">
            <v>4.799905454765085</v>
          </cell>
          <cell r="AH592">
            <v>23297</v>
          </cell>
          <cell r="AJ592">
            <v>-23583.059999999998</v>
          </cell>
          <cell r="AL592">
            <v>-25</v>
          </cell>
          <cell r="AN592">
            <v>-5895.7650000000003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H593">
            <v>3992505.5</v>
          </cell>
          <cell r="J593">
            <v>-54002.430000000008</v>
          </cell>
          <cell r="L593">
            <v>3938503.07</v>
          </cell>
          <cell r="N593">
            <v>-54916.760000000017</v>
          </cell>
          <cell r="P593">
            <v>3883586.3099999996</v>
          </cell>
          <cell r="R593">
            <v>1745097</v>
          </cell>
          <cell r="T593">
            <v>3.0555198447317591</v>
          </cell>
          <cell r="V593">
            <v>121167</v>
          </cell>
          <cell r="X593">
            <v>-54002.430000000008</v>
          </cell>
          <cell r="Z593">
            <v>-30</v>
          </cell>
          <cell r="AB593">
            <v>-16200.729000000001</v>
          </cell>
          <cell r="AD593">
            <v>1796060.841</v>
          </cell>
          <cell r="AF593">
            <v>3.0555198447317591</v>
          </cell>
          <cell r="AH593">
            <v>119503</v>
          </cell>
          <cell r="AJ593">
            <v>-54916.760000000017</v>
          </cell>
          <cell r="AL593">
            <v>-30</v>
          </cell>
          <cell r="AN593">
            <v>-16475.028000000006</v>
          </cell>
          <cell r="AP593">
            <v>1844172.0530000001</v>
          </cell>
        </row>
        <row r="594">
          <cell r="F594" t="str">
            <v>TOTAL WASHINGTON - DISTRIBUTION</v>
          </cell>
          <cell r="H594">
            <v>404227933.06999993</v>
          </cell>
          <cell r="J594">
            <v>-3638728.5099999993</v>
          </cell>
          <cell r="L594">
            <v>400589204.56</v>
          </cell>
          <cell r="N594">
            <v>-3267145.2000000007</v>
          </cell>
          <cell r="P594">
            <v>397322059.35999995</v>
          </cell>
          <cell r="R594">
            <v>178370996</v>
          </cell>
          <cell r="V594">
            <v>11778309</v>
          </cell>
          <cell r="X594">
            <v>-3638728.5099999993</v>
          </cell>
          <cell r="AB594">
            <v>-1381942.2382999999</v>
          </cell>
          <cell r="AD594">
            <v>185128634.25170001</v>
          </cell>
          <cell r="AH594">
            <v>11672731</v>
          </cell>
          <cell r="AJ594">
            <v>-3267145.2000000007</v>
          </cell>
          <cell r="AN594">
            <v>-1421827.2083999997</v>
          </cell>
          <cell r="AP594">
            <v>192112392.84329998</v>
          </cell>
        </row>
        <row r="596">
          <cell r="F596" t="str">
            <v>WYOMING -  DISTRIBUTION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H597">
            <v>4393309.88</v>
          </cell>
          <cell r="J597">
            <v>-15474.660000000002</v>
          </cell>
          <cell r="L597">
            <v>4377835.22</v>
          </cell>
          <cell r="N597">
            <v>-17346.480000000003</v>
          </cell>
          <cell r="P597">
            <v>4360488.7399999993</v>
          </cell>
          <cell r="R597">
            <v>1686196</v>
          </cell>
          <cell r="T597">
            <v>1.6722311182766663</v>
          </cell>
          <cell r="V597">
            <v>73337</v>
          </cell>
          <cell r="X597">
            <v>-15474.660000000002</v>
          </cell>
          <cell r="Z597">
            <v>0</v>
          </cell>
          <cell r="AB597">
            <v>0</v>
          </cell>
          <cell r="AD597">
            <v>1744058.34</v>
          </cell>
          <cell r="AF597">
            <v>1.6722311182766663</v>
          </cell>
          <cell r="AH597">
            <v>73062</v>
          </cell>
          <cell r="AJ597">
            <v>-17346.480000000003</v>
          </cell>
          <cell r="AL597">
            <v>0</v>
          </cell>
          <cell r="AN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H598">
            <v>9446272.8200000003</v>
          </cell>
          <cell r="J598">
            <v>-30743.430000000008</v>
          </cell>
          <cell r="L598">
            <v>9415529.3900000006</v>
          </cell>
          <cell r="N598">
            <v>-32454.49</v>
          </cell>
          <cell r="P598">
            <v>9383074.9000000004</v>
          </cell>
          <cell r="R598">
            <v>2465434</v>
          </cell>
          <cell r="T598">
            <v>1.5840078355910032</v>
          </cell>
          <cell r="V598">
            <v>149386</v>
          </cell>
          <cell r="X598">
            <v>-30743.430000000008</v>
          </cell>
          <cell r="Z598">
            <v>-10</v>
          </cell>
          <cell r="AB598">
            <v>-3074.3430000000003</v>
          </cell>
          <cell r="AD598">
            <v>2581002.227</v>
          </cell>
          <cell r="AF598">
            <v>1.5840078355910032</v>
          </cell>
          <cell r="AH598">
            <v>148886</v>
          </cell>
          <cell r="AJ598">
            <v>-32454.49</v>
          </cell>
          <cell r="AL598">
            <v>-10</v>
          </cell>
          <cell r="AN598">
            <v>-3245.4490000000001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H599">
            <v>121468248.25</v>
          </cell>
          <cell r="J599">
            <v>-986698.88000000012</v>
          </cell>
          <cell r="L599">
            <v>120481549.37</v>
          </cell>
          <cell r="N599">
            <v>-1005782.8599999999</v>
          </cell>
          <cell r="P599">
            <v>119475766.51000001</v>
          </cell>
          <cell r="R599">
            <v>32709024</v>
          </cell>
          <cell r="T599">
            <v>2.0580779966074889</v>
          </cell>
          <cell r="V599">
            <v>2489758</v>
          </cell>
          <cell r="X599">
            <v>-986698.88000000012</v>
          </cell>
          <cell r="Z599">
            <v>-10</v>
          </cell>
          <cell r="AB599">
            <v>-98669.888000000006</v>
          </cell>
          <cell r="AD599">
            <v>34113413.232000001</v>
          </cell>
          <cell r="AF599">
            <v>2.0580779966074889</v>
          </cell>
          <cell r="AH599">
            <v>2469254</v>
          </cell>
          <cell r="AJ599">
            <v>-1005782.8599999999</v>
          </cell>
          <cell r="AL599">
            <v>-10</v>
          </cell>
          <cell r="AN599">
            <v>-100578.28599999998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H600">
            <v>2032169.02</v>
          </cell>
          <cell r="J600">
            <v>-350733.2</v>
          </cell>
          <cell r="L600">
            <v>1681435.82</v>
          </cell>
          <cell r="N600">
            <v>-299652.09999999998</v>
          </cell>
          <cell r="P600">
            <v>1381783.7200000002</v>
          </cell>
          <cell r="R600">
            <v>1760819</v>
          </cell>
          <cell r="T600">
            <v>3.9900483561010271</v>
          </cell>
          <cell r="V600">
            <v>74087</v>
          </cell>
          <cell r="X600">
            <v>-350733.2</v>
          </cell>
          <cell r="Z600">
            <v>0</v>
          </cell>
          <cell r="AB600">
            <v>0</v>
          </cell>
          <cell r="AD600">
            <v>1484172.8</v>
          </cell>
          <cell r="AF600">
            <v>3.9900483561010271</v>
          </cell>
          <cell r="AH600">
            <v>61112</v>
          </cell>
          <cell r="AJ600">
            <v>-299652.09999999998</v>
          </cell>
          <cell r="AL600">
            <v>0</v>
          </cell>
          <cell r="AN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H601">
            <v>120934818.95999999</v>
          </cell>
          <cell r="J601">
            <v>-1155195.9300000004</v>
          </cell>
          <cell r="L601">
            <v>119779623.02999999</v>
          </cell>
          <cell r="N601">
            <v>-1178630.3</v>
          </cell>
          <cell r="P601">
            <v>118600992.72999999</v>
          </cell>
          <cell r="R601">
            <v>59449242</v>
          </cell>
          <cell r="T601">
            <v>3.9511393160013975</v>
          </cell>
          <cell r="V601">
            <v>4755481</v>
          </cell>
          <cell r="X601">
            <v>-1155195.9300000004</v>
          </cell>
          <cell r="Z601">
            <v>-100</v>
          </cell>
          <cell r="AB601">
            <v>-1155195.9300000004</v>
          </cell>
          <cell r="AD601">
            <v>61894331.140000001</v>
          </cell>
          <cell r="AF601">
            <v>3.9511393160013975</v>
          </cell>
          <cell r="AH601">
            <v>4709375</v>
          </cell>
          <cell r="AJ601">
            <v>-1178630.3</v>
          </cell>
          <cell r="AL601">
            <v>-100</v>
          </cell>
          <cell r="AN601">
            <v>-1178630.3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H602">
            <v>95210832.609999999</v>
          </cell>
          <cell r="J602">
            <v>-937630.82999999973</v>
          </cell>
          <cell r="L602">
            <v>94273201.780000001</v>
          </cell>
          <cell r="N602">
            <v>-945725.05999999994</v>
          </cell>
          <cell r="P602">
            <v>93327476.719999999</v>
          </cell>
          <cell r="R602">
            <v>33637149</v>
          </cell>
          <cell r="T602">
            <v>3.0123730702415088</v>
          </cell>
          <cell r="V602">
            <v>2853983</v>
          </cell>
          <cell r="X602">
            <v>-937630.82999999973</v>
          </cell>
          <cell r="Z602">
            <v>-40</v>
          </cell>
          <cell r="AB602">
            <v>-375052.33199999988</v>
          </cell>
          <cell r="AD602">
            <v>35178448.838</v>
          </cell>
          <cell r="AF602">
            <v>3.0123730702415088</v>
          </cell>
          <cell r="AH602">
            <v>2825616</v>
          </cell>
          <cell r="AJ602">
            <v>-945725.05999999994</v>
          </cell>
          <cell r="AL602">
            <v>-40</v>
          </cell>
          <cell r="AN602">
            <v>-378290.02399999998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H603">
            <v>18647610.800000001</v>
          </cell>
          <cell r="J603">
            <v>-96438.890000000014</v>
          </cell>
          <cell r="L603">
            <v>18551171.91</v>
          </cell>
          <cell r="N603">
            <v>-105973.26</v>
          </cell>
          <cell r="P603">
            <v>18445198.649999999</v>
          </cell>
          <cell r="R603">
            <v>8096804</v>
          </cell>
          <cell r="T603">
            <v>2.6077778880216163</v>
          </cell>
          <cell r="V603">
            <v>485031</v>
          </cell>
          <cell r="X603">
            <v>-96438.890000000014</v>
          </cell>
          <cell r="Z603">
            <v>-40</v>
          </cell>
          <cell r="AB603">
            <v>-38575.556000000004</v>
          </cell>
          <cell r="AD603">
            <v>8446820.5539999995</v>
          </cell>
          <cell r="AF603">
            <v>2.6077778880216163</v>
          </cell>
          <cell r="AH603">
            <v>482392</v>
          </cell>
          <cell r="AJ603">
            <v>-105973.26</v>
          </cell>
          <cell r="AL603">
            <v>-40</v>
          </cell>
          <cell r="AN603">
            <v>-42389.303999999996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H604">
            <v>49408746.520000003</v>
          </cell>
          <cell r="J604">
            <v>-281602.68</v>
          </cell>
          <cell r="L604">
            <v>49127143.840000004</v>
          </cell>
          <cell r="N604">
            <v>-317592.45999999996</v>
          </cell>
          <cell r="P604">
            <v>48809551.380000003</v>
          </cell>
          <cell r="R604">
            <v>25641228</v>
          </cell>
          <cell r="T604">
            <v>2.4422863965609589</v>
          </cell>
          <cell r="V604">
            <v>1203264</v>
          </cell>
          <cell r="X604">
            <v>-281602.68</v>
          </cell>
          <cell r="Z604">
            <v>-35</v>
          </cell>
          <cell r="AB604">
            <v>-98560.937999999995</v>
          </cell>
          <cell r="AD604">
            <v>26464328.381999999</v>
          </cell>
          <cell r="AF604">
            <v>2.4422863965609589</v>
          </cell>
          <cell r="AH604">
            <v>1195947</v>
          </cell>
          <cell r="AJ604">
            <v>-317592.45999999996</v>
          </cell>
          <cell r="AL604">
            <v>-35</v>
          </cell>
          <cell r="AN604">
            <v>-111157.36099999998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H605">
            <v>97151040.079999998</v>
          </cell>
          <cell r="J605">
            <v>-1357695.4799999997</v>
          </cell>
          <cell r="L605">
            <v>95793344.599999994</v>
          </cell>
          <cell r="N605">
            <v>-1382238.4199999997</v>
          </cell>
          <cell r="P605">
            <v>94411106.179999992</v>
          </cell>
          <cell r="R605">
            <v>35782488</v>
          </cell>
          <cell r="T605">
            <v>2.8853911376151422</v>
          </cell>
          <cell r="V605">
            <v>2783600</v>
          </cell>
          <cell r="X605">
            <v>-1357695.4799999997</v>
          </cell>
          <cell r="Z605">
            <v>-25</v>
          </cell>
          <cell r="AB605">
            <v>-339423.86999999994</v>
          </cell>
          <cell r="AD605">
            <v>36868968.650000006</v>
          </cell>
          <cell r="AF605">
            <v>2.8853911376151422</v>
          </cell>
          <cell r="AH605">
            <v>2744071</v>
          </cell>
          <cell r="AJ605">
            <v>-1382238.4199999997</v>
          </cell>
          <cell r="AL605">
            <v>-25</v>
          </cell>
          <cell r="AN605">
            <v>-345559.60499999992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H606">
            <v>16139463.57</v>
          </cell>
          <cell r="J606">
            <v>-98366.030000000013</v>
          </cell>
          <cell r="L606">
            <v>16041097.540000001</v>
          </cell>
          <cell r="N606">
            <v>-101101.48999999999</v>
          </cell>
          <cell r="P606">
            <v>15939996.050000001</v>
          </cell>
          <cell r="R606">
            <v>4819984</v>
          </cell>
          <cell r="T606">
            <v>1.8767060232874302</v>
          </cell>
          <cell r="V606">
            <v>301967</v>
          </cell>
          <cell r="X606">
            <v>-98366.030000000013</v>
          </cell>
          <cell r="Z606">
            <v>-25</v>
          </cell>
          <cell r="AB606">
            <v>-24591.507500000003</v>
          </cell>
          <cell r="AD606">
            <v>4998993.4624999994</v>
          </cell>
          <cell r="AF606">
            <v>1.8767060232874302</v>
          </cell>
          <cell r="AH606">
            <v>300096</v>
          </cell>
          <cell r="AJ606">
            <v>-101101.48999999999</v>
          </cell>
          <cell r="AL606">
            <v>-25</v>
          </cell>
          <cell r="AN606">
            <v>-25275.372500000001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H607">
            <v>33312175.57</v>
          </cell>
          <cell r="J607">
            <v>-32431.019999999997</v>
          </cell>
          <cell r="L607">
            <v>33279744.550000001</v>
          </cell>
          <cell r="N607">
            <v>-43626.099999999984</v>
          </cell>
          <cell r="P607">
            <v>33236118.449999999</v>
          </cell>
          <cell r="R607">
            <v>13433743</v>
          </cell>
          <cell r="T607">
            <v>2.1378843537414776</v>
          </cell>
          <cell r="V607">
            <v>711829</v>
          </cell>
          <cell r="X607">
            <v>-32431.019999999997</v>
          </cell>
          <cell r="Z607">
            <v>-50</v>
          </cell>
          <cell r="AB607">
            <v>-16215.509999999998</v>
          </cell>
          <cell r="AD607">
            <v>14096925.470000001</v>
          </cell>
          <cell r="AF607">
            <v>2.1378843537414776</v>
          </cell>
          <cell r="AH607">
            <v>711016</v>
          </cell>
          <cell r="AJ607">
            <v>-43626.099999999984</v>
          </cell>
          <cell r="AL607">
            <v>-50</v>
          </cell>
          <cell r="AN607">
            <v>-21813.049999999992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H608">
            <v>14069838.99</v>
          </cell>
          <cell r="J608">
            <v>-209605.31999999998</v>
          </cell>
          <cell r="L608">
            <v>13860233.67</v>
          </cell>
          <cell r="N608">
            <v>-167392.81000000006</v>
          </cell>
          <cell r="P608">
            <v>13692840.859999999</v>
          </cell>
          <cell r="R608">
            <v>2549887</v>
          </cell>
          <cell r="T608">
            <v>3.6380750715264574</v>
          </cell>
          <cell r="V608">
            <v>508059</v>
          </cell>
          <cell r="X608">
            <v>-209605.31999999998</v>
          </cell>
          <cell r="Z608">
            <v>-2</v>
          </cell>
          <cell r="AB608">
            <v>-4192.1063999999997</v>
          </cell>
          <cell r="AD608">
            <v>2844148.5736000002</v>
          </cell>
          <cell r="AF608">
            <v>3.6380750715264574</v>
          </cell>
          <cell r="AH608">
            <v>501201</v>
          </cell>
          <cell r="AJ608">
            <v>-167392.81000000006</v>
          </cell>
          <cell r="AL608">
            <v>-2</v>
          </cell>
          <cell r="AN608">
            <v>-3347.8562000000011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H609">
            <v>931425.57</v>
          </cell>
          <cell r="J609">
            <v>-71258.12999999999</v>
          </cell>
          <cell r="L609">
            <v>860167.44</v>
          </cell>
          <cell r="N609">
            <v>-59568.689999999995</v>
          </cell>
          <cell r="P609">
            <v>800598.75</v>
          </cell>
          <cell r="R609">
            <v>880834</v>
          </cell>
          <cell r="T609">
            <v>4.799905454765085</v>
          </cell>
          <cell r="V609">
            <v>42997</v>
          </cell>
          <cell r="X609">
            <v>-71258.12999999999</v>
          </cell>
          <cell r="Z609">
            <v>-60</v>
          </cell>
          <cell r="AB609">
            <v>-42754.877999999997</v>
          </cell>
          <cell r="AD609">
            <v>809817.99199999997</v>
          </cell>
          <cell r="AF609">
            <v>4.799905454765085</v>
          </cell>
          <cell r="AH609">
            <v>39858</v>
          </cell>
          <cell r="AJ609">
            <v>-59568.689999999995</v>
          </cell>
          <cell r="AL609">
            <v>-60</v>
          </cell>
          <cell r="AN609">
            <v>-35741.214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H610">
            <v>9929128.1899999995</v>
          </cell>
          <cell r="J610">
            <v>-110888.71000000002</v>
          </cell>
          <cell r="L610">
            <v>9818239.4799999986</v>
          </cell>
          <cell r="N610">
            <v>-111932.35000000002</v>
          </cell>
          <cell r="P610">
            <v>9706307.129999999</v>
          </cell>
          <cell r="R610">
            <v>3496037</v>
          </cell>
          <cell r="T610">
            <v>3.0555198447317591</v>
          </cell>
          <cell r="V610">
            <v>301692</v>
          </cell>
          <cell r="X610">
            <v>-110888.71000000002</v>
          </cell>
          <cell r="Z610">
            <v>-45</v>
          </cell>
          <cell r="AB610">
            <v>-49899.919500000011</v>
          </cell>
          <cell r="AD610">
            <v>3636940.3705000002</v>
          </cell>
          <cell r="AF610">
            <v>3.0555198447317591</v>
          </cell>
          <cell r="AH610">
            <v>298288</v>
          </cell>
          <cell r="AJ610">
            <v>-111932.35000000002</v>
          </cell>
          <cell r="AL610">
            <v>-45</v>
          </cell>
          <cell r="AN610">
            <v>-50369.55750000001</v>
          </cell>
          <cell r="AP610">
            <v>3772926.463</v>
          </cell>
        </row>
        <row r="611">
          <cell r="F611" t="str">
            <v>TOTAL WYOMING - DISTRIBUTION</v>
          </cell>
          <cell r="H611">
            <v>593075080.83000016</v>
          </cell>
          <cell r="J611">
            <v>-5734763.1900000004</v>
          </cell>
          <cell r="L611">
            <v>587340317.6400001</v>
          </cell>
          <cell r="N611">
            <v>-5769016.8699999982</v>
          </cell>
          <cell r="P611">
            <v>581571300.76999998</v>
          </cell>
          <cell r="R611">
            <v>226408869</v>
          </cell>
          <cell r="V611">
            <v>16734471</v>
          </cell>
          <cell r="X611">
            <v>-5734763.1900000004</v>
          </cell>
          <cell r="AB611">
            <v>-2246206.7783999997</v>
          </cell>
          <cell r="AD611">
            <v>235162370.0316</v>
          </cell>
          <cell r="AH611">
            <v>16560174</v>
          </cell>
          <cell r="AJ611">
            <v>-5769016.8699999982</v>
          </cell>
          <cell r="AN611">
            <v>-2296397.3791999999</v>
          </cell>
          <cell r="AP611">
            <v>243657129.78240001</v>
          </cell>
        </row>
        <row r="613">
          <cell r="F613" t="str">
            <v>CALIFORNIA -  DISTRIBUTION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H614">
            <v>957954.51</v>
          </cell>
          <cell r="J614">
            <v>-22077.340000000004</v>
          </cell>
          <cell r="L614">
            <v>935877.17</v>
          </cell>
          <cell r="N614">
            <v>-22637.499999999993</v>
          </cell>
          <cell r="P614">
            <v>913239.67</v>
          </cell>
          <cell r="R614">
            <v>675373</v>
          </cell>
          <cell r="T614">
            <v>1.6722311182766663</v>
          </cell>
          <cell r="V614">
            <v>15835</v>
          </cell>
          <cell r="X614">
            <v>-22077.340000000004</v>
          </cell>
          <cell r="Z614">
            <v>0</v>
          </cell>
          <cell r="AB614">
            <v>0</v>
          </cell>
          <cell r="AD614">
            <v>669130.66</v>
          </cell>
          <cell r="AF614">
            <v>1.6722311182766663</v>
          </cell>
          <cell r="AH614">
            <v>15461</v>
          </cell>
          <cell r="AJ614">
            <v>-22637.499999999993</v>
          </cell>
          <cell r="AL614">
            <v>0</v>
          </cell>
          <cell r="AN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H615">
            <v>4045361.08</v>
          </cell>
          <cell r="J615">
            <v>-13051.719999999998</v>
          </cell>
          <cell r="L615">
            <v>4032309.36</v>
          </cell>
          <cell r="N615">
            <v>-13765.279999999999</v>
          </cell>
          <cell r="P615">
            <v>4018544.08</v>
          </cell>
          <cell r="R615">
            <v>745155</v>
          </cell>
          <cell r="T615">
            <v>1.5840078355910032</v>
          </cell>
          <cell r="V615">
            <v>63975</v>
          </cell>
          <cell r="X615">
            <v>-13051.719999999998</v>
          </cell>
          <cell r="Z615">
            <v>-5</v>
          </cell>
          <cell r="AB615">
            <v>-652.5859999999999</v>
          </cell>
          <cell r="AD615">
            <v>795425.69400000002</v>
          </cell>
          <cell r="AF615">
            <v>1.5840078355910032</v>
          </cell>
          <cell r="AH615">
            <v>63763</v>
          </cell>
          <cell r="AJ615">
            <v>-13765.279999999999</v>
          </cell>
          <cell r="AL615">
            <v>-5</v>
          </cell>
          <cell r="AN615">
            <v>-688.2639999999999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H616">
            <v>21982704.469999999</v>
          </cell>
          <cell r="J616">
            <v>-213252.23</v>
          </cell>
          <cell r="L616">
            <v>21769452.239999998</v>
          </cell>
          <cell r="N616">
            <v>-217072.17999999991</v>
          </cell>
          <cell r="P616">
            <v>21552380.059999999</v>
          </cell>
          <cell r="R616">
            <v>6095417</v>
          </cell>
          <cell r="T616">
            <v>2.0580779966074889</v>
          </cell>
          <cell r="V616">
            <v>450227</v>
          </cell>
          <cell r="X616">
            <v>-213252.23</v>
          </cell>
          <cell r="Z616">
            <v>-25</v>
          </cell>
          <cell r="AB616">
            <v>-53313.057500000003</v>
          </cell>
          <cell r="AD616">
            <v>6279078.7124999994</v>
          </cell>
          <cell r="AF616">
            <v>2.0580779966074889</v>
          </cell>
          <cell r="AH616">
            <v>445799</v>
          </cell>
          <cell r="AJ616">
            <v>-217072.17999999991</v>
          </cell>
          <cell r="AL616">
            <v>-25</v>
          </cell>
          <cell r="AN616">
            <v>-54268.044999999969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H617">
            <v>217010.27</v>
          </cell>
          <cell r="J617">
            <v>-61718.84</v>
          </cell>
          <cell r="L617">
            <v>155291.43</v>
          </cell>
          <cell r="N617">
            <v>-54077.86</v>
          </cell>
          <cell r="P617">
            <v>101213.56999999999</v>
          </cell>
          <cell r="R617">
            <v>217010</v>
          </cell>
          <cell r="T617">
            <v>3.9900483561010271</v>
          </cell>
          <cell r="V617">
            <v>7428</v>
          </cell>
          <cell r="X617">
            <v>-61718.84</v>
          </cell>
          <cell r="Z617">
            <v>0</v>
          </cell>
          <cell r="AB617">
            <v>0</v>
          </cell>
          <cell r="AD617">
            <v>162719.16</v>
          </cell>
          <cell r="AF617">
            <v>3.9900483561010271</v>
          </cell>
          <cell r="AH617">
            <v>5117</v>
          </cell>
          <cell r="AJ617">
            <v>-54077.86</v>
          </cell>
          <cell r="AL617">
            <v>0</v>
          </cell>
          <cell r="AN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H618">
            <v>56507875.689999998</v>
          </cell>
          <cell r="J618">
            <v>-464276.83999999997</v>
          </cell>
          <cell r="L618">
            <v>56043598.849999994</v>
          </cell>
          <cell r="N618">
            <v>-473228.21000000014</v>
          </cell>
          <cell r="P618">
            <v>55570370.639999993</v>
          </cell>
          <cell r="R618">
            <v>26706562</v>
          </cell>
          <cell r="T618">
            <v>3.9511393160013975</v>
          </cell>
          <cell r="V618">
            <v>2223533</v>
          </cell>
          <cell r="X618">
            <v>-464276.83999999997</v>
          </cell>
          <cell r="Z618">
            <v>-100</v>
          </cell>
          <cell r="AB618">
            <v>-464276.84</v>
          </cell>
          <cell r="AD618">
            <v>28001541.32</v>
          </cell>
          <cell r="AF618">
            <v>3.9511393160013975</v>
          </cell>
          <cell r="AH618">
            <v>2205012</v>
          </cell>
          <cell r="AJ618">
            <v>-473228.21000000014</v>
          </cell>
          <cell r="AL618">
            <v>-100</v>
          </cell>
          <cell r="AN618">
            <v>-473228.21000000014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H619">
            <v>32535099.370000001</v>
          </cell>
          <cell r="J619">
            <v>-247532.34000000005</v>
          </cell>
          <cell r="L619">
            <v>32287567.030000001</v>
          </cell>
          <cell r="N619">
            <v>-251551.68</v>
          </cell>
          <cell r="P619">
            <v>32036015.350000001</v>
          </cell>
          <cell r="R619">
            <v>16631695</v>
          </cell>
          <cell r="T619">
            <v>3.0123730702415088</v>
          </cell>
          <cell r="V619">
            <v>976350</v>
          </cell>
          <cell r="X619">
            <v>-247532.34000000005</v>
          </cell>
          <cell r="Z619">
            <v>-70</v>
          </cell>
          <cell r="AB619">
            <v>-173272.63800000004</v>
          </cell>
          <cell r="AD619">
            <v>17187240.022</v>
          </cell>
          <cell r="AF619">
            <v>3.0123730702415088</v>
          </cell>
          <cell r="AH619">
            <v>968833</v>
          </cell>
          <cell r="AJ619">
            <v>-251551.68</v>
          </cell>
          <cell r="AL619">
            <v>-70</v>
          </cell>
          <cell r="AN619">
            <v>-176086.17599999998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H620">
            <v>15694054.939999999</v>
          </cell>
          <cell r="J620">
            <v>-26013.7</v>
          </cell>
          <cell r="L620">
            <v>15668041.24</v>
          </cell>
          <cell r="N620">
            <v>-29665.29</v>
          </cell>
          <cell r="P620">
            <v>15638375.950000001</v>
          </cell>
          <cell r="R620">
            <v>8629012</v>
          </cell>
          <cell r="T620">
            <v>2.6077778880216163</v>
          </cell>
          <cell r="V620">
            <v>408927</v>
          </cell>
          <cell r="X620">
            <v>-26013.7</v>
          </cell>
          <cell r="Z620">
            <v>-45</v>
          </cell>
          <cell r="AB620">
            <v>-11706.165000000001</v>
          </cell>
          <cell r="AD620">
            <v>9000219.1350000016</v>
          </cell>
          <cell r="AF620">
            <v>2.6077778880216163</v>
          </cell>
          <cell r="AH620">
            <v>408201</v>
          </cell>
          <cell r="AJ620">
            <v>-29665.29</v>
          </cell>
          <cell r="AL620">
            <v>-45</v>
          </cell>
          <cell r="AN620">
            <v>-13349.380500000001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H621">
            <v>17026967.440000001</v>
          </cell>
          <cell r="J621">
            <v>-86769.11</v>
          </cell>
          <cell r="L621">
            <v>16940198.330000002</v>
          </cell>
          <cell r="N621">
            <v>-94143.910000000018</v>
          </cell>
          <cell r="P621">
            <v>16846054.420000002</v>
          </cell>
          <cell r="R621">
            <v>9081730</v>
          </cell>
          <cell r="T621">
            <v>2.4422863965609589</v>
          </cell>
          <cell r="V621">
            <v>414788</v>
          </cell>
          <cell r="X621">
            <v>-86769.11</v>
          </cell>
          <cell r="Z621">
            <v>-35</v>
          </cell>
          <cell r="AB621">
            <v>-30369.1885</v>
          </cell>
          <cell r="AD621">
            <v>9379379.7015000004</v>
          </cell>
          <cell r="AF621">
            <v>2.4422863965609589</v>
          </cell>
          <cell r="AH621">
            <v>412579</v>
          </cell>
          <cell r="AJ621">
            <v>-94143.910000000018</v>
          </cell>
          <cell r="AL621">
            <v>-35</v>
          </cell>
          <cell r="AN621">
            <v>-32950.368500000004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H622">
            <v>48077564.310000002</v>
          </cell>
          <cell r="J622">
            <v>-380839.03999999992</v>
          </cell>
          <cell r="L622">
            <v>47696725.270000003</v>
          </cell>
          <cell r="N622">
            <v>-333228.6700000001</v>
          </cell>
          <cell r="P622">
            <v>47363496.600000001</v>
          </cell>
          <cell r="R622">
            <v>21352124</v>
          </cell>
          <cell r="T622">
            <v>2.8853911376151422</v>
          </cell>
          <cell r="V622">
            <v>1381731</v>
          </cell>
          <cell r="X622">
            <v>-380839.03999999992</v>
          </cell>
          <cell r="Z622">
            <v>-35</v>
          </cell>
          <cell r="AB622">
            <v>-133293.66399999996</v>
          </cell>
          <cell r="AD622">
            <v>22219722.296</v>
          </cell>
          <cell r="AF622">
            <v>2.8853911376151422</v>
          </cell>
          <cell r="AH622">
            <v>1371430</v>
          </cell>
          <cell r="AJ622">
            <v>-333228.6700000001</v>
          </cell>
          <cell r="AL622">
            <v>-35</v>
          </cell>
          <cell r="AN622">
            <v>-116630.03450000002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H623">
            <v>8587694.1199999992</v>
          </cell>
          <cell r="J623">
            <v>-71159.85000000002</v>
          </cell>
          <cell r="L623">
            <v>8516534.2699999996</v>
          </cell>
          <cell r="N623">
            <v>-72509.450000000012</v>
          </cell>
          <cell r="P623">
            <v>8444024.8200000003</v>
          </cell>
          <cell r="R623">
            <v>2745116</v>
          </cell>
          <cell r="T623">
            <v>1.8767060232874302</v>
          </cell>
          <cell r="V623">
            <v>160498</v>
          </cell>
          <cell r="X623">
            <v>-71159.85000000002</v>
          </cell>
          <cell r="Z623">
            <v>-30</v>
          </cell>
          <cell r="AB623">
            <v>-21347.955000000005</v>
          </cell>
          <cell r="AD623">
            <v>2813106.1949999998</v>
          </cell>
          <cell r="AF623">
            <v>1.8767060232874302</v>
          </cell>
          <cell r="AH623">
            <v>159150</v>
          </cell>
          <cell r="AJ623">
            <v>-72509.450000000012</v>
          </cell>
          <cell r="AL623">
            <v>-30</v>
          </cell>
          <cell r="AN623">
            <v>-21752.835000000006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H624">
            <v>14558189.630000001</v>
          </cell>
          <cell r="J624">
            <v>-10708.050000000003</v>
          </cell>
          <cell r="L624">
            <v>14547481.58</v>
          </cell>
          <cell r="N624">
            <v>-12218.750000000002</v>
          </cell>
          <cell r="P624">
            <v>14535262.83</v>
          </cell>
          <cell r="R624">
            <v>5361852</v>
          </cell>
          <cell r="T624">
            <v>2.1378843537414776</v>
          </cell>
          <cell r="V624">
            <v>311123</v>
          </cell>
          <cell r="X624">
            <v>-10708.050000000003</v>
          </cell>
          <cell r="Z624">
            <v>-40</v>
          </cell>
          <cell r="AB624">
            <v>-4283.2200000000012</v>
          </cell>
          <cell r="AD624">
            <v>5657983.7300000004</v>
          </cell>
          <cell r="AF624">
            <v>2.1378843537414776</v>
          </cell>
          <cell r="AH624">
            <v>310878</v>
          </cell>
          <cell r="AJ624">
            <v>-12218.750000000002</v>
          </cell>
          <cell r="AL624">
            <v>-40</v>
          </cell>
          <cell r="AN624">
            <v>-4887.5000000000009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H625">
            <v>3901131.94</v>
          </cell>
          <cell r="J625">
            <v>-612039.84999999963</v>
          </cell>
          <cell r="L625">
            <v>3289092.0900000003</v>
          </cell>
          <cell r="N625">
            <v>-418157.45000000007</v>
          </cell>
          <cell r="P625">
            <v>2870934.64</v>
          </cell>
          <cell r="R625">
            <v>2876561</v>
          </cell>
          <cell r="T625">
            <v>3.6380750715264574</v>
          </cell>
          <cell r="V625">
            <v>130793</v>
          </cell>
          <cell r="X625">
            <v>-612039.84999999963</v>
          </cell>
          <cell r="Z625">
            <v>-4</v>
          </cell>
          <cell r="AB625">
            <v>-24481.593999999986</v>
          </cell>
          <cell r="AD625">
            <v>2370832.5560000003</v>
          </cell>
          <cell r="AF625">
            <v>3.6380750715264574</v>
          </cell>
          <cell r="AH625">
            <v>112053</v>
          </cell>
          <cell r="AJ625">
            <v>-418157.45000000007</v>
          </cell>
          <cell r="AL625">
            <v>-4</v>
          </cell>
          <cell r="AN625">
            <v>-16726.298000000003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H626">
            <v>271230.94</v>
          </cell>
          <cell r="J626">
            <v>-16604.160000000003</v>
          </cell>
          <cell r="L626">
            <v>254626.78</v>
          </cell>
          <cell r="N626">
            <v>-15928.840000000006</v>
          </cell>
          <cell r="P626">
            <v>238697.94</v>
          </cell>
          <cell r="R626">
            <v>223984</v>
          </cell>
          <cell r="T626">
            <v>4.799905454765085</v>
          </cell>
          <cell r="V626">
            <v>12620</v>
          </cell>
          <cell r="X626">
            <v>-16604.160000000003</v>
          </cell>
          <cell r="Z626">
            <v>-50</v>
          </cell>
          <cell r="AB626">
            <v>-8302.0800000000017</v>
          </cell>
          <cell r="AD626">
            <v>211697.76</v>
          </cell>
          <cell r="AF626">
            <v>4.799905454765085</v>
          </cell>
          <cell r="AH626">
            <v>11840</v>
          </cell>
          <cell r="AJ626">
            <v>-15928.840000000006</v>
          </cell>
          <cell r="AL626">
            <v>-50</v>
          </cell>
          <cell r="AN626">
            <v>-7964.4200000000019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H627">
            <v>672642.15</v>
          </cell>
          <cell r="J627">
            <v>-19444.850000000002</v>
          </cell>
          <cell r="L627">
            <v>653197.30000000005</v>
          </cell>
          <cell r="N627">
            <v>-19303.990000000002</v>
          </cell>
          <cell r="P627">
            <v>633893.31000000006</v>
          </cell>
          <cell r="R627">
            <v>323710</v>
          </cell>
          <cell r="T627">
            <v>3.0555198447317591</v>
          </cell>
          <cell r="V627">
            <v>20256</v>
          </cell>
          <cell r="X627">
            <v>-19444.850000000002</v>
          </cell>
          <cell r="Z627">
            <v>-30</v>
          </cell>
          <cell r="AB627">
            <v>-5833.4550000000008</v>
          </cell>
          <cell r="AD627">
            <v>318687.69500000001</v>
          </cell>
          <cell r="AF627">
            <v>3.0555198447317591</v>
          </cell>
          <cell r="AH627">
            <v>19664</v>
          </cell>
          <cell r="AJ627">
            <v>-19303.990000000002</v>
          </cell>
          <cell r="AL627">
            <v>-30</v>
          </cell>
          <cell r="AN627">
            <v>-5791.197000000001</v>
          </cell>
          <cell r="AP627">
            <v>313256.50800000003</v>
          </cell>
        </row>
        <row r="628">
          <cell r="F628" t="str">
            <v>TOTAL CALIFORNIA - DISTRIBUTION</v>
          </cell>
          <cell r="H628">
            <v>225035480.86000001</v>
          </cell>
          <cell r="J628">
            <v>-2245487.9200000004</v>
          </cell>
          <cell r="L628">
            <v>222789992.94000006</v>
          </cell>
          <cell r="N628">
            <v>-2027489.06</v>
          </cell>
          <cell r="P628">
            <v>220762503.88</v>
          </cell>
          <cell r="R628">
            <v>101665301</v>
          </cell>
          <cell r="V628">
            <v>6578084</v>
          </cell>
          <cell r="X628">
            <v>-2245487.9200000004</v>
          </cell>
          <cell r="AB628">
            <v>-931132.44300000009</v>
          </cell>
          <cell r="AD628">
            <v>105066764.63699999</v>
          </cell>
          <cell r="AH628">
            <v>6509780</v>
          </cell>
          <cell r="AJ628">
            <v>-2027489.06</v>
          </cell>
          <cell r="AN628">
            <v>-924322.72850000008</v>
          </cell>
          <cell r="AP628">
            <v>108624732.8485</v>
          </cell>
        </row>
        <row r="630">
          <cell r="F630" t="str">
            <v>UTAH -  DISTRIBUTION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H631">
            <v>7985479</v>
          </cell>
          <cell r="J631">
            <v>-3203.62</v>
          </cell>
          <cell r="L631">
            <v>7982275.3799999999</v>
          </cell>
          <cell r="N631">
            <v>-3780.4100000000008</v>
          </cell>
          <cell r="P631">
            <v>7978494.9699999997</v>
          </cell>
          <cell r="R631">
            <v>2264604</v>
          </cell>
          <cell r="T631">
            <v>1.6722311182766663</v>
          </cell>
          <cell r="V631">
            <v>133509</v>
          </cell>
          <cell r="X631">
            <v>-3203.62</v>
          </cell>
          <cell r="Z631">
            <v>0</v>
          </cell>
          <cell r="AB631">
            <v>0</v>
          </cell>
          <cell r="AD631">
            <v>2394909.38</v>
          </cell>
          <cell r="AF631">
            <v>1.6722311182766663</v>
          </cell>
          <cell r="AH631">
            <v>133450</v>
          </cell>
          <cell r="AJ631">
            <v>-3780.4100000000008</v>
          </cell>
          <cell r="AL631">
            <v>0</v>
          </cell>
          <cell r="AN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H632">
            <v>44279566.990000002</v>
          </cell>
          <cell r="J632">
            <v>-165796.44</v>
          </cell>
          <cell r="L632">
            <v>44113770.550000004</v>
          </cell>
          <cell r="N632">
            <v>-179281.35</v>
          </cell>
          <cell r="P632">
            <v>43934489.200000003</v>
          </cell>
          <cell r="R632">
            <v>7812225</v>
          </cell>
          <cell r="T632">
            <v>1.5840078355910032</v>
          </cell>
          <cell r="V632">
            <v>700079</v>
          </cell>
          <cell r="X632">
            <v>-165796.44</v>
          </cell>
          <cell r="Z632">
            <v>0</v>
          </cell>
          <cell r="AB632">
            <v>0</v>
          </cell>
          <cell r="AD632">
            <v>8346507.5599999996</v>
          </cell>
          <cell r="AF632">
            <v>1.5840078355910032</v>
          </cell>
          <cell r="AH632">
            <v>697346</v>
          </cell>
          <cell r="AJ632">
            <v>-179281.35</v>
          </cell>
          <cell r="AL632">
            <v>0</v>
          </cell>
          <cell r="AN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H633">
            <v>411291117.56</v>
          </cell>
          <cell r="J633">
            <v>-4411309.7699999986</v>
          </cell>
          <cell r="L633">
            <v>406879807.79000002</v>
          </cell>
          <cell r="N633">
            <v>-4430828.3899999997</v>
          </cell>
          <cell r="P633">
            <v>402448979.40000004</v>
          </cell>
          <cell r="R633">
            <v>84338221</v>
          </cell>
          <cell r="T633">
            <v>2.0580779966074889</v>
          </cell>
          <cell r="V633">
            <v>8419298</v>
          </cell>
          <cell r="X633">
            <v>-4411309.7699999986</v>
          </cell>
          <cell r="Z633">
            <v>-10</v>
          </cell>
          <cell r="AB633">
            <v>-441130.9769999999</v>
          </cell>
          <cell r="AD633">
            <v>87905078.253000006</v>
          </cell>
          <cell r="AF633">
            <v>2.0580779966074889</v>
          </cell>
          <cell r="AH633">
            <v>8328309</v>
          </cell>
          <cell r="AJ633">
            <v>-4430828.3899999997</v>
          </cell>
          <cell r="AL633">
            <v>-10</v>
          </cell>
          <cell r="AN633">
            <v>-443082.83899999998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H634">
            <v>5594695.6299999999</v>
          </cell>
          <cell r="J634">
            <v>-92231.839999999967</v>
          </cell>
          <cell r="L634">
            <v>5502463.79</v>
          </cell>
          <cell r="N634">
            <v>-101784.29000000002</v>
          </cell>
          <cell r="P634">
            <v>5400679.5</v>
          </cell>
          <cell r="R634">
            <v>2525598</v>
          </cell>
          <cell r="T634">
            <v>3.9900483561010271</v>
          </cell>
          <cell r="V634">
            <v>221391</v>
          </cell>
          <cell r="X634">
            <v>-92231.839999999967</v>
          </cell>
          <cell r="Z634">
            <v>0</v>
          </cell>
          <cell r="AB634">
            <v>0</v>
          </cell>
          <cell r="AD634">
            <v>2654757.16</v>
          </cell>
          <cell r="AF634">
            <v>3.9900483561010271</v>
          </cell>
          <cell r="AH634">
            <v>217520</v>
          </cell>
          <cell r="AJ634">
            <v>-101784.29000000002</v>
          </cell>
          <cell r="AL634">
            <v>0</v>
          </cell>
          <cell r="AN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H635">
            <v>319266142.94</v>
          </cell>
          <cell r="J635">
            <v>-3685833.669999999</v>
          </cell>
          <cell r="L635">
            <v>315580309.26999998</v>
          </cell>
          <cell r="N635">
            <v>-3719577.2199999997</v>
          </cell>
          <cell r="P635">
            <v>311860732.04999995</v>
          </cell>
          <cell r="R635">
            <v>145599209</v>
          </cell>
          <cell r="T635">
            <v>3.9511393160013975</v>
          </cell>
          <cell r="V635">
            <v>12541834</v>
          </cell>
          <cell r="X635">
            <v>-3685833.669999999</v>
          </cell>
          <cell r="Z635">
            <v>-80</v>
          </cell>
          <cell r="AB635">
            <v>-2948666.9359999988</v>
          </cell>
          <cell r="AD635">
            <v>151506542.39400002</v>
          </cell>
          <cell r="AF635">
            <v>3.9511393160013975</v>
          </cell>
          <cell r="AH635">
            <v>12395535</v>
          </cell>
          <cell r="AJ635">
            <v>-3719577.2199999997</v>
          </cell>
          <cell r="AL635">
            <v>-80</v>
          </cell>
          <cell r="AN635">
            <v>-2975661.7759999996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H636">
            <v>209693253.62</v>
          </cell>
          <cell r="J636">
            <v>-2361658.2900000005</v>
          </cell>
          <cell r="L636">
            <v>207331595.33000001</v>
          </cell>
          <cell r="N636">
            <v>-2383111.2199999997</v>
          </cell>
          <cell r="P636">
            <v>204948484.11000001</v>
          </cell>
          <cell r="R636">
            <v>81885423</v>
          </cell>
          <cell r="T636">
            <v>3.0123730702415088</v>
          </cell>
          <cell r="V636">
            <v>6281172</v>
          </cell>
          <cell r="X636">
            <v>-2361658.2900000005</v>
          </cell>
          <cell r="Z636">
            <v>-45</v>
          </cell>
          <cell r="AB636">
            <v>-1062746.2305000003</v>
          </cell>
          <cell r="AD636">
            <v>84742190.479499996</v>
          </cell>
          <cell r="AF636">
            <v>3.0123730702415088</v>
          </cell>
          <cell r="AH636">
            <v>6209707</v>
          </cell>
          <cell r="AJ636">
            <v>-2383111.2199999997</v>
          </cell>
          <cell r="AL636">
            <v>-45</v>
          </cell>
          <cell r="AN636">
            <v>-1072400.0489999999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H637">
            <v>169200100.50999999</v>
          </cell>
          <cell r="J637">
            <v>-534912.79</v>
          </cell>
          <cell r="L637">
            <v>168665187.72</v>
          </cell>
          <cell r="N637">
            <v>-561644.18000000017</v>
          </cell>
          <cell r="P637">
            <v>168103543.53999999</v>
          </cell>
          <cell r="R637">
            <v>53099432</v>
          </cell>
          <cell r="T637">
            <v>2.6077778880216163</v>
          </cell>
          <cell r="V637">
            <v>4405388</v>
          </cell>
          <cell r="X637">
            <v>-534912.79</v>
          </cell>
          <cell r="Z637">
            <v>-50</v>
          </cell>
          <cell r="AB637">
            <v>-267456.39500000002</v>
          </cell>
          <cell r="AD637">
            <v>56702450.814999998</v>
          </cell>
          <cell r="AF637">
            <v>2.6077778880216163</v>
          </cell>
          <cell r="AH637">
            <v>4391090</v>
          </cell>
          <cell r="AJ637">
            <v>-561644.18000000017</v>
          </cell>
          <cell r="AL637">
            <v>-50</v>
          </cell>
          <cell r="AN637">
            <v>-280822.09000000008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H638">
            <v>467447484.77999997</v>
          </cell>
          <cell r="J638">
            <v>-2062969.63</v>
          </cell>
          <cell r="L638">
            <v>465384515.14999998</v>
          </cell>
          <cell r="N638">
            <v>-2181852.1600000001</v>
          </cell>
          <cell r="P638">
            <v>463202662.98999995</v>
          </cell>
          <cell r="R638">
            <v>148349943</v>
          </cell>
          <cell r="T638">
            <v>2.4422863965609589</v>
          </cell>
          <cell r="V638">
            <v>11391215</v>
          </cell>
          <cell r="X638">
            <v>-2062969.63</v>
          </cell>
          <cell r="Z638">
            <v>-25</v>
          </cell>
          <cell r="AB638">
            <v>-515742.40749999997</v>
          </cell>
          <cell r="AD638">
            <v>157162445.96250001</v>
          </cell>
          <cell r="AF638">
            <v>2.4422863965609589</v>
          </cell>
          <cell r="AH638">
            <v>11339379</v>
          </cell>
          <cell r="AJ638">
            <v>-2181852.1600000001</v>
          </cell>
          <cell r="AL638">
            <v>-25</v>
          </cell>
          <cell r="AN638">
            <v>-545463.04000000004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H639">
            <v>427468015.19999999</v>
          </cell>
          <cell r="J639">
            <v>-5029853.9700000007</v>
          </cell>
          <cell r="L639">
            <v>422438161.22999996</v>
          </cell>
          <cell r="N639">
            <v>-5082532.7300000014</v>
          </cell>
          <cell r="P639">
            <v>417355628.49999994</v>
          </cell>
          <cell r="R639">
            <v>111936868</v>
          </cell>
          <cell r="T639">
            <v>2.8853911376151422</v>
          </cell>
          <cell r="V639">
            <v>12261559</v>
          </cell>
          <cell r="X639">
            <v>-5029853.9700000007</v>
          </cell>
          <cell r="Z639">
            <v>-5</v>
          </cell>
          <cell r="AB639">
            <v>-251492.69850000003</v>
          </cell>
          <cell r="AD639">
            <v>118917080.33149999</v>
          </cell>
          <cell r="AF639">
            <v>2.8853911376151422</v>
          </cell>
          <cell r="AH639">
            <v>12115668</v>
          </cell>
          <cell r="AJ639">
            <v>-5082532.7300000014</v>
          </cell>
          <cell r="AL639">
            <v>-5</v>
          </cell>
          <cell r="AN639">
            <v>-254126.63650000005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H640">
            <v>224795047.11000001</v>
          </cell>
          <cell r="J640">
            <v>-186.42</v>
          </cell>
          <cell r="L640">
            <v>224794860.69000003</v>
          </cell>
          <cell r="N640">
            <v>-292.74</v>
          </cell>
          <cell r="P640">
            <v>224794567.95000002</v>
          </cell>
          <cell r="R640">
            <v>60929367</v>
          </cell>
          <cell r="T640">
            <v>1.8259301984447318</v>
          </cell>
          <cell r="V640">
            <v>4104599</v>
          </cell>
          <cell r="X640">
            <v>-186.42</v>
          </cell>
          <cell r="Z640">
            <v>-25</v>
          </cell>
          <cell r="AB640">
            <v>-46.604999999999997</v>
          </cell>
          <cell r="AD640">
            <v>65033732.975000001</v>
          </cell>
          <cell r="AF640">
            <v>1.8259301984447318</v>
          </cell>
          <cell r="AH640">
            <v>4104595</v>
          </cell>
          <cell r="AJ640">
            <v>-292.74</v>
          </cell>
          <cell r="AL640">
            <v>-25</v>
          </cell>
          <cell r="AN640">
            <v>-73.185000000000002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H641">
            <v>73237990.219999999</v>
          </cell>
          <cell r="J641">
            <v>-4438175.9100000011</v>
          </cell>
          <cell r="L641">
            <v>68799814.310000002</v>
          </cell>
          <cell r="N641">
            <v>-2354651.3100000005</v>
          </cell>
          <cell r="P641">
            <v>66445163</v>
          </cell>
          <cell r="R641">
            <v>30909193</v>
          </cell>
          <cell r="T641">
            <v>3.6380750715264574</v>
          </cell>
          <cell r="V641">
            <v>2583721</v>
          </cell>
          <cell r="X641">
            <v>-4438175.9100000011</v>
          </cell>
          <cell r="Z641">
            <v>-2</v>
          </cell>
          <cell r="AB641">
            <v>-88763.51820000002</v>
          </cell>
          <cell r="AD641">
            <v>28965974.571800001</v>
          </cell>
          <cell r="AF641">
            <v>3.6380750715264574</v>
          </cell>
          <cell r="AH641">
            <v>2460157</v>
          </cell>
          <cell r="AJ641">
            <v>-2354651.3100000005</v>
          </cell>
          <cell r="AL641">
            <v>-2</v>
          </cell>
          <cell r="AN641">
            <v>-47093.026200000008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H642">
            <v>4418312.74</v>
          </cell>
          <cell r="J642">
            <v>-165442.84</v>
          </cell>
          <cell r="L642">
            <v>4252869.9000000004</v>
          </cell>
          <cell r="N642">
            <v>-164316.82000000004</v>
          </cell>
          <cell r="P642">
            <v>4088553.0800000005</v>
          </cell>
          <cell r="R642">
            <v>2696560</v>
          </cell>
          <cell r="T642">
            <v>4.799905454765085</v>
          </cell>
          <cell r="V642">
            <v>208104</v>
          </cell>
          <cell r="X642">
            <v>-165442.84</v>
          </cell>
          <cell r="Z642">
            <v>-60</v>
          </cell>
          <cell r="AB642">
            <v>-99265.703999999998</v>
          </cell>
          <cell r="AD642">
            <v>2639955.4560000002</v>
          </cell>
          <cell r="AF642">
            <v>4.799905454765085</v>
          </cell>
          <cell r="AH642">
            <v>200190</v>
          </cell>
          <cell r="AJ642">
            <v>-164316.82000000004</v>
          </cell>
          <cell r="AL642">
            <v>-60</v>
          </cell>
          <cell r="AN642">
            <v>-98590.092000000033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H643">
            <v>23767481.890000001</v>
          </cell>
          <cell r="J643">
            <v>-610747.67999999993</v>
          </cell>
          <cell r="L643">
            <v>23156734.210000001</v>
          </cell>
          <cell r="N643">
            <v>-624435.74000000022</v>
          </cell>
          <cell r="P643">
            <v>22532298.469999999</v>
          </cell>
          <cell r="R643">
            <v>10488494</v>
          </cell>
          <cell r="T643">
            <v>3.0555198447317591</v>
          </cell>
          <cell r="V643">
            <v>716889</v>
          </cell>
          <cell r="X643">
            <v>-610747.67999999993</v>
          </cell>
          <cell r="Z643">
            <v>-20</v>
          </cell>
          <cell r="AB643">
            <v>-122149.53599999998</v>
          </cell>
          <cell r="AD643">
            <v>10472485.784</v>
          </cell>
          <cell r="AF643">
            <v>3.0555198447317591</v>
          </cell>
          <cell r="AH643">
            <v>698019</v>
          </cell>
          <cell r="AJ643">
            <v>-624435.74000000022</v>
          </cell>
          <cell r="AL643">
            <v>-20</v>
          </cell>
          <cell r="AN643">
            <v>-124887.14800000004</v>
          </cell>
          <cell r="AP643">
            <v>10421181.896</v>
          </cell>
        </row>
        <row r="644">
          <cell r="F644" t="str">
            <v>TOTAL UTAH - DISTRIBUTION</v>
          </cell>
          <cell r="H644">
            <v>2388444688.1899996</v>
          </cell>
          <cell r="J644">
            <v>-23562322.869999997</v>
          </cell>
          <cell r="L644">
            <v>2364882365.3200002</v>
          </cell>
          <cell r="N644">
            <v>-21788088.560000002</v>
          </cell>
          <cell r="P644">
            <v>2343094276.7599998</v>
          </cell>
          <cell r="R644">
            <v>742835137</v>
          </cell>
          <cell r="V644">
            <v>63968758</v>
          </cell>
          <cell r="X644">
            <v>-23562322.869999997</v>
          </cell>
          <cell r="AB644">
            <v>-5797461.0077</v>
          </cell>
          <cell r="AD644">
            <v>777444111.12230003</v>
          </cell>
          <cell r="AH644">
            <v>63290965</v>
          </cell>
          <cell r="AJ644">
            <v>-21788088.560000002</v>
          </cell>
          <cell r="AN644">
            <v>-5842199.8816999998</v>
          </cell>
          <cell r="AP644">
            <v>813104787.68060005</v>
          </cell>
        </row>
        <row r="646">
          <cell r="F646" t="str">
            <v>IDAHO -  DISTRIBUTION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H647">
            <v>1085196.3400000001</v>
          </cell>
          <cell r="J647">
            <v>-1042.26</v>
          </cell>
          <cell r="L647">
            <v>1084154.08</v>
          </cell>
          <cell r="N647">
            <v>-1246.22</v>
          </cell>
          <cell r="P647">
            <v>1082907.8600000001</v>
          </cell>
          <cell r="R647">
            <v>372140</v>
          </cell>
          <cell r="T647">
            <v>1.6722311182766663</v>
          </cell>
          <cell r="V647">
            <v>18138</v>
          </cell>
          <cell r="X647">
            <v>-1042.26</v>
          </cell>
          <cell r="Z647">
            <v>0</v>
          </cell>
          <cell r="AB647">
            <v>0</v>
          </cell>
          <cell r="AD647">
            <v>389235.74</v>
          </cell>
          <cell r="AF647">
            <v>1.6722311182766663</v>
          </cell>
          <cell r="AH647">
            <v>18119</v>
          </cell>
          <cell r="AJ647">
            <v>-1246.22</v>
          </cell>
          <cell r="AL647">
            <v>0</v>
          </cell>
          <cell r="AN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H648">
            <v>2161811.3199999998</v>
          </cell>
          <cell r="J648">
            <v>-8935.57</v>
          </cell>
          <cell r="L648">
            <v>2152875.75</v>
          </cell>
          <cell r="N648">
            <v>-9308.6499999999978</v>
          </cell>
          <cell r="P648">
            <v>2143567.1</v>
          </cell>
          <cell r="R648">
            <v>392262</v>
          </cell>
          <cell r="T648">
            <v>1.5840078355910032</v>
          </cell>
          <cell r="V648">
            <v>34172</v>
          </cell>
          <cell r="X648">
            <v>-8935.57</v>
          </cell>
          <cell r="Z648">
            <v>0</v>
          </cell>
          <cell r="AB648">
            <v>0</v>
          </cell>
          <cell r="AD648">
            <v>417498.43</v>
          </cell>
          <cell r="AF648">
            <v>1.5840078355910032</v>
          </cell>
          <cell r="AH648">
            <v>34028</v>
          </cell>
          <cell r="AJ648">
            <v>-9308.6499999999978</v>
          </cell>
          <cell r="AL648">
            <v>0</v>
          </cell>
          <cell r="AN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H649">
            <v>28289569.09</v>
          </cell>
          <cell r="J649">
            <v>-212195.33000000005</v>
          </cell>
          <cell r="L649">
            <v>28077373.760000002</v>
          </cell>
          <cell r="N649">
            <v>-218336.24</v>
          </cell>
          <cell r="P649">
            <v>27859037.520000003</v>
          </cell>
          <cell r="R649">
            <v>8003683</v>
          </cell>
          <cell r="T649">
            <v>2.0580779966074889</v>
          </cell>
          <cell r="V649">
            <v>580038</v>
          </cell>
          <cell r="X649">
            <v>-212195.33000000005</v>
          </cell>
          <cell r="Z649">
            <v>-10</v>
          </cell>
          <cell r="AB649">
            <v>-21219.533000000003</v>
          </cell>
          <cell r="AD649">
            <v>8350306.1370000001</v>
          </cell>
          <cell r="AF649">
            <v>2.0580779966074889</v>
          </cell>
          <cell r="AH649">
            <v>575607</v>
          </cell>
          <cell r="AJ649">
            <v>-218336.24</v>
          </cell>
          <cell r="AL649">
            <v>-10</v>
          </cell>
          <cell r="AN649">
            <v>-21833.624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H650">
            <v>388613.07</v>
          </cell>
          <cell r="J650">
            <v>-9498.36</v>
          </cell>
          <cell r="L650">
            <v>379114.71</v>
          </cell>
          <cell r="N650">
            <v>-10807.849999999999</v>
          </cell>
          <cell r="P650">
            <v>368306.86000000004</v>
          </cell>
          <cell r="R650">
            <v>225995</v>
          </cell>
          <cell r="T650">
            <v>3.9900483561010271</v>
          </cell>
          <cell r="V650">
            <v>15316</v>
          </cell>
          <cell r="X650">
            <v>-9498.36</v>
          </cell>
          <cell r="Z650">
            <v>0</v>
          </cell>
          <cell r="AB650">
            <v>0</v>
          </cell>
          <cell r="AD650">
            <v>231812.64</v>
          </cell>
          <cell r="AF650">
            <v>3.9900483561010271</v>
          </cell>
          <cell r="AH650">
            <v>14911</v>
          </cell>
          <cell r="AJ650">
            <v>-10807.849999999999</v>
          </cell>
          <cell r="AL650">
            <v>0</v>
          </cell>
          <cell r="AN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H651">
            <v>68677210.629999995</v>
          </cell>
          <cell r="J651">
            <v>-807811.11</v>
          </cell>
          <cell r="L651">
            <v>67869399.519999996</v>
          </cell>
          <cell r="N651">
            <v>-815269.68999999983</v>
          </cell>
          <cell r="P651">
            <v>67054129.829999998</v>
          </cell>
          <cell r="R651">
            <v>48900524</v>
          </cell>
          <cell r="T651">
            <v>3.9511393160013975</v>
          </cell>
          <cell r="V651">
            <v>2697573</v>
          </cell>
          <cell r="X651">
            <v>-807811.11</v>
          </cell>
          <cell r="Z651">
            <v>-80</v>
          </cell>
          <cell r="AB651">
            <v>-646248.88799999992</v>
          </cell>
          <cell r="AD651">
            <v>50144037.002000004</v>
          </cell>
          <cell r="AF651">
            <v>3.9511393160013975</v>
          </cell>
          <cell r="AH651">
            <v>2665508</v>
          </cell>
          <cell r="AJ651">
            <v>-815269.68999999983</v>
          </cell>
          <cell r="AL651">
            <v>-80</v>
          </cell>
          <cell r="AN651">
            <v>-652215.75199999986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H652">
            <v>34559097.719999999</v>
          </cell>
          <cell r="J652">
            <v>-454260.7699999999</v>
          </cell>
          <cell r="L652">
            <v>34104836.949999996</v>
          </cell>
          <cell r="N652">
            <v>-458541.14000000013</v>
          </cell>
          <cell r="P652">
            <v>33646295.809999995</v>
          </cell>
          <cell r="R652">
            <v>17615868</v>
          </cell>
          <cell r="T652">
            <v>3.0123730702415088</v>
          </cell>
          <cell r="V652">
            <v>1034207</v>
          </cell>
          <cell r="X652">
            <v>-454260.7699999999</v>
          </cell>
          <cell r="Z652">
            <v>-30</v>
          </cell>
          <cell r="AB652">
            <v>-136278.23099999997</v>
          </cell>
          <cell r="AD652">
            <v>18059535.999000002</v>
          </cell>
          <cell r="AF652">
            <v>3.0123730702415088</v>
          </cell>
          <cell r="AH652">
            <v>1020458</v>
          </cell>
          <cell r="AJ652">
            <v>-458541.14000000013</v>
          </cell>
          <cell r="AL652">
            <v>-30</v>
          </cell>
          <cell r="AN652">
            <v>-137562.34200000003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H653">
            <v>7887911.9299999997</v>
          </cell>
          <cell r="J653">
            <v>-25513.390000000007</v>
          </cell>
          <cell r="L653">
            <v>7862398.54</v>
          </cell>
          <cell r="N653">
            <v>-26782.3</v>
          </cell>
          <cell r="P653">
            <v>7835616.2400000002</v>
          </cell>
          <cell r="R653">
            <v>2149995</v>
          </cell>
          <cell r="T653">
            <v>2.6077778880216163</v>
          </cell>
          <cell r="V653">
            <v>205367</v>
          </cell>
          <cell r="X653">
            <v>-25513.390000000007</v>
          </cell>
          <cell r="Z653">
            <v>-40</v>
          </cell>
          <cell r="AB653">
            <v>-10205.356000000003</v>
          </cell>
          <cell r="AD653">
            <v>2319643.2539999997</v>
          </cell>
          <cell r="AF653">
            <v>2.6077778880216163</v>
          </cell>
          <cell r="AH653">
            <v>204685</v>
          </cell>
          <cell r="AJ653">
            <v>-26782.3</v>
          </cell>
          <cell r="AL653">
            <v>-40</v>
          </cell>
          <cell r="AN653">
            <v>-10712.92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H654">
            <v>24598549.670000002</v>
          </cell>
          <cell r="J654">
            <v>-116565.03</v>
          </cell>
          <cell r="L654">
            <v>24481984.640000001</v>
          </cell>
          <cell r="N654">
            <v>-123187.44999999998</v>
          </cell>
          <cell r="P654">
            <v>24358797.190000001</v>
          </cell>
          <cell r="R654">
            <v>7061265</v>
          </cell>
          <cell r="T654">
            <v>2.4422863965609589</v>
          </cell>
          <cell r="V654">
            <v>599344</v>
          </cell>
          <cell r="X654">
            <v>-116565.03</v>
          </cell>
          <cell r="Z654">
            <v>-15</v>
          </cell>
          <cell r="AB654">
            <v>-17484.754499999999</v>
          </cell>
          <cell r="AD654">
            <v>7526559.2154999999</v>
          </cell>
          <cell r="AF654">
            <v>2.4422863965609589</v>
          </cell>
          <cell r="AH654">
            <v>596416</v>
          </cell>
          <cell r="AJ654">
            <v>-123187.44999999998</v>
          </cell>
          <cell r="AL654">
            <v>-15</v>
          </cell>
          <cell r="AN654">
            <v>-18478.117499999997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H655">
            <v>69825543.019999996</v>
          </cell>
          <cell r="J655">
            <v>-895669.44</v>
          </cell>
          <cell r="L655">
            <v>68929873.579999998</v>
          </cell>
          <cell r="N655">
            <v>-905383.94000000006</v>
          </cell>
          <cell r="P655">
            <v>68024489.640000001</v>
          </cell>
          <cell r="R655">
            <v>18661692</v>
          </cell>
          <cell r="T655">
            <v>2.8853911376151422</v>
          </cell>
          <cell r="V655">
            <v>2001818</v>
          </cell>
          <cell r="X655">
            <v>-895669.44</v>
          </cell>
          <cell r="Z655">
            <v>-5</v>
          </cell>
          <cell r="AB655">
            <v>-44783.471999999994</v>
          </cell>
          <cell r="AD655">
            <v>19723057.088</v>
          </cell>
          <cell r="AF655">
            <v>2.8853911376151422</v>
          </cell>
          <cell r="AH655">
            <v>1975835</v>
          </cell>
          <cell r="AJ655">
            <v>-905383.94000000006</v>
          </cell>
          <cell r="AL655">
            <v>-5</v>
          </cell>
          <cell r="AN655">
            <v>-45269.197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H656">
            <v>30457923.969999999</v>
          </cell>
          <cell r="J656">
            <v>0</v>
          </cell>
          <cell r="L656">
            <v>30457923.969999999</v>
          </cell>
          <cell r="N656">
            <v>0</v>
          </cell>
          <cell r="P656">
            <v>30457923.969999999</v>
          </cell>
          <cell r="R656">
            <v>7747154</v>
          </cell>
          <cell r="T656">
            <v>1.8259301984447318</v>
          </cell>
          <cell r="V656">
            <v>556140</v>
          </cell>
          <cell r="X656">
            <v>0</v>
          </cell>
          <cell r="Z656">
            <v>-25</v>
          </cell>
          <cell r="AB656">
            <v>0</v>
          </cell>
          <cell r="AD656">
            <v>8303294</v>
          </cell>
          <cell r="AF656">
            <v>1.8259301984447318</v>
          </cell>
          <cell r="AH656">
            <v>556140</v>
          </cell>
          <cell r="AJ656">
            <v>0</v>
          </cell>
          <cell r="AL656">
            <v>-25</v>
          </cell>
          <cell r="AN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H657">
            <v>13315346.99</v>
          </cell>
          <cell r="J657">
            <v>-1106970.9100000001</v>
          </cell>
          <cell r="L657">
            <v>12208376.08</v>
          </cell>
          <cell r="N657">
            <v>-874386.27</v>
          </cell>
          <cell r="P657">
            <v>11333989.810000001</v>
          </cell>
          <cell r="R657">
            <v>7704248</v>
          </cell>
          <cell r="T657">
            <v>3.6380750715264574</v>
          </cell>
          <cell r="V657">
            <v>464286</v>
          </cell>
          <cell r="X657">
            <v>-1106970.9100000001</v>
          </cell>
          <cell r="Z657">
            <v>-3</v>
          </cell>
          <cell r="AB657">
            <v>-33209.127300000007</v>
          </cell>
          <cell r="AD657">
            <v>7028353.9627</v>
          </cell>
          <cell r="AF657">
            <v>3.6380750715264574</v>
          </cell>
          <cell r="AH657">
            <v>428244</v>
          </cell>
          <cell r="AJ657">
            <v>-874386.27</v>
          </cell>
          <cell r="AL657">
            <v>-3</v>
          </cell>
          <cell r="AN657">
            <v>-26231.588100000001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H658">
            <v>169110.18</v>
          </cell>
          <cell r="J658">
            <v>-6289.75</v>
          </cell>
          <cell r="L658">
            <v>162820.43</v>
          </cell>
          <cell r="N658">
            <v>-6254.6699999999992</v>
          </cell>
          <cell r="P658">
            <v>156565.75999999998</v>
          </cell>
          <cell r="R658">
            <v>82913</v>
          </cell>
          <cell r="T658">
            <v>4.799905454765085</v>
          </cell>
          <cell r="V658">
            <v>7966</v>
          </cell>
          <cell r="X658">
            <v>-6289.75</v>
          </cell>
          <cell r="Z658">
            <v>-45</v>
          </cell>
          <cell r="AB658">
            <v>-2830.3874999999998</v>
          </cell>
          <cell r="AD658">
            <v>81758.862500000003</v>
          </cell>
          <cell r="AF658">
            <v>4.799905454765085</v>
          </cell>
          <cell r="AH658">
            <v>7665</v>
          </cell>
          <cell r="AJ658">
            <v>-6254.6699999999992</v>
          </cell>
          <cell r="AL658">
            <v>-45</v>
          </cell>
          <cell r="AN658">
            <v>-2814.6014999999998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H659">
            <v>618578.57999999996</v>
          </cell>
          <cell r="J659">
            <v>-16270.509999999998</v>
          </cell>
          <cell r="L659">
            <v>602308.06999999995</v>
          </cell>
          <cell r="N659">
            <v>-16637.259999999998</v>
          </cell>
          <cell r="P659">
            <v>585670.80999999994</v>
          </cell>
          <cell r="R659">
            <v>254528</v>
          </cell>
          <cell r="T659">
            <v>3.0555198447317591</v>
          </cell>
          <cell r="V659">
            <v>18652</v>
          </cell>
          <cell r="X659">
            <v>-16270.509999999998</v>
          </cell>
          <cell r="Z659">
            <v>-20</v>
          </cell>
          <cell r="AB659">
            <v>-3254.1019999999994</v>
          </cell>
          <cell r="AD659">
            <v>253655.38799999998</v>
          </cell>
          <cell r="AF659">
            <v>3.0555198447317591</v>
          </cell>
          <cell r="AH659">
            <v>18149</v>
          </cell>
          <cell r="AJ659">
            <v>-16637.259999999998</v>
          </cell>
          <cell r="AL659">
            <v>-20</v>
          </cell>
          <cell r="AN659">
            <v>-3327.4519999999993</v>
          </cell>
          <cell r="AP659">
            <v>251839.67599999998</v>
          </cell>
        </row>
        <row r="660">
          <cell r="F660" t="str">
            <v>TOTAL IDAHO - DISTRIBUTION</v>
          </cell>
          <cell r="H660">
            <v>282034462.50999993</v>
          </cell>
          <cell r="J660">
            <v>-3661022.4299999997</v>
          </cell>
          <cell r="L660">
            <v>278373440.07999998</v>
          </cell>
          <cell r="N660">
            <v>-3466141.6799999997</v>
          </cell>
          <cell r="P660">
            <v>274907298.39999998</v>
          </cell>
          <cell r="R660">
            <v>119172267</v>
          </cell>
          <cell r="V660">
            <v>8233017</v>
          </cell>
          <cell r="X660">
            <v>-3661022.4299999997</v>
          </cell>
          <cell r="AB660">
            <v>-915513.85129999998</v>
          </cell>
          <cell r="AD660">
            <v>122828747.71869998</v>
          </cell>
          <cell r="AH660">
            <v>8115765</v>
          </cell>
          <cell r="AJ660">
            <v>-3466141.6799999997</v>
          </cell>
          <cell r="AN660">
            <v>-918445.5941000001</v>
          </cell>
          <cell r="AP660">
            <v>126559925.44460002</v>
          </cell>
        </row>
        <row r="662">
          <cell r="E662" t="str">
            <v>TOTAL DISTRIBUTION PLANT</v>
          </cell>
          <cell r="H662">
            <v>5639593821.1000023</v>
          </cell>
          <cell r="J662">
            <v>-63066953.82</v>
          </cell>
          <cell r="L662">
            <v>5576526867.2800007</v>
          </cell>
          <cell r="N662">
            <v>-56443377.260000005</v>
          </cell>
          <cell r="P662">
            <v>5520083490.0200014</v>
          </cell>
          <cell r="R662">
            <v>2159963657</v>
          </cell>
          <cell r="V662">
            <v>156836657</v>
          </cell>
          <cell r="X662">
            <v>-63066953.82</v>
          </cell>
          <cell r="AB662">
            <v>-17792254.871600002</v>
          </cell>
          <cell r="AD662">
            <v>2235941105.3084011</v>
          </cell>
          <cell r="AH662">
            <v>154995092</v>
          </cell>
          <cell r="AJ662">
            <v>-56443377.260000005</v>
          </cell>
          <cell r="AN662">
            <v>-17890186.253800005</v>
          </cell>
          <cell r="AP662">
            <v>2316602633.7946005</v>
          </cell>
        </row>
        <row r="665">
          <cell r="E665" t="str">
            <v>GENERAL PLANT</v>
          </cell>
        </row>
        <row r="667">
          <cell r="F667" t="str">
            <v>OREGON - GENERAL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H668">
            <v>73351600.510000005</v>
          </cell>
          <cell r="J668">
            <v>-521891.11999999988</v>
          </cell>
          <cell r="L668">
            <v>72829709.390000001</v>
          </cell>
          <cell r="N668">
            <v>-531686.21</v>
          </cell>
          <cell r="P668">
            <v>72298023.180000007</v>
          </cell>
          <cell r="R668">
            <v>14715408</v>
          </cell>
          <cell r="T668">
            <v>2.2128641370603295</v>
          </cell>
          <cell r="V668">
            <v>1617397</v>
          </cell>
          <cell r="X668">
            <v>-521891.11999999988</v>
          </cell>
          <cell r="Z668">
            <v>-10</v>
          </cell>
          <cell r="AB668">
            <v>-52189.111999999994</v>
          </cell>
          <cell r="AD668">
            <v>15758724.768000001</v>
          </cell>
          <cell r="AF668">
            <v>2.2128641370603295</v>
          </cell>
          <cell r="AH668">
            <v>1605740</v>
          </cell>
          <cell r="AJ668">
            <v>-531686.21</v>
          </cell>
          <cell r="AL668">
            <v>-10</v>
          </cell>
          <cell r="AN668">
            <v>-53168.620999999999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H669">
            <v>11309407.76</v>
          </cell>
          <cell r="J669">
            <v>-865929.22999999986</v>
          </cell>
          <cell r="L669">
            <v>10443478.529999999</v>
          </cell>
          <cell r="N669">
            <v>-899525.05</v>
          </cell>
          <cell r="P669">
            <v>9543953.4799999986</v>
          </cell>
          <cell r="R669">
            <v>4261815</v>
          </cell>
          <cell r="T669">
            <v>7.6251295584541134</v>
          </cell>
          <cell r="V669">
            <v>829343</v>
          </cell>
          <cell r="X669">
            <v>-865929.22999999986</v>
          </cell>
          <cell r="Z669">
            <v>10</v>
          </cell>
          <cell r="AB669">
            <v>86592.922999999995</v>
          </cell>
          <cell r="AD669">
            <v>4311821.6930000009</v>
          </cell>
          <cell r="AF669">
            <v>7.6251295584541134</v>
          </cell>
          <cell r="AH669">
            <v>762034</v>
          </cell>
          <cell r="AJ669">
            <v>-899525.05</v>
          </cell>
          <cell r="AL669">
            <v>10</v>
          </cell>
          <cell r="AN669">
            <v>89952.505000000005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H670">
            <v>10847610.24</v>
          </cell>
          <cell r="J670">
            <v>-545404.56000000029</v>
          </cell>
          <cell r="L670">
            <v>10302205.68</v>
          </cell>
          <cell r="N670">
            <v>-540218.33999999985</v>
          </cell>
          <cell r="P670">
            <v>9761987.3399999999</v>
          </cell>
          <cell r="R670">
            <v>4264475</v>
          </cell>
          <cell r="T670">
            <v>5.0511041420662437</v>
          </cell>
          <cell r="V670">
            <v>534150</v>
          </cell>
          <cell r="X670">
            <v>-545404.56000000029</v>
          </cell>
          <cell r="Z670">
            <v>10</v>
          </cell>
          <cell r="AB670">
            <v>54540.456000000035</v>
          </cell>
          <cell r="AD670">
            <v>4307760.8959999997</v>
          </cell>
          <cell r="AF670">
            <v>5.0511041420662437</v>
          </cell>
          <cell r="AH670">
            <v>506732</v>
          </cell>
          <cell r="AJ670">
            <v>-540218.33999999985</v>
          </cell>
          <cell r="AL670">
            <v>10</v>
          </cell>
          <cell r="AN670">
            <v>54021.833999999988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H671">
            <v>3429180.7</v>
          </cell>
          <cell r="J671">
            <v>-48785.400000000009</v>
          </cell>
          <cell r="L671">
            <v>3380395.3000000003</v>
          </cell>
          <cell r="N671">
            <v>-52664.21</v>
          </cell>
          <cell r="P671">
            <v>3327731.0900000003</v>
          </cell>
          <cell r="R671">
            <v>818188</v>
          </cell>
          <cell r="T671">
            <v>2.4524502195796849</v>
          </cell>
          <cell r="V671">
            <v>83501</v>
          </cell>
          <cell r="X671">
            <v>-48785.400000000009</v>
          </cell>
          <cell r="Z671">
            <v>15</v>
          </cell>
          <cell r="AB671">
            <v>7317.8100000000013</v>
          </cell>
          <cell r="AD671">
            <v>860221.41</v>
          </cell>
          <cell r="AF671">
            <v>2.4524502195796849</v>
          </cell>
          <cell r="AH671">
            <v>82257</v>
          </cell>
          <cell r="AJ671">
            <v>-52664.21</v>
          </cell>
          <cell r="AL671">
            <v>15</v>
          </cell>
          <cell r="AN671">
            <v>7899.6315000000004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H672">
            <v>7861988.6600000001</v>
          </cell>
          <cell r="J672">
            <v>-945439.93000000017</v>
          </cell>
          <cell r="L672">
            <v>6916548.7300000004</v>
          </cell>
          <cell r="N672">
            <v>-751248.93</v>
          </cell>
          <cell r="P672">
            <v>6165299.8000000007</v>
          </cell>
          <cell r="R672">
            <v>2395766</v>
          </cell>
          <cell r="T672">
            <v>9.7067622610240765</v>
          </cell>
          <cell r="V672">
            <v>717259</v>
          </cell>
          <cell r="X672">
            <v>-945439.93000000017</v>
          </cell>
          <cell r="Z672">
            <v>15</v>
          </cell>
          <cell r="AB672">
            <v>141815.98950000003</v>
          </cell>
          <cell r="AD672">
            <v>2309401.0595</v>
          </cell>
          <cell r="AF672">
            <v>9.7067622610240765</v>
          </cell>
          <cell r="AH672">
            <v>634912</v>
          </cell>
          <cell r="AJ672">
            <v>-751248.93</v>
          </cell>
          <cell r="AL672">
            <v>15</v>
          </cell>
          <cell r="AN672">
            <v>112687.33950000002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H673">
            <v>28086567.010000002</v>
          </cell>
          <cell r="J673">
            <v>-1485781</v>
          </cell>
          <cell r="L673">
            <v>26600786.010000002</v>
          </cell>
          <cell r="N673">
            <v>-1533782.3699999999</v>
          </cell>
          <cell r="P673">
            <v>25067003.640000001</v>
          </cell>
          <cell r="R673">
            <v>7000292</v>
          </cell>
          <cell r="T673">
            <v>5.3912563839152963</v>
          </cell>
          <cell r="V673">
            <v>1474168</v>
          </cell>
          <cell r="X673">
            <v>-1485781</v>
          </cell>
          <cell r="Z673">
            <v>20</v>
          </cell>
          <cell r="AB673">
            <v>297156.2</v>
          </cell>
          <cell r="AD673">
            <v>7285835.2000000002</v>
          </cell>
          <cell r="AF673">
            <v>5.3912563839152963</v>
          </cell>
          <cell r="AH673">
            <v>1392772</v>
          </cell>
          <cell r="AJ673">
            <v>-1533782.3699999999</v>
          </cell>
          <cell r="AL673">
            <v>20</v>
          </cell>
          <cell r="AN673">
            <v>306756.47399999999</v>
          </cell>
          <cell r="AP673">
            <v>7451581.3039999995</v>
          </cell>
        </row>
        <row r="674">
          <cell r="F674" t="str">
            <v>TOTAL OREGON - GENERAL</v>
          </cell>
          <cell r="H674">
            <v>134886354.88</v>
          </cell>
          <cell r="J674">
            <v>-4413231.24</v>
          </cell>
          <cell r="L674">
            <v>130473123.64</v>
          </cell>
          <cell r="N674">
            <v>-4309125.1099999994</v>
          </cell>
          <cell r="P674">
            <v>126163998.53000002</v>
          </cell>
          <cell r="R674">
            <v>33455944</v>
          </cell>
          <cell r="V674">
            <v>5255818</v>
          </cell>
          <cell r="X674">
            <v>-4413231.24</v>
          </cell>
          <cell r="AB674">
            <v>535234.26650000014</v>
          </cell>
          <cell r="AD674">
            <v>34833765.026500002</v>
          </cell>
          <cell r="AH674">
            <v>4984447</v>
          </cell>
          <cell r="AJ674">
            <v>-4309125.1099999994</v>
          </cell>
          <cell r="AN674">
            <v>518149.163</v>
          </cell>
          <cell r="AP674">
            <v>36027236.079500005</v>
          </cell>
        </row>
        <row r="676">
          <cell r="F676" t="str">
            <v>AZ, CO, MT, ETC. - GENERAL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H677">
            <v>383797.68</v>
          </cell>
          <cell r="J677">
            <v>-4734.58</v>
          </cell>
          <cell r="L677">
            <v>379063.1</v>
          </cell>
          <cell r="N677">
            <v>-4972.09</v>
          </cell>
          <cell r="P677">
            <v>374091.00999999995</v>
          </cell>
          <cell r="R677">
            <v>195161</v>
          </cell>
          <cell r="T677">
            <v>2.2128641370603295</v>
          </cell>
          <cell r="V677">
            <v>8441</v>
          </cell>
          <cell r="X677">
            <v>-4734.58</v>
          </cell>
          <cell r="Z677">
            <v>0</v>
          </cell>
          <cell r="AB677">
            <v>0</v>
          </cell>
          <cell r="AD677">
            <v>198867.42</v>
          </cell>
          <cell r="AF677">
            <v>2.2128641370603295</v>
          </cell>
          <cell r="AH677">
            <v>8333</v>
          </cell>
          <cell r="AJ677">
            <v>-4972.09</v>
          </cell>
          <cell r="AL677">
            <v>0</v>
          </cell>
          <cell r="AN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H678">
            <v>581852</v>
          </cell>
          <cell r="J678">
            <v>-77548.089999999982</v>
          </cell>
          <cell r="L678">
            <v>504303.91000000003</v>
          </cell>
          <cell r="N678">
            <v>-45117.910000000011</v>
          </cell>
          <cell r="P678">
            <v>459186</v>
          </cell>
          <cell r="R678">
            <v>253279</v>
          </cell>
          <cell r="T678">
            <v>7.6251295584541134</v>
          </cell>
          <cell r="V678">
            <v>41410</v>
          </cell>
          <cell r="X678">
            <v>-77548.089999999982</v>
          </cell>
          <cell r="Z678">
            <v>0</v>
          </cell>
          <cell r="AB678">
            <v>0</v>
          </cell>
          <cell r="AD678">
            <v>217140.91000000003</v>
          </cell>
          <cell r="AF678">
            <v>7.6251295584541134</v>
          </cell>
          <cell r="AH678">
            <v>36734</v>
          </cell>
          <cell r="AJ678">
            <v>-45117.910000000011</v>
          </cell>
          <cell r="AL678">
            <v>0</v>
          </cell>
          <cell r="AN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H679">
            <v>292979.93</v>
          </cell>
          <cell r="J679">
            <v>-19850.62</v>
          </cell>
          <cell r="L679">
            <v>273129.31</v>
          </cell>
          <cell r="N679">
            <v>-17779.900000000001</v>
          </cell>
          <cell r="P679">
            <v>255349.41</v>
          </cell>
          <cell r="R679">
            <v>137848</v>
          </cell>
          <cell r="T679">
            <v>5.0511041420662437</v>
          </cell>
          <cell r="V679">
            <v>14297</v>
          </cell>
          <cell r="X679">
            <v>-19850.62</v>
          </cell>
          <cell r="Z679">
            <v>15</v>
          </cell>
          <cell r="AB679">
            <v>2977.5929999999998</v>
          </cell>
          <cell r="AD679">
            <v>135271.973</v>
          </cell>
          <cell r="AF679">
            <v>5.0511041420662437</v>
          </cell>
          <cell r="AH679">
            <v>13347</v>
          </cell>
          <cell r="AJ679">
            <v>-17779.900000000001</v>
          </cell>
          <cell r="AL679">
            <v>15</v>
          </cell>
          <cell r="AN679">
            <v>2666.9850000000001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H680">
            <v>8560.4599999999991</v>
          </cell>
          <cell r="J680">
            <v>-349.35999999999996</v>
          </cell>
          <cell r="L680">
            <v>8211.0999999999985</v>
          </cell>
          <cell r="N680">
            <v>-366.84</v>
          </cell>
          <cell r="P680">
            <v>7844.2599999999984</v>
          </cell>
          <cell r="R680">
            <v>5530</v>
          </cell>
          <cell r="T680">
            <v>2.4524502195796849</v>
          </cell>
          <cell r="V680">
            <v>206</v>
          </cell>
          <cell r="X680">
            <v>-349.35999999999996</v>
          </cell>
          <cell r="Z680">
            <v>0</v>
          </cell>
          <cell r="AB680">
            <v>0</v>
          </cell>
          <cell r="AD680">
            <v>5386.64</v>
          </cell>
          <cell r="AF680">
            <v>2.4524502195796849</v>
          </cell>
          <cell r="AH680">
            <v>197</v>
          </cell>
          <cell r="AJ680">
            <v>-366.84</v>
          </cell>
          <cell r="AL680">
            <v>0</v>
          </cell>
          <cell r="AN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H681">
            <v>2448697.64</v>
          </cell>
          <cell r="J681">
            <v>-99147.129999999961</v>
          </cell>
          <cell r="L681">
            <v>2349550.5100000002</v>
          </cell>
          <cell r="N681">
            <v>-99488.769999999975</v>
          </cell>
          <cell r="P681">
            <v>2250061.7400000002</v>
          </cell>
          <cell r="R681">
            <v>1492183</v>
          </cell>
          <cell r="T681">
            <v>5.3912563839152963</v>
          </cell>
          <cell r="V681">
            <v>129343</v>
          </cell>
          <cell r="X681">
            <v>-99147.129999999961</v>
          </cell>
          <cell r="Z681">
            <v>-5</v>
          </cell>
          <cell r="AB681">
            <v>-4957.3564999999981</v>
          </cell>
          <cell r="AD681">
            <v>1517421.5135000001</v>
          </cell>
          <cell r="AF681">
            <v>5.3912563839152963</v>
          </cell>
          <cell r="AH681">
            <v>123988</v>
          </cell>
          <cell r="AJ681">
            <v>-99488.769999999975</v>
          </cell>
          <cell r="AL681">
            <v>-5</v>
          </cell>
          <cell r="AN681">
            <v>-4974.4384999999984</v>
          </cell>
          <cell r="AP681">
            <v>1536946.3050000002</v>
          </cell>
        </row>
        <row r="682">
          <cell r="F682" t="str">
            <v>TOTAL AZ, CO, MT, ETC. - GENERAL</v>
          </cell>
          <cell r="H682">
            <v>3715887.71</v>
          </cell>
          <cell r="J682">
            <v>-201629.77999999994</v>
          </cell>
          <cell r="L682">
            <v>3514257.9300000006</v>
          </cell>
          <cell r="N682">
            <v>-167725.51</v>
          </cell>
          <cell r="P682">
            <v>3346532.42</v>
          </cell>
          <cell r="R682">
            <v>2084001</v>
          </cell>
          <cell r="V682">
            <v>193697</v>
          </cell>
          <cell r="X682">
            <v>-201629.77999999994</v>
          </cell>
          <cell r="AB682">
            <v>-1979.7634999999982</v>
          </cell>
          <cell r="AD682">
            <v>2074088.4565000003</v>
          </cell>
          <cell r="AH682">
            <v>182599</v>
          </cell>
          <cell r="AJ682">
            <v>-167725.51</v>
          </cell>
          <cell r="AN682">
            <v>-2307.4534999999983</v>
          </cell>
          <cell r="AP682">
            <v>2086654.4930000002</v>
          </cell>
        </row>
        <row r="684">
          <cell r="F684" t="str">
            <v>WASHINGTON - GENERAL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H685">
            <v>11089628.369999999</v>
          </cell>
          <cell r="J685">
            <v>-56881.239999999991</v>
          </cell>
          <cell r="L685">
            <v>11032747.129999999</v>
          </cell>
          <cell r="N685">
            <v>-63129.399999999987</v>
          </cell>
          <cell r="P685">
            <v>10969617.729999999</v>
          </cell>
          <cell r="R685">
            <v>4877421</v>
          </cell>
          <cell r="T685">
            <v>2.2128641370603295</v>
          </cell>
          <cell r="V685">
            <v>244769</v>
          </cell>
          <cell r="X685">
            <v>-56881.239999999991</v>
          </cell>
          <cell r="Z685">
            <v>-10</v>
          </cell>
          <cell r="AB685">
            <v>-5688.1239999999989</v>
          </cell>
          <cell r="AD685">
            <v>5059620.6359999999</v>
          </cell>
          <cell r="AF685">
            <v>2.2128641370603295</v>
          </cell>
          <cell r="AH685">
            <v>243441</v>
          </cell>
          <cell r="AJ685">
            <v>-63129.399999999987</v>
          </cell>
          <cell r="AL685">
            <v>-10</v>
          </cell>
          <cell r="AN685">
            <v>-6312.9399999999987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H686">
            <v>2377341.77</v>
          </cell>
          <cell r="J686">
            <v>-155204.28</v>
          </cell>
          <cell r="L686">
            <v>2222137.4900000002</v>
          </cell>
          <cell r="N686">
            <v>-162485.31</v>
          </cell>
          <cell r="P686">
            <v>2059652.1800000002</v>
          </cell>
          <cell r="R686">
            <v>979759</v>
          </cell>
          <cell r="T686">
            <v>7.6251295584541134</v>
          </cell>
          <cell r="V686">
            <v>175358</v>
          </cell>
          <cell r="X686">
            <v>-155204.28</v>
          </cell>
          <cell r="Z686">
            <v>10</v>
          </cell>
          <cell r="AB686">
            <v>15520.428</v>
          </cell>
          <cell r="AD686">
            <v>1015433.1479999999</v>
          </cell>
          <cell r="AF686">
            <v>7.6251295584541134</v>
          </cell>
          <cell r="AH686">
            <v>163246</v>
          </cell>
          <cell r="AJ686">
            <v>-162485.31</v>
          </cell>
          <cell r="AL686">
            <v>10</v>
          </cell>
          <cell r="AN686">
            <v>16248.531000000001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H687">
            <v>4398208.25</v>
          </cell>
          <cell r="J687">
            <v>-158166.91</v>
          </cell>
          <cell r="L687">
            <v>4240041.34</v>
          </cell>
          <cell r="N687">
            <v>-172419.49000000002</v>
          </cell>
          <cell r="P687">
            <v>4067621.8499999996</v>
          </cell>
          <cell r="R687">
            <v>1544889</v>
          </cell>
          <cell r="T687">
            <v>5.0511041420662437</v>
          </cell>
          <cell r="V687">
            <v>218163</v>
          </cell>
          <cell r="X687">
            <v>-158166.91</v>
          </cell>
          <cell r="Z687">
            <v>10</v>
          </cell>
          <cell r="AB687">
            <v>15816.691000000001</v>
          </cell>
          <cell r="AD687">
            <v>1620701.7810000002</v>
          </cell>
          <cell r="AF687">
            <v>5.0511041420662437</v>
          </cell>
          <cell r="AH687">
            <v>209814</v>
          </cell>
          <cell r="AJ687">
            <v>-172419.49000000002</v>
          </cell>
          <cell r="AL687">
            <v>10</v>
          </cell>
          <cell r="AN687">
            <v>17241.949000000001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H688">
            <v>793736.04</v>
          </cell>
          <cell r="J688">
            <v>-11985.199999999999</v>
          </cell>
          <cell r="L688">
            <v>781750.84000000008</v>
          </cell>
          <cell r="N688">
            <v>-12531.179999999997</v>
          </cell>
          <cell r="P688">
            <v>769219.66</v>
          </cell>
          <cell r="R688">
            <v>194486</v>
          </cell>
          <cell r="T688">
            <v>2.4524502195796849</v>
          </cell>
          <cell r="V688">
            <v>19319</v>
          </cell>
          <cell r="X688">
            <v>-11985.199999999999</v>
          </cell>
          <cell r="Z688">
            <v>15</v>
          </cell>
          <cell r="AB688">
            <v>1797.7799999999997</v>
          </cell>
          <cell r="AD688">
            <v>203617.58</v>
          </cell>
          <cell r="AF688">
            <v>2.4524502195796849</v>
          </cell>
          <cell r="AH688">
            <v>19018</v>
          </cell>
          <cell r="AJ688">
            <v>-12531.179999999997</v>
          </cell>
          <cell r="AL688">
            <v>15</v>
          </cell>
          <cell r="AN688">
            <v>1879.6769999999995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H689">
            <v>1921979.46</v>
          </cell>
          <cell r="J689">
            <v>-278363.49</v>
          </cell>
          <cell r="L689">
            <v>1643615.97</v>
          </cell>
          <cell r="N689">
            <v>-214536.59</v>
          </cell>
          <cell r="P689">
            <v>1429079.38</v>
          </cell>
          <cell r="R689">
            <v>815530</v>
          </cell>
          <cell r="T689">
            <v>9.7067622610240765</v>
          </cell>
          <cell r="V689">
            <v>173052</v>
          </cell>
          <cell r="X689">
            <v>-278363.49</v>
          </cell>
          <cell r="Z689">
            <v>10</v>
          </cell>
          <cell r="AB689">
            <v>27836.348999999998</v>
          </cell>
          <cell r="AD689">
            <v>738054.85900000005</v>
          </cell>
          <cell r="AF689">
            <v>9.7067622610240765</v>
          </cell>
          <cell r="AH689">
            <v>149130</v>
          </cell>
          <cell r="AJ689">
            <v>-214536.59</v>
          </cell>
          <cell r="AL689">
            <v>10</v>
          </cell>
          <cell r="AN689">
            <v>21453.659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H690">
            <v>6701182.7199999997</v>
          </cell>
          <cell r="J690">
            <v>-452333.99000000005</v>
          </cell>
          <cell r="L690">
            <v>6248848.7299999995</v>
          </cell>
          <cell r="N690">
            <v>-458893.79999999993</v>
          </cell>
          <cell r="P690">
            <v>5789954.9299999997</v>
          </cell>
          <cell r="R690">
            <v>2315048</v>
          </cell>
          <cell r="T690">
            <v>5.3912563839152963</v>
          </cell>
          <cell r="V690">
            <v>349085</v>
          </cell>
          <cell r="X690">
            <v>-452333.99000000005</v>
          </cell>
          <cell r="Z690">
            <v>15</v>
          </cell>
          <cell r="AB690">
            <v>67850.098500000007</v>
          </cell>
          <cell r="AD690">
            <v>2279649.1084999996</v>
          </cell>
          <cell r="AF690">
            <v>5.3912563839152963</v>
          </cell>
          <cell r="AH690">
            <v>324521</v>
          </cell>
          <cell r="AJ690">
            <v>-458893.79999999993</v>
          </cell>
          <cell r="AL690">
            <v>15</v>
          </cell>
          <cell r="AN690">
            <v>68834.069999999992</v>
          </cell>
          <cell r="AP690">
            <v>2214110.3784999996</v>
          </cell>
        </row>
        <row r="691">
          <cell r="F691" t="str">
            <v>TOTAL WASHINGTON - GENERAL</v>
          </cell>
          <cell r="H691">
            <v>27282076.609999999</v>
          </cell>
          <cell r="J691">
            <v>-1112935.1100000001</v>
          </cell>
          <cell r="L691">
            <v>26169141.5</v>
          </cell>
          <cell r="N691">
            <v>-1083995.77</v>
          </cell>
          <cell r="P691">
            <v>25085145.729999997</v>
          </cell>
          <cell r="R691">
            <v>10727133</v>
          </cell>
          <cell r="V691">
            <v>1179746</v>
          </cell>
          <cell r="X691">
            <v>-1112935.1100000001</v>
          </cell>
          <cell r="AB691">
            <v>123133.2225</v>
          </cell>
          <cell r="AD691">
            <v>10917077.112500001</v>
          </cell>
          <cell r="AH691">
            <v>1109170</v>
          </cell>
          <cell r="AJ691">
            <v>-1083995.77</v>
          </cell>
          <cell r="AN691">
            <v>119344.946</v>
          </cell>
          <cell r="AP691">
            <v>11061596.288499998</v>
          </cell>
        </row>
        <row r="693">
          <cell r="F693" t="str">
            <v>IDAHO - GENERAL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H694">
            <v>4867.6400000000003</v>
          </cell>
          <cell r="J694">
            <v>-65.39</v>
          </cell>
          <cell r="L694">
            <v>4802.25</v>
          </cell>
          <cell r="N694">
            <v>-69.28</v>
          </cell>
          <cell r="P694">
            <v>4732.97</v>
          </cell>
          <cell r="R694">
            <v>2769</v>
          </cell>
          <cell r="T694">
            <v>2.0102909319401174</v>
          </cell>
          <cell r="V694">
            <v>97</v>
          </cell>
          <cell r="X694">
            <v>-65.39</v>
          </cell>
          <cell r="Z694">
            <v>0</v>
          </cell>
          <cell r="AB694">
            <v>0</v>
          </cell>
          <cell r="AD694">
            <v>2800.61</v>
          </cell>
          <cell r="AF694">
            <v>2.0102909319401174</v>
          </cell>
          <cell r="AH694">
            <v>96</v>
          </cell>
          <cell r="AJ694">
            <v>-69.28</v>
          </cell>
          <cell r="AL694">
            <v>0</v>
          </cell>
          <cell r="AN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H695">
            <v>12179348.140000001</v>
          </cell>
          <cell r="J695">
            <v>-58870.530000000006</v>
          </cell>
          <cell r="L695">
            <v>12120477.610000001</v>
          </cell>
          <cell r="N695">
            <v>-62892.55000000001</v>
          </cell>
          <cell r="P695">
            <v>12057585.060000001</v>
          </cell>
          <cell r="R695">
            <v>4453282</v>
          </cell>
          <cell r="T695">
            <v>2.2128641370603295</v>
          </cell>
          <cell r="V695">
            <v>268861</v>
          </cell>
          <cell r="X695">
            <v>-58870.530000000006</v>
          </cell>
          <cell r="Z695">
            <v>-5</v>
          </cell>
          <cell r="AB695">
            <v>-2943.5265000000004</v>
          </cell>
          <cell r="AD695">
            <v>4660328.9435000001</v>
          </cell>
          <cell r="AF695">
            <v>2.2128641370603295</v>
          </cell>
          <cell r="AH695">
            <v>267514</v>
          </cell>
          <cell r="AJ695">
            <v>-62892.55000000001</v>
          </cell>
          <cell r="AL695">
            <v>-5</v>
          </cell>
          <cell r="AN695">
            <v>-3144.6275000000005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H696">
            <v>2498605.52</v>
          </cell>
          <cell r="J696">
            <v>-246840.4</v>
          </cell>
          <cell r="L696">
            <v>2251765.12</v>
          </cell>
          <cell r="N696">
            <v>-244251.38999999998</v>
          </cell>
          <cell r="P696">
            <v>2007513.7300000002</v>
          </cell>
          <cell r="R696">
            <v>1149671</v>
          </cell>
          <cell r="T696">
            <v>7.6251295584541134</v>
          </cell>
          <cell r="V696">
            <v>181111</v>
          </cell>
          <cell r="X696">
            <v>-246840.4</v>
          </cell>
          <cell r="Z696">
            <v>10</v>
          </cell>
          <cell r="AB696">
            <v>24684.04</v>
          </cell>
          <cell r="AD696">
            <v>1108625.6400000001</v>
          </cell>
          <cell r="AF696">
            <v>7.6251295584541134</v>
          </cell>
          <cell r="AH696">
            <v>162388</v>
          </cell>
          <cell r="AJ696">
            <v>-244251.38999999998</v>
          </cell>
          <cell r="AL696">
            <v>10</v>
          </cell>
          <cell r="AN696">
            <v>24425.138999999999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H697">
            <v>2964209.9</v>
          </cell>
          <cell r="J697">
            <v>-179989.36</v>
          </cell>
          <cell r="L697">
            <v>2784220.54</v>
          </cell>
          <cell r="N697">
            <v>-186895.84999999998</v>
          </cell>
          <cell r="P697">
            <v>2597324.69</v>
          </cell>
          <cell r="R697">
            <v>1054982</v>
          </cell>
          <cell r="T697">
            <v>5.0511041420662437</v>
          </cell>
          <cell r="V697">
            <v>145180</v>
          </cell>
          <cell r="X697">
            <v>-179989.36</v>
          </cell>
          <cell r="Z697">
            <v>15</v>
          </cell>
          <cell r="AB697">
            <v>26998.403999999999</v>
          </cell>
          <cell r="AD697">
            <v>1047171.044</v>
          </cell>
          <cell r="AF697">
            <v>5.0511041420662437</v>
          </cell>
          <cell r="AH697">
            <v>135914</v>
          </cell>
          <cell r="AJ697">
            <v>-186895.84999999998</v>
          </cell>
          <cell r="AL697">
            <v>15</v>
          </cell>
          <cell r="AN697">
            <v>28034.377499999995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H698">
            <v>978960.98</v>
          </cell>
          <cell r="J698">
            <v>-17679.900000000001</v>
          </cell>
          <cell r="L698">
            <v>961281.08</v>
          </cell>
          <cell r="N698">
            <v>-17985.990000000002</v>
          </cell>
          <cell r="P698">
            <v>943295.09</v>
          </cell>
          <cell r="R698">
            <v>256781</v>
          </cell>
          <cell r="T698">
            <v>2.4524502195796849</v>
          </cell>
          <cell r="V698">
            <v>23792</v>
          </cell>
          <cell r="X698">
            <v>-17679.900000000001</v>
          </cell>
          <cell r="Z698">
            <v>10</v>
          </cell>
          <cell r="AB698">
            <v>1767.99</v>
          </cell>
          <cell r="AD698">
            <v>264661.08999999997</v>
          </cell>
          <cell r="AF698">
            <v>2.4524502195796849</v>
          </cell>
          <cell r="AH698">
            <v>23354</v>
          </cell>
          <cell r="AJ698">
            <v>-17985.990000000002</v>
          </cell>
          <cell r="AL698">
            <v>10</v>
          </cell>
          <cell r="AN698">
            <v>1798.5990000000002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H699">
            <v>2094379.23</v>
          </cell>
          <cell r="J699">
            <v>-273504.86</v>
          </cell>
          <cell r="L699">
            <v>1820874.37</v>
          </cell>
          <cell r="N699">
            <v>-186868.27</v>
          </cell>
          <cell r="P699">
            <v>1634006.1</v>
          </cell>
          <cell r="R699">
            <v>657093</v>
          </cell>
          <cell r="T699">
            <v>9.7067622610240765</v>
          </cell>
          <cell r="V699">
            <v>190022</v>
          </cell>
          <cell r="X699">
            <v>-273504.86</v>
          </cell>
          <cell r="Z699">
            <v>10</v>
          </cell>
          <cell r="AB699">
            <v>27350.485999999997</v>
          </cell>
          <cell r="AD699">
            <v>600960.62600000005</v>
          </cell>
          <cell r="AF699">
            <v>9.7067622610240765</v>
          </cell>
          <cell r="AH699">
            <v>167679</v>
          </cell>
          <cell r="AJ699">
            <v>-186868.27</v>
          </cell>
          <cell r="AL699">
            <v>10</v>
          </cell>
          <cell r="AN699">
            <v>18686.827000000001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H700">
            <v>6986609.9100000001</v>
          </cell>
          <cell r="J700">
            <v>-298968.79000000004</v>
          </cell>
          <cell r="L700">
            <v>6687641.1200000001</v>
          </cell>
          <cell r="N700">
            <v>-307076.76999999996</v>
          </cell>
          <cell r="P700">
            <v>6380564.3500000006</v>
          </cell>
          <cell r="R700">
            <v>1381675</v>
          </cell>
          <cell r="T700">
            <v>5.3912563839152963</v>
          </cell>
          <cell r="V700">
            <v>368607</v>
          </cell>
          <cell r="X700">
            <v>-298968.79000000004</v>
          </cell>
          <cell r="Z700">
            <v>25</v>
          </cell>
          <cell r="AB700">
            <v>74742.197500000009</v>
          </cell>
          <cell r="AD700">
            <v>1526055.4075</v>
          </cell>
          <cell r="AF700">
            <v>5.3912563839152963</v>
          </cell>
          <cell r="AH700">
            <v>352270</v>
          </cell>
          <cell r="AJ700">
            <v>-307076.76999999996</v>
          </cell>
          <cell r="AL700">
            <v>25</v>
          </cell>
          <cell r="AN700">
            <v>76769.19249999999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F701" t="str">
            <v>TOTAL IDAHO - GENERAL</v>
          </cell>
          <cell r="H701">
            <v>27706981.32</v>
          </cell>
          <cell r="J701">
            <v>-1075919.23</v>
          </cell>
          <cell r="L701">
            <v>26631062.09</v>
          </cell>
          <cell r="N701">
            <v>-1006040.0999999999</v>
          </cell>
          <cell r="P701">
            <v>25625021.990000006</v>
          </cell>
          <cell r="R701">
            <v>8956253</v>
          </cell>
          <cell r="V701">
            <v>1177670</v>
          </cell>
          <cell r="X701">
            <v>-1075919.23</v>
          </cell>
          <cell r="AB701">
            <v>152599.59100000001</v>
          </cell>
          <cell r="AD701">
            <v>9210603.3610000014</v>
          </cell>
          <cell r="AH701">
            <v>1109215</v>
          </cell>
          <cell r="AJ701">
            <v>-1006040.0999999999</v>
          </cell>
          <cell r="AN701">
            <v>146569.50750000001</v>
          </cell>
          <cell r="AP701">
            <v>9460347.7685000002</v>
          </cell>
        </row>
        <row r="703">
          <cell r="F703" t="str">
            <v>WYOMING - GENERAL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H704">
            <v>74341.83</v>
          </cell>
          <cell r="J704">
            <v>0</v>
          </cell>
          <cell r="L704">
            <v>74341.83</v>
          </cell>
          <cell r="N704">
            <v>0</v>
          </cell>
          <cell r="P704">
            <v>74341.83</v>
          </cell>
          <cell r="R704">
            <v>7286</v>
          </cell>
          <cell r="T704">
            <v>2.0102909319401174</v>
          </cell>
          <cell r="V704">
            <v>1494</v>
          </cell>
          <cell r="X704">
            <v>0</v>
          </cell>
          <cell r="Z704">
            <v>0</v>
          </cell>
          <cell r="AB704">
            <v>0</v>
          </cell>
          <cell r="AD704">
            <v>8780</v>
          </cell>
          <cell r="AF704">
            <v>2.0102909319401174</v>
          </cell>
          <cell r="AH704">
            <v>1494</v>
          </cell>
          <cell r="AJ704">
            <v>0</v>
          </cell>
          <cell r="AL704">
            <v>0</v>
          </cell>
          <cell r="AN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H705">
            <v>8859170.7200000007</v>
          </cell>
          <cell r="J705">
            <v>-62954.92</v>
          </cell>
          <cell r="L705">
            <v>8796215.8000000007</v>
          </cell>
          <cell r="N705">
            <v>-67649.14999999998</v>
          </cell>
          <cell r="P705">
            <v>8728566.6500000004</v>
          </cell>
          <cell r="R705">
            <v>2566729</v>
          </cell>
          <cell r="T705">
            <v>2.2128641370603295</v>
          </cell>
          <cell r="V705">
            <v>195345</v>
          </cell>
          <cell r="X705">
            <v>-62954.92</v>
          </cell>
          <cell r="Z705">
            <v>-15</v>
          </cell>
          <cell r="AB705">
            <v>-9443.2379999999994</v>
          </cell>
          <cell r="AD705">
            <v>2689675.8420000002</v>
          </cell>
          <cell r="AF705">
            <v>2.2128641370603295</v>
          </cell>
          <cell r="AH705">
            <v>193900</v>
          </cell>
          <cell r="AJ705">
            <v>-67649.14999999998</v>
          </cell>
          <cell r="AL705">
            <v>-15</v>
          </cell>
          <cell r="AN705">
            <v>-10147.372499999996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H706">
            <v>5061709.34</v>
          </cell>
          <cell r="J706">
            <v>-504139.65</v>
          </cell>
          <cell r="L706">
            <v>4557569.6899999995</v>
          </cell>
          <cell r="N706">
            <v>-455437.65</v>
          </cell>
          <cell r="P706">
            <v>4102132.0399999996</v>
          </cell>
          <cell r="R706">
            <v>2219885</v>
          </cell>
          <cell r="T706">
            <v>7.6251295584541134</v>
          </cell>
          <cell r="V706">
            <v>366741</v>
          </cell>
          <cell r="X706">
            <v>-504139.65</v>
          </cell>
          <cell r="Z706">
            <v>10</v>
          </cell>
          <cell r="AB706">
            <v>50413.964999999997</v>
          </cell>
          <cell r="AD706">
            <v>2132900.3149999999</v>
          </cell>
          <cell r="AF706">
            <v>7.6251295584541134</v>
          </cell>
          <cell r="AH706">
            <v>330157</v>
          </cell>
          <cell r="AJ706">
            <v>-455437.65</v>
          </cell>
          <cell r="AL706">
            <v>10</v>
          </cell>
          <cell r="AN706">
            <v>45543.764999999999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H707">
            <v>5939355.4299999997</v>
          </cell>
          <cell r="J707">
            <v>-310901.83999999997</v>
          </cell>
          <cell r="L707">
            <v>5628453.5899999999</v>
          </cell>
          <cell r="N707">
            <v>-329461.65000000002</v>
          </cell>
          <cell r="P707">
            <v>5298991.9399999995</v>
          </cell>
          <cell r="R707">
            <v>1785930</v>
          </cell>
          <cell r="T707">
            <v>5.0511041420662437</v>
          </cell>
          <cell r="V707">
            <v>292151</v>
          </cell>
          <cell r="X707">
            <v>-310901.83999999997</v>
          </cell>
          <cell r="Z707">
            <v>10</v>
          </cell>
          <cell r="AB707">
            <v>31090.183999999994</v>
          </cell>
          <cell r="AD707">
            <v>1798269.344</v>
          </cell>
          <cell r="AF707">
            <v>5.0511041420662437</v>
          </cell>
          <cell r="AH707">
            <v>275978</v>
          </cell>
          <cell r="AJ707">
            <v>-329461.65000000002</v>
          </cell>
          <cell r="AL707">
            <v>10</v>
          </cell>
          <cell r="AN707">
            <v>32946.165000000001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H708">
            <v>2995313.95</v>
          </cell>
          <cell r="J708">
            <v>-61258.25</v>
          </cell>
          <cell r="L708">
            <v>2934055.7</v>
          </cell>
          <cell r="N708">
            <v>-61027.919999999976</v>
          </cell>
          <cell r="P708">
            <v>2873027.7800000003</v>
          </cell>
          <cell r="R708">
            <v>987298</v>
          </cell>
          <cell r="T708">
            <v>2.4524502195796849</v>
          </cell>
          <cell r="V708">
            <v>72707</v>
          </cell>
          <cell r="X708">
            <v>-61258.25</v>
          </cell>
          <cell r="Z708">
            <v>5</v>
          </cell>
          <cell r="AB708">
            <v>3062.9124999999999</v>
          </cell>
          <cell r="AD708">
            <v>1001809.6625</v>
          </cell>
          <cell r="AF708">
            <v>2.4524502195796849</v>
          </cell>
          <cell r="AH708">
            <v>71208</v>
          </cell>
          <cell r="AJ708">
            <v>-61027.919999999976</v>
          </cell>
          <cell r="AL708">
            <v>5</v>
          </cell>
          <cell r="AN708">
            <v>3051.3959999999988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H709">
            <v>3567731.47</v>
          </cell>
          <cell r="J709">
            <v>-604848.16999999981</v>
          </cell>
          <cell r="L709">
            <v>2962883.3000000003</v>
          </cell>
          <cell r="N709">
            <v>-331447.98000000004</v>
          </cell>
          <cell r="P709">
            <v>2631435.3200000003</v>
          </cell>
          <cell r="R709">
            <v>1231569</v>
          </cell>
          <cell r="T709">
            <v>9.7067622610240765</v>
          </cell>
          <cell r="V709">
            <v>316956</v>
          </cell>
          <cell r="X709">
            <v>-604848.16999999981</v>
          </cell>
          <cell r="Z709">
            <v>15</v>
          </cell>
          <cell r="AB709">
            <v>90727.225499999971</v>
          </cell>
          <cell r="AD709">
            <v>1034404.0555000001</v>
          </cell>
          <cell r="AF709">
            <v>9.7067622610240765</v>
          </cell>
          <cell r="AH709">
            <v>271514</v>
          </cell>
          <cell r="AJ709">
            <v>-331447.98000000004</v>
          </cell>
          <cell r="AL709">
            <v>15</v>
          </cell>
          <cell r="AN709">
            <v>49717.197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H710">
            <v>29898991.57</v>
          </cell>
          <cell r="J710">
            <v>-1632079.69</v>
          </cell>
          <cell r="L710">
            <v>28266911.879999999</v>
          </cell>
          <cell r="N710">
            <v>-1647606.83</v>
          </cell>
          <cell r="P710">
            <v>26619305.049999997</v>
          </cell>
          <cell r="R710">
            <v>5071582</v>
          </cell>
          <cell r="T710">
            <v>5.3912563839152963</v>
          </cell>
          <cell r="V710">
            <v>1567936</v>
          </cell>
          <cell r="X710">
            <v>-1632079.69</v>
          </cell>
          <cell r="Z710">
            <v>25</v>
          </cell>
          <cell r="AB710">
            <v>408019.92249999999</v>
          </cell>
          <cell r="AD710">
            <v>5415458.2325000009</v>
          </cell>
          <cell r="AF710">
            <v>5.3912563839152963</v>
          </cell>
          <cell r="AH710">
            <v>1479528</v>
          </cell>
          <cell r="AJ710">
            <v>-1647606.83</v>
          </cell>
          <cell r="AL710">
            <v>25</v>
          </cell>
          <cell r="AN710">
            <v>411901.70750000002</v>
          </cell>
          <cell r="AP710">
            <v>5659281.1100000013</v>
          </cell>
        </row>
        <row r="711">
          <cell r="F711" t="str">
            <v>TOTAL WYOMING - GENERAL</v>
          </cell>
          <cell r="H711">
            <v>56396614.310000002</v>
          </cell>
          <cell r="J711">
            <v>-3176182.5199999996</v>
          </cell>
          <cell r="L711">
            <v>53220431.789999999</v>
          </cell>
          <cell r="N711">
            <v>-2892631.1799999997</v>
          </cell>
          <cell r="P711">
            <v>50327800.609999999</v>
          </cell>
          <cell r="R711">
            <v>13870279</v>
          </cell>
          <cell r="V711">
            <v>2813330</v>
          </cell>
          <cell r="X711">
            <v>-3176182.5199999996</v>
          </cell>
          <cell r="AB711">
            <v>573870.97149999999</v>
          </cell>
          <cell r="AD711">
            <v>14081297.451500002</v>
          </cell>
          <cell r="AH711">
            <v>2623779</v>
          </cell>
          <cell r="AJ711">
            <v>-2892631.1799999997</v>
          </cell>
          <cell r="AN711">
            <v>533012.85800000001</v>
          </cell>
          <cell r="AP711">
            <v>14345458.129500002</v>
          </cell>
        </row>
        <row r="713">
          <cell r="F713" t="str">
            <v>CALIFORNIA - GENERAL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H714">
            <v>2954073.24</v>
          </cell>
          <cell r="J714">
            <v>-8718.0599999999977</v>
          </cell>
          <cell r="L714">
            <v>2945355.18</v>
          </cell>
          <cell r="N714">
            <v>-9298.8000000000011</v>
          </cell>
          <cell r="P714">
            <v>2936056.3800000004</v>
          </cell>
          <cell r="R714">
            <v>1093880</v>
          </cell>
          <cell r="T714">
            <v>2.2128641370603295</v>
          </cell>
          <cell r="V714">
            <v>65273</v>
          </cell>
          <cell r="X714">
            <v>-8718.0599999999977</v>
          </cell>
          <cell r="Z714">
            <v>-20</v>
          </cell>
          <cell r="AB714">
            <v>-1743.6119999999996</v>
          </cell>
          <cell r="AD714">
            <v>1148691.328</v>
          </cell>
          <cell r="AF714">
            <v>2.2128641370603295</v>
          </cell>
          <cell r="AH714">
            <v>65074</v>
          </cell>
          <cell r="AJ714">
            <v>-9298.8000000000011</v>
          </cell>
          <cell r="AL714">
            <v>-20</v>
          </cell>
          <cell r="AN714">
            <v>-1859.7600000000002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H715">
            <v>1086563.83</v>
          </cell>
          <cell r="J715">
            <v>-143882.54999999996</v>
          </cell>
          <cell r="L715">
            <v>942681.28000000014</v>
          </cell>
          <cell r="N715">
            <v>-114407.55999999998</v>
          </cell>
          <cell r="P715">
            <v>828273.7200000002</v>
          </cell>
          <cell r="R715">
            <v>533737</v>
          </cell>
          <cell r="T715">
            <v>7.6251295584541134</v>
          </cell>
          <cell r="V715">
            <v>77366</v>
          </cell>
          <cell r="X715">
            <v>-143882.54999999996</v>
          </cell>
          <cell r="Z715">
            <v>20</v>
          </cell>
          <cell r="AB715">
            <v>28776.509999999991</v>
          </cell>
          <cell r="AD715">
            <v>495996.96000000008</v>
          </cell>
          <cell r="AF715">
            <v>7.6251295584541134</v>
          </cell>
          <cell r="AH715">
            <v>67519</v>
          </cell>
          <cell r="AJ715">
            <v>-114407.55999999998</v>
          </cell>
          <cell r="AL715">
            <v>20</v>
          </cell>
          <cell r="AN715">
            <v>22881.511999999999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H716">
            <v>1055548.28</v>
          </cell>
          <cell r="J716">
            <v>-43619.220000000008</v>
          </cell>
          <cell r="L716">
            <v>1011929.06</v>
          </cell>
          <cell r="N716">
            <v>-50000.63</v>
          </cell>
          <cell r="P716">
            <v>961928.43</v>
          </cell>
          <cell r="R716">
            <v>402981</v>
          </cell>
          <cell r="T716">
            <v>5.0511041420662437</v>
          </cell>
          <cell r="V716">
            <v>52215</v>
          </cell>
          <cell r="X716">
            <v>-43619.220000000008</v>
          </cell>
          <cell r="Z716">
            <v>15</v>
          </cell>
          <cell r="AB716">
            <v>6542.8830000000016</v>
          </cell>
          <cell r="AD716">
            <v>418119.66299999994</v>
          </cell>
          <cell r="AF716">
            <v>5.0511041420662437</v>
          </cell>
          <cell r="AH716">
            <v>49851</v>
          </cell>
          <cell r="AJ716">
            <v>-50000.63</v>
          </cell>
          <cell r="AL716">
            <v>15</v>
          </cell>
          <cell r="AN716">
            <v>7500.0944999999992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H717">
            <v>461951.34</v>
          </cell>
          <cell r="J717">
            <v>-5445.08</v>
          </cell>
          <cell r="L717">
            <v>456506.26</v>
          </cell>
          <cell r="N717">
            <v>-5312.9000000000024</v>
          </cell>
          <cell r="P717">
            <v>451193.36</v>
          </cell>
          <cell r="R717">
            <v>142202</v>
          </cell>
          <cell r="T717">
            <v>2.4524502195796849</v>
          </cell>
          <cell r="V717">
            <v>11262</v>
          </cell>
          <cell r="X717">
            <v>-5445.08</v>
          </cell>
          <cell r="Z717">
            <v>5</v>
          </cell>
          <cell r="AB717">
            <v>272.25400000000002</v>
          </cell>
          <cell r="AD717">
            <v>148291.174</v>
          </cell>
          <cell r="AF717">
            <v>2.4524502195796849</v>
          </cell>
          <cell r="AH717">
            <v>11130</v>
          </cell>
          <cell r="AJ717">
            <v>-5312.9000000000024</v>
          </cell>
          <cell r="AL717">
            <v>5</v>
          </cell>
          <cell r="AN717">
            <v>265.6450000000001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H718">
            <v>1197491.3400000001</v>
          </cell>
          <cell r="J718">
            <v>-205322.71000000002</v>
          </cell>
          <cell r="L718">
            <v>992168.63000000012</v>
          </cell>
          <cell r="N718">
            <v>-74015.070000000007</v>
          </cell>
          <cell r="P718">
            <v>918153.56</v>
          </cell>
          <cell r="R718">
            <v>536606</v>
          </cell>
          <cell r="T718">
            <v>9.7067622610240765</v>
          </cell>
          <cell r="V718">
            <v>106273</v>
          </cell>
          <cell r="X718">
            <v>-205322.71000000002</v>
          </cell>
          <cell r="Z718">
            <v>15</v>
          </cell>
          <cell r="AB718">
            <v>30798.406500000005</v>
          </cell>
          <cell r="AD718">
            <v>468354.69649999996</v>
          </cell>
          <cell r="AF718">
            <v>9.7067622610240765</v>
          </cell>
          <cell r="AH718">
            <v>92715</v>
          </cell>
          <cell r="AJ718">
            <v>-74015.070000000007</v>
          </cell>
          <cell r="AL718">
            <v>15</v>
          </cell>
          <cell r="AN718">
            <v>11102.2605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H719">
            <v>3402265.82</v>
          </cell>
          <cell r="J719">
            <v>-170385.43999999997</v>
          </cell>
          <cell r="L719">
            <v>3231880.38</v>
          </cell>
          <cell r="N719">
            <v>-180860.24999999997</v>
          </cell>
          <cell r="P719">
            <v>3051020.13</v>
          </cell>
          <cell r="R719">
            <v>1145360</v>
          </cell>
          <cell r="T719">
            <v>5.3912563839152963</v>
          </cell>
          <cell r="V719">
            <v>178832</v>
          </cell>
          <cell r="X719">
            <v>-170385.43999999997</v>
          </cell>
          <cell r="Z719">
            <v>15</v>
          </cell>
          <cell r="AB719">
            <v>25557.815999999995</v>
          </cell>
          <cell r="AD719">
            <v>1179364.3760000002</v>
          </cell>
          <cell r="AF719">
            <v>5.3912563839152963</v>
          </cell>
          <cell r="AH719">
            <v>169364</v>
          </cell>
          <cell r="AJ719">
            <v>-180860.24999999997</v>
          </cell>
          <cell r="AL719">
            <v>15</v>
          </cell>
          <cell r="AN719">
            <v>27129.037499999995</v>
          </cell>
          <cell r="AP719">
            <v>1194997.1635000003</v>
          </cell>
        </row>
        <row r="720">
          <cell r="F720" t="str">
            <v>TOTAL CALIFORNIA - GENERAL</v>
          </cell>
          <cell r="H720">
            <v>10157893.85</v>
          </cell>
          <cell r="J720">
            <v>-577373.05999999994</v>
          </cell>
          <cell r="L720">
            <v>9580520.7899999991</v>
          </cell>
          <cell r="N720">
            <v>-433895.20999999996</v>
          </cell>
          <cell r="P720">
            <v>9146625.5800000019</v>
          </cell>
          <cell r="R720">
            <v>3854766</v>
          </cell>
          <cell r="V720">
            <v>491221</v>
          </cell>
          <cell r="X720">
            <v>-577373.05999999994</v>
          </cell>
          <cell r="AB720">
            <v>90204.257499999992</v>
          </cell>
          <cell r="AD720">
            <v>3858818.1975000002</v>
          </cell>
          <cell r="AH720">
            <v>455653</v>
          </cell>
          <cell r="AJ720">
            <v>-433895.20999999996</v>
          </cell>
          <cell r="AN720">
            <v>67018.789499999999</v>
          </cell>
          <cell r="AP720">
            <v>3947594.7770000002</v>
          </cell>
        </row>
        <row r="722">
          <cell r="F722" t="str">
            <v>UTAH - GENERAL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H723">
            <v>35298.050000000003</v>
          </cell>
          <cell r="J723">
            <v>-809.2700000000001</v>
          </cell>
          <cell r="L723">
            <v>34488.780000000006</v>
          </cell>
          <cell r="N723">
            <v>-814.69</v>
          </cell>
          <cell r="P723">
            <v>33674.090000000004</v>
          </cell>
          <cell r="R723">
            <v>18073</v>
          </cell>
          <cell r="T723">
            <v>2.0102909319401174</v>
          </cell>
          <cell r="V723">
            <v>701</v>
          </cell>
          <cell r="X723">
            <v>-809.2700000000001</v>
          </cell>
          <cell r="Z723">
            <v>0</v>
          </cell>
          <cell r="AB723">
            <v>0</v>
          </cell>
          <cell r="AD723">
            <v>17964.73</v>
          </cell>
          <cell r="AF723">
            <v>2.0102909319401174</v>
          </cell>
          <cell r="AH723">
            <v>685</v>
          </cell>
          <cell r="AJ723">
            <v>-814.69</v>
          </cell>
          <cell r="AL723">
            <v>0</v>
          </cell>
          <cell r="AN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H724">
            <v>90351122.719999999</v>
          </cell>
          <cell r="J724">
            <v>-1304889.04</v>
          </cell>
          <cell r="L724">
            <v>89046233.679999992</v>
          </cell>
          <cell r="N724">
            <v>-1256724.2399999998</v>
          </cell>
          <cell r="P724">
            <v>87789509.439999998</v>
          </cell>
          <cell r="R724">
            <v>26437183</v>
          </cell>
          <cell r="T724">
            <v>2.2128641370603295</v>
          </cell>
          <cell r="V724">
            <v>1984910</v>
          </cell>
          <cell r="X724">
            <v>-1304889.04</v>
          </cell>
          <cell r="Z724">
            <v>5</v>
          </cell>
          <cell r="AB724">
            <v>65244.452000000005</v>
          </cell>
          <cell r="AD724">
            <v>27182448.412</v>
          </cell>
          <cell r="AF724">
            <v>2.2128641370603295</v>
          </cell>
          <cell r="AH724">
            <v>1956567</v>
          </cell>
          <cell r="AJ724">
            <v>-1256724.2399999998</v>
          </cell>
          <cell r="AL724">
            <v>5</v>
          </cell>
          <cell r="AN724">
            <v>62836.211999999992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H725">
            <v>15782371.74</v>
          </cell>
          <cell r="J725">
            <v>-1692101.3099999998</v>
          </cell>
          <cell r="L725">
            <v>14090270.43</v>
          </cell>
          <cell r="N725">
            <v>-1659698.4599999997</v>
          </cell>
          <cell r="P725">
            <v>12430571.970000001</v>
          </cell>
          <cell r="R725">
            <v>7805851</v>
          </cell>
          <cell r="T725">
            <v>7.6251295584541134</v>
          </cell>
          <cell r="V725">
            <v>1138914</v>
          </cell>
          <cell r="X725">
            <v>-1692101.3099999998</v>
          </cell>
          <cell r="Z725">
            <v>10</v>
          </cell>
          <cell r="AB725">
            <v>169210.13099999996</v>
          </cell>
          <cell r="AD725">
            <v>7421873.8210000005</v>
          </cell>
          <cell r="AF725">
            <v>7.6251295584541134</v>
          </cell>
          <cell r="AH725">
            <v>1011124</v>
          </cell>
          <cell r="AJ725">
            <v>-1659698.4599999997</v>
          </cell>
          <cell r="AL725">
            <v>10</v>
          </cell>
          <cell r="AN725">
            <v>165969.84599999999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H726">
            <v>3076269.26</v>
          </cell>
          <cell r="J726">
            <v>0</v>
          </cell>
          <cell r="L726">
            <v>3076269.26</v>
          </cell>
          <cell r="N726">
            <v>0</v>
          </cell>
          <cell r="P726">
            <v>3076269.26</v>
          </cell>
          <cell r="R726">
            <v>439135</v>
          </cell>
          <cell r="T726">
            <v>3.5859446334649747</v>
          </cell>
          <cell r="V726">
            <v>110313</v>
          </cell>
          <cell r="X726">
            <v>0</v>
          </cell>
          <cell r="Z726">
            <v>64</v>
          </cell>
          <cell r="AB726">
            <v>0</v>
          </cell>
          <cell r="AD726">
            <v>549448</v>
          </cell>
          <cell r="AF726">
            <v>3.5859446334649747</v>
          </cell>
          <cell r="AH726">
            <v>110313</v>
          </cell>
          <cell r="AJ726">
            <v>0</v>
          </cell>
          <cell r="AL726">
            <v>64</v>
          </cell>
          <cell r="AN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H727">
            <v>21495245.66</v>
          </cell>
          <cell r="J727">
            <v>-1248519.2799999998</v>
          </cell>
          <cell r="L727">
            <v>20246726.379999999</v>
          </cell>
          <cell r="N727">
            <v>-1288510.19</v>
          </cell>
          <cell r="P727">
            <v>18958216.189999998</v>
          </cell>
          <cell r="R727">
            <v>8322264</v>
          </cell>
          <cell r="T727">
            <v>5.0511041420662437</v>
          </cell>
          <cell r="V727">
            <v>1054215</v>
          </cell>
          <cell r="X727">
            <v>-1248519.2799999998</v>
          </cell>
          <cell r="Z727">
            <v>10</v>
          </cell>
          <cell r="AB727">
            <v>124851.92799999997</v>
          </cell>
          <cell r="AD727">
            <v>8252811.648000001</v>
          </cell>
          <cell r="AF727">
            <v>5.0511041420662437</v>
          </cell>
          <cell r="AH727">
            <v>990141</v>
          </cell>
          <cell r="AJ727">
            <v>-1288510.19</v>
          </cell>
          <cell r="AL727">
            <v>10</v>
          </cell>
          <cell r="AN727">
            <v>128851.01899999999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H728">
            <v>7090753.1299999999</v>
          </cell>
          <cell r="J728">
            <v>-248428.84999999998</v>
          </cell>
          <cell r="L728">
            <v>6842324.2800000003</v>
          </cell>
          <cell r="N728">
            <v>-244173.82999999996</v>
          </cell>
          <cell r="P728">
            <v>6598150.4500000002</v>
          </cell>
          <cell r="R728">
            <v>2285961</v>
          </cell>
          <cell r="T728">
            <v>2.4524502195796849</v>
          </cell>
          <cell r="V728">
            <v>170851</v>
          </cell>
          <cell r="X728">
            <v>-248428.84999999998</v>
          </cell>
          <cell r="Z728">
            <v>25</v>
          </cell>
          <cell r="AB728">
            <v>62107.212499999994</v>
          </cell>
          <cell r="AD728">
            <v>2270490.3624999998</v>
          </cell>
          <cell r="AF728">
            <v>2.4524502195796849</v>
          </cell>
          <cell r="AH728">
            <v>164810</v>
          </cell>
          <cell r="AJ728">
            <v>-244173.82999999996</v>
          </cell>
          <cell r="AL728">
            <v>25</v>
          </cell>
          <cell r="AN728">
            <v>61043.45749999999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H729">
            <v>6295956.5300000003</v>
          </cell>
          <cell r="J729">
            <v>-404696.10000000003</v>
          </cell>
          <cell r="L729">
            <v>5891260.4300000006</v>
          </cell>
          <cell r="N729">
            <v>-409862.18</v>
          </cell>
          <cell r="P729">
            <v>5481398.2500000009</v>
          </cell>
          <cell r="R729">
            <v>1752852</v>
          </cell>
          <cell r="T729">
            <v>9.7067622610240765</v>
          </cell>
          <cell r="V729">
            <v>591492</v>
          </cell>
          <cell r="X729">
            <v>-404696.10000000003</v>
          </cell>
          <cell r="Z729">
            <v>10</v>
          </cell>
          <cell r="AB729">
            <v>40469.610000000008</v>
          </cell>
          <cell r="AD729">
            <v>1980117.51</v>
          </cell>
          <cell r="AF729">
            <v>9.7067622610240765</v>
          </cell>
          <cell r="AH729">
            <v>551958</v>
          </cell>
          <cell r="AJ729">
            <v>-409862.18</v>
          </cell>
          <cell r="AL729">
            <v>10</v>
          </cell>
          <cell r="AN729">
            <v>40986.218000000001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H730">
            <v>50520185.100000001</v>
          </cell>
          <cell r="J730">
            <v>-3322603.9200000004</v>
          </cell>
          <cell r="L730">
            <v>47197581.18</v>
          </cell>
          <cell r="N730">
            <v>-3299351.9</v>
          </cell>
          <cell r="P730">
            <v>43898229.280000001</v>
          </cell>
          <cell r="R730">
            <v>13443662</v>
          </cell>
          <cell r="T730">
            <v>5.3912563839152963</v>
          </cell>
          <cell r="V730">
            <v>2634108</v>
          </cell>
          <cell r="X730">
            <v>-3322603.9200000004</v>
          </cell>
          <cell r="Z730">
            <v>15</v>
          </cell>
          <cell r="AB730">
            <v>498390.58800000005</v>
          </cell>
          <cell r="AD730">
            <v>13253556.668</v>
          </cell>
          <cell r="AF730">
            <v>5.3912563839152963</v>
          </cell>
          <cell r="AH730">
            <v>2455604</v>
          </cell>
          <cell r="AJ730">
            <v>-3299351.9</v>
          </cell>
          <cell r="AL730">
            <v>15</v>
          </cell>
          <cell r="AN730">
            <v>494902.78499999997</v>
          </cell>
          <cell r="AP730">
            <v>12904711.552999999</v>
          </cell>
        </row>
        <row r="731">
          <cell r="F731" t="str">
            <v>TOTAL UTAH - GENERAL</v>
          </cell>
          <cell r="H731">
            <v>194647202.19</v>
          </cell>
          <cell r="J731">
            <v>-8222047.7699999996</v>
          </cell>
          <cell r="L731">
            <v>186425154.41999999</v>
          </cell>
          <cell r="N731">
            <v>-8159135.4900000002</v>
          </cell>
          <cell r="P731">
            <v>178266018.93000001</v>
          </cell>
          <cell r="R731">
            <v>60504981</v>
          </cell>
          <cell r="V731">
            <v>7685504</v>
          </cell>
          <cell r="X731">
            <v>-8222047.7699999996</v>
          </cell>
          <cell r="AB731">
            <v>960273.92149999994</v>
          </cell>
          <cell r="AD731">
            <v>60928711.151499994</v>
          </cell>
          <cell r="AH731">
            <v>7241202</v>
          </cell>
          <cell r="AJ731">
            <v>-8159135.4900000002</v>
          </cell>
          <cell r="AN731">
            <v>954589.53749999986</v>
          </cell>
          <cell r="AP731">
            <v>60965367.199000016</v>
          </cell>
        </row>
        <row r="733">
          <cell r="F733" t="str">
            <v>TOTAL GENERAL PLANT</v>
          </cell>
          <cell r="H733">
            <v>454793010.87000006</v>
          </cell>
          <cell r="J733">
            <v>-18779318.710000005</v>
          </cell>
          <cell r="L733">
            <v>436013692.16000003</v>
          </cell>
          <cell r="N733">
            <v>-18052548.369999997</v>
          </cell>
          <cell r="P733">
            <v>417961143.78999996</v>
          </cell>
          <cell r="R733">
            <v>133453357</v>
          </cell>
          <cell r="V733">
            <v>18796986</v>
          </cell>
          <cell r="X733">
            <v>-18779318.710000005</v>
          </cell>
          <cell r="AB733">
            <v>2433336.4670000006</v>
          </cell>
          <cell r="AD733">
            <v>135904360.757</v>
          </cell>
          <cell r="AH733">
            <v>17706065</v>
          </cell>
          <cell r="AJ733">
            <v>-18052548.369999997</v>
          </cell>
          <cell r="AN733">
            <v>2336377.3480000007</v>
          </cell>
          <cell r="AP733">
            <v>137894254.73499998</v>
          </cell>
        </row>
        <row r="736">
          <cell r="E736" t="str">
            <v>UTAH MINING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H737">
            <v>15693192.640000001</v>
          </cell>
          <cell r="J737">
            <v>-307822.59000000003</v>
          </cell>
          <cell r="L737">
            <v>15385370.050000001</v>
          </cell>
          <cell r="N737">
            <v>-317895.15000000002</v>
          </cell>
          <cell r="P737">
            <v>15067474.9</v>
          </cell>
          <cell r="R737">
            <v>9679311</v>
          </cell>
          <cell r="T737">
            <v>0.81441230043344026</v>
          </cell>
          <cell r="V737">
            <v>126554</v>
          </cell>
          <cell r="X737">
            <v>-307822.59000000003</v>
          </cell>
          <cell r="Z737">
            <v>-1</v>
          </cell>
          <cell r="AB737">
            <v>-3078.2259000000004</v>
          </cell>
          <cell r="AD737">
            <v>9494964.1841000002</v>
          </cell>
          <cell r="AF737">
            <v>0.81441230043344026</v>
          </cell>
          <cell r="AH737">
            <v>124006</v>
          </cell>
          <cell r="AJ737">
            <v>-317895.15000000002</v>
          </cell>
          <cell r="AL737">
            <v>-1</v>
          </cell>
          <cell r="AN737">
            <v>-3178.9515000000001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H738">
            <v>24395253.870000001</v>
          </cell>
          <cell r="J738">
            <v>-58721.290000000008</v>
          </cell>
          <cell r="L738">
            <v>24336532.580000002</v>
          </cell>
          <cell r="N738">
            <v>-67064.369999999981</v>
          </cell>
          <cell r="P738">
            <v>24269468.210000001</v>
          </cell>
          <cell r="R738">
            <v>15333506</v>
          </cell>
          <cell r="T738">
            <v>1.8562799192858557</v>
          </cell>
          <cell r="V738">
            <v>452299</v>
          </cell>
          <cell r="X738">
            <v>-58721.290000000008</v>
          </cell>
          <cell r="Z738">
            <v>-7</v>
          </cell>
          <cell r="AB738">
            <v>-4110.4903000000004</v>
          </cell>
          <cell r="AD738">
            <v>15722973.219700001</v>
          </cell>
          <cell r="AF738">
            <v>1.8562799192858557</v>
          </cell>
          <cell r="AH738">
            <v>451132</v>
          </cell>
          <cell r="AJ738">
            <v>-67064.369999999981</v>
          </cell>
          <cell r="AL738">
            <v>-7</v>
          </cell>
          <cell r="AN738">
            <v>-4694.5058999999983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H739">
            <v>8155178.0899999999</v>
          </cell>
          <cell r="J739">
            <v>-18161.119999999995</v>
          </cell>
          <cell r="L739">
            <v>8137016.9699999997</v>
          </cell>
          <cell r="N739">
            <v>-20883.11</v>
          </cell>
          <cell r="P739">
            <v>8116133.8599999994</v>
          </cell>
          <cell r="R739">
            <v>5102375</v>
          </cell>
          <cell r="T739">
            <v>1.8810951381994572</v>
          </cell>
          <cell r="V739">
            <v>153236</v>
          </cell>
          <cell r="X739">
            <v>-18161.119999999995</v>
          </cell>
          <cell r="Z739">
            <v>-7</v>
          </cell>
          <cell r="AB739">
            <v>-1271.2783999999997</v>
          </cell>
          <cell r="AD739">
            <v>5236178.6015999997</v>
          </cell>
          <cell r="AF739">
            <v>1.8810951381994572</v>
          </cell>
          <cell r="AH739">
            <v>152869</v>
          </cell>
          <cell r="AJ739">
            <v>-20883.11</v>
          </cell>
          <cell r="AL739">
            <v>-7</v>
          </cell>
          <cell r="AN739">
            <v>-1461.8177000000003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H740">
            <v>3424574.61</v>
          </cell>
          <cell r="J740">
            <v>-4006.84</v>
          </cell>
          <cell r="L740">
            <v>3420567.77</v>
          </cell>
          <cell r="N740">
            <v>-4732</v>
          </cell>
          <cell r="P740">
            <v>3415835.77</v>
          </cell>
          <cell r="R740">
            <v>855172</v>
          </cell>
          <cell r="T740">
            <v>7.440333829974441</v>
          </cell>
          <cell r="V740">
            <v>254651</v>
          </cell>
          <cell r="X740">
            <v>-4006.84</v>
          </cell>
          <cell r="Z740">
            <v>0</v>
          </cell>
          <cell r="AB740">
            <v>0</v>
          </cell>
          <cell r="AD740">
            <v>1105816.1599999999</v>
          </cell>
          <cell r="AF740">
            <v>7.440333829974441</v>
          </cell>
          <cell r="AH740">
            <v>254326</v>
          </cell>
          <cell r="AJ740">
            <v>-4732</v>
          </cell>
          <cell r="AL740">
            <v>0</v>
          </cell>
          <cell r="AN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H741">
            <v>135138069.09999999</v>
          </cell>
          <cell r="J741">
            <v>-17378845.600000001</v>
          </cell>
          <cell r="L741">
            <v>117759223.5</v>
          </cell>
          <cell r="N741">
            <v>-11581401.02</v>
          </cell>
          <cell r="P741">
            <v>106177822.48</v>
          </cell>
          <cell r="R741">
            <v>66892475</v>
          </cell>
          <cell r="T741">
            <v>4.6158263048663963</v>
          </cell>
          <cell r="V741">
            <v>5836650</v>
          </cell>
          <cell r="X741">
            <v>-17378845.600000001</v>
          </cell>
          <cell r="Z741">
            <v>5</v>
          </cell>
          <cell r="AB741">
            <v>868942.28</v>
          </cell>
          <cell r="AD741">
            <v>56219221.68</v>
          </cell>
          <cell r="AF741">
            <v>4.6158263048663963</v>
          </cell>
          <cell r="AH741">
            <v>5168273</v>
          </cell>
          <cell r="AJ741">
            <v>-11581401.02</v>
          </cell>
          <cell r="AL741">
            <v>5</v>
          </cell>
          <cell r="AN741">
            <v>579070.05099999998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H742">
            <v>1191523.48</v>
          </cell>
          <cell r="J742">
            <v>-88321.590000000011</v>
          </cell>
          <cell r="L742">
            <v>1103201.8899999999</v>
          </cell>
          <cell r="N742">
            <v>-90008.98</v>
          </cell>
          <cell r="P742">
            <v>1013192.9099999999</v>
          </cell>
          <cell r="R742">
            <v>698773</v>
          </cell>
          <cell r="T742">
            <v>4.4861089230611473</v>
          </cell>
          <cell r="V742">
            <v>51472</v>
          </cell>
          <cell r="X742">
            <v>-88321.590000000011</v>
          </cell>
          <cell r="Z742">
            <v>5</v>
          </cell>
          <cell r="AB742">
            <v>4416.0795000000007</v>
          </cell>
          <cell r="AD742">
            <v>666339.48950000003</v>
          </cell>
          <cell r="AF742">
            <v>4.4861089230611473</v>
          </cell>
          <cell r="AH742">
            <v>47472</v>
          </cell>
          <cell r="AJ742">
            <v>-90008.98</v>
          </cell>
          <cell r="AL742">
            <v>5</v>
          </cell>
          <cell r="AN742">
            <v>4500.4489999999996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H743">
            <v>5988395.7199999997</v>
          </cell>
          <cell r="J743">
            <v>-351435.85000000009</v>
          </cell>
          <cell r="L743">
            <v>5636959.8699999992</v>
          </cell>
          <cell r="N743">
            <v>-224882.39000000007</v>
          </cell>
          <cell r="P743">
            <v>5412077.4799999995</v>
          </cell>
          <cell r="R743">
            <v>2432657</v>
          </cell>
          <cell r="T743">
            <v>3.0797610783351681</v>
          </cell>
          <cell r="V743">
            <v>179017</v>
          </cell>
          <cell r="X743">
            <v>-351435.85000000009</v>
          </cell>
          <cell r="Z743">
            <v>5</v>
          </cell>
          <cell r="AB743">
            <v>17571.792500000003</v>
          </cell>
          <cell r="AD743">
            <v>2277809.9424999999</v>
          </cell>
          <cell r="AF743">
            <v>3.0797610783351681</v>
          </cell>
          <cell r="AH743">
            <v>170142</v>
          </cell>
          <cell r="AJ743">
            <v>-224882.39000000007</v>
          </cell>
          <cell r="AL743">
            <v>5</v>
          </cell>
          <cell r="AN743">
            <v>11244.119500000004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H744">
            <v>2331379.02</v>
          </cell>
          <cell r="J744">
            <v>-213514.59</v>
          </cell>
          <cell r="L744">
            <v>2117864.4300000002</v>
          </cell>
          <cell r="N744">
            <v>-201158.04000000007</v>
          </cell>
          <cell r="P744">
            <v>1916706.3900000001</v>
          </cell>
          <cell r="R744">
            <v>1237403</v>
          </cell>
          <cell r="T744">
            <v>4.9664658726555153</v>
          </cell>
          <cell r="V744">
            <v>110485</v>
          </cell>
          <cell r="X744">
            <v>-213514.59</v>
          </cell>
          <cell r="Z744">
            <v>1</v>
          </cell>
          <cell r="AB744">
            <v>2135.1459</v>
          </cell>
          <cell r="AD744">
            <v>1136508.5558999998</v>
          </cell>
          <cell r="AF744">
            <v>4.9664658726555153</v>
          </cell>
          <cell r="AH744">
            <v>100188</v>
          </cell>
          <cell r="AJ744">
            <v>-201158.04000000007</v>
          </cell>
          <cell r="AL744">
            <v>1</v>
          </cell>
          <cell r="AN744">
            <v>2011.5804000000007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H745">
            <v>392405.87</v>
          </cell>
          <cell r="J745">
            <v>-157531.34</v>
          </cell>
          <cell r="L745">
            <v>234874.53</v>
          </cell>
          <cell r="N745">
            <v>-56658.109999999993</v>
          </cell>
          <cell r="P745">
            <v>178216.42</v>
          </cell>
          <cell r="R745">
            <v>353253</v>
          </cell>
          <cell r="T745">
            <v>1.7550807640166213</v>
          </cell>
          <cell r="V745">
            <v>5505</v>
          </cell>
          <cell r="X745">
            <v>-157531.34</v>
          </cell>
          <cell r="Z745">
            <v>0</v>
          </cell>
          <cell r="AB745">
            <v>0</v>
          </cell>
          <cell r="AD745">
            <v>201226.66</v>
          </cell>
          <cell r="AF745">
            <v>1.7550807640166213</v>
          </cell>
          <cell r="AH745">
            <v>3625</v>
          </cell>
          <cell r="AJ745">
            <v>-56658.109999999993</v>
          </cell>
          <cell r="AL745">
            <v>0</v>
          </cell>
          <cell r="AN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H746">
            <v>38414876.890000001</v>
          </cell>
          <cell r="J746">
            <v>0</v>
          </cell>
          <cell r="L746">
            <v>38414876.890000001</v>
          </cell>
          <cell r="N746">
            <v>0</v>
          </cell>
          <cell r="P746">
            <v>38414876.890000001</v>
          </cell>
          <cell r="R746">
            <v>17773786</v>
          </cell>
          <cell r="T746">
            <v>2.5384343267296816</v>
          </cell>
          <cell r="V746">
            <v>975136</v>
          </cell>
          <cell r="X746">
            <v>0</v>
          </cell>
          <cell r="Z746">
            <v>0</v>
          </cell>
          <cell r="AB746">
            <v>0</v>
          </cell>
          <cell r="AD746">
            <v>18748922</v>
          </cell>
          <cell r="AF746">
            <v>2.5384343267296816</v>
          </cell>
          <cell r="AH746">
            <v>975136</v>
          </cell>
          <cell r="AJ746">
            <v>0</v>
          </cell>
          <cell r="AL746">
            <v>0</v>
          </cell>
          <cell r="AN746">
            <v>0</v>
          </cell>
          <cell r="AP746">
            <v>19724058</v>
          </cell>
        </row>
        <row r="747">
          <cell r="F747" t="str">
            <v>TOTAL UTAH MINING</v>
          </cell>
          <cell r="H747">
            <v>235124849.29000002</v>
          </cell>
          <cell r="J747">
            <v>-18578360.810000002</v>
          </cell>
          <cell r="L747">
            <v>216546488.48000002</v>
          </cell>
          <cell r="N747">
            <v>-12564683.170000002</v>
          </cell>
          <cell r="P747">
            <v>203981805.30999994</v>
          </cell>
          <cell r="R747">
            <v>120358711</v>
          </cell>
          <cell r="V747">
            <v>8145005</v>
          </cell>
          <cell r="X747">
            <v>-18578360.810000002</v>
          </cell>
          <cell r="AB747">
            <v>884605.30330000003</v>
          </cell>
          <cell r="AD747">
            <v>110809960.49329999</v>
          </cell>
          <cell r="AH747">
            <v>7447169</v>
          </cell>
          <cell r="AJ747">
            <v>-12564683.170000002</v>
          </cell>
          <cell r="AN747">
            <v>587490.92480000004</v>
          </cell>
          <cell r="AP747">
            <v>106279937.24810001</v>
          </cell>
        </row>
        <row r="749">
          <cell r="F749" t="str">
            <v>TOTAL ELECTRIC PLANT</v>
          </cell>
          <cell r="H749">
            <v>21091685846.220005</v>
          </cell>
          <cell r="J749">
            <v>-177165799.84000012</v>
          </cell>
          <cell r="L749">
            <v>20914520046.380005</v>
          </cell>
          <cell r="N749">
            <v>-162507860.54000011</v>
          </cell>
          <cell r="P749">
            <v>20752012185.84</v>
          </cell>
          <cell r="R749">
            <v>6811625346</v>
          </cell>
          <cell r="V749">
            <v>539844361</v>
          </cell>
          <cell r="X749">
            <v>-177165799.84000012</v>
          </cell>
          <cell r="AB749">
            <v>-6405065.0900000036</v>
          </cell>
          <cell r="AD749">
            <v>7150478655.5799952</v>
          </cell>
          <cell r="AH749">
            <v>534357663</v>
          </cell>
          <cell r="AJ749">
            <v>-162507860.54000011</v>
          </cell>
          <cell r="AN749">
            <v>-7275381.8122000033</v>
          </cell>
          <cell r="AP749">
            <v>7497632889.7378025</v>
          </cell>
        </row>
        <row r="758">
          <cell r="E758" t="str">
            <v>RECONCILIATION</v>
          </cell>
        </row>
        <row r="760">
          <cell r="E760" t="str">
            <v>Amortization Accounts</v>
          </cell>
        </row>
        <row r="761">
          <cell r="D761">
            <v>390.3</v>
          </cell>
          <cell r="E761" t="str">
            <v>390.30</v>
          </cell>
          <cell r="F761" t="str">
            <v>Structures and Improvements - Panels</v>
          </cell>
          <cell r="H761">
            <v>12769896.23</v>
          </cell>
          <cell r="AH761" t="e">
            <v>#N/A</v>
          </cell>
          <cell r="AJ761" t="e">
            <v>#N/A</v>
          </cell>
        </row>
        <row r="762">
          <cell r="D762">
            <v>391</v>
          </cell>
          <cell r="E762" t="str">
            <v>391.00</v>
          </cell>
          <cell r="F762" t="str">
            <v>Office Furniture</v>
          </cell>
          <cell r="H762">
            <v>20976668.91</v>
          </cell>
          <cell r="AH762" t="e">
            <v>#N/A</v>
          </cell>
          <cell r="AJ762" t="e">
            <v>#N/A</v>
          </cell>
        </row>
      </sheetData>
      <sheetData sheetId="16">
        <row r="11">
          <cell r="B11" t="str">
            <v>Location</v>
          </cell>
          <cell r="E11" t="str">
            <v>STEAM PRODUCTION PLANT</v>
          </cell>
        </row>
        <row r="13">
          <cell r="F13" t="str">
            <v>BLUNDELL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OregonAccel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H14">
            <v>35883106.869999997</v>
          </cell>
          <cell r="J14">
            <v>0</v>
          </cell>
          <cell r="L14">
            <v>35883106.869999997</v>
          </cell>
          <cell r="N14">
            <v>0</v>
          </cell>
          <cell r="P14">
            <v>35883106.869999997</v>
          </cell>
          <cell r="R14">
            <v>18928013</v>
          </cell>
          <cell r="T14">
            <v>2.27</v>
          </cell>
          <cell r="V14">
            <v>814547</v>
          </cell>
          <cell r="X14">
            <v>0</v>
          </cell>
          <cell r="Z14">
            <v>0</v>
          </cell>
          <cell r="AB14">
            <v>0</v>
          </cell>
          <cell r="AD14">
            <v>19742560</v>
          </cell>
          <cell r="AF14">
            <v>2.27</v>
          </cell>
          <cell r="AH14">
            <v>814547</v>
          </cell>
          <cell r="AJ14">
            <v>0</v>
          </cell>
          <cell r="AL14">
            <v>0</v>
          </cell>
          <cell r="AN14">
            <v>0</v>
          </cell>
          <cell r="AP14">
            <v>20557107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OregonAccel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H15">
            <v>8026576.1799999997</v>
          </cell>
          <cell r="J15">
            <v>-19101.739999999998</v>
          </cell>
          <cell r="L15">
            <v>8007474.4399999995</v>
          </cell>
          <cell r="N15">
            <v>-19707.560000000001</v>
          </cell>
          <cell r="P15">
            <v>7987766.8799999999</v>
          </cell>
          <cell r="R15">
            <v>4088803</v>
          </cell>
          <cell r="T15">
            <v>1.69</v>
          </cell>
          <cell r="V15">
            <v>135488</v>
          </cell>
          <cell r="X15">
            <v>-19101.739999999998</v>
          </cell>
          <cell r="Z15">
            <v>-30</v>
          </cell>
          <cell r="AB15">
            <v>-5730.5219999999999</v>
          </cell>
          <cell r="AD15">
            <v>4199458.7379999999</v>
          </cell>
          <cell r="AF15">
            <v>1.69</v>
          </cell>
          <cell r="AH15">
            <v>135160</v>
          </cell>
          <cell r="AJ15">
            <v>-19707.560000000001</v>
          </cell>
          <cell r="AL15">
            <v>-30</v>
          </cell>
          <cell r="AN15">
            <v>-5912.268</v>
          </cell>
          <cell r="AP15">
            <v>4308998.91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OregonAccel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H16">
            <v>28217346.91</v>
          </cell>
          <cell r="J16">
            <v>-224670.18</v>
          </cell>
          <cell r="L16">
            <v>27992676.73</v>
          </cell>
          <cell r="N16">
            <v>-234822.98999999996</v>
          </cell>
          <cell r="P16">
            <v>27757853.740000002</v>
          </cell>
          <cell r="R16">
            <v>12803130</v>
          </cell>
          <cell r="T16">
            <v>3.14</v>
          </cell>
          <cell r="V16">
            <v>882497</v>
          </cell>
          <cell r="X16">
            <v>-224670.18</v>
          </cell>
          <cell r="Z16">
            <v>-10</v>
          </cell>
          <cell r="AB16">
            <v>-22467.017999999996</v>
          </cell>
          <cell r="AD16">
            <v>13438489.802000001</v>
          </cell>
          <cell r="AF16">
            <v>3.14</v>
          </cell>
          <cell r="AH16">
            <v>875283</v>
          </cell>
          <cell r="AJ16">
            <v>-234822.98999999996</v>
          </cell>
          <cell r="AL16">
            <v>-10</v>
          </cell>
          <cell r="AN16">
            <v>-23482.298999999995</v>
          </cell>
          <cell r="AP16">
            <v>14055467.513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OregonAccel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H17">
            <v>32037766.34</v>
          </cell>
          <cell r="J17">
            <v>-236289.24000000005</v>
          </cell>
          <cell r="L17">
            <v>31801477.100000001</v>
          </cell>
          <cell r="N17">
            <v>-248067.71999999994</v>
          </cell>
          <cell r="P17">
            <v>31553409.380000003</v>
          </cell>
          <cell r="R17">
            <v>11628954</v>
          </cell>
          <cell r="T17">
            <v>2.12</v>
          </cell>
          <cell r="V17">
            <v>676696</v>
          </cell>
          <cell r="X17">
            <v>-236289.24000000005</v>
          </cell>
          <cell r="Z17">
            <v>-15</v>
          </cell>
          <cell r="AB17">
            <v>-35443.386000000006</v>
          </cell>
          <cell r="AD17">
            <v>12033917.374</v>
          </cell>
          <cell r="AF17">
            <v>2.12</v>
          </cell>
          <cell r="AH17">
            <v>671562</v>
          </cell>
          <cell r="AJ17">
            <v>-248067.71999999994</v>
          </cell>
          <cell r="AL17">
            <v>-15</v>
          </cell>
          <cell r="AN17">
            <v>-37210.157999999996</v>
          </cell>
          <cell r="AP17">
            <v>12420201.495999999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OregonAccel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H18">
            <v>7501209.7300000004</v>
          </cell>
          <cell r="J18">
            <v>-16803.150000000005</v>
          </cell>
          <cell r="L18">
            <v>7484406.5800000001</v>
          </cell>
          <cell r="N18">
            <v>-17696.71</v>
          </cell>
          <cell r="P18">
            <v>7466709.8700000001</v>
          </cell>
          <cell r="R18">
            <v>3338265</v>
          </cell>
          <cell r="T18">
            <v>1.61</v>
          </cell>
          <cell r="V18">
            <v>120634</v>
          </cell>
          <cell r="X18">
            <v>-16803.150000000005</v>
          </cell>
          <cell r="Z18">
            <v>-10</v>
          </cell>
          <cell r="AB18">
            <v>-1680.3150000000005</v>
          </cell>
          <cell r="AD18">
            <v>3440415.5350000001</v>
          </cell>
          <cell r="AF18">
            <v>1.61</v>
          </cell>
          <cell r="AH18">
            <v>120356</v>
          </cell>
          <cell r="AJ18">
            <v>-17696.71</v>
          </cell>
          <cell r="AL18">
            <v>-10</v>
          </cell>
          <cell r="AN18">
            <v>-1769.6709999999998</v>
          </cell>
          <cell r="AP18">
            <v>3541305.1540000001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OregonAccel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H19">
            <v>1241261.6299999999</v>
          </cell>
          <cell r="J19">
            <v>-20004.310000000001</v>
          </cell>
          <cell r="L19">
            <v>1221257.3199999998</v>
          </cell>
          <cell r="N19">
            <v>-20004.310000000001</v>
          </cell>
          <cell r="P19">
            <v>1201253.0099999998</v>
          </cell>
          <cell r="R19">
            <v>451454</v>
          </cell>
          <cell r="T19">
            <v>1.96</v>
          </cell>
          <cell r="V19">
            <v>24133</v>
          </cell>
          <cell r="X19">
            <v>-20004.310000000001</v>
          </cell>
          <cell r="Z19">
            <v>-10</v>
          </cell>
          <cell r="AB19">
            <v>-2000.431</v>
          </cell>
          <cell r="AD19">
            <v>453582.25900000002</v>
          </cell>
          <cell r="AF19">
            <v>1.96</v>
          </cell>
          <cell r="AH19">
            <v>23741</v>
          </cell>
          <cell r="AJ19">
            <v>-20004.310000000001</v>
          </cell>
          <cell r="AL19">
            <v>-10</v>
          </cell>
          <cell r="AN19">
            <v>-2000.431</v>
          </cell>
          <cell r="AP19">
            <v>455318.51800000004</v>
          </cell>
        </row>
        <row r="20">
          <cell r="A20">
            <v>0</v>
          </cell>
          <cell r="F20" t="str">
            <v>TOTAL BLUNDELL</v>
          </cell>
          <cell r="H20">
            <v>112907267.66</v>
          </cell>
          <cell r="J20">
            <v>-516868.62000000005</v>
          </cell>
          <cell r="L20">
            <v>112390399.03999998</v>
          </cell>
          <cell r="N20">
            <v>-540299.28999999992</v>
          </cell>
          <cell r="P20">
            <v>111850099.75000001</v>
          </cell>
          <cell r="R20">
            <v>51238619</v>
          </cell>
          <cell r="V20">
            <v>2653995</v>
          </cell>
          <cell r="X20">
            <v>-516868.62000000005</v>
          </cell>
          <cell r="AB20">
            <v>-67321.672000000006</v>
          </cell>
          <cell r="AD20">
            <v>53308423.708000004</v>
          </cell>
          <cell r="AH20">
            <v>2640649</v>
          </cell>
          <cell r="AJ20">
            <v>-540299.28999999992</v>
          </cell>
          <cell r="AN20">
            <v>-70374.82699999999</v>
          </cell>
          <cell r="AP20">
            <v>55338398.590999998</v>
          </cell>
        </row>
        <row r="21">
          <cell r="A21">
            <v>0</v>
          </cell>
        </row>
        <row r="22">
          <cell r="A22">
            <v>0</v>
          </cell>
          <cell r="F22" t="str">
            <v>CARBON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OregonAccel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H23">
            <v>15364075.57</v>
          </cell>
          <cell r="J23">
            <v>-50484.289999999979</v>
          </cell>
          <cell r="L23">
            <v>15313591.280000001</v>
          </cell>
          <cell r="N23">
            <v>-51969.62</v>
          </cell>
          <cell r="P23">
            <v>15261621.660000002</v>
          </cell>
          <cell r="R23">
            <v>9825356</v>
          </cell>
          <cell r="T23">
            <v>3.44</v>
          </cell>
          <cell r="V23">
            <v>527656</v>
          </cell>
          <cell r="X23">
            <v>-50484.289999999979</v>
          </cell>
          <cell r="Z23">
            <v>-30</v>
          </cell>
          <cell r="AB23">
            <v>-15145.286999999993</v>
          </cell>
          <cell r="AD23">
            <v>10287382.423</v>
          </cell>
          <cell r="AF23">
            <v>36</v>
          </cell>
          <cell r="AH23">
            <v>5503538</v>
          </cell>
          <cell r="AJ23">
            <v>-51969.62</v>
          </cell>
          <cell r="AL23">
            <v>-30</v>
          </cell>
          <cell r="AN23">
            <v>-15590.886</v>
          </cell>
          <cell r="AP23">
            <v>15723359.917000001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OregonAccel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H24">
            <v>68831424.890000001</v>
          </cell>
          <cell r="J24">
            <v>-525222.25999999989</v>
          </cell>
          <cell r="L24">
            <v>68306202.629999995</v>
          </cell>
          <cell r="N24">
            <v>-542397.47000000009</v>
          </cell>
          <cell r="P24">
            <v>67763805.159999996</v>
          </cell>
          <cell r="R24">
            <v>39855201</v>
          </cell>
          <cell r="T24">
            <v>4.47</v>
          </cell>
          <cell r="V24">
            <v>3065026</v>
          </cell>
          <cell r="X24">
            <v>-525222.25999999989</v>
          </cell>
          <cell r="Z24">
            <v>-10</v>
          </cell>
          <cell r="AB24">
            <v>-52522.225999999988</v>
          </cell>
          <cell r="AD24">
            <v>42342482.513999999</v>
          </cell>
          <cell r="AF24">
            <v>38.380000000000003</v>
          </cell>
          <cell r="AH24">
            <v>26111834</v>
          </cell>
          <cell r="AJ24">
            <v>-542397.47000000009</v>
          </cell>
          <cell r="AL24">
            <v>-10</v>
          </cell>
          <cell r="AN24">
            <v>-54239.74700000001</v>
          </cell>
          <cell r="AP24">
            <v>67857679.297000006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OregonAccel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H25">
            <v>28351048.870000001</v>
          </cell>
          <cell r="J25">
            <v>-254299.33999999994</v>
          </cell>
          <cell r="L25">
            <v>28096749.530000001</v>
          </cell>
          <cell r="N25">
            <v>-261850.21000000005</v>
          </cell>
          <cell r="P25">
            <v>27834899.32</v>
          </cell>
          <cell r="R25">
            <v>16007769</v>
          </cell>
          <cell r="T25">
            <v>4.0999999999999996</v>
          </cell>
          <cell r="V25">
            <v>1157180</v>
          </cell>
          <cell r="X25">
            <v>-254299.33999999994</v>
          </cell>
          <cell r="Z25">
            <v>-15</v>
          </cell>
          <cell r="AB25">
            <v>-38144.900999999991</v>
          </cell>
          <cell r="AD25">
            <v>16872504.759</v>
          </cell>
          <cell r="AF25">
            <v>39.130000000000003</v>
          </cell>
          <cell r="AH25">
            <v>10943027</v>
          </cell>
          <cell r="AJ25">
            <v>-261850.21000000005</v>
          </cell>
          <cell r="AL25">
            <v>-15</v>
          </cell>
          <cell r="AN25">
            <v>-39277.531500000012</v>
          </cell>
          <cell r="AP25">
            <v>27514404.017499998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OregonAccel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H26">
            <v>6218094.1699999999</v>
          </cell>
          <cell r="J26">
            <v>-27291.839999999993</v>
          </cell>
          <cell r="L26">
            <v>6190802.3300000001</v>
          </cell>
          <cell r="N26">
            <v>-28451.760000000002</v>
          </cell>
          <cell r="P26">
            <v>6162350.5700000003</v>
          </cell>
          <cell r="R26">
            <v>3512394</v>
          </cell>
          <cell r="T26">
            <v>3.22</v>
          </cell>
          <cell r="V26">
            <v>199783</v>
          </cell>
          <cell r="X26">
            <v>-27291.839999999993</v>
          </cell>
          <cell r="Z26">
            <v>-10</v>
          </cell>
          <cell r="AB26">
            <v>-2729.1839999999993</v>
          </cell>
          <cell r="AD26">
            <v>3682155.9760000003</v>
          </cell>
          <cell r="AF26">
            <v>39.42</v>
          </cell>
          <cell r="AH26">
            <v>2434806</v>
          </cell>
          <cell r="AJ26">
            <v>-28451.760000000002</v>
          </cell>
          <cell r="AL26">
            <v>-10</v>
          </cell>
          <cell r="AN26">
            <v>-2845.1760000000004</v>
          </cell>
          <cell r="AP26">
            <v>6085665.04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OregonAccel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H27">
            <v>809545.62</v>
          </cell>
          <cell r="J27">
            <v>-12006.87</v>
          </cell>
          <cell r="L27">
            <v>797538.75</v>
          </cell>
          <cell r="N27">
            <v>-12006.85</v>
          </cell>
          <cell r="P27">
            <v>785531.9</v>
          </cell>
          <cell r="R27">
            <v>338627</v>
          </cell>
          <cell r="T27">
            <v>3.5</v>
          </cell>
          <cell r="V27">
            <v>28124</v>
          </cell>
          <cell r="X27">
            <v>-12006.87</v>
          </cell>
          <cell r="Z27">
            <v>-10</v>
          </cell>
          <cell r="AB27">
            <v>-1200.6870000000001</v>
          </cell>
          <cell r="AD27">
            <v>353543.44300000003</v>
          </cell>
          <cell r="AF27">
            <v>45.82</v>
          </cell>
          <cell r="AH27">
            <v>362681</v>
          </cell>
          <cell r="AJ27">
            <v>-12006.85</v>
          </cell>
          <cell r="AL27">
            <v>-10</v>
          </cell>
          <cell r="AN27">
            <v>-1200.6849999999999</v>
          </cell>
          <cell r="AP27">
            <v>703016.90799999994</v>
          </cell>
        </row>
        <row r="28">
          <cell r="A28">
            <v>0</v>
          </cell>
          <cell r="F28" t="str">
            <v>TOTAL CARBON</v>
          </cell>
          <cell r="H28">
            <v>119574189.12000002</v>
          </cell>
          <cell r="J28">
            <v>-869304.59999999974</v>
          </cell>
          <cell r="L28">
            <v>118704884.52</v>
          </cell>
          <cell r="N28">
            <v>-896675.91000000015</v>
          </cell>
          <cell r="P28">
            <v>117808208.60999998</v>
          </cell>
          <cell r="R28">
            <v>69539347</v>
          </cell>
          <cell r="V28">
            <v>4977769</v>
          </cell>
          <cell r="X28">
            <v>-869304.59999999974</v>
          </cell>
          <cell r="AB28">
            <v>-109742.28499999996</v>
          </cell>
          <cell r="AD28">
            <v>73538069.114999995</v>
          </cell>
          <cell r="AH28">
            <v>45355886</v>
          </cell>
          <cell r="AJ28">
            <v>-896675.91000000015</v>
          </cell>
          <cell r="AN28">
            <v>-113154.02550000003</v>
          </cell>
          <cell r="AP28">
            <v>117884125.17950001</v>
          </cell>
        </row>
        <row r="29">
          <cell r="A29">
            <v>0</v>
          </cell>
        </row>
        <row r="30">
          <cell r="A30">
            <v>0</v>
          </cell>
          <cell r="F30" t="str">
            <v>CHOLLA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OregonAccel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H31">
            <v>1201891.8500000001</v>
          </cell>
          <cell r="J31">
            <v>0</v>
          </cell>
          <cell r="L31">
            <v>1201891.8500000001</v>
          </cell>
          <cell r="N31">
            <v>0</v>
          </cell>
          <cell r="P31">
            <v>1201891.8500000001</v>
          </cell>
          <cell r="R31">
            <v>169463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B31">
            <v>0</v>
          </cell>
          <cell r="AD31">
            <v>169463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169463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OregonAccel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H32">
            <v>59823656.619999997</v>
          </cell>
          <cell r="J32">
            <v>-144588.84000000003</v>
          </cell>
          <cell r="L32">
            <v>59679067.779999994</v>
          </cell>
          <cell r="N32">
            <v>-149332.13</v>
          </cell>
          <cell r="P32">
            <v>59529735.649999991</v>
          </cell>
          <cell r="R32">
            <v>24828732</v>
          </cell>
          <cell r="T32">
            <v>2.2799999999999998</v>
          </cell>
          <cell r="V32">
            <v>1362331</v>
          </cell>
          <cell r="X32">
            <v>-144588.84000000003</v>
          </cell>
          <cell r="Z32">
            <v>-30</v>
          </cell>
          <cell r="AB32">
            <v>-43376.652000000009</v>
          </cell>
          <cell r="AD32">
            <v>26003097.508000001</v>
          </cell>
          <cell r="AF32">
            <v>2.2799999999999998</v>
          </cell>
          <cell r="AH32">
            <v>1358980</v>
          </cell>
          <cell r="AJ32">
            <v>-149332.13</v>
          </cell>
          <cell r="AL32">
            <v>-30</v>
          </cell>
          <cell r="AN32">
            <v>-44799.639000000003</v>
          </cell>
          <cell r="AP32">
            <v>27167945.739000004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OregonAccel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H33">
            <v>325922912.70999998</v>
          </cell>
          <cell r="J33">
            <v>-2331654.4300000006</v>
          </cell>
          <cell r="L33">
            <v>323591258.27999997</v>
          </cell>
          <cell r="N33">
            <v>-2414193.6799999997</v>
          </cell>
          <cell r="P33">
            <v>321177064.59999996</v>
          </cell>
          <cell r="R33">
            <v>105752335</v>
          </cell>
          <cell r="T33">
            <v>2.33</v>
          </cell>
          <cell r="V33">
            <v>7566840</v>
          </cell>
          <cell r="X33">
            <v>-2331654.4300000006</v>
          </cell>
          <cell r="Z33">
            <v>-10</v>
          </cell>
          <cell r="AB33">
            <v>-233165.44300000006</v>
          </cell>
          <cell r="AD33">
            <v>110754355.12699999</v>
          </cell>
          <cell r="AF33">
            <v>2.33</v>
          </cell>
          <cell r="AH33">
            <v>7511551</v>
          </cell>
          <cell r="AJ33">
            <v>-2414193.6799999997</v>
          </cell>
          <cell r="AL33">
            <v>-10</v>
          </cell>
          <cell r="AN33">
            <v>-241419.36799999996</v>
          </cell>
          <cell r="AP33">
            <v>115610293.079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OregonAccel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H34">
            <v>66047987.369999997</v>
          </cell>
          <cell r="J34">
            <v>-704400.02000000014</v>
          </cell>
          <cell r="L34">
            <v>65343587.349999994</v>
          </cell>
          <cell r="N34">
            <v>-719501.55</v>
          </cell>
          <cell r="P34">
            <v>64624085.799999997</v>
          </cell>
          <cell r="R34">
            <v>24916525</v>
          </cell>
          <cell r="T34">
            <v>2.52</v>
          </cell>
          <cell r="V34">
            <v>1655534</v>
          </cell>
          <cell r="X34">
            <v>-704400.02000000014</v>
          </cell>
          <cell r="Z34">
            <v>-15</v>
          </cell>
          <cell r="AB34">
            <v>-105660.00300000003</v>
          </cell>
          <cell r="AD34">
            <v>25761998.977000002</v>
          </cell>
          <cell r="AF34">
            <v>2.52</v>
          </cell>
          <cell r="AH34">
            <v>1637593</v>
          </cell>
          <cell r="AJ34">
            <v>-719501.55</v>
          </cell>
          <cell r="AL34">
            <v>-15</v>
          </cell>
          <cell r="AN34">
            <v>-107925.2325</v>
          </cell>
          <cell r="AP34">
            <v>26572165.194499999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OregonAccel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H35">
            <v>66675755.640000001</v>
          </cell>
          <cell r="J35">
            <v>-183012.45000000004</v>
          </cell>
          <cell r="L35">
            <v>66492743.189999998</v>
          </cell>
          <cell r="N35">
            <v>-192654.27999999994</v>
          </cell>
          <cell r="P35">
            <v>66300088.909999996</v>
          </cell>
          <cell r="R35">
            <v>27970123</v>
          </cell>
          <cell r="T35">
            <v>2.08</v>
          </cell>
          <cell r="V35">
            <v>1384952</v>
          </cell>
          <cell r="X35">
            <v>-183012.45000000004</v>
          </cell>
          <cell r="Z35">
            <v>-10</v>
          </cell>
          <cell r="AB35">
            <v>-18301.245000000006</v>
          </cell>
          <cell r="AD35">
            <v>29153761.305</v>
          </cell>
          <cell r="AF35">
            <v>2.08</v>
          </cell>
          <cell r="AH35">
            <v>1381045</v>
          </cell>
          <cell r="AJ35">
            <v>-192654.27999999994</v>
          </cell>
          <cell r="AL35">
            <v>-10</v>
          </cell>
          <cell r="AN35">
            <v>-19265.427999999993</v>
          </cell>
          <cell r="AP35">
            <v>30322886.596999999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OregonAccel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H36">
            <v>4155951.08</v>
          </cell>
          <cell r="J36">
            <v>-74438.559999999983</v>
          </cell>
          <cell r="L36">
            <v>4081512.52</v>
          </cell>
          <cell r="N36">
            <v>-74438.559999999983</v>
          </cell>
          <cell r="P36">
            <v>4007073.96</v>
          </cell>
          <cell r="R36">
            <v>1605607</v>
          </cell>
          <cell r="T36">
            <v>2.4900000000000002</v>
          </cell>
          <cell r="V36">
            <v>102556</v>
          </cell>
          <cell r="X36">
            <v>-74438.559999999983</v>
          </cell>
          <cell r="Z36">
            <v>-10</v>
          </cell>
          <cell r="AB36">
            <v>-7443.8559999999989</v>
          </cell>
          <cell r="AD36">
            <v>1626280.584</v>
          </cell>
          <cell r="AF36">
            <v>2.4900000000000002</v>
          </cell>
          <cell r="AH36">
            <v>100703</v>
          </cell>
          <cell r="AJ36">
            <v>-74438.559999999983</v>
          </cell>
          <cell r="AL36">
            <v>-10</v>
          </cell>
          <cell r="AN36">
            <v>-7443.8559999999989</v>
          </cell>
          <cell r="AP36">
            <v>1645101.1680000001</v>
          </cell>
        </row>
        <row r="37">
          <cell r="A37">
            <v>0</v>
          </cell>
          <cell r="F37" t="str">
            <v>TOTAL CHOLLA</v>
          </cell>
          <cell r="H37">
            <v>523828155.26999992</v>
          </cell>
          <cell r="J37">
            <v>-3438094.3000000007</v>
          </cell>
          <cell r="L37">
            <v>520390060.96999997</v>
          </cell>
          <cell r="N37">
            <v>-3550120.1999999993</v>
          </cell>
          <cell r="P37">
            <v>516839940.76999992</v>
          </cell>
          <cell r="R37">
            <v>185242785</v>
          </cell>
          <cell r="V37">
            <v>12072213</v>
          </cell>
          <cell r="X37">
            <v>-3438094.3000000007</v>
          </cell>
          <cell r="AB37">
            <v>-407947.19900000008</v>
          </cell>
          <cell r="AD37">
            <v>193468956.50099999</v>
          </cell>
          <cell r="AH37">
            <v>11989872</v>
          </cell>
          <cell r="AJ37">
            <v>-3550120.1999999993</v>
          </cell>
          <cell r="AN37">
            <v>-420853.52349999995</v>
          </cell>
          <cell r="AP37">
            <v>201487854.7775</v>
          </cell>
        </row>
        <row r="38">
          <cell r="A38">
            <v>0</v>
          </cell>
        </row>
        <row r="39">
          <cell r="A39">
            <v>0</v>
          </cell>
          <cell r="F39" t="str">
            <v>COLSTRIP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OregonAccel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H40">
            <v>58963335.350000001</v>
          </cell>
          <cell r="J40">
            <v>-156452.87</v>
          </cell>
          <cell r="L40">
            <v>58806882.480000004</v>
          </cell>
          <cell r="N40">
            <v>-161315.34999999995</v>
          </cell>
          <cell r="P40">
            <v>58645567.130000003</v>
          </cell>
          <cell r="R40">
            <v>34615928</v>
          </cell>
          <cell r="T40">
            <v>2.08</v>
          </cell>
          <cell r="V40">
            <v>1224810</v>
          </cell>
          <cell r="X40">
            <v>-156452.87</v>
          </cell>
          <cell r="Z40">
            <v>-30</v>
          </cell>
          <cell r="AB40">
            <v>-46935.860999999997</v>
          </cell>
          <cell r="AD40">
            <v>35637349.269000001</v>
          </cell>
          <cell r="AF40">
            <v>2.08</v>
          </cell>
          <cell r="AH40">
            <v>1221505</v>
          </cell>
          <cell r="AJ40">
            <v>-161315.34999999995</v>
          </cell>
          <cell r="AL40">
            <v>-30</v>
          </cell>
          <cell r="AN40">
            <v>-48394.604999999981</v>
          </cell>
          <cell r="AP40">
            <v>36649144.314000003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OregonAccel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H41">
            <v>114250014.19</v>
          </cell>
          <cell r="J41">
            <v>-1328633.6600000001</v>
          </cell>
          <cell r="L41">
            <v>112921380.53</v>
          </cell>
          <cell r="N41">
            <v>-1367953.63</v>
          </cell>
          <cell r="P41">
            <v>111553426.90000001</v>
          </cell>
          <cell r="R41">
            <v>66176085</v>
          </cell>
          <cell r="T41">
            <v>2.2000000000000002</v>
          </cell>
          <cell r="V41">
            <v>2498885</v>
          </cell>
          <cell r="X41">
            <v>-1328633.6600000001</v>
          </cell>
          <cell r="Z41">
            <v>-10</v>
          </cell>
          <cell r="AB41">
            <v>-132863.36600000001</v>
          </cell>
          <cell r="AD41">
            <v>67213472.974000007</v>
          </cell>
          <cell r="AF41">
            <v>2.2000000000000002</v>
          </cell>
          <cell r="AH41">
            <v>2469223</v>
          </cell>
          <cell r="AJ41">
            <v>-1367953.63</v>
          </cell>
          <cell r="AL41">
            <v>-10</v>
          </cell>
          <cell r="AN41">
            <v>-136795.36299999998</v>
          </cell>
          <cell r="AP41">
            <v>68177946.981000006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OregonAccel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H42">
            <v>34705785.420000002</v>
          </cell>
          <cell r="J42">
            <v>-343330.44000000006</v>
          </cell>
          <cell r="L42">
            <v>34362454.980000004</v>
          </cell>
          <cell r="N42">
            <v>-356240.86000000016</v>
          </cell>
          <cell r="P42">
            <v>34006214.120000005</v>
          </cell>
          <cell r="R42">
            <v>15248327</v>
          </cell>
          <cell r="T42">
            <v>2.66</v>
          </cell>
          <cell r="V42">
            <v>918608</v>
          </cell>
          <cell r="X42">
            <v>-343330.44000000006</v>
          </cell>
          <cell r="Z42">
            <v>-15</v>
          </cell>
          <cell r="AB42">
            <v>-51499.566000000006</v>
          </cell>
          <cell r="AD42">
            <v>15772104.994000001</v>
          </cell>
          <cell r="AF42">
            <v>2.66</v>
          </cell>
          <cell r="AH42">
            <v>909303</v>
          </cell>
          <cell r="AJ42">
            <v>-356240.86000000016</v>
          </cell>
          <cell r="AL42">
            <v>-15</v>
          </cell>
          <cell r="AN42">
            <v>-53436.129000000023</v>
          </cell>
          <cell r="AP42">
            <v>16271731.005000001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OregonAccel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H43">
            <v>8949684.2100000009</v>
          </cell>
          <cell r="J43">
            <v>-27210.139999999996</v>
          </cell>
          <cell r="L43">
            <v>8922474.0700000003</v>
          </cell>
          <cell r="N43">
            <v>-28587.85</v>
          </cell>
          <cell r="P43">
            <v>8893886.2200000007</v>
          </cell>
          <cell r="R43">
            <v>5469699</v>
          </cell>
          <cell r="T43">
            <v>1.99</v>
          </cell>
          <cell r="V43">
            <v>177828</v>
          </cell>
          <cell r="X43">
            <v>-27210.139999999996</v>
          </cell>
          <cell r="Z43">
            <v>-10</v>
          </cell>
          <cell r="AB43">
            <v>-2721.0139999999997</v>
          </cell>
          <cell r="AD43">
            <v>5617595.8459999999</v>
          </cell>
          <cell r="AF43">
            <v>1.99</v>
          </cell>
          <cell r="AH43">
            <v>177273</v>
          </cell>
          <cell r="AJ43">
            <v>-28587.85</v>
          </cell>
          <cell r="AL43">
            <v>-10</v>
          </cell>
          <cell r="AN43">
            <v>-2858.7849999999999</v>
          </cell>
          <cell r="AP43">
            <v>5763422.2110000001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OregonAccel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H44">
            <v>2203473.2799999998</v>
          </cell>
          <cell r="J44">
            <v>-39469.180000000015</v>
          </cell>
          <cell r="L44">
            <v>2164004.0999999996</v>
          </cell>
          <cell r="N44">
            <v>-39469.180000000015</v>
          </cell>
          <cell r="P44">
            <v>2124534.9199999995</v>
          </cell>
          <cell r="R44">
            <v>1138212</v>
          </cell>
          <cell r="T44">
            <v>2.58</v>
          </cell>
          <cell r="V44">
            <v>56340</v>
          </cell>
          <cell r="X44">
            <v>-39469.180000000015</v>
          </cell>
          <cell r="Z44">
            <v>-10</v>
          </cell>
          <cell r="AB44">
            <v>-3946.9180000000015</v>
          </cell>
          <cell r="AD44">
            <v>1151135.902</v>
          </cell>
          <cell r="AF44">
            <v>2.58</v>
          </cell>
          <cell r="AH44">
            <v>55322</v>
          </cell>
          <cell r="AJ44">
            <v>-39469.180000000015</v>
          </cell>
          <cell r="AL44">
            <v>-10</v>
          </cell>
          <cell r="AN44">
            <v>-3946.9180000000015</v>
          </cell>
          <cell r="AP44">
            <v>1163041.804</v>
          </cell>
        </row>
        <row r="45">
          <cell r="A45">
            <v>0</v>
          </cell>
          <cell r="F45" t="str">
            <v>TOTAL COLSTRIP</v>
          </cell>
          <cell r="H45">
            <v>219072292.44999999</v>
          </cell>
          <cell r="J45">
            <v>-1895096.29</v>
          </cell>
          <cell r="L45">
            <v>217177196.16</v>
          </cell>
          <cell r="N45">
            <v>-1953566.8699999999</v>
          </cell>
          <cell r="P45">
            <v>215223629.28999999</v>
          </cell>
          <cell r="R45">
            <v>122648251</v>
          </cell>
          <cell r="V45">
            <v>4876471</v>
          </cell>
          <cell r="X45">
            <v>-1895096.29</v>
          </cell>
          <cell r="AB45">
            <v>-237966.72500000001</v>
          </cell>
          <cell r="AD45">
            <v>125391658.985</v>
          </cell>
          <cell r="AH45">
            <v>4832626</v>
          </cell>
          <cell r="AJ45">
            <v>-1953566.8699999999</v>
          </cell>
          <cell r="AN45">
            <v>-245431.8</v>
          </cell>
          <cell r="AP45">
            <v>128025286.31500001</v>
          </cell>
        </row>
        <row r="46">
          <cell r="A46">
            <v>0</v>
          </cell>
        </row>
        <row r="47">
          <cell r="A47">
            <v>0</v>
          </cell>
          <cell r="F47" t="str">
            <v>CRAIG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OregonAccel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H48">
            <v>36736993.539999999</v>
          </cell>
          <cell r="J48">
            <v>-114694.22000000004</v>
          </cell>
          <cell r="L48">
            <v>36622299.32</v>
          </cell>
          <cell r="N48">
            <v>-118139.12</v>
          </cell>
          <cell r="P48">
            <v>36504160.200000003</v>
          </cell>
          <cell r="R48">
            <v>23077822</v>
          </cell>
          <cell r="T48">
            <v>2.81</v>
          </cell>
          <cell r="V48">
            <v>1030698</v>
          </cell>
          <cell r="X48">
            <v>-114694.22000000004</v>
          </cell>
          <cell r="Z48">
            <v>-30</v>
          </cell>
          <cell r="AB48">
            <v>-34408.266000000018</v>
          </cell>
          <cell r="AD48">
            <v>23959417.514000002</v>
          </cell>
          <cell r="AF48">
            <v>2.81</v>
          </cell>
          <cell r="AH48">
            <v>1027427</v>
          </cell>
          <cell r="AJ48">
            <v>-118139.12</v>
          </cell>
          <cell r="AL48">
            <v>-30</v>
          </cell>
          <cell r="AN48">
            <v>-35441.735999999997</v>
          </cell>
          <cell r="AP48">
            <v>24833263.658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OregonAccel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H49">
            <v>93178559.280000001</v>
          </cell>
          <cell r="J49">
            <v>-972100.15999999992</v>
          </cell>
          <cell r="L49">
            <v>92206459.120000005</v>
          </cell>
          <cell r="N49">
            <v>-995138.40000000014</v>
          </cell>
          <cell r="P49">
            <v>91211320.719999999</v>
          </cell>
          <cell r="R49">
            <v>48601313</v>
          </cell>
          <cell r="T49">
            <v>3.36</v>
          </cell>
          <cell r="V49">
            <v>3114468</v>
          </cell>
          <cell r="X49">
            <v>-972100.15999999992</v>
          </cell>
          <cell r="Z49">
            <v>-10</v>
          </cell>
          <cell r="AB49">
            <v>-97210.016000000003</v>
          </cell>
          <cell r="AD49">
            <v>50646470.824000001</v>
          </cell>
          <cell r="AF49">
            <v>3.36</v>
          </cell>
          <cell r="AH49">
            <v>3081419</v>
          </cell>
          <cell r="AJ49">
            <v>-995138.40000000014</v>
          </cell>
          <cell r="AL49">
            <v>-10</v>
          </cell>
          <cell r="AN49">
            <v>-99513.840000000026</v>
          </cell>
          <cell r="AP49">
            <v>52633237.583999999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OregonAccel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H50">
            <v>26345535.329999998</v>
          </cell>
          <cell r="J50">
            <v>-276711.86</v>
          </cell>
          <cell r="L50">
            <v>26068823.469999999</v>
          </cell>
          <cell r="N50">
            <v>-281214.65999999997</v>
          </cell>
          <cell r="P50">
            <v>25787608.809999999</v>
          </cell>
          <cell r="R50">
            <v>10715149</v>
          </cell>
          <cell r="T50">
            <v>3.21</v>
          </cell>
          <cell r="V50">
            <v>841250</v>
          </cell>
          <cell r="X50">
            <v>-276711.86</v>
          </cell>
          <cell r="Z50">
            <v>-15</v>
          </cell>
          <cell r="AB50">
            <v>-41506.779000000002</v>
          </cell>
          <cell r="AD50">
            <v>11238180.361000001</v>
          </cell>
          <cell r="AF50">
            <v>3.21</v>
          </cell>
          <cell r="AH50">
            <v>832296</v>
          </cell>
          <cell r="AJ50">
            <v>-281214.65999999997</v>
          </cell>
          <cell r="AL50">
            <v>-15</v>
          </cell>
          <cell r="AN50">
            <v>-42182.198999999993</v>
          </cell>
          <cell r="AP50">
            <v>11747079.502000002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OregonAccel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H51">
            <v>16876687.699999999</v>
          </cell>
          <cell r="J51">
            <v>-64810.159999999989</v>
          </cell>
          <cell r="L51">
            <v>16811877.539999999</v>
          </cell>
          <cell r="N51">
            <v>-67567.77999999997</v>
          </cell>
          <cell r="P51">
            <v>16744309.76</v>
          </cell>
          <cell r="R51">
            <v>10749602</v>
          </cell>
          <cell r="T51">
            <v>2.72</v>
          </cell>
          <cell r="V51">
            <v>458164</v>
          </cell>
          <cell r="X51">
            <v>-64810.159999999989</v>
          </cell>
          <cell r="Z51">
            <v>-10</v>
          </cell>
          <cell r="AB51">
            <v>-6481.0159999999987</v>
          </cell>
          <cell r="AD51">
            <v>11136474.823999999</v>
          </cell>
          <cell r="AF51">
            <v>2.72</v>
          </cell>
          <cell r="AH51">
            <v>456364</v>
          </cell>
          <cell r="AJ51">
            <v>-67567.77999999997</v>
          </cell>
          <cell r="AL51">
            <v>-10</v>
          </cell>
          <cell r="AN51">
            <v>-6756.7779999999966</v>
          </cell>
          <cell r="AP51">
            <v>11518514.265999999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OregonAccel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H52">
            <v>1714396.36</v>
          </cell>
          <cell r="J52">
            <v>-34192.159999999996</v>
          </cell>
          <cell r="L52">
            <v>1680204.2000000002</v>
          </cell>
          <cell r="N52">
            <v>-34192.159999999996</v>
          </cell>
          <cell r="P52">
            <v>1646012.0400000003</v>
          </cell>
          <cell r="R52">
            <v>975513</v>
          </cell>
          <cell r="T52">
            <v>3.19</v>
          </cell>
          <cell r="V52">
            <v>54144</v>
          </cell>
          <cell r="X52">
            <v>-34192.159999999996</v>
          </cell>
          <cell r="Z52">
            <v>-10</v>
          </cell>
          <cell r="AB52">
            <v>-3419.2159999999999</v>
          </cell>
          <cell r="AD52">
            <v>992045.62399999995</v>
          </cell>
          <cell r="AF52">
            <v>3.19</v>
          </cell>
          <cell r="AH52">
            <v>53053</v>
          </cell>
          <cell r="AJ52">
            <v>-34192.159999999996</v>
          </cell>
          <cell r="AL52">
            <v>-10</v>
          </cell>
          <cell r="AN52">
            <v>-3419.2159999999999</v>
          </cell>
          <cell r="AP52">
            <v>1007487.2479999999</v>
          </cell>
        </row>
        <row r="53">
          <cell r="A53">
            <v>0</v>
          </cell>
          <cell r="F53" t="str">
            <v>TOTAL CRAIG</v>
          </cell>
          <cell r="H53">
            <v>174852172.20999998</v>
          </cell>
          <cell r="J53">
            <v>-1462508.5599999996</v>
          </cell>
          <cell r="L53">
            <v>173389663.64999998</v>
          </cell>
          <cell r="N53">
            <v>-1496252.1199999999</v>
          </cell>
          <cell r="P53">
            <v>171893411.52999997</v>
          </cell>
          <cell r="R53">
            <v>94119399</v>
          </cell>
          <cell r="V53">
            <v>5498724</v>
          </cell>
          <cell r="X53">
            <v>-1462508.5599999996</v>
          </cell>
          <cell r="AB53">
            <v>-183025.29300000001</v>
          </cell>
          <cell r="AD53">
            <v>97972589.147</v>
          </cell>
          <cell r="AH53">
            <v>5450559</v>
          </cell>
          <cell r="AJ53">
            <v>-1496252.1199999999</v>
          </cell>
          <cell r="AN53">
            <v>-187313.769</v>
          </cell>
          <cell r="AP53">
            <v>101739582.258</v>
          </cell>
        </row>
        <row r="54">
          <cell r="A54">
            <v>0</v>
          </cell>
        </row>
        <row r="55">
          <cell r="A55">
            <v>0</v>
          </cell>
          <cell r="F55" t="str">
            <v>DAVE JOHNSTON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OregonAccel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H56">
            <v>99970.26</v>
          </cell>
          <cell r="J56">
            <v>0</v>
          </cell>
          <cell r="L56">
            <v>99970.26</v>
          </cell>
          <cell r="N56">
            <v>0</v>
          </cell>
          <cell r="P56">
            <v>99970.26</v>
          </cell>
          <cell r="R56">
            <v>63212</v>
          </cell>
          <cell r="T56">
            <v>2.1800000000000002</v>
          </cell>
          <cell r="V56">
            <v>2179</v>
          </cell>
          <cell r="X56">
            <v>0</v>
          </cell>
          <cell r="Z56">
            <v>0</v>
          </cell>
          <cell r="AB56">
            <v>0</v>
          </cell>
          <cell r="AD56">
            <v>65391</v>
          </cell>
          <cell r="AF56">
            <v>2.1800000000000002</v>
          </cell>
          <cell r="AH56">
            <v>2179</v>
          </cell>
          <cell r="AJ56">
            <v>0</v>
          </cell>
          <cell r="AL56">
            <v>0</v>
          </cell>
          <cell r="AN56">
            <v>0</v>
          </cell>
          <cell r="AP56">
            <v>67570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OregonAccel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H57">
            <v>138592968.06</v>
          </cell>
          <cell r="J57">
            <v>-238106.46999999997</v>
          </cell>
          <cell r="L57">
            <v>138354861.59</v>
          </cell>
          <cell r="N57">
            <v>-246160.03</v>
          </cell>
          <cell r="P57">
            <v>138108701.56</v>
          </cell>
          <cell r="R57">
            <v>35485574</v>
          </cell>
          <cell r="T57">
            <v>3.38</v>
          </cell>
          <cell r="V57">
            <v>4680418</v>
          </cell>
          <cell r="X57">
            <v>-238106.46999999997</v>
          </cell>
          <cell r="Z57">
            <v>-30</v>
          </cell>
          <cell r="AB57">
            <v>-71431.940999999992</v>
          </cell>
          <cell r="AD57">
            <v>39856453.589000002</v>
          </cell>
          <cell r="AF57">
            <v>3.38</v>
          </cell>
          <cell r="AH57">
            <v>4672234</v>
          </cell>
          <cell r="AJ57">
            <v>-246160.03</v>
          </cell>
          <cell r="AL57">
            <v>-30</v>
          </cell>
          <cell r="AN57">
            <v>-73848.009000000005</v>
          </cell>
          <cell r="AP57">
            <v>44208679.549999997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OregonAccel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H58">
            <v>575213448.22000003</v>
          </cell>
          <cell r="J58">
            <v>-2870894.9199999995</v>
          </cell>
          <cell r="L58">
            <v>572342553.30000007</v>
          </cell>
          <cell r="N58">
            <v>-3017942.85</v>
          </cell>
          <cell r="P58">
            <v>569324610.45000005</v>
          </cell>
          <cell r="R58">
            <v>163260228</v>
          </cell>
          <cell r="T58">
            <v>3.43</v>
          </cell>
          <cell r="V58">
            <v>19680585</v>
          </cell>
          <cell r="X58">
            <v>-2870894.9199999995</v>
          </cell>
          <cell r="Z58">
            <v>-10</v>
          </cell>
          <cell r="AB58">
            <v>-287089.49199999997</v>
          </cell>
          <cell r="AD58">
            <v>179782828.588</v>
          </cell>
          <cell r="AF58">
            <v>3.43</v>
          </cell>
          <cell r="AH58">
            <v>19579592</v>
          </cell>
          <cell r="AJ58">
            <v>-3017942.85</v>
          </cell>
          <cell r="AL58">
            <v>-10</v>
          </cell>
          <cell r="AN58">
            <v>-301794.28499999997</v>
          </cell>
          <cell r="AP58">
            <v>196042683.45300001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OregonAccel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H59">
            <v>91968161.640000001</v>
          </cell>
          <cell r="J59">
            <v>-864714.89</v>
          </cell>
          <cell r="L59">
            <v>91103446.75</v>
          </cell>
          <cell r="N59">
            <v>-890853.53999999992</v>
          </cell>
          <cell r="P59">
            <v>90212593.209999993</v>
          </cell>
          <cell r="R59">
            <v>37667051</v>
          </cell>
          <cell r="T59">
            <v>3.35</v>
          </cell>
          <cell r="V59">
            <v>3066449</v>
          </cell>
          <cell r="X59">
            <v>-864714.89</v>
          </cell>
          <cell r="Z59">
            <v>-15</v>
          </cell>
          <cell r="AB59">
            <v>-129707.2335</v>
          </cell>
          <cell r="AD59">
            <v>39739077.876500003</v>
          </cell>
          <cell r="AF59">
            <v>3.35</v>
          </cell>
          <cell r="AH59">
            <v>3037044</v>
          </cell>
          <cell r="AJ59">
            <v>-890853.53999999992</v>
          </cell>
          <cell r="AL59">
            <v>-15</v>
          </cell>
          <cell r="AN59">
            <v>-133628.03099999999</v>
          </cell>
          <cell r="AP59">
            <v>41751640.305500001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OregonAccel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H60">
            <v>53047376.119999997</v>
          </cell>
          <cell r="J60">
            <v>-107681.62999999998</v>
          </cell>
          <cell r="L60">
            <v>52939694.489999995</v>
          </cell>
          <cell r="N60">
            <v>-112573.86999999997</v>
          </cell>
          <cell r="P60">
            <v>52827120.619999997</v>
          </cell>
          <cell r="R60">
            <v>13064489</v>
          </cell>
          <cell r="T60">
            <v>2.75</v>
          </cell>
          <cell r="V60">
            <v>1457322</v>
          </cell>
          <cell r="X60">
            <v>-107681.62999999998</v>
          </cell>
          <cell r="Z60">
            <v>-10</v>
          </cell>
          <cell r="AB60">
            <v>-10768.162999999999</v>
          </cell>
          <cell r="AD60">
            <v>14403361.206999999</v>
          </cell>
          <cell r="AF60">
            <v>2.75</v>
          </cell>
          <cell r="AH60">
            <v>1454294</v>
          </cell>
          <cell r="AJ60">
            <v>-112573.86999999997</v>
          </cell>
          <cell r="AL60">
            <v>-10</v>
          </cell>
          <cell r="AN60">
            <v>-11257.386999999997</v>
          </cell>
          <cell r="AP60">
            <v>15733823.949999999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OregonAccel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H61">
            <v>8457617.3599999994</v>
          </cell>
          <cell r="J61">
            <v>-116457.26000000001</v>
          </cell>
          <cell r="L61">
            <v>8341160.0999999996</v>
          </cell>
          <cell r="N61">
            <v>-116457.26000000001</v>
          </cell>
          <cell r="P61">
            <v>8224702.8399999999</v>
          </cell>
          <cell r="R61">
            <v>1971611</v>
          </cell>
          <cell r="T61">
            <v>5.83</v>
          </cell>
          <cell r="V61">
            <v>489684</v>
          </cell>
          <cell r="X61">
            <v>-116457.26000000001</v>
          </cell>
          <cell r="Z61">
            <v>-10</v>
          </cell>
          <cell r="AB61">
            <v>-11645.726000000001</v>
          </cell>
          <cell r="AD61">
            <v>2333192.0140000004</v>
          </cell>
          <cell r="AF61">
            <v>5.83</v>
          </cell>
          <cell r="AH61">
            <v>482895</v>
          </cell>
          <cell r="AJ61">
            <v>-116457.26000000001</v>
          </cell>
          <cell r="AL61">
            <v>-10</v>
          </cell>
          <cell r="AN61">
            <v>-11645.726000000001</v>
          </cell>
          <cell r="AP61">
            <v>2687984.0280000009</v>
          </cell>
        </row>
        <row r="62">
          <cell r="A62">
            <v>0</v>
          </cell>
          <cell r="F62" t="str">
            <v>TOTAL DAVE JOHNSTON</v>
          </cell>
          <cell r="H62">
            <v>867379541.65999997</v>
          </cell>
          <cell r="J62">
            <v>-4197855.17</v>
          </cell>
          <cell r="L62">
            <v>863181686.49000013</v>
          </cell>
          <cell r="N62">
            <v>-4383987.55</v>
          </cell>
          <cell r="P62">
            <v>858797698.94000006</v>
          </cell>
          <cell r="R62">
            <v>251512165</v>
          </cell>
          <cell r="V62">
            <v>29376637</v>
          </cell>
          <cell r="X62">
            <v>-4197855.17</v>
          </cell>
          <cell r="AB62">
            <v>-510642.55549999996</v>
          </cell>
          <cell r="AD62">
            <v>276180304.27450001</v>
          </cell>
          <cell r="AH62">
            <v>29228238</v>
          </cell>
          <cell r="AJ62">
            <v>-4383987.55</v>
          </cell>
          <cell r="AN62">
            <v>-532173.43799999997</v>
          </cell>
          <cell r="AP62">
            <v>300492381.28650004</v>
          </cell>
        </row>
        <row r="63">
          <cell r="A63">
            <v>0</v>
          </cell>
        </row>
        <row r="64">
          <cell r="A64">
            <v>0</v>
          </cell>
          <cell r="F64" t="str">
            <v>GADSBY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OregonAccel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H65">
            <v>15268515.08</v>
          </cell>
          <cell r="J65">
            <v>-60189.56</v>
          </cell>
          <cell r="L65">
            <v>15208325.52</v>
          </cell>
          <cell r="N65">
            <v>-61847.72</v>
          </cell>
          <cell r="P65">
            <v>15146477.799999999</v>
          </cell>
          <cell r="R65">
            <v>15846476</v>
          </cell>
          <cell r="T65">
            <v>1.28</v>
          </cell>
          <cell r="V65">
            <v>195052</v>
          </cell>
          <cell r="X65">
            <v>-60189.56</v>
          </cell>
          <cell r="Z65">
            <v>-30</v>
          </cell>
          <cell r="AB65">
            <v>-18056.867999999999</v>
          </cell>
          <cell r="AD65">
            <v>15963281.571999999</v>
          </cell>
          <cell r="AF65">
            <v>1.28</v>
          </cell>
          <cell r="AH65">
            <v>194271</v>
          </cell>
          <cell r="AJ65">
            <v>-61847.72</v>
          </cell>
          <cell r="AL65">
            <v>-30</v>
          </cell>
          <cell r="AN65">
            <v>-18554.316000000003</v>
          </cell>
          <cell r="AP65">
            <v>16077150.535999998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OregonAccel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H66">
            <v>37464585.539999999</v>
          </cell>
          <cell r="J66">
            <v>-510562.20999999985</v>
          </cell>
          <cell r="L66">
            <v>36954023.329999998</v>
          </cell>
          <cell r="N66">
            <v>-518044.40999999986</v>
          </cell>
          <cell r="P66">
            <v>36435978.920000002</v>
          </cell>
          <cell r="R66">
            <v>38550092</v>
          </cell>
          <cell r="T66">
            <v>1.36</v>
          </cell>
          <cell r="V66">
            <v>506047</v>
          </cell>
          <cell r="X66">
            <v>-510562.20999999985</v>
          </cell>
          <cell r="Z66">
            <v>-10</v>
          </cell>
          <cell r="AB66">
            <v>-51056.22099999999</v>
          </cell>
          <cell r="AD66">
            <v>38494520.568999998</v>
          </cell>
          <cell r="AF66">
            <v>1.36</v>
          </cell>
          <cell r="AH66">
            <v>499052</v>
          </cell>
          <cell r="AJ66">
            <v>-518044.40999999986</v>
          </cell>
          <cell r="AL66">
            <v>-10</v>
          </cell>
          <cell r="AN66">
            <v>-51804.440999999984</v>
          </cell>
          <cell r="AP66">
            <v>38423723.718000002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OregonAccel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H67">
            <v>18863810.73</v>
          </cell>
          <cell r="J67">
            <v>-351563.44999999995</v>
          </cell>
          <cell r="L67">
            <v>18512247.280000001</v>
          </cell>
          <cell r="N67">
            <v>-351701.93</v>
          </cell>
          <cell r="P67">
            <v>18160545.350000001</v>
          </cell>
          <cell r="R67">
            <v>18905614</v>
          </cell>
          <cell r="T67">
            <v>1.07</v>
          </cell>
          <cell r="V67">
            <v>199962</v>
          </cell>
          <cell r="X67">
            <v>-351563.44999999995</v>
          </cell>
          <cell r="Z67">
            <v>-15</v>
          </cell>
          <cell r="AB67">
            <v>-52734.517499999987</v>
          </cell>
          <cell r="AD67">
            <v>18701278.032500003</v>
          </cell>
          <cell r="AF67">
            <v>1.07</v>
          </cell>
          <cell r="AH67">
            <v>196199</v>
          </cell>
          <cell r="AJ67">
            <v>-351701.93</v>
          </cell>
          <cell r="AL67">
            <v>-15</v>
          </cell>
          <cell r="AN67">
            <v>-52755.289499999999</v>
          </cell>
          <cell r="AP67">
            <v>18493019.813000001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OregonAccel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H68">
            <v>7862653.5800000001</v>
          </cell>
          <cell r="J68">
            <v>-42519.92000000002</v>
          </cell>
          <cell r="L68">
            <v>7820133.6600000001</v>
          </cell>
          <cell r="N68">
            <v>-44114.3</v>
          </cell>
          <cell r="P68">
            <v>7776019.3600000003</v>
          </cell>
          <cell r="R68">
            <v>6434776</v>
          </cell>
          <cell r="T68">
            <v>0.97</v>
          </cell>
          <cell r="V68">
            <v>76062</v>
          </cell>
          <cell r="X68">
            <v>-42519.92000000002</v>
          </cell>
          <cell r="Z68">
            <v>-10</v>
          </cell>
          <cell r="AB68">
            <v>-4251.992000000002</v>
          </cell>
          <cell r="AD68">
            <v>6464066.0880000005</v>
          </cell>
          <cell r="AF68">
            <v>0.97</v>
          </cell>
          <cell r="AH68">
            <v>75641</v>
          </cell>
          <cell r="AJ68">
            <v>-44114.3</v>
          </cell>
          <cell r="AL68">
            <v>-10</v>
          </cell>
          <cell r="AN68">
            <v>-4411.43</v>
          </cell>
          <cell r="AP68">
            <v>6491181.3580000009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OregonAccel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H69">
            <v>457978.74</v>
          </cell>
          <cell r="J69">
            <v>-9530.14</v>
          </cell>
          <cell r="L69">
            <v>448448.6</v>
          </cell>
          <cell r="N69">
            <v>-9530.14</v>
          </cell>
          <cell r="P69">
            <v>438918.45999999996</v>
          </cell>
          <cell r="R69">
            <v>400312</v>
          </cell>
          <cell r="T69">
            <v>3.08</v>
          </cell>
          <cell r="V69">
            <v>13959</v>
          </cell>
          <cell r="X69">
            <v>-9530.14</v>
          </cell>
          <cell r="Z69">
            <v>-10</v>
          </cell>
          <cell r="AB69">
            <v>-953.0139999999999</v>
          </cell>
          <cell r="AD69">
            <v>403787.84599999996</v>
          </cell>
          <cell r="AF69">
            <v>3.08</v>
          </cell>
          <cell r="AH69">
            <v>13665</v>
          </cell>
          <cell r="AJ69">
            <v>-9530.14</v>
          </cell>
          <cell r="AL69">
            <v>-10</v>
          </cell>
          <cell r="AN69">
            <v>-953.0139999999999</v>
          </cell>
          <cell r="AP69">
            <v>406969.69199999992</v>
          </cell>
        </row>
        <row r="70">
          <cell r="A70">
            <v>0</v>
          </cell>
          <cell r="F70" t="str">
            <v>TOTAL GADSBY</v>
          </cell>
          <cell r="H70">
            <v>79917543.669999987</v>
          </cell>
          <cell r="J70">
            <v>-974365.2799999998</v>
          </cell>
          <cell r="L70">
            <v>78943178.389999986</v>
          </cell>
          <cell r="N70">
            <v>-985238.49999999988</v>
          </cell>
          <cell r="P70">
            <v>77957939.889999986</v>
          </cell>
          <cell r="R70">
            <v>80137270</v>
          </cell>
          <cell r="V70">
            <v>991082</v>
          </cell>
          <cell r="X70">
            <v>-974365.2799999998</v>
          </cell>
          <cell r="AB70">
            <v>-127052.61249999997</v>
          </cell>
          <cell r="AD70">
            <v>80026934.107500002</v>
          </cell>
          <cell r="AH70">
            <v>978828</v>
          </cell>
          <cell r="AJ70">
            <v>-985238.49999999988</v>
          </cell>
          <cell r="AN70">
            <v>-128478.49049999999</v>
          </cell>
          <cell r="AP70">
            <v>79892045.116999999</v>
          </cell>
        </row>
        <row r="71">
          <cell r="A71">
            <v>0</v>
          </cell>
        </row>
        <row r="72">
          <cell r="A72">
            <v>0</v>
          </cell>
          <cell r="F72" t="str">
            <v>HAYDEN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OregonAccel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H73">
            <v>17564004.789999999</v>
          </cell>
          <cell r="J73">
            <v>-32999.49</v>
          </cell>
          <cell r="L73">
            <v>17531005.300000001</v>
          </cell>
          <cell r="N73">
            <v>-34067.390000000007</v>
          </cell>
          <cell r="P73">
            <v>17496937.91</v>
          </cell>
          <cell r="R73">
            <v>4521035</v>
          </cell>
          <cell r="T73">
            <v>2.71</v>
          </cell>
          <cell r="V73">
            <v>475537</v>
          </cell>
          <cell r="X73">
            <v>-32999.49</v>
          </cell>
          <cell r="Z73">
            <v>-30</v>
          </cell>
          <cell r="AB73">
            <v>-9899.8469999999998</v>
          </cell>
          <cell r="AD73">
            <v>4953672.6629999997</v>
          </cell>
          <cell r="AF73">
            <v>2.71</v>
          </cell>
          <cell r="AH73">
            <v>474629</v>
          </cell>
          <cell r="AJ73">
            <v>-34067.390000000007</v>
          </cell>
          <cell r="AL73">
            <v>-30</v>
          </cell>
          <cell r="AN73">
            <v>-10220.217000000002</v>
          </cell>
          <cell r="AP73">
            <v>5384014.0559999999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OregonAccel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H74">
            <v>52104183.170000002</v>
          </cell>
          <cell r="J74">
            <v>-451740.52</v>
          </cell>
          <cell r="L74">
            <v>51652442.649999999</v>
          </cell>
          <cell r="N74">
            <v>-468279.97</v>
          </cell>
          <cell r="P74">
            <v>51184162.68</v>
          </cell>
          <cell r="R74">
            <v>30389135</v>
          </cell>
          <cell r="T74">
            <v>3.76</v>
          </cell>
          <cell r="V74">
            <v>1950625</v>
          </cell>
          <cell r="X74">
            <v>-451740.52</v>
          </cell>
          <cell r="Z74">
            <v>-10</v>
          </cell>
          <cell r="AB74">
            <v>-45174.052000000003</v>
          </cell>
          <cell r="AD74">
            <v>31842845.427999999</v>
          </cell>
          <cell r="AF74">
            <v>3.76</v>
          </cell>
          <cell r="AH74">
            <v>1933328</v>
          </cell>
          <cell r="AJ74">
            <v>-468279.97</v>
          </cell>
          <cell r="AL74">
            <v>-10</v>
          </cell>
          <cell r="AN74">
            <v>-46827.996999999996</v>
          </cell>
          <cell r="AP74">
            <v>33261065.461000003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OregonAccel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H75">
            <v>7979216.1900000004</v>
          </cell>
          <cell r="J75">
            <v>-94961.760000000009</v>
          </cell>
          <cell r="L75">
            <v>7884254.4300000006</v>
          </cell>
          <cell r="N75">
            <v>-96524.98000000001</v>
          </cell>
          <cell r="P75">
            <v>7787729.4500000002</v>
          </cell>
          <cell r="R75">
            <v>4270386</v>
          </cell>
          <cell r="T75">
            <v>2.99</v>
          </cell>
          <cell r="V75">
            <v>237159</v>
          </cell>
          <cell r="X75">
            <v>-94961.760000000009</v>
          </cell>
          <cell r="Z75">
            <v>-15</v>
          </cell>
          <cell r="AB75">
            <v>-14244.264000000001</v>
          </cell>
          <cell r="AD75">
            <v>4398338.9759999998</v>
          </cell>
          <cell r="AF75">
            <v>2.99</v>
          </cell>
          <cell r="AH75">
            <v>234296</v>
          </cell>
          <cell r="AJ75">
            <v>-96524.98000000001</v>
          </cell>
          <cell r="AL75">
            <v>-15</v>
          </cell>
          <cell r="AN75">
            <v>-14478.747000000001</v>
          </cell>
          <cell r="AP75">
            <v>4521631.2489999989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OregonAccel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H76">
            <v>2532418.13</v>
          </cell>
          <cell r="J76">
            <v>-12877.410000000002</v>
          </cell>
          <cell r="L76">
            <v>2519540.7199999997</v>
          </cell>
          <cell r="N76">
            <v>-13390.240000000002</v>
          </cell>
          <cell r="P76">
            <v>2506150.4799999995</v>
          </cell>
          <cell r="R76">
            <v>1883501</v>
          </cell>
          <cell r="T76">
            <v>2.4300000000000002</v>
          </cell>
          <cell r="V76">
            <v>61381</v>
          </cell>
          <cell r="X76">
            <v>-12877.410000000002</v>
          </cell>
          <cell r="Z76">
            <v>-10</v>
          </cell>
          <cell r="AB76">
            <v>-1287.7410000000002</v>
          </cell>
          <cell r="AD76">
            <v>1930716.8490000002</v>
          </cell>
          <cell r="AF76">
            <v>2.4300000000000002</v>
          </cell>
          <cell r="AH76">
            <v>61062</v>
          </cell>
          <cell r="AJ76">
            <v>-13390.240000000002</v>
          </cell>
          <cell r="AL76">
            <v>-10</v>
          </cell>
          <cell r="AN76">
            <v>-1339.0240000000003</v>
          </cell>
          <cell r="AP76">
            <v>1977049.5850000002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OregonAccel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H77">
            <v>1204187.6200000001</v>
          </cell>
          <cell r="J77">
            <v>-23200.519999999997</v>
          </cell>
          <cell r="L77">
            <v>1180987.1000000001</v>
          </cell>
          <cell r="N77">
            <v>-23200.53</v>
          </cell>
          <cell r="P77">
            <v>1157786.57</v>
          </cell>
          <cell r="R77">
            <v>732916</v>
          </cell>
          <cell r="T77">
            <v>3.29</v>
          </cell>
          <cell r="V77">
            <v>39236</v>
          </cell>
          <cell r="X77">
            <v>-23200.519999999997</v>
          </cell>
          <cell r="Z77">
            <v>-10</v>
          </cell>
          <cell r="AB77">
            <v>-2320.0519999999997</v>
          </cell>
          <cell r="AD77">
            <v>746631.42799999996</v>
          </cell>
          <cell r="AF77">
            <v>3.29</v>
          </cell>
          <cell r="AH77">
            <v>38473</v>
          </cell>
          <cell r="AJ77">
            <v>-23200.53</v>
          </cell>
          <cell r="AL77">
            <v>-10</v>
          </cell>
          <cell r="AN77">
            <v>-2320.0529999999999</v>
          </cell>
          <cell r="AP77">
            <v>759583.84499999997</v>
          </cell>
        </row>
        <row r="78">
          <cell r="A78">
            <v>0</v>
          </cell>
          <cell r="F78" t="str">
            <v>TOTAL HAYDEN</v>
          </cell>
          <cell r="H78">
            <v>81384009.900000006</v>
          </cell>
          <cell r="J78">
            <v>-615779.70000000007</v>
          </cell>
          <cell r="L78">
            <v>80768230.200000003</v>
          </cell>
          <cell r="N78">
            <v>-635463.11</v>
          </cell>
          <cell r="P78">
            <v>80132767.090000004</v>
          </cell>
          <cell r="R78">
            <v>41796973</v>
          </cell>
          <cell r="V78">
            <v>2763938</v>
          </cell>
          <cell r="X78">
            <v>-615779.70000000007</v>
          </cell>
          <cell r="AB78">
            <v>-72925.955999999991</v>
          </cell>
          <cell r="AD78">
            <v>43872205.344000004</v>
          </cell>
          <cell r="AH78">
            <v>2741788</v>
          </cell>
          <cell r="AJ78">
            <v>-635463.11</v>
          </cell>
          <cell r="AN78">
            <v>-75186.038</v>
          </cell>
          <cell r="AP78">
            <v>45903344.196000002</v>
          </cell>
        </row>
        <row r="79">
          <cell r="A79">
            <v>0</v>
          </cell>
        </row>
        <row r="80">
          <cell r="A80">
            <v>0</v>
          </cell>
          <cell r="F80" t="str">
            <v>HUNTER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OregonAccel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H81">
            <v>246337.54</v>
          </cell>
          <cell r="J81">
            <v>0</v>
          </cell>
          <cell r="L81">
            <v>246337.54</v>
          </cell>
          <cell r="N81">
            <v>0</v>
          </cell>
          <cell r="P81">
            <v>246337.54</v>
          </cell>
          <cell r="R81">
            <v>139123</v>
          </cell>
          <cell r="T81">
            <v>2.02</v>
          </cell>
          <cell r="V81">
            <v>4976</v>
          </cell>
          <cell r="X81">
            <v>0</v>
          </cell>
          <cell r="Z81">
            <v>0</v>
          </cell>
          <cell r="AB81">
            <v>0</v>
          </cell>
          <cell r="AD81">
            <v>144099</v>
          </cell>
          <cell r="AF81">
            <v>2.02</v>
          </cell>
          <cell r="AH81">
            <v>4976</v>
          </cell>
          <cell r="AJ81">
            <v>0</v>
          </cell>
          <cell r="AL81">
            <v>0</v>
          </cell>
          <cell r="AN81">
            <v>0</v>
          </cell>
          <cell r="AP81">
            <v>149075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OregonAccel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H82">
            <v>206941130.49000001</v>
          </cell>
          <cell r="J82">
            <v>-617685.29000000015</v>
          </cell>
          <cell r="L82">
            <v>206323445.20000002</v>
          </cell>
          <cell r="N82">
            <v>-636405.47999999986</v>
          </cell>
          <cell r="P82">
            <v>205687039.72000003</v>
          </cell>
          <cell r="R82">
            <v>120187069</v>
          </cell>
          <cell r="T82">
            <v>2.3199999999999998</v>
          </cell>
          <cell r="V82">
            <v>4793869</v>
          </cell>
          <cell r="X82">
            <v>-617685.29000000015</v>
          </cell>
          <cell r="Z82">
            <v>-30</v>
          </cell>
          <cell r="AB82">
            <v>-185305.58700000003</v>
          </cell>
          <cell r="AD82">
            <v>124177947.123</v>
          </cell>
          <cell r="AF82">
            <v>2.3199999999999998</v>
          </cell>
          <cell r="AH82">
            <v>4779322</v>
          </cell>
          <cell r="AJ82">
            <v>-636405.47999999986</v>
          </cell>
          <cell r="AL82">
            <v>-30</v>
          </cell>
          <cell r="AN82">
            <v>-190921.64399999994</v>
          </cell>
          <cell r="AP82">
            <v>128129941.999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OregonAccel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H83">
            <v>632231547.27999997</v>
          </cell>
          <cell r="J83">
            <v>-5625583.3800000008</v>
          </cell>
          <cell r="L83">
            <v>626605963.89999998</v>
          </cell>
          <cell r="N83">
            <v>-5792087.2299999995</v>
          </cell>
          <cell r="P83">
            <v>620813876.66999996</v>
          </cell>
          <cell r="R83">
            <v>256907128</v>
          </cell>
          <cell r="T83">
            <v>2.64</v>
          </cell>
          <cell r="V83">
            <v>16616655</v>
          </cell>
          <cell r="X83">
            <v>-5625583.3800000008</v>
          </cell>
          <cell r="Z83">
            <v>-10</v>
          </cell>
          <cell r="AB83">
            <v>-562558.33800000011</v>
          </cell>
          <cell r="AD83">
            <v>267335641.28200001</v>
          </cell>
          <cell r="AF83">
            <v>2.64</v>
          </cell>
          <cell r="AH83">
            <v>16465942</v>
          </cell>
          <cell r="AJ83">
            <v>-5792087.2299999995</v>
          </cell>
          <cell r="AL83">
            <v>-10</v>
          </cell>
          <cell r="AN83">
            <v>-579208.723</v>
          </cell>
          <cell r="AP83">
            <v>277430287.329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OregonAccel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H84">
            <v>189228621.09999999</v>
          </cell>
          <cell r="J84">
            <v>-1453660.1600000001</v>
          </cell>
          <cell r="L84">
            <v>187774960.94</v>
          </cell>
          <cell r="N84">
            <v>-1513503.9399999997</v>
          </cell>
          <cell r="P84">
            <v>186261457</v>
          </cell>
          <cell r="R84">
            <v>61697637</v>
          </cell>
          <cell r="T84">
            <v>3.27</v>
          </cell>
          <cell r="V84">
            <v>6164009</v>
          </cell>
          <cell r="X84">
            <v>-1453660.1600000001</v>
          </cell>
          <cell r="Z84">
            <v>-15</v>
          </cell>
          <cell r="AB84">
            <v>-218049.02400000003</v>
          </cell>
          <cell r="AD84">
            <v>66189936.816000007</v>
          </cell>
          <cell r="AF84">
            <v>3.27</v>
          </cell>
          <cell r="AH84">
            <v>6115495</v>
          </cell>
          <cell r="AJ84">
            <v>-1513503.9399999997</v>
          </cell>
          <cell r="AL84">
            <v>-15</v>
          </cell>
          <cell r="AN84">
            <v>-227025.59099999993</v>
          </cell>
          <cell r="AP84">
            <v>70564902.285000011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OregonAccel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H85">
            <v>98505362.329999998</v>
          </cell>
          <cell r="J85">
            <v>-339546.5</v>
          </cell>
          <cell r="L85">
            <v>98165815.829999998</v>
          </cell>
          <cell r="N85">
            <v>-355139.13999999996</v>
          </cell>
          <cell r="P85">
            <v>97810676.689999998</v>
          </cell>
          <cell r="R85">
            <v>55351231</v>
          </cell>
          <cell r="T85">
            <v>2.2999999999999998</v>
          </cell>
          <cell r="V85">
            <v>2261719</v>
          </cell>
          <cell r="X85">
            <v>-339546.5</v>
          </cell>
          <cell r="Z85">
            <v>-10</v>
          </cell>
          <cell r="AB85">
            <v>-33954.65</v>
          </cell>
          <cell r="AD85">
            <v>57239448.850000001</v>
          </cell>
          <cell r="AF85">
            <v>2.2999999999999998</v>
          </cell>
          <cell r="AH85">
            <v>2253730</v>
          </cell>
          <cell r="AJ85">
            <v>-355139.13999999996</v>
          </cell>
          <cell r="AL85">
            <v>-10</v>
          </cell>
          <cell r="AN85">
            <v>-35513.913999999997</v>
          </cell>
          <cell r="AP85">
            <v>59102525.796000004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OregonAccel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H86">
            <v>3645567.81</v>
          </cell>
          <cell r="J86">
            <v>-69221.059999999983</v>
          </cell>
          <cell r="L86">
            <v>3576346.75</v>
          </cell>
          <cell r="N86">
            <v>-69221.059999999983</v>
          </cell>
          <cell r="P86">
            <v>3507125.69</v>
          </cell>
          <cell r="R86">
            <v>1766913</v>
          </cell>
          <cell r="T86">
            <v>2.78</v>
          </cell>
          <cell r="V86">
            <v>100385</v>
          </cell>
          <cell r="X86">
            <v>-69221.059999999983</v>
          </cell>
          <cell r="Z86">
            <v>-10</v>
          </cell>
          <cell r="AB86">
            <v>-6922.1059999999989</v>
          </cell>
          <cell r="AD86">
            <v>1791154.834</v>
          </cell>
          <cell r="AF86">
            <v>2.78</v>
          </cell>
          <cell r="AH86">
            <v>98460</v>
          </cell>
          <cell r="AJ86">
            <v>-69221.059999999983</v>
          </cell>
          <cell r="AL86">
            <v>-10</v>
          </cell>
          <cell r="AN86">
            <v>-6922.1059999999989</v>
          </cell>
          <cell r="AP86">
            <v>1813471.6680000001</v>
          </cell>
        </row>
        <row r="87">
          <cell r="A87">
            <v>0</v>
          </cell>
          <cell r="F87" t="str">
            <v>TOTAL HUNTER</v>
          </cell>
          <cell r="H87">
            <v>1130798566.55</v>
          </cell>
          <cell r="J87">
            <v>-8105696.3900000006</v>
          </cell>
          <cell r="L87">
            <v>1122692870.1599998</v>
          </cell>
          <cell r="N87">
            <v>-8366356.8499999978</v>
          </cell>
          <cell r="P87">
            <v>1114326513.3099999</v>
          </cell>
          <cell r="R87">
            <v>496049101</v>
          </cell>
          <cell r="V87">
            <v>29941613</v>
          </cell>
          <cell r="X87">
            <v>-8105696.3900000006</v>
          </cell>
          <cell r="AB87">
            <v>-1006789.7050000003</v>
          </cell>
          <cell r="AD87">
            <v>516878227.90499997</v>
          </cell>
          <cell r="AH87">
            <v>29717925</v>
          </cell>
          <cell r="AJ87">
            <v>-8366356.8499999978</v>
          </cell>
          <cell r="AN87">
            <v>-1039591.9779999999</v>
          </cell>
          <cell r="AP87">
            <v>537190204.07700002</v>
          </cell>
        </row>
        <row r="88">
          <cell r="A88">
            <v>0</v>
          </cell>
        </row>
        <row r="89">
          <cell r="A89">
            <v>0</v>
          </cell>
          <cell r="F89" t="str">
            <v>HUNTINGTON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OregonAccel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H90">
            <v>116716543.27</v>
          </cell>
          <cell r="J90">
            <v>-355506.82000000018</v>
          </cell>
          <cell r="L90">
            <v>116361036.45</v>
          </cell>
          <cell r="N90">
            <v>-366164.66000000009</v>
          </cell>
          <cell r="P90">
            <v>115994871.79000001</v>
          </cell>
          <cell r="R90">
            <v>61234469</v>
          </cell>
          <cell r="T90">
            <v>2.19</v>
          </cell>
          <cell r="V90">
            <v>2552199</v>
          </cell>
          <cell r="X90">
            <v>-355506.82000000018</v>
          </cell>
          <cell r="Z90">
            <v>-30</v>
          </cell>
          <cell r="AB90">
            <v>-106652.04600000005</v>
          </cell>
          <cell r="AD90">
            <v>63324509.134000003</v>
          </cell>
          <cell r="AF90">
            <v>2.19</v>
          </cell>
          <cell r="AH90">
            <v>2544297</v>
          </cell>
          <cell r="AJ90">
            <v>-366164.66000000009</v>
          </cell>
          <cell r="AL90">
            <v>-30</v>
          </cell>
          <cell r="AN90">
            <v>-109849.39800000003</v>
          </cell>
          <cell r="AP90">
            <v>65392792.076000005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OregonAccel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H91">
            <v>527118936.17000002</v>
          </cell>
          <cell r="J91">
            <v>-2542103.7700000009</v>
          </cell>
          <cell r="L91">
            <v>524576832.40000004</v>
          </cell>
          <cell r="N91">
            <v>-2677494.62</v>
          </cell>
          <cell r="P91">
            <v>521899337.78000003</v>
          </cell>
          <cell r="R91">
            <v>135241493</v>
          </cell>
          <cell r="T91">
            <v>3.18</v>
          </cell>
          <cell r="V91">
            <v>16721963</v>
          </cell>
          <cell r="X91">
            <v>-2542103.7700000009</v>
          </cell>
          <cell r="Z91">
            <v>-10</v>
          </cell>
          <cell r="AB91">
            <v>-254210.37700000009</v>
          </cell>
          <cell r="AD91">
            <v>149167141.85299999</v>
          </cell>
          <cell r="AF91">
            <v>3.18</v>
          </cell>
          <cell r="AH91">
            <v>16638971</v>
          </cell>
          <cell r="AJ91">
            <v>-2677494.62</v>
          </cell>
          <cell r="AL91">
            <v>-10</v>
          </cell>
          <cell r="AN91">
            <v>-267749.46200000006</v>
          </cell>
          <cell r="AP91">
            <v>162860868.77099997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OregonAccel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H92">
            <v>122867593.25</v>
          </cell>
          <cell r="J92">
            <v>-973763.61000000034</v>
          </cell>
          <cell r="L92">
            <v>121893829.64</v>
          </cell>
          <cell r="N92">
            <v>-1010005.2200000003</v>
          </cell>
          <cell r="P92">
            <v>120883824.42</v>
          </cell>
          <cell r="R92">
            <v>40157262</v>
          </cell>
          <cell r="T92">
            <v>3.08</v>
          </cell>
          <cell r="V92">
            <v>3769326</v>
          </cell>
          <cell r="X92">
            <v>-973763.61000000034</v>
          </cell>
          <cell r="Z92">
            <v>-15</v>
          </cell>
          <cell r="AB92">
            <v>-146064.54150000005</v>
          </cell>
          <cell r="AD92">
            <v>42806759.848499998</v>
          </cell>
          <cell r="AF92">
            <v>3.08</v>
          </cell>
          <cell r="AH92">
            <v>3738776</v>
          </cell>
          <cell r="AJ92">
            <v>-1010005.2200000003</v>
          </cell>
          <cell r="AL92">
            <v>-15</v>
          </cell>
          <cell r="AN92">
            <v>-151500.78300000005</v>
          </cell>
          <cell r="AP92">
            <v>45384029.8455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OregonAccel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H93">
            <v>46421368.829999998</v>
          </cell>
          <cell r="J93">
            <v>-135428.10000000003</v>
          </cell>
          <cell r="L93">
            <v>46285940.729999997</v>
          </cell>
          <cell r="N93">
            <v>-141266.82</v>
          </cell>
          <cell r="P93">
            <v>46144673.909999996</v>
          </cell>
          <cell r="R93">
            <v>19902878</v>
          </cell>
          <cell r="T93">
            <v>2.25</v>
          </cell>
          <cell r="V93">
            <v>1042957</v>
          </cell>
          <cell r="X93">
            <v>-135428.10000000003</v>
          </cell>
          <cell r="Z93">
            <v>-10</v>
          </cell>
          <cell r="AB93">
            <v>-13542.810000000005</v>
          </cell>
          <cell r="AD93">
            <v>20796864.09</v>
          </cell>
          <cell r="AF93">
            <v>2.25</v>
          </cell>
          <cell r="AH93">
            <v>1039844</v>
          </cell>
          <cell r="AJ93">
            <v>-141266.82</v>
          </cell>
          <cell r="AL93">
            <v>-10</v>
          </cell>
          <cell r="AN93">
            <v>-14126.682000000003</v>
          </cell>
          <cell r="AP93">
            <v>21681314.588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OregonAccel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H94">
            <v>2717959.41</v>
          </cell>
          <cell r="J94">
            <v>-44684.62</v>
          </cell>
          <cell r="L94">
            <v>2673274.79</v>
          </cell>
          <cell r="N94">
            <v>-44684.61</v>
          </cell>
          <cell r="P94">
            <v>2628590.1800000002</v>
          </cell>
          <cell r="R94">
            <v>880383</v>
          </cell>
          <cell r="T94">
            <v>2.91</v>
          </cell>
          <cell r="V94">
            <v>78442</v>
          </cell>
          <cell r="X94">
            <v>-44684.62</v>
          </cell>
          <cell r="Z94">
            <v>-10</v>
          </cell>
          <cell r="AB94">
            <v>-4468.4620000000004</v>
          </cell>
          <cell r="AD94">
            <v>909671.91799999995</v>
          </cell>
          <cell r="AF94">
            <v>2.91</v>
          </cell>
          <cell r="AH94">
            <v>77142</v>
          </cell>
          <cell r="AJ94">
            <v>-44684.61</v>
          </cell>
          <cell r="AL94">
            <v>-10</v>
          </cell>
          <cell r="AN94">
            <v>-4468.4609999999993</v>
          </cell>
          <cell r="AP94">
            <v>937660.84699999995</v>
          </cell>
        </row>
        <row r="95">
          <cell r="A95">
            <v>0</v>
          </cell>
          <cell r="F95" t="str">
            <v>TOTAL HUNTINGTON</v>
          </cell>
          <cell r="H95">
            <v>815842400.93000007</v>
          </cell>
          <cell r="J95">
            <v>-4051486.9200000018</v>
          </cell>
          <cell r="L95">
            <v>811790914.00999999</v>
          </cell>
          <cell r="N95">
            <v>-4239615.9300000006</v>
          </cell>
          <cell r="P95">
            <v>807551298.07999992</v>
          </cell>
          <cell r="R95">
            <v>257416485</v>
          </cell>
          <cell r="V95">
            <v>24164887</v>
          </cell>
          <cell r="X95">
            <v>-4051486.9200000018</v>
          </cell>
          <cell r="AB95">
            <v>-524938.23650000023</v>
          </cell>
          <cell r="AD95">
            <v>277004946.84349996</v>
          </cell>
          <cell r="AH95">
            <v>24039030</v>
          </cell>
          <cell r="AJ95">
            <v>-4239615.9300000006</v>
          </cell>
          <cell r="AN95">
            <v>-547694.7860000002</v>
          </cell>
          <cell r="AP95">
            <v>296256666.1275</v>
          </cell>
        </row>
        <row r="96">
          <cell r="A96">
            <v>0</v>
          </cell>
        </row>
        <row r="97">
          <cell r="A97">
            <v>0</v>
          </cell>
          <cell r="F97" t="str">
            <v>JAMES RIVER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OregonAccel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H98">
            <v>5733734.1399999997</v>
          </cell>
          <cell r="J98">
            <v>-10744.5</v>
          </cell>
          <cell r="L98">
            <v>5722989.6399999997</v>
          </cell>
          <cell r="N98">
            <v>-11104.79</v>
          </cell>
          <cell r="P98">
            <v>5711884.8499999996</v>
          </cell>
          <cell r="R98">
            <v>4429029</v>
          </cell>
          <cell r="T98">
            <v>5.18</v>
          </cell>
          <cell r="V98">
            <v>296729</v>
          </cell>
          <cell r="X98">
            <v>-10744.5</v>
          </cell>
          <cell r="Z98">
            <v>-30</v>
          </cell>
          <cell r="AB98">
            <v>-3223.35</v>
          </cell>
          <cell r="AD98">
            <v>4711790.1500000004</v>
          </cell>
          <cell r="AF98">
            <v>5.18</v>
          </cell>
          <cell r="AH98">
            <v>296163</v>
          </cell>
          <cell r="AJ98">
            <v>-11104.79</v>
          </cell>
          <cell r="AL98">
            <v>-30</v>
          </cell>
          <cell r="AN98">
            <v>-3331.4369999999999</v>
          </cell>
          <cell r="AP98">
            <v>4993516.9230000004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OregonAccel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H99">
            <v>5798092.3600000003</v>
          </cell>
          <cell r="J99">
            <v>-38986.67</v>
          </cell>
          <cell r="L99">
            <v>5759105.6900000004</v>
          </cell>
          <cell r="N99">
            <v>-41658.61</v>
          </cell>
          <cell r="P99">
            <v>5717447.0800000001</v>
          </cell>
          <cell r="R99">
            <v>4473157</v>
          </cell>
          <cell r="T99">
            <v>5.25</v>
          </cell>
          <cell r="V99">
            <v>303376</v>
          </cell>
          <cell r="X99">
            <v>-38986.67</v>
          </cell>
          <cell r="Z99">
            <v>-10</v>
          </cell>
          <cell r="AB99">
            <v>-3898.6669999999995</v>
          </cell>
          <cell r="AD99">
            <v>4733647.6629999997</v>
          </cell>
          <cell r="AF99">
            <v>5.25</v>
          </cell>
          <cell r="AH99">
            <v>301260</v>
          </cell>
          <cell r="AJ99">
            <v>-41658.61</v>
          </cell>
          <cell r="AL99">
            <v>-10</v>
          </cell>
          <cell r="AN99">
            <v>-4165.8609999999999</v>
          </cell>
          <cell r="AP99">
            <v>4989083.1919999998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OregonAccel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H100">
            <v>18616437.710000001</v>
          </cell>
          <cell r="J100">
            <v>-151432.75</v>
          </cell>
          <cell r="L100">
            <v>18465004.960000001</v>
          </cell>
          <cell r="N100">
            <v>-162616.89000000001</v>
          </cell>
          <cell r="P100">
            <v>18302388.07</v>
          </cell>
          <cell r="R100">
            <v>14245955</v>
          </cell>
          <cell r="T100">
            <v>5.35</v>
          </cell>
          <cell r="V100">
            <v>991929</v>
          </cell>
          <cell r="X100">
            <v>-151432.75</v>
          </cell>
          <cell r="Z100">
            <v>-15</v>
          </cell>
          <cell r="AB100">
            <v>-22714.912499999999</v>
          </cell>
          <cell r="AD100">
            <v>15063736.3375</v>
          </cell>
          <cell r="AF100">
            <v>5.35</v>
          </cell>
          <cell r="AH100">
            <v>983528</v>
          </cell>
          <cell r="AJ100">
            <v>-162616.89000000001</v>
          </cell>
          <cell r="AL100">
            <v>-15</v>
          </cell>
          <cell r="AN100">
            <v>-24392.533500000001</v>
          </cell>
          <cell r="AP100">
            <v>15860254.913999999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OregonAccel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H101">
            <v>4302275.7699999996</v>
          </cell>
          <cell r="J101">
            <v>-7324.01</v>
          </cell>
          <cell r="L101">
            <v>4294951.76</v>
          </cell>
          <cell r="N101">
            <v>-7756.57</v>
          </cell>
          <cell r="P101">
            <v>4287195.1899999995</v>
          </cell>
          <cell r="R101">
            <v>3310415</v>
          </cell>
          <cell r="T101">
            <v>5.2</v>
          </cell>
          <cell r="V101">
            <v>223528</v>
          </cell>
          <cell r="X101">
            <v>-7324.01</v>
          </cell>
          <cell r="Z101">
            <v>-10</v>
          </cell>
          <cell r="AB101">
            <v>-732.40100000000007</v>
          </cell>
          <cell r="AD101">
            <v>3525886.5890000002</v>
          </cell>
          <cell r="AF101">
            <v>5.2</v>
          </cell>
          <cell r="AH101">
            <v>223136</v>
          </cell>
          <cell r="AJ101">
            <v>-7756.57</v>
          </cell>
          <cell r="AL101">
            <v>-10</v>
          </cell>
          <cell r="AN101">
            <v>-775.65699999999993</v>
          </cell>
          <cell r="AP101">
            <v>3740490.3620000002</v>
          </cell>
        </row>
        <row r="102">
          <cell r="A102">
            <v>0</v>
          </cell>
          <cell r="F102" t="str">
            <v>TOTAL JAMES RIVER</v>
          </cell>
          <cell r="H102">
            <v>34450539.980000004</v>
          </cell>
          <cell r="J102">
            <v>-208487.93</v>
          </cell>
          <cell r="L102">
            <v>34242052.049999997</v>
          </cell>
          <cell r="N102">
            <v>-223136.86000000002</v>
          </cell>
          <cell r="P102">
            <v>34018915.189999998</v>
          </cell>
          <cell r="R102">
            <v>26458556</v>
          </cell>
          <cell r="V102">
            <v>1815562</v>
          </cell>
          <cell r="X102">
            <v>-208487.93</v>
          </cell>
          <cell r="AB102">
            <v>-30569.3305</v>
          </cell>
          <cell r="AD102">
            <v>28035060.739500001</v>
          </cell>
          <cell r="AH102">
            <v>1804087</v>
          </cell>
          <cell r="AJ102">
            <v>-223136.86000000002</v>
          </cell>
          <cell r="AN102">
            <v>-32665.488499999999</v>
          </cell>
          <cell r="AP102">
            <v>29583345.390999999</v>
          </cell>
        </row>
        <row r="103">
          <cell r="A103">
            <v>0</v>
          </cell>
        </row>
        <row r="104">
          <cell r="A104">
            <v>0</v>
          </cell>
          <cell r="F104" t="str">
            <v>JIM BRIDGER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OregonAccel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H105">
            <v>281111.09999999998</v>
          </cell>
          <cell r="J105">
            <v>0</v>
          </cell>
          <cell r="L105">
            <v>281111.09999999998</v>
          </cell>
          <cell r="N105">
            <v>0</v>
          </cell>
          <cell r="P105">
            <v>281111.09999999998</v>
          </cell>
          <cell r="R105">
            <v>185792</v>
          </cell>
          <cell r="T105">
            <v>2.0299999999999998</v>
          </cell>
          <cell r="V105">
            <v>5707</v>
          </cell>
          <cell r="X105">
            <v>0</v>
          </cell>
          <cell r="Z105">
            <v>0</v>
          </cell>
          <cell r="AB105">
            <v>0</v>
          </cell>
          <cell r="AD105">
            <v>191499</v>
          </cell>
          <cell r="AF105">
            <v>2.0299999999999998</v>
          </cell>
          <cell r="AH105">
            <v>5707</v>
          </cell>
          <cell r="AJ105">
            <v>0</v>
          </cell>
          <cell r="AL105">
            <v>0</v>
          </cell>
          <cell r="AN105">
            <v>0</v>
          </cell>
          <cell r="AP105">
            <v>197206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OregonAccel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H106">
            <v>140256250.56</v>
          </cell>
          <cell r="J106">
            <v>-453602.04000000004</v>
          </cell>
          <cell r="L106">
            <v>139802648.52000001</v>
          </cell>
          <cell r="N106">
            <v>-467091.2699999999</v>
          </cell>
          <cell r="P106">
            <v>139335557.25</v>
          </cell>
          <cell r="R106">
            <v>91818813</v>
          </cell>
          <cell r="T106">
            <v>2.52</v>
          </cell>
          <cell r="V106">
            <v>3528742</v>
          </cell>
          <cell r="X106">
            <v>-453602.04000000004</v>
          </cell>
          <cell r="Z106">
            <v>-30</v>
          </cell>
          <cell r="AB106">
            <v>-136080.61200000002</v>
          </cell>
          <cell r="AD106">
            <v>94757872.34799999</v>
          </cell>
          <cell r="AF106">
            <v>2.52</v>
          </cell>
          <cell r="AH106">
            <v>3517141</v>
          </cell>
          <cell r="AJ106">
            <v>-467091.2699999999</v>
          </cell>
          <cell r="AL106">
            <v>-30</v>
          </cell>
          <cell r="AN106">
            <v>-140127.38099999996</v>
          </cell>
          <cell r="AP106">
            <v>97667794.696999997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OregonAccel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H107">
            <v>675358589.64999998</v>
          </cell>
          <cell r="J107">
            <v>-6063355.0499999998</v>
          </cell>
          <cell r="L107">
            <v>669295234.60000002</v>
          </cell>
          <cell r="N107">
            <v>-6230578.1700000009</v>
          </cell>
          <cell r="P107">
            <v>663064656.43000007</v>
          </cell>
          <cell r="R107">
            <v>323560796</v>
          </cell>
          <cell r="T107">
            <v>3.11</v>
          </cell>
          <cell r="V107">
            <v>20909367</v>
          </cell>
          <cell r="X107">
            <v>-6063355.0499999998</v>
          </cell>
          <cell r="Z107">
            <v>-10</v>
          </cell>
          <cell r="AB107">
            <v>-606335.505</v>
          </cell>
          <cell r="AD107">
            <v>337800472.44499999</v>
          </cell>
          <cell r="AF107">
            <v>3.11</v>
          </cell>
          <cell r="AH107">
            <v>20718196</v>
          </cell>
          <cell r="AJ107">
            <v>-6230578.1700000009</v>
          </cell>
          <cell r="AL107">
            <v>-10</v>
          </cell>
          <cell r="AN107">
            <v>-623057.81700000016</v>
          </cell>
          <cell r="AP107">
            <v>351665032.458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OregonAccel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H108">
            <v>175249865.94</v>
          </cell>
          <cell r="J108">
            <v>-1515723.39</v>
          </cell>
          <cell r="L108">
            <v>173734142.55000001</v>
          </cell>
          <cell r="N108">
            <v>-1572304.4200000002</v>
          </cell>
          <cell r="P108">
            <v>172161838.13000003</v>
          </cell>
          <cell r="R108">
            <v>74934854</v>
          </cell>
          <cell r="T108">
            <v>3.58</v>
          </cell>
          <cell r="V108">
            <v>6246814</v>
          </cell>
          <cell r="X108">
            <v>-1515723.39</v>
          </cell>
          <cell r="Z108">
            <v>-15</v>
          </cell>
          <cell r="AB108">
            <v>-227358.50849999997</v>
          </cell>
          <cell r="AD108">
            <v>79438586.101500005</v>
          </cell>
          <cell r="AF108">
            <v>3.58</v>
          </cell>
          <cell r="AH108">
            <v>6191538</v>
          </cell>
          <cell r="AJ108">
            <v>-1572304.4200000002</v>
          </cell>
          <cell r="AL108">
            <v>-15</v>
          </cell>
          <cell r="AN108">
            <v>-235845.663</v>
          </cell>
          <cell r="AP108">
            <v>83821974.0185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OregonAccel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H109">
            <v>58882346.939999998</v>
          </cell>
          <cell r="J109">
            <v>-239598.99999999994</v>
          </cell>
          <cell r="L109">
            <v>58642747.939999998</v>
          </cell>
          <cell r="N109">
            <v>-249884.35999999996</v>
          </cell>
          <cell r="P109">
            <v>58392863.579999998</v>
          </cell>
          <cell r="R109">
            <v>37090450</v>
          </cell>
          <cell r="T109">
            <v>2.36</v>
          </cell>
          <cell r="V109">
            <v>1386796</v>
          </cell>
          <cell r="X109">
            <v>-239598.99999999994</v>
          </cell>
          <cell r="Z109">
            <v>-10</v>
          </cell>
          <cell r="AB109">
            <v>-23959.899999999994</v>
          </cell>
          <cell r="AD109">
            <v>38213687.100000001</v>
          </cell>
          <cell r="AF109">
            <v>2.36</v>
          </cell>
          <cell r="AH109">
            <v>1381020</v>
          </cell>
          <cell r="AJ109">
            <v>-249884.35999999996</v>
          </cell>
          <cell r="AL109">
            <v>-10</v>
          </cell>
          <cell r="AN109">
            <v>-24988.435999999998</v>
          </cell>
          <cell r="AP109">
            <v>39319834.304000005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OregonAccel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H110">
            <v>3722954.18</v>
          </cell>
          <cell r="J110">
            <v>-71241.69</v>
          </cell>
          <cell r="L110">
            <v>3651712.49</v>
          </cell>
          <cell r="N110">
            <v>-71241.69</v>
          </cell>
          <cell r="P110">
            <v>3580470.8000000003</v>
          </cell>
          <cell r="R110">
            <v>1983345</v>
          </cell>
          <cell r="T110">
            <v>2.86</v>
          </cell>
          <cell r="V110">
            <v>105458</v>
          </cell>
          <cell r="X110">
            <v>-71241.69</v>
          </cell>
          <cell r="Z110">
            <v>-10</v>
          </cell>
          <cell r="AB110">
            <v>-7124.1689999999999</v>
          </cell>
          <cell r="AD110">
            <v>2010437.1410000001</v>
          </cell>
          <cell r="AF110">
            <v>2.86</v>
          </cell>
          <cell r="AH110">
            <v>103420</v>
          </cell>
          <cell r="AJ110">
            <v>-71241.69</v>
          </cell>
          <cell r="AL110">
            <v>-10</v>
          </cell>
          <cell r="AN110">
            <v>-7124.1689999999999</v>
          </cell>
          <cell r="AP110">
            <v>2035491.2819999999</v>
          </cell>
        </row>
        <row r="111">
          <cell r="A111">
            <v>0</v>
          </cell>
          <cell r="F111" t="str">
            <v>TOTAL JIM BRIDGER</v>
          </cell>
          <cell r="H111">
            <v>1053751118.37</v>
          </cell>
          <cell r="J111">
            <v>-8343521.1699999999</v>
          </cell>
          <cell r="L111">
            <v>1045407597.2</v>
          </cell>
          <cell r="N111">
            <v>-8591099.9100000001</v>
          </cell>
          <cell r="P111">
            <v>1036816497.2900001</v>
          </cell>
          <cell r="R111">
            <v>529574050</v>
          </cell>
          <cell r="V111">
            <v>32182884</v>
          </cell>
          <cell r="X111">
            <v>-8343521.1699999999</v>
          </cell>
          <cell r="AB111">
            <v>-1000858.6945000001</v>
          </cell>
          <cell r="AD111">
            <v>552412554.13550007</v>
          </cell>
          <cell r="AH111">
            <v>31917022</v>
          </cell>
          <cell r="AJ111">
            <v>-8591099.9100000001</v>
          </cell>
          <cell r="AN111">
            <v>-1031143.466</v>
          </cell>
          <cell r="AP111">
            <v>574707332.75949991</v>
          </cell>
        </row>
        <row r="112">
          <cell r="A112">
            <v>0</v>
          </cell>
        </row>
        <row r="113">
          <cell r="A113">
            <v>0</v>
          </cell>
          <cell r="F113" t="str">
            <v>NAUGHTON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OregonAccel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H114">
            <v>15015.87</v>
          </cell>
          <cell r="J114">
            <v>0</v>
          </cell>
          <cell r="L114">
            <v>15015.87</v>
          </cell>
          <cell r="N114">
            <v>0</v>
          </cell>
          <cell r="P114">
            <v>15015.87</v>
          </cell>
          <cell r="R114">
            <v>10834</v>
          </cell>
          <cell r="T114">
            <v>1.45</v>
          </cell>
          <cell r="V114">
            <v>218</v>
          </cell>
          <cell r="X114">
            <v>0</v>
          </cell>
          <cell r="Z114">
            <v>0</v>
          </cell>
          <cell r="AB114">
            <v>0</v>
          </cell>
          <cell r="AD114">
            <v>11052</v>
          </cell>
          <cell r="AF114">
            <v>1.45</v>
          </cell>
          <cell r="AH114">
            <v>218</v>
          </cell>
          <cell r="AJ114">
            <v>0</v>
          </cell>
          <cell r="AL114">
            <v>0</v>
          </cell>
          <cell r="AN114">
            <v>0</v>
          </cell>
          <cell r="AP114">
            <v>11270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OregonAccel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H115">
            <v>70399222.079999998</v>
          </cell>
          <cell r="J115">
            <v>-181827.88999999996</v>
          </cell>
          <cell r="L115">
            <v>70217394.189999998</v>
          </cell>
          <cell r="N115">
            <v>-187556.09999999989</v>
          </cell>
          <cell r="P115">
            <v>70029838.090000004</v>
          </cell>
          <cell r="R115">
            <v>36847529</v>
          </cell>
          <cell r="T115">
            <v>2.65</v>
          </cell>
          <cell r="V115">
            <v>1863170</v>
          </cell>
          <cell r="X115">
            <v>-181827.88999999996</v>
          </cell>
          <cell r="Z115">
            <v>-30</v>
          </cell>
          <cell r="AB115">
            <v>-54548.366999999984</v>
          </cell>
          <cell r="AD115">
            <v>38474322.743000001</v>
          </cell>
          <cell r="AF115">
            <v>2.65</v>
          </cell>
          <cell r="AH115">
            <v>1858276</v>
          </cell>
          <cell r="AJ115">
            <v>-187556.09999999989</v>
          </cell>
          <cell r="AL115">
            <v>-30</v>
          </cell>
          <cell r="AN115">
            <v>-56266.829999999965</v>
          </cell>
          <cell r="AP115">
            <v>40088775.813000001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OregonAccel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H116">
            <v>443090329.81</v>
          </cell>
          <cell r="J116">
            <v>-2550716.2000000002</v>
          </cell>
          <cell r="L116">
            <v>440539613.61000001</v>
          </cell>
          <cell r="N116">
            <v>-2660476.59</v>
          </cell>
          <cell r="P116">
            <v>437879137.02000004</v>
          </cell>
          <cell r="R116">
            <v>133462888</v>
          </cell>
          <cell r="T116">
            <v>2.86</v>
          </cell>
          <cell r="V116">
            <v>12635908</v>
          </cell>
          <cell r="X116">
            <v>-2550716.2000000002</v>
          </cell>
          <cell r="Z116">
            <v>-10</v>
          </cell>
          <cell r="AB116">
            <v>-255071.62</v>
          </cell>
          <cell r="AD116">
            <v>143293008.18000001</v>
          </cell>
          <cell r="AF116">
            <v>2.86</v>
          </cell>
          <cell r="AH116">
            <v>12561388</v>
          </cell>
          <cell r="AJ116">
            <v>-2660476.59</v>
          </cell>
          <cell r="AL116">
            <v>-10</v>
          </cell>
          <cell r="AN116">
            <v>-266047.65899999999</v>
          </cell>
          <cell r="AP116">
            <v>152927871.93099999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OregonAccel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H117">
            <v>76375657.129999995</v>
          </cell>
          <cell r="J117">
            <v>-630187.02999999991</v>
          </cell>
          <cell r="L117">
            <v>75745470.099999994</v>
          </cell>
          <cell r="N117">
            <v>-653185.20000000019</v>
          </cell>
          <cell r="P117">
            <v>75092284.899999991</v>
          </cell>
          <cell r="R117">
            <v>29921921</v>
          </cell>
          <cell r="T117">
            <v>3.1</v>
          </cell>
          <cell r="V117">
            <v>2357877</v>
          </cell>
          <cell r="X117">
            <v>-630187.02999999991</v>
          </cell>
          <cell r="Z117">
            <v>-15</v>
          </cell>
          <cell r="AB117">
            <v>-94528.054499999998</v>
          </cell>
          <cell r="AD117">
            <v>31555082.9155</v>
          </cell>
          <cell r="AF117">
            <v>3.1</v>
          </cell>
          <cell r="AH117">
            <v>2337985</v>
          </cell>
          <cell r="AJ117">
            <v>-653185.20000000019</v>
          </cell>
          <cell r="AL117">
            <v>-15</v>
          </cell>
          <cell r="AN117">
            <v>-97977.780000000042</v>
          </cell>
          <cell r="AP117">
            <v>33141904.9355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OregonAccel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H118">
            <v>23006767.68</v>
          </cell>
          <cell r="J118">
            <v>-81084.979999999967</v>
          </cell>
          <cell r="L118">
            <v>22925682.699999999</v>
          </cell>
          <cell r="N118">
            <v>-84667.79</v>
          </cell>
          <cell r="P118">
            <v>22841014.91</v>
          </cell>
          <cell r="R118">
            <v>11894897</v>
          </cell>
          <cell r="T118">
            <v>2.4500000000000002</v>
          </cell>
          <cell r="V118">
            <v>562673</v>
          </cell>
          <cell r="X118">
            <v>-81084.979999999967</v>
          </cell>
          <cell r="Z118">
            <v>-10</v>
          </cell>
          <cell r="AB118">
            <v>-8108.4979999999969</v>
          </cell>
          <cell r="AD118">
            <v>12368376.522</v>
          </cell>
          <cell r="AF118">
            <v>2.4500000000000002</v>
          </cell>
          <cell r="AH118">
            <v>560642</v>
          </cell>
          <cell r="AJ118">
            <v>-84667.79</v>
          </cell>
          <cell r="AL118">
            <v>-10</v>
          </cell>
          <cell r="AN118">
            <v>-8466.7789999999986</v>
          </cell>
          <cell r="AP118">
            <v>12835883.953000002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OregonAccel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H119">
            <v>2011397.3</v>
          </cell>
          <cell r="J119">
            <v>-35165.389999999992</v>
          </cell>
          <cell r="L119">
            <v>1976231.9100000001</v>
          </cell>
          <cell r="N119">
            <v>-35165.389999999992</v>
          </cell>
          <cell r="P119">
            <v>1941066.5200000003</v>
          </cell>
          <cell r="R119">
            <v>636611</v>
          </cell>
          <cell r="T119">
            <v>2.65</v>
          </cell>
          <cell r="V119">
            <v>52836</v>
          </cell>
          <cell r="X119">
            <v>-35165.389999999992</v>
          </cell>
          <cell r="Z119">
            <v>-10</v>
          </cell>
          <cell r="AB119">
            <v>-3516.5389999999989</v>
          </cell>
          <cell r="AD119">
            <v>650765.071</v>
          </cell>
          <cell r="AF119">
            <v>2.65</v>
          </cell>
          <cell r="AH119">
            <v>51904</v>
          </cell>
          <cell r="AJ119">
            <v>-35165.389999999992</v>
          </cell>
          <cell r="AL119">
            <v>-10</v>
          </cell>
          <cell r="AN119">
            <v>-3516.5389999999989</v>
          </cell>
          <cell r="AP119">
            <v>663987.14199999999</v>
          </cell>
        </row>
        <row r="120">
          <cell r="A120">
            <v>0</v>
          </cell>
          <cell r="F120" t="str">
            <v>TOTAL NAUGHTON</v>
          </cell>
          <cell r="H120">
            <v>614898389.86999989</v>
          </cell>
          <cell r="J120">
            <v>-3478981.49</v>
          </cell>
          <cell r="L120">
            <v>611419408.38</v>
          </cell>
          <cell r="N120">
            <v>-3621051.0700000003</v>
          </cell>
          <cell r="P120">
            <v>607798357.30999994</v>
          </cell>
          <cell r="R120">
            <v>212774680</v>
          </cell>
          <cell r="V120">
            <v>17472682</v>
          </cell>
          <cell r="X120">
            <v>-3478981.49</v>
          </cell>
          <cell r="AB120">
            <v>-415773.07849999995</v>
          </cell>
          <cell r="AD120">
            <v>226352607.43150005</v>
          </cell>
          <cell r="AH120">
            <v>17370413</v>
          </cell>
          <cell r="AJ120">
            <v>-3621051.0700000003</v>
          </cell>
          <cell r="AN120">
            <v>-432275.58699999994</v>
          </cell>
          <cell r="AP120">
            <v>239669693.77449998</v>
          </cell>
        </row>
        <row r="121">
          <cell r="A121">
            <v>0</v>
          </cell>
        </row>
        <row r="122">
          <cell r="A122">
            <v>0</v>
          </cell>
          <cell r="F122" t="str">
            <v>WYODAK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OregonAccel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H123">
            <v>164796.79999999999</v>
          </cell>
          <cell r="J123">
            <v>0</v>
          </cell>
          <cell r="L123">
            <v>164796.79999999999</v>
          </cell>
          <cell r="N123">
            <v>0</v>
          </cell>
          <cell r="P123">
            <v>164796.79999999999</v>
          </cell>
          <cell r="R123">
            <v>96086</v>
          </cell>
          <cell r="T123">
            <v>2.34</v>
          </cell>
          <cell r="V123">
            <v>3856</v>
          </cell>
          <cell r="X123">
            <v>0</v>
          </cell>
          <cell r="Z123">
            <v>0</v>
          </cell>
          <cell r="AB123">
            <v>0</v>
          </cell>
          <cell r="AD123">
            <v>99942</v>
          </cell>
          <cell r="AF123">
            <v>2.34</v>
          </cell>
          <cell r="AH123">
            <v>3856</v>
          </cell>
          <cell r="AJ123">
            <v>0</v>
          </cell>
          <cell r="AL123">
            <v>0</v>
          </cell>
          <cell r="AN123">
            <v>0</v>
          </cell>
          <cell r="AP123">
            <v>103798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OregonAccel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H124">
            <v>51317577.18</v>
          </cell>
          <cell r="J124">
            <v>-156684.96999999997</v>
          </cell>
          <cell r="L124">
            <v>51160892.210000001</v>
          </cell>
          <cell r="N124">
            <v>-161398.66000000003</v>
          </cell>
          <cell r="P124">
            <v>50999493.550000004</v>
          </cell>
          <cell r="R124">
            <v>29076504</v>
          </cell>
          <cell r="T124">
            <v>2.4500000000000002</v>
          </cell>
          <cell r="V124">
            <v>1255361</v>
          </cell>
          <cell r="X124">
            <v>-156684.96999999997</v>
          </cell>
          <cell r="Z124">
            <v>-30</v>
          </cell>
          <cell r="AB124">
            <v>-47005.490999999995</v>
          </cell>
          <cell r="AD124">
            <v>30128174.539000001</v>
          </cell>
          <cell r="AF124">
            <v>2.4500000000000002</v>
          </cell>
          <cell r="AH124">
            <v>1251465</v>
          </cell>
          <cell r="AJ124">
            <v>-161398.66000000003</v>
          </cell>
          <cell r="AL124">
            <v>-30</v>
          </cell>
          <cell r="AN124">
            <v>-48419.598000000005</v>
          </cell>
          <cell r="AP124">
            <v>31169821.280999999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OregonAccel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H125">
            <v>300866077.38</v>
          </cell>
          <cell r="J125">
            <v>-2117535.21</v>
          </cell>
          <cell r="L125">
            <v>298748542.17000002</v>
          </cell>
          <cell r="N125">
            <v>-2189198.8999999994</v>
          </cell>
          <cell r="P125">
            <v>296559343.27000004</v>
          </cell>
          <cell r="R125">
            <v>95288250</v>
          </cell>
          <cell r="T125">
            <v>2.86</v>
          </cell>
          <cell r="V125">
            <v>8574489</v>
          </cell>
          <cell r="X125">
            <v>-2117535.21</v>
          </cell>
          <cell r="Z125">
            <v>-10</v>
          </cell>
          <cell r="AB125">
            <v>-211753.52100000001</v>
          </cell>
          <cell r="AD125">
            <v>101533450.26900001</v>
          </cell>
          <cell r="AF125">
            <v>2.86</v>
          </cell>
          <cell r="AH125">
            <v>8512903</v>
          </cell>
          <cell r="AJ125">
            <v>-2189198.8999999994</v>
          </cell>
          <cell r="AL125">
            <v>-10</v>
          </cell>
          <cell r="AN125">
            <v>-218919.88999999993</v>
          </cell>
          <cell r="AP125">
            <v>107638234.479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OregonAccel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H126">
            <v>64048524.350000001</v>
          </cell>
          <cell r="J126">
            <v>-615894.2799999998</v>
          </cell>
          <cell r="L126">
            <v>63432630.07</v>
          </cell>
          <cell r="N126">
            <v>-626754.91000000015</v>
          </cell>
          <cell r="P126">
            <v>62805875.159999996</v>
          </cell>
          <cell r="R126">
            <v>22024839</v>
          </cell>
          <cell r="T126">
            <v>2.87</v>
          </cell>
          <cell r="V126">
            <v>1829355</v>
          </cell>
          <cell r="X126">
            <v>-615894.2799999998</v>
          </cell>
          <cell r="Z126">
            <v>-15</v>
          </cell>
          <cell r="AB126">
            <v>-92384.141999999978</v>
          </cell>
          <cell r="AD126">
            <v>23145915.577999998</v>
          </cell>
          <cell r="AF126">
            <v>2.87</v>
          </cell>
          <cell r="AH126">
            <v>1811523</v>
          </cell>
          <cell r="AJ126">
            <v>-626754.91000000015</v>
          </cell>
          <cell r="AL126">
            <v>-15</v>
          </cell>
          <cell r="AN126">
            <v>-94013.236500000028</v>
          </cell>
          <cell r="AP126">
            <v>24236670.431499999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OregonAccel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H127">
            <v>28129327.460000001</v>
          </cell>
          <cell r="J127">
            <v>-86824.890000000014</v>
          </cell>
          <cell r="L127">
            <v>28042502.57</v>
          </cell>
          <cell r="N127">
            <v>-91273.970000000016</v>
          </cell>
          <cell r="P127">
            <v>27951228.600000001</v>
          </cell>
          <cell r="R127">
            <v>12378882</v>
          </cell>
          <cell r="T127">
            <v>2.31</v>
          </cell>
          <cell r="V127">
            <v>648785</v>
          </cell>
          <cell r="X127">
            <v>-86824.890000000014</v>
          </cell>
          <cell r="Z127">
            <v>-10</v>
          </cell>
          <cell r="AB127">
            <v>-8682.4890000000014</v>
          </cell>
          <cell r="AD127">
            <v>12932159.620999999</v>
          </cell>
          <cell r="AF127">
            <v>2.31</v>
          </cell>
          <cell r="AH127">
            <v>646728</v>
          </cell>
          <cell r="AJ127">
            <v>-91273.970000000016</v>
          </cell>
          <cell r="AL127">
            <v>-10</v>
          </cell>
          <cell r="AN127">
            <v>-9127.3970000000027</v>
          </cell>
          <cell r="AP127">
            <v>13478486.253999999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OregonAccel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H128">
            <v>1231113.42</v>
          </cell>
          <cell r="J128">
            <v>-17710.97</v>
          </cell>
          <cell r="L128">
            <v>1213402.45</v>
          </cell>
          <cell r="N128">
            <v>-17710.97</v>
          </cell>
          <cell r="P128">
            <v>1195691.48</v>
          </cell>
          <cell r="R128">
            <v>269710</v>
          </cell>
          <cell r="T128">
            <v>3.95</v>
          </cell>
          <cell r="V128">
            <v>48279</v>
          </cell>
          <cell r="X128">
            <v>-17710.97</v>
          </cell>
          <cell r="Z128">
            <v>-10</v>
          </cell>
          <cell r="AB128">
            <v>-1771.0970000000002</v>
          </cell>
          <cell r="AD128">
            <v>298506.93300000002</v>
          </cell>
          <cell r="AF128">
            <v>3.95</v>
          </cell>
          <cell r="AH128">
            <v>47580</v>
          </cell>
          <cell r="AJ128">
            <v>-17710.97</v>
          </cell>
          <cell r="AL128">
            <v>-10</v>
          </cell>
          <cell r="AN128">
            <v>-1771.0970000000002</v>
          </cell>
          <cell r="AP128">
            <v>326604.86599999998</v>
          </cell>
        </row>
        <row r="129">
          <cell r="A129">
            <v>0</v>
          </cell>
          <cell r="F129" t="str">
            <v>TOTAL WYODAK</v>
          </cell>
          <cell r="H129">
            <v>445757416.59000003</v>
          </cell>
          <cell r="J129">
            <v>-2994650.32</v>
          </cell>
          <cell r="L129">
            <v>442762766.26999998</v>
          </cell>
          <cell r="N129">
            <v>-3086337.41</v>
          </cell>
          <cell r="P129">
            <v>439676428.86000013</v>
          </cell>
          <cell r="R129">
            <v>159134271</v>
          </cell>
          <cell r="V129">
            <v>12360125</v>
          </cell>
          <cell r="X129">
            <v>-2994650.32</v>
          </cell>
          <cell r="AB129">
            <v>-361596.74</v>
          </cell>
          <cell r="AD129">
            <v>168138148.94</v>
          </cell>
          <cell r="AH129">
            <v>12274055</v>
          </cell>
          <cell r="AJ129">
            <v>-3086337.41</v>
          </cell>
          <cell r="AN129">
            <v>-372251.21850000002</v>
          </cell>
          <cell r="AP129">
            <v>176953615.31149998</v>
          </cell>
        </row>
        <row r="130">
          <cell r="A130">
            <v>0</v>
          </cell>
        </row>
        <row r="131">
          <cell r="A131">
            <v>0</v>
          </cell>
          <cell r="F131" t="str">
            <v>TOTAL DEPRECIABLE STEAM PRODUCTION PLANT</v>
          </cell>
          <cell r="H131">
            <v>6274413604.2299995</v>
          </cell>
          <cell r="J131">
            <v>-41152696.74000001</v>
          </cell>
          <cell r="L131">
            <v>6233260907.4899979</v>
          </cell>
          <cell r="N131">
            <v>-42569201.579999983</v>
          </cell>
          <cell r="P131">
            <v>6190691705.9100018</v>
          </cell>
          <cell r="R131">
            <v>2577641952</v>
          </cell>
          <cell r="V131">
            <v>181148582</v>
          </cell>
          <cell r="X131">
            <v>-41152696.74000001</v>
          </cell>
          <cell r="AB131">
            <v>-5057150.0830000006</v>
          </cell>
          <cell r="AD131">
            <v>2712580687.177</v>
          </cell>
          <cell r="AH131">
            <v>220340978</v>
          </cell>
          <cell r="AJ131">
            <v>-42569201.579999983</v>
          </cell>
          <cell r="AN131">
            <v>-5228588.4354999997</v>
          </cell>
          <cell r="AP131">
            <v>2885123875.1615009</v>
          </cell>
        </row>
        <row r="132">
          <cell r="A132">
            <v>0</v>
          </cell>
        </row>
        <row r="133">
          <cell r="A133">
            <v>0</v>
          </cell>
          <cell r="E133">
            <v>310.3</v>
          </cell>
          <cell r="F133" t="str">
            <v>Water Rights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OregonAccel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H134">
            <v>865460.63</v>
          </cell>
          <cell r="J134">
            <v>0</v>
          </cell>
          <cell r="L134">
            <v>865460.63</v>
          </cell>
          <cell r="N134">
            <v>0</v>
          </cell>
          <cell r="P134">
            <v>865460.63</v>
          </cell>
          <cell r="R134">
            <v>683010</v>
          </cell>
          <cell r="T134">
            <v>0</v>
          </cell>
          <cell r="V134">
            <v>0</v>
          </cell>
          <cell r="X134">
            <v>0</v>
          </cell>
          <cell r="AB134">
            <v>0</v>
          </cell>
          <cell r="AD134">
            <v>683010</v>
          </cell>
          <cell r="AF134">
            <v>0</v>
          </cell>
          <cell r="AH134">
            <v>0</v>
          </cell>
          <cell r="AJ134">
            <v>0</v>
          </cell>
          <cell r="AN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OregonAccel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H135">
            <v>9700996.6099999994</v>
          </cell>
          <cell r="J135">
            <v>0</v>
          </cell>
          <cell r="L135">
            <v>9700996.6099999994</v>
          </cell>
          <cell r="N135">
            <v>0</v>
          </cell>
          <cell r="P135">
            <v>9700996.6099999994</v>
          </cell>
          <cell r="R135">
            <v>2534227</v>
          </cell>
          <cell r="T135">
            <v>0</v>
          </cell>
          <cell r="V135">
            <v>0</v>
          </cell>
          <cell r="X135">
            <v>0</v>
          </cell>
          <cell r="AB135">
            <v>0</v>
          </cell>
          <cell r="AD135">
            <v>2534227</v>
          </cell>
          <cell r="AF135">
            <v>0</v>
          </cell>
          <cell r="AH135">
            <v>0</v>
          </cell>
          <cell r="AJ135">
            <v>0</v>
          </cell>
          <cell r="AN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OregonAccel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H136">
            <v>8138.01</v>
          </cell>
          <cell r="J136">
            <v>0</v>
          </cell>
          <cell r="L136">
            <v>8138.01</v>
          </cell>
          <cell r="N136">
            <v>0</v>
          </cell>
          <cell r="P136">
            <v>8138.01</v>
          </cell>
          <cell r="R136">
            <v>12995</v>
          </cell>
          <cell r="T136">
            <v>0</v>
          </cell>
          <cell r="V136">
            <v>0</v>
          </cell>
          <cell r="X136">
            <v>0</v>
          </cell>
          <cell r="AB136">
            <v>0</v>
          </cell>
          <cell r="AD136">
            <v>12995</v>
          </cell>
          <cell r="AF136">
            <v>0</v>
          </cell>
          <cell r="AH136">
            <v>0</v>
          </cell>
          <cell r="AJ136">
            <v>0</v>
          </cell>
          <cell r="AN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OregonAccel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H137">
            <v>24271831.300000001</v>
          </cell>
          <cell r="J137">
            <v>0</v>
          </cell>
          <cell r="L137">
            <v>24271831.300000001</v>
          </cell>
          <cell r="N137">
            <v>0</v>
          </cell>
          <cell r="P137">
            <v>24271831.300000001</v>
          </cell>
          <cell r="R137">
            <v>10839179</v>
          </cell>
          <cell r="T137">
            <v>0</v>
          </cell>
          <cell r="V137">
            <v>0</v>
          </cell>
          <cell r="X137">
            <v>0</v>
          </cell>
          <cell r="AB137">
            <v>0</v>
          </cell>
          <cell r="AD137">
            <v>10839179</v>
          </cell>
          <cell r="AF137">
            <v>0</v>
          </cell>
          <cell r="AH137">
            <v>0</v>
          </cell>
          <cell r="AJ137">
            <v>0</v>
          </cell>
          <cell r="AN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OregonAccel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H138">
            <v>1471639</v>
          </cell>
          <cell r="J138">
            <v>0</v>
          </cell>
          <cell r="L138">
            <v>1471639</v>
          </cell>
          <cell r="N138">
            <v>0</v>
          </cell>
          <cell r="P138">
            <v>1471639</v>
          </cell>
          <cell r="R138">
            <v>981841</v>
          </cell>
          <cell r="T138">
            <v>0</v>
          </cell>
          <cell r="V138">
            <v>0</v>
          </cell>
          <cell r="X138">
            <v>0</v>
          </cell>
          <cell r="AB138">
            <v>0</v>
          </cell>
          <cell r="AD138">
            <v>981841</v>
          </cell>
          <cell r="AF138">
            <v>0</v>
          </cell>
          <cell r="AH138">
            <v>0</v>
          </cell>
          <cell r="AJ138">
            <v>0</v>
          </cell>
          <cell r="AN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OregonAccel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H139">
            <v>171270</v>
          </cell>
          <cell r="J139">
            <v>0</v>
          </cell>
          <cell r="L139">
            <v>171270</v>
          </cell>
          <cell r="N139">
            <v>0</v>
          </cell>
          <cell r="P139">
            <v>171270</v>
          </cell>
          <cell r="R139">
            <v>96463</v>
          </cell>
          <cell r="T139">
            <v>0</v>
          </cell>
          <cell r="V139">
            <v>0</v>
          </cell>
          <cell r="X139">
            <v>0</v>
          </cell>
          <cell r="AB139">
            <v>0</v>
          </cell>
          <cell r="AD139">
            <v>96463</v>
          </cell>
          <cell r="AF139">
            <v>0</v>
          </cell>
          <cell r="AH139">
            <v>0</v>
          </cell>
          <cell r="AJ139">
            <v>0</v>
          </cell>
          <cell r="AN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OregonAccel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H140">
            <v>690.97</v>
          </cell>
          <cell r="J140">
            <v>0</v>
          </cell>
          <cell r="L140">
            <v>690.97</v>
          </cell>
          <cell r="N140">
            <v>0</v>
          </cell>
          <cell r="P140">
            <v>690.97</v>
          </cell>
          <cell r="R140">
            <v>631</v>
          </cell>
          <cell r="T140">
            <v>0</v>
          </cell>
          <cell r="V140">
            <v>0</v>
          </cell>
          <cell r="X140">
            <v>0</v>
          </cell>
          <cell r="AB140">
            <v>0</v>
          </cell>
          <cell r="AD140">
            <v>631</v>
          </cell>
          <cell r="AF140">
            <v>0</v>
          </cell>
          <cell r="AH140">
            <v>0</v>
          </cell>
          <cell r="AJ140">
            <v>0</v>
          </cell>
          <cell r="AN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OregonAccel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H141">
            <v>13496.8</v>
          </cell>
          <cell r="J141">
            <v>0</v>
          </cell>
          <cell r="L141">
            <v>13496.8</v>
          </cell>
          <cell r="N141">
            <v>0</v>
          </cell>
          <cell r="P141">
            <v>13496.8</v>
          </cell>
          <cell r="R141">
            <v>7722</v>
          </cell>
          <cell r="T141">
            <v>0</v>
          </cell>
          <cell r="V141">
            <v>0</v>
          </cell>
          <cell r="X141">
            <v>0</v>
          </cell>
          <cell r="AB141">
            <v>0</v>
          </cell>
          <cell r="AD141">
            <v>7722</v>
          </cell>
          <cell r="AF141">
            <v>0</v>
          </cell>
          <cell r="AH141">
            <v>0</v>
          </cell>
          <cell r="AJ141">
            <v>0</v>
          </cell>
          <cell r="AN141">
            <v>0</v>
          </cell>
          <cell r="AP141">
            <v>7722</v>
          </cell>
        </row>
        <row r="142">
          <cell r="A142">
            <v>0</v>
          </cell>
          <cell r="F142" t="str">
            <v>Total Account 310.30 Water Rights</v>
          </cell>
          <cell r="H142">
            <v>36503523.319999993</v>
          </cell>
          <cell r="J142">
            <v>0</v>
          </cell>
          <cell r="L142">
            <v>36503523.319999993</v>
          </cell>
          <cell r="N142">
            <v>0</v>
          </cell>
          <cell r="P142">
            <v>36503523.319999993</v>
          </cell>
          <cell r="R142">
            <v>15156068</v>
          </cell>
          <cell r="V142">
            <v>0</v>
          </cell>
          <cell r="X142">
            <v>0</v>
          </cell>
          <cell r="AB142">
            <v>0</v>
          </cell>
          <cell r="AD142">
            <v>15156068</v>
          </cell>
          <cell r="AH142">
            <v>0</v>
          </cell>
          <cell r="AJ142">
            <v>0</v>
          </cell>
          <cell r="AN142">
            <v>0</v>
          </cell>
          <cell r="AP142">
            <v>15156068</v>
          </cell>
        </row>
        <row r="143">
          <cell r="A143">
            <v>0</v>
          </cell>
        </row>
        <row r="144">
          <cell r="A144">
            <v>0</v>
          </cell>
          <cell r="F144" t="str">
            <v>TOTAL STEAM PRODUCTION PLANT</v>
          </cell>
          <cell r="H144">
            <v>6310917127.5500002</v>
          </cell>
          <cell r="J144">
            <v>-41152696.74000001</v>
          </cell>
          <cell r="L144">
            <v>6269764430.8099985</v>
          </cell>
          <cell r="N144">
            <v>-42569201.579999983</v>
          </cell>
          <cell r="P144">
            <v>6227195229.2300024</v>
          </cell>
          <cell r="R144">
            <v>2592798020</v>
          </cell>
          <cell r="V144">
            <v>181148582</v>
          </cell>
          <cell r="X144">
            <v>-41152696.74000001</v>
          </cell>
          <cell r="AB144">
            <v>-5057150.0830000006</v>
          </cell>
          <cell r="AD144">
            <v>2727736755.177</v>
          </cell>
          <cell r="AH144">
            <v>220340978</v>
          </cell>
          <cell r="AJ144">
            <v>-42569201.579999983</v>
          </cell>
          <cell r="AN144">
            <v>-5228588.4354999997</v>
          </cell>
          <cell r="AP144">
            <v>2900279943.1615009</v>
          </cell>
        </row>
        <row r="145">
          <cell r="A145">
            <v>0</v>
          </cell>
        </row>
        <row r="146">
          <cell r="A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view="pageBreakPreview" zoomScale="60" zoomScaleNormal="100" workbookViewId="0"/>
  </sheetViews>
  <sheetFormatPr defaultRowHeight="15" x14ac:dyDescent="0.25"/>
  <cols>
    <col min="2" max="2" width="48.140625" bestFit="1" customWidth="1"/>
    <col min="3" max="3" width="13.7109375" customWidth="1"/>
    <col min="4" max="4" width="2.7109375" style="10" customWidth="1"/>
    <col min="5" max="5" width="12.7109375" customWidth="1"/>
    <col min="6" max="6" width="20.5703125" bestFit="1" customWidth="1"/>
  </cols>
  <sheetData>
    <row r="1" spans="1:9" x14ac:dyDescent="0.25">
      <c r="A1" s="115" t="s">
        <v>187</v>
      </c>
    </row>
    <row r="2" spans="1:9" x14ac:dyDescent="0.25">
      <c r="A2" s="115" t="s">
        <v>188</v>
      </c>
    </row>
    <row r="3" spans="1:9" ht="45" x14ac:dyDescent="0.25">
      <c r="A3" s="295" t="s">
        <v>0</v>
      </c>
      <c r="B3" s="295"/>
      <c r="C3" s="5" t="s">
        <v>1</v>
      </c>
      <c r="D3" s="8"/>
      <c r="E3" s="5" t="s">
        <v>18</v>
      </c>
      <c r="F3" s="1"/>
    </row>
    <row r="4" spans="1:9" ht="16.5" x14ac:dyDescent="0.3">
      <c r="A4">
        <v>343</v>
      </c>
      <c r="B4" t="s">
        <v>12</v>
      </c>
      <c r="C4" s="2" t="s">
        <v>2</v>
      </c>
      <c r="D4" s="9"/>
      <c r="E4" s="2" t="s">
        <v>3</v>
      </c>
      <c r="F4" s="179" t="s">
        <v>189</v>
      </c>
    </row>
    <row r="5" spans="1:9" ht="16.5" x14ac:dyDescent="0.3">
      <c r="A5">
        <v>353</v>
      </c>
      <c r="B5" t="s">
        <v>13</v>
      </c>
      <c r="C5" s="2" t="s">
        <v>7</v>
      </c>
      <c r="D5" s="9"/>
      <c r="E5" s="2" t="s">
        <v>8</v>
      </c>
      <c r="F5" s="179" t="s">
        <v>189</v>
      </c>
    </row>
    <row r="6" spans="1:9" ht="16.5" x14ac:dyDescent="0.3">
      <c r="A6">
        <v>353.7</v>
      </c>
      <c r="B6" t="s">
        <v>14</v>
      </c>
      <c r="C6" s="2" t="s">
        <v>6</v>
      </c>
      <c r="D6" s="9"/>
      <c r="E6" s="2" t="s">
        <v>8</v>
      </c>
      <c r="F6" s="179" t="s">
        <v>189</v>
      </c>
    </row>
    <row r="7" spans="1:9" ht="16.5" x14ac:dyDescent="0.3">
      <c r="A7">
        <v>356</v>
      </c>
      <c r="B7" t="s">
        <v>15</v>
      </c>
      <c r="C7" s="2" t="s">
        <v>10</v>
      </c>
      <c r="D7" s="9"/>
      <c r="E7" s="2" t="s">
        <v>11</v>
      </c>
      <c r="F7" s="179" t="s">
        <v>189</v>
      </c>
    </row>
    <row r="8" spans="1:9" x14ac:dyDescent="0.25">
      <c r="B8" s="4" t="s">
        <v>9</v>
      </c>
      <c r="G8" s="6"/>
      <c r="I8" s="3"/>
    </row>
    <row r="10" spans="1:9" ht="45" x14ac:dyDescent="0.25">
      <c r="A10" s="295" t="s">
        <v>0</v>
      </c>
      <c r="B10" s="295"/>
      <c r="C10" s="7" t="s">
        <v>4</v>
      </c>
      <c r="D10" s="11"/>
      <c r="E10" s="7" t="s">
        <v>5</v>
      </c>
    </row>
    <row r="11" spans="1:9" x14ac:dyDescent="0.25">
      <c r="A11">
        <v>345</v>
      </c>
      <c r="B11" t="s">
        <v>16</v>
      </c>
      <c r="C11" s="123">
        <v>-0.04</v>
      </c>
      <c r="D11" s="122"/>
      <c r="E11" s="123">
        <v>-0.03</v>
      </c>
      <c r="F11" s="179" t="s">
        <v>189</v>
      </c>
    </row>
    <row r="12" spans="1:9" x14ac:dyDescent="0.25">
      <c r="A12">
        <v>346</v>
      </c>
      <c r="B12" t="s">
        <v>17</v>
      </c>
      <c r="C12" s="123">
        <v>-0.04</v>
      </c>
      <c r="D12" s="122"/>
      <c r="E12" s="123">
        <v>-0.01</v>
      </c>
      <c r="F12" s="179" t="s">
        <v>189</v>
      </c>
    </row>
  </sheetData>
  <mergeCells count="2">
    <mergeCell ref="A3:B3"/>
    <mergeCell ref="A10:B10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3"/>
  <sheetViews>
    <sheetView view="pageBreakPreview" zoomScale="60" zoomScaleNormal="70" workbookViewId="0">
      <pane ySplit="11" topLeftCell="A12" activePane="bottomLeft" state="frozen"/>
      <selection activeCell="M25" sqref="M25"/>
      <selection pane="bottomLeft" activeCell="A12" sqref="A12"/>
    </sheetView>
  </sheetViews>
  <sheetFormatPr defaultRowHeight="15" x14ac:dyDescent="0.25"/>
  <cols>
    <col min="1" max="1" width="8.85546875" style="12" customWidth="1"/>
    <col min="2" max="2" width="44.42578125" style="12" customWidth="1"/>
    <col min="3" max="3" width="2.7109375" style="12" customWidth="1"/>
    <col min="4" max="4" width="21" style="12" bestFit="1" customWidth="1"/>
    <col min="5" max="5" width="2.7109375" style="12" customWidth="1"/>
    <col min="6" max="6" width="14" style="12" customWidth="1"/>
    <col min="7" max="7" width="2.7109375" style="12" customWidth="1"/>
    <col min="8" max="8" width="10.7109375" style="12" bestFit="1" customWidth="1"/>
    <col min="9" max="9" width="2.7109375" style="12" customWidth="1"/>
    <col min="10" max="10" width="10" style="12" bestFit="1" customWidth="1"/>
    <col min="11" max="11" width="2.7109375" style="12" customWidth="1"/>
    <col min="12" max="12" width="16.85546875" style="12" bestFit="1" customWidth="1"/>
    <col min="13" max="13" width="2.7109375" style="12" customWidth="1"/>
    <col min="14" max="14" width="10" style="12" bestFit="1" customWidth="1"/>
    <col min="15" max="15" width="2.7109375" style="12" customWidth="1"/>
    <col min="16" max="16" width="16.7109375" style="12" bestFit="1" customWidth="1"/>
    <col min="17" max="17" width="2.7109375" style="12" customWidth="1"/>
    <col min="18" max="18" width="17.28515625" style="12" bestFit="1" customWidth="1"/>
    <col min="19" max="19" width="2.7109375" style="12" customWidth="1"/>
    <col min="20" max="20" width="12.5703125" style="12" bestFit="1" customWidth="1"/>
    <col min="21" max="21" width="2.7109375" style="12" customWidth="1"/>
    <col min="22" max="22" width="15.28515625" style="12" bestFit="1" customWidth="1"/>
    <col min="23" max="23" width="2.7109375" style="12" customWidth="1"/>
    <col min="24" max="24" width="10" style="12" bestFit="1" customWidth="1"/>
    <col min="25" max="25" width="2.7109375" style="12" customWidth="1"/>
    <col min="26" max="26" width="15.140625" style="12" bestFit="1" customWidth="1"/>
    <col min="27" max="27" width="4.85546875" style="12" customWidth="1"/>
    <col min="28" max="28" width="15.85546875" style="120" customWidth="1"/>
    <col min="29" max="29" width="1.7109375" style="119" customWidth="1"/>
    <col min="30" max="30" width="10.140625" style="119" customWidth="1"/>
    <col min="31" max="31" width="9.140625" style="119"/>
    <col min="32" max="32" width="9.140625" style="12"/>
    <col min="33" max="33" width="12.28515625" style="12" bestFit="1" customWidth="1"/>
    <col min="34" max="16384" width="9.140625" style="12"/>
  </cols>
  <sheetData>
    <row r="1" spans="1:31" ht="12.75" x14ac:dyDescent="0.2">
      <c r="A1" s="161" t="s">
        <v>187</v>
      </c>
      <c r="B1" s="162"/>
      <c r="C1" s="162"/>
      <c r="D1" s="163"/>
      <c r="E1" s="162"/>
      <c r="F1" s="162"/>
      <c r="G1" s="162"/>
      <c r="H1" s="162"/>
      <c r="I1" s="162"/>
      <c r="J1" s="164"/>
      <c r="K1" s="163"/>
      <c r="L1" s="165"/>
      <c r="M1" s="166"/>
      <c r="N1" s="167"/>
      <c r="O1" s="162"/>
      <c r="P1" s="162"/>
      <c r="Q1" s="162"/>
      <c r="R1" s="162"/>
      <c r="S1" s="162"/>
      <c r="T1" s="164"/>
      <c r="U1" s="163"/>
      <c r="V1" s="165"/>
      <c r="W1" s="166"/>
      <c r="X1" s="167"/>
      <c r="Y1" s="167"/>
      <c r="Z1" s="168"/>
      <c r="AB1" s="302" t="s">
        <v>194</v>
      </c>
      <c r="AC1" s="303"/>
      <c r="AD1" s="303"/>
      <c r="AE1" s="304"/>
    </row>
    <row r="2" spans="1:31" ht="12.75" x14ac:dyDescent="0.2">
      <c r="A2" s="169"/>
      <c r="B2" s="170"/>
      <c r="C2" s="170"/>
      <c r="D2" s="171"/>
      <c r="E2" s="170"/>
      <c r="F2" s="170"/>
      <c r="G2" s="170"/>
      <c r="H2" s="170"/>
      <c r="I2" s="170"/>
      <c r="J2" s="172"/>
      <c r="K2" s="171"/>
      <c r="L2" s="173"/>
      <c r="M2" s="174"/>
      <c r="N2" s="175"/>
      <c r="O2" s="170"/>
      <c r="P2" s="170"/>
      <c r="Q2" s="170"/>
      <c r="R2" s="170"/>
      <c r="S2" s="170"/>
      <c r="T2" s="172"/>
      <c r="U2" s="171"/>
      <c r="V2" s="173"/>
      <c r="W2" s="174"/>
      <c r="X2" s="175"/>
      <c r="Y2" s="175"/>
      <c r="Z2" s="176"/>
      <c r="AB2" s="305"/>
      <c r="AC2" s="306"/>
      <c r="AD2" s="306"/>
      <c r="AE2" s="307"/>
    </row>
    <row r="3" spans="1:31" ht="12.75" x14ac:dyDescent="0.2">
      <c r="A3" s="169" t="s">
        <v>19</v>
      </c>
      <c r="B3" s="170"/>
      <c r="C3" s="170"/>
      <c r="D3" s="171"/>
      <c r="E3" s="170"/>
      <c r="F3" s="170"/>
      <c r="G3" s="170"/>
      <c r="H3" s="170"/>
      <c r="I3" s="170"/>
      <c r="J3" s="172"/>
      <c r="K3" s="171"/>
      <c r="L3" s="173"/>
      <c r="M3" s="174"/>
      <c r="N3" s="175"/>
      <c r="O3" s="170"/>
      <c r="P3" s="170"/>
      <c r="Q3" s="170"/>
      <c r="R3" s="170"/>
      <c r="S3" s="170"/>
      <c r="T3" s="172"/>
      <c r="U3" s="171"/>
      <c r="V3" s="173"/>
      <c r="W3" s="174"/>
      <c r="X3" s="175"/>
      <c r="Y3" s="175"/>
      <c r="Z3" s="176"/>
      <c r="AB3" s="305"/>
      <c r="AC3" s="306"/>
      <c r="AD3" s="306"/>
      <c r="AE3" s="307"/>
    </row>
    <row r="4" spans="1:31" ht="12.75" x14ac:dyDescent="0.2">
      <c r="A4" s="169" t="s">
        <v>20</v>
      </c>
      <c r="B4" s="170"/>
      <c r="C4" s="170"/>
      <c r="D4" s="171"/>
      <c r="E4" s="170"/>
      <c r="F4" s="170"/>
      <c r="G4" s="170"/>
      <c r="H4" s="170"/>
      <c r="I4" s="170"/>
      <c r="J4" s="172"/>
      <c r="K4" s="171"/>
      <c r="L4" s="173"/>
      <c r="M4" s="174"/>
      <c r="N4" s="175"/>
      <c r="O4" s="170"/>
      <c r="P4" s="170"/>
      <c r="Q4" s="170"/>
      <c r="R4" s="170"/>
      <c r="S4" s="170"/>
      <c r="T4" s="172"/>
      <c r="U4" s="171"/>
      <c r="V4" s="173"/>
      <c r="W4" s="174"/>
      <c r="X4" s="175"/>
      <c r="Y4" s="175"/>
      <c r="Z4" s="176"/>
      <c r="AB4" s="305"/>
      <c r="AC4" s="306"/>
      <c r="AD4" s="306"/>
      <c r="AE4" s="307"/>
    </row>
    <row r="5" spans="1:31" ht="12.75" x14ac:dyDescent="0.2">
      <c r="A5" s="177" t="s">
        <v>192</v>
      </c>
      <c r="B5" s="24"/>
      <c r="C5" s="24"/>
      <c r="D5" s="26"/>
      <c r="E5" s="24"/>
      <c r="F5" s="24"/>
      <c r="G5" s="24"/>
      <c r="H5" s="24"/>
      <c r="I5" s="24"/>
      <c r="J5" s="25"/>
      <c r="K5" s="26"/>
      <c r="L5" s="27"/>
      <c r="M5" s="28"/>
      <c r="N5" s="29"/>
      <c r="O5" s="24"/>
      <c r="P5" s="24"/>
      <c r="Q5" s="24"/>
      <c r="R5" s="24"/>
      <c r="S5" s="24"/>
      <c r="T5" s="25"/>
      <c r="U5" s="26"/>
      <c r="V5" s="27"/>
      <c r="W5" s="28"/>
      <c r="X5" s="29"/>
      <c r="Y5" s="29"/>
      <c r="Z5" s="178"/>
      <c r="AB5" s="308"/>
      <c r="AC5" s="309"/>
      <c r="AD5" s="309"/>
      <c r="AE5" s="310"/>
    </row>
    <row r="6" spans="1:31" ht="12.75" x14ac:dyDescent="0.2">
      <c r="A6" s="15"/>
      <c r="B6" s="16"/>
      <c r="C6" s="16"/>
      <c r="D6" s="15"/>
      <c r="E6" s="16"/>
      <c r="F6" s="16"/>
      <c r="G6" s="16"/>
      <c r="H6" s="16"/>
      <c r="I6" s="16"/>
      <c r="J6" s="17"/>
      <c r="K6" s="15"/>
      <c r="L6" s="18"/>
      <c r="M6" s="19"/>
      <c r="N6" s="20"/>
      <c r="O6" s="16"/>
      <c r="P6" s="16"/>
      <c r="Q6" s="16"/>
      <c r="R6" s="16"/>
      <c r="S6" s="16"/>
      <c r="T6" s="17"/>
      <c r="U6" s="15"/>
      <c r="V6" s="18"/>
      <c r="W6" s="19"/>
      <c r="X6" s="20"/>
      <c r="Y6" s="20"/>
      <c r="Z6" s="18"/>
      <c r="AB6" s="119"/>
    </row>
    <row r="7" spans="1:31" ht="12.75" x14ac:dyDescent="0.2">
      <c r="A7" s="21"/>
      <c r="B7" s="13"/>
      <c r="C7" s="22"/>
      <c r="D7" s="23"/>
      <c r="E7" s="13"/>
      <c r="F7" s="24" t="s">
        <v>21</v>
      </c>
      <c r="G7" s="24"/>
      <c r="H7" s="24"/>
      <c r="I7" s="24"/>
      <c r="J7" s="25"/>
      <c r="K7" s="26"/>
      <c r="L7" s="27"/>
      <c r="M7" s="28"/>
      <c r="N7" s="29"/>
      <c r="O7" s="13"/>
      <c r="P7" s="24" t="s">
        <v>193</v>
      </c>
      <c r="Q7" s="24"/>
      <c r="R7" s="24"/>
      <c r="S7" s="24"/>
      <c r="T7" s="25"/>
      <c r="U7" s="26"/>
      <c r="V7" s="27"/>
      <c r="W7" s="28"/>
      <c r="X7" s="29"/>
      <c r="Y7" s="20"/>
      <c r="Z7" s="18"/>
      <c r="AB7" s="119"/>
    </row>
    <row r="8" spans="1:31" ht="12.75" x14ac:dyDescent="0.2">
      <c r="A8" s="30"/>
      <c r="B8" s="31"/>
      <c r="C8" s="31"/>
      <c r="D8" s="32"/>
      <c r="E8" s="33"/>
      <c r="F8" s="33" t="s">
        <v>22</v>
      </c>
      <c r="G8" s="31"/>
      <c r="H8" s="33"/>
      <c r="I8" s="33"/>
      <c r="J8" s="34" t="s">
        <v>23</v>
      </c>
      <c r="K8" s="30"/>
      <c r="L8" s="35" t="s">
        <v>24</v>
      </c>
      <c r="M8" s="36"/>
      <c r="N8" s="37"/>
      <c r="O8" s="33"/>
      <c r="P8" s="33" t="s">
        <v>22</v>
      </c>
      <c r="Q8" s="31"/>
      <c r="R8" s="33"/>
      <c r="S8" s="33"/>
      <c r="T8" s="34" t="s">
        <v>23</v>
      </c>
      <c r="U8" s="30"/>
      <c r="V8" s="35" t="s">
        <v>24</v>
      </c>
      <c r="W8" s="36"/>
      <c r="X8" s="37"/>
      <c r="Y8" s="38"/>
      <c r="Z8" s="18"/>
      <c r="AB8" s="119"/>
    </row>
    <row r="9" spans="1:31" ht="12.75" x14ac:dyDescent="0.2">
      <c r="A9" s="30"/>
      <c r="B9" s="31"/>
      <c r="C9" s="33"/>
      <c r="D9" s="32" t="s">
        <v>25</v>
      </c>
      <c r="E9" s="33"/>
      <c r="F9" s="33" t="s">
        <v>26</v>
      </c>
      <c r="G9" s="39"/>
      <c r="H9" s="33" t="s">
        <v>27</v>
      </c>
      <c r="I9" s="33"/>
      <c r="J9" s="34" t="s">
        <v>28</v>
      </c>
      <c r="K9" s="30"/>
      <c r="L9" s="40" t="s">
        <v>29</v>
      </c>
      <c r="M9" s="41"/>
      <c r="N9" s="42" t="s">
        <v>30</v>
      </c>
      <c r="O9" s="33"/>
      <c r="P9" s="33" t="s">
        <v>26</v>
      </c>
      <c r="Q9" s="39"/>
      <c r="R9" s="33" t="s">
        <v>27</v>
      </c>
      <c r="S9" s="33"/>
      <c r="T9" s="34" t="s">
        <v>28</v>
      </c>
      <c r="U9" s="30"/>
      <c r="V9" s="40" t="s">
        <v>29</v>
      </c>
      <c r="W9" s="41"/>
      <c r="X9" s="42" t="s">
        <v>30</v>
      </c>
      <c r="Y9" s="20"/>
      <c r="Z9" s="40" t="s">
        <v>31</v>
      </c>
      <c r="AB9" s="293" t="s">
        <v>204</v>
      </c>
      <c r="AC9" s="139"/>
      <c r="AD9" s="139"/>
      <c r="AE9" s="140"/>
    </row>
    <row r="10" spans="1:31" ht="12.75" x14ac:dyDescent="0.2">
      <c r="A10" s="43"/>
      <c r="B10" s="44" t="s">
        <v>32</v>
      </c>
      <c r="C10" s="45"/>
      <c r="D10" s="46" t="s">
        <v>33</v>
      </c>
      <c r="E10" s="33"/>
      <c r="F10" s="45" t="s">
        <v>34</v>
      </c>
      <c r="G10" s="47"/>
      <c r="H10" s="45" t="s">
        <v>35</v>
      </c>
      <c r="I10" s="33"/>
      <c r="J10" s="48" t="s">
        <v>36</v>
      </c>
      <c r="K10" s="43"/>
      <c r="L10" s="48" t="s">
        <v>37</v>
      </c>
      <c r="M10" s="33"/>
      <c r="N10" s="49" t="s">
        <v>38</v>
      </c>
      <c r="O10" s="33"/>
      <c r="P10" s="45" t="s">
        <v>34</v>
      </c>
      <c r="Q10" s="47"/>
      <c r="R10" s="45" t="s">
        <v>35</v>
      </c>
      <c r="S10" s="33"/>
      <c r="T10" s="48" t="s">
        <v>36</v>
      </c>
      <c r="U10" s="43"/>
      <c r="V10" s="48" t="s">
        <v>37</v>
      </c>
      <c r="W10" s="33"/>
      <c r="X10" s="49" t="s">
        <v>38</v>
      </c>
      <c r="Y10" s="20"/>
      <c r="Z10" s="48" t="s">
        <v>39</v>
      </c>
      <c r="AB10" s="294" t="s">
        <v>205</v>
      </c>
      <c r="AC10" s="141"/>
      <c r="AD10" s="142" t="s">
        <v>195</v>
      </c>
      <c r="AE10" s="143" t="s">
        <v>182</v>
      </c>
    </row>
    <row r="11" spans="1:31" ht="12.75" x14ac:dyDescent="0.2">
      <c r="A11" s="51"/>
      <c r="B11" s="52">
        <v>-1</v>
      </c>
      <c r="C11" s="50"/>
      <c r="D11" s="53">
        <v>-2</v>
      </c>
      <c r="E11" s="34"/>
      <c r="F11" s="50">
        <v>-3</v>
      </c>
      <c r="G11" s="50"/>
      <c r="H11" s="34">
        <v>-4</v>
      </c>
      <c r="I11" s="34"/>
      <c r="J11" s="34">
        <v>-5</v>
      </c>
      <c r="K11" s="51"/>
      <c r="L11" s="34">
        <v>-6</v>
      </c>
      <c r="M11" s="34"/>
      <c r="N11" s="34">
        <v>-7</v>
      </c>
      <c r="O11" s="34"/>
      <c r="P11" s="50">
        <v>-8</v>
      </c>
      <c r="Q11" s="50"/>
      <c r="R11" s="34">
        <v>-9</v>
      </c>
      <c r="S11" s="34"/>
      <c r="T11" s="34">
        <v>-10</v>
      </c>
      <c r="U11" s="51"/>
      <c r="V11" s="34">
        <v>-11</v>
      </c>
      <c r="W11" s="34"/>
      <c r="X11" s="34">
        <v>-12</v>
      </c>
      <c r="Y11" s="20"/>
      <c r="Z11" s="34" t="s">
        <v>40</v>
      </c>
      <c r="AB11" s="144">
        <v>-14</v>
      </c>
      <c r="AC11" s="145"/>
      <c r="AD11" s="145"/>
      <c r="AE11" s="146"/>
    </row>
    <row r="12" spans="1:31" ht="12.75" x14ac:dyDescent="0.2">
      <c r="A12" s="30"/>
      <c r="B12" s="54"/>
      <c r="C12" s="55"/>
      <c r="D12" s="30"/>
      <c r="E12" s="31"/>
      <c r="F12" s="55"/>
      <c r="G12" s="55"/>
      <c r="H12" s="31"/>
      <c r="I12" s="31"/>
      <c r="J12" s="56"/>
      <c r="K12" s="30"/>
      <c r="L12" s="55"/>
      <c r="M12" s="57"/>
      <c r="N12" s="58"/>
      <c r="O12" s="31"/>
      <c r="P12" s="55"/>
      <c r="Q12" s="55"/>
      <c r="R12" s="31"/>
      <c r="S12" s="31"/>
      <c r="T12" s="56"/>
      <c r="U12" s="30"/>
      <c r="V12" s="55"/>
      <c r="W12" s="57"/>
      <c r="X12" s="58"/>
      <c r="Y12" s="20"/>
      <c r="Z12" s="55"/>
      <c r="AB12" s="147"/>
      <c r="AC12" s="148"/>
      <c r="AD12" s="148"/>
      <c r="AE12" s="149"/>
    </row>
    <row r="13" spans="1:31" ht="12.75" x14ac:dyDescent="0.2">
      <c r="A13" s="59" t="s">
        <v>41</v>
      </c>
      <c r="B13" s="60"/>
      <c r="C13" s="61"/>
      <c r="D13" s="23"/>
      <c r="E13" s="31"/>
      <c r="F13" s="61"/>
      <c r="G13" s="61"/>
      <c r="H13" s="31"/>
      <c r="I13" s="31"/>
      <c r="J13" s="56"/>
      <c r="K13" s="30"/>
      <c r="L13" s="55"/>
      <c r="M13" s="57"/>
      <c r="N13" s="58"/>
      <c r="O13" s="31"/>
      <c r="P13" s="61"/>
      <c r="Q13" s="61"/>
      <c r="R13" s="31"/>
      <c r="S13" s="31"/>
      <c r="T13" s="56"/>
      <c r="U13" s="30"/>
      <c r="V13" s="55"/>
      <c r="W13" s="57"/>
      <c r="X13" s="58"/>
      <c r="Y13" s="20"/>
      <c r="Z13" s="55"/>
      <c r="AB13" s="147"/>
      <c r="AC13" s="148"/>
      <c r="AD13" s="148"/>
      <c r="AE13" s="149"/>
    </row>
    <row r="14" spans="1:31" ht="12.75" x14ac:dyDescent="0.2">
      <c r="A14" s="59"/>
      <c r="B14" s="60"/>
      <c r="C14" s="61"/>
      <c r="D14" s="23"/>
      <c r="E14" s="31"/>
      <c r="F14" s="61"/>
      <c r="G14" s="61"/>
      <c r="H14" s="31"/>
      <c r="I14" s="31"/>
      <c r="J14" s="56"/>
      <c r="K14" s="30"/>
      <c r="L14" s="55"/>
      <c r="M14" s="57"/>
      <c r="N14" s="58"/>
      <c r="O14" s="31"/>
      <c r="P14" s="61"/>
      <c r="Q14" s="61"/>
      <c r="R14" s="31"/>
      <c r="S14" s="31"/>
      <c r="T14" s="56"/>
      <c r="U14" s="30"/>
      <c r="V14" s="55"/>
      <c r="W14" s="57"/>
      <c r="X14" s="58"/>
      <c r="Y14" s="58"/>
      <c r="Z14" s="55"/>
      <c r="AB14" s="147"/>
      <c r="AC14" s="148"/>
      <c r="AD14" s="148"/>
      <c r="AE14" s="149"/>
    </row>
    <row r="15" spans="1:31" ht="12.75" x14ac:dyDescent="0.2">
      <c r="A15" s="30"/>
      <c r="B15" s="62" t="s">
        <v>42</v>
      </c>
      <c r="C15" s="61"/>
      <c r="D15" s="23"/>
      <c r="E15" s="31"/>
      <c r="F15" s="61"/>
      <c r="G15" s="61"/>
      <c r="H15" s="31"/>
      <c r="I15" s="31"/>
      <c r="J15" s="56"/>
      <c r="K15" s="30"/>
      <c r="L15" s="55"/>
      <c r="M15" s="57"/>
      <c r="N15" s="58"/>
      <c r="O15" s="31"/>
      <c r="P15" s="61"/>
      <c r="Q15" s="61"/>
      <c r="R15" s="31"/>
      <c r="S15" s="31"/>
      <c r="T15" s="56"/>
      <c r="U15" s="30"/>
      <c r="V15" s="55"/>
      <c r="W15" s="57"/>
      <c r="X15" s="58"/>
      <c r="Y15" s="58"/>
      <c r="Z15" s="55"/>
      <c r="AA15" s="63"/>
      <c r="AB15" s="147"/>
      <c r="AC15" s="148"/>
      <c r="AD15" s="148"/>
      <c r="AE15" s="149"/>
    </row>
    <row r="16" spans="1:31" s="13" customFormat="1" ht="12.75" x14ac:dyDescent="0.2">
      <c r="A16" s="30"/>
      <c r="B16" s="31"/>
      <c r="C16" s="61"/>
      <c r="D16" s="23"/>
      <c r="E16" s="31"/>
      <c r="F16" s="55"/>
      <c r="G16" s="61"/>
      <c r="H16" s="31"/>
      <c r="I16" s="31"/>
      <c r="J16" s="56"/>
      <c r="K16" s="30"/>
      <c r="L16" s="76"/>
      <c r="M16" s="57"/>
      <c r="N16" s="75"/>
      <c r="O16" s="31"/>
      <c r="P16" s="55"/>
      <c r="Q16" s="61"/>
      <c r="R16" s="31"/>
      <c r="S16" s="31"/>
      <c r="T16" s="56"/>
      <c r="U16" s="30"/>
      <c r="V16" s="76"/>
      <c r="W16" s="57"/>
      <c r="X16" s="75"/>
      <c r="Y16" s="75"/>
      <c r="Z16" s="76"/>
      <c r="AA16" s="31"/>
      <c r="AB16" s="150"/>
      <c r="AC16" s="151"/>
      <c r="AD16" s="151"/>
      <c r="AE16" s="152"/>
    </row>
    <row r="17" spans="1:33" s="13" customFormat="1" ht="12.75" x14ac:dyDescent="0.2">
      <c r="A17" s="59" t="s">
        <v>49</v>
      </c>
      <c r="B17" s="83"/>
      <c r="C17" s="61"/>
      <c r="D17" s="23"/>
      <c r="E17" s="31"/>
      <c r="F17" s="55"/>
      <c r="G17" s="61"/>
      <c r="H17" s="31"/>
      <c r="I17" s="31"/>
      <c r="J17" s="56"/>
      <c r="K17" s="30"/>
      <c r="L17" s="76"/>
      <c r="M17" s="57"/>
      <c r="N17" s="75"/>
      <c r="O17" s="31"/>
      <c r="P17" s="55"/>
      <c r="Q17" s="61"/>
      <c r="R17" s="31"/>
      <c r="S17" s="31"/>
      <c r="T17" s="56"/>
      <c r="U17" s="30"/>
      <c r="V17" s="76"/>
      <c r="W17" s="57"/>
      <c r="X17" s="75"/>
      <c r="Y17" s="75"/>
      <c r="Z17" s="76"/>
      <c r="AA17" s="31"/>
      <c r="AB17" s="150"/>
      <c r="AC17" s="151"/>
      <c r="AD17" s="151"/>
      <c r="AE17" s="152"/>
    </row>
    <row r="18" spans="1:33" s="13" customFormat="1" ht="12.75" x14ac:dyDescent="0.2">
      <c r="A18" s="59"/>
      <c r="B18" s="83"/>
      <c r="C18" s="61"/>
      <c r="D18" s="23"/>
      <c r="E18" s="31"/>
      <c r="F18" s="55"/>
      <c r="G18" s="61"/>
      <c r="H18" s="31"/>
      <c r="I18" s="31"/>
      <c r="J18" s="56"/>
      <c r="K18" s="30"/>
      <c r="L18" s="76"/>
      <c r="M18" s="57"/>
      <c r="N18" s="75"/>
      <c r="O18" s="31"/>
      <c r="P18" s="55"/>
      <c r="Q18" s="61"/>
      <c r="R18" s="31"/>
      <c r="S18" s="31"/>
      <c r="T18" s="56"/>
      <c r="U18" s="30"/>
      <c r="V18" s="76"/>
      <c r="W18" s="57"/>
      <c r="X18" s="75"/>
      <c r="Y18" s="75"/>
      <c r="Z18" s="76"/>
      <c r="AA18" s="31"/>
      <c r="AB18" s="150"/>
      <c r="AC18" s="151"/>
      <c r="AD18" s="151"/>
      <c r="AE18" s="152"/>
    </row>
    <row r="19" spans="1:33" s="13" customFormat="1" ht="12.75" x14ac:dyDescent="0.2">
      <c r="A19" s="96"/>
      <c r="B19" s="62" t="s">
        <v>50</v>
      </c>
      <c r="C19" s="61"/>
      <c r="D19" s="23"/>
      <c r="E19" s="31"/>
      <c r="F19" s="55"/>
      <c r="G19" s="61"/>
      <c r="H19" s="31"/>
      <c r="I19" s="31"/>
      <c r="J19" s="56"/>
      <c r="K19" s="30"/>
      <c r="L19" s="76"/>
      <c r="M19" s="57"/>
      <c r="N19" s="75"/>
      <c r="O19" s="31"/>
      <c r="P19" s="55"/>
      <c r="Q19" s="61"/>
      <c r="R19" s="31"/>
      <c r="S19" s="31"/>
      <c r="T19" s="56"/>
      <c r="U19" s="30"/>
      <c r="V19" s="76"/>
      <c r="W19" s="57"/>
      <c r="X19" s="75"/>
      <c r="Y19" s="75"/>
      <c r="Z19" s="76"/>
      <c r="AA19" s="31"/>
      <c r="AB19" s="150"/>
      <c r="AC19" s="151"/>
      <c r="AD19" s="151"/>
      <c r="AE19" s="152"/>
    </row>
    <row r="20" spans="1:33" s="13" customFormat="1" ht="12.75" x14ac:dyDescent="0.2">
      <c r="A20" s="30">
        <v>341</v>
      </c>
      <c r="B20" s="54" t="s">
        <v>44</v>
      </c>
      <c r="C20" s="61"/>
      <c r="D20" s="64">
        <v>23262467.969999999</v>
      </c>
      <c r="E20" s="31"/>
      <c r="F20" s="65">
        <v>52596</v>
      </c>
      <c r="G20" s="66"/>
      <c r="H20" s="65" t="s">
        <v>51</v>
      </c>
      <c r="I20" s="31"/>
      <c r="J20" s="67">
        <v>-4</v>
      </c>
      <c r="K20" s="30"/>
      <c r="L20" s="258">
        <v>618676</v>
      </c>
      <c r="M20" s="57"/>
      <c r="N20" s="69">
        <f>ROUND(+L20/$D20*100,2)</f>
        <v>2.66</v>
      </c>
      <c r="O20" s="31"/>
      <c r="P20" s="65">
        <v>52596</v>
      </c>
      <c r="Q20" s="66"/>
      <c r="R20" s="65" t="s">
        <v>51</v>
      </c>
      <c r="S20" s="31"/>
      <c r="T20" s="67">
        <v>-4</v>
      </c>
      <c r="U20" s="30"/>
      <c r="V20" s="68">
        <v>624912</v>
      </c>
      <c r="W20" s="57"/>
      <c r="X20" s="69">
        <f>ROUND(+V20/$D20*100,2)</f>
        <v>2.69</v>
      </c>
      <c r="Y20" s="69"/>
      <c r="Z20" s="68">
        <v>6236</v>
      </c>
      <c r="AA20" s="31"/>
      <c r="AB20" s="153">
        <f t="shared" ref="AB20:AB25" si="0">+Z20*AE20</f>
        <v>1386.864393241367</v>
      </c>
      <c r="AC20" s="151"/>
      <c r="AD20" s="154" t="s">
        <v>144</v>
      </c>
      <c r="AE20" s="239">
        <v>0.22239647101368937</v>
      </c>
      <c r="AG20" s="250"/>
    </row>
    <row r="21" spans="1:33" s="13" customFormat="1" ht="12.75" x14ac:dyDescent="0.2">
      <c r="A21" s="30">
        <v>342</v>
      </c>
      <c r="B21" s="54" t="s">
        <v>52</v>
      </c>
      <c r="C21" s="61"/>
      <c r="D21" s="64">
        <v>1586175.13</v>
      </c>
      <c r="E21" s="31"/>
      <c r="F21" s="65">
        <v>52596</v>
      </c>
      <c r="G21" s="66"/>
      <c r="H21" s="65" t="s">
        <v>53</v>
      </c>
      <c r="I21" s="31"/>
      <c r="J21" s="67">
        <v>-3</v>
      </c>
      <c r="K21" s="30"/>
      <c r="L21" s="258">
        <v>45694</v>
      </c>
      <c r="M21" s="57"/>
      <c r="N21" s="69">
        <f t="shared" ref="N21:N26" si="1">ROUND(+L21/D21*100,2)</f>
        <v>2.88</v>
      </c>
      <c r="O21" s="31"/>
      <c r="P21" s="65">
        <v>52596</v>
      </c>
      <c r="Q21" s="66"/>
      <c r="R21" s="65" t="s">
        <v>53</v>
      </c>
      <c r="S21" s="31"/>
      <c r="T21" s="67">
        <v>-3</v>
      </c>
      <c r="U21" s="30"/>
      <c r="V21" s="68">
        <v>46173</v>
      </c>
      <c r="W21" s="57"/>
      <c r="X21" s="69">
        <f t="shared" ref="X21:X26" si="2">ROUND(+V21/$D21*100,2)</f>
        <v>2.91</v>
      </c>
      <c r="Y21" s="69"/>
      <c r="Z21" s="68">
        <v>479</v>
      </c>
      <c r="AA21" s="31"/>
      <c r="AB21" s="153">
        <f t="shared" si="0"/>
        <v>106.52790961555721</v>
      </c>
      <c r="AC21" s="151"/>
      <c r="AD21" s="154" t="s">
        <v>144</v>
      </c>
      <c r="AE21" s="239">
        <v>0.22239647101368937</v>
      </c>
      <c r="AG21" s="250"/>
    </row>
    <row r="22" spans="1:33" s="13" customFormat="1" ht="12.75" x14ac:dyDescent="0.2">
      <c r="A22" s="30">
        <v>343</v>
      </c>
      <c r="B22" s="54" t="s">
        <v>54</v>
      </c>
      <c r="C22" s="61"/>
      <c r="D22" s="64">
        <v>191480138.41</v>
      </c>
      <c r="E22" s="31"/>
      <c r="F22" s="65">
        <v>52596</v>
      </c>
      <c r="G22" s="66"/>
      <c r="H22" s="65" t="s">
        <v>55</v>
      </c>
      <c r="I22" s="31"/>
      <c r="J22" s="67">
        <v>-5</v>
      </c>
      <c r="K22" s="30"/>
      <c r="L22" s="258">
        <v>6503214</v>
      </c>
      <c r="M22" s="57"/>
      <c r="N22" s="69">
        <f t="shared" si="1"/>
        <v>3.4</v>
      </c>
      <c r="O22" s="31"/>
      <c r="P22" s="65">
        <v>52596</v>
      </c>
      <c r="Q22" s="66"/>
      <c r="R22" s="65" t="s">
        <v>120</v>
      </c>
      <c r="S22" s="31"/>
      <c r="T22" s="67">
        <v>-5</v>
      </c>
      <c r="U22" s="30"/>
      <c r="V22" s="68">
        <v>5899861</v>
      </c>
      <c r="W22" s="57"/>
      <c r="X22" s="69">
        <f t="shared" si="2"/>
        <v>3.08</v>
      </c>
      <c r="Y22" s="69"/>
      <c r="Z22" s="68">
        <v>-603353</v>
      </c>
      <c r="AA22" s="31"/>
      <c r="AB22" s="153">
        <f t="shared" si="0"/>
        <v>-134183.57797552252</v>
      </c>
      <c r="AC22" s="151"/>
      <c r="AD22" s="154" t="s">
        <v>144</v>
      </c>
      <c r="AE22" s="239">
        <v>0.22239647101368937</v>
      </c>
      <c r="AG22" s="250"/>
    </row>
    <row r="23" spans="1:33" s="13" customFormat="1" ht="12.75" x14ac:dyDescent="0.2">
      <c r="A23" s="30">
        <v>344</v>
      </c>
      <c r="B23" s="54" t="s">
        <v>56</v>
      </c>
      <c r="C23" s="61"/>
      <c r="D23" s="64">
        <v>82209665.519999996</v>
      </c>
      <c r="E23" s="31"/>
      <c r="F23" s="65">
        <v>52596</v>
      </c>
      <c r="G23" s="66"/>
      <c r="H23" s="65" t="s">
        <v>53</v>
      </c>
      <c r="I23" s="31"/>
      <c r="J23" s="67">
        <v>-5</v>
      </c>
      <c r="K23" s="30"/>
      <c r="L23" s="258">
        <v>2420641</v>
      </c>
      <c r="M23" s="57"/>
      <c r="N23" s="69">
        <f t="shared" si="1"/>
        <v>2.94</v>
      </c>
      <c r="O23" s="31"/>
      <c r="P23" s="65">
        <v>52596</v>
      </c>
      <c r="Q23" s="66"/>
      <c r="R23" s="65" t="s">
        <v>53</v>
      </c>
      <c r="S23" s="31"/>
      <c r="T23" s="67">
        <v>-5</v>
      </c>
      <c r="U23" s="30"/>
      <c r="V23" s="68">
        <v>2445826</v>
      </c>
      <c r="W23" s="57"/>
      <c r="X23" s="69">
        <f t="shared" si="2"/>
        <v>2.98</v>
      </c>
      <c r="Y23" s="69"/>
      <c r="Z23" s="68">
        <v>25185</v>
      </c>
      <c r="AA23" s="31"/>
      <c r="AB23" s="153">
        <f t="shared" si="0"/>
        <v>5601.0551224797664</v>
      </c>
      <c r="AC23" s="151"/>
      <c r="AD23" s="154" t="s">
        <v>144</v>
      </c>
      <c r="AE23" s="239">
        <v>0.22239647101368937</v>
      </c>
      <c r="AG23" s="250"/>
    </row>
    <row r="24" spans="1:33" s="13" customFormat="1" ht="12.75" x14ac:dyDescent="0.2">
      <c r="A24" s="30">
        <v>345</v>
      </c>
      <c r="B24" s="13" t="s">
        <v>45</v>
      </c>
      <c r="C24" s="61"/>
      <c r="D24" s="64">
        <v>39186402.659999996</v>
      </c>
      <c r="E24" s="31"/>
      <c r="F24" s="65">
        <v>52596</v>
      </c>
      <c r="G24" s="66"/>
      <c r="H24" s="65" t="s">
        <v>57</v>
      </c>
      <c r="I24" s="31"/>
      <c r="J24" s="67">
        <v>-4</v>
      </c>
      <c r="K24" s="30"/>
      <c r="L24" s="258">
        <v>1056105</v>
      </c>
      <c r="M24" s="57"/>
      <c r="N24" s="69">
        <f t="shared" si="1"/>
        <v>2.7</v>
      </c>
      <c r="O24" s="31"/>
      <c r="P24" s="65">
        <v>52596</v>
      </c>
      <c r="Q24" s="66"/>
      <c r="R24" s="65" t="s">
        <v>57</v>
      </c>
      <c r="S24" s="31"/>
      <c r="T24" s="67">
        <v>-3</v>
      </c>
      <c r="U24" s="30"/>
      <c r="V24" s="68">
        <v>1055736</v>
      </c>
      <c r="W24" s="57"/>
      <c r="X24" s="69">
        <f t="shared" si="2"/>
        <v>2.69</v>
      </c>
      <c r="Y24" s="69"/>
      <c r="Z24" s="68">
        <v>-369</v>
      </c>
      <c r="AA24" s="31"/>
      <c r="AB24" s="153">
        <f t="shared" si="0"/>
        <v>-82.064297804051378</v>
      </c>
      <c r="AC24" s="151"/>
      <c r="AD24" s="154" t="s">
        <v>144</v>
      </c>
      <c r="AE24" s="239">
        <v>0.22239647101368937</v>
      </c>
      <c r="AG24" s="250"/>
    </row>
    <row r="25" spans="1:33" s="13" customFormat="1" ht="12.75" x14ac:dyDescent="0.2">
      <c r="A25" s="30">
        <v>346</v>
      </c>
      <c r="B25" s="54" t="s">
        <v>47</v>
      </c>
      <c r="C25" s="61"/>
      <c r="D25" s="64">
        <v>3234617.2</v>
      </c>
      <c r="E25" s="31"/>
      <c r="F25" s="65">
        <v>52596</v>
      </c>
      <c r="G25" s="66"/>
      <c r="H25" s="65" t="s">
        <v>58</v>
      </c>
      <c r="I25" s="31"/>
      <c r="J25" s="67">
        <v>-4</v>
      </c>
      <c r="K25" s="30"/>
      <c r="L25" s="258">
        <v>88122</v>
      </c>
      <c r="M25" s="57"/>
      <c r="N25" s="69">
        <f t="shared" si="1"/>
        <v>2.72</v>
      </c>
      <c r="O25" s="31"/>
      <c r="P25" s="65">
        <v>52596</v>
      </c>
      <c r="Q25" s="66"/>
      <c r="R25" s="65" t="s">
        <v>58</v>
      </c>
      <c r="S25" s="31"/>
      <c r="T25" s="67">
        <v>-1</v>
      </c>
      <c r="U25" s="30"/>
      <c r="V25" s="68">
        <v>86293</v>
      </c>
      <c r="W25" s="57"/>
      <c r="X25" s="69">
        <f t="shared" si="2"/>
        <v>2.67</v>
      </c>
      <c r="Y25" s="69"/>
      <c r="Z25" s="68">
        <v>-1829</v>
      </c>
      <c r="AA25" s="31"/>
      <c r="AB25" s="155">
        <f t="shared" si="0"/>
        <v>-406.76314548403786</v>
      </c>
      <c r="AC25" s="151"/>
      <c r="AD25" s="154" t="s">
        <v>144</v>
      </c>
      <c r="AE25" s="239">
        <v>0.22239647101368937</v>
      </c>
      <c r="AG25" s="250"/>
    </row>
    <row r="26" spans="1:33" s="13" customFormat="1" ht="12.75" x14ac:dyDescent="0.2">
      <c r="A26" s="30"/>
      <c r="B26" s="70" t="s">
        <v>59</v>
      </c>
      <c r="C26" s="66"/>
      <c r="D26" s="71">
        <v>340959466.88999993</v>
      </c>
      <c r="E26" s="72"/>
      <c r="F26" s="73"/>
      <c r="G26" s="66"/>
      <c r="H26" s="31"/>
      <c r="I26" s="31"/>
      <c r="J26" s="56"/>
      <c r="K26" s="30"/>
      <c r="L26" s="259">
        <v>10732452</v>
      </c>
      <c r="M26" s="57"/>
      <c r="N26" s="69">
        <f t="shared" si="1"/>
        <v>3.15</v>
      </c>
      <c r="O26" s="72"/>
      <c r="P26" s="73"/>
      <c r="Q26" s="66"/>
      <c r="R26" s="31"/>
      <c r="S26" s="31"/>
      <c r="T26" s="56"/>
      <c r="U26" s="30"/>
      <c r="V26" s="74">
        <v>10158801</v>
      </c>
      <c r="W26" s="57"/>
      <c r="X26" s="69">
        <f t="shared" si="2"/>
        <v>2.98</v>
      </c>
      <c r="Y26" s="75"/>
      <c r="Z26" s="74">
        <v>-573651</v>
      </c>
      <c r="AA26" s="31"/>
      <c r="AB26" s="153">
        <f>SUM(AB20:AB25)</f>
        <v>-127577.95799347393</v>
      </c>
      <c r="AC26" s="151"/>
      <c r="AD26" s="151"/>
      <c r="AE26" s="239"/>
      <c r="AG26" s="249"/>
    </row>
    <row r="27" spans="1:33" s="13" customFormat="1" ht="12.75" x14ac:dyDescent="0.2">
      <c r="A27" s="30"/>
      <c r="B27" s="31"/>
      <c r="C27" s="61"/>
      <c r="D27" s="23"/>
      <c r="E27" s="31"/>
      <c r="F27" s="55"/>
      <c r="G27" s="61"/>
      <c r="H27" s="31"/>
      <c r="I27" s="31"/>
      <c r="J27" s="56"/>
      <c r="K27" s="30"/>
      <c r="L27" s="260"/>
      <c r="M27" s="57"/>
      <c r="N27" s="75"/>
      <c r="O27" s="31"/>
      <c r="P27" s="55"/>
      <c r="Q27" s="61"/>
      <c r="R27" s="31"/>
      <c r="S27" s="31"/>
      <c r="T27" s="56"/>
      <c r="U27" s="30"/>
      <c r="V27" s="76"/>
      <c r="W27" s="57"/>
      <c r="X27" s="75"/>
      <c r="Y27" s="75"/>
      <c r="Z27" s="76"/>
      <c r="AA27" s="31"/>
      <c r="AB27" s="150"/>
      <c r="AC27" s="151"/>
      <c r="AD27" s="151"/>
      <c r="AE27" s="239"/>
    </row>
    <row r="28" spans="1:33" s="13" customFormat="1" ht="12.75" x14ac:dyDescent="0.2">
      <c r="A28" s="96"/>
      <c r="B28" s="62" t="s">
        <v>60</v>
      </c>
      <c r="C28" s="61"/>
      <c r="D28" s="23"/>
      <c r="E28" s="31"/>
      <c r="F28" s="55"/>
      <c r="G28" s="61"/>
      <c r="H28" s="31"/>
      <c r="I28" s="31"/>
      <c r="J28" s="56"/>
      <c r="K28" s="30"/>
      <c r="L28" s="260"/>
      <c r="M28" s="57"/>
      <c r="N28" s="75"/>
      <c r="O28" s="31"/>
      <c r="P28" s="55"/>
      <c r="Q28" s="61"/>
      <c r="R28" s="31"/>
      <c r="S28" s="31"/>
      <c r="T28" s="56"/>
      <c r="U28" s="30"/>
      <c r="V28" s="76"/>
      <c r="W28" s="57"/>
      <c r="X28" s="75"/>
      <c r="Y28" s="75"/>
      <c r="Z28" s="76"/>
      <c r="AA28" s="31"/>
      <c r="AB28" s="150"/>
      <c r="AC28" s="151"/>
      <c r="AD28" s="151"/>
      <c r="AE28" s="239"/>
    </row>
    <row r="29" spans="1:33" s="13" customFormat="1" ht="12.75" x14ac:dyDescent="0.2">
      <c r="A29" s="30">
        <v>341</v>
      </c>
      <c r="B29" s="54" t="s">
        <v>44</v>
      </c>
      <c r="C29" s="61"/>
      <c r="D29" s="64">
        <v>44108607.369999997</v>
      </c>
      <c r="E29" s="31"/>
      <c r="F29" s="65">
        <v>53327</v>
      </c>
      <c r="G29" s="66"/>
      <c r="H29" s="65" t="s">
        <v>51</v>
      </c>
      <c r="I29" s="31"/>
      <c r="J29" s="67">
        <v>-4</v>
      </c>
      <c r="K29" s="30"/>
      <c r="L29" s="258">
        <v>1146839</v>
      </c>
      <c r="M29" s="57"/>
      <c r="N29" s="69">
        <f t="shared" ref="N29:N35" si="3">ROUND(+L29/$D29*100,2)</f>
        <v>2.6</v>
      </c>
      <c r="O29" s="31"/>
      <c r="P29" s="65">
        <v>53327</v>
      </c>
      <c r="Q29" s="66"/>
      <c r="R29" s="65" t="s">
        <v>51</v>
      </c>
      <c r="S29" s="31"/>
      <c r="T29" s="67">
        <v>-4</v>
      </c>
      <c r="U29" s="30"/>
      <c r="V29" s="68">
        <v>1155285</v>
      </c>
      <c r="W29" s="57"/>
      <c r="X29" s="69">
        <f t="shared" ref="X29:X35" si="4">ROUND(+V29/$D29*100,2)</f>
        <v>2.62</v>
      </c>
      <c r="Y29" s="69"/>
      <c r="Z29" s="68">
        <v>8446</v>
      </c>
      <c r="AA29" s="31"/>
      <c r="AB29" s="153">
        <f t="shared" ref="AB29:AB34" si="5">+Z29*AE29</f>
        <v>0</v>
      </c>
      <c r="AC29" s="151"/>
      <c r="AD29" s="154" t="s">
        <v>141</v>
      </c>
      <c r="AE29" s="239">
        <v>0</v>
      </c>
      <c r="AG29" s="250"/>
    </row>
    <row r="30" spans="1:33" s="13" customFormat="1" ht="12.75" x14ac:dyDescent="0.2">
      <c r="A30" s="30">
        <v>342</v>
      </c>
      <c r="B30" s="54" t="s">
        <v>52</v>
      </c>
      <c r="C30" s="61"/>
      <c r="D30" s="64">
        <v>3279417.64</v>
      </c>
      <c r="E30" s="31"/>
      <c r="F30" s="65">
        <v>53327</v>
      </c>
      <c r="G30" s="66"/>
      <c r="H30" s="65" t="s">
        <v>53</v>
      </c>
      <c r="I30" s="31"/>
      <c r="J30" s="67">
        <v>-3</v>
      </c>
      <c r="K30" s="30"/>
      <c r="L30" s="258">
        <v>92242</v>
      </c>
      <c r="M30" s="57"/>
      <c r="N30" s="69">
        <f t="shared" si="3"/>
        <v>2.81</v>
      </c>
      <c r="O30" s="31"/>
      <c r="P30" s="65">
        <v>53327</v>
      </c>
      <c r="Q30" s="66"/>
      <c r="R30" s="65" t="s">
        <v>53</v>
      </c>
      <c r="S30" s="31"/>
      <c r="T30" s="67">
        <v>-3</v>
      </c>
      <c r="U30" s="30"/>
      <c r="V30" s="68">
        <v>92951</v>
      </c>
      <c r="W30" s="57"/>
      <c r="X30" s="69">
        <f t="shared" si="4"/>
        <v>2.83</v>
      </c>
      <c r="Y30" s="69"/>
      <c r="Z30" s="68">
        <v>709</v>
      </c>
      <c r="AA30" s="31"/>
      <c r="AB30" s="153">
        <f t="shared" si="5"/>
        <v>0</v>
      </c>
      <c r="AC30" s="151"/>
      <c r="AD30" s="154" t="s">
        <v>141</v>
      </c>
      <c r="AE30" s="239">
        <v>0</v>
      </c>
      <c r="AG30" s="250"/>
    </row>
    <row r="31" spans="1:33" s="13" customFormat="1" ht="12.75" x14ac:dyDescent="0.2">
      <c r="A31" s="30">
        <v>343</v>
      </c>
      <c r="B31" s="54" t="s">
        <v>54</v>
      </c>
      <c r="C31" s="61"/>
      <c r="D31" s="64">
        <v>202632126.88</v>
      </c>
      <c r="E31" s="31"/>
      <c r="F31" s="65">
        <v>53327</v>
      </c>
      <c r="G31" s="66"/>
      <c r="H31" s="65" t="s">
        <v>55</v>
      </c>
      <c r="I31" s="31"/>
      <c r="J31" s="67">
        <v>-5</v>
      </c>
      <c r="K31" s="30"/>
      <c r="L31" s="258">
        <v>6812935</v>
      </c>
      <c r="M31" s="57"/>
      <c r="N31" s="69">
        <f t="shared" si="3"/>
        <v>3.36</v>
      </c>
      <c r="O31" s="31"/>
      <c r="P31" s="65">
        <v>53327</v>
      </c>
      <c r="Q31" s="66"/>
      <c r="R31" s="65" t="s">
        <v>120</v>
      </c>
      <c r="S31" s="31"/>
      <c r="T31" s="67">
        <v>-5</v>
      </c>
      <c r="U31" s="30"/>
      <c r="V31" s="68">
        <v>6159165</v>
      </c>
      <c r="W31" s="57"/>
      <c r="X31" s="69">
        <f t="shared" si="4"/>
        <v>3.04</v>
      </c>
      <c r="Y31" s="69"/>
      <c r="Z31" s="68">
        <v>-653770</v>
      </c>
      <c r="AA31" s="31"/>
      <c r="AB31" s="153">
        <f t="shared" si="5"/>
        <v>0</v>
      </c>
      <c r="AC31" s="151"/>
      <c r="AD31" s="154" t="s">
        <v>141</v>
      </c>
      <c r="AE31" s="239">
        <v>0</v>
      </c>
      <c r="AG31" s="250"/>
    </row>
    <row r="32" spans="1:33" s="13" customFormat="1" ht="12.75" x14ac:dyDescent="0.2">
      <c r="A32" s="30">
        <v>344</v>
      </c>
      <c r="B32" s="54" t="s">
        <v>56</v>
      </c>
      <c r="C32" s="61"/>
      <c r="D32" s="64">
        <v>75510400.719999999</v>
      </c>
      <c r="E32" s="31"/>
      <c r="F32" s="65">
        <v>53327</v>
      </c>
      <c r="G32" s="66"/>
      <c r="H32" s="65" t="s">
        <v>53</v>
      </c>
      <c r="I32" s="31"/>
      <c r="J32" s="67">
        <v>-4</v>
      </c>
      <c r="K32" s="30"/>
      <c r="L32" s="258">
        <v>2178156</v>
      </c>
      <c r="M32" s="57"/>
      <c r="N32" s="69">
        <f t="shared" si="3"/>
        <v>2.88</v>
      </c>
      <c r="O32" s="31"/>
      <c r="P32" s="65">
        <v>53327</v>
      </c>
      <c r="Q32" s="66"/>
      <c r="R32" s="65" t="s">
        <v>53</v>
      </c>
      <c r="S32" s="31"/>
      <c r="T32" s="67">
        <v>-4</v>
      </c>
      <c r="U32" s="30"/>
      <c r="V32" s="68">
        <v>2193283</v>
      </c>
      <c r="W32" s="57"/>
      <c r="X32" s="69">
        <f t="shared" si="4"/>
        <v>2.9</v>
      </c>
      <c r="Y32" s="69"/>
      <c r="Z32" s="68">
        <v>15127</v>
      </c>
      <c r="AA32" s="31"/>
      <c r="AB32" s="153">
        <f t="shared" si="5"/>
        <v>0</v>
      </c>
      <c r="AC32" s="151"/>
      <c r="AD32" s="154" t="s">
        <v>141</v>
      </c>
      <c r="AE32" s="239">
        <v>0</v>
      </c>
      <c r="AG32" s="250"/>
    </row>
    <row r="33" spans="1:33" s="13" customFormat="1" ht="12.75" x14ac:dyDescent="0.2">
      <c r="A33" s="30">
        <v>345</v>
      </c>
      <c r="B33" s="13" t="s">
        <v>45</v>
      </c>
      <c r="C33" s="61"/>
      <c r="D33" s="64">
        <v>42361939.380000003</v>
      </c>
      <c r="E33" s="31"/>
      <c r="F33" s="65">
        <v>53327</v>
      </c>
      <c r="G33" s="66"/>
      <c r="H33" s="65" t="s">
        <v>57</v>
      </c>
      <c r="I33" s="31"/>
      <c r="J33" s="67">
        <v>-4</v>
      </c>
      <c r="K33" s="30"/>
      <c r="L33" s="258">
        <v>1124567</v>
      </c>
      <c r="M33" s="57"/>
      <c r="N33" s="69">
        <f t="shared" si="3"/>
        <v>2.65</v>
      </c>
      <c r="O33" s="31"/>
      <c r="P33" s="65">
        <v>53327</v>
      </c>
      <c r="Q33" s="66"/>
      <c r="R33" s="65" t="s">
        <v>57</v>
      </c>
      <c r="S33" s="31"/>
      <c r="T33" s="67">
        <v>-3</v>
      </c>
      <c r="U33" s="30"/>
      <c r="V33" s="68">
        <v>1120819</v>
      </c>
      <c r="W33" s="57"/>
      <c r="X33" s="69">
        <f t="shared" si="4"/>
        <v>2.65</v>
      </c>
      <c r="Y33" s="69"/>
      <c r="Z33" s="68">
        <v>-3748</v>
      </c>
      <c r="AA33" s="31"/>
      <c r="AB33" s="153">
        <f t="shared" si="5"/>
        <v>0</v>
      </c>
      <c r="AC33" s="151"/>
      <c r="AD33" s="154" t="s">
        <v>141</v>
      </c>
      <c r="AE33" s="239">
        <v>0</v>
      </c>
      <c r="AG33" s="250"/>
    </row>
    <row r="34" spans="1:33" s="13" customFormat="1" ht="12.75" x14ac:dyDescent="0.2">
      <c r="A34" s="30">
        <v>346</v>
      </c>
      <c r="B34" s="54" t="s">
        <v>47</v>
      </c>
      <c r="C34" s="61"/>
      <c r="D34" s="64">
        <v>2965865.72</v>
      </c>
      <c r="E34" s="31"/>
      <c r="F34" s="65">
        <v>53327</v>
      </c>
      <c r="G34" s="66"/>
      <c r="H34" s="65" t="s">
        <v>58</v>
      </c>
      <c r="I34" s="31"/>
      <c r="J34" s="67">
        <v>-4</v>
      </c>
      <c r="K34" s="30"/>
      <c r="L34" s="258">
        <v>78635</v>
      </c>
      <c r="M34" s="57"/>
      <c r="N34" s="69">
        <f t="shared" si="3"/>
        <v>2.65</v>
      </c>
      <c r="O34" s="31"/>
      <c r="P34" s="65">
        <v>53327</v>
      </c>
      <c r="Q34" s="66"/>
      <c r="R34" s="65" t="s">
        <v>58</v>
      </c>
      <c r="S34" s="31"/>
      <c r="T34" s="67">
        <v>-1</v>
      </c>
      <c r="U34" s="30"/>
      <c r="V34" s="68">
        <v>76812</v>
      </c>
      <c r="W34" s="57"/>
      <c r="X34" s="69">
        <f t="shared" si="4"/>
        <v>2.59</v>
      </c>
      <c r="Y34" s="69"/>
      <c r="Z34" s="68">
        <v>-1823</v>
      </c>
      <c r="AA34" s="31"/>
      <c r="AB34" s="155">
        <f t="shared" si="5"/>
        <v>0</v>
      </c>
      <c r="AC34" s="151"/>
      <c r="AD34" s="151"/>
      <c r="AE34" s="239"/>
      <c r="AG34" s="250"/>
    </row>
    <row r="35" spans="1:33" s="13" customFormat="1" ht="12.75" x14ac:dyDescent="0.2">
      <c r="A35" s="30"/>
      <c r="B35" s="70" t="s">
        <v>61</v>
      </c>
      <c r="C35" s="66"/>
      <c r="D35" s="71">
        <v>370858357.71000004</v>
      </c>
      <c r="E35" s="72"/>
      <c r="F35" s="73"/>
      <c r="G35" s="66"/>
      <c r="H35" s="31"/>
      <c r="I35" s="31"/>
      <c r="J35" s="56"/>
      <c r="K35" s="30"/>
      <c r="L35" s="259">
        <v>11433374</v>
      </c>
      <c r="M35" s="57"/>
      <c r="N35" s="75">
        <f t="shared" si="3"/>
        <v>3.08</v>
      </c>
      <c r="O35" s="72"/>
      <c r="P35" s="73"/>
      <c r="Q35" s="66"/>
      <c r="R35" s="31"/>
      <c r="S35" s="31"/>
      <c r="T35" s="56"/>
      <c r="U35" s="30"/>
      <c r="V35" s="74">
        <v>10798315</v>
      </c>
      <c r="W35" s="57"/>
      <c r="X35" s="75">
        <f t="shared" si="4"/>
        <v>2.91</v>
      </c>
      <c r="Y35" s="75"/>
      <c r="Z35" s="74">
        <v>-635059</v>
      </c>
      <c r="AA35" s="31"/>
      <c r="AB35" s="153">
        <f>SUM(AB29:AB34)</f>
        <v>0</v>
      </c>
      <c r="AC35" s="151"/>
      <c r="AD35" s="151"/>
      <c r="AE35" s="239"/>
      <c r="AG35" s="249"/>
    </row>
    <row r="36" spans="1:33" s="13" customFormat="1" ht="12.75" x14ac:dyDescent="0.2">
      <c r="A36" s="30"/>
      <c r="B36" s="31"/>
      <c r="C36" s="61"/>
      <c r="D36" s="23"/>
      <c r="E36" s="31"/>
      <c r="F36" s="55"/>
      <c r="G36" s="61"/>
      <c r="H36" s="31"/>
      <c r="I36" s="31"/>
      <c r="J36" s="56"/>
      <c r="K36" s="30"/>
      <c r="L36" s="260"/>
      <c r="M36" s="57"/>
      <c r="N36" s="75"/>
      <c r="O36" s="31"/>
      <c r="P36" s="55"/>
      <c r="Q36" s="61"/>
      <c r="R36" s="31"/>
      <c r="S36" s="31"/>
      <c r="T36" s="56"/>
      <c r="U36" s="30"/>
      <c r="V36" s="76"/>
      <c r="W36" s="57"/>
      <c r="X36" s="75"/>
      <c r="Y36" s="75"/>
      <c r="Z36" s="76"/>
      <c r="AA36" s="31"/>
      <c r="AB36" s="150"/>
      <c r="AC36" s="151"/>
      <c r="AD36" s="151"/>
      <c r="AE36" s="239"/>
    </row>
    <row r="37" spans="1:33" s="13" customFormat="1" ht="12.75" x14ac:dyDescent="0.2">
      <c r="A37" s="96"/>
      <c r="B37" s="62" t="s">
        <v>62</v>
      </c>
      <c r="C37" s="61"/>
      <c r="D37" s="23"/>
      <c r="E37" s="31"/>
      <c r="F37" s="55"/>
      <c r="G37" s="61"/>
      <c r="H37" s="31"/>
      <c r="I37" s="31"/>
      <c r="J37" s="56"/>
      <c r="K37" s="30"/>
      <c r="L37" s="260"/>
      <c r="M37" s="57"/>
      <c r="N37" s="75"/>
      <c r="O37" s="31"/>
      <c r="P37" s="55"/>
      <c r="Q37" s="61"/>
      <c r="R37" s="31"/>
      <c r="S37" s="31"/>
      <c r="T37" s="56"/>
      <c r="U37" s="30"/>
      <c r="V37" s="76"/>
      <c r="W37" s="57"/>
      <c r="X37" s="75"/>
      <c r="Y37" s="75"/>
      <c r="Z37" s="76"/>
      <c r="AA37" s="31"/>
      <c r="AB37" s="150"/>
      <c r="AC37" s="151"/>
      <c r="AD37" s="151"/>
      <c r="AE37" s="239"/>
    </row>
    <row r="38" spans="1:33" s="13" customFormat="1" ht="12.75" x14ac:dyDescent="0.2">
      <c r="A38" s="30">
        <v>341</v>
      </c>
      <c r="B38" s="54" t="s">
        <v>44</v>
      </c>
      <c r="C38" s="61"/>
      <c r="D38" s="64">
        <v>12837041.130000001</v>
      </c>
      <c r="E38" s="31"/>
      <c r="F38" s="65">
        <v>50040</v>
      </c>
      <c r="G38" s="66"/>
      <c r="H38" s="65" t="s">
        <v>51</v>
      </c>
      <c r="I38" s="31"/>
      <c r="J38" s="67">
        <v>-4</v>
      </c>
      <c r="K38" s="30"/>
      <c r="L38" s="258">
        <v>369729</v>
      </c>
      <c r="M38" s="57"/>
      <c r="N38" s="69">
        <f t="shared" ref="N38:N44" si="6">ROUND(+L38/$D38*100,2)</f>
        <v>2.88</v>
      </c>
      <c r="O38" s="31"/>
      <c r="P38" s="65">
        <v>50040</v>
      </c>
      <c r="Q38" s="66"/>
      <c r="R38" s="65" t="s">
        <v>51</v>
      </c>
      <c r="S38" s="31"/>
      <c r="T38" s="67">
        <v>-4</v>
      </c>
      <c r="U38" s="30"/>
      <c r="V38" s="68">
        <v>376976</v>
      </c>
      <c r="W38" s="57"/>
      <c r="X38" s="69">
        <f t="shared" ref="X38:X44" si="7">ROUND(+V38/$D38*100,2)</f>
        <v>2.94</v>
      </c>
      <c r="Y38" s="69"/>
      <c r="Z38" s="68">
        <v>7247</v>
      </c>
      <c r="AA38" s="31"/>
      <c r="AB38" s="153">
        <f t="shared" ref="AB38:AB43" si="8">+Z38*AE38</f>
        <v>1611.707225436207</v>
      </c>
      <c r="AC38" s="151"/>
      <c r="AD38" s="154" t="s">
        <v>144</v>
      </c>
      <c r="AE38" s="239">
        <v>0.22239647101368937</v>
      </c>
      <c r="AG38" s="250"/>
    </row>
    <row r="39" spans="1:33" s="13" customFormat="1" ht="12.75" x14ac:dyDescent="0.2">
      <c r="A39" s="30">
        <v>342</v>
      </c>
      <c r="B39" s="54" t="s">
        <v>52</v>
      </c>
      <c r="C39" s="61"/>
      <c r="D39" s="64">
        <v>25049.87</v>
      </c>
      <c r="E39" s="31"/>
      <c r="F39" s="65">
        <v>50040</v>
      </c>
      <c r="G39" s="66"/>
      <c r="H39" s="65" t="s">
        <v>53</v>
      </c>
      <c r="I39" s="31"/>
      <c r="J39" s="67">
        <v>-3</v>
      </c>
      <c r="K39" s="30"/>
      <c r="L39" s="258">
        <v>764</v>
      </c>
      <c r="M39" s="57"/>
      <c r="N39" s="69">
        <f t="shared" si="6"/>
        <v>3.05</v>
      </c>
      <c r="O39" s="31"/>
      <c r="P39" s="65">
        <v>50040</v>
      </c>
      <c r="Q39" s="66"/>
      <c r="R39" s="65" t="s">
        <v>53</v>
      </c>
      <c r="S39" s="31"/>
      <c r="T39" s="67">
        <v>-3</v>
      </c>
      <c r="U39" s="30"/>
      <c r="V39" s="68">
        <v>781</v>
      </c>
      <c r="W39" s="57"/>
      <c r="X39" s="69">
        <f t="shared" si="7"/>
        <v>3.12</v>
      </c>
      <c r="Y39" s="69"/>
      <c r="Z39" s="68">
        <v>17</v>
      </c>
      <c r="AA39" s="31"/>
      <c r="AB39" s="153">
        <f t="shared" si="8"/>
        <v>3.7807400072327191</v>
      </c>
      <c r="AC39" s="151"/>
      <c r="AD39" s="154" t="s">
        <v>144</v>
      </c>
      <c r="AE39" s="239">
        <v>0.22239647101368937</v>
      </c>
      <c r="AG39" s="250"/>
    </row>
    <row r="40" spans="1:33" s="13" customFormat="1" ht="12.75" x14ac:dyDescent="0.2">
      <c r="A40" s="30">
        <v>343</v>
      </c>
      <c r="B40" s="54" t="s">
        <v>54</v>
      </c>
      <c r="C40" s="61"/>
      <c r="D40" s="64">
        <v>109425626.66</v>
      </c>
      <c r="E40" s="31"/>
      <c r="F40" s="65">
        <v>50040</v>
      </c>
      <c r="G40" s="66"/>
      <c r="H40" s="65" t="s">
        <v>55</v>
      </c>
      <c r="I40" s="31"/>
      <c r="J40" s="67">
        <v>-4</v>
      </c>
      <c r="K40" s="30"/>
      <c r="L40" s="258">
        <v>4058486</v>
      </c>
      <c r="M40" s="57"/>
      <c r="N40" s="69">
        <f t="shared" si="6"/>
        <v>3.71</v>
      </c>
      <c r="O40" s="31"/>
      <c r="P40" s="65">
        <v>50040</v>
      </c>
      <c r="Q40" s="66"/>
      <c r="R40" s="65" t="s">
        <v>120</v>
      </c>
      <c r="S40" s="31"/>
      <c r="T40" s="67">
        <v>-4</v>
      </c>
      <c r="U40" s="30"/>
      <c r="V40" s="68">
        <v>3747377</v>
      </c>
      <c r="W40" s="57"/>
      <c r="X40" s="69">
        <f t="shared" si="7"/>
        <v>3.42</v>
      </c>
      <c r="Y40" s="69"/>
      <c r="Z40" s="68">
        <v>-311109</v>
      </c>
      <c r="AA40" s="31"/>
      <c r="AB40" s="153">
        <f t="shared" si="8"/>
        <v>-69189.543700597889</v>
      </c>
      <c r="AC40" s="151"/>
      <c r="AD40" s="154" t="s">
        <v>144</v>
      </c>
      <c r="AE40" s="239">
        <v>0.22239647101368937</v>
      </c>
      <c r="AG40" s="250"/>
    </row>
    <row r="41" spans="1:33" s="13" customFormat="1" ht="12.75" x14ac:dyDescent="0.2">
      <c r="A41" s="30">
        <v>344</v>
      </c>
      <c r="B41" s="54" t="s">
        <v>56</v>
      </c>
      <c r="C41" s="61"/>
      <c r="D41" s="64">
        <v>39658872.869999997</v>
      </c>
      <c r="E41" s="31"/>
      <c r="F41" s="65">
        <v>50040</v>
      </c>
      <c r="G41" s="66"/>
      <c r="H41" s="65" t="s">
        <v>53</v>
      </c>
      <c r="I41" s="31"/>
      <c r="J41" s="67">
        <v>-4</v>
      </c>
      <c r="K41" s="30"/>
      <c r="L41" s="258">
        <v>1243244</v>
      </c>
      <c r="M41" s="57"/>
      <c r="N41" s="69">
        <f t="shared" si="6"/>
        <v>3.13</v>
      </c>
      <c r="O41" s="31"/>
      <c r="P41" s="65">
        <v>50040</v>
      </c>
      <c r="Q41" s="66"/>
      <c r="R41" s="65" t="s">
        <v>53</v>
      </c>
      <c r="S41" s="31"/>
      <c r="T41" s="67">
        <v>-4</v>
      </c>
      <c r="U41" s="30"/>
      <c r="V41" s="68">
        <v>1268263</v>
      </c>
      <c r="W41" s="57"/>
      <c r="X41" s="69">
        <f t="shared" si="7"/>
        <v>3.2</v>
      </c>
      <c r="Y41" s="69"/>
      <c r="Z41" s="68">
        <v>25019</v>
      </c>
      <c r="AA41" s="31"/>
      <c r="AB41" s="153">
        <f t="shared" si="8"/>
        <v>5564.1373082914943</v>
      </c>
      <c r="AC41" s="151"/>
      <c r="AD41" s="154" t="s">
        <v>144</v>
      </c>
      <c r="AE41" s="239">
        <v>0.22239647101368937</v>
      </c>
      <c r="AG41" s="250"/>
    </row>
    <row r="42" spans="1:33" s="13" customFormat="1" ht="12.75" x14ac:dyDescent="0.2">
      <c r="A42" s="30">
        <v>345</v>
      </c>
      <c r="B42" s="13" t="s">
        <v>45</v>
      </c>
      <c r="C42" s="61"/>
      <c r="D42" s="64">
        <v>9094367.2899999991</v>
      </c>
      <c r="E42" s="31"/>
      <c r="F42" s="65">
        <v>50040</v>
      </c>
      <c r="G42" s="66"/>
      <c r="H42" s="65" t="s">
        <v>57</v>
      </c>
      <c r="I42" s="31"/>
      <c r="J42" s="67">
        <v>-4</v>
      </c>
      <c r="K42" s="30"/>
      <c r="L42" s="258">
        <v>259597</v>
      </c>
      <c r="M42" s="57"/>
      <c r="N42" s="69">
        <f t="shared" si="6"/>
        <v>2.85</v>
      </c>
      <c r="O42" s="31"/>
      <c r="P42" s="65">
        <v>50040</v>
      </c>
      <c r="Q42" s="66"/>
      <c r="R42" s="65" t="s">
        <v>57</v>
      </c>
      <c r="S42" s="31"/>
      <c r="T42" s="67">
        <v>-3</v>
      </c>
      <c r="U42" s="30"/>
      <c r="V42" s="68">
        <v>262252</v>
      </c>
      <c r="W42" s="57"/>
      <c r="X42" s="69">
        <f t="shared" si="7"/>
        <v>2.88</v>
      </c>
      <c r="Y42" s="69"/>
      <c r="Z42" s="68">
        <v>2655</v>
      </c>
      <c r="AA42" s="31"/>
      <c r="AB42" s="153">
        <f t="shared" si="8"/>
        <v>590.46263054134522</v>
      </c>
      <c r="AC42" s="151"/>
      <c r="AD42" s="154" t="s">
        <v>144</v>
      </c>
      <c r="AE42" s="239">
        <v>0.22239647101368937</v>
      </c>
      <c r="AG42" s="250"/>
    </row>
    <row r="43" spans="1:33" s="13" customFormat="1" ht="12.75" x14ac:dyDescent="0.2">
      <c r="A43" s="30">
        <v>346</v>
      </c>
      <c r="B43" s="54" t="s">
        <v>47</v>
      </c>
      <c r="C43" s="61"/>
      <c r="D43" s="64">
        <v>495647.11</v>
      </c>
      <c r="E43" s="31"/>
      <c r="F43" s="65">
        <v>50040</v>
      </c>
      <c r="G43" s="66"/>
      <c r="H43" s="65" t="s">
        <v>58</v>
      </c>
      <c r="I43" s="31"/>
      <c r="J43" s="67">
        <v>-3</v>
      </c>
      <c r="K43" s="30"/>
      <c r="L43" s="258">
        <v>14097</v>
      </c>
      <c r="M43" s="57"/>
      <c r="N43" s="69">
        <f t="shared" si="6"/>
        <v>2.84</v>
      </c>
      <c r="O43" s="31"/>
      <c r="P43" s="65">
        <v>50040</v>
      </c>
      <c r="Q43" s="66"/>
      <c r="R43" s="65" t="s">
        <v>58</v>
      </c>
      <c r="S43" s="31"/>
      <c r="T43" s="67">
        <v>-1</v>
      </c>
      <c r="U43" s="30"/>
      <c r="V43" s="68">
        <v>14098</v>
      </c>
      <c r="W43" s="57"/>
      <c r="X43" s="69">
        <f t="shared" si="7"/>
        <v>2.84</v>
      </c>
      <c r="Y43" s="69"/>
      <c r="Z43" s="68">
        <v>1</v>
      </c>
      <c r="AA43" s="31"/>
      <c r="AB43" s="155">
        <f t="shared" si="8"/>
        <v>0.22239647101368937</v>
      </c>
      <c r="AC43" s="151"/>
      <c r="AD43" s="154" t="s">
        <v>144</v>
      </c>
      <c r="AE43" s="239">
        <v>0.22239647101368937</v>
      </c>
      <c r="AG43" s="250"/>
    </row>
    <row r="44" spans="1:33" s="13" customFormat="1" ht="12.75" x14ac:dyDescent="0.2">
      <c r="A44" s="30"/>
      <c r="B44" s="70" t="s">
        <v>63</v>
      </c>
      <c r="C44" s="66"/>
      <c r="D44" s="71">
        <v>171536604.93000001</v>
      </c>
      <c r="E44" s="72"/>
      <c r="F44" s="73"/>
      <c r="G44" s="66"/>
      <c r="H44" s="31"/>
      <c r="I44" s="31"/>
      <c r="J44" s="56"/>
      <c r="K44" s="30"/>
      <c r="L44" s="259">
        <v>5945917</v>
      </c>
      <c r="M44" s="57"/>
      <c r="N44" s="75">
        <f t="shared" si="6"/>
        <v>3.47</v>
      </c>
      <c r="O44" s="72"/>
      <c r="P44" s="73"/>
      <c r="Q44" s="66"/>
      <c r="R44" s="31"/>
      <c r="S44" s="31"/>
      <c r="T44" s="56"/>
      <c r="U44" s="30"/>
      <c r="V44" s="74">
        <v>5669747</v>
      </c>
      <c r="W44" s="57"/>
      <c r="X44" s="75">
        <f t="shared" si="7"/>
        <v>3.31</v>
      </c>
      <c r="Y44" s="75"/>
      <c r="Z44" s="74">
        <v>-276170</v>
      </c>
      <c r="AA44" s="31"/>
      <c r="AB44" s="153">
        <f>SUM(AB38:AB43)</f>
        <v>-61419.2333998506</v>
      </c>
      <c r="AC44" s="151"/>
      <c r="AD44" s="151"/>
      <c r="AE44" s="239"/>
      <c r="AG44" s="249"/>
    </row>
    <row r="45" spans="1:33" s="13" customFormat="1" ht="12.75" x14ac:dyDescent="0.2">
      <c r="A45" s="30"/>
      <c r="B45" s="31"/>
      <c r="C45" s="61"/>
      <c r="D45" s="23"/>
      <c r="E45" s="31"/>
      <c r="F45" s="55"/>
      <c r="G45" s="61"/>
      <c r="H45" s="31"/>
      <c r="I45" s="31"/>
      <c r="J45" s="56"/>
      <c r="K45" s="30"/>
      <c r="L45" s="260"/>
      <c r="M45" s="57"/>
      <c r="N45" s="75"/>
      <c r="O45" s="31"/>
      <c r="P45" s="55"/>
      <c r="Q45" s="61"/>
      <c r="R45" s="31"/>
      <c r="S45" s="31"/>
      <c r="T45" s="56"/>
      <c r="U45" s="30"/>
      <c r="V45" s="76"/>
      <c r="W45" s="57"/>
      <c r="X45" s="75"/>
      <c r="Y45" s="75"/>
      <c r="Z45" s="76"/>
      <c r="AA45" s="31"/>
      <c r="AB45" s="150"/>
      <c r="AC45" s="151"/>
      <c r="AD45" s="151"/>
      <c r="AE45" s="239"/>
    </row>
    <row r="46" spans="1:33" s="13" customFormat="1" ht="12.75" x14ac:dyDescent="0.2">
      <c r="A46" s="96"/>
      <c r="B46" s="62" t="s">
        <v>64</v>
      </c>
      <c r="C46" s="61"/>
      <c r="D46" s="23"/>
      <c r="E46" s="31"/>
      <c r="F46" s="55"/>
      <c r="G46" s="61"/>
      <c r="H46" s="31"/>
      <c r="I46" s="31"/>
      <c r="J46" s="56"/>
      <c r="K46" s="30"/>
      <c r="L46" s="260"/>
      <c r="M46" s="57"/>
      <c r="N46" s="75"/>
      <c r="O46" s="31"/>
      <c r="P46" s="55"/>
      <c r="Q46" s="61"/>
      <c r="R46" s="31"/>
      <c r="S46" s="31"/>
      <c r="T46" s="56"/>
      <c r="U46" s="30"/>
      <c r="V46" s="76"/>
      <c r="W46" s="57"/>
      <c r="X46" s="75"/>
      <c r="Y46" s="75"/>
      <c r="Z46" s="76"/>
      <c r="AA46" s="31"/>
      <c r="AB46" s="150"/>
      <c r="AC46" s="151"/>
      <c r="AD46" s="151"/>
      <c r="AE46" s="239"/>
    </row>
    <row r="47" spans="1:33" s="13" customFormat="1" ht="12.75" x14ac:dyDescent="0.2">
      <c r="A47" s="30">
        <v>341</v>
      </c>
      <c r="B47" s="54" t="s">
        <v>44</v>
      </c>
      <c r="C47" s="61"/>
      <c r="D47" s="64">
        <v>27839937.199999999</v>
      </c>
      <c r="E47" s="31"/>
      <c r="F47" s="65">
        <v>54057</v>
      </c>
      <c r="G47" s="66"/>
      <c r="H47" s="65" t="s">
        <v>51</v>
      </c>
      <c r="I47" s="31"/>
      <c r="J47" s="67">
        <v>-5</v>
      </c>
      <c r="K47" s="30"/>
      <c r="L47" s="258">
        <v>776288</v>
      </c>
      <c r="M47" s="57"/>
      <c r="N47" s="69">
        <f t="shared" ref="N47:N53" si="9">ROUND(+L47/$D47*100,2)</f>
        <v>2.79</v>
      </c>
      <c r="O47" s="31"/>
      <c r="P47" s="65">
        <v>54057</v>
      </c>
      <c r="Q47" s="66"/>
      <c r="R47" s="65" t="s">
        <v>51</v>
      </c>
      <c r="S47" s="31"/>
      <c r="T47" s="67">
        <v>-5</v>
      </c>
      <c r="U47" s="30"/>
      <c r="V47" s="68">
        <v>778195</v>
      </c>
      <c r="W47" s="57"/>
      <c r="X47" s="69">
        <f t="shared" ref="X47:X53" si="10">ROUND(+V47/$D47*100,2)</f>
        <v>2.8</v>
      </c>
      <c r="Y47" s="69"/>
      <c r="Z47" s="68">
        <v>1907</v>
      </c>
      <c r="AA47" s="31"/>
      <c r="AB47" s="153">
        <f t="shared" ref="AB47:AB52" si="11">+Z47*AE47</f>
        <v>0</v>
      </c>
      <c r="AC47" s="151"/>
      <c r="AD47" s="154" t="s">
        <v>141</v>
      </c>
      <c r="AE47" s="239">
        <v>0</v>
      </c>
      <c r="AG47" s="250"/>
    </row>
    <row r="48" spans="1:33" s="13" customFormat="1" ht="12.75" x14ac:dyDescent="0.2">
      <c r="A48" s="30">
        <v>342</v>
      </c>
      <c r="B48" s="54" t="s">
        <v>52</v>
      </c>
      <c r="C48" s="61"/>
      <c r="D48" s="64">
        <v>3483187.22</v>
      </c>
      <c r="E48" s="31"/>
      <c r="F48" s="65">
        <v>54057</v>
      </c>
      <c r="G48" s="66"/>
      <c r="H48" s="65" t="s">
        <v>53</v>
      </c>
      <c r="I48" s="31"/>
      <c r="J48" s="67">
        <v>-3</v>
      </c>
      <c r="K48" s="30"/>
      <c r="L48" s="258">
        <v>104689</v>
      </c>
      <c r="M48" s="57"/>
      <c r="N48" s="69">
        <f t="shared" si="9"/>
        <v>3.01</v>
      </c>
      <c r="O48" s="31"/>
      <c r="P48" s="65">
        <v>54057</v>
      </c>
      <c r="Q48" s="66"/>
      <c r="R48" s="65" t="s">
        <v>53</v>
      </c>
      <c r="S48" s="31"/>
      <c r="T48" s="67">
        <v>-3</v>
      </c>
      <c r="U48" s="30"/>
      <c r="V48" s="68">
        <v>104955</v>
      </c>
      <c r="W48" s="57"/>
      <c r="X48" s="69">
        <f t="shared" si="10"/>
        <v>3.01</v>
      </c>
      <c r="Y48" s="69"/>
      <c r="Z48" s="68">
        <v>266</v>
      </c>
      <c r="AA48" s="31"/>
      <c r="AB48" s="153">
        <f t="shared" si="11"/>
        <v>0</v>
      </c>
      <c r="AC48" s="151"/>
      <c r="AD48" s="154" t="s">
        <v>141</v>
      </c>
      <c r="AE48" s="239">
        <v>0</v>
      </c>
      <c r="AG48" s="250"/>
    </row>
    <row r="49" spans="1:33" s="13" customFormat="1" ht="12.75" x14ac:dyDescent="0.2">
      <c r="A49" s="30">
        <v>343</v>
      </c>
      <c r="B49" s="54" t="s">
        <v>54</v>
      </c>
      <c r="C49" s="61"/>
      <c r="D49" s="64">
        <v>185373459.58000001</v>
      </c>
      <c r="E49" s="31"/>
      <c r="F49" s="65">
        <v>54057</v>
      </c>
      <c r="G49" s="66"/>
      <c r="H49" s="65" t="s">
        <v>55</v>
      </c>
      <c r="I49" s="31"/>
      <c r="J49" s="67">
        <v>-5</v>
      </c>
      <c r="K49" s="30"/>
      <c r="L49" s="258">
        <v>6450381</v>
      </c>
      <c r="M49" s="57"/>
      <c r="N49" s="69">
        <f t="shared" si="9"/>
        <v>3.48</v>
      </c>
      <c r="O49" s="31"/>
      <c r="P49" s="65">
        <v>54057</v>
      </c>
      <c r="Q49" s="66"/>
      <c r="R49" s="65" t="s">
        <v>120</v>
      </c>
      <c r="S49" s="31"/>
      <c r="T49" s="67">
        <v>-5</v>
      </c>
      <c r="U49" s="30"/>
      <c r="V49" s="68">
        <v>5822754</v>
      </c>
      <c r="W49" s="57"/>
      <c r="X49" s="69">
        <f t="shared" si="10"/>
        <v>3.14</v>
      </c>
      <c r="Y49" s="69"/>
      <c r="Z49" s="68">
        <v>-627627</v>
      </c>
      <c r="AA49" s="31"/>
      <c r="AB49" s="153">
        <f t="shared" si="11"/>
        <v>0</v>
      </c>
      <c r="AC49" s="151"/>
      <c r="AD49" s="154" t="s">
        <v>141</v>
      </c>
      <c r="AE49" s="239">
        <v>0</v>
      </c>
      <c r="AG49" s="250"/>
    </row>
    <row r="50" spans="1:33" s="13" customFormat="1" ht="12.75" x14ac:dyDescent="0.2">
      <c r="A50" s="30">
        <v>344</v>
      </c>
      <c r="B50" s="54" t="s">
        <v>56</v>
      </c>
      <c r="C50" s="61"/>
      <c r="D50" s="64">
        <v>81585461.849999994</v>
      </c>
      <c r="E50" s="31"/>
      <c r="F50" s="65">
        <v>54057</v>
      </c>
      <c r="G50" s="66"/>
      <c r="H50" s="65" t="s">
        <v>53</v>
      </c>
      <c r="I50" s="31"/>
      <c r="J50" s="67">
        <v>-5</v>
      </c>
      <c r="K50" s="30"/>
      <c r="L50" s="258">
        <v>2507285</v>
      </c>
      <c r="M50" s="57"/>
      <c r="N50" s="69">
        <f t="shared" si="9"/>
        <v>3.07</v>
      </c>
      <c r="O50" s="31"/>
      <c r="P50" s="65">
        <v>54057</v>
      </c>
      <c r="Q50" s="66"/>
      <c r="R50" s="65" t="s">
        <v>53</v>
      </c>
      <c r="S50" s="31"/>
      <c r="T50" s="67">
        <v>-5</v>
      </c>
      <c r="U50" s="30"/>
      <c r="V50" s="68">
        <v>2513401</v>
      </c>
      <c r="W50" s="57"/>
      <c r="X50" s="69">
        <f t="shared" si="10"/>
        <v>3.08</v>
      </c>
      <c r="Y50" s="69"/>
      <c r="Z50" s="68">
        <v>6116</v>
      </c>
      <c r="AA50" s="31"/>
      <c r="AB50" s="153">
        <f t="shared" si="11"/>
        <v>0</v>
      </c>
      <c r="AC50" s="151"/>
      <c r="AD50" s="154" t="s">
        <v>141</v>
      </c>
      <c r="AE50" s="239">
        <v>0</v>
      </c>
      <c r="AG50" s="250"/>
    </row>
    <row r="51" spans="1:33" s="13" customFormat="1" ht="12.75" x14ac:dyDescent="0.2">
      <c r="A51" s="30">
        <v>345</v>
      </c>
      <c r="B51" s="13" t="s">
        <v>45</v>
      </c>
      <c r="C51" s="61"/>
      <c r="D51" s="64">
        <v>44361130.899999999</v>
      </c>
      <c r="E51" s="31"/>
      <c r="F51" s="65">
        <v>54057</v>
      </c>
      <c r="G51" s="66"/>
      <c r="H51" s="65" t="s">
        <v>57</v>
      </c>
      <c r="I51" s="31"/>
      <c r="J51" s="67">
        <v>-4</v>
      </c>
      <c r="K51" s="30"/>
      <c r="L51" s="258">
        <v>1238495</v>
      </c>
      <c r="M51" s="57"/>
      <c r="N51" s="69">
        <f t="shared" si="9"/>
        <v>2.79</v>
      </c>
      <c r="O51" s="31"/>
      <c r="P51" s="65">
        <v>54057</v>
      </c>
      <c r="Q51" s="66"/>
      <c r="R51" s="65" t="s">
        <v>57</v>
      </c>
      <c r="S51" s="31"/>
      <c r="T51" s="67">
        <v>-3</v>
      </c>
      <c r="U51" s="30"/>
      <c r="V51" s="68">
        <v>1229738</v>
      </c>
      <c r="W51" s="57"/>
      <c r="X51" s="69">
        <f t="shared" si="10"/>
        <v>2.77</v>
      </c>
      <c r="Y51" s="69"/>
      <c r="Z51" s="68">
        <v>-8757</v>
      </c>
      <c r="AA51" s="31"/>
      <c r="AB51" s="153">
        <f t="shared" si="11"/>
        <v>0</v>
      </c>
      <c r="AC51" s="151"/>
      <c r="AD51" s="154" t="s">
        <v>141</v>
      </c>
      <c r="AE51" s="239">
        <v>0</v>
      </c>
      <c r="AG51" s="250"/>
    </row>
    <row r="52" spans="1:33" s="13" customFormat="1" ht="12.75" x14ac:dyDescent="0.2">
      <c r="A52" s="30">
        <v>346</v>
      </c>
      <c r="B52" s="54" t="s">
        <v>47</v>
      </c>
      <c r="C52" s="61"/>
      <c r="D52" s="64">
        <v>3148665.84</v>
      </c>
      <c r="E52" s="31"/>
      <c r="F52" s="65">
        <v>54057</v>
      </c>
      <c r="G52" s="66"/>
      <c r="H52" s="65" t="s">
        <v>58</v>
      </c>
      <c r="I52" s="31"/>
      <c r="J52" s="67">
        <v>-4</v>
      </c>
      <c r="K52" s="30"/>
      <c r="L52" s="258">
        <v>89085</v>
      </c>
      <c r="M52" s="57"/>
      <c r="N52" s="69">
        <f t="shared" si="9"/>
        <v>2.83</v>
      </c>
      <c r="O52" s="31"/>
      <c r="P52" s="65">
        <v>54057</v>
      </c>
      <c r="Q52" s="66"/>
      <c r="R52" s="65" t="s">
        <v>58</v>
      </c>
      <c r="S52" s="31"/>
      <c r="T52" s="67">
        <v>-1</v>
      </c>
      <c r="U52" s="30"/>
      <c r="V52" s="68">
        <v>86591</v>
      </c>
      <c r="W52" s="57"/>
      <c r="X52" s="69">
        <f t="shared" si="10"/>
        <v>2.75</v>
      </c>
      <c r="Y52" s="69"/>
      <c r="Z52" s="68">
        <v>-2494</v>
      </c>
      <c r="AA52" s="31"/>
      <c r="AB52" s="155">
        <f t="shared" si="11"/>
        <v>0</v>
      </c>
      <c r="AC52" s="151"/>
      <c r="AD52" s="154" t="s">
        <v>141</v>
      </c>
      <c r="AE52" s="239">
        <v>0</v>
      </c>
      <c r="AG52" s="250"/>
    </row>
    <row r="53" spans="1:33" s="13" customFormat="1" ht="12.75" x14ac:dyDescent="0.2">
      <c r="A53" s="30"/>
      <c r="B53" s="70" t="s">
        <v>65</v>
      </c>
      <c r="C53" s="66"/>
      <c r="D53" s="71">
        <v>345791842.58999997</v>
      </c>
      <c r="E53" s="72"/>
      <c r="F53" s="73"/>
      <c r="G53" s="66"/>
      <c r="H53" s="31"/>
      <c r="I53" s="31"/>
      <c r="J53" s="56"/>
      <c r="K53" s="30"/>
      <c r="L53" s="259">
        <v>11166223</v>
      </c>
      <c r="M53" s="57"/>
      <c r="N53" s="75">
        <f t="shared" si="9"/>
        <v>3.23</v>
      </c>
      <c r="O53" s="72"/>
      <c r="P53" s="73"/>
      <c r="Q53" s="66"/>
      <c r="R53" s="31"/>
      <c r="S53" s="31"/>
      <c r="T53" s="56"/>
      <c r="U53" s="30"/>
      <c r="V53" s="74">
        <v>10535634</v>
      </c>
      <c r="W53" s="57"/>
      <c r="X53" s="75">
        <f t="shared" si="10"/>
        <v>3.05</v>
      </c>
      <c r="Y53" s="75"/>
      <c r="Z53" s="74">
        <v>-630589</v>
      </c>
      <c r="AA53" s="31"/>
      <c r="AB53" s="153">
        <f>SUM(AB47:AB52)</f>
        <v>0</v>
      </c>
      <c r="AC53" s="151"/>
      <c r="AD53" s="151"/>
      <c r="AE53" s="239"/>
      <c r="AG53" s="249"/>
    </row>
    <row r="54" spans="1:33" s="13" customFormat="1" ht="12.75" x14ac:dyDescent="0.2">
      <c r="A54" s="30"/>
      <c r="B54" s="31"/>
      <c r="C54" s="61"/>
      <c r="D54" s="23"/>
      <c r="E54" s="31"/>
      <c r="F54" s="55"/>
      <c r="G54" s="61"/>
      <c r="H54" s="31"/>
      <c r="I54" s="31"/>
      <c r="J54" s="56"/>
      <c r="K54" s="30"/>
      <c r="L54" s="260"/>
      <c r="M54" s="57"/>
      <c r="N54" s="75"/>
      <c r="O54" s="31"/>
      <c r="P54" s="55"/>
      <c r="Q54" s="61"/>
      <c r="R54" s="31"/>
      <c r="S54" s="31"/>
      <c r="T54" s="56"/>
      <c r="U54" s="30"/>
      <c r="V54" s="76"/>
      <c r="W54" s="57"/>
      <c r="X54" s="75"/>
      <c r="Y54" s="75"/>
      <c r="Z54" s="76"/>
      <c r="AA54" s="31"/>
      <c r="AB54" s="150"/>
      <c r="AC54" s="151"/>
      <c r="AD54" s="151"/>
      <c r="AE54" s="239"/>
    </row>
    <row r="55" spans="1:33" s="13" customFormat="1" ht="12.75" x14ac:dyDescent="0.2">
      <c r="A55" s="96"/>
      <c r="B55" s="62" t="s">
        <v>66</v>
      </c>
      <c r="C55" s="61"/>
      <c r="D55" s="23"/>
      <c r="E55" s="31"/>
      <c r="F55" s="55"/>
      <c r="G55" s="61"/>
      <c r="H55" s="31"/>
      <c r="I55" s="31"/>
      <c r="J55" s="56"/>
      <c r="K55" s="30"/>
      <c r="L55" s="260"/>
      <c r="M55" s="57"/>
      <c r="N55" s="75"/>
      <c r="O55" s="31"/>
      <c r="P55" s="55"/>
      <c r="Q55" s="61"/>
      <c r="R55" s="31"/>
      <c r="S55" s="31"/>
      <c r="T55" s="56"/>
      <c r="U55" s="30"/>
      <c r="V55" s="76"/>
      <c r="W55" s="57"/>
      <c r="X55" s="75"/>
      <c r="Y55" s="75"/>
      <c r="Z55" s="76"/>
      <c r="AA55" s="31"/>
      <c r="AB55" s="150"/>
      <c r="AC55" s="151"/>
      <c r="AD55" s="151"/>
      <c r="AE55" s="239"/>
    </row>
    <row r="56" spans="1:33" s="13" customFormat="1" ht="12.75" x14ac:dyDescent="0.2">
      <c r="A56" s="30">
        <v>341</v>
      </c>
      <c r="B56" s="54" t="s">
        <v>44</v>
      </c>
      <c r="C56" s="61"/>
      <c r="D56" s="64">
        <v>4239730.33</v>
      </c>
      <c r="E56" s="31"/>
      <c r="F56" s="65">
        <v>48579</v>
      </c>
      <c r="G56" s="66"/>
      <c r="H56" s="65" t="s">
        <v>51</v>
      </c>
      <c r="I56" s="31"/>
      <c r="J56" s="67">
        <v>-2</v>
      </c>
      <c r="K56" s="30"/>
      <c r="L56" s="258">
        <v>144753</v>
      </c>
      <c r="M56" s="57"/>
      <c r="N56" s="69">
        <f t="shared" ref="N56:N61" si="12">ROUND(+L56/$D56*100,2)</f>
        <v>3.41</v>
      </c>
      <c r="O56" s="31"/>
      <c r="P56" s="65">
        <v>48579</v>
      </c>
      <c r="Q56" s="66"/>
      <c r="R56" s="65" t="s">
        <v>51</v>
      </c>
      <c r="S56" s="31"/>
      <c r="T56" s="67">
        <v>-2</v>
      </c>
      <c r="U56" s="30"/>
      <c r="V56" s="68">
        <v>147162</v>
      </c>
      <c r="W56" s="57"/>
      <c r="X56" s="69">
        <f t="shared" ref="X56:X61" si="13">ROUND(+V56/$D56*100,2)</f>
        <v>3.47</v>
      </c>
      <c r="Y56" s="69"/>
      <c r="Z56" s="68">
        <v>2409</v>
      </c>
      <c r="AA56" s="31"/>
      <c r="AB56" s="153">
        <f t="shared" ref="AB56:AB61" si="14">+Z56*AE56</f>
        <v>0</v>
      </c>
      <c r="AC56" s="151"/>
      <c r="AD56" s="154" t="s">
        <v>141</v>
      </c>
      <c r="AE56" s="239">
        <v>0</v>
      </c>
      <c r="AG56" s="250"/>
    </row>
    <row r="57" spans="1:33" s="13" customFormat="1" ht="12.75" x14ac:dyDescent="0.2">
      <c r="A57" s="30">
        <v>342</v>
      </c>
      <c r="B57" s="54" t="s">
        <v>52</v>
      </c>
      <c r="C57" s="61"/>
      <c r="D57" s="64">
        <v>2267380.89</v>
      </c>
      <c r="E57" s="31"/>
      <c r="F57" s="65">
        <v>48579</v>
      </c>
      <c r="G57" s="66"/>
      <c r="H57" s="65" t="s">
        <v>53</v>
      </c>
      <c r="I57" s="31"/>
      <c r="J57" s="67">
        <v>-1</v>
      </c>
      <c r="K57" s="30"/>
      <c r="L57" s="258">
        <v>80533</v>
      </c>
      <c r="M57" s="57"/>
      <c r="N57" s="69">
        <f t="shared" si="12"/>
        <v>3.55</v>
      </c>
      <c r="O57" s="31"/>
      <c r="P57" s="65">
        <v>48579</v>
      </c>
      <c r="Q57" s="66"/>
      <c r="R57" s="65" t="s">
        <v>53</v>
      </c>
      <c r="S57" s="31"/>
      <c r="T57" s="67">
        <v>-1</v>
      </c>
      <c r="U57" s="30"/>
      <c r="V57" s="68">
        <v>81904</v>
      </c>
      <c r="W57" s="57"/>
      <c r="X57" s="69">
        <f t="shared" si="13"/>
        <v>3.61</v>
      </c>
      <c r="Y57" s="69"/>
      <c r="Z57" s="68">
        <v>1371</v>
      </c>
      <c r="AA57" s="31"/>
      <c r="AB57" s="153">
        <f t="shared" si="14"/>
        <v>0</v>
      </c>
      <c r="AC57" s="151"/>
      <c r="AD57" s="154" t="s">
        <v>141</v>
      </c>
      <c r="AE57" s="239">
        <v>0</v>
      </c>
      <c r="AG57" s="250"/>
    </row>
    <row r="58" spans="1:33" s="13" customFormat="1" ht="12.75" x14ac:dyDescent="0.2">
      <c r="A58" s="30">
        <v>343</v>
      </c>
      <c r="B58" s="54" t="s">
        <v>54</v>
      </c>
      <c r="C58" s="61"/>
      <c r="D58" s="64">
        <v>58223301</v>
      </c>
      <c r="E58" s="31"/>
      <c r="F58" s="65">
        <v>48579</v>
      </c>
      <c r="G58" s="66"/>
      <c r="H58" s="65" t="s">
        <v>55</v>
      </c>
      <c r="I58" s="31"/>
      <c r="J58" s="67">
        <v>-2</v>
      </c>
      <c r="K58" s="30"/>
      <c r="L58" s="258">
        <v>2432175</v>
      </c>
      <c r="M58" s="57"/>
      <c r="N58" s="69">
        <f t="shared" si="12"/>
        <v>4.18</v>
      </c>
      <c r="O58" s="31"/>
      <c r="P58" s="65">
        <v>48579</v>
      </c>
      <c r="Q58" s="66"/>
      <c r="R58" s="65" t="s">
        <v>120</v>
      </c>
      <c r="S58" s="31"/>
      <c r="T58" s="67">
        <v>-2</v>
      </c>
      <c r="U58" s="30"/>
      <c r="V58" s="68">
        <v>2276008</v>
      </c>
      <c r="W58" s="57"/>
      <c r="X58" s="69">
        <f t="shared" si="13"/>
        <v>3.91</v>
      </c>
      <c r="Y58" s="69"/>
      <c r="Z58" s="68">
        <v>-156167</v>
      </c>
      <c r="AA58" s="31"/>
      <c r="AB58" s="153">
        <f t="shared" si="14"/>
        <v>0</v>
      </c>
      <c r="AC58" s="151"/>
      <c r="AD58" s="154" t="s">
        <v>141</v>
      </c>
      <c r="AE58" s="239">
        <v>0</v>
      </c>
      <c r="AG58" s="250"/>
    </row>
    <row r="59" spans="1:33" s="13" customFormat="1" ht="12.75" x14ac:dyDescent="0.2">
      <c r="A59" s="30">
        <v>344</v>
      </c>
      <c r="B59" s="54" t="s">
        <v>56</v>
      </c>
      <c r="C59" s="61"/>
      <c r="D59" s="64">
        <v>15940533.380000001</v>
      </c>
      <c r="E59" s="31"/>
      <c r="F59" s="65">
        <v>48579</v>
      </c>
      <c r="G59" s="66"/>
      <c r="H59" s="65" t="s">
        <v>53</v>
      </c>
      <c r="I59" s="31"/>
      <c r="J59" s="67">
        <v>-2</v>
      </c>
      <c r="K59" s="30"/>
      <c r="L59" s="258">
        <v>570151</v>
      </c>
      <c r="M59" s="57"/>
      <c r="N59" s="69">
        <f t="shared" si="12"/>
        <v>3.58</v>
      </c>
      <c r="O59" s="31"/>
      <c r="P59" s="65">
        <v>48579</v>
      </c>
      <c r="Q59" s="66"/>
      <c r="R59" s="65" t="s">
        <v>53</v>
      </c>
      <c r="S59" s="31"/>
      <c r="T59" s="67">
        <v>-2</v>
      </c>
      <c r="U59" s="30"/>
      <c r="V59" s="68">
        <v>580028</v>
      </c>
      <c r="W59" s="57"/>
      <c r="X59" s="69">
        <f t="shared" si="13"/>
        <v>3.64</v>
      </c>
      <c r="Y59" s="69"/>
      <c r="Z59" s="68">
        <v>9877</v>
      </c>
      <c r="AA59" s="31"/>
      <c r="AB59" s="153">
        <f t="shared" si="14"/>
        <v>0</v>
      </c>
      <c r="AC59" s="151"/>
      <c r="AD59" s="154" t="s">
        <v>141</v>
      </c>
      <c r="AE59" s="239">
        <v>0</v>
      </c>
      <c r="AG59" s="250"/>
    </row>
    <row r="60" spans="1:33" s="13" customFormat="1" ht="12.75" x14ac:dyDescent="0.2">
      <c r="A60" s="30">
        <v>345</v>
      </c>
      <c r="B60" s="13" t="s">
        <v>45</v>
      </c>
      <c r="C60" s="61"/>
      <c r="D60" s="64">
        <v>2916273.71</v>
      </c>
      <c r="E60" s="31"/>
      <c r="F60" s="65">
        <v>48579</v>
      </c>
      <c r="G60" s="66"/>
      <c r="H60" s="65" t="s">
        <v>57</v>
      </c>
      <c r="I60" s="31"/>
      <c r="J60" s="67">
        <v>-2</v>
      </c>
      <c r="K60" s="30"/>
      <c r="L60" s="258">
        <v>105154</v>
      </c>
      <c r="M60" s="57"/>
      <c r="N60" s="69">
        <f t="shared" si="12"/>
        <v>3.61</v>
      </c>
      <c r="O60" s="31"/>
      <c r="P60" s="65">
        <v>48579</v>
      </c>
      <c r="Q60" s="66"/>
      <c r="R60" s="65" t="s">
        <v>57</v>
      </c>
      <c r="S60" s="31"/>
      <c r="T60" s="67">
        <v>-2</v>
      </c>
      <c r="U60" s="30"/>
      <c r="V60" s="68">
        <v>106648</v>
      </c>
      <c r="W60" s="57"/>
      <c r="X60" s="69">
        <f t="shared" si="13"/>
        <v>3.66</v>
      </c>
      <c r="Y60" s="69"/>
      <c r="Z60" s="68">
        <v>1494</v>
      </c>
      <c r="AA60" s="31"/>
      <c r="AB60" s="153">
        <f t="shared" si="14"/>
        <v>0</v>
      </c>
      <c r="AC60" s="151"/>
      <c r="AD60" s="154" t="s">
        <v>141</v>
      </c>
      <c r="AE60" s="239">
        <v>0</v>
      </c>
      <c r="AG60" s="250"/>
    </row>
    <row r="61" spans="1:33" s="13" customFormat="1" ht="12.75" x14ac:dyDescent="0.2">
      <c r="A61" s="30"/>
      <c r="B61" s="70" t="s">
        <v>67</v>
      </c>
      <c r="C61" s="66"/>
      <c r="D61" s="71">
        <v>83587219.309999987</v>
      </c>
      <c r="E61" s="72"/>
      <c r="F61" s="73"/>
      <c r="G61" s="66"/>
      <c r="H61" s="31"/>
      <c r="I61" s="31"/>
      <c r="J61" s="56"/>
      <c r="K61" s="30"/>
      <c r="L61" s="259">
        <v>3332766</v>
      </c>
      <c r="M61" s="57"/>
      <c r="N61" s="75">
        <f t="shared" si="12"/>
        <v>3.99</v>
      </c>
      <c r="O61" s="72"/>
      <c r="P61" s="73"/>
      <c r="Q61" s="66"/>
      <c r="R61" s="31"/>
      <c r="S61" s="31"/>
      <c r="T61" s="56"/>
      <c r="U61" s="30"/>
      <c r="V61" s="74">
        <v>3191750</v>
      </c>
      <c r="W61" s="57"/>
      <c r="X61" s="75">
        <f t="shared" si="13"/>
        <v>3.82</v>
      </c>
      <c r="Y61" s="75"/>
      <c r="Z61" s="74">
        <v>-141016</v>
      </c>
      <c r="AA61" s="31"/>
      <c r="AB61" s="155">
        <f t="shared" si="14"/>
        <v>0</v>
      </c>
      <c r="AC61" s="151"/>
      <c r="AD61" s="151"/>
      <c r="AE61" s="152"/>
      <c r="AG61" s="250"/>
    </row>
    <row r="62" spans="1:33" s="13" customFormat="1" ht="12.75" x14ac:dyDescent="0.2">
      <c r="A62" s="30"/>
      <c r="B62" s="31"/>
      <c r="C62" s="61"/>
      <c r="D62" s="23"/>
      <c r="E62" s="31"/>
      <c r="F62" s="55"/>
      <c r="G62" s="61"/>
      <c r="H62" s="31"/>
      <c r="I62" s="31"/>
      <c r="J62" s="56"/>
      <c r="K62" s="30"/>
      <c r="L62" s="260"/>
      <c r="M62" s="57"/>
      <c r="N62" s="75"/>
      <c r="O62" s="31"/>
      <c r="P62" s="55"/>
      <c r="Q62" s="61"/>
      <c r="R62" s="31"/>
      <c r="S62" s="31"/>
      <c r="T62" s="56"/>
      <c r="U62" s="30"/>
      <c r="V62" s="76"/>
      <c r="W62" s="57"/>
      <c r="X62" s="75"/>
      <c r="Y62" s="75"/>
      <c r="Z62" s="76"/>
      <c r="AA62" s="31"/>
      <c r="AB62" s="153">
        <f>SUM(AB56:AB61)</f>
        <v>0</v>
      </c>
      <c r="AC62" s="151"/>
      <c r="AD62" s="151"/>
      <c r="AE62" s="152"/>
      <c r="AG62" s="249"/>
    </row>
    <row r="63" spans="1:33" s="13" customFormat="1" ht="12.75" x14ac:dyDescent="0.2">
      <c r="A63" s="96"/>
      <c r="B63" s="62" t="s">
        <v>68</v>
      </c>
      <c r="C63" s="61"/>
      <c r="D63" s="23"/>
      <c r="E63" s="31"/>
      <c r="F63" s="55"/>
      <c r="G63" s="61"/>
      <c r="H63" s="31"/>
      <c r="I63" s="31"/>
      <c r="J63" s="56"/>
      <c r="K63" s="30"/>
      <c r="L63" s="260"/>
      <c r="M63" s="57"/>
      <c r="N63" s="75"/>
      <c r="O63" s="31"/>
      <c r="P63" s="55"/>
      <c r="Q63" s="61"/>
      <c r="R63" s="31"/>
      <c r="S63" s="31"/>
      <c r="T63" s="56"/>
      <c r="U63" s="30"/>
      <c r="V63" s="76"/>
      <c r="W63" s="57"/>
      <c r="X63" s="75"/>
      <c r="Y63" s="75"/>
      <c r="Z63" s="76"/>
      <c r="AA63" s="31"/>
      <c r="AB63" s="150"/>
      <c r="AC63" s="151"/>
      <c r="AD63" s="151"/>
      <c r="AE63" s="152"/>
    </row>
    <row r="64" spans="1:33" s="13" customFormat="1" ht="12.75" x14ac:dyDescent="0.2">
      <c r="A64" s="30">
        <v>341</v>
      </c>
      <c r="B64" s="54" t="s">
        <v>44</v>
      </c>
      <c r="C64" s="61"/>
      <c r="D64" s="64"/>
      <c r="E64" s="31"/>
      <c r="F64" s="65"/>
      <c r="G64" s="66"/>
      <c r="H64" s="65" t="s">
        <v>48</v>
      </c>
      <c r="I64" s="31"/>
      <c r="J64" s="67"/>
      <c r="K64" s="30"/>
      <c r="L64" s="258"/>
      <c r="M64" s="57"/>
      <c r="N64" s="64"/>
      <c r="O64" s="31"/>
      <c r="P64" s="65"/>
      <c r="Q64" s="66"/>
      <c r="R64" s="65" t="s">
        <v>48</v>
      </c>
      <c r="S64" s="31"/>
      <c r="T64" s="67"/>
      <c r="U64" s="30"/>
      <c r="V64" s="68"/>
      <c r="W64" s="57"/>
      <c r="X64" s="64"/>
      <c r="Y64" s="64"/>
      <c r="Z64" s="68"/>
      <c r="AA64" s="31"/>
      <c r="AB64" s="150"/>
      <c r="AC64" s="151"/>
      <c r="AD64" s="151"/>
      <c r="AE64" s="152"/>
    </row>
    <row r="65" spans="1:33" s="13" customFormat="1" ht="12.75" x14ac:dyDescent="0.2">
      <c r="A65" s="30">
        <v>343</v>
      </c>
      <c r="B65" s="54" t="s">
        <v>54</v>
      </c>
      <c r="C65" s="61"/>
      <c r="D65" s="64"/>
      <c r="E65" s="31"/>
      <c r="F65" s="65"/>
      <c r="G65" s="66"/>
      <c r="H65" s="65" t="s">
        <v>48</v>
      </c>
      <c r="I65" s="31"/>
      <c r="J65" s="67"/>
      <c r="K65" s="30"/>
      <c r="L65" s="258"/>
      <c r="M65" s="57"/>
      <c r="N65" s="64"/>
      <c r="O65" s="31"/>
      <c r="P65" s="65"/>
      <c r="Q65" s="66"/>
      <c r="R65" s="65" t="s">
        <v>48</v>
      </c>
      <c r="S65" s="31"/>
      <c r="T65" s="67"/>
      <c r="U65" s="30"/>
      <c r="V65" s="68"/>
      <c r="W65" s="57"/>
      <c r="X65" s="64"/>
      <c r="Y65" s="64"/>
      <c r="Z65" s="68"/>
      <c r="AA65" s="31"/>
      <c r="AB65" s="150"/>
      <c r="AC65" s="151"/>
      <c r="AD65" s="151"/>
      <c r="AE65" s="152"/>
    </row>
    <row r="66" spans="1:33" s="13" customFormat="1" ht="12.75" x14ac:dyDescent="0.2">
      <c r="A66" s="30">
        <v>345</v>
      </c>
      <c r="B66" s="13" t="s">
        <v>45</v>
      </c>
      <c r="C66" s="61"/>
      <c r="D66" s="64"/>
      <c r="E66" s="31"/>
      <c r="F66" s="65"/>
      <c r="G66" s="66"/>
      <c r="H66" s="65" t="s">
        <v>48</v>
      </c>
      <c r="I66" s="31"/>
      <c r="J66" s="67"/>
      <c r="K66" s="30"/>
      <c r="L66" s="258"/>
      <c r="M66" s="57"/>
      <c r="N66" s="64"/>
      <c r="O66" s="31"/>
      <c r="P66" s="65"/>
      <c r="Q66" s="66"/>
      <c r="R66" s="65" t="s">
        <v>48</v>
      </c>
      <c r="S66" s="31"/>
      <c r="T66" s="67"/>
      <c r="U66" s="30"/>
      <c r="V66" s="68"/>
      <c r="W66" s="57"/>
      <c r="X66" s="64"/>
      <c r="Y66" s="64"/>
      <c r="Z66" s="68"/>
      <c r="AA66" s="31"/>
      <c r="AB66" s="150"/>
      <c r="AC66" s="151"/>
      <c r="AD66" s="151"/>
      <c r="AE66" s="152"/>
    </row>
    <row r="67" spans="1:33" s="13" customFormat="1" ht="12.75" x14ac:dyDescent="0.2">
      <c r="A67" s="30">
        <v>346</v>
      </c>
      <c r="B67" s="54" t="s">
        <v>47</v>
      </c>
      <c r="C67" s="61"/>
      <c r="D67" s="64"/>
      <c r="E67" s="31"/>
      <c r="F67" s="65"/>
      <c r="G67" s="66"/>
      <c r="H67" s="65" t="s">
        <v>48</v>
      </c>
      <c r="I67" s="31"/>
      <c r="J67" s="67"/>
      <c r="K67" s="30"/>
      <c r="L67" s="258"/>
      <c r="M67" s="57"/>
      <c r="N67" s="64"/>
      <c r="O67" s="31"/>
      <c r="P67" s="65"/>
      <c r="Q67" s="66"/>
      <c r="R67" s="65" t="s">
        <v>48</v>
      </c>
      <c r="S67" s="31"/>
      <c r="T67" s="67"/>
      <c r="U67" s="30"/>
      <c r="V67" s="68"/>
      <c r="W67" s="57"/>
      <c r="X67" s="64"/>
      <c r="Y67" s="64"/>
      <c r="Z67" s="68"/>
      <c r="AA67" s="31"/>
      <c r="AB67" s="150"/>
      <c r="AC67" s="151"/>
      <c r="AD67" s="151"/>
      <c r="AE67" s="152"/>
    </row>
    <row r="68" spans="1:33" s="13" customFormat="1" ht="12.75" x14ac:dyDescent="0.2">
      <c r="A68" s="30"/>
      <c r="B68" s="70" t="s">
        <v>69</v>
      </c>
      <c r="C68" s="66"/>
      <c r="D68" s="71">
        <v>0</v>
      </c>
      <c r="E68" s="72"/>
      <c r="F68" s="73"/>
      <c r="G68" s="66"/>
      <c r="H68" s="31"/>
      <c r="I68" s="31"/>
      <c r="J68" s="56"/>
      <c r="K68" s="30"/>
      <c r="L68" s="259">
        <v>0</v>
      </c>
      <c r="M68" s="57"/>
      <c r="N68" s="23"/>
      <c r="O68" s="72"/>
      <c r="P68" s="73"/>
      <c r="Q68" s="66"/>
      <c r="R68" s="31"/>
      <c r="S68" s="31"/>
      <c r="T68" s="56"/>
      <c r="U68" s="30"/>
      <c r="V68" s="74">
        <v>0</v>
      </c>
      <c r="W68" s="57"/>
      <c r="X68" s="23"/>
      <c r="Y68" s="23"/>
      <c r="Z68" s="74">
        <v>0</v>
      </c>
      <c r="AA68" s="31"/>
      <c r="AB68" s="150"/>
      <c r="AC68" s="151"/>
      <c r="AD68" s="151"/>
      <c r="AE68" s="152"/>
    </row>
    <row r="69" spans="1:33" s="13" customFormat="1" ht="12.75" x14ac:dyDescent="0.2">
      <c r="A69" s="30"/>
      <c r="B69" s="31"/>
      <c r="C69" s="61"/>
      <c r="D69" s="23"/>
      <c r="E69" s="31"/>
      <c r="F69" s="55"/>
      <c r="G69" s="61"/>
      <c r="H69" s="31"/>
      <c r="I69" s="31"/>
      <c r="J69" s="56"/>
      <c r="K69" s="30"/>
      <c r="L69" s="260"/>
      <c r="M69" s="57"/>
      <c r="N69" s="75"/>
      <c r="O69" s="31"/>
      <c r="P69" s="55"/>
      <c r="Q69" s="61"/>
      <c r="R69" s="31"/>
      <c r="S69" s="31"/>
      <c r="T69" s="56"/>
      <c r="U69" s="30"/>
      <c r="V69" s="76"/>
      <c r="W69" s="57"/>
      <c r="X69" s="75"/>
      <c r="Y69" s="75"/>
      <c r="Z69" s="76"/>
      <c r="AA69" s="31"/>
      <c r="AB69" s="150"/>
      <c r="AC69" s="151"/>
      <c r="AD69" s="151"/>
      <c r="AE69" s="152"/>
    </row>
    <row r="70" spans="1:33" s="13" customFormat="1" ht="12.75" x14ac:dyDescent="0.2">
      <c r="A70" s="96"/>
      <c r="B70" s="62" t="s">
        <v>70</v>
      </c>
      <c r="C70" s="61"/>
      <c r="D70" s="23"/>
      <c r="E70" s="31"/>
      <c r="F70" s="55"/>
      <c r="G70" s="61"/>
      <c r="H70" s="31"/>
      <c r="I70" s="31"/>
      <c r="J70" s="56"/>
      <c r="K70" s="30"/>
      <c r="L70" s="260"/>
      <c r="M70" s="57"/>
      <c r="N70" s="75"/>
      <c r="O70" s="31"/>
      <c r="P70" s="55"/>
      <c r="Q70" s="61"/>
      <c r="R70" s="31"/>
      <c r="S70" s="31"/>
      <c r="T70" s="56"/>
      <c r="U70" s="30"/>
      <c r="V70" s="76"/>
      <c r="W70" s="57"/>
      <c r="X70" s="75"/>
      <c r="Y70" s="75"/>
      <c r="Z70" s="76"/>
      <c r="AA70" s="31"/>
      <c r="AB70" s="150"/>
      <c r="AC70" s="151"/>
      <c r="AD70" s="151"/>
      <c r="AE70" s="152"/>
    </row>
    <row r="71" spans="1:33" s="13" customFormat="1" ht="12.75" x14ac:dyDescent="0.2">
      <c r="A71" s="30">
        <v>341</v>
      </c>
      <c r="B71" s="54" t="s">
        <v>44</v>
      </c>
      <c r="C71" s="61"/>
      <c r="D71" s="64">
        <v>7580532.04</v>
      </c>
      <c r="E71" s="31"/>
      <c r="F71" s="65">
        <v>51501</v>
      </c>
      <c r="G71" s="66"/>
      <c r="H71" s="65" t="s">
        <v>71</v>
      </c>
      <c r="I71" s="31"/>
      <c r="J71" s="67">
        <v>-1</v>
      </c>
      <c r="K71" s="30"/>
      <c r="L71" s="258">
        <v>264388</v>
      </c>
      <c r="M71" s="57"/>
      <c r="N71" s="69">
        <f t="shared" ref="N71:N76" si="15">ROUND(+L71/$D71*100,2)</f>
        <v>3.49</v>
      </c>
      <c r="O71" s="31"/>
      <c r="P71" s="65">
        <v>51501</v>
      </c>
      <c r="Q71" s="66"/>
      <c r="R71" s="65" t="s">
        <v>71</v>
      </c>
      <c r="S71" s="31"/>
      <c r="T71" s="67">
        <v>-1</v>
      </c>
      <c r="U71" s="30"/>
      <c r="V71" s="68">
        <v>264388</v>
      </c>
      <c r="W71" s="57"/>
      <c r="X71" s="69">
        <f t="shared" ref="X71:X76" si="16">ROUND(+V71/$D71*100,2)</f>
        <v>3.49</v>
      </c>
      <c r="Y71" s="69"/>
      <c r="Z71" s="68">
        <v>0</v>
      </c>
      <c r="AA71" s="31"/>
      <c r="AB71" s="150"/>
      <c r="AC71" s="151"/>
      <c r="AD71" s="151"/>
      <c r="AE71" s="152"/>
      <c r="AG71" s="250"/>
    </row>
    <row r="72" spans="1:33" s="13" customFormat="1" ht="12.75" x14ac:dyDescent="0.2">
      <c r="A72" s="30">
        <v>343</v>
      </c>
      <c r="B72" s="54" t="s">
        <v>54</v>
      </c>
      <c r="C72" s="61"/>
      <c r="D72" s="64">
        <v>207725050.55000001</v>
      </c>
      <c r="E72" s="31"/>
      <c r="F72" s="65">
        <v>51501</v>
      </c>
      <c r="G72" s="66"/>
      <c r="H72" s="65" t="s">
        <v>72</v>
      </c>
      <c r="I72" s="31"/>
      <c r="J72" s="67">
        <v>-1</v>
      </c>
      <c r="K72" s="30"/>
      <c r="L72" s="258">
        <v>6938591</v>
      </c>
      <c r="M72" s="57"/>
      <c r="N72" s="69">
        <f t="shared" si="15"/>
        <v>3.34</v>
      </c>
      <c r="O72" s="31"/>
      <c r="P72" s="65">
        <v>51501</v>
      </c>
      <c r="Q72" s="66"/>
      <c r="R72" s="65" t="s">
        <v>72</v>
      </c>
      <c r="S72" s="31"/>
      <c r="T72" s="67">
        <v>-1</v>
      </c>
      <c r="U72" s="30"/>
      <c r="V72" s="68">
        <v>6938591</v>
      </c>
      <c r="W72" s="57"/>
      <c r="X72" s="69">
        <f t="shared" si="16"/>
        <v>3.34</v>
      </c>
      <c r="Y72" s="69"/>
      <c r="Z72" s="68">
        <v>0</v>
      </c>
      <c r="AA72" s="31"/>
      <c r="AB72" s="150"/>
      <c r="AC72" s="151"/>
      <c r="AD72" s="151"/>
      <c r="AE72" s="152"/>
      <c r="AG72" s="250"/>
    </row>
    <row r="73" spans="1:33" s="13" customFormat="1" ht="12.75" x14ac:dyDescent="0.2">
      <c r="A73" s="30">
        <v>344</v>
      </c>
      <c r="B73" s="54" t="s">
        <v>56</v>
      </c>
      <c r="C73" s="61"/>
      <c r="D73" s="64">
        <v>5552926.1600000001</v>
      </c>
      <c r="E73" s="31"/>
      <c r="F73" s="65">
        <v>51501</v>
      </c>
      <c r="G73" s="66"/>
      <c r="H73" s="65" t="s">
        <v>72</v>
      </c>
      <c r="I73" s="31"/>
      <c r="J73" s="67">
        <v>-1</v>
      </c>
      <c r="K73" s="30"/>
      <c r="L73" s="258">
        <v>185421</v>
      </c>
      <c r="M73" s="57"/>
      <c r="N73" s="69">
        <f t="shared" si="15"/>
        <v>3.34</v>
      </c>
      <c r="O73" s="31"/>
      <c r="P73" s="65">
        <v>51501</v>
      </c>
      <c r="Q73" s="66"/>
      <c r="R73" s="65" t="s">
        <v>72</v>
      </c>
      <c r="S73" s="31"/>
      <c r="T73" s="67">
        <v>-1</v>
      </c>
      <c r="U73" s="30"/>
      <c r="V73" s="68">
        <v>185421</v>
      </c>
      <c r="W73" s="57"/>
      <c r="X73" s="69">
        <f t="shared" si="16"/>
        <v>3.34</v>
      </c>
      <c r="Y73" s="69"/>
      <c r="Z73" s="68">
        <v>0</v>
      </c>
      <c r="AA73" s="31"/>
      <c r="AB73" s="150"/>
      <c r="AC73" s="151"/>
      <c r="AD73" s="151"/>
      <c r="AE73" s="152"/>
      <c r="AG73" s="250"/>
    </row>
    <row r="74" spans="1:33" s="13" customFormat="1" ht="12.75" x14ac:dyDescent="0.2">
      <c r="A74" s="30">
        <v>345</v>
      </c>
      <c r="B74" s="13" t="s">
        <v>45</v>
      </c>
      <c r="C74" s="61"/>
      <c r="D74" s="64">
        <v>12287111.68</v>
      </c>
      <c r="E74" s="31"/>
      <c r="F74" s="65">
        <v>51501</v>
      </c>
      <c r="G74" s="66"/>
      <c r="H74" s="65" t="s">
        <v>58</v>
      </c>
      <c r="I74" s="31"/>
      <c r="J74" s="67">
        <v>-1</v>
      </c>
      <c r="K74" s="30"/>
      <c r="L74" s="258">
        <v>404385</v>
      </c>
      <c r="M74" s="57"/>
      <c r="N74" s="69">
        <f t="shared" si="15"/>
        <v>3.29</v>
      </c>
      <c r="O74" s="31"/>
      <c r="P74" s="65">
        <v>51501</v>
      </c>
      <c r="Q74" s="66"/>
      <c r="R74" s="65" t="s">
        <v>58</v>
      </c>
      <c r="S74" s="31"/>
      <c r="T74" s="67">
        <v>-1</v>
      </c>
      <c r="U74" s="30"/>
      <c r="V74" s="68">
        <v>404385</v>
      </c>
      <c r="W74" s="57"/>
      <c r="X74" s="69">
        <f t="shared" si="16"/>
        <v>3.29</v>
      </c>
      <c r="Y74" s="69"/>
      <c r="Z74" s="68">
        <v>0</v>
      </c>
      <c r="AA74" s="31"/>
      <c r="AB74" s="150"/>
      <c r="AC74" s="151"/>
      <c r="AD74" s="151"/>
      <c r="AE74" s="152"/>
      <c r="AG74" s="250"/>
    </row>
    <row r="75" spans="1:33" s="13" customFormat="1" ht="12.75" x14ac:dyDescent="0.2">
      <c r="A75" s="30">
        <v>346</v>
      </c>
      <c r="B75" s="54" t="s">
        <v>47</v>
      </c>
      <c r="C75" s="61"/>
      <c r="D75" s="64">
        <v>149026.4</v>
      </c>
      <c r="E75" s="31"/>
      <c r="F75" s="65">
        <v>51501</v>
      </c>
      <c r="G75" s="66"/>
      <c r="H75" s="65" t="s">
        <v>58</v>
      </c>
      <c r="I75" s="31"/>
      <c r="J75" s="67">
        <v>0</v>
      </c>
      <c r="K75" s="30"/>
      <c r="L75" s="258">
        <v>4849</v>
      </c>
      <c r="M75" s="57"/>
      <c r="N75" s="69">
        <f t="shared" si="15"/>
        <v>3.25</v>
      </c>
      <c r="O75" s="31"/>
      <c r="P75" s="65">
        <v>51501</v>
      </c>
      <c r="Q75" s="66"/>
      <c r="R75" s="65" t="s">
        <v>58</v>
      </c>
      <c r="S75" s="31"/>
      <c r="T75" s="67">
        <v>0</v>
      </c>
      <c r="U75" s="30"/>
      <c r="V75" s="68">
        <v>4849</v>
      </c>
      <c r="W75" s="57"/>
      <c r="X75" s="69">
        <f t="shared" si="16"/>
        <v>3.25</v>
      </c>
      <c r="Y75" s="69"/>
      <c r="Z75" s="68">
        <v>0</v>
      </c>
      <c r="AA75" s="31"/>
      <c r="AB75" s="150"/>
      <c r="AC75" s="151"/>
      <c r="AD75" s="151"/>
      <c r="AE75" s="152"/>
      <c r="AG75" s="250"/>
    </row>
    <row r="76" spans="1:33" s="13" customFormat="1" ht="12.75" x14ac:dyDescent="0.2">
      <c r="A76" s="30"/>
      <c r="B76" s="70" t="s">
        <v>73</v>
      </c>
      <c r="C76" s="66"/>
      <c r="D76" s="71">
        <v>233294646.83000001</v>
      </c>
      <c r="E76" s="72"/>
      <c r="F76" s="73"/>
      <c r="G76" s="66"/>
      <c r="H76" s="31"/>
      <c r="I76" s="31"/>
      <c r="J76" s="56"/>
      <c r="K76" s="30"/>
      <c r="L76" s="259">
        <v>7797634</v>
      </c>
      <c r="M76" s="57"/>
      <c r="N76" s="75">
        <f t="shared" si="15"/>
        <v>3.34</v>
      </c>
      <c r="O76" s="72"/>
      <c r="P76" s="73"/>
      <c r="Q76" s="66"/>
      <c r="R76" s="31"/>
      <c r="S76" s="31"/>
      <c r="T76" s="56"/>
      <c r="U76" s="30"/>
      <c r="V76" s="74">
        <v>7797634</v>
      </c>
      <c r="W76" s="57"/>
      <c r="X76" s="75">
        <f t="shared" si="16"/>
        <v>3.34</v>
      </c>
      <c r="Y76" s="75"/>
      <c r="Z76" s="74">
        <v>0</v>
      </c>
      <c r="AA76" s="31"/>
      <c r="AB76" s="150"/>
      <c r="AC76" s="151"/>
      <c r="AD76" s="151"/>
      <c r="AE76" s="152"/>
      <c r="AG76" s="250"/>
    </row>
    <row r="77" spans="1:33" s="13" customFormat="1" ht="12.75" x14ac:dyDescent="0.2">
      <c r="A77" s="30"/>
      <c r="B77" s="31"/>
      <c r="C77" s="61"/>
      <c r="D77" s="23"/>
      <c r="E77" s="31"/>
      <c r="F77" s="55"/>
      <c r="G77" s="61"/>
      <c r="H77" s="31"/>
      <c r="I77" s="31"/>
      <c r="J77" s="56"/>
      <c r="K77" s="30"/>
      <c r="L77" s="260"/>
      <c r="M77" s="57"/>
      <c r="N77" s="75"/>
      <c r="O77" s="31"/>
      <c r="P77" s="55"/>
      <c r="Q77" s="61"/>
      <c r="R77" s="31"/>
      <c r="S77" s="31"/>
      <c r="T77" s="56"/>
      <c r="U77" s="30"/>
      <c r="V77" s="76"/>
      <c r="W77" s="57"/>
      <c r="X77" s="75"/>
      <c r="Y77" s="75"/>
      <c r="Z77" s="76"/>
      <c r="AA77" s="31"/>
      <c r="AB77" s="150"/>
      <c r="AC77" s="151"/>
      <c r="AD77" s="151"/>
      <c r="AE77" s="152"/>
      <c r="AG77" s="249"/>
    </row>
    <row r="78" spans="1:33" s="13" customFormat="1" ht="12.75" x14ac:dyDescent="0.2">
      <c r="A78" s="96"/>
      <c r="B78" s="62" t="s">
        <v>74</v>
      </c>
      <c r="C78" s="61"/>
      <c r="D78" s="23"/>
      <c r="E78" s="31"/>
      <c r="F78" s="55"/>
      <c r="G78" s="61"/>
      <c r="H78" s="31"/>
      <c r="I78" s="31"/>
      <c r="J78" s="56"/>
      <c r="K78" s="30"/>
      <c r="L78" s="260"/>
      <c r="M78" s="57"/>
      <c r="N78" s="75"/>
      <c r="O78" s="31"/>
      <c r="P78" s="55"/>
      <c r="Q78" s="61"/>
      <c r="R78" s="31"/>
      <c r="S78" s="31"/>
      <c r="T78" s="56"/>
      <c r="U78" s="30"/>
      <c r="V78" s="76"/>
      <c r="W78" s="57"/>
      <c r="X78" s="75"/>
      <c r="Y78" s="75"/>
      <c r="Z78" s="76"/>
      <c r="AA78" s="31"/>
      <c r="AB78" s="150"/>
      <c r="AC78" s="151"/>
      <c r="AD78" s="151"/>
      <c r="AE78" s="152"/>
    </row>
    <row r="79" spans="1:33" s="13" customFormat="1" ht="12.75" x14ac:dyDescent="0.2">
      <c r="A79" s="30">
        <v>341</v>
      </c>
      <c r="B79" s="54" t="s">
        <v>44</v>
      </c>
      <c r="C79" s="61"/>
      <c r="D79" s="64">
        <v>109124.9</v>
      </c>
      <c r="E79" s="31"/>
      <c r="F79" s="65">
        <v>47483</v>
      </c>
      <c r="G79" s="66"/>
      <c r="H79" s="65" t="s">
        <v>71</v>
      </c>
      <c r="I79" s="31"/>
      <c r="J79" s="67">
        <v>-1</v>
      </c>
      <c r="K79" s="30"/>
      <c r="L79" s="258">
        <v>3812</v>
      </c>
      <c r="M79" s="57"/>
      <c r="N79" s="69">
        <f t="shared" ref="N79:N83" si="17">ROUND(+L79/$D79*100,2)</f>
        <v>3.49</v>
      </c>
      <c r="O79" s="31"/>
      <c r="P79" s="65">
        <v>47483</v>
      </c>
      <c r="Q79" s="66"/>
      <c r="R79" s="65" t="s">
        <v>71</v>
      </c>
      <c r="S79" s="31"/>
      <c r="T79" s="67">
        <v>-1</v>
      </c>
      <c r="U79" s="30"/>
      <c r="V79" s="68">
        <v>3812</v>
      </c>
      <c r="W79" s="57"/>
      <c r="X79" s="69">
        <f t="shared" ref="X79:X83" si="18">ROUND(+V79/$D79*100,2)</f>
        <v>3.49</v>
      </c>
      <c r="Y79" s="69"/>
      <c r="Z79" s="68">
        <v>0</v>
      </c>
      <c r="AA79" s="31"/>
      <c r="AB79" s="150"/>
      <c r="AC79" s="151"/>
      <c r="AD79" s="151"/>
      <c r="AE79" s="152"/>
      <c r="AG79" s="250"/>
    </row>
    <row r="80" spans="1:33" s="13" customFormat="1" ht="12.75" x14ac:dyDescent="0.2">
      <c r="A80" s="30">
        <v>343</v>
      </c>
      <c r="B80" s="54" t="s">
        <v>54</v>
      </c>
      <c r="C80" s="61"/>
      <c r="D80" s="64">
        <v>31779091.129999999</v>
      </c>
      <c r="E80" s="31"/>
      <c r="F80" s="65">
        <v>47483</v>
      </c>
      <c r="G80" s="66"/>
      <c r="H80" s="65" t="s">
        <v>72</v>
      </c>
      <c r="I80" s="31"/>
      <c r="J80" s="67">
        <v>-1</v>
      </c>
      <c r="K80" s="30"/>
      <c r="L80" s="258">
        <v>901621</v>
      </c>
      <c r="M80" s="57"/>
      <c r="N80" s="69">
        <f t="shared" si="17"/>
        <v>2.84</v>
      </c>
      <c r="O80" s="31"/>
      <c r="P80" s="65">
        <v>47483</v>
      </c>
      <c r="Q80" s="66"/>
      <c r="R80" s="65" t="s">
        <v>72</v>
      </c>
      <c r="S80" s="31"/>
      <c r="T80" s="67">
        <v>-1</v>
      </c>
      <c r="U80" s="30"/>
      <c r="V80" s="68">
        <v>901621</v>
      </c>
      <c r="W80" s="57"/>
      <c r="X80" s="69">
        <f t="shared" si="18"/>
        <v>2.84</v>
      </c>
      <c r="Y80" s="69"/>
      <c r="Z80" s="68">
        <v>0</v>
      </c>
      <c r="AA80" s="31"/>
      <c r="AB80" s="150"/>
      <c r="AC80" s="151"/>
      <c r="AD80" s="151"/>
      <c r="AE80" s="152"/>
      <c r="AG80" s="250"/>
    </row>
    <row r="81" spans="1:33" s="13" customFormat="1" ht="12.75" x14ac:dyDescent="0.2">
      <c r="A81" s="30">
        <v>344</v>
      </c>
      <c r="B81" s="54" t="s">
        <v>56</v>
      </c>
      <c r="C81" s="61"/>
      <c r="D81" s="64">
        <v>1604375.97</v>
      </c>
      <c r="E81" s="31"/>
      <c r="F81" s="65">
        <v>47483</v>
      </c>
      <c r="G81" s="66"/>
      <c r="H81" s="65" t="s">
        <v>72</v>
      </c>
      <c r="I81" s="31"/>
      <c r="J81" s="67">
        <v>-1</v>
      </c>
      <c r="K81" s="30"/>
      <c r="L81" s="258">
        <v>45405</v>
      </c>
      <c r="M81" s="57"/>
      <c r="N81" s="69">
        <f t="shared" si="17"/>
        <v>2.83</v>
      </c>
      <c r="O81" s="31"/>
      <c r="P81" s="65">
        <v>47483</v>
      </c>
      <c r="Q81" s="66"/>
      <c r="R81" s="65" t="s">
        <v>72</v>
      </c>
      <c r="S81" s="31"/>
      <c r="T81" s="67">
        <v>-1</v>
      </c>
      <c r="U81" s="30"/>
      <c r="V81" s="68">
        <v>45405</v>
      </c>
      <c r="W81" s="57"/>
      <c r="X81" s="69">
        <f t="shared" si="18"/>
        <v>2.83</v>
      </c>
      <c r="Y81" s="69"/>
      <c r="Z81" s="68">
        <v>0</v>
      </c>
      <c r="AA81" s="31"/>
      <c r="AB81" s="150"/>
      <c r="AC81" s="151"/>
      <c r="AD81" s="151"/>
      <c r="AE81" s="152"/>
      <c r="AG81" s="250"/>
    </row>
    <row r="82" spans="1:33" s="13" customFormat="1" ht="12.75" x14ac:dyDescent="0.2">
      <c r="A82" s="30">
        <v>345</v>
      </c>
      <c r="B82" s="13" t="s">
        <v>45</v>
      </c>
      <c r="C82" s="61"/>
      <c r="D82" s="64">
        <v>2851193.12</v>
      </c>
      <c r="E82" s="31"/>
      <c r="F82" s="65">
        <v>47483</v>
      </c>
      <c r="G82" s="66"/>
      <c r="H82" s="65" t="s">
        <v>58</v>
      </c>
      <c r="I82" s="31"/>
      <c r="J82" s="67">
        <v>-1</v>
      </c>
      <c r="K82" s="30"/>
      <c r="L82" s="258">
        <v>79299</v>
      </c>
      <c r="M82" s="57"/>
      <c r="N82" s="69">
        <f t="shared" si="17"/>
        <v>2.78</v>
      </c>
      <c r="O82" s="31"/>
      <c r="P82" s="65">
        <v>47483</v>
      </c>
      <c r="Q82" s="66"/>
      <c r="R82" s="65" t="s">
        <v>58</v>
      </c>
      <c r="S82" s="31"/>
      <c r="T82" s="67">
        <v>-1</v>
      </c>
      <c r="U82" s="30"/>
      <c r="V82" s="68">
        <v>79299</v>
      </c>
      <c r="W82" s="57"/>
      <c r="X82" s="69">
        <f t="shared" si="18"/>
        <v>2.78</v>
      </c>
      <c r="Y82" s="69"/>
      <c r="Z82" s="68">
        <v>0</v>
      </c>
      <c r="AA82" s="31"/>
      <c r="AB82" s="150"/>
      <c r="AC82" s="151"/>
      <c r="AD82" s="151"/>
      <c r="AE82" s="152"/>
      <c r="AG82" s="250"/>
    </row>
    <row r="83" spans="1:33" s="13" customFormat="1" ht="12.75" x14ac:dyDescent="0.2">
      <c r="A83" s="30"/>
      <c r="B83" s="70" t="s">
        <v>75</v>
      </c>
      <c r="C83" s="66"/>
      <c r="D83" s="71">
        <v>36343785.119999997</v>
      </c>
      <c r="E83" s="72"/>
      <c r="F83" s="73"/>
      <c r="G83" s="66"/>
      <c r="H83" s="31"/>
      <c r="I83" s="31"/>
      <c r="J83" s="56"/>
      <c r="K83" s="30"/>
      <c r="L83" s="259">
        <v>1030137</v>
      </c>
      <c r="M83" s="57"/>
      <c r="N83" s="75">
        <f t="shared" si="17"/>
        <v>2.83</v>
      </c>
      <c r="O83" s="72"/>
      <c r="P83" s="73"/>
      <c r="Q83" s="66"/>
      <c r="R83" s="31"/>
      <c r="S83" s="31"/>
      <c r="T83" s="56"/>
      <c r="U83" s="30"/>
      <c r="V83" s="74">
        <v>1030137</v>
      </c>
      <c r="W83" s="57"/>
      <c r="X83" s="75">
        <f t="shared" si="18"/>
        <v>2.83</v>
      </c>
      <c r="Y83" s="75"/>
      <c r="Z83" s="74">
        <v>0</v>
      </c>
      <c r="AA83" s="31"/>
      <c r="AB83" s="150"/>
      <c r="AC83" s="151"/>
      <c r="AD83" s="151"/>
      <c r="AE83" s="152"/>
      <c r="AG83" s="250"/>
    </row>
    <row r="84" spans="1:33" s="13" customFormat="1" ht="12.75" x14ac:dyDescent="0.2">
      <c r="A84" s="30"/>
      <c r="B84" s="31"/>
      <c r="C84" s="61"/>
      <c r="D84" s="23"/>
      <c r="E84" s="31"/>
      <c r="F84" s="55"/>
      <c r="G84" s="61"/>
      <c r="H84" s="31"/>
      <c r="I84" s="31"/>
      <c r="J84" s="56"/>
      <c r="K84" s="30"/>
      <c r="L84" s="260"/>
      <c r="M84" s="57"/>
      <c r="N84" s="75"/>
      <c r="O84" s="31"/>
      <c r="P84" s="55"/>
      <c r="Q84" s="61"/>
      <c r="R84" s="31"/>
      <c r="S84" s="31"/>
      <c r="T84" s="56"/>
      <c r="U84" s="30"/>
      <c r="V84" s="76"/>
      <c r="W84" s="57"/>
      <c r="X84" s="75"/>
      <c r="Y84" s="75"/>
      <c r="Z84" s="76"/>
      <c r="AA84" s="31"/>
      <c r="AB84" s="150"/>
      <c r="AC84" s="151"/>
      <c r="AD84" s="151"/>
      <c r="AE84" s="152"/>
      <c r="AG84" s="250"/>
    </row>
    <row r="85" spans="1:33" s="13" customFormat="1" ht="12.75" x14ac:dyDescent="0.2">
      <c r="A85" s="96"/>
      <c r="B85" s="62" t="s">
        <v>76</v>
      </c>
      <c r="C85" s="61"/>
      <c r="D85" s="23"/>
      <c r="E85" s="31"/>
      <c r="F85" s="55"/>
      <c r="G85" s="61"/>
      <c r="H85" s="31"/>
      <c r="I85" s="31"/>
      <c r="J85" s="56"/>
      <c r="K85" s="30"/>
      <c r="L85" s="260"/>
      <c r="M85" s="57"/>
      <c r="N85" s="75"/>
      <c r="O85" s="31"/>
      <c r="P85" s="55"/>
      <c r="Q85" s="61"/>
      <c r="R85" s="31"/>
      <c r="S85" s="31"/>
      <c r="T85" s="56"/>
      <c r="U85" s="30"/>
      <c r="V85" s="76"/>
      <c r="W85" s="57"/>
      <c r="X85" s="75"/>
      <c r="Y85" s="75"/>
      <c r="Z85" s="76"/>
      <c r="AA85" s="31"/>
      <c r="AB85" s="150"/>
      <c r="AC85" s="151"/>
      <c r="AD85" s="151"/>
      <c r="AE85" s="152"/>
      <c r="AG85" s="249"/>
    </row>
    <row r="86" spans="1:33" s="13" customFormat="1" ht="12.75" x14ac:dyDescent="0.2">
      <c r="A86" s="30">
        <v>341</v>
      </c>
      <c r="B86" s="54" t="s">
        <v>44</v>
      </c>
      <c r="C86" s="61"/>
      <c r="D86" s="64">
        <v>9218325.5</v>
      </c>
      <c r="E86" s="31"/>
      <c r="F86" s="65">
        <v>50770</v>
      </c>
      <c r="G86" s="66"/>
      <c r="H86" s="65" t="s">
        <v>71</v>
      </c>
      <c r="I86" s="31"/>
      <c r="J86" s="67">
        <v>-1</v>
      </c>
      <c r="K86" s="30"/>
      <c r="L86" s="258">
        <v>325674</v>
      </c>
      <c r="M86" s="57"/>
      <c r="N86" s="69">
        <f t="shared" ref="N86:N91" si="19">ROUND(+L86/$D86*100,2)</f>
        <v>3.53</v>
      </c>
      <c r="O86" s="31"/>
      <c r="P86" s="65">
        <v>50770</v>
      </c>
      <c r="Q86" s="66"/>
      <c r="R86" s="65" t="s">
        <v>71</v>
      </c>
      <c r="S86" s="31"/>
      <c r="T86" s="67">
        <v>-1</v>
      </c>
      <c r="U86" s="30"/>
      <c r="V86" s="68">
        <v>325674</v>
      </c>
      <c r="W86" s="57"/>
      <c r="X86" s="69">
        <f t="shared" ref="X86:X91" si="20">ROUND(+V86/$D86*100,2)</f>
        <v>3.53</v>
      </c>
      <c r="Y86" s="69"/>
      <c r="Z86" s="68">
        <v>0</v>
      </c>
      <c r="AA86" s="31"/>
      <c r="AB86" s="150"/>
      <c r="AC86" s="151"/>
      <c r="AD86" s="151"/>
      <c r="AE86" s="152"/>
    </row>
    <row r="87" spans="1:33" s="13" customFormat="1" ht="12.75" x14ac:dyDescent="0.2">
      <c r="A87" s="30">
        <v>343</v>
      </c>
      <c r="B87" s="54" t="s">
        <v>54</v>
      </c>
      <c r="C87" s="61"/>
      <c r="D87" s="64">
        <v>436523665.43000001</v>
      </c>
      <c r="E87" s="31"/>
      <c r="F87" s="65">
        <v>50770</v>
      </c>
      <c r="G87" s="66"/>
      <c r="H87" s="65" t="s">
        <v>72</v>
      </c>
      <c r="I87" s="31"/>
      <c r="J87" s="67">
        <v>-1</v>
      </c>
      <c r="K87" s="30"/>
      <c r="L87" s="258">
        <v>14725166</v>
      </c>
      <c r="M87" s="57"/>
      <c r="N87" s="69">
        <f t="shared" si="19"/>
        <v>3.37</v>
      </c>
      <c r="O87" s="31"/>
      <c r="P87" s="65">
        <v>50770</v>
      </c>
      <c r="Q87" s="66"/>
      <c r="R87" s="65" t="s">
        <v>72</v>
      </c>
      <c r="S87" s="31"/>
      <c r="T87" s="67">
        <v>-1</v>
      </c>
      <c r="U87" s="30"/>
      <c r="V87" s="68">
        <v>14725166</v>
      </c>
      <c r="W87" s="57"/>
      <c r="X87" s="69">
        <f t="shared" si="20"/>
        <v>3.37</v>
      </c>
      <c r="Y87" s="69"/>
      <c r="Z87" s="68">
        <v>0</v>
      </c>
      <c r="AA87" s="31"/>
      <c r="AB87" s="150"/>
      <c r="AC87" s="151"/>
      <c r="AD87" s="151"/>
      <c r="AE87" s="152"/>
    </row>
    <row r="88" spans="1:33" s="13" customFormat="1" ht="12.75" x14ac:dyDescent="0.2">
      <c r="A88" s="30">
        <v>344</v>
      </c>
      <c r="B88" s="54" t="s">
        <v>56</v>
      </c>
      <c r="C88" s="61"/>
      <c r="D88" s="64">
        <v>13518307.85</v>
      </c>
      <c r="E88" s="31"/>
      <c r="F88" s="65">
        <v>50770</v>
      </c>
      <c r="G88" s="66"/>
      <c r="H88" s="65" t="s">
        <v>72</v>
      </c>
      <c r="I88" s="31"/>
      <c r="J88" s="67">
        <v>-1</v>
      </c>
      <c r="K88" s="30"/>
      <c r="L88" s="258">
        <v>456068</v>
      </c>
      <c r="M88" s="57"/>
      <c r="N88" s="69">
        <f t="shared" si="19"/>
        <v>3.37</v>
      </c>
      <c r="O88" s="31"/>
      <c r="P88" s="65">
        <v>50770</v>
      </c>
      <c r="Q88" s="66"/>
      <c r="R88" s="65" t="s">
        <v>72</v>
      </c>
      <c r="S88" s="31"/>
      <c r="T88" s="67">
        <v>-1</v>
      </c>
      <c r="U88" s="30"/>
      <c r="V88" s="68">
        <v>456068</v>
      </c>
      <c r="W88" s="57"/>
      <c r="X88" s="69">
        <f t="shared" si="20"/>
        <v>3.37</v>
      </c>
      <c r="Y88" s="69"/>
      <c r="Z88" s="68">
        <v>0</v>
      </c>
      <c r="AA88" s="31"/>
      <c r="AB88" s="150"/>
      <c r="AC88" s="151"/>
      <c r="AD88" s="151"/>
      <c r="AE88" s="152"/>
    </row>
    <row r="89" spans="1:33" s="13" customFormat="1" ht="12.75" x14ac:dyDescent="0.2">
      <c r="A89" s="30">
        <v>345</v>
      </c>
      <c r="B89" s="13" t="s">
        <v>45</v>
      </c>
      <c r="C89" s="61"/>
      <c r="D89" s="64">
        <v>29364689.170000002</v>
      </c>
      <c r="E89" s="31"/>
      <c r="F89" s="65">
        <v>50770</v>
      </c>
      <c r="G89" s="66"/>
      <c r="H89" s="65" t="s">
        <v>58</v>
      </c>
      <c r="I89" s="31"/>
      <c r="J89" s="67">
        <v>-1</v>
      </c>
      <c r="K89" s="30"/>
      <c r="L89" s="258">
        <v>979833</v>
      </c>
      <c r="M89" s="57"/>
      <c r="N89" s="69">
        <f t="shared" si="19"/>
        <v>3.34</v>
      </c>
      <c r="O89" s="31"/>
      <c r="P89" s="65">
        <v>50770</v>
      </c>
      <c r="Q89" s="66"/>
      <c r="R89" s="65" t="s">
        <v>58</v>
      </c>
      <c r="S89" s="31"/>
      <c r="T89" s="67">
        <v>-1</v>
      </c>
      <c r="U89" s="30"/>
      <c r="V89" s="68">
        <v>979833</v>
      </c>
      <c r="W89" s="57"/>
      <c r="X89" s="69">
        <f t="shared" si="20"/>
        <v>3.34</v>
      </c>
      <c r="Y89" s="69"/>
      <c r="Z89" s="68">
        <v>0</v>
      </c>
      <c r="AA89" s="31"/>
      <c r="AB89" s="150"/>
      <c r="AC89" s="151"/>
      <c r="AD89" s="151"/>
      <c r="AE89" s="152"/>
    </row>
    <row r="90" spans="1:33" s="13" customFormat="1" ht="12.75" x14ac:dyDescent="0.2">
      <c r="A90" s="30">
        <v>346</v>
      </c>
      <c r="B90" s="54" t="s">
        <v>47</v>
      </c>
      <c r="C90" s="61"/>
      <c r="D90" s="64">
        <v>1156180.05</v>
      </c>
      <c r="E90" s="31"/>
      <c r="F90" s="65">
        <v>50770</v>
      </c>
      <c r="G90" s="66"/>
      <c r="H90" s="65" t="s">
        <v>58</v>
      </c>
      <c r="I90" s="31"/>
      <c r="J90" s="67">
        <v>0</v>
      </c>
      <c r="K90" s="30"/>
      <c r="L90" s="258">
        <v>37970</v>
      </c>
      <c r="M90" s="57"/>
      <c r="N90" s="69">
        <f t="shared" si="19"/>
        <v>3.28</v>
      </c>
      <c r="O90" s="31"/>
      <c r="P90" s="65">
        <v>50770</v>
      </c>
      <c r="Q90" s="66"/>
      <c r="R90" s="65" t="s">
        <v>58</v>
      </c>
      <c r="S90" s="31"/>
      <c r="T90" s="67">
        <v>0</v>
      </c>
      <c r="U90" s="30"/>
      <c r="V90" s="68">
        <v>37970</v>
      </c>
      <c r="W90" s="57"/>
      <c r="X90" s="69">
        <f t="shared" si="20"/>
        <v>3.28</v>
      </c>
      <c r="Y90" s="69"/>
      <c r="Z90" s="68">
        <v>0</v>
      </c>
      <c r="AA90" s="31"/>
      <c r="AB90" s="150"/>
      <c r="AC90" s="151"/>
      <c r="AD90" s="151"/>
      <c r="AE90" s="152"/>
    </row>
    <row r="91" spans="1:33" s="13" customFormat="1" ht="12.75" x14ac:dyDescent="0.2">
      <c r="A91" s="30"/>
      <c r="B91" s="70" t="s">
        <v>77</v>
      </c>
      <c r="C91" s="66"/>
      <c r="D91" s="71">
        <v>489781168.00000006</v>
      </c>
      <c r="E91" s="72"/>
      <c r="F91" s="73"/>
      <c r="G91" s="66"/>
      <c r="H91" s="31"/>
      <c r="I91" s="31"/>
      <c r="J91" s="56"/>
      <c r="K91" s="30"/>
      <c r="L91" s="259">
        <v>16524711</v>
      </c>
      <c r="M91" s="57"/>
      <c r="N91" s="75">
        <f t="shared" si="19"/>
        <v>3.37</v>
      </c>
      <c r="O91" s="72"/>
      <c r="P91" s="73"/>
      <c r="Q91" s="66"/>
      <c r="R91" s="31"/>
      <c r="S91" s="31"/>
      <c r="T91" s="56"/>
      <c r="U91" s="30"/>
      <c r="V91" s="74">
        <v>16524711</v>
      </c>
      <c r="W91" s="57"/>
      <c r="X91" s="75">
        <f t="shared" si="20"/>
        <v>3.37</v>
      </c>
      <c r="Y91" s="75"/>
      <c r="Z91" s="74">
        <v>0</v>
      </c>
      <c r="AA91" s="31"/>
      <c r="AB91" s="150"/>
      <c r="AC91" s="151"/>
      <c r="AD91" s="151"/>
      <c r="AE91" s="152"/>
    </row>
    <row r="92" spans="1:33" s="13" customFormat="1" ht="12.75" x14ac:dyDescent="0.2">
      <c r="A92" s="30"/>
      <c r="B92" s="31"/>
      <c r="C92" s="61"/>
      <c r="D92" s="23"/>
      <c r="E92" s="31"/>
      <c r="F92" s="55"/>
      <c r="G92" s="61"/>
      <c r="H92" s="31"/>
      <c r="I92" s="31"/>
      <c r="J92" s="56"/>
      <c r="K92" s="30"/>
      <c r="L92" s="260"/>
      <c r="M92" s="57"/>
      <c r="N92" s="75"/>
      <c r="O92" s="31"/>
      <c r="P92" s="55"/>
      <c r="Q92" s="61"/>
      <c r="R92" s="31"/>
      <c r="S92" s="31"/>
      <c r="T92" s="56"/>
      <c r="U92" s="30"/>
      <c r="V92" s="76"/>
      <c r="W92" s="57"/>
      <c r="X92" s="75"/>
      <c r="Y92" s="75"/>
      <c r="Z92" s="76"/>
      <c r="AA92" s="31"/>
      <c r="AB92" s="150"/>
      <c r="AC92" s="151"/>
      <c r="AD92" s="151"/>
      <c r="AE92" s="152"/>
    </row>
    <row r="93" spans="1:33" s="13" customFormat="1" ht="12.75" x14ac:dyDescent="0.2">
      <c r="A93" s="96"/>
      <c r="B93" s="62" t="s">
        <v>78</v>
      </c>
      <c r="C93" s="61"/>
      <c r="D93" s="23"/>
      <c r="E93" s="31"/>
      <c r="F93" s="55"/>
      <c r="G93" s="61"/>
      <c r="H93" s="31"/>
      <c r="I93" s="31"/>
      <c r="J93" s="56"/>
      <c r="K93" s="30"/>
      <c r="L93" s="260"/>
      <c r="M93" s="57"/>
      <c r="N93" s="75"/>
      <c r="O93" s="31"/>
      <c r="P93" s="55"/>
      <c r="Q93" s="61"/>
      <c r="R93" s="31"/>
      <c r="S93" s="31"/>
      <c r="T93" s="56"/>
      <c r="U93" s="30"/>
      <c r="V93" s="76"/>
      <c r="W93" s="57"/>
      <c r="X93" s="75"/>
      <c r="Y93" s="75"/>
      <c r="Z93" s="76"/>
      <c r="AA93" s="31"/>
      <c r="AB93" s="150"/>
      <c r="AC93" s="151"/>
      <c r="AD93" s="151"/>
      <c r="AE93" s="152"/>
    </row>
    <row r="94" spans="1:33" s="13" customFormat="1" ht="12.75" x14ac:dyDescent="0.2">
      <c r="A94" s="30">
        <v>341</v>
      </c>
      <c r="B94" s="54" t="s">
        <v>44</v>
      </c>
      <c r="C94" s="61"/>
      <c r="D94" s="64">
        <v>5393835.25</v>
      </c>
      <c r="E94" s="31"/>
      <c r="F94" s="65">
        <v>50770</v>
      </c>
      <c r="G94" s="66"/>
      <c r="H94" s="65" t="s">
        <v>71</v>
      </c>
      <c r="I94" s="31"/>
      <c r="J94" s="67">
        <v>-1</v>
      </c>
      <c r="K94" s="30"/>
      <c r="L94" s="258">
        <v>185424</v>
      </c>
      <c r="M94" s="57"/>
      <c r="N94" s="69">
        <f t="shared" ref="N94:N99" si="21">ROUND(+L94/$D94*100,2)</f>
        <v>3.44</v>
      </c>
      <c r="O94" s="31"/>
      <c r="P94" s="65">
        <v>50770</v>
      </c>
      <c r="Q94" s="66"/>
      <c r="R94" s="65" t="s">
        <v>71</v>
      </c>
      <c r="S94" s="31"/>
      <c r="T94" s="67">
        <v>-1</v>
      </c>
      <c r="U94" s="30"/>
      <c r="V94" s="68">
        <v>185424</v>
      </c>
      <c r="W94" s="57"/>
      <c r="X94" s="69">
        <f t="shared" ref="X94:X99" si="22">ROUND(+V94/$D94*100,2)</f>
        <v>3.44</v>
      </c>
      <c r="Y94" s="69"/>
      <c r="Z94" s="68">
        <v>0</v>
      </c>
      <c r="AA94" s="31"/>
      <c r="AB94" s="150"/>
      <c r="AC94" s="151"/>
      <c r="AD94" s="151"/>
      <c r="AE94" s="152"/>
    </row>
    <row r="95" spans="1:33" s="13" customFormat="1" ht="12.75" x14ac:dyDescent="0.2">
      <c r="A95" s="30">
        <v>343</v>
      </c>
      <c r="B95" s="54" t="s">
        <v>54</v>
      </c>
      <c r="C95" s="61"/>
      <c r="D95" s="64">
        <v>162203977.81</v>
      </c>
      <c r="E95" s="31"/>
      <c r="F95" s="65">
        <v>50770</v>
      </c>
      <c r="G95" s="66"/>
      <c r="H95" s="65" t="s">
        <v>72</v>
      </c>
      <c r="I95" s="31"/>
      <c r="J95" s="67">
        <v>-1</v>
      </c>
      <c r="K95" s="30"/>
      <c r="L95" s="258">
        <v>5349543</v>
      </c>
      <c r="M95" s="57"/>
      <c r="N95" s="69">
        <f t="shared" si="21"/>
        <v>3.3</v>
      </c>
      <c r="O95" s="31"/>
      <c r="P95" s="65">
        <v>50770</v>
      </c>
      <c r="Q95" s="66"/>
      <c r="R95" s="65" t="s">
        <v>72</v>
      </c>
      <c r="S95" s="31"/>
      <c r="T95" s="67">
        <v>-1</v>
      </c>
      <c r="U95" s="30"/>
      <c r="V95" s="68">
        <v>5349543</v>
      </c>
      <c r="W95" s="57"/>
      <c r="X95" s="69">
        <f t="shared" si="22"/>
        <v>3.3</v>
      </c>
      <c r="Y95" s="69"/>
      <c r="Z95" s="68">
        <v>0</v>
      </c>
      <c r="AA95" s="31"/>
      <c r="AB95" s="150"/>
      <c r="AC95" s="151"/>
      <c r="AD95" s="151"/>
      <c r="AE95" s="152"/>
    </row>
    <row r="96" spans="1:33" s="13" customFormat="1" ht="12.75" x14ac:dyDescent="0.2">
      <c r="A96" s="30">
        <v>344</v>
      </c>
      <c r="B96" s="54" t="s">
        <v>56</v>
      </c>
      <c r="C96" s="61"/>
      <c r="D96" s="64">
        <v>4484768.83</v>
      </c>
      <c r="E96" s="31"/>
      <c r="F96" s="65">
        <v>50770</v>
      </c>
      <c r="G96" s="66"/>
      <c r="H96" s="65" t="s">
        <v>72</v>
      </c>
      <c r="I96" s="31"/>
      <c r="J96" s="67">
        <v>-1</v>
      </c>
      <c r="K96" s="30"/>
      <c r="L96" s="258">
        <v>148389</v>
      </c>
      <c r="M96" s="57"/>
      <c r="N96" s="69">
        <f t="shared" si="21"/>
        <v>3.31</v>
      </c>
      <c r="O96" s="31"/>
      <c r="P96" s="65">
        <v>50770</v>
      </c>
      <c r="Q96" s="66"/>
      <c r="R96" s="65" t="s">
        <v>72</v>
      </c>
      <c r="S96" s="31"/>
      <c r="T96" s="67">
        <v>-1</v>
      </c>
      <c r="U96" s="30"/>
      <c r="V96" s="68">
        <v>148389</v>
      </c>
      <c r="W96" s="57"/>
      <c r="X96" s="69">
        <f t="shared" si="22"/>
        <v>3.31</v>
      </c>
      <c r="Y96" s="69"/>
      <c r="Z96" s="68">
        <v>0</v>
      </c>
      <c r="AA96" s="31"/>
      <c r="AB96" s="150"/>
      <c r="AC96" s="151"/>
      <c r="AD96" s="151"/>
      <c r="AE96" s="152"/>
    </row>
    <row r="97" spans="1:31" s="13" customFormat="1" ht="12.75" x14ac:dyDescent="0.2">
      <c r="A97" s="30">
        <v>345</v>
      </c>
      <c r="B97" s="13" t="s">
        <v>45</v>
      </c>
      <c r="C97" s="61"/>
      <c r="D97" s="64">
        <v>9665018.5</v>
      </c>
      <c r="E97" s="31"/>
      <c r="F97" s="65">
        <v>50770</v>
      </c>
      <c r="G97" s="66"/>
      <c r="H97" s="65" t="s">
        <v>58</v>
      </c>
      <c r="I97" s="31"/>
      <c r="J97" s="67">
        <v>-1</v>
      </c>
      <c r="K97" s="30"/>
      <c r="L97" s="258">
        <v>316209</v>
      </c>
      <c r="M97" s="57"/>
      <c r="N97" s="69">
        <f t="shared" si="21"/>
        <v>3.27</v>
      </c>
      <c r="O97" s="31"/>
      <c r="P97" s="65">
        <v>50770</v>
      </c>
      <c r="Q97" s="66"/>
      <c r="R97" s="65" t="s">
        <v>58</v>
      </c>
      <c r="S97" s="31"/>
      <c r="T97" s="67">
        <v>-1</v>
      </c>
      <c r="U97" s="30"/>
      <c r="V97" s="68">
        <v>316209</v>
      </c>
      <c r="W97" s="57"/>
      <c r="X97" s="69">
        <f t="shared" si="22"/>
        <v>3.27</v>
      </c>
      <c r="Y97" s="69"/>
      <c r="Z97" s="68">
        <v>0</v>
      </c>
      <c r="AA97" s="31"/>
      <c r="AB97" s="150"/>
      <c r="AC97" s="151"/>
      <c r="AD97" s="151"/>
      <c r="AE97" s="152"/>
    </row>
    <row r="98" spans="1:31" s="13" customFormat="1" ht="12.75" x14ac:dyDescent="0.2">
      <c r="A98" s="30">
        <v>346</v>
      </c>
      <c r="B98" s="54" t="s">
        <v>47</v>
      </c>
      <c r="C98" s="61"/>
      <c r="D98" s="64">
        <v>172144.42</v>
      </c>
      <c r="E98" s="31"/>
      <c r="F98" s="65">
        <v>50770</v>
      </c>
      <c r="G98" s="66"/>
      <c r="H98" s="65" t="s">
        <v>58</v>
      </c>
      <c r="I98" s="31"/>
      <c r="J98" s="67">
        <v>0</v>
      </c>
      <c r="K98" s="30"/>
      <c r="L98" s="258">
        <v>5520</v>
      </c>
      <c r="M98" s="57"/>
      <c r="N98" s="69">
        <f t="shared" si="21"/>
        <v>3.21</v>
      </c>
      <c r="O98" s="31"/>
      <c r="P98" s="65">
        <v>50770</v>
      </c>
      <c r="Q98" s="66"/>
      <c r="R98" s="65" t="s">
        <v>58</v>
      </c>
      <c r="S98" s="31"/>
      <c r="T98" s="67">
        <v>0</v>
      </c>
      <c r="U98" s="30"/>
      <c r="V98" s="68">
        <v>5520</v>
      </c>
      <c r="W98" s="57"/>
      <c r="X98" s="69">
        <f t="shared" si="22"/>
        <v>3.21</v>
      </c>
      <c r="Y98" s="69"/>
      <c r="Z98" s="68">
        <v>0</v>
      </c>
      <c r="AA98" s="31"/>
      <c r="AB98" s="150"/>
      <c r="AC98" s="151"/>
      <c r="AD98" s="151"/>
      <c r="AE98" s="152"/>
    </row>
    <row r="99" spans="1:31" s="13" customFormat="1" ht="12.75" x14ac:dyDescent="0.2">
      <c r="A99" s="30"/>
      <c r="B99" s="70" t="s">
        <v>79</v>
      </c>
      <c r="C99" s="66"/>
      <c r="D99" s="71">
        <v>181919744.81</v>
      </c>
      <c r="E99" s="72"/>
      <c r="F99" s="73"/>
      <c r="G99" s="66"/>
      <c r="H99" s="31"/>
      <c r="I99" s="31"/>
      <c r="J99" s="56"/>
      <c r="K99" s="30"/>
      <c r="L99" s="259">
        <v>6005085</v>
      </c>
      <c r="M99" s="57"/>
      <c r="N99" s="75">
        <f t="shared" si="21"/>
        <v>3.3</v>
      </c>
      <c r="O99" s="72"/>
      <c r="P99" s="73"/>
      <c r="Q99" s="66"/>
      <c r="R99" s="31"/>
      <c r="S99" s="31"/>
      <c r="T99" s="56"/>
      <c r="U99" s="30"/>
      <c r="V99" s="74">
        <v>6005085</v>
      </c>
      <c r="W99" s="57"/>
      <c r="X99" s="75">
        <f t="shared" si="22"/>
        <v>3.3</v>
      </c>
      <c r="Y99" s="75"/>
      <c r="Z99" s="74">
        <v>0</v>
      </c>
      <c r="AA99" s="31"/>
      <c r="AB99" s="150"/>
      <c r="AC99" s="151"/>
      <c r="AD99" s="151"/>
      <c r="AE99" s="152"/>
    </row>
    <row r="100" spans="1:31" s="13" customFormat="1" ht="12.75" x14ac:dyDescent="0.2">
      <c r="A100" s="30"/>
      <c r="B100" s="31"/>
      <c r="C100" s="61"/>
      <c r="D100" s="23"/>
      <c r="E100" s="31"/>
      <c r="F100" s="55"/>
      <c r="G100" s="61"/>
      <c r="H100" s="31"/>
      <c r="I100" s="31"/>
      <c r="J100" s="56"/>
      <c r="K100" s="30"/>
      <c r="L100" s="260"/>
      <c r="M100" s="57"/>
      <c r="N100" s="75"/>
      <c r="O100" s="31"/>
      <c r="P100" s="55"/>
      <c r="Q100" s="61"/>
      <c r="R100" s="31"/>
      <c r="S100" s="31"/>
      <c r="T100" s="56"/>
      <c r="U100" s="30"/>
      <c r="V100" s="76"/>
      <c r="W100" s="57"/>
      <c r="X100" s="75"/>
      <c r="Y100" s="75"/>
      <c r="Z100" s="76"/>
      <c r="AA100" s="31"/>
      <c r="AB100" s="150"/>
      <c r="AC100" s="151"/>
      <c r="AD100" s="151"/>
      <c r="AE100" s="152"/>
    </row>
    <row r="101" spans="1:31" s="13" customFormat="1" ht="12.75" x14ac:dyDescent="0.2">
      <c r="A101" s="96"/>
      <c r="B101" s="62" t="s">
        <v>80</v>
      </c>
      <c r="C101" s="61"/>
      <c r="D101" s="23"/>
      <c r="E101" s="31"/>
      <c r="F101" s="55"/>
      <c r="G101" s="61"/>
      <c r="H101" s="31"/>
      <c r="I101" s="31"/>
      <c r="J101" s="56"/>
      <c r="K101" s="30"/>
      <c r="L101" s="260"/>
      <c r="M101" s="57"/>
      <c r="N101" s="75"/>
      <c r="O101" s="31"/>
      <c r="P101" s="55"/>
      <c r="Q101" s="61"/>
      <c r="R101" s="31"/>
      <c r="S101" s="31"/>
      <c r="T101" s="56"/>
      <c r="U101" s="30"/>
      <c r="V101" s="76"/>
      <c r="W101" s="57"/>
      <c r="X101" s="75"/>
      <c r="Y101" s="75"/>
      <c r="Z101" s="76"/>
      <c r="AA101" s="31"/>
      <c r="AB101" s="150"/>
      <c r="AC101" s="151"/>
      <c r="AD101" s="151"/>
      <c r="AE101" s="152"/>
    </row>
    <row r="102" spans="1:31" s="13" customFormat="1" ht="12.75" x14ac:dyDescent="0.2">
      <c r="A102" s="30">
        <v>341</v>
      </c>
      <c r="B102" s="54" t="s">
        <v>44</v>
      </c>
      <c r="C102" s="61"/>
      <c r="D102" s="64">
        <v>7764311.9800000004</v>
      </c>
      <c r="E102" s="31"/>
      <c r="F102" s="65">
        <v>51135</v>
      </c>
      <c r="G102" s="66"/>
      <c r="H102" s="65" t="s">
        <v>71</v>
      </c>
      <c r="I102" s="31"/>
      <c r="J102" s="67">
        <v>-1</v>
      </c>
      <c r="K102" s="30"/>
      <c r="L102" s="258">
        <v>269174</v>
      </c>
      <c r="M102" s="57"/>
      <c r="N102" s="69">
        <f t="shared" ref="N102:N107" si="23">ROUND(+L102/$D102*100,2)</f>
        <v>3.47</v>
      </c>
      <c r="O102" s="31"/>
      <c r="P102" s="65">
        <v>51135</v>
      </c>
      <c r="Q102" s="66"/>
      <c r="R102" s="65" t="s">
        <v>71</v>
      </c>
      <c r="S102" s="31"/>
      <c r="T102" s="67">
        <v>-1</v>
      </c>
      <c r="U102" s="30"/>
      <c r="V102" s="68">
        <v>269174</v>
      </c>
      <c r="W102" s="57"/>
      <c r="X102" s="69">
        <f t="shared" ref="X102:X107" si="24">ROUND(+V102/$D102*100,2)</f>
        <v>3.47</v>
      </c>
      <c r="Y102" s="69"/>
      <c r="Z102" s="68">
        <v>0</v>
      </c>
      <c r="AA102" s="31"/>
      <c r="AB102" s="150"/>
      <c r="AC102" s="151"/>
      <c r="AD102" s="151"/>
      <c r="AE102" s="152"/>
    </row>
    <row r="103" spans="1:31" s="13" customFormat="1" ht="12.75" x14ac:dyDescent="0.2">
      <c r="A103" s="30">
        <v>343</v>
      </c>
      <c r="B103" s="54" t="s">
        <v>54</v>
      </c>
      <c r="C103" s="61"/>
      <c r="D103" s="64">
        <v>245611404.41999999</v>
      </c>
      <c r="E103" s="31"/>
      <c r="F103" s="65">
        <v>51135</v>
      </c>
      <c r="G103" s="66"/>
      <c r="H103" s="65" t="s">
        <v>72</v>
      </c>
      <c r="I103" s="31"/>
      <c r="J103" s="67">
        <v>-1</v>
      </c>
      <c r="K103" s="30"/>
      <c r="L103" s="258">
        <v>8147661</v>
      </c>
      <c r="M103" s="57"/>
      <c r="N103" s="69">
        <f t="shared" si="23"/>
        <v>3.32</v>
      </c>
      <c r="O103" s="31"/>
      <c r="P103" s="65">
        <v>51135</v>
      </c>
      <c r="Q103" s="66"/>
      <c r="R103" s="65" t="s">
        <v>72</v>
      </c>
      <c r="S103" s="31"/>
      <c r="T103" s="67">
        <v>-1</v>
      </c>
      <c r="U103" s="30"/>
      <c r="V103" s="68">
        <v>8147661</v>
      </c>
      <c r="W103" s="57"/>
      <c r="X103" s="69">
        <f t="shared" si="24"/>
        <v>3.32</v>
      </c>
      <c r="Y103" s="69"/>
      <c r="Z103" s="68">
        <v>0</v>
      </c>
      <c r="AA103" s="31"/>
      <c r="AB103" s="150"/>
      <c r="AC103" s="151"/>
      <c r="AD103" s="151"/>
      <c r="AE103" s="152"/>
    </row>
    <row r="104" spans="1:31" s="13" customFormat="1" ht="12.75" x14ac:dyDescent="0.2">
      <c r="A104" s="30">
        <v>344</v>
      </c>
      <c r="B104" s="54" t="s">
        <v>56</v>
      </c>
      <c r="C104" s="61"/>
      <c r="D104" s="64">
        <v>6941164.9800000004</v>
      </c>
      <c r="E104" s="31"/>
      <c r="F104" s="65">
        <v>51135</v>
      </c>
      <c r="G104" s="66"/>
      <c r="H104" s="65" t="s">
        <v>72</v>
      </c>
      <c r="I104" s="31"/>
      <c r="J104" s="67">
        <v>-1</v>
      </c>
      <c r="K104" s="30"/>
      <c r="L104" s="258">
        <v>230133</v>
      </c>
      <c r="M104" s="57"/>
      <c r="N104" s="69">
        <f t="shared" si="23"/>
        <v>3.32</v>
      </c>
      <c r="O104" s="31"/>
      <c r="P104" s="65">
        <v>51135</v>
      </c>
      <c r="Q104" s="66"/>
      <c r="R104" s="65" t="s">
        <v>72</v>
      </c>
      <c r="S104" s="31"/>
      <c r="T104" s="67">
        <v>-1</v>
      </c>
      <c r="U104" s="30"/>
      <c r="V104" s="68">
        <v>230133</v>
      </c>
      <c r="W104" s="57"/>
      <c r="X104" s="69">
        <f t="shared" si="24"/>
        <v>3.32</v>
      </c>
      <c r="Y104" s="69"/>
      <c r="Z104" s="68">
        <v>0</v>
      </c>
      <c r="AA104" s="31"/>
      <c r="AB104" s="150"/>
      <c r="AC104" s="151"/>
      <c r="AD104" s="151"/>
      <c r="AE104" s="152"/>
    </row>
    <row r="105" spans="1:31" s="13" customFormat="1" ht="12.75" x14ac:dyDescent="0.2">
      <c r="A105" s="30">
        <v>345</v>
      </c>
      <c r="B105" s="13" t="s">
        <v>45</v>
      </c>
      <c r="C105" s="61"/>
      <c r="D105" s="64">
        <v>14735273.609999999</v>
      </c>
      <c r="E105" s="31"/>
      <c r="F105" s="65">
        <v>51135</v>
      </c>
      <c r="G105" s="66"/>
      <c r="H105" s="65" t="s">
        <v>58</v>
      </c>
      <c r="I105" s="31"/>
      <c r="J105" s="67">
        <v>-1</v>
      </c>
      <c r="K105" s="30"/>
      <c r="L105" s="258">
        <v>481879</v>
      </c>
      <c r="M105" s="57"/>
      <c r="N105" s="69">
        <f t="shared" si="23"/>
        <v>3.27</v>
      </c>
      <c r="O105" s="31"/>
      <c r="P105" s="65">
        <v>51135</v>
      </c>
      <c r="Q105" s="66"/>
      <c r="R105" s="65" t="s">
        <v>58</v>
      </c>
      <c r="S105" s="31"/>
      <c r="T105" s="67">
        <v>-1</v>
      </c>
      <c r="U105" s="30"/>
      <c r="V105" s="68">
        <v>481879</v>
      </c>
      <c r="W105" s="57"/>
      <c r="X105" s="69">
        <f t="shared" si="24"/>
        <v>3.27</v>
      </c>
      <c r="Y105" s="69"/>
      <c r="Z105" s="68">
        <v>0</v>
      </c>
      <c r="AA105" s="31"/>
      <c r="AB105" s="150"/>
      <c r="AC105" s="151"/>
      <c r="AD105" s="151"/>
      <c r="AE105" s="152"/>
    </row>
    <row r="106" spans="1:31" s="13" customFormat="1" ht="12.75" x14ac:dyDescent="0.2">
      <c r="A106" s="30">
        <v>346</v>
      </c>
      <c r="B106" s="54" t="s">
        <v>47</v>
      </c>
      <c r="C106" s="61"/>
      <c r="D106" s="64">
        <v>113617.52</v>
      </c>
      <c r="E106" s="31"/>
      <c r="F106" s="65">
        <v>51135</v>
      </c>
      <c r="G106" s="66"/>
      <c r="H106" s="65" t="s">
        <v>58</v>
      </c>
      <c r="I106" s="31"/>
      <c r="J106" s="67">
        <v>0</v>
      </c>
      <c r="K106" s="30"/>
      <c r="L106" s="258">
        <v>3672</v>
      </c>
      <c r="M106" s="57"/>
      <c r="N106" s="69">
        <f t="shared" si="23"/>
        <v>3.23</v>
      </c>
      <c r="O106" s="31"/>
      <c r="P106" s="65">
        <v>51135</v>
      </c>
      <c r="Q106" s="66"/>
      <c r="R106" s="65" t="s">
        <v>58</v>
      </c>
      <c r="S106" s="31"/>
      <c r="T106" s="67">
        <v>0</v>
      </c>
      <c r="U106" s="30"/>
      <c r="V106" s="68">
        <v>3672</v>
      </c>
      <c r="W106" s="57"/>
      <c r="X106" s="69">
        <f t="shared" si="24"/>
        <v>3.23</v>
      </c>
      <c r="Y106" s="69"/>
      <c r="Z106" s="68">
        <v>0</v>
      </c>
      <c r="AA106" s="31"/>
      <c r="AB106" s="150"/>
      <c r="AC106" s="151"/>
      <c r="AD106" s="151"/>
      <c r="AE106" s="152"/>
    </row>
    <row r="107" spans="1:31" s="13" customFormat="1" ht="12.75" x14ac:dyDescent="0.2">
      <c r="A107" s="30"/>
      <c r="B107" s="70" t="s">
        <v>81</v>
      </c>
      <c r="C107" s="66"/>
      <c r="D107" s="71">
        <v>275165772.50999993</v>
      </c>
      <c r="E107" s="72"/>
      <c r="F107" s="73"/>
      <c r="G107" s="66"/>
      <c r="H107" s="31"/>
      <c r="I107" s="31"/>
      <c r="J107" s="56"/>
      <c r="K107" s="30"/>
      <c r="L107" s="259">
        <v>9132519</v>
      </c>
      <c r="M107" s="57"/>
      <c r="N107" s="75">
        <f t="shared" si="23"/>
        <v>3.32</v>
      </c>
      <c r="O107" s="72"/>
      <c r="P107" s="73"/>
      <c r="Q107" s="66"/>
      <c r="R107" s="31"/>
      <c r="S107" s="31"/>
      <c r="T107" s="56"/>
      <c r="U107" s="30"/>
      <c r="V107" s="74">
        <v>9132519</v>
      </c>
      <c r="W107" s="57"/>
      <c r="X107" s="75">
        <f t="shared" si="24"/>
        <v>3.32</v>
      </c>
      <c r="Y107" s="75"/>
      <c r="Z107" s="74">
        <v>0</v>
      </c>
      <c r="AA107" s="31"/>
      <c r="AB107" s="150"/>
      <c r="AC107" s="151"/>
      <c r="AD107" s="151"/>
      <c r="AE107" s="152"/>
    </row>
    <row r="108" spans="1:31" s="13" customFormat="1" ht="12.75" x14ac:dyDescent="0.2">
      <c r="A108" s="30"/>
      <c r="B108" s="31"/>
      <c r="C108" s="61"/>
      <c r="D108" s="23"/>
      <c r="E108" s="31"/>
      <c r="F108" s="55"/>
      <c r="G108" s="61"/>
      <c r="H108" s="31"/>
      <c r="I108" s="31"/>
      <c r="J108" s="56"/>
      <c r="K108" s="30"/>
      <c r="L108" s="260"/>
      <c r="M108" s="57"/>
      <c r="N108" s="75"/>
      <c r="O108" s="31"/>
      <c r="P108" s="55"/>
      <c r="Q108" s="61"/>
      <c r="R108" s="31"/>
      <c r="S108" s="31"/>
      <c r="T108" s="56"/>
      <c r="U108" s="30"/>
      <c r="V108" s="76"/>
      <c r="W108" s="57"/>
      <c r="X108" s="75"/>
      <c r="Y108" s="75"/>
      <c r="Z108" s="76"/>
      <c r="AA108" s="31"/>
      <c r="AB108" s="150"/>
      <c r="AC108" s="151"/>
      <c r="AD108" s="151"/>
      <c r="AE108" s="152"/>
    </row>
    <row r="109" spans="1:31" s="13" customFormat="1" ht="12.75" x14ac:dyDescent="0.2">
      <c r="A109" s="96"/>
      <c r="B109" s="62" t="s">
        <v>82</v>
      </c>
      <c r="C109" s="61"/>
      <c r="D109" s="23"/>
      <c r="E109" s="31"/>
      <c r="F109" s="55"/>
      <c r="G109" s="61"/>
      <c r="H109" s="31"/>
      <c r="I109" s="31"/>
      <c r="J109" s="56"/>
      <c r="K109" s="30"/>
      <c r="L109" s="260"/>
      <c r="M109" s="57"/>
      <c r="N109" s="75"/>
      <c r="O109" s="31"/>
      <c r="P109" s="55"/>
      <c r="Q109" s="61"/>
      <c r="R109" s="31"/>
      <c r="S109" s="31"/>
      <c r="T109" s="56"/>
      <c r="U109" s="30"/>
      <c r="V109" s="76"/>
      <c r="W109" s="57"/>
      <c r="X109" s="75"/>
      <c r="Y109" s="75"/>
      <c r="Z109" s="76"/>
      <c r="AA109" s="31"/>
      <c r="AB109" s="150"/>
      <c r="AC109" s="151"/>
      <c r="AD109" s="151"/>
      <c r="AE109" s="152"/>
    </row>
    <row r="110" spans="1:31" s="13" customFormat="1" ht="12.75" x14ac:dyDescent="0.2">
      <c r="A110" s="30">
        <v>341</v>
      </c>
      <c r="B110" s="54" t="s">
        <v>44</v>
      </c>
      <c r="C110" s="61"/>
      <c r="D110" s="64">
        <v>4902328.22</v>
      </c>
      <c r="E110" s="31"/>
      <c r="F110" s="65">
        <v>50040</v>
      </c>
      <c r="G110" s="66"/>
      <c r="H110" s="65" t="s">
        <v>71</v>
      </c>
      <c r="I110" s="31"/>
      <c r="J110" s="67">
        <v>-1</v>
      </c>
      <c r="K110" s="30"/>
      <c r="L110" s="258">
        <v>166349</v>
      </c>
      <c r="M110" s="57"/>
      <c r="N110" s="69">
        <f t="shared" ref="N110:N115" si="25">ROUND(+L110/$D110*100,2)</f>
        <v>3.39</v>
      </c>
      <c r="O110" s="31"/>
      <c r="P110" s="65">
        <v>50040</v>
      </c>
      <c r="Q110" s="66"/>
      <c r="R110" s="65" t="s">
        <v>71</v>
      </c>
      <c r="S110" s="31"/>
      <c r="T110" s="67">
        <v>-1</v>
      </c>
      <c r="U110" s="30"/>
      <c r="V110" s="68">
        <v>166349</v>
      </c>
      <c r="W110" s="57"/>
      <c r="X110" s="69">
        <f t="shared" ref="X110:X115" si="26">ROUND(+V110/$D110*100,2)</f>
        <v>3.39</v>
      </c>
      <c r="Y110" s="69"/>
      <c r="Z110" s="68">
        <v>0</v>
      </c>
      <c r="AA110" s="31"/>
      <c r="AB110" s="150"/>
      <c r="AC110" s="151"/>
      <c r="AD110" s="151"/>
      <c r="AE110" s="152"/>
    </row>
    <row r="111" spans="1:31" s="13" customFormat="1" ht="12.75" x14ac:dyDescent="0.2">
      <c r="A111" s="30">
        <v>343</v>
      </c>
      <c r="B111" s="54" t="s">
        <v>54</v>
      </c>
      <c r="C111" s="61"/>
      <c r="D111" s="64">
        <v>155858588.50999999</v>
      </c>
      <c r="E111" s="31"/>
      <c r="F111" s="65">
        <v>50040</v>
      </c>
      <c r="G111" s="66"/>
      <c r="H111" s="65" t="s">
        <v>72</v>
      </c>
      <c r="I111" s="31"/>
      <c r="J111" s="67">
        <v>-1</v>
      </c>
      <c r="K111" s="30"/>
      <c r="L111" s="258">
        <v>5067944</v>
      </c>
      <c r="M111" s="57"/>
      <c r="N111" s="69">
        <f t="shared" si="25"/>
        <v>3.25</v>
      </c>
      <c r="O111" s="31"/>
      <c r="P111" s="65">
        <v>50040</v>
      </c>
      <c r="Q111" s="66"/>
      <c r="R111" s="65" t="s">
        <v>72</v>
      </c>
      <c r="S111" s="31"/>
      <c r="T111" s="67">
        <v>-1</v>
      </c>
      <c r="U111" s="30"/>
      <c r="V111" s="68">
        <v>5067944</v>
      </c>
      <c r="W111" s="57"/>
      <c r="X111" s="69">
        <f t="shared" si="26"/>
        <v>3.25</v>
      </c>
      <c r="Y111" s="69"/>
      <c r="Z111" s="68">
        <v>0</v>
      </c>
      <c r="AA111" s="31"/>
      <c r="AB111" s="150"/>
      <c r="AC111" s="151"/>
      <c r="AD111" s="151"/>
      <c r="AE111" s="152"/>
    </row>
    <row r="112" spans="1:31" s="13" customFormat="1" ht="12.75" x14ac:dyDescent="0.2">
      <c r="A112" s="30">
        <v>344</v>
      </c>
      <c r="B112" s="54" t="s">
        <v>56</v>
      </c>
      <c r="C112" s="61"/>
      <c r="D112" s="64">
        <v>5435823.4800000004</v>
      </c>
      <c r="E112" s="31"/>
      <c r="F112" s="65">
        <v>50040</v>
      </c>
      <c r="G112" s="66"/>
      <c r="H112" s="65" t="s">
        <v>72</v>
      </c>
      <c r="I112" s="31"/>
      <c r="J112" s="67">
        <v>-1</v>
      </c>
      <c r="K112" s="30"/>
      <c r="L112" s="258">
        <v>178237</v>
      </c>
      <c r="M112" s="57"/>
      <c r="N112" s="69">
        <f t="shared" si="25"/>
        <v>3.28</v>
      </c>
      <c r="O112" s="31"/>
      <c r="P112" s="65">
        <v>50040</v>
      </c>
      <c r="Q112" s="66"/>
      <c r="R112" s="65" t="s">
        <v>72</v>
      </c>
      <c r="S112" s="31"/>
      <c r="T112" s="67">
        <v>-1</v>
      </c>
      <c r="U112" s="30"/>
      <c r="V112" s="68">
        <v>178237</v>
      </c>
      <c r="W112" s="57"/>
      <c r="X112" s="69">
        <f t="shared" si="26"/>
        <v>3.28</v>
      </c>
      <c r="Y112" s="69"/>
      <c r="Z112" s="68">
        <v>0</v>
      </c>
      <c r="AA112" s="31"/>
      <c r="AB112" s="150"/>
      <c r="AC112" s="151"/>
      <c r="AD112" s="151"/>
      <c r="AE112" s="152"/>
    </row>
    <row r="113" spans="1:31" s="13" customFormat="1" ht="12.75" x14ac:dyDescent="0.2">
      <c r="A113" s="30">
        <v>345</v>
      </c>
      <c r="B113" s="13" t="s">
        <v>45</v>
      </c>
      <c r="C113" s="61"/>
      <c r="D113" s="64">
        <v>9062847.5999999996</v>
      </c>
      <c r="E113" s="31"/>
      <c r="F113" s="65">
        <v>50040</v>
      </c>
      <c r="G113" s="66"/>
      <c r="H113" s="65" t="s">
        <v>58</v>
      </c>
      <c r="I113" s="31"/>
      <c r="J113" s="67">
        <v>-1</v>
      </c>
      <c r="K113" s="30"/>
      <c r="L113" s="258">
        <v>292805</v>
      </c>
      <c r="M113" s="57"/>
      <c r="N113" s="69">
        <f t="shared" si="25"/>
        <v>3.23</v>
      </c>
      <c r="O113" s="31"/>
      <c r="P113" s="65">
        <v>50040</v>
      </c>
      <c r="Q113" s="66"/>
      <c r="R113" s="65" t="s">
        <v>58</v>
      </c>
      <c r="S113" s="31"/>
      <c r="T113" s="67">
        <v>-1</v>
      </c>
      <c r="U113" s="30"/>
      <c r="V113" s="68">
        <v>292805</v>
      </c>
      <c r="W113" s="57"/>
      <c r="X113" s="69">
        <f t="shared" si="26"/>
        <v>3.23</v>
      </c>
      <c r="Y113" s="69"/>
      <c r="Z113" s="68">
        <v>0</v>
      </c>
      <c r="AA113" s="31"/>
      <c r="AB113" s="150"/>
      <c r="AC113" s="151"/>
      <c r="AD113" s="151"/>
      <c r="AE113" s="152"/>
    </row>
    <row r="114" spans="1:31" s="13" customFormat="1" ht="12.75" x14ac:dyDescent="0.2">
      <c r="A114" s="30">
        <v>346</v>
      </c>
      <c r="B114" s="54" t="s">
        <v>47</v>
      </c>
      <c r="C114" s="61"/>
      <c r="D114" s="64">
        <v>80941.25</v>
      </c>
      <c r="E114" s="31"/>
      <c r="F114" s="65">
        <v>50040</v>
      </c>
      <c r="G114" s="66"/>
      <c r="H114" s="65" t="s">
        <v>58</v>
      </c>
      <c r="I114" s="31"/>
      <c r="J114" s="67">
        <v>-1</v>
      </c>
      <c r="K114" s="30"/>
      <c r="L114" s="258">
        <v>2588</v>
      </c>
      <c r="M114" s="57"/>
      <c r="N114" s="69">
        <f t="shared" si="25"/>
        <v>3.2</v>
      </c>
      <c r="O114" s="31"/>
      <c r="P114" s="65">
        <v>50040</v>
      </c>
      <c r="Q114" s="66"/>
      <c r="R114" s="65" t="s">
        <v>58</v>
      </c>
      <c r="S114" s="31"/>
      <c r="T114" s="67">
        <v>-1</v>
      </c>
      <c r="U114" s="30"/>
      <c r="V114" s="68">
        <v>2588</v>
      </c>
      <c r="W114" s="57"/>
      <c r="X114" s="69">
        <f t="shared" si="26"/>
        <v>3.2</v>
      </c>
      <c r="Y114" s="69"/>
      <c r="Z114" s="68">
        <v>0</v>
      </c>
      <c r="AA114" s="31"/>
      <c r="AB114" s="150"/>
      <c r="AC114" s="151"/>
      <c r="AD114" s="151"/>
      <c r="AE114" s="152"/>
    </row>
    <row r="115" spans="1:31" s="13" customFormat="1" ht="12.75" x14ac:dyDescent="0.2">
      <c r="A115" s="30"/>
      <c r="B115" s="70" t="s">
        <v>83</v>
      </c>
      <c r="C115" s="66"/>
      <c r="D115" s="71">
        <v>175340529.05999997</v>
      </c>
      <c r="E115" s="72"/>
      <c r="F115" s="73"/>
      <c r="G115" s="66"/>
      <c r="H115" s="31"/>
      <c r="I115" s="31"/>
      <c r="J115" s="56"/>
      <c r="K115" s="30"/>
      <c r="L115" s="259">
        <v>5707923</v>
      </c>
      <c r="M115" s="57"/>
      <c r="N115" s="75">
        <f t="shared" si="25"/>
        <v>3.26</v>
      </c>
      <c r="O115" s="72"/>
      <c r="P115" s="73"/>
      <c r="Q115" s="66"/>
      <c r="R115" s="31"/>
      <c r="S115" s="31"/>
      <c r="T115" s="56"/>
      <c r="U115" s="30"/>
      <c r="V115" s="74">
        <v>5707923</v>
      </c>
      <c r="W115" s="57"/>
      <c r="X115" s="75">
        <f t="shared" si="26"/>
        <v>3.26</v>
      </c>
      <c r="Y115" s="75"/>
      <c r="Z115" s="74">
        <v>0</v>
      </c>
      <c r="AA115" s="31"/>
      <c r="AB115" s="150"/>
      <c r="AC115" s="151"/>
      <c r="AD115" s="151"/>
      <c r="AE115" s="152"/>
    </row>
    <row r="116" spans="1:31" s="13" customFormat="1" ht="12.75" x14ac:dyDescent="0.2">
      <c r="A116" s="30"/>
      <c r="B116" s="31"/>
      <c r="C116" s="61"/>
      <c r="D116" s="23"/>
      <c r="E116" s="31"/>
      <c r="F116" s="55"/>
      <c r="G116" s="61"/>
      <c r="H116" s="31"/>
      <c r="I116" s="31"/>
      <c r="J116" s="56"/>
      <c r="K116" s="30"/>
      <c r="L116" s="260"/>
      <c r="M116" s="57"/>
      <c r="N116" s="75"/>
      <c r="O116" s="31"/>
      <c r="P116" s="55"/>
      <c r="Q116" s="61"/>
      <c r="R116" s="31"/>
      <c r="S116" s="31"/>
      <c r="T116" s="56"/>
      <c r="U116" s="30"/>
      <c r="V116" s="76"/>
      <c r="W116" s="57"/>
      <c r="X116" s="75"/>
      <c r="Y116" s="75"/>
      <c r="Z116" s="76"/>
      <c r="AA116" s="31"/>
      <c r="AB116" s="150"/>
      <c r="AC116" s="151"/>
      <c r="AD116" s="151"/>
      <c r="AE116" s="152"/>
    </row>
    <row r="117" spans="1:31" s="13" customFormat="1" ht="12.75" x14ac:dyDescent="0.2">
      <c r="A117" s="96"/>
      <c r="B117" s="62" t="s">
        <v>84</v>
      </c>
      <c r="C117" s="61"/>
      <c r="D117" s="23"/>
      <c r="E117" s="31"/>
      <c r="F117" s="55"/>
      <c r="G117" s="61"/>
      <c r="H117" s="31"/>
      <c r="I117" s="31"/>
      <c r="J117" s="56"/>
      <c r="K117" s="30"/>
      <c r="L117" s="260"/>
      <c r="M117" s="57"/>
      <c r="N117" s="75"/>
      <c r="O117" s="31"/>
      <c r="P117" s="55"/>
      <c r="Q117" s="61"/>
      <c r="R117" s="31"/>
      <c r="S117" s="31"/>
      <c r="T117" s="56"/>
      <c r="U117" s="30"/>
      <c r="V117" s="76"/>
      <c r="W117" s="57"/>
      <c r="X117" s="75"/>
      <c r="Y117" s="75"/>
      <c r="Z117" s="76"/>
      <c r="AA117" s="31"/>
      <c r="AB117" s="150"/>
      <c r="AC117" s="151"/>
      <c r="AD117" s="151"/>
      <c r="AE117" s="152"/>
    </row>
    <row r="118" spans="1:31" s="13" customFormat="1" ht="12.75" x14ac:dyDescent="0.2">
      <c r="A118" s="30">
        <v>341</v>
      </c>
      <c r="B118" s="54" t="s">
        <v>44</v>
      </c>
      <c r="C118" s="61"/>
      <c r="D118" s="64">
        <v>10120995.15</v>
      </c>
      <c r="E118" s="31"/>
      <c r="F118" s="65">
        <v>50405</v>
      </c>
      <c r="G118" s="66"/>
      <c r="H118" s="65" t="s">
        <v>71</v>
      </c>
      <c r="I118" s="31"/>
      <c r="J118" s="67">
        <v>-1</v>
      </c>
      <c r="K118" s="30"/>
      <c r="L118" s="258">
        <v>350882</v>
      </c>
      <c r="M118" s="57"/>
      <c r="N118" s="69">
        <f t="shared" ref="N118:N123" si="27">ROUND(+L118/$D118*100,2)</f>
        <v>3.47</v>
      </c>
      <c r="O118" s="31"/>
      <c r="P118" s="65">
        <v>50405</v>
      </c>
      <c r="Q118" s="66"/>
      <c r="R118" s="65" t="s">
        <v>71</v>
      </c>
      <c r="S118" s="31"/>
      <c r="T118" s="67">
        <v>-1</v>
      </c>
      <c r="U118" s="30"/>
      <c r="V118" s="68">
        <v>350882</v>
      </c>
      <c r="W118" s="57"/>
      <c r="X118" s="69">
        <f t="shared" ref="X118:X123" si="28">ROUND(+V118/$D118*100,2)</f>
        <v>3.47</v>
      </c>
      <c r="Y118" s="69"/>
      <c r="Z118" s="68">
        <v>0</v>
      </c>
      <c r="AA118" s="31"/>
      <c r="AB118" s="150"/>
      <c r="AC118" s="151"/>
      <c r="AD118" s="151"/>
      <c r="AE118" s="152"/>
    </row>
    <row r="119" spans="1:31" s="13" customFormat="1" ht="12.75" x14ac:dyDescent="0.2">
      <c r="A119" s="30">
        <v>343</v>
      </c>
      <c r="B119" s="54" t="s">
        <v>54</v>
      </c>
      <c r="C119" s="61"/>
      <c r="D119" s="64">
        <v>326573289.26999998</v>
      </c>
      <c r="E119" s="31"/>
      <c r="F119" s="65">
        <v>50405</v>
      </c>
      <c r="G119" s="66"/>
      <c r="H119" s="65" t="s">
        <v>72</v>
      </c>
      <c r="I119" s="31"/>
      <c r="J119" s="67">
        <v>-1</v>
      </c>
      <c r="K119" s="30"/>
      <c r="L119" s="258">
        <v>10828012</v>
      </c>
      <c r="M119" s="57"/>
      <c r="N119" s="69">
        <f t="shared" si="27"/>
        <v>3.32</v>
      </c>
      <c r="O119" s="31"/>
      <c r="P119" s="65">
        <v>50405</v>
      </c>
      <c r="Q119" s="66"/>
      <c r="R119" s="65" t="s">
        <v>72</v>
      </c>
      <c r="S119" s="31"/>
      <c r="T119" s="67">
        <v>-1</v>
      </c>
      <c r="U119" s="30"/>
      <c r="V119" s="68">
        <v>10828012</v>
      </c>
      <c r="W119" s="57"/>
      <c r="X119" s="69">
        <f t="shared" si="28"/>
        <v>3.32</v>
      </c>
      <c r="Y119" s="69"/>
      <c r="Z119" s="68">
        <v>0</v>
      </c>
      <c r="AA119" s="31"/>
      <c r="AB119" s="150"/>
      <c r="AC119" s="151"/>
      <c r="AD119" s="151"/>
      <c r="AE119" s="152"/>
    </row>
    <row r="120" spans="1:31" s="13" customFormat="1" ht="12.75" x14ac:dyDescent="0.2">
      <c r="A120" s="30">
        <v>344</v>
      </c>
      <c r="B120" s="54" t="s">
        <v>56</v>
      </c>
      <c r="C120" s="61"/>
      <c r="D120" s="64">
        <v>9332548.0700000003</v>
      </c>
      <c r="E120" s="31"/>
      <c r="F120" s="65">
        <v>50405</v>
      </c>
      <c r="G120" s="66"/>
      <c r="H120" s="65" t="s">
        <v>72</v>
      </c>
      <c r="I120" s="31"/>
      <c r="J120" s="67">
        <v>-1</v>
      </c>
      <c r="K120" s="30"/>
      <c r="L120" s="258">
        <v>309612</v>
      </c>
      <c r="M120" s="57"/>
      <c r="N120" s="69">
        <f t="shared" si="27"/>
        <v>3.32</v>
      </c>
      <c r="O120" s="31"/>
      <c r="P120" s="65">
        <v>50405</v>
      </c>
      <c r="Q120" s="66"/>
      <c r="R120" s="65" t="s">
        <v>72</v>
      </c>
      <c r="S120" s="31"/>
      <c r="T120" s="67">
        <v>-1</v>
      </c>
      <c r="U120" s="30"/>
      <c r="V120" s="68">
        <v>309612</v>
      </c>
      <c r="W120" s="57"/>
      <c r="X120" s="69">
        <f t="shared" si="28"/>
        <v>3.32</v>
      </c>
      <c r="Y120" s="69"/>
      <c r="Z120" s="68">
        <v>0</v>
      </c>
      <c r="AA120" s="31"/>
      <c r="AB120" s="150"/>
      <c r="AC120" s="151"/>
      <c r="AD120" s="151"/>
      <c r="AE120" s="152"/>
    </row>
    <row r="121" spans="1:31" s="13" customFormat="1" ht="12.75" x14ac:dyDescent="0.2">
      <c r="A121" s="30">
        <v>345</v>
      </c>
      <c r="B121" s="13" t="s">
        <v>45</v>
      </c>
      <c r="C121" s="61"/>
      <c r="D121" s="64">
        <v>19689083.899999999</v>
      </c>
      <c r="E121" s="31"/>
      <c r="F121" s="65">
        <v>50405</v>
      </c>
      <c r="G121" s="66"/>
      <c r="H121" s="65" t="s">
        <v>58</v>
      </c>
      <c r="I121" s="31"/>
      <c r="J121" s="67">
        <v>-1</v>
      </c>
      <c r="K121" s="30"/>
      <c r="L121" s="258">
        <v>644248</v>
      </c>
      <c r="M121" s="57"/>
      <c r="N121" s="69">
        <f t="shared" si="27"/>
        <v>3.27</v>
      </c>
      <c r="O121" s="31"/>
      <c r="P121" s="65">
        <v>50405</v>
      </c>
      <c r="Q121" s="66"/>
      <c r="R121" s="65" t="s">
        <v>58</v>
      </c>
      <c r="S121" s="31"/>
      <c r="T121" s="67">
        <v>-1</v>
      </c>
      <c r="U121" s="30"/>
      <c r="V121" s="68">
        <v>644248</v>
      </c>
      <c r="W121" s="57"/>
      <c r="X121" s="69">
        <f t="shared" si="28"/>
        <v>3.27</v>
      </c>
      <c r="Y121" s="69"/>
      <c r="Z121" s="68">
        <v>0</v>
      </c>
      <c r="AA121" s="31"/>
      <c r="AB121" s="150"/>
      <c r="AC121" s="151"/>
      <c r="AD121" s="151"/>
      <c r="AE121" s="152"/>
    </row>
    <row r="122" spans="1:31" s="13" customFormat="1" ht="12.75" x14ac:dyDescent="0.2">
      <c r="A122" s="30">
        <v>346</v>
      </c>
      <c r="B122" s="54" t="s">
        <v>47</v>
      </c>
      <c r="C122" s="61"/>
      <c r="D122" s="64">
        <v>336792.74</v>
      </c>
      <c r="E122" s="31"/>
      <c r="F122" s="65">
        <v>50405</v>
      </c>
      <c r="G122" s="66"/>
      <c r="H122" s="65" t="s">
        <v>58</v>
      </c>
      <c r="I122" s="31"/>
      <c r="J122" s="67">
        <v>-1</v>
      </c>
      <c r="K122" s="30"/>
      <c r="L122" s="258">
        <v>11071</v>
      </c>
      <c r="M122" s="57"/>
      <c r="N122" s="69">
        <f t="shared" si="27"/>
        <v>3.29</v>
      </c>
      <c r="O122" s="31"/>
      <c r="P122" s="65">
        <v>50405</v>
      </c>
      <c r="Q122" s="66"/>
      <c r="R122" s="65" t="s">
        <v>58</v>
      </c>
      <c r="S122" s="31"/>
      <c r="T122" s="67">
        <v>-1</v>
      </c>
      <c r="U122" s="30"/>
      <c r="V122" s="68">
        <v>11071</v>
      </c>
      <c r="W122" s="57"/>
      <c r="X122" s="69">
        <f t="shared" si="28"/>
        <v>3.29</v>
      </c>
      <c r="Y122" s="69"/>
      <c r="Z122" s="68">
        <v>0</v>
      </c>
      <c r="AA122" s="31"/>
      <c r="AB122" s="150"/>
      <c r="AC122" s="151"/>
      <c r="AD122" s="151"/>
      <c r="AE122" s="152"/>
    </row>
    <row r="123" spans="1:31" s="13" customFormat="1" ht="12.75" x14ac:dyDescent="0.2">
      <c r="A123" s="30"/>
      <c r="B123" s="70" t="s">
        <v>85</v>
      </c>
      <c r="C123" s="66"/>
      <c r="D123" s="71">
        <v>366052709.12999994</v>
      </c>
      <c r="E123" s="72"/>
      <c r="F123" s="73"/>
      <c r="G123" s="66"/>
      <c r="H123" s="31"/>
      <c r="I123" s="31"/>
      <c r="J123" s="56"/>
      <c r="K123" s="30"/>
      <c r="L123" s="259">
        <v>12143825</v>
      </c>
      <c r="M123" s="57"/>
      <c r="N123" s="75">
        <f t="shared" si="27"/>
        <v>3.32</v>
      </c>
      <c r="O123" s="72"/>
      <c r="P123" s="73"/>
      <c r="Q123" s="66"/>
      <c r="R123" s="31"/>
      <c r="S123" s="31"/>
      <c r="T123" s="56"/>
      <c r="U123" s="30"/>
      <c r="V123" s="74">
        <v>12143825</v>
      </c>
      <c r="W123" s="57"/>
      <c r="X123" s="75">
        <f t="shared" si="28"/>
        <v>3.32</v>
      </c>
      <c r="Y123" s="75"/>
      <c r="Z123" s="74">
        <v>0</v>
      </c>
      <c r="AA123" s="31"/>
      <c r="AB123" s="150"/>
      <c r="AC123" s="151"/>
      <c r="AD123" s="151"/>
      <c r="AE123" s="152"/>
    </row>
    <row r="124" spans="1:31" s="13" customFormat="1" ht="12.75" x14ac:dyDescent="0.2">
      <c r="A124" s="30"/>
      <c r="B124" s="31"/>
      <c r="C124" s="61"/>
      <c r="D124" s="23"/>
      <c r="E124" s="31"/>
      <c r="F124" s="55"/>
      <c r="G124" s="61"/>
      <c r="H124" s="31"/>
      <c r="I124" s="31"/>
      <c r="J124" s="56"/>
      <c r="K124" s="30"/>
      <c r="L124" s="260"/>
      <c r="M124" s="57"/>
      <c r="N124" s="75"/>
      <c r="O124" s="31"/>
      <c r="P124" s="55"/>
      <c r="Q124" s="61"/>
      <c r="R124" s="31"/>
      <c r="S124" s="31"/>
      <c r="T124" s="56"/>
      <c r="U124" s="30"/>
      <c r="V124" s="76"/>
      <c r="W124" s="57"/>
      <c r="X124" s="75"/>
      <c r="Y124" s="75"/>
      <c r="Z124" s="76"/>
      <c r="AA124" s="31"/>
      <c r="AB124" s="150"/>
      <c r="AC124" s="151"/>
      <c r="AD124" s="151"/>
      <c r="AE124" s="152"/>
    </row>
    <row r="125" spans="1:31" s="13" customFormat="1" ht="12.75" x14ac:dyDescent="0.2">
      <c r="A125" s="30"/>
      <c r="B125" s="62" t="s">
        <v>86</v>
      </c>
      <c r="C125" s="61"/>
      <c r="D125" s="23"/>
      <c r="E125" s="31"/>
      <c r="F125" s="55"/>
      <c r="G125" s="61"/>
      <c r="H125" s="31"/>
      <c r="I125" s="31"/>
      <c r="J125" s="56"/>
      <c r="K125" s="30"/>
      <c r="L125" s="260"/>
      <c r="M125" s="57"/>
      <c r="N125" s="75"/>
      <c r="O125" s="31"/>
      <c r="P125" s="55"/>
      <c r="Q125" s="61"/>
      <c r="R125" s="31"/>
      <c r="S125" s="31"/>
      <c r="T125" s="56"/>
      <c r="U125" s="30"/>
      <c r="V125" s="76"/>
      <c r="W125" s="57"/>
      <c r="X125" s="75"/>
      <c r="Y125" s="75"/>
      <c r="Z125" s="76"/>
      <c r="AA125" s="31"/>
      <c r="AB125" s="150"/>
      <c r="AC125" s="151"/>
      <c r="AD125" s="151"/>
      <c r="AE125" s="152"/>
    </row>
    <row r="126" spans="1:31" s="13" customFormat="1" ht="12.75" x14ac:dyDescent="0.2">
      <c r="A126" s="30">
        <v>341</v>
      </c>
      <c r="B126" s="54" t="s">
        <v>44</v>
      </c>
      <c r="C126" s="97"/>
      <c r="D126" s="64">
        <v>5928425.8200000003</v>
      </c>
      <c r="E126" s="31"/>
      <c r="F126" s="65">
        <v>50770</v>
      </c>
      <c r="G126" s="66"/>
      <c r="H126" s="65" t="s">
        <v>71</v>
      </c>
      <c r="I126" s="31"/>
      <c r="J126" s="67">
        <v>-1</v>
      </c>
      <c r="K126" s="30"/>
      <c r="L126" s="258">
        <v>204828</v>
      </c>
      <c r="M126" s="57"/>
      <c r="N126" s="69">
        <f t="shared" ref="N126:N131" si="29">ROUND(+L126/$D126*100,2)</f>
        <v>3.46</v>
      </c>
      <c r="O126" s="31"/>
      <c r="P126" s="65">
        <v>50770</v>
      </c>
      <c r="Q126" s="66"/>
      <c r="R126" s="65" t="s">
        <v>71</v>
      </c>
      <c r="S126" s="31"/>
      <c r="T126" s="67">
        <v>-1</v>
      </c>
      <c r="U126" s="30"/>
      <c r="V126" s="68">
        <v>204828</v>
      </c>
      <c r="W126" s="57"/>
      <c r="X126" s="69">
        <f t="shared" ref="X126:X131" si="30">ROUND(+V126/$D126*100,2)</f>
        <v>3.46</v>
      </c>
      <c r="Y126" s="69"/>
      <c r="Z126" s="68">
        <v>0</v>
      </c>
      <c r="AA126" s="31"/>
      <c r="AB126" s="150"/>
      <c r="AC126" s="151"/>
      <c r="AD126" s="151"/>
      <c r="AE126" s="152"/>
    </row>
    <row r="127" spans="1:31" s="13" customFormat="1" ht="12.75" x14ac:dyDescent="0.2">
      <c r="A127" s="30">
        <v>343</v>
      </c>
      <c r="B127" s="54" t="s">
        <v>54</v>
      </c>
      <c r="C127" s="97"/>
      <c r="D127" s="64">
        <v>214950936.36000001</v>
      </c>
      <c r="E127" s="31"/>
      <c r="F127" s="65">
        <v>50770</v>
      </c>
      <c r="G127" s="66"/>
      <c r="H127" s="65" t="s">
        <v>72</v>
      </c>
      <c r="I127" s="31"/>
      <c r="J127" s="67">
        <v>-1</v>
      </c>
      <c r="K127" s="30"/>
      <c r="L127" s="258">
        <v>7080332</v>
      </c>
      <c r="M127" s="57"/>
      <c r="N127" s="69">
        <f t="shared" si="29"/>
        <v>3.29</v>
      </c>
      <c r="O127" s="31"/>
      <c r="P127" s="65">
        <v>50770</v>
      </c>
      <c r="Q127" s="66"/>
      <c r="R127" s="65" t="s">
        <v>72</v>
      </c>
      <c r="S127" s="31"/>
      <c r="T127" s="67">
        <v>-1</v>
      </c>
      <c r="U127" s="30"/>
      <c r="V127" s="68">
        <v>7080332</v>
      </c>
      <c r="W127" s="57"/>
      <c r="X127" s="69">
        <f t="shared" si="30"/>
        <v>3.29</v>
      </c>
      <c r="Y127" s="69"/>
      <c r="Z127" s="68">
        <v>0</v>
      </c>
      <c r="AA127" s="31"/>
      <c r="AB127" s="150"/>
      <c r="AC127" s="151"/>
      <c r="AD127" s="151"/>
      <c r="AE127" s="152"/>
    </row>
    <row r="128" spans="1:31" s="13" customFormat="1" ht="12.75" x14ac:dyDescent="0.2">
      <c r="A128" s="30">
        <v>344</v>
      </c>
      <c r="B128" s="54" t="s">
        <v>56</v>
      </c>
      <c r="C128" s="97"/>
      <c r="D128" s="64">
        <v>6581332</v>
      </c>
      <c r="E128" s="31"/>
      <c r="F128" s="65">
        <v>50770</v>
      </c>
      <c r="G128" s="66"/>
      <c r="H128" s="65" t="s">
        <v>72</v>
      </c>
      <c r="I128" s="31"/>
      <c r="J128" s="67">
        <v>-1</v>
      </c>
      <c r="K128" s="30"/>
      <c r="L128" s="258">
        <v>216536</v>
      </c>
      <c r="M128" s="57"/>
      <c r="N128" s="69">
        <f t="shared" si="29"/>
        <v>3.29</v>
      </c>
      <c r="O128" s="31"/>
      <c r="P128" s="65">
        <v>50770</v>
      </c>
      <c r="Q128" s="66"/>
      <c r="R128" s="65" t="s">
        <v>72</v>
      </c>
      <c r="S128" s="31"/>
      <c r="T128" s="67">
        <v>-1</v>
      </c>
      <c r="U128" s="30"/>
      <c r="V128" s="68">
        <v>216536</v>
      </c>
      <c r="W128" s="57"/>
      <c r="X128" s="69">
        <f t="shared" si="30"/>
        <v>3.29</v>
      </c>
      <c r="Y128" s="69"/>
      <c r="Z128" s="68">
        <v>0</v>
      </c>
      <c r="AA128" s="31"/>
      <c r="AB128" s="150"/>
      <c r="AC128" s="151"/>
      <c r="AD128" s="151"/>
      <c r="AE128" s="152"/>
    </row>
    <row r="129" spans="1:31" s="13" customFormat="1" ht="12.75" x14ac:dyDescent="0.2">
      <c r="A129" s="30">
        <v>345</v>
      </c>
      <c r="B129" s="13" t="s">
        <v>45</v>
      </c>
      <c r="C129" s="97"/>
      <c r="D129" s="64">
        <v>13203182.65</v>
      </c>
      <c r="E129" s="31"/>
      <c r="F129" s="65">
        <v>50770</v>
      </c>
      <c r="G129" s="66"/>
      <c r="H129" s="65" t="s">
        <v>58</v>
      </c>
      <c r="I129" s="31"/>
      <c r="J129" s="67">
        <v>-1</v>
      </c>
      <c r="K129" s="30"/>
      <c r="L129" s="258">
        <v>429576</v>
      </c>
      <c r="M129" s="57"/>
      <c r="N129" s="69">
        <f t="shared" si="29"/>
        <v>3.25</v>
      </c>
      <c r="O129" s="31"/>
      <c r="P129" s="65">
        <v>50770</v>
      </c>
      <c r="Q129" s="66"/>
      <c r="R129" s="65" t="s">
        <v>58</v>
      </c>
      <c r="S129" s="31"/>
      <c r="T129" s="67">
        <v>-1</v>
      </c>
      <c r="U129" s="30"/>
      <c r="V129" s="68">
        <v>429576</v>
      </c>
      <c r="W129" s="57"/>
      <c r="X129" s="69">
        <f t="shared" si="30"/>
        <v>3.25</v>
      </c>
      <c r="Y129" s="69"/>
      <c r="Z129" s="68">
        <v>0</v>
      </c>
      <c r="AA129" s="31"/>
      <c r="AB129" s="150"/>
      <c r="AC129" s="151"/>
      <c r="AD129" s="151"/>
      <c r="AE129" s="152"/>
    </row>
    <row r="130" spans="1:31" s="13" customFormat="1" ht="12.75" x14ac:dyDescent="0.2">
      <c r="A130" s="30">
        <v>346</v>
      </c>
      <c r="B130" s="54" t="s">
        <v>47</v>
      </c>
      <c r="C130" s="97"/>
      <c r="D130" s="64">
        <v>515308.56</v>
      </c>
      <c r="E130" s="31"/>
      <c r="F130" s="65">
        <v>50770</v>
      </c>
      <c r="G130" s="66"/>
      <c r="H130" s="65" t="s">
        <v>58</v>
      </c>
      <c r="I130" s="31"/>
      <c r="J130" s="67">
        <v>0</v>
      </c>
      <c r="K130" s="30"/>
      <c r="L130" s="258">
        <v>16636</v>
      </c>
      <c r="M130" s="57"/>
      <c r="N130" s="69">
        <f t="shared" si="29"/>
        <v>3.23</v>
      </c>
      <c r="O130" s="31"/>
      <c r="P130" s="65">
        <v>50770</v>
      </c>
      <c r="Q130" s="66"/>
      <c r="R130" s="65" t="s">
        <v>58</v>
      </c>
      <c r="S130" s="31"/>
      <c r="T130" s="67">
        <v>0</v>
      </c>
      <c r="U130" s="30"/>
      <c r="V130" s="68">
        <v>16636</v>
      </c>
      <c r="W130" s="57"/>
      <c r="X130" s="69">
        <f t="shared" si="30"/>
        <v>3.23</v>
      </c>
      <c r="Y130" s="69"/>
      <c r="Z130" s="68">
        <v>0</v>
      </c>
      <c r="AA130" s="31"/>
      <c r="AB130" s="150"/>
      <c r="AC130" s="151"/>
      <c r="AD130" s="151"/>
      <c r="AE130" s="152"/>
    </row>
    <row r="131" spans="1:31" s="13" customFormat="1" ht="12.75" x14ac:dyDescent="0.2">
      <c r="A131" s="30"/>
      <c r="B131" s="70" t="s">
        <v>87</v>
      </c>
      <c r="C131" s="88"/>
      <c r="D131" s="71">
        <v>241179185.39000002</v>
      </c>
      <c r="E131" s="72"/>
      <c r="F131" s="89"/>
      <c r="G131" s="88"/>
      <c r="H131" s="31"/>
      <c r="I131" s="31"/>
      <c r="J131" s="56"/>
      <c r="K131" s="30"/>
      <c r="L131" s="259">
        <v>7947908</v>
      </c>
      <c r="M131" s="57"/>
      <c r="N131" s="75">
        <f t="shared" si="29"/>
        <v>3.3</v>
      </c>
      <c r="O131" s="72"/>
      <c r="P131" s="89"/>
      <c r="Q131" s="88"/>
      <c r="R131" s="31"/>
      <c r="S131" s="31"/>
      <c r="T131" s="56"/>
      <c r="U131" s="30"/>
      <c r="V131" s="74">
        <v>7947908</v>
      </c>
      <c r="W131" s="57"/>
      <c r="X131" s="75">
        <f t="shared" si="30"/>
        <v>3.3</v>
      </c>
      <c r="Y131" s="75"/>
      <c r="Z131" s="74">
        <v>0</v>
      </c>
      <c r="AA131" s="31"/>
      <c r="AB131" s="150"/>
      <c r="AC131" s="151"/>
      <c r="AD131" s="151"/>
      <c r="AE131" s="152"/>
    </row>
    <row r="132" spans="1:31" s="13" customFormat="1" ht="12.75" x14ac:dyDescent="0.2">
      <c r="A132" s="30"/>
      <c r="B132" s="31"/>
      <c r="C132" s="61"/>
      <c r="D132" s="23"/>
      <c r="E132" s="31"/>
      <c r="F132" s="55"/>
      <c r="G132" s="61"/>
      <c r="H132" s="31"/>
      <c r="I132" s="31"/>
      <c r="J132" s="56"/>
      <c r="K132" s="30"/>
      <c r="L132" s="260"/>
      <c r="M132" s="57"/>
      <c r="N132" s="75"/>
      <c r="O132" s="31"/>
      <c r="P132" s="55"/>
      <c r="Q132" s="61"/>
      <c r="R132" s="31"/>
      <c r="S132" s="31"/>
      <c r="T132" s="56"/>
      <c r="U132" s="30"/>
      <c r="V132" s="76"/>
      <c r="W132" s="57"/>
      <c r="X132" s="75"/>
      <c r="Y132" s="75"/>
      <c r="Z132" s="76"/>
      <c r="AA132" s="31"/>
      <c r="AB132" s="150"/>
      <c r="AC132" s="151"/>
      <c r="AD132" s="151"/>
      <c r="AE132" s="152"/>
    </row>
    <row r="133" spans="1:31" s="13" customFormat="1" ht="12.75" x14ac:dyDescent="0.2">
      <c r="A133" s="30"/>
      <c r="B133" s="62" t="s">
        <v>88</v>
      </c>
      <c r="C133" s="61"/>
      <c r="D133" s="23"/>
      <c r="E133" s="31"/>
      <c r="F133" s="55"/>
      <c r="G133" s="61"/>
      <c r="H133" s="31"/>
      <c r="I133" s="31"/>
      <c r="J133" s="56"/>
      <c r="K133" s="30"/>
      <c r="L133" s="260"/>
      <c r="M133" s="57"/>
      <c r="N133" s="75"/>
      <c r="O133" s="31"/>
      <c r="P133" s="55"/>
      <c r="Q133" s="61"/>
      <c r="R133" s="31"/>
      <c r="S133" s="31"/>
      <c r="T133" s="56"/>
      <c r="U133" s="30"/>
      <c r="V133" s="76"/>
      <c r="W133" s="57"/>
      <c r="X133" s="75"/>
      <c r="Y133" s="75"/>
      <c r="Z133" s="76"/>
      <c r="AA133" s="31"/>
      <c r="AB133" s="150"/>
      <c r="AC133" s="151"/>
      <c r="AD133" s="151"/>
      <c r="AE133" s="152"/>
    </row>
    <row r="134" spans="1:31" s="13" customFormat="1" ht="12.75" x14ac:dyDescent="0.2">
      <c r="A134" s="30">
        <v>344</v>
      </c>
      <c r="B134" s="54" t="s">
        <v>89</v>
      </c>
      <c r="C134" s="61"/>
      <c r="D134" s="64">
        <v>5545.93</v>
      </c>
      <c r="E134" s="31"/>
      <c r="F134" s="65">
        <v>46752</v>
      </c>
      <c r="G134" s="66"/>
      <c r="H134" s="65" t="s">
        <v>43</v>
      </c>
      <c r="I134" s="31"/>
      <c r="J134" s="67">
        <v>0</v>
      </c>
      <c r="K134" s="30"/>
      <c r="L134" s="258">
        <v>228</v>
      </c>
      <c r="M134" s="57"/>
      <c r="N134" s="69">
        <f t="shared" ref="N134:N138" si="31">ROUND(+L134/$D134*100,2)</f>
        <v>4.1100000000000003</v>
      </c>
      <c r="O134" s="31"/>
      <c r="P134" s="65">
        <v>46752</v>
      </c>
      <c r="Q134" s="66"/>
      <c r="R134" s="65" t="s">
        <v>43</v>
      </c>
      <c r="S134" s="31"/>
      <c r="T134" s="67">
        <v>0</v>
      </c>
      <c r="U134" s="30"/>
      <c r="V134" s="68">
        <v>228</v>
      </c>
      <c r="W134" s="57"/>
      <c r="X134" s="69">
        <f t="shared" ref="X134:X138" si="32">ROUND(+V134/$D134*100,2)</f>
        <v>4.1100000000000003</v>
      </c>
      <c r="Y134" s="69"/>
      <c r="Z134" s="68">
        <v>0</v>
      </c>
      <c r="AA134" s="31"/>
      <c r="AB134" s="150"/>
      <c r="AC134" s="151"/>
      <c r="AD134" s="151"/>
      <c r="AE134" s="152"/>
    </row>
    <row r="135" spans="1:31" s="13" customFormat="1" ht="12.75" x14ac:dyDescent="0.2">
      <c r="A135" s="30">
        <v>344</v>
      </c>
      <c r="B135" s="54" t="s">
        <v>90</v>
      </c>
      <c r="C135" s="61"/>
      <c r="D135" s="64">
        <v>36389.01</v>
      </c>
      <c r="E135" s="31"/>
      <c r="F135" s="65">
        <v>42004</v>
      </c>
      <c r="G135" s="66"/>
      <c r="H135" s="65" t="s">
        <v>43</v>
      </c>
      <c r="I135" s="31"/>
      <c r="J135" s="67">
        <v>0</v>
      </c>
      <c r="K135" s="30"/>
      <c r="L135" s="258">
        <v>0</v>
      </c>
      <c r="M135" s="57"/>
      <c r="N135" s="69">
        <f t="shared" si="31"/>
        <v>0</v>
      </c>
      <c r="O135" s="31"/>
      <c r="P135" s="65">
        <v>42004</v>
      </c>
      <c r="Q135" s="66"/>
      <c r="R135" s="65" t="s">
        <v>43</v>
      </c>
      <c r="S135" s="31"/>
      <c r="T135" s="67">
        <v>0</v>
      </c>
      <c r="U135" s="30"/>
      <c r="V135" s="68">
        <v>0</v>
      </c>
      <c r="W135" s="57"/>
      <c r="X135" s="69">
        <f t="shared" si="32"/>
        <v>0</v>
      </c>
      <c r="Y135" s="69"/>
      <c r="Z135" s="68">
        <v>0</v>
      </c>
      <c r="AA135" s="31"/>
      <c r="AB135" s="150"/>
      <c r="AC135" s="151"/>
      <c r="AD135" s="151"/>
      <c r="AE135" s="152"/>
    </row>
    <row r="136" spans="1:31" s="13" customFormat="1" ht="12.75" x14ac:dyDescent="0.2">
      <c r="A136" s="30">
        <v>344</v>
      </c>
      <c r="B136" s="54" t="s">
        <v>91</v>
      </c>
      <c r="C136" s="61"/>
      <c r="D136" s="64">
        <v>55086.78</v>
      </c>
      <c r="E136" s="31"/>
      <c r="F136" s="65">
        <v>42004</v>
      </c>
      <c r="G136" s="66"/>
      <c r="H136" s="65" t="s">
        <v>43</v>
      </c>
      <c r="I136" s="31"/>
      <c r="J136" s="67">
        <v>0</v>
      </c>
      <c r="K136" s="30"/>
      <c r="L136" s="258">
        <v>0</v>
      </c>
      <c r="M136" s="57"/>
      <c r="N136" s="69">
        <f t="shared" si="31"/>
        <v>0</v>
      </c>
      <c r="O136" s="31"/>
      <c r="P136" s="65">
        <v>42004</v>
      </c>
      <c r="Q136" s="66"/>
      <c r="R136" s="65" t="s">
        <v>43</v>
      </c>
      <c r="S136" s="31"/>
      <c r="T136" s="67">
        <v>0</v>
      </c>
      <c r="U136" s="30"/>
      <c r="V136" s="68">
        <v>0</v>
      </c>
      <c r="W136" s="57"/>
      <c r="X136" s="69">
        <f t="shared" si="32"/>
        <v>0</v>
      </c>
      <c r="Y136" s="69"/>
      <c r="Z136" s="68">
        <v>0</v>
      </c>
      <c r="AA136" s="31"/>
      <c r="AB136" s="150"/>
      <c r="AC136" s="151"/>
      <c r="AD136" s="151"/>
      <c r="AE136" s="152"/>
    </row>
    <row r="137" spans="1:31" s="13" customFormat="1" ht="12.75" x14ac:dyDescent="0.2">
      <c r="A137" s="30">
        <v>344</v>
      </c>
      <c r="B137" s="54" t="s">
        <v>92</v>
      </c>
      <c r="C137" s="61"/>
      <c r="D137" s="64">
        <v>55680.49</v>
      </c>
      <c r="E137" s="31"/>
      <c r="F137" s="65">
        <v>42369</v>
      </c>
      <c r="G137" s="66"/>
      <c r="H137" s="65" t="s">
        <v>53</v>
      </c>
      <c r="I137" s="31"/>
      <c r="J137" s="67">
        <v>0</v>
      </c>
      <c r="K137" s="30"/>
      <c r="L137" s="258">
        <v>0</v>
      </c>
      <c r="M137" s="57"/>
      <c r="N137" s="69">
        <f t="shared" si="31"/>
        <v>0</v>
      </c>
      <c r="O137" s="31"/>
      <c r="P137" s="65">
        <v>42369</v>
      </c>
      <c r="Q137" s="66"/>
      <c r="R137" s="65" t="s">
        <v>53</v>
      </c>
      <c r="S137" s="31"/>
      <c r="T137" s="67">
        <v>0</v>
      </c>
      <c r="U137" s="30"/>
      <c r="V137" s="68">
        <v>0</v>
      </c>
      <c r="W137" s="57"/>
      <c r="X137" s="69">
        <f t="shared" si="32"/>
        <v>0</v>
      </c>
      <c r="Y137" s="69"/>
      <c r="Z137" s="68">
        <v>0</v>
      </c>
      <c r="AA137" s="31"/>
      <c r="AB137" s="150"/>
      <c r="AC137" s="151"/>
      <c r="AD137" s="151"/>
      <c r="AE137" s="152"/>
    </row>
    <row r="138" spans="1:31" s="13" customFormat="1" ht="12.75" x14ac:dyDescent="0.2">
      <c r="A138" s="30"/>
      <c r="B138" s="70" t="s">
        <v>93</v>
      </c>
      <c r="C138" s="66"/>
      <c r="D138" s="71">
        <v>152702.21</v>
      </c>
      <c r="E138" s="72"/>
      <c r="F138" s="73"/>
      <c r="G138" s="66"/>
      <c r="H138" s="31"/>
      <c r="I138" s="31"/>
      <c r="J138" s="56"/>
      <c r="K138" s="30"/>
      <c r="L138" s="259">
        <v>228</v>
      </c>
      <c r="M138" s="57"/>
      <c r="N138" s="75">
        <f t="shared" si="31"/>
        <v>0.15</v>
      </c>
      <c r="O138" s="72"/>
      <c r="P138" s="73"/>
      <c r="Q138" s="66"/>
      <c r="R138" s="31"/>
      <c r="S138" s="31"/>
      <c r="T138" s="56"/>
      <c r="U138" s="30"/>
      <c r="V138" s="74">
        <v>228</v>
      </c>
      <c r="W138" s="57"/>
      <c r="X138" s="75">
        <f t="shared" si="32"/>
        <v>0.15</v>
      </c>
      <c r="Y138" s="75"/>
      <c r="Z138" s="74">
        <v>0</v>
      </c>
      <c r="AA138" s="31"/>
      <c r="AB138" s="150"/>
      <c r="AC138" s="151"/>
      <c r="AD138" s="151"/>
      <c r="AE138" s="152"/>
    </row>
    <row r="139" spans="1:31" s="13" customFormat="1" ht="12.75" x14ac:dyDescent="0.2">
      <c r="A139" s="30"/>
      <c r="B139" s="31"/>
      <c r="C139" s="66"/>
      <c r="D139" s="64"/>
      <c r="E139" s="72"/>
      <c r="F139" s="73"/>
      <c r="G139" s="66"/>
      <c r="H139" s="31"/>
      <c r="I139" s="31"/>
      <c r="J139" s="56"/>
      <c r="K139" s="30"/>
      <c r="L139" s="258"/>
      <c r="M139" s="57"/>
      <c r="N139" s="75"/>
      <c r="O139" s="72"/>
      <c r="P139" s="73"/>
      <c r="Q139" s="66"/>
      <c r="R139" s="31"/>
      <c r="S139" s="31"/>
      <c r="T139" s="56"/>
      <c r="U139" s="30"/>
      <c r="V139" s="68"/>
      <c r="W139" s="57"/>
      <c r="X139" s="75"/>
      <c r="Y139" s="75"/>
      <c r="Z139" s="68"/>
      <c r="AA139" s="31"/>
      <c r="AB139" s="150"/>
      <c r="AC139" s="151"/>
      <c r="AD139" s="151"/>
      <c r="AE139" s="152"/>
    </row>
    <row r="140" spans="1:31" s="13" customFormat="1" ht="12.75" x14ac:dyDescent="0.2">
      <c r="A140" s="95"/>
      <c r="B140" s="98" t="s">
        <v>94</v>
      </c>
      <c r="C140" s="66"/>
      <c r="D140" s="64"/>
      <c r="E140" s="72"/>
      <c r="F140" s="73"/>
      <c r="G140" s="66"/>
      <c r="H140" s="31"/>
      <c r="I140" s="31"/>
      <c r="J140" s="56"/>
      <c r="K140" s="30"/>
      <c r="L140" s="258"/>
      <c r="M140" s="57"/>
      <c r="N140" s="75"/>
      <c r="O140" s="72"/>
      <c r="P140" s="73"/>
      <c r="Q140" s="66"/>
      <c r="R140" s="31"/>
      <c r="S140" s="31"/>
      <c r="T140" s="56"/>
      <c r="U140" s="30"/>
      <c r="V140" s="68"/>
      <c r="W140" s="57"/>
      <c r="X140" s="75"/>
      <c r="Y140" s="75"/>
      <c r="Z140" s="68"/>
      <c r="AA140" s="31"/>
      <c r="AB140" s="150"/>
      <c r="AC140" s="151"/>
      <c r="AD140" s="151"/>
      <c r="AE140" s="152"/>
    </row>
    <row r="141" spans="1:31" s="90" customFormat="1" ht="12.75" x14ac:dyDescent="0.2">
      <c r="A141" s="95">
        <v>344</v>
      </c>
      <c r="B141" s="99" t="s">
        <v>95</v>
      </c>
      <c r="D141" s="100">
        <v>834509.93</v>
      </c>
      <c r="E141" s="91"/>
      <c r="F141" s="101" t="s">
        <v>96</v>
      </c>
      <c r="G141" s="97"/>
      <c r="H141" s="101" t="s">
        <v>53</v>
      </c>
      <c r="I141" s="91"/>
      <c r="J141" s="102">
        <v>-5</v>
      </c>
      <c r="K141" s="95"/>
      <c r="L141" s="263">
        <v>13363</v>
      </c>
      <c r="M141" s="93"/>
      <c r="N141" s="104">
        <f t="shared" ref="N141:N143" si="33">ROUND(+L141/$D141*100,2)</f>
        <v>1.6</v>
      </c>
      <c r="O141" s="91"/>
      <c r="P141" s="101" t="s">
        <v>96</v>
      </c>
      <c r="Q141" s="97"/>
      <c r="R141" s="101" t="s">
        <v>53</v>
      </c>
      <c r="S141" s="91"/>
      <c r="T141" s="102">
        <v>-5</v>
      </c>
      <c r="U141" s="95"/>
      <c r="V141" s="103">
        <v>13363</v>
      </c>
      <c r="W141" s="93"/>
      <c r="X141" s="104">
        <f t="shared" ref="X141:X143" si="34">ROUND(+V141/$D141*100,2)</f>
        <v>1.6</v>
      </c>
      <c r="Y141" s="104"/>
      <c r="Z141" s="103">
        <v>0</v>
      </c>
      <c r="AA141" s="91"/>
      <c r="AB141" s="150"/>
      <c r="AC141" s="151"/>
      <c r="AD141" s="151"/>
      <c r="AE141" s="152"/>
    </row>
    <row r="142" spans="1:31" s="90" customFormat="1" ht="12.75" x14ac:dyDescent="0.2">
      <c r="A142" s="95">
        <v>344</v>
      </c>
      <c r="B142" s="99" t="s">
        <v>97</v>
      </c>
      <c r="D142" s="105">
        <v>845205.14</v>
      </c>
      <c r="E142" s="91"/>
      <c r="F142" s="101" t="s">
        <v>96</v>
      </c>
      <c r="G142" s="97"/>
      <c r="H142" s="101" t="s">
        <v>53</v>
      </c>
      <c r="I142" s="91"/>
      <c r="J142" s="102">
        <v>-5</v>
      </c>
      <c r="K142" s="95"/>
      <c r="L142" s="262">
        <v>15200</v>
      </c>
      <c r="M142" s="93"/>
      <c r="N142" s="104">
        <f t="shared" si="33"/>
        <v>1.8</v>
      </c>
      <c r="O142" s="91"/>
      <c r="P142" s="101" t="s">
        <v>96</v>
      </c>
      <c r="Q142" s="97"/>
      <c r="R142" s="101" t="s">
        <v>53</v>
      </c>
      <c r="S142" s="91"/>
      <c r="T142" s="102">
        <v>-5</v>
      </c>
      <c r="U142" s="95"/>
      <c r="V142" s="92">
        <v>15200</v>
      </c>
      <c r="W142" s="93"/>
      <c r="X142" s="104">
        <f t="shared" si="34"/>
        <v>1.8</v>
      </c>
      <c r="Y142" s="104"/>
      <c r="Z142" s="92">
        <v>0</v>
      </c>
      <c r="AA142" s="91"/>
      <c r="AB142" s="150"/>
      <c r="AC142" s="151"/>
      <c r="AD142" s="151"/>
      <c r="AE142" s="152"/>
    </row>
    <row r="143" spans="1:31" s="90" customFormat="1" ht="12.75" x14ac:dyDescent="0.2">
      <c r="A143" s="30"/>
      <c r="B143" s="70" t="s">
        <v>98</v>
      </c>
      <c r="D143" s="106">
        <v>1679715.07</v>
      </c>
      <c r="E143" s="91"/>
      <c r="F143" s="101"/>
      <c r="G143" s="97"/>
      <c r="H143" s="91"/>
      <c r="I143" s="91"/>
      <c r="J143" s="102"/>
      <c r="K143" s="95"/>
      <c r="L143" s="264">
        <v>28563</v>
      </c>
      <c r="M143" s="93"/>
      <c r="N143" s="94">
        <f t="shared" si="33"/>
        <v>1.7</v>
      </c>
      <c r="O143" s="91"/>
      <c r="P143" s="101"/>
      <c r="Q143" s="97"/>
      <c r="R143" s="91"/>
      <c r="S143" s="91"/>
      <c r="T143" s="102"/>
      <c r="U143" s="95"/>
      <c r="V143" s="107">
        <v>28563</v>
      </c>
      <c r="W143" s="93"/>
      <c r="X143" s="94">
        <f t="shared" si="34"/>
        <v>1.7</v>
      </c>
      <c r="Y143" s="94"/>
      <c r="Z143" s="107">
        <v>0</v>
      </c>
      <c r="AA143" s="91"/>
      <c r="AB143" s="150"/>
      <c r="AC143" s="151"/>
      <c r="AD143" s="151"/>
      <c r="AE143" s="152"/>
    </row>
    <row r="144" spans="1:31" s="90" customFormat="1" ht="12.75" x14ac:dyDescent="0.2">
      <c r="A144" s="30"/>
      <c r="B144" s="31"/>
      <c r="D144" s="100"/>
      <c r="E144" s="108"/>
      <c r="F144" s="101"/>
      <c r="G144" s="97"/>
      <c r="H144" s="91"/>
      <c r="I144" s="91"/>
      <c r="J144" s="102"/>
      <c r="K144" s="95"/>
      <c r="L144" s="263"/>
      <c r="M144" s="93"/>
      <c r="N144" s="94"/>
      <c r="O144" s="108"/>
      <c r="P144" s="101"/>
      <c r="Q144" s="97"/>
      <c r="R144" s="91"/>
      <c r="S144" s="91"/>
      <c r="T144" s="102"/>
      <c r="U144" s="95"/>
      <c r="V144" s="103"/>
      <c r="W144" s="93"/>
      <c r="X144" s="94"/>
      <c r="Y144" s="94"/>
      <c r="Z144" s="103"/>
      <c r="AA144" s="91"/>
      <c r="AB144" s="150"/>
      <c r="AC144" s="151"/>
      <c r="AD144" s="151"/>
      <c r="AE144" s="152"/>
    </row>
    <row r="145" spans="1:31" s="13" customFormat="1" ht="12.75" x14ac:dyDescent="0.2">
      <c r="A145" s="79"/>
      <c r="B145" s="60" t="s">
        <v>99</v>
      </c>
      <c r="C145" s="66"/>
      <c r="D145" s="81">
        <v>3313643449.5600004</v>
      </c>
      <c r="E145" s="82"/>
      <c r="F145" s="73"/>
      <c r="G145" s="66"/>
      <c r="H145" s="31"/>
      <c r="I145" s="31"/>
      <c r="J145" s="56"/>
      <c r="K145" s="30"/>
      <c r="L145" s="261">
        <v>108929265</v>
      </c>
      <c r="M145" s="57"/>
      <c r="N145" s="75">
        <f>ROUND(+L145/$D145*100,2)</f>
        <v>3.29</v>
      </c>
      <c r="O145" s="82"/>
      <c r="P145" s="73"/>
      <c r="Q145" s="66"/>
      <c r="R145" s="31"/>
      <c r="S145" s="31"/>
      <c r="T145" s="56"/>
      <c r="U145" s="30"/>
      <c r="V145" s="84">
        <v>106672780</v>
      </c>
      <c r="W145" s="57"/>
      <c r="X145" s="75">
        <f>ROUND(+V145/$D145*100,2)</f>
        <v>3.22</v>
      </c>
      <c r="Y145" s="75"/>
      <c r="Z145" s="84">
        <v>-2256485</v>
      </c>
      <c r="AA145" s="31"/>
      <c r="AB145" s="150"/>
      <c r="AC145" s="151"/>
      <c r="AD145" s="151"/>
      <c r="AE145" s="152"/>
    </row>
    <row r="146" spans="1:31" s="13" customFormat="1" ht="12.75" x14ac:dyDescent="0.2">
      <c r="A146" s="30"/>
      <c r="C146" s="22"/>
      <c r="D146" s="23"/>
      <c r="F146" s="31"/>
      <c r="G146" s="22"/>
      <c r="H146" s="31"/>
      <c r="I146" s="31"/>
      <c r="J146" s="77"/>
      <c r="K146" s="21"/>
      <c r="L146" s="76"/>
      <c r="M146" s="109"/>
      <c r="N146" s="75"/>
      <c r="P146" s="31"/>
      <c r="Q146" s="22"/>
      <c r="R146" s="31"/>
      <c r="S146" s="31"/>
      <c r="T146" s="77"/>
      <c r="U146" s="21"/>
      <c r="V146" s="76"/>
      <c r="W146" s="109"/>
      <c r="X146" s="75"/>
      <c r="Y146" s="75"/>
      <c r="Z146" s="76"/>
      <c r="AA146" s="31"/>
      <c r="AB146" s="150"/>
      <c r="AC146" s="151"/>
      <c r="AD146" s="151"/>
      <c r="AE146" s="152"/>
    </row>
    <row r="147" spans="1:31" s="13" customFormat="1" ht="12.75" x14ac:dyDescent="0.2">
      <c r="A147" s="30">
        <v>340.3</v>
      </c>
      <c r="B147" s="54" t="s">
        <v>100</v>
      </c>
      <c r="C147" s="61"/>
      <c r="D147" s="64">
        <v>14529040</v>
      </c>
      <c r="E147" s="31"/>
      <c r="F147" s="65"/>
      <c r="G147" s="66"/>
      <c r="H147" s="31"/>
      <c r="I147" s="31"/>
      <c r="J147" s="67"/>
      <c r="K147" s="30"/>
      <c r="L147" s="31"/>
      <c r="M147" s="31"/>
      <c r="N147" s="31"/>
      <c r="O147" s="31"/>
      <c r="P147" s="65"/>
      <c r="Q147" s="66"/>
      <c r="R147" s="31"/>
      <c r="S147" s="31"/>
      <c r="T147" s="67"/>
      <c r="U147" s="30"/>
      <c r="V147" s="31"/>
      <c r="W147" s="31"/>
      <c r="X147" s="31"/>
      <c r="Y147" s="31"/>
      <c r="Z147" s="31"/>
      <c r="AA147" s="31"/>
      <c r="AB147" s="150"/>
      <c r="AC147" s="151"/>
      <c r="AD147" s="151"/>
      <c r="AE147" s="152"/>
    </row>
    <row r="148" spans="1:31" s="13" customFormat="1" ht="12.75" x14ac:dyDescent="0.2">
      <c r="A148" s="30">
        <v>340.3</v>
      </c>
      <c r="B148" s="54" t="s">
        <v>101</v>
      </c>
      <c r="C148" s="61"/>
      <c r="D148" s="87">
        <v>2891146.49</v>
      </c>
      <c r="E148" s="31"/>
      <c r="F148" s="65"/>
      <c r="G148" s="66"/>
      <c r="H148" s="31"/>
      <c r="I148" s="31"/>
      <c r="J148" s="67"/>
      <c r="K148" s="30"/>
      <c r="L148" s="31"/>
      <c r="M148" s="31"/>
      <c r="N148" s="31"/>
      <c r="O148" s="31"/>
      <c r="P148" s="65"/>
      <c r="Q148" s="66"/>
      <c r="R148" s="31"/>
      <c r="S148" s="31"/>
      <c r="T148" s="67"/>
      <c r="U148" s="30"/>
      <c r="V148" s="31"/>
      <c r="W148" s="31"/>
      <c r="X148" s="31"/>
      <c r="Y148" s="31"/>
      <c r="Z148" s="31"/>
      <c r="AA148" s="31"/>
      <c r="AB148" s="150"/>
      <c r="AC148" s="151"/>
      <c r="AD148" s="151"/>
      <c r="AE148" s="152"/>
    </row>
    <row r="149" spans="1:31" s="13" customFormat="1" ht="12.75" x14ac:dyDescent="0.2">
      <c r="A149" s="30"/>
      <c r="B149" s="54"/>
      <c r="C149" s="61"/>
      <c r="D149" s="64"/>
      <c r="E149" s="72"/>
      <c r="F149" s="65"/>
      <c r="G149" s="66"/>
      <c r="H149" s="65"/>
      <c r="I149" s="31"/>
      <c r="J149" s="67"/>
      <c r="K149" s="30"/>
      <c r="L149" s="68"/>
      <c r="M149" s="57"/>
      <c r="N149" s="69"/>
      <c r="O149" s="72"/>
      <c r="P149" s="65"/>
      <c r="Q149" s="66"/>
      <c r="R149" s="65"/>
      <c r="S149" s="31"/>
      <c r="T149" s="67"/>
      <c r="U149" s="30"/>
      <c r="V149" s="68"/>
      <c r="W149" s="57"/>
      <c r="X149" s="69"/>
      <c r="Y149" s="69"/>
      <c r="Z149" s="68"/>
      <c r="AA149" s="31"/>
      <c r="AB149" s="150"/>
      <c r="AC149" s="151"/>
      <c r="AD149" s="151"/>
      <c r="AE149" s="152"/>
    </row>
    <row r="150" spans="1:31" s="13" customFormat="1" ht="12.75" x14ac:dyDescent="0.2">
      <c r="A150" s="79"/>
      <c r="B150" s="80" t="s">
        <v>102</v>
      </c>
      <c r="C150" s="66"/>
      <c r="D150" s="110">
        <f>+D145+SUM(D147:D148)</f>
        <v>3331063636.0500002</v>
      </c>
      <c r="E150" s="83"/>
      <c r="F150" s="73"/>
      <c r="G150" s="66"/>
      <c r="H150" s="31"/>
      <c r="I150" s="31"/>
      <c r="J150" s="56"/>
      <c r="K150" s="30"/>
      <c r="L150" s="112">
        <f>+L143+L138+L131+L123+L115+L107+L99+L91+L83+L76+L68+L61+L53+L44+L35+L26</f>
        <v>108929265</v>
      </c>
      <c r="M150" s="57"/>
      <c r="N150" s="75"/>
      <c r="O150" s="83"/>
      <c r="P150" s="73"/>
      <c r="Q150" s="66"/>
      <c r="R150" s="31"/>
      <c r="S150" s="31"/>
      <c r="T150" s="56"/>
      <c r="U150" s="30"/>
      <c r="V150" s="112">
        <f>+V143+V138+V131+V123+V115+V107+V99+V91+V83+V76+V68+V61+V53+V44+V35+V26</f>
        <v>106672780</v>
      </c>
      <c r="W150" s="57"/>
      <c r="X150" s="75"/>
      <c r="Y150" s="75"/>
      <c r="Z150" s="112">
        <f>+Z143+Z138+Z131+Z123+Z115+Z107+Z99+Z91+Z83+Z76+Z68+Z61+Z53+Z44+Z35+Z26</f>
        <v>-2256485</v>
      </c>
      <c r="AA150" s="31"/>
      <c r="AB150" s="156">
        <f>+AB143+AB138+AB131+AB123+AB115+AB107+AB99+AB91+AB83+AB76+AB68+AB61+AB53+AB44+AB35+AB26</f>
        <v>-188997.19139332452</v>
      </c>
      <c r="AC150" s="151"/>
      <c r="AD150" s="151"/>
      <c r="AE150" s="152"/>
    </row>
    <row r="151" spans="1:31" s="13" customFormat="1" ht="12.75" x14ac:dyDescent="0.2">
      <c r="A151" s="30"/>
      <c r="B151" s="31"/>
      <c r="C151" s="66"/>
      <c r="D151" s="111"/>
      <c r="E151" s="82"/>
      <c r="F151" s="73"/>
      <c r="G151" s="66"/>
      <c r="H151" s="31"/>
      <c r="I151" s="31"/>
      <c r="J151" s="56"/>
      <c r="K151" s="30"/>
      <c r="L151" s="84"/>
      <c r="M151" s="57"/>
      <c r="N151" s="75"/>
      <c r="O151" s="82"/>
      <c r="P151" s="73"/>
      <c r="Q151" s="66"/>
      <c r="R151" s="31"/>
      <c r="S151" s="31"/>
      <c r="T151" s="56"/>
      <c r="U151" s="30"/>
      <c r="V151" s="84"/>
      <c r="W151" s="57"/>
      <c r="X151" s="75"/>
      <c r="Y151" s="75"/>
      <c r="Z151" s="84"/>
      <c r="AA151" s="31"/>
      <c r="AB151" s="157"/>
      <c r="AC151" s="151"/>
      <c r="AD151" s="151"/>
      <c r="AE151" s="152"/>
    </row>
    <row r="152" spans="1:31" s="13" customFormat="1" ht="12.75" x14ac:dyDescent="0.2">
      <c r="A152" s="60"/>
      <c r="B152" s="14"/>
      <c r="C152" s="66"/>
      <c r="D152" s="64"/>
      <c r="E152" s="72"/>
      <c r="F152" s="73"/>
      <c r="G152" s="66"/>
      <c r="H152" s="31"/>
      <c r="I152" s="31"/>
      <c r="J152" s="56"/>
      <c r="K152" s="30"/>
      <c r="L152" s="68"/>
      <c r="M152" s="57"/>
      <c r="N152" s="75"/>
      <c r="O152" s="72"/>
      <c r="P152" s="73"/>
      <c r="Q152" s="66"/>
      <c r="R152" s="31"/>
      <c r="S152" s="31"/>
      <c r="T152" s="56"/>
      <c r="U152" s="30"/>
      <c r="V152" s="68"/>
      <c r="W152" s="57"/>
      <c r="X152" s="75"/>
      <c r="Y152" s="75"/>
      <c r="Z152" s="68"/>
      <c r="AA152" s="31"/>
      <c r="AB152" s="150"/>
      <c r="AC152" s="151"/>
      <c r="AD152" s="151"/>
      <c r="AE152" s="152"/>
    </row>
    <row r="153" spans="1:31" s="13" customFormat="1" ht="12.75" x14ac:dyDescent="0.2">
      <c r="A153" s="30"/>
      <c r="B153" s="31"/>
      <c r="C153" s="66"/>
      <c r="D153" s="64"/>
      <c r="E153" s="31"/>
      <c r="F153" s="73"/>
      <c r="G153" s="66"/>
      <c r="H153" s="31"/>
      <c r="I153" s="31"/>
      <c r="J153" s="56"/>
      <c r="K153" s="30"/>
      <c r="L153" s="68"/>
      <c r="M153" s="57"/>
      <c r="N153" s="75"/>
      <c r="O153" s="31"/>
      <c r="P153" s="73"/>
      <c r="Q153" s="66"/>
      <c r="R153" s="31"/>
      <c r="S153" s="31"/>
      <c r="T153" s="56"/>
      <c r="U153" s="30"/>
      <c r="V153" s="68"/>
      <c r="W153" s="57"/>
      <c r="X153" s="75"/>
      <c r="Y153" s="75"/>
      <c r="Z153" s="68"/>
      <c r="AA153" s="31"/>
      <c r="AB153" s="150"/>
      <c r="AC153" s="151"/>
      <c r="AD153" s="151"/>
      <c r="AE153" s="152"/>
    </row>
    <row r="154" spans="1:31" s="13" customFormat="1" ht="12.75" customHeight="1" x14ac:dyDescent="0.2">
      <c r="A154" s="59" t="s">
        <v>103</v>
      </c>
      <c r="B154" s="83"/>
      <c r="C154" s="66"/>
      <c r="D154" s="64"/>
      <c r="E154" s="31"/>
      <c r="F154" s="73"/>
      <c r="G154" s="66"/>
      <c r="H154" s="31"/>
      <c r="I154" s="31"/>
      <c r="J154" s="56"/>
      <c r="K154" s="30"/>
      <c r="L154" s="68"/>
      <c r="M154" s="57"/>
      <c r="N154" s="75"/>
      <c r="O154" s="31"/>
      <c r="P154" s="73"/>
      <c r="Q154" s="66"/>
      <c r="R154" s="31"/>
      <c r="S154" s="31"/>
      <c r="T154" s="56"/>
      <c r="U154" s="30"/>
      <c r="V154" s="68"/>
      <c r="W154" s="57"/>
      <c r="X154" s="75"/>
      <c r="Y154" s="75"/>
      <c r="Z154" s="68"/>
      <c r="AA154" s="31"/>
      <c r="AB154" s="157"/>
      <c r="AC154" s="151"/>
      <c r="AD154" s="296" t="s">
        <v>191</v>
      </c>
      <c r="AE154" s="297"/>
    </row>
    <row r="155" spans="1:31" s="13" customFormat="1" ht="12.75" x14ac:dyDescent="0.2">
      <c r="A155" s="30">
        <v>350.2</v>
      </c>
      <c r="B155" s="54" t="s">
        <v>104</v>
      </c>
      <c r="C155" s="66"/>
      <c r="D155" s="64">
        <v>144659565.44</v>
      </c>
      <c r="E155" s="31"/>
      <c r="F155" s="65" t="s">
        <v>96</v>
      </c>
      <c r="G155" s="66"/>
      <c r="H155" s="65" t="s">
        <v>105</v>
      </c>
      <c r="I155" s="31"/>
      <c r="J155" s="67">
        <v>0</v>
      </c>
      <c r="K155" s="30"/>
      <c r="L155" s="68">
        <v>1834089</v>
      </c>
      <c r="M155" s="57"/>
      <c r="N155" s="69">
        <f t="shared" ref="N155:N164" si="35">ROUND(+L155/$D155*100,2)</f>
        <v>1.27</v>
      </c>
      <c r="O155" s="31"/>
      <c r="P155" s="65" t="s">
        <v>96</v>
      </c>
      <c r="Q155" s="66"/>
      <c r="R155" s="65" t="s">
        <v>105</v>
      </c>
      <c r="S155" s="31"/>
      <c r="T155" s="67">
        <v>0</v>
      </c>
      <c r="U155" s="30"/>
      <c r="V155" s="68">
        <v>1817398</v>
      </c>
      <c r="W155" s="57"/>
      <c r="X155" s="69">
        <f t="shared" ref="X155:X164" si="36">ROUND(+V155/$D155*100,2)</f>
        <v>1.26</v>
      </c>
      <c r="Y155" s="69"/>
      <c r="Z155" s="68">
        <v>-16691</v>
      </c>
      <c r="AA155" s="31"/>
      <c r="AB155" s="153">
        <f>+'Page 4.3'!H10</f>
        <v>-992.11663993526645</v>
      </c>
      <c r="AC155" s="151"/>
      <c r="AD155" s="298"/>
      <c r="AE155" s="299"/>
    </row>
    <row r="156" spans="1:31" s="13" customFormat="1" ht="12.75" x14ac:dyDescent="0.2">
      <c r="A156" s="30">
        <v>352</v>
      </c>
      <c r="B156" s="54" t="s">
        <v>44</v>
      </c>
      <c r="C156" s="66"/>
      <c r="D156" s="64">
        <v>161875086.94999999</v>
      </c>
      <c r="E156" s="31"/>
      <c r="F156" s="65" t="s">
        <v>96</v>
      </c>
      <c r="G156" s="66"/>
      <c r="H156" s="65" t="s">
        <v>46</v>
      </c>
      <c r="I156" s="31"/>
      <c r="J156" s="67">
        <v>-10</v>
      </c>
      <c r="K156" s="30"/>
      <c r="L156" s="68">
        <v>2326081</v>
      </c>
      <c r="M156" s="57"/>
      <c r="N156" s="69">
        <f t="shared" si="35"/>
        <v>1.44</v>
      </c>
      <c r="O156" s="31"/>
      <c r="P156" s="65" t="s">
        <v>96</v>
      </c>
      <c r="Q156" s="66"/>
      <c r="R156" s="65" t="s">
        <v>46</v>
      </c>
      <c r="S156" s="31"/>
      <c r="T156" s="67">
        <v>-10</v>
      </c>
      <c r="U156" s="30"/>
      <c r="V156" s="68">
        <v>2315485</v>
      </c>
      <c r="W156" s="57"/>
      <c r="X156" s="69">
        <f t="shared" si="36"/>
        <v>1.43</v>
      </c>
      <c r="Y156" s="69"/>
      <c r="Z156" s="68">
        <v>-10596</v>
      </c>
      <c r="AA156" s="31"/>
      <c r="AB156" s="153">
        <v>-629.82852535822201</v>
      </c>
      <c r="AC156" s="151"/>
      <c r="AD156" s="298"/>
      <c r="AE156" s="299"/>
    </row>
    <row r="157" spans="1:31" s="13" customFormat="1" ht="12.75" x14ac:dyDescent="0.2">
      <c r="A157" s="30">
        <v>353</v>
      </c>
      <c r="B157" s="54" t="s">
        <v>106</v>
      </c>
      <c r="C157" s="66"/>
      <c r="D157" s="64">
        <v>1889580072.73</v>
      </c>
      <c r="E157" s="31"/>
      <c r="F157" s="65" t="s">
        <v>96</v>
      </c>
      <c r="G157" s="66"/>
      <c r="H157" s="65" t="s">
        <v>107</v>
      </c>
      <c r="I157" s="31"/>
      <c r="J157" s="67">
        <v>-5</v>
      </c>
      <c r="K157" s="30"/>
      <c r="L157" s="68">
        <v>33616992</v>
      </c>
      <c r="M157" s="57"/>
      <c r="N157" s="69">
        <f t="shared" si="35"/>
        <v>1.78</v>
      </c>
      <c r="O157" s="31"/>
      <c r="P157" s="65" t="s">
        <v>96</v>
      </c>
      <c r="Q157" s="66"/>
      <c r="R157" s="65" t="s">
        <v>121</v>
      </c>
      <c r="S157" s="31"/>
      <c r="T157" s="67">
        <v>-5</v>
      </c>
      <c r="U157" s="30"/>
      <c r="V157" s="68">
        <v>33171050</v>
      </c>
      <c r="W157" s="57"/>
      <c r="X157" s="69">
        <f t="shared" si="36"/>
        <v>1.76</v>
      </c>
      <c r="Y157" s="69"/>
      <c r="Z157" s="68">
        <v>-445942</v>
      </c>
      <c r="AA157" s="31"/>
      <c r="AB157" s="153">
        <v>-26506.888661315235</v>
      </c>
      <c r="AC157" s="151"/>
      <c r="AD157" s="298"/>
      <c r="AE157" s="299"/>
    </row>
    <row r="158" spans="1:31" s="13" customFormat="1" ht="12.75" x14ac:dyDescent="0.2">
      <c r="A158" s="30">
        <v>353.7</v>
      </c>
      <c r="B158" s="54" t="s">
        <v>108</v>
      </c>
      <c r="C158" s="66"/>
      <c r="D158" s="64"/>
      <c r="E158" s="31"/>
      <c r="F158" s="65" t="s">
        <v>96</v>
      </c>
      <c r="G158" s="66"/>
      <c r="H158" s="65" t="s">
        <v>109</v>
      </c>
      <c r="I158" s="31"/>
      <c r="J158" s="67">
        <v>0</v>
      </c>
      <c r="K158" s="30"/>
      <c r="L158" s="68">
        <v>582673</v>
      </c>
      <c r="M158" s="57"/>
      <c r="N158" s="69">
        <v>3.94</v>
      </c>
      <c r="O158" s="31"/>
      <c r="P158" s="65"/>
      <c r="Q158" s="66"/>
      <c r="R158" s="65"/>
      <c r="S158" s="31"/>
      <c r="T158" s="67"/>
      <c r="U158" s="30"/>
      <c r="V158" s="68"/>
      <c r="W158" s="57"/>
      <c r="X158" s="69"/>
      <c r="Y158" s="69"/>
      <c r="Z158" s="68">
        <v>-582673</v>
      </c>
      <c r="AA158" s="31"/>
      <c r="AB158" s="153">
        <v>-34634.208791624325</v>
      </c>
      <c r="AC158" s="151"/>
      <c r="AD158" s="298"/>
      <c r="AE158" s="299"/>
    </row>
    <row r="159" spans="1:31" s="13" customFormat="1" ht="12.75" x14ac:dyDescent="0.2">
      <c r="A159" s="30">
        <v>354</v>
      </c>
      <c r="B159" s="54" t="s">
        <v>110</v>
      </c>
      <c r="C159" s="66"/>
      <c r="D159" s="64">
        <v>1223124758.03</v>
      </c>
      <c r="E159" s="31"/>
      <c r="F159" s="65" t="s">
        <v>96</v>
      </c>
      <c r="G159" s="66"/>
      <c r="H159" s="65" t="s">
        <v>111</v>
      </c>
      <c r="I159" s="31"/>
      <c r="J159" s="67">
        <v>-10</v>
      </c>
      <c r="K159" s="30"/>
      <c r="L159" s="68">
        <v>19136791</v>
      </c>
      <c r="M159" s="57"/>
      <c r="N159" s="69">
        <f t="shared" si="35"/>
        <v>1.56</v>
      </c>
      <c r="O159" s="31"/>
      <c r="P159" s="65" t="s">
        <v>96</v>
      </c>
      <c r="Q159" s="66"/>
      <c r="R159" s="65" t="s">
        <v>111</v>
      </c>
      <c r="S159" s="31"/>
      <c r="T159" s="67">
        <v>-10</v>
      </c>
      <c r="U159" s="30"/>
      <c r="V159" s="68">
        <v>19011373</v>
      </c>
      <c r="W159" s="57"/>
      <c r="X159" s="69">
        <f t="shared" si="36"/>
        <v>1.55</v>
      </c>
      <c r="Y159" s="69"/>
      <c r="Z159" s="68">
        <v>-125418</v>
      </c>
      <c r="AA159" s="31"/>
      <c r="AB159" s="153">
        <v>-7454.8729703074259</v>
      </c>
      <c r="AC159" s="151"/>
      <c r="AD159" s="298"/>
      <c r="AE159" s="299"/>
    </row>
    <row r="160" spans="1:31" s="13" customFormat="1" ht="12.75" x14ac:dyDescent="0.2">
      <c r="A160" s="30">
        <v>355</v>
      </c>
      <c r="B160" s="54" t="s">
        <v>112</v>
      </c>
      <c r="C160" s="66"/>
      <c r="D160" s="64">
        <v>731547357.88999999</v>
      </c>
      <c r="E160" s="31"/>
      <c r="F160" s="65" t="s">
        <v>96</v>
      </c>
      <c r="G160" s="66"/>
      <c r="H160" s="65" t="s">
        <v>113</v>
      </c>
      <c r="I160" s="31"/>
      <c r="J160" s="67">
        <v>-40</v>
      </c>
      <c r="K160" s="30"/>
      <c r="L160" s="68">
        <v>16050811</v>
      </c>
      <c r="M160" s="57"/>
      <c r="N160" s="69">
        <f t="shared" si="35"/>
        <v>2.19</v>
      </c>
      <c r="O160" s="31"/>
      <c r="P160" s="65" t="s">
        <v>96</v>
      </c>
      <c r="Q160" s="66"/>
      <c r="R160" s="65" t="s">
        <v>113</v>
      </c>
      <c r="S160" s="31"/>
      <c r="T160" s="67">
        <v>-40</v>
      </c>
      <c r="U160" s="30"/>
      <c r="V160" s="68">
        <v>15887401</v>
      </c>
      <c r="W160" s="57"/>
      <c r="X160" s="69">
        <f t="shared" si="36"/>
        <v>2.17</v>
      </c>
      <c r="Y160" s="69"/>
      <c r="Z160" s="68">
        <v>-163410</v>
      </c>
      <c r="AA160" s="31"/>
      <c r="AB160" s="153">
        <v>-9713.1256444683913</v>
      </c>
      <c r="AC160" s="151"/>
      <c r="AD160" s="298"/>
      <c r="AE160" s="299"/>
    </row>
    <row r="161" spans="1:31" s="13" customFormat="1" ht="12.75" x14ac:dyDescent="0.2">
      <c r="A161" s="30">
        <v>356</v>
      </c>
      <c r="B161" s="54" t="s">
        <v>114</v>
      </c>
      <c r="C161" s="66"/>
      <c r="D161" s="64">
        <v>1087435404.46</v>
      </c>
      <c r="E161" s="31"/>
      <c r="F161" s="65" t="s">
        <v>96</v>
      </c>
      <c r="G161" s="66"/>
      <c r="H161" s="65" t="s">
        <v>58</v>
      </c>
      <c r="I161" s="31"/>
      <c r="J161" s="67">
        <v>-30</v>
      </c>
      <c r="K161" s="30"/>
      <c r="L161" s="68">
        <v>21827222</v>
      </c>
      <c r="M161" s="57"/>
      <c r="N161" s="69">
        <f t="shared" si="35"/>
        <v>2.0099999999999998</v>
      </c>
      <c r="O161" s="31"/>
      <c r="P161" s="65" t="s">
        <v>96</v>
      </c>
      <c r="Q161" s="66"/>
      <c r="R161" s="65" t="s">
        <v>122</v>
      </c>
      <c r="S161" s="31"/>
      <c r="T161" s="67">
        <v>-30</v>
      </c>
      <c r="U161" s="30"/>
      <c r="V161" s="68">
        <v>20628831</v>
      </c>
      <c r="W161" s="57"/>
      <c r="X161" s="69">
        <f t="shared" si="36"/>
        <v>1.9</v>
      </c>
      <c r="Y161" s="69"/>
      <c r="Z161" s="68">
        <v>-1198391</v>
      </c>
      <c r="AA161" s="31"/>
      <c r="AB161" s="153">
        <v>-71232.619510434612</v>
      </c>
      <c r="AC161" s="151"/>
      <c r="AD161" s="298"/>
      <c r="AE161" s="299"/>
    </row>
    <row r="162" spans="1:31" s="13" customFormat="1" ht="12.75" x14ac:dyDescent="0.2">
      <c r="A162" s="30">
        <v>357</v>
      </c>
      <c r="B162" s="54" t="s">
        <v>115</v>
      </c>
      <c r="C162" s="66"/>
      <c r="D162" s="64">
        <v>3235729.73</v>
      </c>
      <c r="E162" s="31"/>
      <c r="F162" s="65" t="s">
        <v>96</v>
      </c>
      <c r="G162" s="66"/>
      <c r="H162" s="65" t="s">
        <v>113</v>
      </c>
      <c r="I162" s="31"/>
      <c r="J162" s="67">
        <v>0</v>
      </c>
      <c r="K162" s="30"/>
      <c r="L162" s="68">
        <v>52026</v>
      </c>
      <c r="M162" s="57"/>
      <c r="N162" s="69">
        <f t="shared" si="35"/>
        <v>1.61</v>
      </c>
      <c r="O162" s="31"/>
      <c r="P162" s="65" t="s">
        <v>96</v>
      </c>
      <c r="Q162" s="66"/>
      <c r="R162" s="65" t="s">
        <v>113</v>
      </c>
      <c r="S162" s="31"/>
      <c r="T162" s="67">
        <v>0</v>
      </c>
      <c r="U162" s="30"/>
      <c r="V162" s="68">
        <v>51672</v>
      </c>
      <c r="W162" s="57"/>
      <c r="X162" s="69">
        <f t="shared" si="36"/>
        <v>1.6</v>
      </c>
      <c r="Y162" s="69"/>
      <c r="Z162" s="68">
        <v>-354</v>
      </c>
      <c r="AA162" s="31"/>
      <c r="AB162" s="153">
        <v>-21.04183635115238</v>
      </c>
      <c r="AC162" s="151"/>
      <c r="AD162" s="298"/>
      <c r="AE162" s="299"/>
    </row>
    <row r="163" spans="1:31" s="13" customFormat="1" ht="12.75" x14ac:dyDescent="0.2">
      <c r="A163" s="30">
        <v>358</v>
      </c>
      <c r="B163" s="54" t="s">
        <v>116</v>
      </c>
      <c r="C163" s="66"/>
      <c r="D163" s="64">
        <v>7410861.2699999996</v>
      </c>
      <c r="E163" s="31"/>
      <c r="F163" s="65" t="s">
        <v>96</v>
      </c>
      <c r="G163" s="66"/>
      <c r="H163" s="65" t="s">
        <v>113</v>
      </c>
      <c r="I163" s="31"/>
      <c r="J163" s="67">
        <v>-5</v>
      </c>
      <c r="K163" s="30"/>
      <c r="L163" s="68">
        <v>124508</v>
      </c>
      <c r="M163" s="57"/>
      <c r="N163" s="69">
        <f t="shared" si="35"/>
        <v>1.68</v>
      </c>
      <c r="O163" s="31"/>
      <c r="P163" s="65" t="s">
        <v>96</v>
      </c>
      <c r="Q163" s="66"/>
      <c r="R163" s="65" t="s">
        <v>113</v>
      </c>
      <c r="S163" s="31"/>
      <c r="T163" s="67">
        <v>-5</v>
      </c>
      <c r="U163" s="30"/>
      <c r="V163" s="68">
        <v>123485</v>
      </c>
      <c r="W163" s="57"/>
      <c r="X163" s="69">
        <f t="shared" si="36"/>
        <v>1.67</v>
      </c>
      <c r="Y163" s="69"/>
      <c r="Z163" s="68">
        <v>-1023</v>
      </c>
      <c r="AA163" s="31"/>
      <c r="AB163" s="153">
        <v>-60.807340641889503</v>
      </c>
      <c r="AC163" s="151"/>
      <c r="AD163" s="298"/>
      <c r="AE163" s="299"/>
    </row>
    <row r="164" spans="1:31" s="13" customFormat="1" ht="12.75" x14ac:dyDescent="0.2">
      <c r="A164" s="30">
        <v>359</v>
      </c>
      <c r="B164" s="54" t="s">
        <v>117</v>
      </c>
      <c r="C164" s="66"/>
      <c r="D164" s="64">
        <v>11575387.130000001</v>
      </c>
      <c r="E164" s="31"/>
      <c r="F164" s="65" t="s">
        <v>96</v>
      </c>
      <c r="G164" s="66"/>
      <c r="H164" s="65" t="s">
        <v>118</v>
      </c>
      <c r="I164" s="31"/>
      <c r="J164" s="67">
        <v>0</v>
      </c>
      <c r="K164" s="30"/>
      <c r="L164" s="68">
        <v>154183</v>
      </c>
      <c r="M164" s="57"/>
      <c r="N164" s="69">
        <f t="shared" si="35"/>
        <v>1.33</v>
      </c>
      <c r="O164" s="31"/>
      <c r="P164" s="65" t="s">
        <v>96</v>
      </c>
      <c r="Q164" s="66"/>
      <c r="R164" s="65" t="s">
        <v>118</v>
      </c>
      <c r="S164" s="31"/>
      <c r="T164" s="67">
        <v>0</v>
      </c>
      <c r="U164" s="30"/>
      <c r="V164" s="68">
        <v>152176</v>
      </c>
      <c r="W164" s="57"/>
      <c r="X164" s="69">
        <f t="shared" si="36"/>
        <v>1.31</v>
      </c>
      <c r="Y164" s="69"/>
      <c r="Z164" s="68">
        <v>-2007</v>
      </c>
      <c r="AA164" s="31"/>
      <c r="AB164" s="155">
        <v>-119.29651287221137</v>
      </c>
      <c r="AC164" s="151"/>
      <c r="AD164" s="300"/>
      <c r="AE164" s="301"/>
    </row>
    <row r="165" spans="1:31" s="13" customFormat="1" ht="12.75" x14ac:dyDescent="0.2">
      <c r="A165" s="30"/>
      <c r="B165" s="78" t="s">
        <v>119</v>
      </c>
      <c r="C165" s="66"/>
      <c r="D165" s="111">
        <v>5260444223.6300001</v>
      </c>
      <c r="E165" s="82"/>
      <c r="F165" s="73"/>
      <c r="G165" s="66"/>
      <c r="H165" s="31"/>
      <c r="I165" s="31"/>
      <c r="J165" s="56"/>
      <c r="K165" s="30"/>
      <c r="L165" s="112">
        <v>95705376</v>
      </c>
      <c r="M165" s="85"/>
      <c r="N165" s="86">
        <f>ROUND(+L165/$D165*100,2)</f>
        <v>1.82</v>
      </c>
      <c r="O165" s="82"/>
      <c r="P165" s="73"/>
      <c r="Q165" s="66"/>
      <c r="R165" s="31"/>
      <c r="S165" s="31"/>
      <c r="T165" s="56"/>
      <c r="U165" s="30"/>
      <c r="V165" s="112">
        <v>93158871</v>
      </c>
      <c r="W165" s="85"/>
      <c r="X165" s="86">
        <f>ROUND(+V165/$D165*100,2)</f>
        <v>1.77</v>
      </c>
      <c r="Y165" s="86"/>
      <c r="Z165" s="112">
        <v>-2546505</v>
      </c>
      <c r="AA165" s="31"/>
      <c r="AB165" s="158">
        <v>-151364.80643330872</v>
      </c>
      <c r="AC165" s="159"/>
      <c r="AD165" s="159"/>
      <c r="AE165" s="160"/>
    </row>
    <row r="166" spans="1:31" s="13" customFormat="1" ht="12.75" x14ac:dyDescent="0.2">
      <c r="A166" s="30"/>
      <c r="B166" s="78"/>
      <c r="C166" s="66"/>
      <c r="D166" s="64"/>
      <c r="E166" s="72"/>
      <c r="F166" s="73"/>
      <c r="G166" s="66"/>
      <c r="H166" s="31"/>
      <c r="I166" s="31"/>
      <c r="J166" s="56"/>
      <c r="K166" s="30"/>
      <c r="L166" s="68"/>
      <c r="M166" s="57"/>
      <c r="N166" s="75"/>
      <c r="O166" s="72"/>
      <c r="P166" s="73"/>
      <c r="Q166" s="66"/>
      <c r="R166" s="31"/>
      <c r="S166" s="31"/>
      <c r="T166" s="56"/>
      <c r="U166" s="30"/>
      <c r="V166" s="68"/>
      <c r="W166" s="57"/>
      <c r="X166" s="75"/>
      <c r="Y166" s="75"/>
      <c r="Z166" s="68"/>
      <c r="AA166" s="31"/>
      <c r="AB166" s="95"/>
      <c r="AC166" s="90"/>
      <c r="AD166" s="90"/>
      <c r="AE166" s="90"/>
    </row>
    <row r="167" spans="1:31" s="13" customFormat="1" ht="12.75" hidden="1" x14ac:dyDescent="0.2">
      <c r="A167" s="30"/>
      <c r="B167" s="31"/>
      <c r="C167" s="66"/>
      <c r="D167" s="64"/>
      <c r="E167" s="31"/>
      <c r="F167" s="73"/>
      <c r="G167" s="66"/>
      <c r="H167" s="31"/>
      <c r="I167" s="31"/>
      <c r="J167" s="56"/>
      <c r="K167" s="30"/>
      <c r="L167" s="68"/>
      <c r="M167" s="57"/>
      <c r="N167" s="75"/>
      <c r="O167" s="31"/>
      <c r="P167" s="73"/>
      <c r="Q167" s="66"/>
      <c r="R167" s="31"/>
      <c r="S167" s="31"/>
      <c r="T167" s="56"/>
      <c r="U167" s="30"/>
      <c r="V167" s="68"/>
      <c r="W167" s="57"/>
      <c r="X167" s="75"/>
      <c r="Y167" s="75"/>
      <c r="Z167" s="68"/>
      <c r="AA167" s="31"/>
      <c r="AB167" s="95"/>
      <c r="AC167" s="90"/>
      <c r="AD167" s="90"/>
      <c r="AE167" s="90"/>
    </row>
    <row r="168" spans="1:31" x14ac:dyDescent="0.25">
      <c r="X168" s="257"/>
      <c r="Z168" s="113"/>
    </row>
    <row r="169" spans="1:31" ht="14.25" x14ac:dyDescent="0.2">
      <c r="T169" s="257" t="s">
        <v>203</v>
      </c>
      <c r="U169" s="257"/>
      <c r="V169" s="257"/>
      <c r="W169" s="257"/>
      <c r="X169" s="257"/>
      <c r="Y169" s="257"/>
      <c r="Z169" s="257"/>
      <c r="AA169" s="257"/>
      <c r="AB169" s="243">
        <f>+AB165+AB150</f>
        <v>-340361.99782663328</v>
      </c>
    </row>
    <row r="170" spans="1:31" x14ac:dyDescent="0.25">
      <c r="D170" s="114"/>
      <c r="L170" s="114"/>
      <c r="T170" s="257"/>
      <c r="U170" s="257"/>
      <c r="V170" s="266"/>
      <c r="W170" s="257"/>
      <c r="X170" s="257"/>
      <c r="Y170" s="257"/>
      <c r="Z170" s="266"/>
      <c r="AA170" s="257"/>
      <c r="AB170" s="242"/>
    </row>
    <row r="171" spans="1:31" ht="14.25" x14ac:dyDescent="0.2">
      <c r="D171" s="114"/>
      <c r="L171" s="114"/>
      <c r="T171" s="257" t="s">
        <v>200</v>
      </c>
      <c r="U171" s="257"/>
      <c r="V171" s="266"/>
      <c r="W171" s="257"/>
      <c r="X171" s="257"/>
      <c r="Y171" s="257"/>
      <c r="Z171" s="266"/>
      <c r="AA171" s="257"/>
      <c r="AB171" s="243">
        <f>+'Page 4.4'!N147</f>
        <v>791622.44080811786</v>
      </c>
    </row>
    <row r="172" spans="1:31" x14ac:dyDescent="0.25">
      <c r="T172" s="257"/>
      <c r="U172" s="257"/>
      <c r="V172" s="257"/>
      <c r="W172" s="257"/>
      <c r="X172" s="257"/>
      <c r="Y172" s="257"/>
      <c r="Z172" s="257"/>
      <c r="AA172" s="257"/>
      <c r="AB172" s="242"/>
    </row>
    <row r="173" spans="1:31" thickBot="1" x14ac:dyDescent="0.25">
      <c r="L173" s="113"/>
      <c r="T173" s="257" t="s">
        <v>201</v>
      </c>
      <c r="U173" s="257"/>
      <c r="V173" s="265"/>
      <c r="W173" s="257"/>
      <c r="X173" s="257"/>
      <c r="Y173" s="257"/>
      <c r="Z173" s="265"/>
      <c r="AA173" s="257"/>
      <c r="AB173" s="256">
        <f>+AB171+AB169</f>
        <v>451260.44298148458</v>
      </c>
      <c r="AD173" s="119" t="s">
        <v>202</v>
      </c>
    </row>
    <row r="174" spans="1:31" ht="15.75" thickTop="1" x14ac:dyDescent="0.25">
      <c r="L174" s="114"/>
      <c r="V174" s="114"/>
      <c r="X174" s="257"/>
      <c r="Z174" s="114"/>
    </row>
    <row r="175" spans="1:31" x14ac:dyDescent="0.25">
      <c r="X175" s="257"/>
    </row>
    <row r="176" spans="1:31" x14ac:dyDescent="0.25">
      <c r="X176" s="257"/>
    </row>
    <row r="177" spans="24:24" x14ac:dyDescent="0.25">
      <c r="X177" s="257"/>
    </row>
    <row r="178" spans="24:24" x14ac:dyDescent="0.25">
      <c r="X178" s="257"/>
    </row>
    <row r="179" spans="24:24" x14ac:dyDescent="0.25">
      <c r="X179" s="257"/>
    </row>
    <row r="180" spans="24:24" x14ac:dyDescent="0.25">
      <c r="X180" s="257"/>
    </row>
    <row r="181" spans="24:24" x14ac:dyDescent="0.25">
      <c r="X181" s="257"/>
    </row>
    <row r="182" spans="24:24" x14ac:dyDescent="0.25">
      <c r="X182" s="257"/>
    </row>
    <row r="183" spans="24:24" x14ac:dyDescent="0.25">
      <c r="X183" s="257"/>
    </row>
    <row r="184" spans="24:24" x14ac:dyDescent="0.25">
      <c r="X184" s="257"/>
    </row>
    <row r="185" spans="24:24" x14ac:dyDescent="0.25">
      <c r="X185" s="257"/>
    </row>
    <row r="186" spans="24:24" x14ac:dyDescent="0.25">
      <c r="X186" s="257"/>
    </row>
    <row r="187" spans="24:24" x14ac:dyDescent="0.25">
      <c r="X187" s="257"/>
    </row>
    <row r="188" spans="24:24" x14ac:dyDescent="0.25">
      <c r="X188" s="257"/>
    </row>
    <row r="189" spans="24:24" x14ac:dyDescent="0.25">
      <c r="X189" s="257"/>
    </row>
    <row r="190" spans="24:24" x14ac:dyDescent="0.25">
      <c r="X190" s="257"/>
    </row>
    <row r="191" spans="24:24" x14ac:dyDescent="0.25">
      <c r="X191" s="257"/>
    </row>
    <row r="192" spans="24:24" x14ac:dyDescent="0.25">
      <c r="X192" s="257"/>
    </row>
    <row r="193" spans="24:24" x14ac:dyDescent="0.25">
      <c r="X193" s="257"/>
    </row>
    <row r="194" spans="24:24" x14ac:dyDescent="0.25">
      <c r="X194" s="257"/>
    </row>
    <row r="195" spans="24:24" x14ac:dyDescent="0.25">
      <c r="X195" s="257"/>
    </row>
    <row r="196" spans="24:24" x14ac:dyDescent="0.25">
      <c r="X196" s="257"/>
    </row>
    <row r="197" spans="24:24" x14ac:dyDescent="0.25">
      <c r="X197" s="257"/>
    </row>
    <row r="198" spans="24:24" x14ac:dyDescent="0.25">
      <c r="X198" s="257"/>
    </row>
    <row r="199" spans="24:24" x14ac:dyDescent="0.25">
      <c r="X199" s="257"/>
    </row>
    <row r="200" spans="24:24" x14ac:dyDescent="0.25">
      <c r="X200" s="257"/>
    </row>
    <row r="201" spans="24:24" x14ac:dyDescent="0.25">
      <c r="X201" s="257"/>
    </row>
    <row r="202" spans="24:24" x14ac:dyDescent="0.25">
      <c r="X202" s="257"/>
    </row>
    <row r="203" spans="24:24" x14ac:dyDescent="0.25">
      <c r="X203" s="257"/>
    </row>
    <row r="204" spans="24:24" x14ac:dyDescent="0.25">
      <c r="X204" s="257"/>
    </row>
    <row r="205" spans="24:24" x14ac:dyDescent="0.25">
      <c r="X205" s="257"/>
    </row>
    <row r="206" spans="24:24" x14ac:dyDescent="0.25">
      <c r="X206" s="257"/>
    </row>
    <row r="207" spans="24:24" x14ac:dyDescent="0.25">
      <c r="X207" s="257"/>
    </row>
    <row r="208" spans="24:24" x14ac:dyDescent="0.25">
      <c r="X208" s="257"/>
    </row>
    <row r="209" spans="24:24" x14ac:dyDescent="0.25">
      <c r="X209" s="257"/>
    </row>
    <row r="210" spans="24:24" x14ac:dyDescent="0.25">
      <c r="X210" s="257"/>
    </row>
    <row r="211" spans="24:24" x14ac:dyDescent="0.25">
      <c r="X211" s="257"/>
    </row>
    <row r="212" spans="24:24" x14ac:dyDescent="0.25">
      <c r="X212" s="257"/>
    </row>
    <row r="213" spans="24:24" x14ac:dyDescent="0.25">
      <c r="X213" s="257"/>
    </row>
    <row r="214" spans="24:24" x14ac:dyDescent="0.25">
      <c r="X214" s="257"/>
    </row>
    <row r="215" spans="24:24" x14ac:dyDescent="0.25">
      <c r="X215" s="257"/>
    </row>
    <row r="216" spans="24:24" x14ac:dyDescent="0.25">
      <c r="X216" s="257"/>
    </row>
    <row r="217" spans="24:24" x14ac:dyDescent="0.25">
      <c r="X217" s="257"/>
    </row>
    <row r="218" spans="24:24" x14ac:dyDescent="0.25">
      <c r="X218" s="257"/>
    </row>
    <row r="219" spans="24:24" x14ac:dyDescent="0.25">
      <c r="X219" s="257"/>
    </row>
    <row r="220" spans="24:24" x14ac:dyDescent="0.25">
      <c r="X220" s="257"/>
    </row>
    <row r="221" spans="24:24" x14ac:dyDescent="0.25">
      <c r="X221" s="257"/>
    </row>
    <row r="222" spans="24:24" x14ac:dyDescent="0.25">
      <c r="X222" s="257"/>
    </row>
    <row r="223" spans="24:24" x14ac:dyDescent="0.25">
      <c r="X223" s="257"/>
    </row>
    <row r="224" spans="24:24" x14ac:dyDescent="0.25">
      <c r="X224" s="257"/>
    </row>
    <row r="225" spans="24:24" x14ac:dyDescent="0.25">
      <c r="X225" s="257"/>
    </row>
    <row r="226" spans="24:24" x14ac:dyDescent="0.25">
      <c r="X226" s="257"/>
    </row>
    <row r="227" spans="24:24" x14ac:dyDescent="0.25">
      <c r="X227" s="257"/>
    </row>
    <row r="228" spans="24:24" x14ac:dyDescent="0.25">
      <c r="X228" s="257"/>
    </row>
    <row r="229" spans="24:24" x14ac:dyDescent="0.25">
      <c r="X229" s="257"/>
    </row>
    <row r="230" spans="24:24" x14ac:dyDescent="0.25">
      <c r="X230" s="257"/>
    </row>
    <row r="231" spans="24:24" x14ac:dyDescent="0.25">
      <c r="X231" s="257"/>
    </row>
    <row r="232" spans="24:24" x14ac:dyDescent="0.25">
      <c r="X232" s="257"/>
    </row>
    <row r="233" spans="24:24" x14ac:dyDescent="0.25">
      <c r="X233" s="257"/>
    </row>
    <row r="234" spans="24:24" x14ac:dyDescent="0.25">
      <c r="X234" s="257"/>
    </row>
    <row r="235" spans="24:24" x14ac:dyDescent="0.25">
      <c r="X235" s="257"/>
    </row>
    <row r="236" spans="24:24" x14ac:dyDescent="0.25">
      <c r="X236" s="257"/>
    </row>
    <row r="237" spans="24:24" x14ac:dyDescent="0.25">
      <c r="X237" s="257"/>
    </row>
    <row r="238" spans="24:24" x14ac:dyDescent="0.25">
      <c r="X238" s="257"/>
    </row>
    <row r="239" spans="24:24" x14ac:dyDescent="0.25">
      <c r="X239" s="257"/>
    </row>
    <row r="240" spans="24:24" x14ac:dyDescent="0.25">
      <c r="X240" s="257"/>
    </row>
    <row r="241" spans="24:24" x14ac:dyDescent="0.25">
      <c r="X241" s="257"/>
    </row>
    <row r="242" spans="24:24" x14ac:dyDescent="0.25">
      <c r="X242" s="257"/>
    </row>
    <row r="243" spans="24:24" x14ac:dyDescent="0.25">
      <c r="X243" s="257"/>
    </row>
    <row r="244" spans="24:24" x14ac:dyDescent="0.25">
      <c r="X244" s="257"/>
    </row>
    <row r="245" spans="24:24" x14ac:dyDescent="0.25">
      <c r="X245" s="257"/>
    </row>
    <row r="246" spans="24:24" x14ac:dyDescent="0.25">
      <c r="X246" s="257"/>
    </row>
    <row r="247" spans="24:24" x14ac:dyDescent="0.25">
      <c r="X247" s="257"/>
    </row>
    <row r="248" spans="24:24" x14ac:dyDescent="0.25">
      <c r="X248" s="257"/>
    </row>
    <row r="249" spans="24:24" x14ac:dyDescent="0.25">
      <c r="X249" s="257"/>
    </row>
    <row r="250" spans="24:24" x14ac:dyDescent="0.25">
      <c r="X250" s="257"/>
    </row>
    <row r="251" spans="24:24" x14ac:dyDescent="0.25">
      <c r="X251" s="257"/>
    </row>
    <row r="252" spans="24:24" x14ac:dyDescent="0.25">
      <c r="X252" s="257"/>
    </row>
    <row r="253" spans="24:24" x14ac:dyDescent="0.25">
      <c r="X253" s="257"/>
    </row>
    <row r="254" spans="24:24" x14ac:dyDescent="0.25">
      <c r="X254" s="257"/>
    </row>
    <row r="255" spans="24:24" x14ac:dyDescent="0.25">
      <c r="X255" s="257"/>
    </row>
    <row r="256" spans="24:24" x14ac:dyDescent="0.25">
      <c r="X256" s="257"/>
    </row>
    <row r="257" spans="24:24" x14ac:dyDescent="0.25">
      <c r="X257" s="257"/>
    </row>
    <row r="258" spans="24:24" x14ac:dyDescent="0.25">
      <c r="X258" s="257"/>
    </row>
    <row r="259" spans="24:24" x14ac:dyDescent="0.25">
      <c r="X259" s="257"/>
    </row>
    <row r="260" spans="24:24" x14ac:dyDescent="0.25">
      <c r="X260" s="257"/>
    </row>
    <row r="261" spans="24:24" x14ac:dyDescent="0.25">
      <c r="X261" s="257"/>
    </row>
    <row r="262" spans="24:24" x14ac:dyDescent="0.25">
      <c r="X262" s="257"/>
    </row>
    <row r="263" spans="24:24" x14ac:dyDescent="0.25">
      <c r="X263" s="257"/>
    </row>
  </sheetData>
  <mergeCells count="2">
    <mergeCell ref="AD154:AE164"/>
    <mergeCell ref="AB1:AE5"/>
  </mergeCells>
  <pageMargins left="0.7" right="0.7" top="0.75" bottom="0.75" header="0.3" footer="0.3"/>
  <pageSetup scale="42" fitToHeight="0" orientation="landscape" r:id="rId1"/>
  <rowBreaks count="1" manualBreakCount="1">
    <brk id="92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60" zoomScaleNormal="85" workbookViewId="0"/>
  </sheetViews>
  <sheetFormatPr defaultRowHeight="15" x14ac:dyDescent="0.25"/>
  <cols>
    <col min="2" max="2" width="34.85546875" customWidth="1"/>
    <col min="3" max="4" width="18.5703125" customWidth="1"/>
    <col min="5" max="5" width="19.85546875" bestFit="1" customWidth="1"/>
    <col min="6" max="6" width="21.140625" bestFit="1" customWidth="1"/>
    <col min="7" max="7" width="1.7109375" customWidth="1"/>
    <col min="8" max="8" width="14.42578125" style="127" customWidth="1"/>
    <col min="9" max="9" width="17.85546875" bestFit="1" customWidth="1"/>
    <col min="10" max="10" width="9.85546875" bestFit="1" customWidth="1"/>
    <col min="11" max="11" width="9.85546875" customWidth="1"/>
  </cols>
  <sheetData>
    <row r="1" spans="1:9" x14ac:dyDescent="0.25">
      <c r="A1" s="115" t="s">
        <v>187</v>
      </c>
    </row>
    <row r="2" spans="1:9" x14ac:dyDescent="0.25">
      <c r="A2" s="115" t="s">
        <v>103</v>
      </c>
    </row>
    <row r="3" spans="1:9" x14ac:dyDescent="0.25">
      <c r="D3" s="124"/>
      <c r="E3" s="311" t="s">
        <v>176</v>
      </c>
      <c r="F3" s="311"/>
      <c r="G3" s="115"/>
    </row>
    <row r="4" spans="1:9" x14ac:dyDescent="0.25">
      <c r="C4" s="124" t="s">
        <v>177</v>
      </c>
      <c r="E4" s="126" t="s">
        <v>185</v>
      </c>
      <c r="F4" s="126" t="s">
        <v>184</v>
      </c>
      <c r="G4" s="125"/>
    </row>
    <row r="5" spans="1:9" x14ac:dyDescent="0.25">
      <c r="E5" s="117"/>
      <c r="F5" s="117"/>
      <c r="G5" s="117"/>
      <c r="H5" s="128"/>
    </row>
    <row r="6" spans="1:9" x14ac:dyDescent="0.25">
      <c r="B6" s="134" t="s">
        <v>178</v>
      </c>
      <c r="C6" s="135">
        <f>+'Page 4.4'!E22</f>
        <v>5260444223.6300001</v>
      </c>
      <c r="D6" s="135"/>
      <c r="E6" s="136">
        <f>+'Page 4.4'!E20</f>
        <v>3854477942.7515783</v>
      </c>
      <c r="F6" s="137">
        <f>+'Page 4.4'!E21</f>
        <v>1405966280.8784215</v>
      </c>
      <c r="G6" s="116"/>
    </row>
    <row r="9" spans="1:9" ht="26.25" x14ac:dyDescent="0.25">
      <c r="C9" s="124" t="s">
        <v>177</v>
      </c>
      <c r="D9" s="124" t="s">
        <v>179</v>
      </c>
      <c r="E9" s="126" t="s">
        <v>185</v>
      </c>
      <c r="F9" s="126" t="s">
        <v>184</v>
      </c>
      <c r="H9" s="126" t="s">
        <v>186</v>
      </c>
    </row>
    <row r="10" spans="1:9" x14ac:dyDescent="0.25">
      <c r="A10" s="10">
        <v>350.2</v>
      </c>
      <c r="B10" s="10" t="s">
        <v>104</v>
      </c>
      <c r="C10" s="116">
        <v>144659565.44</v>
      </c>
      <c r="D10" s="116">
        <f>+'Page 4.2'!Z155</f>
        <v>-16691</v>
      </c>
      <c r="E10" s="267">
        <f>(+$E$6/$C$6)*D10</f>
        <v>-12229.973098749404</v>
      </c>
      <c r="F10" s="267">
        <f>(+$F$6/$C$6)*D10</f>
        <v>-4461.0269012505951</v>
      </c>
      <c r="G10" s="116"/>
      <c r="H10" s="129">
        <f>+F10*$E$24</f>
        <v>-992.11663993526645</v>
      </c>
      <c r="I10" s="312" t="s">
        <v>189</v>
      </c>
    </row>
    <row r="11" spans="1:9" x14ac:dyDescent="0.25">
      <c r="A11">
        <v>352</v>
      </c>
      <c r="B11" t="s">
        <v>44</v>
      </c>
      <c r="C11" s="116">
        <v>161875086.94999999</v>
      </c>
      <c r="D11" s="116">
        <f>+'Page 4.2'!Z156</f>
        <v>-10596</v>
      </c>
      <c r="E11" s="267">
        <f t="shared" ref="E11:E19" si="0">(+$E$6/$C$6)*D11</f>
        <v>-7763.99226854884</v>
      </c>
      <c r="F11" s="267">
        <f t="shared" ref="F11:F19" si="1">(+$F$6/$C$6)*D11</f>
        <v>-2832.0077314511595</v>
      </c>
      <c r="G11" s="116"/>
      <c r="H11" s="129">
        <f t="shared" ref="H11:H19" si="2">+F11*$E$24</f>
        <v>-629.82852535822201</v>
      </c>
      <c r="I11" s="313"/>
    </row>
    <row r="12" spans="1:9" x14ac:dyDescent="0.25">
      <c r="A12">
        <v>353</v>
      </c>
      <c r="B12" t="s">
        <v>106</v>
      </c>
      <c r="C12" s="116">
        <v>1889580072.73</v>
      </c>
      <c r="D12" s="116">
        <f>+'Page 4.2'!Z157</f>
        <v>-445942</v>
      </c>
      <c r="E12" s="267">
        <f t="shared" si="0"/>
        <v>-326754.45830702217</v>
      </c>
      <c r="F12" s="267">
        <f t="shared" si="1"/>
        <v>-119187.54169297783</v>
      </c>
      <c r="G12" s="116"/>
      <c r="H12" s="129">
        <f t="shared" si="2"/>
        <v>-26506.888661315235</v>
      </c>
      <c r="I12" s="313"/>
    </row>
    <row r="13" spans="1:9" x14ac:dyDescent="0.25">
      <c r="A13">
        <v>353.7</v>
      </c>
      <c r="B13" t="s">
        <v>108</v>
      </c>
      <c r="C13" s="116"/>
      <c r="D13" s="116">
        <f>+'Page 4.2'!Z158</f>
        <v>-582673</v>
      </c>
      <c r="E13" s="267">
        <f t="shared" si="0"/>
        <v>-426941.17280975444</v>
      </c>
      <c r="F13" s="267">
        <f t="shared" si="1"/>
        <v>-155731.82719024553</v>
      </c>
      <c r="G13" s="116"/>
      <c r="H13" s="129">
        <f t="shared" si="2"/>
        <v>-34634.208791624325</v>
      </c>
      <c r="I13" s="313"/>
    </row>
    <row r="14" spans="1:9" x14ac:dyDescent="0.25">
      <c r="A14">
        <v>354</v>
      </c>
      <c r="B14" t="s">
        <v>110</v>
      </c>
      <c r="C14" s="116">
        <v>1223124758.03</v>
      </c>
      <c r="D14" s="116">
        <f>+'Page 4.2'!Z159</f>
        <v>-125418</v>
      </c>
      <c r="E14" s="267">
        <f t="shared" si="0"/>
        <v>-91897.355826430576</v>
      </c>
      <c r="F14" s="267">
        <f t="shared" si="1"/>
        <v>-33520.644173569417</v>
      </c>
      <c r="G14" s="116"/>
      <c r="H14" s="129">
        <f t="shared" si="2"/>
        <v>-7454.8729703074259</v>
      </c>
      <c r="I14" s="313"/>
    </row>
    <row r="15" spans="1:9" x14ac:dyDescent="0.25">
      <c r="A15">
        <v>355</v>
      </c>
      <c r="B15" t="s">
        <v>112</v>
      </c>
      <c r="C15" s="116">
        <v>731547357.88999999</v>
      </c>
      <c r="D15" s="116">
        <f>+'Page 4.2'!Z160</f>
        <v>-163410</v>
      </c>
      <c r="E15" s="267">
        <f t="shared" si="0"/>
        <v>-119735.18087991374</v>
      </c>
      <c r="F15" s="267">
        <f t="shared" si="1"/>
        <v>-43674.819120086264</v>
      </c>
      <c r="G15" s="116"/>
      <c r="H15" s="129">
        <f t="shared" si="2"/>
        <v>-9713.1256444683913</v>
      </c>
      <c r="I15" s="313"/>
    </row>
    <row r="16" spans="1:9" x14ac:dyDescent="0.25">
      <c r="A16">
        <v>356</v>
      </c>
      <c r="B16" t="s">
        <v>114</v>
      </c>
      <c r="C16" s="116">
        <v>1087435404.46</v>
      </c>
      <c r="D16" s="116">
        <f>+'Page 4.2'!Z161</f>
        <v>-1198391</v>
      </c>
      <c r="E16" s="267">
        <f t="shared" si="0"/>
        <v>-878095.36227807787</v>
      </c>
      <c r="F16" s="267">
        <f t="shared" si="1"/>
        <v>-320295.63772192213</v>
      </c>
      <c r="G16" s="116"/>
      <c r="H16" s="129">
        <f t="shared" si="2"/>
        <v>-71232.619510434612</v>
      </c>
      <c r="I16" s="313"/>
    </row>
    <row r="17" spans="1:9" x14ac:dyDescent="0.25">
      <c r="A17">
        <v>357</v>
      </c>
      <c r="B17" t="s">
        <v>115</v>
      </c>
      <c r="C17" s="116">
        <v>3235729.73</v>
      </c>
      <c r="D17" s="116">
        <f>+'Page 4.2'!Z162</f>
        <v>-354</v>
      </c>
      <c r="E17" s="267">
        <f t="shared" si="0"/>
        <v>-259.38592516669394</v>
      </c>
      <c r="F17" s="267">
        <f t="shared" si="1"/>
        <v>-94.61407483330602</v>
      </c>
      <c r="G17" s="116"/>
      <c r="H17" s="129">
        <f t="shared" si="2"/>
        <v>-21.04183635115238</v>
      </c>
      <c r="I17" s="313"/>
    </row>
    <row r="18" spans="1:9" x14ac:dyDescent="0.25">
      <c r="A18">
        <v>358</v>
      </c>
      <c r="B18" t="s">
        <v>116</v>
      </c>
      <c r="C18" s="116">
        <v>7410861.2699999996</v>
      </c>
      <c r="D18" s="116">
        <f>+'Page 4.2'!Z163</f>
        <v>-1023</v>
      </c>
      <c r="E18" s="267">
        <f t="shared" si="0"/>
        <v>-749.58136001561559</v>
      </c>
      <c r="F18" s="267">
        <f t="shared" si="1"/>
        <v>-273.41863998438436</v>
      </c>
      <c r="G18" s="116"/>
      <c r="H18" s="129">
        <f t="shared" si="2"/>
        <v>-60.807340641889503</v>
      </c>
      <c r="I18" s="313"/>
    </row>
    <row r="19" spans="1:9" x14ac:dyDescent="0.25">
      <c r="A19">
        <v>359</v>
      </c>
      <c r="B19" t="s">
        <v>117</v>
      </c>
      <c r="C19" s="116">
        <v>11575387.130000001</v>
      </c>
      <c r="D19" s="116">
        <f>+'Page 4.2'!Z164</f>
        <v>-2007</v>
      </c>
      <c r="E19" s="267">
        <f t="shared" si="0"/>
        <v>-1470.5863045467649</v>
      </c>
      <c r="F19" s="267">
        <f t="shared" si="1"/>
        <v>-536.41369545323494</v>
      </c>
      <c r="G19" s="116"/>
      <c r="H19" s="129">
        <f t="shared" si="2"/>
        <v>-119.29651287221137</v>
      </c>
      <c r="I19" s="314"/>
    </row>
    <row r="20" spans="1:9" ht="15.75" thickBot="1" x14ac:dyDescent="0.3">
      <c r="C20" s="118">
        <f>SUM(C10:C19)</f>
        <v>5260444223.6300001</v>
      </c>
      <c r="D20" s="118">
        <f>SUM(D10:D19)</f>
        <v>-2546505</v>
      </c>
      <c r="E20" s="244">
        <f>SUM(E10:E19)</f>
        <v>-1865897.0490582262</v>
      </c>
      <c r="F20" s="118">
        <f>SUM(F10:F19)</f>
        <v>-680607.95094177383</v>
      </c>
      <c r="G20" s="121"/>
      <c r="H20" s="138">
        <f>SUM(H10:H19)</f>
        <v>-151364.80643330872</v>
      </c>
    </row>
    <row r="21" spans="1:9" ht="15.75" thickTop="1" x14ac:dyDescent="0.25"/>
    <row r="23" spans="1:9" x14ac:dyDescent="0.25">
      <c r="D23" s="130" t="s">
        <v>180</v>
      </c>
      <c r="E23" s="131">
        <v>0</v>
      </c>
    </row>
    <row r="24" spans="1:9" x14ac:dyDescent="0.25">
      <c r="D24" s="132" t="s">
        <v>181</v>
      </c>
      <c r="E24" s="133">
        <v>0.22239647101368937</v>
      </c>
    </row>
  </sheetData>
  <mergeCells count="2">
    <mergeCell ref="E3:F3"/>
    <mergeCell ref="I10:I19"/>
  </mergeCells>
  <pageMargins left="0.7" right="0.7" top="0.75" bottom="0.75" header="0.3" footer="0.3"/>
  <pageSetup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view="pageBreakPreview" zoomScale="60" zoomScaleNormal="100" workbookViewId="0">
      <pane ySplit="5" topLeftCell="A6" activePane="bottomLeft" state="frozen"/>
      <selection activeCell="M25" sqref="M25"/>
      <selection pane="bottomLeft" activeCell="A6" sqref="A6"/>
    </sheetView>
  </sheetViews>
  <sheetFormatPr defaultRowHeight="12.75" x14ac:dyDescent="0.2"/>
  <cols>
    <col min="1" max="1" width="25.42578125" style="182" customWidth="1"/>
    <col min="2" max="2" width="6.42578125" style="182" customWidth="1"/>
    <col min="3" max="3" width="5" style="182" customWidth="1"/>
    <col min="4" max="4" width="7.28515625" style="181" bestFit="1" customWidth="1"/>
    <col min="5" max="5" width="17.5703125" style="182" bestFit="1" customWidth="1"/>
    <col min="6" max="6" width="9.28515625" style="183" bestFit="1" customWidth="1"/>
    <col min="7" max="7" width="10.85546875" style="183" bestFit="1" customWidth="1"/>
    <col min="8" max="8" width="15.28515625" style="269" bestFit="1" customWidth="1"/>
    <col min="9" max="10" width="12" style="182" bestFit="1" customWidth="1"/>
    <col min="11" max="11" width="12" style="268" bestFit="1" customWidth="1"/>
    <col min="12" max="12" width="15.7109375" style="268" customWidth="1"/>
    <col min="13" max="13" width="11.7109375" style="182" bestFit="1" customWidth="1"/>
    <col min="14" max="14" width="15.28515625" style="182" customWidth="1"/>
    <col min="15" max="15" width="15.42578125" style="182" customWidth="1"/>
    <col min="16" max="16" width="13.42578125" style="182" customWidth="1"/>
    <col min="17" max="17" width="4.28515625" style="182" customWidth="1"/>
    <col min="18" max="18" width="9.140625" style="182"/>
    <col min="19" max="19" width="15.28515625" style="182" customWidth="1"/>
    <col min="20" max="20" width="17.7109375" style="182" customWidth="1"/>
    <col min="21" max="21" width="14.5703125" style="182" customWidth="1"/>
    <col min="22" max="22" width="11.28515625" style="182" hidden="1" customWidth="1"/>
    <col min="23" max="23" width="11.85546875" style="182" hidden="1" customWidth="1"/>
    <col min="24" max="24" width="11.28515625" style="182" hidden="1" customWidth="1"/>
    <col min="25" max="26" width="10.28515625" style="182" hidden="1" customWidth="1"/>
    <col min="27" max="255" width="9.140625" style="182"/>
    <col min="256" max="256" width="25.42578125" style="182" customWidth="1"/>
    <col min="257" max="257" width="6.42578125" style="182" customWidth="1"/>
    <col min="258" max="258" width="5" style="182" customWidth="1"/>
    <col min="259" max="259" width="7.28515625" style="182" bestFit="1" customWidth="1"/>
    <col min="260" max="260" width="17.5703125" style="182" bestFit="1" customWidth="1"/>
    <col min="261" max="261" width="11.28515625" style="182" bestFit="1" customWidth="1"/>
    <col min="262" max="262" width="11.42578125" style="182" bestFit="1" customWidth="1"/>
    <col min="263" max="265" width="14.42578125" style="182" customWidth="1"/>
    <col min="266" max="269" width="13.42578125" style="182" customWidth="1"/>
    <col min="270" max="270" width="14" style="182" bestFit="1" customWidth="1"/>
    <col min="271" max="272" width="13.42578125" style="182" customWidth="1"/>
    <col min="273" max="273" width="11.28515625" style="182" bestFit="1" customWidth="1"/>
    <col min="274" max="274" width="9.140625" style="182"/>
    <col min="275" max="275" width="15.28515625" style="182" customWidth="1"/>
    <col min="276" max="276" width="17.7109375" style="182" bestFit="1" customWidth="1"/>
    <col min="277" max="277" width="13.42578125" style="182" bestFit="1" customWidth="1"/>
    <col min="278" max="278" width="11.28515625" style="182" bestFit="1" customWidth="1"/>
    <col min="279" max="279" width="11.85546875" style="182" customWidth="1"/>
    <col min="280" max="280" width="11.28515625" style="182" bestFit="1" customWidth="1"/>
    <col min="281" max="282" width="10.28515625" style="182" bestFit="1" customWidth="1"/>
    <col min="283" max="511" width="9.140625" style="182"/>
    <col min="512" max="512" width="25.42578125" style="182" customWidth="1"/>
    <col min="513" max="513" width="6.42578125" style="182" customWidth="1"/>
    <col min="514" max="514" width="5" style="182" customWidth="1"/>
    <col min="515" max="515" width="7.28515625" style="182" bestFit="1" customWidth="1"/>
    <col min="516" max="516" width="17.5703125" style="182" bestFit="1" customWidth="1"/>
    <col min="517" max="517" width="11.28515625" style="182" bestFit="1" customWidth="1"/>
    <col min="518" max="518" width="11.42578125" style="182" bestFit="1" customWidth="1"/>
    <col min="519" max="521" width="14.42578125" style="182" customWidth="1"/>
    <col min="522" max="525" width="13.42578125" style="182" customWidth="1"/>
    <col min="526" max="526" width="14" style="182" bestFit="1" customWidth="1"/>
    <col min="527" max="528" width="13.42578125" style="182" customWidth="1"/>
    <col min="529" max="529" width="11.28515625" style="182" bestFit="1" customWidth="1"/>
    <col min="530" max="530" width="9.140625" style="182"/>
    <col min="531" max="531" width="15.28515625" style="182" customWidth="1"/>
    <col min="532" max="532" width="17.7109375" style="182" bestFit="1" customWidth="1"/>
    <col min="533" max="533" width="13.42578125" style="182" bestFit="1" customWidth="1"/>
    <col min="534" max="534" width="11.28515625" style="182" bestFit="1" customWidth="1"/>
    <col min="535" max="535" width="11.85546875" style="182" customWidth="1"/>
    <col min="536" max="536" width="11.28515625" style="182" bestFit="1" customWidth="1"/>
    <col min="537" max="538" width="10.28515625" style="182" bestFit="1" customWidth="1"/>
    <col min="539" max="767" width="9.140625" style="182"/>
    <col min="768" max="768" width="25.42578125" style="182" customWidth="1"/>
    <col min="769" max="769" width="6.42578125" style="182" customWidth="1"/>
    <col min="770" max="770" width="5" style="182" customWidth="1"/>
    <col min="771" max="771" width="7.28515625" style="182" bestFit="1" customWidth="1"/>
    <col min="772" max="772" width="17.5703125" style="182" bestFit="1" customWidth="1"/>
    <col min="773" max="773" width="11.28515625" style="182" bestFit="1" customWidth="1"/>
    <col min="774" max="774" width="11.42578125" style="182" bestFit="1" customWidth="1"/>
    <col min="775" max="777" width="14.42578125" style="182" customWidth="1"/>
    <col min="778" max="781" width="13.42578125" style="182" customWidth="1"/>
    <col min="782" max="782" width="14" style="182" bestFit="1" customWidth="1"/>
    <col min="783" max="784" width="13.42578125" style="182" customWidth="1"/>
    <col min="785" max="785" width="11.28515625" style="182" bestFit="1" customWidth="1"/>
    <col min="786" max="786" width="9.140625" style="182"/>
    <col min="787" max="787" width="15.28515625" style="182" customWidth="1"/>
    <col min="788" max="788" width="17.7109375" style="182" bestFit="1" customWidth="1"/>
    <col min="789" max="789" width="13.42578125" style="182" bestFit="1" customWidth="1"/>
    <col min="790" max="790" width="11.28515625" style="182" bestFit="1" customWidth="1"/>
    <col min="791" max="791" width="11.85546875" style="182" customWidth="1"/>
    <col min="792" max="792" width="11.28515625" style="182" bestFit="1" customWidth="1"/>
    <col min="793" max="794" width="10.28515625" style="182" bestFit="1" customWidth="1"/>
    <col min="795" max="1023" width="9.140625" style="182"/>
    <col min="1024" max="1024" width="25.42578125" style="182" customWidth="1"/>
    <col min="1025" max="1025" width="6.42578125" style="182" customWidth="1"/>
    <col min="1026" max="1026" width="5" style="182" customWidth="1"/>
    <col min="1027" max="1027" width="7.28515625" style="182" bestFit="1" customWidth="1"/>
    <col min="1028" max="1028" width="17.5703125" style="182" bestFit="1" customWidth="1"/>
    <col min="1029" max="1029" width="11.28515625" style="182" bestFit="1" customWidth="1"/>
    <col min="1030" max="1030" width="11.42578125" style="182" bestFit="1" customWidth="1"/>
    <col min="1031" max="1033" width="14.42578125" style="182" customWidth="1"/>
    <col min="1034" max="1037" width="13.42578125" style="182" customWidth="1"/>
    <col min="1038" max="1038" width="14" style="182" bestFit="1" customWidth="1"/>
    <col min="1039" max="1040" width="13.42578125" style="182" customWidth="1"/>
    <col min="1041" max="1041" width="11.28515625" style="182" bestFit="1" customWidth="1"/>
    <col min="1042" max="1042" width="9.140625" style="182"/>
    <col min="1043" max="1043" width="15.28515625" style="182" customWidth="1"/>
    <col min="1044" max="1044" width="17.7109375" style="182" bestFit="1" customWidth="1"/>
    <col min="1045" max="1045" width="13.42578125" style="182" bestFit="1" customWidth="1"/>
    <col min="1046" max="1046" width="11.28515625" style="182" bestFit="1" customWidth="1"/>
    <col min="1047" max="1047" width="11.85546875" style="182" customWidth="1"/>
    <col min="1048" max="1048" width="11.28515625" style="182" bestFit="1" customWidth="1"/>
    <col min="1049" max="1050" width="10.28515625" style="182" bestFit="1" customWidth="1"/>
    <col min="1051" max="1279" width="9.140625" style="182"/>
    <col min="1280" max="1280" width="25.42578125" style="182" customWidth="1"/>
    <col min="1281" max="1281" width="6.42578125" style="182" customWidth="1"/>
    <col min="1282" max="1282" width="5" style="182" customWidth="1"/>
    <col min="1283" max="1283" width="7.28515625" style="182" bestFit="1" customWidth="1"/>
    <col min="1284" max="1284" width="17.5703125" style="182" bestFit="1" customWidth="1"/>
    <col min="1285" max="1285" width="11.28515625" style="182" bestFit="1" customWidth="1"/>
    <col min="1286" max="1286" width="11.42578125" style="182" bestFit="1" customWidth="1"/>
    <col min="1287" max="1289" width="14.42578125" style="182" customWidth="1"/>
    <col min="1290" max="1293" width="13.42578125" style="182" customWidth="1"/>
    <col min="1294" max="1294" width="14" style="182" bestFit="1" customWidth="1"/>
    <col min="1295" max="1296" width="13.42578125" style="182" customWidth="1"/>
    <col min="1297" max="1297" width="11.28515625" style="182" bestFit="1" customWidth="1"/>
    <col min="1298" max="1298" width="9.140625" style="182"/>
    <col min="1299" max="1299" width="15.28515625" style="182" customWidth="1"/>
    <col min="1300" max="1300" width="17.7109375" style="182" bestFit="1" customWidth="1"/>
    <col min="1301" max="1301" width="13.42578125" style="182" bestFit="1" customWidth="1"/>
    <col min="1302" max="1302" width="11.28515625" style="182" bestFit="1" customWidth="1"/>
    <col min="1303" max="1303" width="11.85546875" style="182" customWidth="1"/>
    <col min="1304" max="1304" width="11.28515625" style="182" bestFit="1" customWidth="1"/>
    <col min="1305" max="1306" width="10.28515625" style="182" bestFit="1" customWidth="1"/>
    <col min="1307" max="1535" width="9.140625" style="182"/>
    <col min="1536" max="1536" width="25.42578125" style="182" customWidth="1"/>
    <col min="1537" max="1537" width="6.42578125" style="182" customWidth="1"/>
    <col min="1538" max="1538" width="5" style="182" customWidth="1"/>
    <col min="1539" max="1539" width="7.28515625" style="182" bestFit="1" customWidth="1"/>
    <col min="1540" max="1540" width="17.5703125" style="182" bestFit="1" customWidth="1"/>
    <col min="1541" max="1541" width="11.28515625" style="182" bestFit="1" customWidth="1"/>
    <col min="1542" max="1542" width="11.42578125" style="182" bestFit="1" customWidth="1"/>
    <col min="1543" max="1545" width="14.42578125" style="182" customWidth="1"/>
    <col min="1546" max="1549" width="13.42578125" style="182" customWidth="1"/>
    <col min="1550" max="1550" width="14" style="182" bestFit="1" customWidth="1"/>
    <col min="1551" max="1552" width="13.42578125" style="182" customWidth="1"/>
    <col min="1553" max="1553" width="11.28515625" style="182" bestFit="1" customWidth="1"/>
    <col min="1554" max="1554" width="9.140625" style="182"/>
    <col min="1555" max="1555" width="15.28515625" style="182" customWidth="1"/>
    <col min="1556" max="1556" width="17.7109375" style="182" bestFit="1" customWidth="1"/>
    <col min="1557" max="1557" width="13.42578125" style="182" bestFit="1" customWidth="1"/>
    <col min="1558" max="1558" width="11.28515625" style="182" bestFit="1" customWidth="1"/>
    <col min="1559" max="1559" width="11.85546875" style="182" customWidth="1"/>
    <col min="1560" max="1560" width="11.28515625" style="182" bestFit="1" customWidth="1"/>
    <col min="1561" max="1562" width="10.28515625" style="182" bestFit="1" customWidth="1"/>
    <col min="1563" max="1791" width="9.140625" style="182"/>
    <col min="1792" max="1792" width="25.42578125" style="182" customWidth="1"/>
    <col min="1793" max="1793" width="6.42578125" style="182" customWidth="1"/>
    <col min="1794" max="1794" width="5" style="182" customWidth="1"/>
    <col min="1795" max="1795" width="7.28515625" style="182" bestFit="1" customWidth="1"/>
    <col min="1796" max="1796" width="17.5703125" style="182" bestFit="1" customWidth="1"/>
    <col min="1797" max="1797" width="11.28515625" style="182" bestFit="1" customWidth="1"/>
    <col min="1798" max="1798" width="11.42578125" style="182" bestFit="1" customWidth="1"/>
    <col min="1799" max="1801" width="14.42578125" style="182" customWidth="1"/>
    <col min="1802" max="1805" width="13.42578125" style="182" customWidth="1"/>
    <col min="1806" max="1806" width="14" style="182" bestFit="1" customWidth="1"/>
    <col min="1807" max="1808" width="13.42578125" style="182" customWidth="1"/>
    <col min="1809" max="1809" width="11.28515625" style="182" bestFit="1" customWidth="1"/>
    <col min="1810" max="1810" width="9.140625" style="182"/>
    <col min="1811" max="1811" width="15.28515625" style="182" customWidth="1"/>
    <col min="1812" max="1812" width="17.7109375" style="182" bestFit="1" customWidth="1"/>
    <col min="1813" max="1813" width="13.42578125" style="182" bestFit="1" customWidth="1"/>
    <col min="1814" max="1814" width="11.28515625" style="182" bestFit="1" customWidth="1"/>
    <col min="1815" max="1815" width="11.85546875" style="182" customWidth="1"/>
    <col min="1816" max="1816" width="11.28515625" style="182" bestFit="1" customWidth="1"/>
    <col min="1817" max="1818" width="10.28515625" style="182" bestFit="1" customWidth="1"/>
    <col min="1819" max="2047" width="9.140625" style="182"/>
    <col min="2048" max="2048" width="25.42578125" style="182" customWidth="1"/>
    <col min="2049" max="2049" width="6.42578125" style="182" customWidth="1"/>
    <col min="2050" max="2050" width="5" style="182" customWidth="1"/>
    <col min="2051" max="2051" width="7.28515625" style="182" bestFit="1" customWidth="1"/>
    <col min="2052" max="2052" width="17.5703125" style="182" bestFit="1" customWidth="1"/>
    <col min="2053" max="2053" width="11.28515625" style="182" bestFit="1" customWidth="1"/>
    <col min="2054" max="2054" width="11.42578125" style="182" bestFit="1" customWidth="1"/>
    <col min="2055" max="2057" width="14.42578125" style="182" customWidth="1"/>
    <col min="2058" max="2061" width="13.42578125" style="182" customWidth="1"/>
    <col min="2062" max="2062" width="14" style="182" bestFit="1" customWidth="1"/>
    <col min="2063" max="2064" width="13.42578125" style="182" customWidth="1"/>
    <col min="2065" max="2065" width="11.28515625" style="182" bestFit="1" customWidth="1"/>
    <col min="2066" max="2066" width="9.140625" style="182"/>
    <col min="2067" max="2067" width="15.28515625" style="182" customWidth="1"/>
    <col min="2068" max="2068" width="17.7109375" style="182" bestFit="1" customWidth="1"/>
    <col min="2069" max="2069" width="13.42578125" style="182" bestFit="1" customWidth="1"/>
    <col min="2070" max="2070" width="11.28515625" style="182" bestFit="1" customWidth="1"/>
    <col min="2071" max="2071" width="11.85546875" style="182" customWidth="1"/>
    <col min="2072" max="2072" width="11.28515625" style="182" bestFit="1" customWidth="1"/>
    <col min="2073" max="2074" width="10.28515625" style="182" bestFit="1" customWidth="1"/>
    <col min="2075" max="2303" width="9.140625" style="182"/>
    <col min="2304" max="2304" width="25.42578125" style="182" customWidth="1"/>
    <col min="2305" max="2305" width="6.42578125" style="182" customWidth="1"/>
    <col min="2306" max="2306" width="5" style="182" customWidth="1"/>
    <col min="2307" max="2307" width="7.28515625" style="182" bestFit="1" customWidth="1"/>
    <col min="2308" max="2308" width="17.5703125" style="182" bestFit="1" customWidth="1"/>
    <col min="2309" max="2309" width="11.28515625" style="182" bestFit="1" customWidth="1"/>
    <col min="2310" max="2310" width="11.42578125" style="182" bestFit="1" customWidth="1"/>
    <col min="2311" max="2313" width="14.42578125" style="182" customWidth="1"/>
    <col min="2314" max="2317" width="13.42578125" style="182" customWidth="1"/>
    <col min="2318" max="2318" width="14" style="182" bestFit="1" customWidth="1"/>
    <col min="2319" max="2320" width="13.42578125" style="182" customWidth="1"/>
    <col min="2321" max="2321" width="11.28515625" style="182" bestFit="1" customWidth="1"/>
    <col min="2322" max="2322" width="9.140625" style="182"/>
    <col min="2323" max="2323" width="15.28515625" style="182" customWidth="1"/>
    <col min="2324" max="2324" width="17.7109375" style="182" bestFit="1" customWidth="1"/>
    <col min="2325" max="2325" width="13.42578125" style="182" bestFit="1" customWidth="1"/>
    <col min="2326" max="2326" width="11.28515625" style="182" bestFit="1" customWidth="1"/>
    <col min="2327" max="2327" width="11.85546875" style="182" customWidth="1"/>
    <col min="2328" max="2328" width="11.28515625" style="182" bestFit="1" customWidth="1"/>
    <col min="2329" max="2330" width="10.28515625" style="182" bestFit="1" customWidth="1"/>
    <col min="2331" max="2559" width="9.140625" style="182"/>
    <col min="2560" max="2560" width="25.42578125" style="182" customWidth="1"/>
    <col min="2561" max="2561" width="6.42578125" style="182" customWidth="1"/>
    <col min="2562" max="2562" width="5" style="182" customWidth="1"/>
    <col min="2563" max="2563" width="7.28515625" style="182" bestFit="1" customWidth="1"/>
    <col min="2564" max="2564" width="17.5703125" style="182" bestFit="1" customWidth="1"/>
    <col min="2565" max="2565" width="11.28515625" style="182" bestFit="1" customWidth="1"/>
    <col min="2566" max="2566" width="11.42578125" style="182" bestFit="1" customWidth="1"/>
    <col min="2567" max="2569" width="14.42578125" style="182" customWidth="1"/>
    <col min="2570" max="2573" width="13.42578125" style="182" customWidth="1"/>
    <col min="2574" max="2574" width="14" style="182" bestFit="1" customWidth="1"/>
    <col min="2575" max="2576" width="13.42578125" style="182" customWidth="1"/>
    <col min="2577" max="2577" width="11.28515625" style="182" bestFit="1" customWidth="1"/>
    <col min="2578" max="2578" width="9.140625" style="182"/>
    <col min="2579" max="2579" width="15.28515625" style="182" customWidth="1"/>
    <col min="2580" max="2580" width="17.7109375" style="182" bestFit="1" customWidth="1"/>
    <col min="2581" max="2581" width="13.42578125" style="182" bestFit="1" customWidth="1"/>
    <col min="2582" max="2582" width="11.28515625" style="182" bestFit="1" customWidth="1"/>
    <col min="2583" max="2583" width="11.85546875" style="182" customWidth="1"/>
    <col min="2584" max="2584" width="11.28515625" style="182" bestFit="1" customWidth="1"/>
    <col min="2585" max="2586" width="10.28515625" style="182" bestFit="1" customWidth="1"/>
    <col min="2587" max="2815" width="9.140625" style="182"/>
    <col min="2816" max="2816" width="25.42578125" style="182" customWidth="1"/>
    <col min="2817" max="2817" width="6.42578125" style="182" customWidth="1"/>
    <col min="2818" max="2818" width="5" style="182" customWidth="1"/>
    <col min="2819" max="2819" width="7.28515625" style="182" bestFit="1" customWidth="1"/>
    <col min="2820" max="2820" width="17.5703125" style="182" bestFit="1" customWidth="1"/>
    <col min="2821" max="2821" width="11.28515625" style="182" bestFit="1" customWidth="1"/>
    <col min="2822" max="2822" width="11.42578125" style="182" bestFit="1" customWidth="1"/>
    <col min="2823" max="2825" width="14.42578125" style="182" customWidth="1"/>
    <col min="2826" max="2829" width="13.42578125" style="182" customWidth="1"/>
    <col min="2830" max="2830" width="14" style="182" bestFit="1" customWidth="1"/>
    <col min="2831" max="2832" width="13.42578125" style="182" customWidth="1"/>
    <col min="2833" max="2833" width="11.28515625" style="182" bestFit="1" customWidth="1"/>
    <col min="2834" max="2834" width="9.140625" style="182"/>
    <col min="2835" max="2835" width="15.28515625" style="182" customWidth="1"/>
    <col min="2836" max="2836" width="17.7109375" style="182" bestFit="1" customWidth="1"/>
    <col min="2837" max="2837" width="13.42578125" style="182" bestFit="1" customWidth="1"/>
    <col min="2838" max="2838" width="11.28515625" style="182" bestFit="1" customWidth="1"/>
    <col min="2839" max="2839" width="11.85546875" style="182" customWidth="1"/>
    <col min="2840" max="2840" width="11.28515625" style="182" bestFit="1" customWidth="1"/>
    <col min="2841" max="2842" width="10.28515625" style="182" bestFit="1" customWidth="1"/>
    <col min="2843" max="3071" width="9.140625" style="182"/>
    <col min="3072" max="3072" width="25.42578125" style="182" customWidth="1"/>
    <col min="3073" max="3073" width="6.42578125" style="182" customWidth="1"/>
    <col min="3074" max="3074" width="5" style="182" customWidth="1"/>
    <col min="3075" max="3075" width="7.28515625" style="182" bestFit="1" customWidth="1"/>
    <col min="3076" max="3076" width="17.5703125" style="182" bestFit="1" customWidth="1"/>
    <col min="3077" max="3077" width="11.28515625" style="182" bestFit="1" customWidth="1"/>
    <col min="3078" max="3078" width="11.42578125" style="182" bestFit="1" customWidth="1"/>
    <col min="3079" max="3081" width="14.42578125" style="182" customWidth="1"/>
    <col min="3082" max="3085" width="13.42578125" style="182" customWidth="1"/>
    <col min="3086" max="3086" width="14" style="182" bestFit="1" customWidth="1"/>
    <col min="3087" max="3088" width="13.42578125" style="182" customWidth="1"/>
    <col min="3089" max="3089" width="11.28515625" style="182" bestFit="1" customWidth="1"/>
    <col min="3090" max="3090" width="9.140625" style="182"/>
    <col min="3091" max="3091" width="15.28515625" style="182" customWidth="1"/>
    <col min="3092" max="3092" width="17.7109375" style="182" bestFit="1" customWidth="1"/>
    <col min="3093" max="3093" width="13.42578125" style="182" bestFit="1" customWidth="1"/>
    <col min="3094" max="3094" width="11.28515625" style="182" bestFit="1" customWidth="1"/>
    <col min="3095" max="3095" width="11.85546875" style="182" customWidth="1"/>
    <col min="3096" max="3096" width="11.28515625" style="182" bestFit="1" customWidth="1"/>
    <col min="3097" max="3098" width="10.28515625" style="182" bestFit="1" customWidth="1"/>
    <col min="3099" max="3327" width="9.140625" style="182"/>
    <col min="3328" max="3328" width="25.42578125" style="182" customWidth="1"/>
    <col min="3329" max="3329" width="6.42578125" style="182" customWidth="1"/>
    <col min="3330" max="3330" width="5" style="182" customWidth="1"/>
    <col min="3331" max="3331" width="7.28515625" style="182" bestFit="1" customWidth="1"/>
    <col min="3332" max="3332" width="17.5703125" style="182" bestFit="1" customWidth="1"/>
    <col min="3333" max="3333" width="11.28515625" style="182" bestFit="1" customWidth="1"/>
    <col min="3334" max="3334" width="11.42578125" style="182" bestFit="1" customWidth="1"/>
    <col min="3335" max="3337" width="14.42578125" style="182" customWidth="1"/>
    <col min="3338" max="3341" width="13.42578125" style="182" customWidth="1"/>
    <col min="3342" max="3342" width="14" style="182" bestFit="1" customWidth="1"/>
    <col min="3343" max="3344" width="13.42578125" style="182" customWidth="1"/>
    <col min="3345" max="3345" width="11.28515625" style="182" bestFit="1" customWidth="1"/>
    <col min="3346" max="3346" width="9.140625" style="182"/>
    <col min="3347" max="3347" width="15.28515625" style="182" customWidth="1"/>
    <col min="3348" max="3348" width="17.7109375" style="182" bestFit="1" customWidth="1"/>
    <col min="3349" max="3349" width="13.42578125" style="182" bestFit="1" customWidth="1"/>
    <col min="3350" max="3350" width="11.28515625" style="182" bestFit="1" customWidth="1"/>
    <col min="3351" max="3351" width="11.85546875" style="182" customWidth="1"/>
    <col min="3352" max="3352" width="11.28515625" style="182" bestFit="1" customWidth="1"/>
    <col min="3353" max="3354" width="10.28515625" style="182" bestFit="1" customWidth="1"/>
    <col min="3355" max="3583" width="9.140625" style="182"/>
    <col min="3584" max="3584" width="25.42578125" style="182" customWidth="1"/>
    <col min="3585" max="3585" width="6.42578125" style="182" customWidth="1"/>
    <col min="3586" max="3586" width="5" style="182" customWidth="1"/>
    <col min="3587" max="3587" width="7.28515625" style="182" bestFit="1" customWidth="1"/>
    <col min="3588" max="3588" width="17.5703125" style="182" bestFit="1" customWidth="1"/>
    <col min="3589" max="3589" width="11.28515625" style="182" bestFit="1" customWidth="1"/>
    <col min="3590" max="3590" width="11.42578125" style="182" bestFit="1" customWidth="1"/>
    <col min="3591" max="3593" width="14.42578125" style="182" customWidth="1"/>
    <col min="3594" max="3597" width="13.42578125" style="182" customWidth="1"/>
    <col min="3598" max="3598" width="14" style="182" bestFit="1" customWidth="1"/>
    <col min="3599" max="3600" width="13.42578125" style="182" customWidth="1"/>
    <col min="3601" max="3601" width="11.28515625" style="182" bestFit="1" customWidth="1"/>
    <col min="3602" max="3602" width="9.140625" style="182"/>
    <col min="3603" max="3603" width="15.28515625" style="182" customWidth="1"/>
    <col min="3604" max="3604" width="17.7109375" style="182" bestFit="1" customWidth="1"/>
    <col min="3605" max="3605" width="13.42578125" style="182" bestFit="1" customWidth="1"/>
    <col min="3606" max="3606" width="11.28515625" style="182" bestFit="1" customWidth="1"/>
    <col min="3607" max="3607" width="11.85546875" style="182" customWidth="1"/>
    <col min="3608" max="3608" width="11.28515625" style="182" bestFit="1" customWidth="1"/>
    <col min="3609" max="3610" width="10.28515625" style="182" bestFit="1" customWidth="1"/>
    <col min="3611" max="3839" width="9.140625" style="182"/>
    <col min="3840" max="3840" width="25.42578125" style="182" customWidth="1"/>
    <col min="3841" max="3841" width="6.42578125" style="182" customWidth="1"/>
    <col min="3842" max="3842" width="5" style="182" customWidth="1"/>
    <col min="3843" max="3843" width="7.28515625" style="182" bestFit="1" customWidth="1"/>
    <col min="3844" max="3844" width="17.5703125" style="182" bestFit="1" customWidth="1"/>
    <col min="3845" max="3845" width="11.28515625" style="182" bestFit="1" customWidth="1"/>
    <col min="3846" max="3846" width="11.42578125" style="182" bestFit="1" customWidth="1"/>
    <col min="3847" max="3849" width="14.42578125" style="182" customWidth="1"/>
    <col min="3850" max="3853" width="13.42578125" style="182" customWidth="1"/>
    <col min="3854" max="3854" width="14" style="182" bestFit="1" customWidth="1"/>
    <col min="3855" max="3856" width="13.42578125" style="182" customWidth="1"/>
    <col min="3857" max="3857" width="11.28515625" style="182" bestFit="1" customWidth="1"/>
    <col min="3858" max="3858" width="9.140625" style="182"/>
    <col min="3859" max="3859" width="15.28515625" style="182" customWidth="1"/>
    <col min="3860" max="3860" width="17.7109375" style="182" bestFit="1" customWidth="1"/>
    <col min="3861" max="3861" width="13.42578125" style="182" bestFit="1" customWidth="1"/>
    <col min="3862" max="3862" width="11.28515625" style="182" bestFit="1" customWidth="1"/>
    <col min="3863" max="3863" width="11.85546875" style="182" customWidth="1"/>
    <col min="3864" max="3864" width="11.28515625" style="182" bestFit="1" customWidth="1"/>
    <col min="3865" max="3866" width="10.28515625" style="182" bestFit="1" customWidth="1"/>
    <col min="3867" max="4095" width="9.140625" style="182"/>
    <col min="4096" max="4096" width="25.42578125" style="182" customWidth="1"/>
    <col min="4097" max="4097" width="6.42578125" style="182" customWidth="1"/>
    <col min="4098" max="4098" width="5" style="182" customWidth="1"/>
    <col min="4099" max="4099" width="7.28515625" style="182" bestFit="1" customWidth="1"/>
    <col min="4100" max="4100" width="17.5703125" style="182" bestFit="1" customWidth="1"/>
    <col min="4101" max="4101" width="11.28515625" style="182" bestFit="1" customWidth="1"/>
    <col min="4102" max="4102" width="11.42578125" style="182" bestFit="1" customWidth="1"/>
    <col min="4103" max="4105" width="14.42578125" style="182" customWidth="1"/>
    <col min="4106" max="4109" width="13.42578125" style="182" customWidth="1"/>
    <col min="4110" max="4110" width="14" style="182" bestFit="1" customWidth="1"/>
    <col min="4111" max="4112" width="13.42578125" style="182" customWidth="1"/>
    <col min="4113" max="4113" width="11.28515625" style="182" bestFit="1" customWidth="1"/>
    <col min="4114" max="4114" width="9.140625" style="182"/>
    <col min="4115" max="4115" width="15.28515625" style="182" customWidth="1"/>
    <col min="4116" max="4116" width="17.7109375" style="182" bestFit="1" customWidth="1"/>
    <col min="4117" max="4117" width="13.42578125" style="182" bestFit="1" customWidth="1"/>
    <col min="4118" max="4118" width="11.28515625" style="182" bestFit="1" customWidth="1"/>
    <col min="4119" max="4119" width="11.85546875" style="182" customWidth="1"/>
    <col min="4120" max="4120" width="11.28515625" style="182" bestFit="1" customWidth="1"/>
    <col min="4121" max="4122" width="10.28515625" style="182" bestFit="1" customWidth="1"/>
    <col min="4123" max="4351" width="9.140625" style="182"/>
    <col min="4352" max="4352" width="25.42578125" style="182" customWidth="1"/>
    <col min="4353" max="4353" width="6.42578125" style="182" customWidth="1"/>
    <col min="4354" max="4354" width="5" style="182" customWidth="1"/>
    <col min="4355" max="4355" width="7.28515625" style="182" bestFit="1" customWidth="1"/>
    <col min="4356" max="4356" width="17.5703125" style="182" bestFit="1" customWidth="1"/>
    <col min="4357" max="4357" width="11.28515625" style="182" bestFit="1" customWidth="1"/>
    <col min="4358" max="4358" width="11.42578125" style="182" bestFit="1" customWidth="1"/>
    <col min="4359" max="4361" width="14.42578125" style="182" customWidth="1"/>
    <col min="4362" max="4365" width="13.42578125" style="182" customWidth="1"/>
    <col min="4366" max="4366" width="14" style="182" bestFit="1" customWidth="1"/>
    <col min="4367" max="4368" width="13.42578125" style="182" customWidth="1"/>
    <col min="4369" max="4369" width="11.28515625" style="182" bestFit="1" customWidth="1"/>
    <col min="4370" max="4370" width="9.140625" style="182"/>
    <col min="4371" max="4371" width="15.28515625" style="182" customWidth="1"/>
    <col min="4372" max="4372" width="17.7109375" style="182" bestFit="1" customWidth="1"/>
    <col min="4373" max="4373" width="13.42578125" style="182" bestFit="1" customWidth="1"/>
    <col min="4374" max="4374" width="11.28515625" style="182" bestFit="1" customWidth="1"/>
    <col min="4375" max="4375" width="11.85546875" style="182" customWidth="1"/>
    <col min="4376" max="4376" width="11.28515625" style="182" bestFit="1" customWidth="1"/>
    <col min="4377" max="4378" width="10.28515625" style="182" bestFit="1" customWidth="1"/>
    <col min="4379" max="4607" width="9.140625" style="182"/>
    <col min="4608" max="4608" width="25.42578125" style="182" customWidth="1"/>
    <col min="4609" max="4609" width="6.42578125" style="182" customWidth="1"/>
    <col min="4610" max="4610" width="5" style="182" customWidth="1"/>
    <col min="4611" max="4611" width="7.28515625" style="182" bestFit="1" customWidth="1"/>
    <col min="4612" max="4612" width="17.5703125" style="182" bestFit="1" customWidth="1"/>
    <col min="4613" max="4613" width="11.28515625" style="182" bestFit="1" customWidth="1"/>
    <col min="4614" max="4614" width="11.42578125" style="182" bestFit="1" customWidth="1"/>
    <col min="4615" max="4617" width="14.42578125" style="182" customWidth="1"/>
    <col min="4618" max="4621" width="13.42578125" style="182" customWidth="1"/>
    <col min="4622" max="4622" width="14" style="182" bestFit="1" customWidth="1"/>
    <col min="4623" max="4624" width="13.42578125" style="182" customWidth="1"/>
    <col min="4625" max="4625" width="11.28515625" style="182" bestFit="1" customWidth="1"/>
    <col min="4626" max="4626" width="9.140625" style="182"/>
    <col min="4627" max="4627" width="15.28515625" style="182" customWidth="1"/>
    <col min="4628" max="4628" width="17.7109375" style="182" bestFit="1" customWidth="1"/>
    <col min="4629" max="4629" width="13.42578125" style="182" bestFit="1" customWidth="1"/>
    <col min="4630" max="4630" width="11.28515625" style="182" bestFit="1" customWidth="1"/>
    <col min="4631" max="4631" width="11.85546875" style="182" customWidth="1"/>
    <col min="4632" max="4632" width="11.28515625" style="182" bestFit="1" customWidth="1"/>
    <col min="4633" max="4634" width="10.28515625" style="182" bestFit="1" customWidth="1"/>
    <col min="4635" max="4863" width="9.140625" style="182"/>
    <col min="4864" max="4864" width="25.42578125" style="182" customWidth="1"/>
    <col min="4865" max="4865" width="6.42578125" style="182" customWidth="1"/>
    <col min="4866" max="4866" width="5" style="182" customWidth="1"/>
    <col min="4867" max="4867" width="7.28515625" style="182" bestFit="1" customWidth="1"/>
    <col min="4868" max="4868" width="17.5703125" style="182" bestFit="1" customWidth="1"/>
    <col min="4869" max="4869" width="11.28515625" style="182" bestFit="1" customWidth="1"/>
    <col min="4870" max="4870" width="11.42578125" style="182" bestFit="1" customWidth="1"/>
    <col min="4871" max="4873" width="14.42578125" style="182" customWidth="1"/>
    <col min="4874" max="4877" width="13.42578125" style="182" customWidth="1"/>
    <col min="4878" max="4878" width="14" style="182" bestFit="1" customWidth="1"/>
    <col min="4879" max="4880" width="13.42578125" style="182" customWidth="1"/>
    <col min="4881" max="4881" width="11.28515625" style="182" bestFit="1" customWidth="1"/>
    <col min="4882" max="4882" width="9.140625" style="182"/>
    <col min="4883" max="4883" width="15.28515625" style="182" customWidth="1"/>
    <col min="4884" max="4884" width="17.7109375" style="182" bestFit="1" customWidth="1"/>
    <col min="4885" max="4885" width="13.42578125" style="182" bestFit="1" customWidth="1"/>
    <col min="4886" max="4886" width="11.28515625" style="182" bestFit="1" customWidth="1"/>
    <col min="4887" max="4887" width="11.85546875" style="182" customWidth="1"/>
    <col min="4888" max="4888" width="11.28515625" style="182" bestFit="1" customWidth="1"/>
    <col min="4889" max="4890" width="10.28515625" style="182" bestFit="1" customWidth="1"/>
    <col min="4891" max="5119" width="9.140625" style="182"/>
    <col min="5120" max="5120" width="25.42578125" style="182" customWidth="1"/>
    <col min="5121" max="5121" width="6.42578125" style="182" customWidth="1"/>
    <col min="5122" max="5122" width="5" style="182" customWidth="1"/>
    <col min="5123" max="5123" width="7.28515625" style="182" bestFit="1" customWidth="1"/>
    <col min="5124" max="5124" width="17.5703125" style="182" bestFit="1" customWidth="1"/>
    <col min="5125" max="5125" width="11.28515625" style="182" bestFit="1" customWidth="1"/>
    <col min="5126" max="5126" width="11.42578125" style="182" bestFit="1" customWidth="1"/>
    <col min="5127" max="5129" width="14.42578125" style="182" customWidth="1"/>
    <col min="5130" max="5133" width="13.42578125" style="182" customWidth="1"/>
    <col min="5134" max="5134" width="14" style="182" bestFit="1" customWidth="1"/>
    <col min="5135" max="5136" width="13.42578125" style="182" customWidth="1"/>
    <col min="5137" max="5137" width="11.28515625" style="182" bestFit="1" customWidth="1"/>
    <col min="5138" max="5138" width="9.140625" style="182"/>
    <col min="5139" max="5139" width="15.28515625" style="182" customWidth="1"/>
    <col min="5140" max="5140" width="17.7109375" style="182" bestFit="1" customWidth="1"/>
    <col min="5141" max="5141" width="13.42578125" style="182" bestFit="1" customWidth="1"/>
    <col min="5142" max="5142" width="11.28515625" style="182" bestFit="1" customWidth="1"/>
    <col min="5143" max="5143" width="11.85546875" style="182" customWidth="1"/>
    <col min="5144" max="5144" width="11.28515625" style="182" bestFit="1" customWidth="1"/>
    <col min="5145" max="5146" width="10.28515625" style="182" bestFit="1" customWidth="1"/>
    <col min="5147" max="5375" width="9.140625" style="182"/>
    <col min="5376" max="5376" width="25.42578125" style="182" customWidth="1"/>
    <col min="5377" max="5377" width="6.42578125" style="182" customWidth="1"/>
    <col min="5378" max="5378" width="5" style="182" customWidth="1"/>
    <col min="5379" max="5379" width="7.28515625" style="182" bestFit="1" customWidth="1"/>
    <col min="5380" max="5380" width="17.5703125" style="182" bestFit="1" customWidth="1"/>
    <col min="5381" max="5381" width="11.28515625" style="182" bestFit="1" customWidth="1"/>
    <col min="5382" max="5382" width="11.42578125" style="182" bestFit="1" customWidth="1"/>
    <col min="5383" max="5385" width="14.42578125" style="182" customWidth="1"/>
    <col min="5386" max="5389" width="13.42578125" style="182" customWidth="1"/>
    <col min="5390" max="5390" width="14" style="182" bestFit="1" customWidth="1"/>
    <col min="5391" max="5392" width="13.42578125" style="182" customWidth="1"/>
    <col min="5393" max="5393" width="11.28515625" style="182" bestFit="1" customWidth="1"/>
    <col min="5394" max="5394" width="9.140625" style="182"/>
    <col min="5395" max="5395" width="15.28515625" style="182" customWidth="1"/>
    <col min="5396" max="5396" width="17.7109375" style="182" bestFit="1" customWidth="1"/>
    <col min="5397" max="5397" width="13.42578125" style="182" bestFit="1" customWidth="1"/>
    <col min="5398" max="5398" width="11.28515625" style="182" bestFit="1" customWidth="1"/>
    <col min="5399" max="5399" width="11.85546875" style="182" customWidth="1"/>
    <col min="5400" max="5400" width="11.28515625" style="182" bestFit="1" customWidth="1"/>
    <col min="5401" max="5402" width="10.28515625" style="182" bestFit="1" customWidth="1"/>
    <col min="5403" max="5631" width="9.140625" style="182"/>
    <col min="5632" max="5632" width="25.42578125" style="182" customWidth="1"/>
    <col min="5633" max="5633" width="6.42578125" style="182" customWidth="1"/>
    <col min="5634" max="5634" width="5" style="182" customWidth="1"/>
    <col min="5635" max="5635" width="7.28515625" style="182" bestFit="1" customWidth="1"/>
    <col min="5636" max="5636" width="17.5703125" style="182" bestFit="1" customWidth="1"/>
    <col min="5637" max="5637" width="11.28515625" style="182" bestFit="1" customWidth="1"/>
    <col min="5638" max="5638" width="11.42578125" style="182" bestFit="1" customWidth="1"/>
    <col min="5639" max="5641" width="14.42578125" style="182" customWidth="1"/>
    <col min="5642" max="5645" width="13.42578125" style="182" customWidth="1"/>
    <col min="5646" max="5646" width="14" style="182" bestFit="1" customWidth="1"/>
    <col min="5647" max="5648" width="13.42578125" style="182" customWidth="1"/>
    <col min="5649" max="5649" width="11.28515625" style="182" bestFit="1" customWidth="1"/>
    <col min="5650" max="5650" width="9.140625" style="182"/>
    <col min="5651" max="5651" width="15.28515625" style="182" customWidth="1"/>
    <col min="5652" max="5652" width="17.7109375" style="182" bestFit="1" customWidth="1"/>
    <col min="5653" max="5653" width="13.42578125" style="182" bestFit="1" customWidth="1"/>
    <col min="5654" max="5654" width="11.28515625" style="182" bestFit="1" customWidth="1"/>
    <col min="5655" max="5655" width="11.85546875" style="182" customWidth="1"/>
    <col min="5656" max="5656" width="11.28515625" style="182" bestFit="1" customWidth="1"/>
    <col min="5657" max="5658" width="10.28515625" style="182" bestFit="1" customWidth="1"/>
    <col min="5659" max="5887" width="9.140625" style="182"/>
    <col min="5888" max="5888" width="25.42578125" style="182" customWidth="1"/>
    <col min="5889" max="5889" width="6.42578125" style="182" customWidth="1"/>
    <col min="5890" max="5890" width="5" style="182" customWidth="1"/>
    <col min="5891" max="5891" width="7.28515625" style="182" bestFit="1" customWidth="1"/>
    <col min="5892" max="5892" width="17.5703125" style="182" bestFit="1" customWidth="1"/>
    <col min="5893" max="5893" width="11.28515625" style="182" bestFit="1" customWidth="1"/>
    <col min="5894" max="5894" width="11.42578125" style="182" bestFit="1" customWidth="1"/>
    <col min="5895" max="5897" width="14.42578125" style="182" customWidth="1"/>
    <col min="5898" max="5901" width="13.42578125" style="182" customWidth="1"/>
    <col min="5902" max="5902" width="14" style="182" bestFit="1" customWidth="1"/>
    <col min="5903" max="5904" width="13.42578125" style="182" customWidth="1"/>
    <col min="5905" max="5905" width="11.28515625" style="182" bestFit="1" customWidth="1"/>
    <col min="5906" max="5906" width="9.140625" style="182"/>
    <col min="5907" max="5907" width="15.28515625" style="182" customWidth="1"/>
    <col min="5908" max="5908" width="17.7109375" style="182" bestFit="1" customWidth="1"/>
    <col min="5909" max="5909" width="13.42578125" style="182" bestFit="1" customWidth="1"/>
    <col min="5910" max="5910" width="11.28515625" style="182" bestFit="1" customWidth="1"/>
    <col min="5911" max="5911" width="11.85546875" style="182" customWidth="1"/>
    <col min="5912" max="5912" width="11.28515625" style="182" bestFit="1" customWidth="1"/>
    <col min="5913" max="5914" width="10.28515625" style="182" bestFit="1" customWidth="1"/>
    <col min="5915" max="6143" width="9.140625" style="182"/>
    <col min="6144" max="6144" width="25.42578125" style="182" customWidth="1"/>
    <col min="6145" max="6145" width="6.42578125" style="182" customWidth="1"/>
    <col min="6146" max="6146" width="5" style="182" customWidth="1"/>
    <col min="6147" max="6147" width="7.28515625" style="182" bestFit="1" customWidth="1"/>
    <col min="6148" max="6148" width="17.5703125" style="182" bestFit="1" customWidth="1"/>
    <col min="6149" max="6149" width="11.28515625" style="182" bestFit="1" customWidth="1"/>
    <col min="6150" max="6150" width="11.42578125" style="182" bestFit="1" customWidth="1"/>
    <col min="6151" max="6153" width="14.42578125" style="182" customWidth="1"/>
    <col min="6154" max="6157" width="13.42578125" style="182" customWidth="1"/>
    <col min="6158" max="6158" width="14" style="182" bestFit="1" customWidth="1"/>
    <col min="6159" max="6160" width="13.42578125" style="182" customWidth="1"/>
    <col min="6161" max="6161" width="11.28515625" style="182" bestFit="1" customWidth="1"/>
    <col min="6162" max="6162" width="9.140625" style="182"/>
    <col min="6163" max="6163" width="15.28515625" style="182" customWidth="1"/>
    <col min="6164" max="6164" width="17.7109375" style="182" bestFit="1" customWidth="1"/>
    <col min="6165" max="6165" width="13.42578125" style="182" bestFit="1" customWidth="1"/>
    <col min="6166" max="6166" width="11.28515625" style="182" bestFit="1" customWidth="1"/>
    <col min="6167" max="6167" width="11.85546875" style="182" customWidth="1"/>
    <col min="6168" max="6168" width="11.28515625" style="182" bestFit="1" customWidth="1"/>
    <col min="6169" max="6170" width="10.28515625" style="182" bestFit="1" customWidth="1"/>
    <col min="6171" max="6399" width="9.140625" style="182"/>
    <col min="6400" max="6400" width="25.42578125" style="182" customWidth="1"/>
    <col min="6401" max="6401" width="6.42578125" style="182" customWidth="1"/>
    <col min="6402" max="6402" width="5" style="182" customWidth="1"/>
    <col min="6403" max="6403" width="7.28515625" style="182" bestFit="1" customWidth="1"/>
    <col min="6404" max="6404" width="17.5703125" style="182" bestFit="1" customWidth="1"/>
    <col min="6405" max="6405" width="11.28515625" style="182" bestFit="1" customWidth="1"/>
    <col min="6406" max="6406" width="11.42578125" style="182" bestFit="1" customWidth="1"/>
    <col min="6407" max="6409" width="14.42578125" style="182" customWidth="1"/>
    <col min="6410" max="6413" width="13.42578125" style="182" customWidth="1"/>
    <col min="6414" max="6414" width="14" style="182" bestFit="1" customWidth="1"/>
    <col min="6415" max="6416" width="13.42578125" style="182" customWidth="1"/>
    <col min="6417" max="6417" width="11.28515625" style="182" bestFit="1" customWidth="1"/>
    <col min="6418" max="6418" width="9.140625" style="182"/>
    <col min="6419" max="6419" width="15.28515625" style="182" customWidth="1"/>
    <col min="6420" max="6420" width="17.7109375" style="182" bestFit="1" customWidth="1"/>
    <col min="6421" max="6421" width="13.42578125" style="182" bestFit="1" customWidth="1"/>
    <col min="6422" max="6422" width="11.28515625" style="182" bestFit="1" customWidth="1"/>
    <col min="6423" max="6423" width="11.85546875" style="182" customWidth="1"/>
    <col min="6424" max="6424" width="11.28515625" style="182" bestFit="1" customWidth="1"/>
    <col min="6425" max="6426" width="10.28515625" style="182" bestFit="1" customWidth="1"/>
    <col min="6427" max="6655" width="9.140625" style="182"/>
    <col min="6656" max="6656" width="25.42578125" style="182" customWidth="1"/>
    <col min="6657" max="6657" width="6.42578125" style="182" customWidth="1"/>
    <col min="6658" max="6658" width="5" style="182" customWidth="1"/>
    <col min="6659" max="6659" width="7.28515625" style="182" bestFit="1" customWidth="1"/>
    <col min="6660" max="6660" width="17.5703125" style="182" bestFit="1" customWidth="1"/>
    <col min="6661" max="6661" width="11.28515625" style="182" bestFit="1" customWidth="1"/>
    <col min="6662" max="6662" width="11.42578125" style="182" bestFit="1" customWidth="1"/>
    <col min="6663" max="6665" width="14.42578125" style="182" customWidth="1"/>
    <col min="6666" max="6669" width="13.42578125" style="182" customWidth="1"/>
    <col min="6670" max="6670" width="14" style="182" bestFit="1" customWidth="1"/>
    <col min="6671" max="6672" width="13.42578125" style="182" customWidth="1"/>
    <col min="6673" max="6673" width="11.28515625" style="182" bestFit="1" customWidth="1"/>
    <col min="6674" max="6674" width="9.140625" style="182"/>
    <col min="6675" max="6675" width="15.28515625" style="182" customWidth="1"/>
    <col min="6676" max="6676" width="17.7109375" style="182" bestFit="1" customWidth="1"/>
    <col min="6677" max="6677" width="13.42578125" style="182" bestFit="1" customWidth="1"/>
    <col min="6678" max="6678" width="11.28515625" style="182" bestFit="1" customWidth="1"/>
    <col min="6679" max="6679" width="11.85546875" style="182" customWidth="1"/>
    <col min="6680" max="6680" width="11.28515625" style="182" bestFit="1" customWidth="1"/>
    <col min="6681" max="6682" width="10.28515625" style="182" bestFit="1" customWidth="1"/>
    <col min="6683" max="6911" width="9.140625" style="182"/>
    <col min="6912" max="6912" width="25.42578125" style="182" customWidth="1"/>
    <col min="6913" max="6913" width="6.42578125" style="182" customWidth="1"/>
    <col min="6914" max="6914" width="5" style="182" customWidth="1"/>
    <col min="6915" max="6915" width="7.28515625" style="182" bestFit="1" customWidth="1"/>
    <col min="6916" max="6916" width="17.5703125" style="182" bestFit="1" customWidth="1"/>
    <col min="6917" max="6917" width="11.28515625" style="182" bestFit="1" customWidth="1"/>
    <col min="6918" max="6918" width="11.42578125" style="182" bestFit="1" customWidth="1"/>
    <col min="6919" max="6921" width="14.42578125" style="182" customWidth="1"/>
    <col min="6922" max="6925" width="13.42578125" style="182" customWidth="1"/>
    <col min="6926" max="6926" width="14" style="182" bestFit="1" customWidth="1"/>
    <col min="6927" max="6928" width="13.42578125" style="182" customWidth="1"/>
    <col min="6929" max="6929" width="11.28515625" style="182" bestFit="1" customWidth="1"/>
    <col min="6930" max="6930" width="9.140625" style="182"/>
    <col min="6931" max="6931" width="15.28515625" style="182" customWidth="1"/>
    <col min="6932" max="6932" width="17.7109375" style="182" bestFit="1" customWidth="1"/>
    <col min="6933" max="6933" width="13.42578125" style="182" bestFit="1" customWidth="1"/>
    <col min="6934" max="6934" width="11.28515625" style="182" bestFit="1" customWidth="1"/>
    <col min="6935" max="6935" width="11.85546875" style="182" customWidth="1"/>
    <col min="6936" max="6936" width="11.28515625" style="182" bestFit="1" customWidth="1"/>
    <col min="6937" max="6938" width="10.28515625" style="182" bestFit="1" customWidth="1"/>
    <col min="6939" max="7167" width="9.140625" style="182"/>
    <col min="7168" max="7168" width="25.42578125" style="182" customWidth="1"/>
    <col min="7169" max="7169" width="6.42578125" style="182" customWidth="1"/>
    <col min="7170" max="7170" width="5" style="182" customWidth="1"/>
    <col min="7171" max="7171" width="7.28515625" style="182" bestFit="1" customWidth="1"/>
    <col min="7172" max="7172" width="17.5703125" style="182" bestFit="1" customWidth="1"/>
    <col min="7173" max="7173" width="11.28515625" style="182" bestFit="1" customWidth="1"/>
    <col min="7174" max="7174" width="11.42578125" style="182" bestFit="1" customWidth="1"/>
    <col min="7175" max="7177" width="14.42578125" style="182" customWidth="1"/>
    <col min="7178" max="7181" width="13.42578125" style="182" customWidth="1"/>
    <col min="7182" max="7182" width="14" style="182" bestFit="1" customWidth="1"/>
    <col min="7183" max="7184" width="13.42578125" style="182" customWidth="1"/>
    <col min="7185" max="7185" width="11.28515625" style="182" bestFit="1" customWidth="1"/>
    <col min="7186" max="7186" width="9.140625" style="182"/>
    <col min="7187" max="7187" width="15.28515625" style="182" customWidth="1"/>
    <col min="7188" max="7188" width="17.7109375" style="182" bestFit="1" customWidth="1"/>
    <col min="7189" max="7189" width="13.42578125" style="182" bestFit="1" customWidth="1"/>
    <col min="7190" max="7190" width="11.28515625" style="182" bestFit="1" customWidth="1"/>
    <col min="7191" max="7191" width="11.85546875" style="182" customWidth="1"/>
    <col min="7192" max="7192" width="11.28515625" style="182" bestFit="1" customWidth="1"/>
    <col min="7193" max="7194" width="10.28515625" style="182" bestFit="1" customWidth="1"/>
    <col min="7195" max="7423" width="9.140625" style="182"/>
    <col min="7424" max="7424" width="25.42578125" style="182" customWidth="1"/>
    <col min="7425" max="7425" width="6.42578125" style="182" customWidth="1"/>
    <col min="7426" max="7426" width="5" style="182" customWidth="1"/>
    <col min="7427" max="7427" width="7.28515625" style="182" bestFit="1" customWidth="1"/>
    <col min="7428" max="7428" width="17.5703125" style="182" bestFit="1" customWidth="1"/>
    <col min="7429" max="7429" width="11.28515625" style="182" bestFit="1" customWidth="1"/>
    <col min="7430" max="7430" width="11.42578125" style="182" bestFit="1" customWidth="1"/>
    <col min="7431" max="7433" width="14.42578125" style="182" customWidth="1"/>
    <col min="7434" max="7437" width="13.42578125" style="182" customWidth="1"/>
    <col min="7438" max="7438" width="14" style="182" bestFit="1" customWidth="1"/>
    <col min="7439" max="7440" width="13.42578125" style="182" customWidth="1"/>
    <col min="7441" max="7441" width="11.28515625" style="182" bestFit="1" customWidth="1"/>
    <col min="7442" max="7442" width="9.140625" style="182"/>
    <col min="7443" max="7443" width="15.28515625" style="182" customWidth="1"/>
    <col min="7444" max="7444" width="17.7109375" style="182" bestFit="1" customWidth="1"/>
    <col min="7445" max="7445" width="13.42578125" style="182" bestFit="1" customWidth="1"/>
    <col min="7446" max="7446" width="11.28515625" style="182" bestFit="1" customWidth="1"/>
    <col min="7447" max="7447" width="11.85546875" style="182" customWidth="1"/>
    <col min="7448" max="7448" width="11.28515625" style="182" bestFit="1" customWidth="1"/>
    <col min="7449" max="7450" width="10.28515625" style="182" bestFit="1" customWidth="1"/>
    <col min="7451" max="7679" width="9.140625" style="182"/>
    <col min="7680" max="7680" width="25.42578125" style="182" customWidth="1"/>
    <col min="7681" max="7681" width="6.42578125" style="182" customWidth="1"/>
    <col min="7682" max="7682" width="5" style="182" customWidth="1"/>
    <col min="7683" max="7683" width="7.28515625" style="182" bestFit="1" customWidth="1"/>
    <col min="7684" max="7684" width="17.5703125" style="182" bestFit="1" customWidth="1"/>
    <col min="7685" max="7685" width="11.28515625" style="182" bestFit="1" customWidth="1"/>
    <col min="7686" max="7686" width="11.42578125" style="182" bestFit="1" customWidth="1"/>
    <col min="7687" max="7689" width="14.42578125" style="182" customWidth="1"/>
    <col min="7690" max="7693" width="13.42578125" style="182" customWidth="1"/>
    <col min="7694" max="7694" width="14" style="182" bestFit="1" customWidth="1"/>
    <col min="7695" max="7696" width="13.42578125" style="182" customWidth="1"/>
    <col min="7697" max="7697" width="11.28515625" style="182" bestFit="1" customWidth="1"/>
    <col min="7698" max="7698" width="9.140625" style="182"/>
    <col min="7699" max="7699" width="15.28515625" style="182" customWidth="1"/>
    <col min="7700" max="7700" width="17.7109375" style="182" bestFit="1" customWidth="1"/>
    <col min="7701" max="7701" width="13.42578125" style="182" bestFit="1" customWidth="1"/>
    <col min="7702" max="7702" width="11.28515625" style="182" bestFit="1" customWidth="1"/>
    <col min="7703" max="7703" width="11.85546875" style="182" customWidth="1"/>
    <col min="7704" max="7704" width="11.28515625" style="182" bestFit="1" customWidth="1"/>
    <col min="7705" max="7706" width="10.28515625" style="182" bestFit="1" customWidth="1"/>
    <col min="7707" max="7935" width="9.140625" style="182"/>
    <col min="7936" max="7936" width="25.42578125" style="182" customWidth="1"/>
    <col min="7937" max="7937" width="6.42578125" style="182" customWidth="1"/>
    <col min="7938" max="7938" width="5" style="182" customWidth="1"/>
    <col min="7939" max="7939" width="7.28515625" style="182" bestFit="1" customWidth="1"/>
    <col min="7940" max="7940" width="17.5703125" style="182" bestFit="1" customWidth="1"/>
    <col min="7941" max="7941" width="11.28515625" style="182" bestFit="1" customWidth="1"/>
    <col min="7942" max="7942" width="11.42578125" style="182" bestFit="1" customWidth="1"/>
    <col min="7943" max="7945" width="14.42578125" style="182" customWidth="1"/>
    <col min="7946" max="7949" width="13.42578125" style="182" customWidth="1"/>
    <col min="7950" max="7950" width="14" style="182" bestFit="1" customWidth="1"/>
    <col min="7951" max="7952" width="13.42578125" style="182" customWidth="1"/>
    <col min="7953" max="7953" width="11.28515625" style="182" bestFit="1" customWidth="1"/>
    <col min="7954" max="7954" width="9.140625" style="182"/>
    <col min="7955" max="7955" width="15.28515625" style="182" customWidth="1"/>
    <col min="7956" max="7956" width="17.7109375" style="182" bestFit="1" customWidth="1"/>
    <col min="7957" max="7957" width="13.42578125" style="182" bestFit="1" customWidth="1"/>
    <col min="7958" max="7958" width="11.28515625" style="182" bestFit="1" customWidth="1"/>
    <col min="7959" max="7959" width="11.85546875" style="182" customWidth="1"/>
    <col min="7960" max="7960" width="11.28515625" style="182" bestFit="1" customWidth="1"/>
    <col min="7961" max="7962" width="10.28515625" style="182" bestFit="1" customWidth="1"/>
    <col min="7963" max="8191" width="9.140625" style="182"/>
    <col min="8192" max="8192" width="25.42578125" style="182" customWidth="1"/>
    <col min="8193" max="8193" width="6.42578125" style="182" customWidth="1"/>
    <col min="8194" max="8194" width="5" style="182" customWidth="1"/>
    <col min="8195" max="8195" width="7.28515625" style="182" bestFit="1" customWidth="1"/>
    <col min="8196" max="8196" width="17.5703125" style="182" bestFit="1" customWidth="1"/>
    <col min="8197" max="8197" width="11.28515625" style="182" bestFit="1" customWidth="1"/>
    <col min="8198" max="8198" width="11.42578125" style="182" bestFit="1" customWidth="1"/>
    <col min="8199" max="8201" width="14.42578125" style="182" customWidth="1"/>
    <col min="8202" max="8205" width="13.42578125" style="182" customWidth="1"/>
    <col min="8206" max="8206" width="14" style="182" bestFit="1" customWidth="1"/>
    <col min="8207" max="8208" width="13.42578125" style="182" customWidth="1"/>
    <col min="8209" max="8209" width="11.28515625" style="182" bestFit="1" customWidth="1"/>
    <col min="8210" max="8210" width="9.140625" style="182"/>
    <col min="8211" max="8211" width="15.28515625" style="182" customWidth="1"/>
    <col min="8212" max="8212" width="17.7109375" style="182" bestFit="1" customWidth="1"/>
    <col min="8213" max="8213" width="13.42578125" style="182" bestFit="1" customWidth="1"/>
    <col min="8214" max="8214" width="11.28515625" style="182" bestFit="1" customWidth="1"/>
    <col min="8215" max="8215" width="11.85546875" style="182" customWidth="1"/>
    <col min="8216" max="8216" width="11.28515625" style="182" bestFit="1" customWidth="1"/>
    <col min="8217" max="8218" width="10.28515625" style="182" bestFit="1" customWidth="1"/>
    <col min="8219" max="8447" width="9.140625" style="182"/>
    <col min="8448" max="8448" width="25.42578125" style="182" customWidth="1"/>
    <col min="8449" max="8449" width="6.42578125" style="182" customWidth="1"/>
    <col min="8450" max="8450" width="5" style="182" customWidth="1"/>
    <col min="8451" max="8451" width="7.28515625" style="182" bestFit="1" customWidth="1"/>
    <col min="8452" max="8452" width="17.5703125" style="182" bestFit="1" customWidth="1"/>
    <col min="8453" max="8453" width="11.28515625" style="182" bestFit="1" customWidth="1"/>
    <col min="8454" max="8454" width="11.42578125" style="182" bestFit="1" customWidth="1"/>
    <col min="8455" max="8457" width="14.42578125" style="182" customWidth="1"/>
    <col min="8458" max="8461" width="13.42578125" style="182" customWidth="1"/>
    <col min="8462" max="8462" width="14" style="182" bestFit="1" customWidth="1"/>
    <col min="8463" max="8464" width="13.42578125" style="182" customWidth="1"/>
    <col min="8465" max="8465" width="11.28515625" style="182" bestFit="1" customWidth="1"/>
    <col min="8466" max="8466" width="9.140625" style="182"/>
    <col min="8467" max="8467" width="15.28515625" style="182" customWidth="1"/>
    <col min="8468" max="8468" width="17.7109375" style="182" bestFit="1" customWidth="1"/>
    <col min="8469" max="8469" width="13.42578125" style="182" bestFit="1" customWidth="1"/>
    <col min="8470" max="8470" width="11.28515625" style="182" bestFit="1" customWidth="1"/>
    <col min="8471" max="8471" width="11.85546875" style="182" customWidth="1"/>
    <col min="8472" max="8472" width="11.28515625" style="182" bestFit="1" customWidth="1"/>
    <col min="8473" max="8474" width="10.28515625" style="182" bestFit="1" customWidth="1"/>
    <col min="8475" max="8703" width="9.140625" style="182"/>
    <col min="8704" max="8704" width="25.42578125" style="182" customWidth="1"/>
    <col min="8705" max="8705" width="6.42578125" style="182" customWidth="1"/>
    <col min="8706" max="8706" width="5" style="182" customWidth="1"/>
    <col min="8707" max="8707" width="7.28515625" style="182" bestFit="1" customWidth="1"/>
    <col min="8708" max="8708" width="17.5703125" style="182" bestFit="1" customWidth="1"/>
    <col min="8709" max="8709" width="11.28515625" style="182" bestFit="1" customWidth="1"/>
    <col min="8710" max="8710" width="11.42578125" style="182" bestFit="1" customWidth="1"/>
    <col min="8711" max="8713" width="14.42578125" style="182" customWidth="1"/>
    <col min="8714" max="8717" width="13.42578125" style="182" customWidth="1"/>
    <col min="8718" max="8718" width="14" style="182" bestFit="1" customWidth="1"/>
    <col min="8719" max="8720" width="13.42578125" style="182" customWidth="1"/>
    <col min="8721" max="8721" width="11.28515625" style="182" bestFit="1" customWidth="1"/>
    <col min="8722" max="8722" width="9.140625" style="182"/>
    <col min="8723" max="8723" width="15.28515625" style="182" customWidth="1"/>
    <col min="8724" max="8724" width="17.7109375" style="182" bestFit="1" customWidth="1"/>
    <col min="8725" max="8725" width="13.42578125" style="182" bestFit="1" customWidth="1"/>
    <col min="8726" max="8726" width="11.28515625" style="182" bestFit="1" customWidth="1"/>
    <col min="8727" max="8727" width="11.85546875" style="182" customWidth="1"/>
    <col min="8728" max="8728" width="11.28515625" style="182" bestFit="1" customWidth="1"/>
    <col min="8729" max="8730" width="10.28515625" style="182" bestFit="1" customWidth="1"/>
    <col min="8731" max="8959" width="9.140625" style="182"/>
    <col min="8960" max="8960" width="25.42578125" style="182" customWidth="1"/>
    <col min="8961" max="8961" width="6.42578125" style="182" customWidth="1"/>
    <col min="8962" max="8962" width="5" style="182" customWidth="1"/>
    <col min="8963" max="8963" width="7.28515625" style="182" bestFit="1" customWidth="1"/>
    <col min="8964" max="8964" width="17.5703125" style="182" bestFit="1" customWidth="1"/>
    <col min="8965" max="8965" width="11.28515625" style="182" bestFit="1" customWidth="1"/>
    <col min="8966" max="8966" width="11.42578125" style="182" bestFit="1" customWidth="1"/>
    <col min="8967" max="8969" width="14.42578125" style="182" customWidth="1"/>
    <col min="8970" max="8973" width="13.42578125" style="182" customWidth="1"/>
    <col min="8974" max="8974" width="14" style="182" bestFit="1" customWidth="1"/>
    <col min="8975" max="8976" width="13.42578125" style="182" customWidth="1"/>
    <col min="8977" max="8977" width="11.28515625" style="182" bestFit="1" customWidth="1"/>
    <col min="8978" max="8978" width="9.140625" style="182"/>
    <col min="8979" max="8979" width="15.28515625" style="182" customWidth="1"/>
    <col min="8980" max="8980" width="17.7109375" style="182" bestFit="1" customWidth="1"/>
    <col min="8981" max="8981" width="13.42578125" style="182" bestFit="1" customWidth="1"/>
    <col min="8982" max="8982" width="11.28515625" style="182" bestFit="1" customWidth="1"/>
    <col min="8983" max="8983" width="11.85546875" style="182" customWidth="1"/>
    <col min="8984" max="8984" width="11.28515625" style="182" bestFit="1" customWidth="1"/>
    <col min="8985" max="8986" width="10.28515625" style="182" bestFit="1" customWidth="1"/>
    <col min="8987" max="9215" width="9.140625" style="182"/>
    <col min="9216" max="9216" width="25.42578125" style="182" customWidth="1"/>
    <col min="9217" max="9217" width="6.42578125" style="182" customWidth="1"/>
    <col min="9218" max="9218" width="5" style="182" customWidth="1"/>
    <col min="9219" max="9219" width="7.28515625" style="182" bestFit="1" customWidth="1"/>
    <col min="9220" max="9220" width="17.5703125" style="182" bestFit="1" customWidth="1"/>
    <col min="9221" max="9221" width="11.28515625" style="182" bestFit="1" customWidth="1"/>
    <col min="9222" max="9222" width="11.42578125" style="182" bestFit="1" customWidth="1"/>
    <col min="9223" max="9225" width="14.42578125" style="182" customWidth="1"/>
    <col min="9226" max="9229" width="13.42578125" style="182" customWidth="1"/>
    <col min="9230" max="9230" width="14" style="182" bestFit="1" customWidth="1"/>
    <col min="9231" max="9232" width="13.42578125" style="182" customWidth="1"/>
    <col min="9233" max="9233" width="11.28515625" style="182" bestFit="1" customWidth="1"/>
    <col min="9234" max="9234" width="9.140625" style="182"/>
    <col min="9235" max="9235" width="15.28515625" style="182" customWidth="1"/>
    <col min="9236" max="9236" width="17.7109375" style="182" bestFit="1" customWidth="1"/>
    <col min="9237" max="9237" width="13.42578125" style="182" bestFit="1" customWidth="1"/>
    <col min="9238" max="9238" width="11.28515625" style="182" bestFit="1" customWidth="1"/>
    <col min="9239" max="9239" width="11.85546875" style="182" customWidth="1"/>
    <col min="9240" max="9240" width="11.28515625" style="182" bestFit="1" customWidth="1"/>
    <col min="9241" max="9242" width="10.28515625" style="182" bestFit="1" customWidth="1"/>
    <col min="9243" max="9471" width="9.140625" style="182"/>
    <col min="9472" max="9472" width="25.42578125" style="182" customWidth="1"/>
    <col min="9473" max="9473" width="6.42578125" style="182" customWidth="1"/>
    <col min="9474" max="9474" width="5" style="182" customWidth="1"/>
    <col min="9475" max="9475" width="7.28515625" style="182" bestFit="1" customWidth="1"/>
    <col min="9476" max="9476" width="17.5703125" style="182" bestFit="1" customWidth="1"/>
    <col min="9477" max="9477" width="11.28515625" style="182" bestFit="1" customWidth="1"/>
    <col min="9478" max="9478" width="11.42578125" style="182" bestFit="1" customWidth="1"/>
    <col min="9479" max="9481" width="14.42578125" style="182" customWidth="1"/>
    <col min="9482" max="9485" width="13.42578125" style="182" customWidth="1"/>
    <col min="9486" max="9486" width="14" style="182" bestFit="1" customWidth="1"/>
    <col min="9487" max="9488" width="13.42578125" style="182" customWidth="1"/>
    <col min="9489" max="9489" width="11.28515625" style="182" bestFit="1" customWidth="1"/>
    <col min="9490" max="9490" width="9.140625" style="182"/>
    <col min="9491" max="9491" width="15.28515625" style="182" customWidth="1"/>
    <col min="9492" max="9492" width="17.7109375" style="182" bestFit="1" customWidth="1"/>
    <col min="9493" max="9493" width="13.42578125" style="182" bestFit="1" customWidth="1"/>
    <col min="9494" max="9494" width="11.28515625" style="182" bestFit="1" customWidth="1"/>
    <col min="9495" max="9495" width="11.85546875" style="182" customWidth="1"/>
    <col min="9496" max="9496" width="11.28515625" style="182" bestFit="1" customWidth="1"/>
    <col min="9497" max="9498" width="10.28515625" style="182" bestFit="1" customWidth="1"/>
    <col min="9499" max="9727" width="9.140625" style="182"/>
    <col min="9728" max="9728" width="25.42578125" style="182" customWidth="1"/>
    <col min="9729" max="9729" width="6.42578125" style="182" customWidth="1"/>
    <col min="9730" max="9730" width="5" style="182" customWidth="1"/>
    <col min="9731" max="9731" width="7.28515625" style="182" bestFit="1" customWidth="1"/>
    <col min="9732" max="9732" width="17.5703125" style="182" bestFit="1" customWidth="1"/>
    <col min="9733" max="9733" width="11.28515625" style="182" bestFit="1" customWidth="1"/>
    <col min="9734" max="9734" width="11.42578125" style="182" bestFit="1" customWidth="1"/>
    <col min="9735" max="9737" width="14.42578125" style="182" customWidth="1"/>
    <col min="9738" max="9741" width="13.42578125" style="182" customWidth="1"/>
    <col min="9742" max="9742" width="14" style="182" bestFit="1" customWidth="1"/>
    <col min="9743" max="9744" width="13.42578125" style="182" customWidth="1"/>
    <col min="9745" max="9745" width="11.28515625" style="182" bestFit="1" customWidth="1"/>
    <col min="9746" max="9746" width="9.140625" style="182"/>
    <col min="9747" max="9747" width="15.28515625" style="182" customWidth="1"/>
    <col min="9748" max="9748" width="17.7109375" style="182" bestFit="1" customWidth="1"/>
    <col min="9749" max="9749" width="13.42578125" style="182" bestFit="1" customWidth="1"/>
    <col min="9750" max="9750" width="11.28515625" style="182" bestFit="1" customWidth="1"/>
    <col min="9751" max="9751" width="11.85546875" style="182" customWidth="1"/>
    <col min="9752" max="9752" width="11.28515625" style="182" bestFit="1" customWidth="1"/>
    <col min="9753" max="9754" width="10.28515625" style="182" bestFit="1" customWidth="1"/>
    <col min="9755" max="9983" width="9.140625" style="182"/>
    <col min="9984" max="9984" width="25.42578125" style="182" customWidth="1"/>
    <col min="9985" max="9985" width="6.42578125" style="182" customWidth="1"/>
    <col min="9986" max="9986" width="5" style="182" customWidth="1"/>
    <col min="9987" max="9987" width="7.28515625" style="182" bestFit="1" customWidth="1"/>
    <col min="9988" max="9988" width="17.5703125" style="182" bestFit="1" customWidth="1"/>
    <col min="9989" max="9989" width="11.28515625" style="182" bestFit="1" customWidth="1"/>
    <col min="9990" max="9990" width="11.42578125" style="182" bestFit="1" customWidth="1"/>
    <col min="9991" max="9993" width="14.42578125" style="182" customWidth="1"/>
    <col min="9994" max="9997" width="13.42578125" style="182" customWidth="1"/>
    <col min="9998" max="9998" width="14" style="182" bestFit="1" customWidth="1"/>
    <col min="9999" max="10000" width="13.42578125" style="182" customWidth="1"/>
    <col min="10001" max="10001" width="11.28515625" style="182" bestFit="1" customWidth="1"/>
    <col min="10002" max="10002" width="9.140625" style="182"/>
    <col min="10003" max="10003" width="15.28515625" style="182" customWidth="1"/>
    <col min="10004" max="10004" width="17.7109375" style="182" bestFit="1" customWidth="1"/>
    <col min="10005" max="10005" width="13.42578125" style="182" bestFit="1" customWidth="1"/>
    <col min="10006" max="10006" width="11.28515625" style="182" bestFit="1" customWidth="1"/>
    <col min="10007" max="10007" width="11.85546875" style="182" customWidth="1"/>
    <col min="10008" max="10008" width="11.28515625" style="182" bestFit="1" customWidth="1"/>
    <col min="10009" max="10010" width="10.28515625" style="182" bestFit="1" customWidth="1"/>
    <col min="10011" max="10239" width="9.140625" style="182"/>
    <col min="10240" max="10240" width="25.42578125" style="182" customWidth="1"/>
    <col min="10241" max="10241" width="6.42578125" style="182" customWidth="1"/>
    <col min="10242" max="10242" width="5" style="182" customWidth="1"/>
    <col min="10243" max="10243" width="7.28515625" style="182" bestFit="1" customWidth="1"/>
    <col min="10244" max="10244" width="17.5703125" style="182" bestFit="1" customWidth="1"/>
    <col min="10245" max="10245" width="11.28515625" style="182" bestFit="1" customWidth="1"/>
    <col min="10246" max="10246" width="11.42578125" style="182" bestFit="1" customWidth="1"/>
    <col min="10247" max="10249" width="14.42578125" style="182" customWidth="1"/>
    <col min="10250" max="10253" width="13.42578125" style="182" customWidth="1"/>
    <col min="10254" max="10254" width="14" style="182" bestFit="1" customWidth="1"/>
    <col min="10255" max="10256" width="13.42578125" style="182" customWidth="1"/>
    <col min="10257" max="10257" width="11.28515625" style="182" bestFit="1" customWidth="1"/>
    <col min="10258" max="10258" width="9.140625" style="182"/>
    <col min="10259" max="10259" width="15.28515625" style="182" customWidth="1"/>
    <col min="10260" max="10260" width="17.7109375" style="182" bestFit="1" customWidth="1"/>
    <col min="10261" max="10261" width="13.42578125" style="182" bestFit="1" customWidth="1"/>
    <col min="10262" max="10262" width="11.28515625" style="182" bestFit="1" customWidth="1"/>
    <col min="10263" max="10263" width="11.85546875" style="182" customWidth="1"/>
    <col min="10264" max="10264" width="11.28515625" style="182" bestFit="1" customWidth="1"/>
    <col min="10265" max="10266" width="10.28515625" style="182" bestFit="1" customWidth="1"/>
    <col min="10267" max="10495" width="9.140625" style="182"/>
    <col min="10496" max="10496" width="25.42578125" style="182" customWidth="1"/>
    <col min="10497" max="10497" width="6.42578125" style="182" customWidth="1"/>
    <col min="10498" max="10498" width="5" style="182" customWidth="1"/>
    <col min="10499" max="10499" width="7.28515625" style="182" bestFit="1" customWidth="1"/>
    <col min="10500" max="10500" width="17.5703125" style="182" bestFit="1" customWidth="1"/>
    <col min="10501" max="10501" width="11.28515625" style="182" bestFit="1" customWidth="1"/>
    <col min="10502" max="10502" width="11.42578125" style="182" bestFit="1" customWidth="1"/>
    <col min="10503" max="10505" width="14.42578125" style="182" customWidth="1"/>
    <col min="10506" max="10509" width="13.42578125" style="182" customWidth="1"/>
    <col min="10510" max="10510" width="14" style="182" bestFit="1" customWidth="1"/>
    <col min="10511" max="10512" width="13.42578125" style="182" customWidth="1"/>
    <col min="10513" max="10513" width="11.28515625" style="182" bestFit="1" customWidth="1"/>
    <col min="10514" max="10514" width="9.140625" style="182"/>
    <col min="10515" max="10515" width="15.28515625" style="182" customWidth="1"/>
    <col min="10516" max="10516" width="17.7109375" style="182" bestFit="1" customWidth="1"/>
    <col min="10517" max="10517" width="13.42578125" style="182" bestFit="1" customWidth="1"/>
    <col min="10518" max="10518" width="11.28515625" style="182" bestFit="1" customWidth="1"/>
    <col min="10519" max="10519" width="11.85546875" style="182" customWidth="1"/>
    <col min="10520" max="10520" width="11.28515625" style="182" bestFit="1" customWidth="1"/>
    <col min="10521" max="10522" width="10.28515625" style="182" bestFit="1" customWidth="1"/>
    <col min="10523" max="10751" width="9.140625" style="182"/>
    <col min="10752" max="10752" width="25.42578125" style="182" customWidth="1"/>
    <col min="10753" max="10753" width="6.42578125" style="182" customWidth="1"/>
    <col min="10754" max="10754" width="5" style="182" customWidth="1"/>
    <col min="10755" max="10755" width="7.28515625" style="182" bestFit="1" customWidth="1"/>
    <col min="10756" max="10756" width="17.5703125" style="182" bestFit="1" customWidth="1"/>
    <col min="10757" max="10757" width="11.28515625" style="182" bestFit="1" customWidth="1"/>
    <col min="10758" max="10758" width="11.42578125" style="182" bestFit="1" customWidth="1"/>
    <col min="10759" max="10761" width="14.42578125" style="182" customWidth="1"/>
    <col min="10762" max="10765" width="13.42578125" style="182" customWidth="1"/>
    <col min="10766" max="10766" width="14" style="182" bestFit="1" customWidth="1"/>
    <col min="10767" max="10768" width="13.42578125" style="182" customWidth="1"/>
    <col min="10769" max="10769" width="11.28515625" style="182" bestFit="1" customWidth="1"/>
    <col min="10770" max="10770" width="9.140625" style="182"/>
    <col min="10771" max="10771" width="15.28515625" style="182" customWidth="1"/>
    <col min="10772" max="10772" width="17.7109375" style="182" bestFit="1" customWidth="1"/>
    <col min="10773" max="10773" width="13.42578125" style="182" bestFit="1" customWidth="1"/>
    <col min="10774" max="10774" width="11.28515625" style="182" bestFit="1" customWidth="1"/>
    <col min="10775" max="10775" width="11.85546875" style="182" customWidth="1"/>
    <col min="10776" max="10776" width="11.28515625" style="182" bestFit="1" customWidth="1"/>
    <col min="10777" max="10778" width="10.28515625" style="182" bestFit="1" customWidth="1"/>
    <col min="10779" max="11007" width="9.140625" style="182"/>
    <col min="11008" max="11008" width="25.42578125" style="182" customWidth="1"/>
    <col min="11009" max="11009" width="6.42578125" style="182" customWidth="1"/>
    <col min="11010" max="11010" width="5" style="182" customWidth="1"/>
    <col min="11011" max="11011" width="7.28515625" style="182" bestFit="1" customWidth="1"/>
    <col min="11012" max="11012" width="17.5703125" style="182" bestFit="1" customWidth="1"/>
    <col min="11013" max="11013" width="11.28515625" style="182" bestFit="1" customWidth="1"/>
    <col min="11014" max="11014" width="11.42578125" style="182" bestFit="1" customWidth="1"/>
    <col min="11015" max="11017" width="14.42578125" style="182" customWidth="1"/>
    <col min="11018" max="11021" width="13.42578125" style="182" customWidth="1"/>
    <col min="11022" max="11022" width="14" style="182" bestFit="1" customWidth="1"/>
    <col min="11023" max="11024" width="13.42578125" style="182" customWidth="1"/>
    <col min="11025" max="11025" width="11.28515625" style="182" bestFit="1" customWidth="1"/>
    <col min="11026" max="11026" width="9.140625" style="182"/>
    <col min="11027" max="11027" width="15.28515625" style="182" customWidth="1"/>
    <col min="11028" max="11028" width="17.7109375" style="182" bestFit="1" customWidth="1"/>
    <col min="11029" max="11029" width="13.42578125" style="182" bestFit="1" customWidth="1"/>
    <col min="11030" max="11030" width="11.28515625" style="182" bestFit="1" customWidth="1"/>
    <col min="11031" max="11031" width="11.85546875" style="182" customWidth="1"/>
    <col min="11032" max="11032" width="11.28515625" style="182" bestFit="1" customWidth="1"/>
    <col min="11033" max="11034" width="10.28515625" style="182" bestFit="1" customWidth="1"/>
    <col min="11035" max="11263" width="9.140625" style="182"/>
    <col min="11264" max="11264" width="25.42578125" style="182" customWidth="1"/>
    <col min="11265" max="11265" width="6.42578125" style="182" customWidth="1"/>
    <col min="11266" max="11266" width="5" style="182" customWidth="1"/>
    <col min="11267" max="11267" width="7.28515625" style="182" bestFit="1" customWidth="1"/>
    <col min="11268" max="11268" width="17.5703125" style="182" bestFit="1" customWidth="1"/>
    <col min="11269" max="11269" width="11.28515625" style="182" bestFit="1" customWidth="1"/>
    <col min="11270" max="11270" width="11.42578125" style="182" bestFit="1" customWidth="1"/>
    <col min="11271" max="11273" width="14.42578125" style="182" customWidth="1"/>
    <col min="11274" max="11277" width="13.42578125" style="182" customWidth="1"/>
    <col min="11278" max="11278" width="14" style="182" bestFit="1" customWidth="1"/>
    <col min="11279" max="11280" width="13.42578125" style="182" customWidth="1"/>
    <col min="11281" max="11281" width="11.28515625" style="182" bestFit="1" customWidth="1"/>
    <col min="11282" max="11282" width="9.140625" style="182"/>
    <col min="11283" max="11283" width="15.28515625" style="182" customWidth="1"/>
    <col min="11284" max="11284" width="17.7109375" style="182" bestFit="1" customWidth="1"/>
    <col min="11285" max="11285" width="13.42578125" style="182" bestFit="1" customWidth="1"/>
    <col min="11286" max="11286" width="11.28515625" style="182" bestFit="1" customWidth="1"/>
    <col min="11287" max="11287" width="11.85546875" style="182" customWidth="1"/>
    <col min="11288" max="11288" width="11.28515625" style="182" bestFit="1" customWidth="1"/>
    <col min="11289" max="11290" width="10.28515625" style="182" bestFit="1" customWidth="1"/>
    <col min="11291" max="11519" width="9.140625" style="182"/>
    <col min="11520" max="11520" width="25.42578125" style="182" customWidth="1"/>
    <col min="11521" max="11521" width="6.42578125" style="182" customWidth="1"/>
    <col min="11522" max="11522" width="5" style="182" customWidth="1"/>
    <col min="11523" max="11523" width="7.28515625" style="182" bestFit="1" customWidth="1"/>
    <col min="11524" max="11524" width="17.5703125" style="182" bestFit="1" customWidth="1"/>
    <col min="11525" max="11525" width="11.28515625" style="182" bestFit="1" customWidth="1"/>
    <col min="11526" max="11526" width="11.42578125" style="182" bestFit="1" customWidth="1"/>
    <col min="11527" max="11529" width="14.42578125" style="182" customWidth="1"/>
    <col min="11530" max="11533" width="13.42578125" style="182" customWidth="1"/>
    <col min="11534" max="11534" width="14" style="182" bestFit="1" customWidth="1"/>
    <col min="11535" max="11536" width="13.42578125" style="182" customWidth="1"/>
    <col min="11537" max="11537" width="11.28515625" style="182" bestFit="1" customWidth="1"/>
    <col min="11538" max="11538" width="9.140625" style="182"/>
    <col min="11539" max="11539" width="15.28515625" style="182" customWidth="1"/>
    <col min="11540" max="11540" width="17.7109375" style="182" bestFit="1" customWidth="1"/>
    <col min="11541" max="11541" width="13.42578125" style="182" bestFit="1" customWidth="1"/>
    <col min="11542" max="11542" width="11.28515625" style="182" bestFit="1" customWidth="1"/>
    <col min="11543" max="11543" width="11.85546875" style="182" customWidth="1"/>
    <col min="11544" max="11544" width="11.28515625" style="182" bestFit="1" customWidth="1"/>
    <col min="11545" max="11546" width="10.28515625" style="182" bestFit="1" customWidth="1"/>
    <col min="11547" max="11775" width="9.140625" style="182"/>
    <col min="11776" max="11776" width="25.42578125" style="182" customWidth="1"/>
    <col min="11777" max="11777" width="6.42578125" style="182" customWidth="1"/>
    <col min="11778" max="11778" width="5" style="182" customWidth="1"/>
    <col min="11779" max="11779" width="7.28515625" style="182" bestFit="1" customWidth="1"/>
    <col min="11780" max="11780" width="17.5703125" style="182" bestFit="1" customWidth="1"/>
    <col min="11781" max="11781" width="11.28515625" style="182" bestFit="1" customWidth="1"/>
    <col min="11782" max="11782" width="11.42578125" style="182" bestFit="1" customWidth="1"/>
    <col min="11783" max="11785" width="14.42578125" style="182" customWidth="1"/>
    <col min="11786" max="11789" width="13.42578125" style="182" customWidth="1"/>
    <col min="11790" max="11790" width="14" style="182" bestFit="1" customWidth="1"/>
    <col min="11791" max="11792" width="13.42578125" style="182" customWidth="1"/>
    <col min="11793" max="11793" width="11.28515625" style="182" bestFit="1" customWidth="1"/>
    <col min="11794" max="11794" width="9.140625" style="182"/>
    <col min="11795" max="11795" width="15.28515625" style="182" customWidth="1"/>
    <col min="11796" max="11796" width="17.7109375" style="182" bestFit="1" customWidth="1"/>
    <col min="11797" max="11797" width="13.42578125" style="182" bestFit="1" customWidth="1"/>
    <col min="11798" max="11798" width="11.28515625" style="182" bestFit="1" customWidth="1"/>
    <col min="11799" max="11799" width="11.85546875" style="182" customWidth="1"/>
    <col min="11800" max="11800" width="11.28515625" style="182" bestFit="1" customWidth="1"/>
    <col min="11801" max="11802" width="10.28515625" style="182" bestFit="1" customWidth="1"/>
    <col min="11803" max="12031" width="9.140625" style="182"/>
    <col min="12032" max="12032" width="25.42578125" style="182" customWidth="1"/>
    <col min="12033" max="12033" width="6.42578125" style="182" customWidth="1"/>
    <col min="12034" max="12034" width="5" style="182" customWidth="1"/>
    <col min="12035" max="12035" width="7.28515625" style="182" bestFit="1" customWidth="1"/>
    <col min="12036" max="12036" width="17.5703125" style="182" bestFit="1" customWidth="1"/>
    <col min="12037" max="12037" width="11.28515625" style="182" bestFit="1" customWidth="1"/>
    <col min="12038" max="12038" width="11.42578125" style="182" bestFit="1" customWidth="1"/>
    <col min="12039" max="12041" width="14.42578125" style="182" customWidth="1"/>
    <col min="12042" max="12045" width="13.42578125" style="182" customWidth="1"/>
    <col min="12046" max="12046" width="14" style="182" bestFit="1" customWidth="1"/>
    <col min="12047" max="12048" width="13.42578125" style="182" customWidth="1"/>
    <col min="12049" max="12049" width="11.28515625" style="182" bestFit="1" customWidth="1"/>
    <col min="12050" max="12050" width="9.140625" style="182"/>
    <col min="12051" max="12051" width="15.28515625" style="182" customWidth="1"/>
    <col min="12052" max="12052" width="17.7109375" style="182" bestFit="1" customWidth="1"/>
    <col min="12053" max="12053" width="13.42578125" style="182" bestFit="1" customWidth="1"/>
    <col min="12054" max="12054" width="11.28515625" style="182" bestFit="1" customWidth="1"/>
    <col min="12055" max="12055" width="11.85546875" style="182" customWidth="1"/>
    <col min="12056" max="12056" width="11.28515625" style="182" bestFit="1" customWidth="1"/>
    <col min="12057" max="12058" width="10.28515625" style="182" bestFit="1" customWidth="1"/>
    <col min="12059" max="12287" width="9.140625" style="182"/>
    <col min="12288" max="12288" width="25.42578125" style="182" customWidth="1"/>
    <col min="12289" max="12289" width="6.42578125" style="182" customWidth="1"/>
    <col min="12290" max="12290" width="5" style="182" customWidth="1"/>
    <col min="12291" max="12291" width="7.28515625" style="182" bestFit="1" customWidth="1"/>
    <col min="12292" max="12292" width="17.5703125" style="182" bestFit="1" customWidth="1"/>
    <col min="12293" max="12293" width="11.28515625" style="182" bestFit="1" customWidth="1"/>
    <col min="12294" max="12294" width="11.42578125" style="182" bestFit="1" customWidth="1"/>
    <col min="12295" max="12297" width="14.42578125" style="182" customWidth="1"/>
    <col min="12298" max="12301" width="13.42578125" style="182" customWidth="1"/>
    <col min="12302" max="12302" width="14" style="182" bestFit="1" customWidth="1"/>
    <col min="12303" max="12304" width="13.42578125" style="182" customWidth="1"/>
    <col min="12305" max="12305" width="11.28515625" style="182" bestFit="1" customWidth="1"/>
    <col min="12306" max="12306" width="9.140625" style="182"/>
    <col min="12307" max="12307" width="15.28515625" style="182" customWidth="1"/>
    <col min="12308" max="12308" width="17.7109375" style="182" bestFit="1" customWidth="1"/>
    <col min="12309" max="12309" width="13.42578125" style="182" bestFit="1" customWidth="1"/>
    <col min="12310" max="12310" width="11.28515625" style="182" bestFit="1" customWidth="1"/>
    <col min="12311" max="12311" width="11.85546875" style="182" customWidth="1"/>
    <col min="12312" max="12312" width="11.28515625" style="182" bestFit="1" customWidth="1"/>
    <col min="12313" max="12314" width="10.28515625" style="182" bestFit="1" customWidth="1"/>
    <col min="12315" max="12543" width="9.140625" style="182"/>
    <col min="12544" max="12544" width="25.42578125" style="182" customWidth="1"/>
    <col min="12545" max="12545" width="6.42578125" style="182" customWidth="1"/>
    <col min="12546" max="12546" width="5" style="182" customWidth="1"/>
    <col min="12547" max="12547" width="7.28515625" style="182" bestFit="1" customWidth="1"/>
    <col min="12548" max="12548" width="17.5703125" style="182" bestFit="1" customWidth="1"/>
    <col min="12549" max="12549" width="11.28515625" style="182" bestFit="1" customWidth="1"/>
    <col min="12550" max="12550" width="11.42578125" style="182" bestFit="1" customWidth="1"/>
    <col min="12551" max="12553" width="14.42578125" style="182" customWidth="1"/>
    <col min="12554" max="12557" width="13.42578125" style="182" customWidth="1"/>
    <col min="12558" max="12558" width="14" style="182" bestFit="1" customWidth="1"/>
    <col min="12559" max="12560" width="13.42578125" style="182" customWidth="1"/>
    <col min="12561" max="12561" width="11.28515625" style="182" bestFit="1" customWidth="1"/>
    <col min="12562" max="12562" width="9.140625" style="182"/>
    <col min="12563" max="12563" width="15.28515625" style="182" customWidth="1"/>
    <col min="12564" max="12564" width="17.7109375" style="182" bestFit="1" customWidth="1"/>
    <col min="12565" max="12565" width="13.42578125" style="182" bestFit="1" customWidth="1"/>
    <col min="12566" max="12566" width="11.28515625" style="182" bestFit="1" customWidth="1"/>
    <col min="12567" max="12567" width="11.85546875" style="182" customWidth="1"/>
    <col min="12568" max="12568" width="11.28515625" style="182" bestFit="1" customWidth="1"/>
    <col min="12569" max="12570" width="10.28515625" style="182" bestFit="1" customWidth="1"/>
    <col min="12571" max="12799" width="9.140625" style="182"/>
    <col min="12800" max="12800" width="25.42578125" style="182" customWidth="1"/>
    <col min="12801" max="12801" width="6.42578125" style="182" customWidth="1"/>
    <col min="12802" max="12802" width="5" style="182" customWidth="1"/>
    <col min="12803" max="12803" width="7.28515625" style="182" bestFit="1" customWidth="1"/>
    <col min="12804" max="12804" width="17.5703125" style="182" bestFit="1" customWidth="1"/>
    <col min="12805" max="12805" width="11.28515625" style="182" bestFit="1" customWidth="1"/>
    <col min="12806" max="12806" width="11.42578125" style="182" bestFit="1" customWidth="1"/>
    <col min="12807" max="12809" width="14.42578125" style="182" customWidth="1"/>
    <col min="12810" max="12813" width="13.42578125" style="182" customWidth="1"/>
    <col min="12814" max="12814" width="14" style="182" bestFit="1" customWidth="1"/>
    <col min="12815" max="12816" width="13.42578125" style="182" customWidth="1"/>
    <col min="12817" max="12817" width="11.28515625" style="182" bestFit="1" customWidth="1"/>
    <col min="12818" max="12818" width="9.140625" style="182"/>
    <col min="12819" max="12819" width="15.28515625" style="182" customWidth="1"/>
    <col min="12820" max="12820" width="17.7109375" style="182" bestFit="1" customWidth="1"/>
    <col min="12821" max="12821" width="13.42578125" style="182" bestFit="1" customWidth="1"/>
    <col min="12822" max="12822" width="11.28515625" style="182" bestFit="1" customWidth="1"/>
    <col min="12823" max="12823" width="11.85546875" style="182" customWidth="1"/>
    <col min="12824" max="12824" width="11.28515625" style="182" bestFit="1" customWidth="1"/>
    <col min="12825" max="12826" width="10.28515625" style="182" bestFit="1" customWidth="1"/>
    <col min="12827" max="13055" width="9.140625" style="182"/>
    <col min="13056" max="13056" width="25.42578125" style="182" customWidth="1"/>
    <col min="13057" max="13057" width="6.42578125" style="182" customWidth="1"/>
    <col min="13058" max="13058" width="5" style="182" customWidth="1"/>
    <col min="13059" max="13059" width="7.28515625" style="182" bestFit="1" customWidth="1"/>
    <col min="13060" max="13060" width="17.5703125" style="182" bestFit="1" customWidth="1"/>
    <col min="13061" max="13061" width="11.28515625" style="182" bestFit="1" customWidth="1"/>
    <col min="13062" max="13062" width="11.42578125" style="182" bestFit="1" customWidth="1"/>
    <col min="13063" max="13065" width="14.42578125" style="182" customWidth="1"/>
    <col min="13066" max="13069" width="13.42578125" style="182" customWidth="1"/>
    <col min="13070" max="13070" width="14" style="182" bestFit="1" customWidth="1"/>
    <col min="13071" max="13072" width="13.42578125" style="182" customWidth="1"/>
    <col min="13073" max="13073" width="11.28515625" style="182" bestFit="1" customWidth="1"/>
    <col min="13074" max="13074" width="9.140625" style="182"/>
    <col min="13075" max="13075" width="15.28515625" style="182" customWidth="1"/>
    <col min="13076" max="13076" width="17.7109375" style="182" bestFit="1" customWidth="1"/>
    <col min="13077" max="13077" width="13.42578125" style="182" bestFit="1" customWidth="1"/>
    <col min="13078" max="13078" width="11.28515625" style="182" bestFit="1" customWidth="1"/>
    <col min="13079" max="13079" width="11.85546875" style="182" customWidth="1"/>
    <col min="13080" max="13080" width="11.28515625" style="182" bestFit="1" customWidth="1"/>
    <col min="13081" max="13082" width="10.28515625" style="182" bestFit="1" customWidth="1"/>
    <col min="13083" max="13311" width="9.140625" style="182"/>
    <col min="13312" max="13312" width="25.42578125" style="182" customWidth="1"/>
    <col min="13313" max="13313" width="6.42578125" style="182" customWidth="1"/>
    <col min="13314" max="13314" width="5" style="182" customWidth="1"/>
    <col min="13315" max="13315" width="7.28515625" style="182" bestFit="1" customWidth="1"/>
    <col min="13316" max="13316" width="17.5703125" style="182" bestFit="1" customWidth="1"/>
    <col min="13317" max="13317" width="11.28515625" style="182" bestFit="1" customWidth="1"/>
    <col min="13318" max="13318" width="11.42578125" style="182" bestFit="1" customWidth="1"/>
    <col min="13319" max="13321" width="14.42578125" style="182" customWidth="1"/>
    <col min="13322" max="13325" width="13.42578125" style="182" customWidth="1"/>
    <col min="13326" max="13326" width="14" style="182" bestFit="1" customWidth="1"/>
    <col min="13327" max="13328" width="13.42578125" style="182" customWidth="1"/>
    <col min="13329" max="13329" width="11.28515625" style="182" bestFit="1" customWidth="1"/>
    <col min="13330" max="13330" width="9.140625" style="182"/>
    <col min="13331" max="13331" width="15.28515625" style="182" customWidth="1"/>
    <col min="13332" max="13332" width="17.7109375" style="182" bestFit="1" customWidth="1"/>
    <col min="13333" max="13333" width="13.42578125" style="182" bestFit="1" customWidth="1"/>
    <col min="13334" max="13334" width="11.28515625" style="182" bestFit="1" customWidth="1"/>
    <col min="13335" max="13335" width="11.85546875" style="182" customWidth="1"/>
    <col min="13336" max="13336" width="11.28515625" style="182" bestFit="1" customWidth="1"/>
    <col min="13337" max="13338" width="10.28515625" style="182" bestFit="1" customWidth="1"/>
    <col min="13339" max="13567" width="9.140625" style="182"/>
    <col min="13568" max="13568" width="25.42578125" style="182" customWidth="1"/>
    <col min="13569" max="13569" width="6.42578125" style="182" customWidth="1"/>
    <col min="13570" max="13570" width="5" style="182" customWidth="1"/>
    <col min="13571" max="13571" width="7.28515625" style="182" bestFit="1" customWidth="1"/>
    <col min="13572" max="13572" width="17.5703125" style="182" bestFit="1" customWidth="1"/>
    <col min="13573" max="13573" width="11.28515625" style="182" bestFit="1" customWidth="1"/>
    <col min="13574" max="13574" width="11.42578125" style="182" bestFit="1" customWidth="1"/>
    <col min="13575" max="13577" width="14.42578125" style="182" customWidth="1"/>
    <col min="13578" max="13581" width="13.42578125" style="182" customWidth="1"/>
    <col min="13582" max="13582" width="14" style="182" bestFit="1" customWidth="1"/>
    <col min="13583" max="13584" width="13.42578125" style="182" customWidth="1"/>
    <col min="13585" max="13585" width="11.28515625" style="182" bestFit="1" customWidth="1"/>
    <col min="13586" max="13586" width="9.140625" style="182"/>
    <col min="13587" max="13587" width="15.28515625" style="182" customWidth="1"/>
    <col min="13588" max="13588" width="17.7109375" style="182" bestFit="1" customWidth="1"/>
    <col min="13589" max="13589" width="13.42578125" style="182" bestFit="1" customWidth="1"/>
    <col min="13590" max="13590" width="11.28515625" style="182" bestFit="1" customWidth="1"/>
    <col min="13591" max="13591" width="11.85546875" style="182" customWidth="1"/>
    <col min="13592" max="13592" width="11.28515625" style="182" bestFit="1" customWidth="1"/>
    <col min="13593" max="13594" width="10.28515625" style="182" bestFit="1" customWidth="1"/>
    <col min="13595" max="13823" width="9.140625" style="182"/>
    <col min="13824" max="13824" width="25.42578125" style="182" customWidth="1"/>
    <col min="13825" max="13825" width="6.42578125" style="182" customWidth="1"/>
    <col min="13826" max="13826" width="5" style="182" customWidth="1"/>
    <col min="13827" max="13827" width="7.28515625" style="182" bestFit="1" customWidth="1"/>
    <col min="13828" max="13828" width="17.5703125" style="182" bestFit="1" customWidth="1"/>
    <col min="13829" max="13829" width="11.28515625" style="182" bestFit="1" customWidth="1"/>
    <col min="13830" max="13830" width="11.42578125" style="182" bestFit="1" customWidth="1"/>
    <col min="13831" max="13833" width="14.42578125" style="182" customWidth="1"/>
    <col min="13834" max="13837" width="13.42578125" style="182" customWidth="1"/>
    <col min="13838" max="13838" width="14" style="182" bestFit="1" customWidth="1"/>
    <col min="13839" max="13840" width="13.42578125" style="182" customWidth="1"/>
    <col min="13841" max="13841" width="11.28515625" style="182" bestFit="1" customWidth="1"/>
    <col min="13842" max="13842" width="9.140625" style="182"/>
    <col min="13843" max="13843" width="15.28515625" style="182" customWidth="1"/>
    <col min="13844" max="13844" width="17.7109375" style="182" bestFit="1" customWidth="1"/>
    <col min="13845" max="13845" width="13.42578125" style="182" bestFit="1" customWidth="1"/>
    <col min="13846" max="13846" width="11.28515625" style="182" bestFit="1" customWidth="1"/>
    <col min="13847" max="13847" width="11.85546875" style="182" customWidth="1"/>
    <col min="13848" max="13848" width="11.28515625" style="182" bestFit="1" customWidth="1"/>
    <col min="13849" max="13850" width="10.28515625" style="182" bestFit="1" customWidth="1"/>
    <col min="13851" max="14079" width="9.140625" style="182"/>
    <col min="14080" max="14080" width="25.42578125" style="182" customWidth="1"/>
    <col min="14081" max="14081" width="6.42578125" style="182" customWidth="1"/>
    <col min="14082" max="14082" width="5" style="182" customWidth="1"/>
    <col min="14083" max="14083" width="7.28515625" style="182" bestFit="1" customWidth="1"/>
    <col min="14084" max="14084" width="17.5703125" style="182" bestFit="1" customWidth="1"/>
    <col min="14085" max="14085" width="11.28515625" style="182" bestFit="1" customWidth="1"/>
    <col min="14086" max="14086" width="11.42578125" style="182" bestFit="1" customWidth="1"/>
    <col min="14087" max="14089" width="14.42578125" style="182" customWidth="1"/>
    <col min="14090" max="14093" width="13.42578125" style="182" customWidth="1"/>
    <col min="14094" max="14094" width="14" style="182" bestFit="1" customWidth="1"/>
    <col min="14095" max="14096" width="13.42578125" style="182" customWidth="1"/>
    <col min="14097" max="14097" width="11.28515625" style="182" bestFit="1" customWidth="1"/>
    <col min="14098" max="14098" width="9.140625" style="182"/>
    <col min="14099" max="14099" width="15.28515625" style="182" customWidth="1"/>
    <col min="14100" max="14100" width="17.7109375" style="182" bestFit="1" customWidth="1"/>
    <col min="14101" max="14101" width="13.42578125" style="182" bestFit="1" customWidth="1"/>
    <col min="14102" max="14102" width="11.28515625" style="182" bestFit="1" customWidth="1"/>
    <col min="14103" max="14103" width="11.85546875" style="182" customWidth="1"/>
    <col min="14104" max="14104" width="11.28515625" style="182" bestFit="1" customWidth="1"/>
    <col min="14105" max="14106" width="10.28515625" style="182" bestFit="1" customWidth="1"/>
    <col min="14107" max="14335" width="9.140625" style="182"/>
    <col min="14336" max="14336" width="25.42578125" style="182" customWidth="1"/>
    <col min="14337" max="14337" width="6.42578125" style="182" customWidth="1"/>
    <col min="14338" max="14338" width="5" style="182" customWidth="1"/>
    <col min="14339" max="14339" width="7.28515625" style="182" bestFit="1" customWidth="1"/>
    <col min="14340" max="14340" width="17.5703125" style="182" bestFit="1" customWidth="1"/>
    <col min="14341" max="14341" width="11.28515625" style="182" bestFit="1" customWidth="1"/>
    <col min="14342" max="14342" width="11.42578125" style="182" bestFit="1" customWidth="1"/>
    <col min="14343" max="14345" width="14.42578125" style="182" customWidth="1"/>
    <col min="14346" max="14349" width="13.42578125" style="182" customWidth="1"/>
    <col min="14350" max="14350" width="14" style="182" bestFit="1" customWidth="1"/>
    <col min="14351" max="14352" width="13.42578125" style="182" customWidth="1"/>
    <col min="14353" max="14353" width="11.28515625" style="182" bestFit="1" customWidth="1"/>
    <col min="14354" max="14354" width="9.140625" style="182"/>
    <col min="14355" max="14355" width="15.28515625" style="182" customWidth="1"/>
    <col min="14356" max="14356" width="17.7109375" style="182" bestFit="1" customWidth="1"/>
    <col min="14357" max="14357" width="13.42578125" style="182" bestFit="1" customWidth="1"/>
    <col min="14358" max="14358" width="11.28515625" style="182" bestFit="1" customWidth="1"/>
    <col min="14359" max="14359" width="11.85546875" style="182" customWidth="1"/>
    <col min="14360" max="14360" width="11.28515625" style="182" bestFit="1" customWidth="1"/>
    <col min="14361" max="14362" width="10.28515625" style="182" bestFit="1" customWidth="1"/>
    <col min="14363" max="14591" width="9.140625" style="182"/>
    <col min="14592" max="14592" width="25.42578125" style="182" customWidth="1"/>
    <col min="14593" max="14593" width="6.42578125" style="182" customWidth="1"/>
    <col min="14594" max="14594" width="5" style="182" customWidth="1"/>
    <col min="14595" max="14595" width="7.28515625" style="182" bestFit="1" customWidth="1"/>
    <col min="14596" max="14596" width="17.5703125" style="182" bestFit="1" customWidth="1"/>
    <col min="14597" max="14597" width="11.28515625" style="182" bestFit="1" customWidth="1"/>
    <col min="14598" max="14598" width="11.42578125" style="182" bestFit="1" customWidth="1"/>
    <col min="14599" max="14601" width="14.42578125" style="182" customWidth="1"/>
    <col min="14602" max="14605" width="13.42578125" style="182" customWidth="1"/>
    <col min="14606" max="14606" width="14" style="182" bestFit="1" customWidth="1"/>
    <col min="14607" max="14608" width="13.42578125" style="182" customWidth="1"/>
    <col min="14609" max="14609" width="11.28515625" style="182" bestFit="1" customWidth="1"/>
    <col min="14610" max="14610" width="9.140625" style="182"/>
    <col min="14611" max="14611" width="15.28515625" style="182" customWidth="1"/>
    <col min="14612" max="14612" width="17.7109375" style="182" bestFit="1" customWidth="1"/>
    <col min="14613" max="14613" width="13.42578125" style="182" bestFit="1" customWidth="1"/>
    <col min="14614" max="14614" width="11.28515625" style="182" bestFit="1" customWidth="1"/>
    <col min="14615" max="14615" width="11.85546875" style="182" customWidth="1"/>
    <col min="14616" max="14616" width="11.28515625" style="182" bestFit="1" customWidth="1"/>
    <col min="14617" max="14618" width="10.28515625" style="182" bestFit="1" customWidth="1"/>
    <col min="14619" max="14847" width="9.140625" style="182"/>
    <col min="14848" max="14848" width="25.42578125" style="182" customWidth="1"/>
    <col min="14849" max="14849" width="6.42578125" style="182" customWidth="1"/>
    <col min="14850" max="14850" width="5" style="182" customWidth="1"/>
    <col min="14851" max="14851" width="7.28515625" style="182" bestFit="1" customWidth="1"/>
    <col min="14852" max="14852" width="17.5703125" style="182" bestFit="1" customWidth="1"/>
    <col min="14853" max="14853" width="11.28515625" style="182" bestFit="1" customWidth="1"/>
    <col min="14854" max="14854" width="11.42578125" style="182" bestFit="1" customWidth="1"/>
    <col min="14855" max="14857" width="14.42578125" style="182" customWidth="1"/>
    <col min="14858" max="14861" width="13.42578125" style="182" customWidth="1"/>
    <col min="14862" max="14862" width="14" style="182" bestFit="1" customWidth="1"/>
    <col min="14863" max="14864" width="13.42578125" style="182" customWidth="1"/>
    <col min="14865" max="14865" width="11.28515625" style="182" bestFit="1" customWidth="1"/>
    <col min="14866" max="14866" width="9.140625" style="182"/>
    <col min="14867" max="14867" width="15.28515625" style="182" customWidth="1"/>
    <col min="14868" max="14868" width="17.7109375" style="182" bestFit="1" customWidth="1"/>
    <col min="14869" max="14869" width="13.42578125" style="182" bestFit="1" customWidth="1"/>
    <col min="14870" max="14870" width="11.28515625" style="182" bestFit="1" customWidth="1"/>
    <col min="14871" max="14871" width="11.85546875" style="182" customWidth="1"/>
    <col min="14872" max="14872" width="11.28515625" style="182" bestFit="1" customWidth="1"/>
    <col min="14873" max="14874" width="10.28515625" style="182" bestFit="1" customWidth="1"/>
    <col min="14875" max="15103" width="9.140625" style="182"/>
    <col min="15104" max="15104" width="25.42578125" style="182" customWidth="1"/>
    <col min="15105" max="15105" width="6.42578125" style="182" customWidth="1"/>
    <col min="15106" max="15106" width="5" style="182" customWidth="1"/>
    <col min="15107" max="15107" width="7.28515625" style="182" bestFit="1" customWidth="1"/>
    <col min="15108" max="15108" width="17.5703125" style="182" bestFit="1" customWidth="1"/>
    <col min="15109" max="15109" width="11.28515625" style="182" bestFit="1" customWidth="1"/>
    <col min="15110" max="15110" width="11.42578125" style="182" bestFit="1" customWidth="1"/>
    <col min="15111" max="15113" width="14.42578125" style="182" customWidth="1"/>
    <col min="15114" max="15117" width="13.42578125" style="182" customWidth="1"/>
    <col min="15118" max="15118" width="14" style="182" bestFit="1" customWidth="1"/>
    <col min="15119" max="15120" width="13.42578125" style="182" customWidth="1"/>
    <col min="15121" max="15121" width="11.28515625" style="182" bestFit="1" customWidth="1"/>
    <col min="15122" max="15122" width="9.140625" style="182"/>
    <col min="15123" max="15123" width="15.28515625" style="182" customWidth="1"/>
    <col min="15124" max="15124" width="17.7109375" style="182" bestFit="1" customWidth="1"/>
    <col min="15125" max="15125" width="13.42578125" style="182" bestFit="1" customWidth="1"/>
    <col min="15126" max="15126" width="11.28515625" style="182" bestFit="1" customWidth="1"/>
    <col min="15127" max="15127" width="11.85546875" style="182" customWidth="1"/>
    <col min="15128" max="15128" width="11.28515625" style="182" bestFit="1" customWidth="1"/>
    <col min="15129" max="15130" width="10.28515625" style="182" bestFit="1" customWidth="1"/>
    <col min="15131" max="15359" width="9.140625" style="182"/>
    <col min="15360" max="15360" width="25.42578125" style="182" customWidth="1"/>
    <col min="15361" max="15361" width="6.42578125" style="182" customWidth="1"/>
    <col min="15362" max="15362" width="5" style="182" customWidth="1"/>
    <col min="15363" max="15363" width="7.28515625" style="182" bestFit="1" customWidth="1"/>
    <col min="15364" max="15364" width="17.5703125" style="182" bestFit="1" customWidth="1"/>
    <col min="15365" max="15365" width="11.28515625" style="182" bestFit="1" customWidth="1"/>
    <col min="15366" max="15366" width="11.42578125" style="182" bestFit="1" customWidth="1"/>
    <col min="15367" max="15369" width="14.42578125" style="182" customWidth="1"/>
    <col min="15370" max="15373" width="13.42578125" style="182" customWidth="1"/>
    <col min="15374" max="15374" width="14" style="182" bestFit="1" customWidth="1"/>
    <col min="15375" max="15376" width="13.42578125" style="182" customWidth="1"/>
    <col min="15377" max="15377" width="11.28515625" style="182" bestFit="1" customWidth="1"/>
    <col min="15378" max="15378" width="9.140625" style="182"/>
    <col min="15379" max="15379" width="15.28515625" style="182" customWidth="1"/>
    <col min="15380" max="15380" width="17.7109375" style="182" bestFit="1" customWidth="1"/>
    <col min="15381" max="15381" width="13.42578125" style="182" bestFit="1" customWidth="1"/>
    <col min="15382" max="15382" width="11.28515625" style="182" bestFit="1" customWidth="1"/>
    <col min="15383" max="15383" width="11.85546875" style="182" customWidth="1"/>
    <col min="15384" max="15384" width="11.28515625" style="182" bestFit="1" customWidth="1"/>
    <col min="15385" max="15386" width="10.28515625" style="182" bestFit="1" customWidth="1"/>
    <col min="15387" max="15615" width="9.140625" style="182"/>
    <col min="15616" max="15616" width="25.42578125" style="182" customWidth="1"/>
    <col min="15617" max="15617" width="6.42578125" style="182" customWidth="1"/>
    <col min="15618" max="15618" width="5" style="182" customWidth="1"/>
    <col min="15619" max="15619" width="7.28515625" style="182" bestFit="1" customWidth="1"/>
    <col min="15620" max="15620" width="17.5703125" style="182" bestFit="1" customWidth="1"/>
    <col min="15621" max="15621" width="11.28515625" style="182" bestFit="1" customWidth="1"/>
    <col min="15622" max="15622" width="11.42578125" style="182" bestFit="1" customWidth="1"/>
    <col min="15623" max="15625" width="14.42578125" style="182" customWidth="1"/>
    <col min="15626" max="15629" width="13.42578125" style="182" customWidth="1"/>
    <col min="15630" max="15630" width="14" style="182" bestFit="1" customWidth="1"/>
    <col min="15631" max="15632" width="13.42578125" style="182" customWidth="1"/>
    <col min="15633" max="15633" width="11.28515625" style="182" bestFit="1" customWidth="1"/>
    <col min="15634" max="15634" width="9.140625" style="182"/>
    <col min="15635" max="15635" width="15.28515625" style="182" customWidth="1"/>
    <col min="15636" max="15636" width="17.7109375" style="182" bestFit="1" customWidth="1"/>
    <col min="15637" max="15637" width="13.42578125" style="182" bestFit="1" customWidth="1"/>
    <col min="15638" max="15638" width="11.28515625" style="182" bestFit="1" customWidth="1"/>
    <col min="15639" max="15639" width="11.85546875" style="182" customWidth="1"/>
    <col min="15640" max="15640" width="11.28515625" style="182" bestFit="1" customWidth="1"/>
    <col min="15641" max="15642" width="10.28515625" style="182" bestFit="1" customWidth="1"/>
    <col min="15643" max="15871" width="9.140625" style="182"/>
    <col min="15872" max="15872" width="25.42578125" style="182" customWidth="1"/>
    <col min="15873" max="15873" width="6.42578125" style="182" customWidth="1"/>
    <col min="15874" max="15874" width="5" style="182" customWidth="1"/>
    <col min="15875" max="15875" width="7.28515625" style="182" bestFit="1" customWidth="1"/>
    <col min="15876" max="15876" width="17.5703125" style="182" bestFit="1" customWidth="1"/>
    <col min="15877" max="15877" width="11.28515625" style="182" bestFit="1" customWidth="1"/>
    <col min="15878" max="15878" width="11.42578125" style="182" bestFit="1" customWidth="1"/>
    <col min="15879" max="15881" width="14.42578125" style="182" customWidth="1"/>
    <col min="15882" max="15885" width="13.42578125" style="182" customWidth="1"/>
    <col min="15886" max="15886" width="14" style="182" bestFit="1" customWidth="1"/>
    <col min="15887" max="15888" width="13.42578125" style="182" customWidth="1"/>
    <col min="15889" max="15889" width="11.28515625" style="182" bestFit="1" customWidth="1"/>
    <col min="15890" max="15890" width="9.140625" style="182"/>
    <col min="15891" max="15891" width="15.28515625" style="182" customWidth="1"/>
    <col min="15892" max="15892" width="17.7109375" style="182" bestFit="1" customWidth="1"/>
    <col min="15893" max="15893" width="13.42578125" style="182" bestFit="1" customWidth="1"/>
    <col min="15894" max="15894" width="11.28515625" style="182" bestFit="1" customWidth="1"/>
    <col min="15895" max="15895" width="11.85546875" style="182" customWidth="1"/>
    <col min="15896" max="15896" width="11.28515625" style="182" bestFit="1" customWidth="1"/>
    <col min="15897" max="15898" width="10.28515625" style="182" bestFit="1" customWidth="1"/>
    <col min="15899" max="16127" width="9.140625" style="182"/>
    <col min="16128" max="16128" width="25.42578125" style="182" customWidth="1"/>
    <col min="16129" max="16129" width="6.42578125" style="182" customWidth="1"/>
    <col min="16130" max="16130" width="5" style="182" customWidth="1"/>
    <col min="16131" max="16131" width="7.28515625" style="182" bestFit="1" customWidth="1"/>
    <col min="16132" max="16132" width="17.5703125" style="182" bestFit="1" customWidth="1"/>
    <col min="16133" max="16133" width="11.28515625" style="182" bestFit="1" customWidth="1"/>
    <col min="16134" max="16134" width="11.42578125" style="182" bestFit="1" customWidth="1"/>
    <col min="16135" max="16137" width="14.42578125" style="182" customWidth="1"/>
    <col min="16138" max="16141" width="13.42578125" style="182" customWidth="1"/>
    <col min="16142" max="16142" width="14" style="182" bestFit="1" customWidth="1"/>
    <col min="16143" max="16144" width="13.42578125" style="182" customWidth="1"/>
    <col min="16145" max="16145" width="11.28515625" style="182" bestFit="1" customWidth="1"/>
    <col min="16146" max="16146" width="9.140625" style="182"/>
    <col min="16147" max="16147" width="15.28515625" style="182" customWidth="1"/>
    <col min="16148" max="16148" width="17.7109375" style="182" bestFit="1" customWidth="1"/>
    <col min="16149" max="16149" width="13.42578125" style="182" bestFit="1" customWidth="1"/>
    <col min="16150" max="16150" width="11.28515625" style="182" bestFit="1" customWidth="1"/>
    <col min="16151" max="16151" width="11.85546875" style="182" customWidth="1"/>
    <col min="16152" max="16152" width="11.28515625" style="182" bestFit="1" customWidth="1"/>
    <col min="16153" max="16154" width="10.28515625" style="182" bestFit="1" customWidth="1"/>
    <col min="16155" max="16384" width="9.140625" style="182"/>
  </cols>
  <sheetData>
    <row r="1" spans="1:26" x14ac:dyDescent="0.2">
      <c r="A1" s="180" t="s">
        <v>187</v>
      </c>
      <c r="B1" s="180"/>
      <c r="C1" s="180"/>
    </row>
    <row r="2" spans="1:26" x14ac:dyDescent="0.2">
      <c r="A2" s="182" t="s">
        <v>190</v>
      </c>
      <c r="R2" s="184"/>
      <c r="S2" s="184"/>
      <c r="T2" s="184"/>
      <c r="U2" s="184"/>
    </row>
    <row r="3" spans="1:26" x14ac:dyDescent="0.2">
      <c r="N3" s="184"/>
      <c r="O3" s="184"/>
      <c r="P3" s="184"/>
      <c r="Q3" s="184"/>
      <c r="R3" s="184"/>
      <c r="S3" s="184"/>
      <c r="T3" s="184"/>
      <c r="U3" s="184"/>
      <c r="V3" s="185"/>
      <c r="W3" s="185"/>
      <c r="X3" s="185"/>
      <c r="Y3" s="186"/>
    </row>
    <row r="4" spans="1:26" ht="38.25" x14ac:dyDescent="0.2">
      <c r="A4" s="187"/>
      <c r="B4" s="188"/>
      <c r="C4" s="189"/>
      <c r="D4" s="190"/>
      <c r="E4" s="191"/>
      <c r="F4" s="318" t="s">
        <v>123</v>
      </c>
      <c r="G4" s="319"/>
      <c r="H4" s="320"/>
      <c r="I4" s="315" t="s">
        <v>124</v>
      </c>
      <c r="J4" s="316"/>
      <c r="K4" s="316"/>
      <c r="L4" s="316"/>
      <c r="M4" s="317"/>
      <c r="N4" s="291" t="s">
        <v>197</v>
      </c>
      <c r="O4" s="241" t="s">
        <v>199</v>
      </c>
      <c r="P4" s="291" t="s">
        <v>198</v>
      </c>
      <c r="R4" s="193" t="s">
        <v>125</v>
      </c>
      <c r="S4" s="185"/>
      <c r="T4" s="185"/>
      <c r="U4" s="186"/>
      <c r="V4" s="184"/>
      <c r="W4" s="184"/>
      <c r="X4" s="184"/>
      <c r="Y4" s="194"/>
    </row>
    <row r="5" spans="1:26" x14ac:dyDescent="0.2">
      <c r="A5" s="195" t="s">
        <v>126</v>
      </c>
      <c r="B5" s="196"/>
      <c r="C5" s="197"/>
      <c r="D5" s="198" t="s">
        <v>127</v>
      </c>
      <c r="E5" s="199" t="s">
        <v>128</v>
      </c>
      <c r="F5" s="254" t="s">
        <v>129</v>
      </c>
      <c r="G5" s="252" t="s">
        <v>130</v>
      </c>
      <c r="H5" s="253" t="s">
        <v>196</v>
      </c>
      <c r="I5" s="270" t="s">
        <v>129</v>
      </c>
      <c r="J5" s="270" t="s">
        <v>130</v>
      </c>
      <c r="K5" s="270" t="s">
        <v>131</v>
      </c>
      <c r="L5" s="247" t="s">
        <v>196</v>
      </c>
      <c r="M5" s="270" t="s">
        <v>131</v>
      </c>
      <c r="N5" s="192" t="s">
        <v>132</v>
      </c>
      <c r="O5" s="192" t="s">
        <v>132</v>
      </c>
      <c r="P5" s="191" t="s">
        <v>132</v>
      </c>
      <c r="R5" s="200"/>
      <c r="S5" s="238" t="s">
        <v>133</v>
      </c>
      <c r="T5" s="238" t="s">
        <v>134</v>
      </c>
      <c r="U5" s="201" t="s">
        <v>132</v>
      </c>
      <c r="V5" s="238" t="s">
        <v>135</v>
      </c>
      <c r="W5" s="238" t="s">
        <v>136</v>
      </c>
      <c r="X5" s="238" t="s">
        <v>137</v>
      </c>
      <c r="Y5" s="201" t="s">
        <v>138</v>
      </c>
    </row>
    <row r="6" spans="1:26" x14ac:dyDescent="0.2">
      <c r="A6" s="202" t="s">
        <v>139</v>
      </c>
      <c r="B6" s="184"/>
      <c r="C6" s="184"/>
      <c r="D6" s="203"/>
      <c r="E6" s="204"/>
      <c r="F6" s="271"/>
      <c r="G6" s="255"/>
      <c r="H6" s="272"/>
      <c r="I6" s="273"/>
      <c r="J6" s="274"/>
      <c r="K6" s="275"/>
      <c r="L6" s="274"/>
      <c r="N6" s="215"/>
      <c r="O6" s="215"/>
      <c r="P6" s="215"/>
      <c r="Q6" s="279"/>
      <c r="R6" s="206" t="s">
        <v>133</v>
      </c>
      <c r="S6" s="207">
        <v>1</v>
      </c>
      <c r="T6" s="207">
        <v>0</v>
      </c>
      <c r="U6" s="208">
        <v>0</v>
      </c>
      <c r="V6" s="207">
        <v>0</v>
      </c>
      <c r="W6" s="207">
        <v>0</v>
      </c>
      <c r="X6" s="207">
        <v>0</v>
      </c>
      <c r="Y6" s="208">
        <v>0</v>
      </c>
      <c r="Z6" s="209">
        <v>1</v>
      </c>
    </row>
    <row r="7" spans="1:26" x14ac:dyDescent="0.2">
      <c r="A7" s="210" t="s">
        <v>140</v>
      </c>
      <c r="B7" s="184"/>
      <c r="C7" s="184"/>
      <c r="D7" s="211" t="s">
        <v>141</v>
      </c>
      <c r="E7" s="212">
        <v>5400506917.6499996</v>
      </c>
      <c r="F7" s="277">
        <v>2.2660973472700095E-2</v>
      </c>
      <c r="G7" s="282">
        <v>5.1260530580055669E-2</v>
      </c>
      <c r="H7" s="282">
        <f>+G7</f>
        <v>5.1260530580055669E-2</v>
      </c>
      <c r="I7" s="279">
        <f>+E7*F7</f>
        <v>122380744</v>
      </c>
      <c r="J7" s="280">
        <f>+E7*G7</f>
        <v>276832850</v>
      </c>
      <c r="K7" s="285">
        <v>154452106</v>
      </c>
      <c r="L7" s="280">
        <f>IF(H7="",J7,E7*H7)</f>
        <v>276832850</v>
      </c>
      <c r="M7" s="290">
        <f>+L7-J7</f>
        <v>0</v>
      </c>
      <c r="N7" s="215">
        <f>VLOOKUP($D7,$R$6:$V$18,4,0)*$K7</f>
        <v>0</v>
      </c>
      <c r="O7" s="215">
        <f t="shared" ref="O7:O15" si="0">IF(M7=0,0,(VLOOKUP($D7,$R$6:$V$18,4,0)*$M7))</f>
        <v>0</v>
      </c>
      <c r="P7" s="215">
        <f>+N7+O7</f>
        <v>0</v>
      </c>
      <c r="Q7" s="279"/>
      <c r="R7" s="200" t="s">
        <v>142</v>
      </c>
      <c r="S7" s="207">
        <v>0</v>
      </c>
      <c r="T7" s="207">
        <v>0</v>
      </c>
      <c r="U7" s="208">
        <v>0</v>
      </c>
      <c r="V7" s="207">
        <v>0.26668165818097717</v>
      </c>
      <c r="W7" s="207">
        <v>0.63413734720703197</v>
      </c>
      <c r="X7" s="207">
        <v>9.4376374912468905E-2</v>
      </c>
      <c r="Y7" s="208">
        <v>4.8046196995219399E-3</v>
      </c>
      <c r="Z7" s="209">
        <v>1</v>
      </c>
    </row>
    <row r="8" spans="1:26" x14ac:dyDescent="0.2">
      <c r="A8" s="214" t="s">
        <v>143</v>
      </c>
      <c r="D8" s="211" t="s">
        <v>144</v>
      </c>
      <c r="E8" s="212">
        <v>255477784.88999999</v>
      </c>
      <c r="F8" s="277">
        <v>2.0207717873484965E-2</v>
      </c>
      <c r="G8" s="282">
        <v>2.3381684644604172E-2</v>
      </c>
      <c r="H8" s="282">
        <v>2.3381684644604172E-2</v>
      </c>
      <c r="I8" s="279">
        <f t="shared" ref="I8:I9" si="1">+E8*F8</f>
        <v>5162623</v>
      </c>
      <c r="J8" s="280">
        <f t="shared" ref="J8:J9" si="2">+E8*G8</f>
        <v>5973501</v>
      </c>
      <c r="K8" s="285">
        <v>810878</v>
      </c>
      <c r="L8" s="280">
        <f>IF(H8="",J8,E8*H8)</f>
        <v>5973501</v>
      </c>
      <c r="M8" s="290">
        <f t="shared" ref="M8:M9" si="3">+L8-J8</f>
        <v>0</v>
      </c>
      <c r="N8" s="215">
        <f>VLOOKUP($D8,$R$6:$V$18,4,0)*$K8</f>
        <v>180336.40562263841</v>
      </c>
      <c r="O8" s="215">
        <f t="shared" si="0"/>
        <v>0</v>
      </c>
      <c r="P8" s="215">
        <f>+N8+O8</f>
        <v>180336.40562263841</v>
      </c>
      <c r="Q8" s="279"/>
      <c r="R8" s="200" t="s">
        <v>145</v>
      </c>
      <c r="S8" s="207">
        <v>4.7361431827122845E-2</v>
      </c>
      <c r="T8" s="207">
        <v>0.72819022134731337</v>
      </c>
      <c r="U8" s="208">
        <v>0.22444834682556386</v>
      </c>
      <c r="V8" s="207">
        <v>0</v>
      </c>
      <c r="W8" s="207">
        <v>0</v>
      </c>
      <c r="X8" s="207">
        <v>0</v>
      </c>
      <c r="Y8" s="208">
        <v>0</v>
      </c>
      <c r="Z8" s="209">
        <v>1</v>
      </c>
    </row>
    <row r="9" spans="1:26" x14ac:dyDescent="0.2">
      <c r="A9" s="214" t="s">
        <v>146</v>
      </c>
      <c r="D9" s="211" t="s">
        <v>147</v>
      </c>
      <c r="E9" s="212">
        <v>1109554682.1299999</v>
      </c>
      <c r="F9" s="277">
        <v>1.9995091145404802E-2</v>
      </c>
      <c r="G9" s="282">
        <v>2.9010292614157673E-2</v>
      </c>
      <c r="H9" s="282">
        <v>2.9010292614157673E-2</v>
      </c>
      <c r="I9" s="279">
        <f t="shared" si="1"/>
        <v>22185647</v>
      </c>
      <c r="J9" s="280">
        <f t="shared" si="2"/>
        <v>32188506</v>
      </c>
      <c r="K9" s="285">
        <v>10002859</v>
      </c>
      <c r="L9" s="280">
        <f>IF(H9="",J9,E9*H9)</f>
        <v>32188506</v>
      </c>
      <c r="M9" s="290">
        <f t="shared" si="3"/>
        <v>0</v>
      </c>
      <c r="N9" s="215">
        <f>VLOOKUP($D9,$R$6:$V$18,4,0)*$K9</f>
        <v>2138617.2311705267</v>
      </c>
      <c r="O9" s="215">
        <f t="shared" si="0"/>
        <v>0</v>
      </c>
      <c r="P9" s="215">
        <f>+N9+O9</f>
        <v>2138617.2311705267</v>
      </c>
      <c r="Q9" s="279"/>
      <c r="R9" s="200" t="s">
        <v>141</v>
      </c>
      <c r="S9" s="207">
        <v>0</v>
      </c>
      <c r="T9" s="207">
        <v>0</v>
      </c>
      <c r="U9" s="208">
        <v>0</v>
      </c>
      <c r="V9" s="207">
        <v>0.25260917168154062</v>
      </c>
      <c r="W9" s="207">
        <v>0.65131273763708464</v>
      </c>
      <c r="X9" s="207">
        <v>9.0727333360134402E-2</v>
      </c>
      <c r="Y9" s="208">
        <v>5.3507573212404329E-3</v>
      </c>
      <c r="Z9" s="209"/>
    </row>
    <row r="10" spans="1:26" x14ac:dyDescent="0.2">
      <c r="A10" s="214" t="s">
        <v>148</v>
      </c>
      <c r="D10" s="211"/>
      <c r="E10" s="212">
        <v>36503523.319999993</v>
      </c>
      <c r="F10" s="277"/>
      <c r="G10" s="282"/>
      <c r="H10" s="282"/>
      <c r="I10" s="279"/>
      <c r="J10" s="280"/>
      <c r="K10" s="285"/>
      <c r="L10" s="280"/>
      <c r="N10" s="215"/>
      <c r="O10" s="215">
        <f t="shared" si="0"/>
        <v>0</v>
      </c>
      <c r="P10" s="215"/>
      <c r="Q10" s="279"/>
      <c r="R10" s="200" t="s">
        <v>144</v>
      </c>
      <c r="S10" s="207">
        <v>4.4874877135389984E-2</v>
      </c>
      <c r="T10" s="207">
        <v>0.73272865185092084</v>
      </c>
      <c r="U10" s="208">
        <v>0.22239647101368937</v>
      </c>
      <c r="V10" s="207">
        <v>0</v>
      </c>
      <c r="W10" s="207">
        <v>0</v>
      </c>
      <c r="X10" s="207">
        <v>0</v>
      </c>
      <c r="Y10" s="208">
        <v>0</v>
      </c>
      <c r="Z10" s="209">
        <v>1.0000000000000002</v>
      </c>
    </row>
    <row r="11" spans="1:26" ht="13.5" customHeight="1" x14ac:dyDescent="0.2">
      <c r="A11" s="210" t="s">
        <v>149</v>
      </c>
      <c r="B11" s="184"/>
      <c r="C11" s="184"/>
      <c r="D11" s="211" t="s">
        <v>141</v>
      </c>
      <c r="E11" s="215">
        <v>162870228.12999997</v>
      </c>
      <c r="F11" s="277">
        <v>2.963808556492108E-2</v>
      </c>
      <c r="G11" s="282">
        <v>4.4867314168867356E-2</v>
      </c>
      <c r="H11" s="282">
        <f>+G11</f>
        <v>4.4867314168867356E-2</v>
      </c>
      <c r="I11" s="279">
        <f t="shared" ref="I11:I14" si="4">+E11*F11</f>
        <v>4827161.757295155</v>
      </c>
      <c r="J11" s="280">
        <f t="shared" ref="J11:J14" si="5">+E11*G11</f>
        <v>7307549.6942638056</v>
      </c>
      <c r="K11" s="285">
        <v>2480387.9369686507</v>
      </c>
      <c r="L11" s="280">
        <f>IF(H11="",J11,E11*H11)</f>
        <v>7307549.6942638056</v>
      </c>
      <c r="M11" s="290">
        <f t="shared" ref="M11:M14" si="6">+L11-J11</f>
        <v>0</v>
      </c>
      <c r="N11" s="281">
        <f>VLOOKUP($D11,$R$6:$V$18,4,0)*$K11</f>
        <v>0</v>
      </c>
      <c r="O11" s="215">
        <f t="shared" si="0"/>
        <v>0</v>
      </c>
      <c r="P11" s="215">
        <f>+N11+O11</f>
        <v>0</v>
      </c>
      <c r="Q11" s="279"/>
      <c r="R11" s="200" t="s">
        <v>147</v>
      </c>
      <c r="S11" s="207">
        <v>4.3140412713075456E-2</v>
      </c>
      <c r="T11" s="207">
        <v>0.70440786616917828</v>
      </c>
      <c r="U11" s="208">
        <v>0.21380059752621991</v>
      </c>
      <c r="V11" s="207">
        <v>9.7636283150163775E-3</v>
      </c>
      <c r="W11" s="207">
        <v>2.5173969119146471E-2</v>
      </c>
      <c r="X11" s="207">
        <v>3.5067133748321855E-3</v>
      </c>
      <c r="Y11" s="208">
        <v>2.0681278253152955E-4</v>
      </c>
      <c r="Z11" s="209">
        <v>1.0000000000000002</v>
      </c>
    </row>
    <row r="12" spans="1:26" ht="13.5" customHeight="1" x14ac:dyDescent="0.2">
      <c r="A12" s="210" t="s">
        <v>150</v>
      </c>
      <c r="B12" s="184"/>
      <c r="C12" s="184"/>
      <c r="D12" s="211" t="s">
        <v>144</v>
      </c>
      <c r="E12" s="215">
        <v>775251914.69999993</v>
      </c>
      <c r="F12" s="277">
        <v>2.8947291605708622E-2</v>
      </c>
      <c r="G12" s="282">
        <v>3.436456434428229E-2</v>
      </c>
      <c r="H12" s="282">
        <v>3.436456434428229E-2</v>
      </c>
      <c r="I12" s="279">
        <f t="shared" si="4"/>
        <v>22441443.242704846</v>
      </c>
      <c r="J12" s="280">
        <f t="shared" si="5"/>
        <v>26641194.305736192</v>
      </c>
      <c r="K12" s="285">
        <v>4199751.0630313456</v>
      </c>
      <c r="L12" s="280">
        <f>IF(H12="",J12,E12*H12)</f>
        <v>26641194.305736192</v>
      </c>
      <c r="M12" s="290">
        <f t="shared" si="6"/>
        <v>0</v>
      </c>
      <c r="N12" s="281">
        <f>VLOOKUP($D12,$R$6:$V$18,4,0)*$K12</f>
        <v>934009.81555416179</v>
      </c>
      <c r="O12" s="215">
        <f t="shared" si="0"/>
        <v>0</v>
      </c>
      <c r="P12" s="215">
        <f>+N12+O12</f>
        <v>934009.81555416179</v>
      </c>
      <c r="Q12" s="279"/>
      <c r="R12" s="200" t="s">
        <v>151</v>
      </c>
      <c r="S12" s="207">
        <v>2.4810842402893836E-2</v>
      </c>
      <c r="T12" s="207">
        <v>0.30444869182449547</v>
      </c>
      <c r="U12" s="208">
        <v>6.9521011367884536E-2</v>
      </c>
      <c r="V12" s="207">
        <v>7.4509401277373224E-2</v>
      </c>
      <c r="W12" s="207">
        <v>0.48812822173430004</v>
      </c>
      <c r="X12" s="207">
        <v>3.85818313930529E-2</v>
      </c>
      <c r="Y12" s="208">
        <v>0</v>
      </c>
      <c r="Z12" s="209">
        <v>1</v>
      </c>
    </row>
    <row r="13" spans="1:26" x14ac:dyDescent="0.2">
      <c r="A13" s="214" t="s">
        <v>152</v>
      </c>
      <c r="D13" s="211" t="s">
        <v>141</v>
      </c>
      <c r="E13" s="215">
        <v>2076933509.1100001</v>
      </c>
      <c r="F13" s="277">
        <v>3.5198236091499351E-2</v>
      </c>
      <c r="G13" s="282">
        <v>3.2922990890209794E-2</v>
      </c>
      <c r="H13" s="282">
        <f>+L13/E13</f>
        <v>3.2245711625452408E-2</v>
      </c>
      <c r="I13" s="279">
        <f t="shared" si="4"/>
        <v>73104396</v>
      </c>
      <c r="J13" s="280">
        <f t="shared" si="5"/>
        <v>68378863</v>
      </c>
      <c r="K13" s="285">
        <v>-4725533</v>
      </c>
      <c r="L13" s="280">
        <f>+J13+'Page 4.2'!Z35+'Page 4.2'!Z53+'Page 4.2'!Z61</f>
        <v>66972199</v>
      </c>
      <c r="M13" s="290">
        <f t="shared" si="6"/>
        <v>-1406664</v>
      </c>
      <c r="N13" s="281">
        <f>VLOOKUP($D13,$R$6:$V$18,4,0)*$K13</f>
        <v>0</v>
      </c>
      <c r="O13" s="215">
        <f t="shared" si="0"/>
        <v>0</v>
      </c>
      <c r="P13" s="215">
        <f>+N13+O13</f>
        <v>0</v>
      </c>
      <c r="Q13" s="279"/>
      <c r="R13" s="206" t="s">
        <v>137</v>
      </c>
      <c r="S13" s="207">
        <v>0</v>
      </c>
      <c r="T13" s="207">
        <v>0</v>
      </c>
      <c r="U13" s="208">
        <v>0</v>
      </c>
      <c r="V13" s="207">
        <v>0</v>
      </c>
      <c r="W13" s="207">
        <v>0</v>
      </c>
      <c r="X13" s="207">
        <v>1</v>
      </c>
      <c r="Y13" s="208">
        <v>0</v>
      </c>
      <c r="Z13" s="209">
        <v>1</v>
      </c>
    </row>
    <row r="14" spans="1:26" x14ac:dyDescent="0.2">
      <c r="A14" s="214" t="s">
        <v>153</v>
      </c>
      <c r="D14" s="211" t="s">
        <v>144</v>
      </c>
      <c r="E14" s="215">
        <v>1236709940.4499998</v>
      </c>
      <c r="F14" s="277">
        <v>3.4567993352139149E-2</v>
      </c>
      <c r="G14" s="282">
        <v>3.2788935120263513E-2</v>
      </c>
      <c r="H14" s="245">
        <f ca="1">(+P14/U10+I14)/E14</f>
        <v>3.2101772373200298E-2</v>
      </c>
      <c r="I14" s="279">
        <f t="shared" si="4"/>
        <v>42750581</v>
      </c>
      <c r="J14" s="280">
        <f t="shared" si="5"/>
        <v>40550401.999999993</v>
      </c>
      <c r="K14" s="285">
        <v>-2200179.0000000075</v>
      </c>
      <c r="L14" s="280">
        <f ca="1">IF(H14="",J14,E14*H14)</f>
        <v>39700580.999999993</v>
      </c>
      <c r="M14" s="290">
        <f t="shared" ca="1" si="6"/>
        <v>-849821</v>
      </c>
      <c r="N14" s="281">
        <f>VLOOKUP($D14,$R$6:$V$18,4,0)*$K14</f>
        <v>-489312.04519842973</v>
      </c>
      <c r="O14" s="215">
        <f ca="1">IF(M14=0,0,(VLOOKUP($D14,$R$6:$V$18,4,0)*$M14))</f>
        <v>-188997.19139332452</v>
      </c>
      <c r="P14" s="215">
        <f ca="1">+N14+O14</f>
        <v>-678309.23659175425</v>
      </c>
      <c r="Q14" s="279"/>
      <c r="R14" s="206" t="s">
        <v>134</v>
      </c>
      <c r="S14" s="207">
        <v>0</v>
      </c>
      <c r="T14" s="207">
        <v>1</v>
      </c>
      <c r="U14" s="208">
        <v>0</v>
      </c>
      <c r="V14" s="207">
        <v>0</v>
      </c>
      <c r="W14" s="207">
        <v>0</v>
      </c>
      <c r="X14" s="207">
        <v>0</v>
      </c>
      <c r="Y14" s="208">
        <v>0</v>
      </c>
      <c r="Z14" s="209">
        <v>1</v>
      </c>
    </row>
    <row r="15" spans="1:26" x14ac:dyDescent="0.2">
      <c r="A15" s="214" t="s">
        <v>154</v>
      </c>
      <c r="D15" s="211"/>
      <c r="E15" s="212">
        <v>17420186.490000002</v>
      </c>
      <c r="F15" s="277"/>
      <c r="G15" s="282"/>
      <c r="H15" s="282"/>
      <c r="I15" s="279"/>
      <c r="J15" s="280"/>
      <c r="K15" s="285"/>
      <c r="L15" s="280"/>
      <c r="N15" s="215"/>
      <c r="O15" s="215">
        <f t="shared" si="0"/>
        <v>0</v>
      </c>
      <c r="P15" s="215"/>
      <c r="Q15" s="279"/>
      <c r="R15" s="200" t="s">
        <v>155</v>
      </c>
      <c r="S15" s="207">
        <v>2.0514229512874873E-2</v>
      </c>
      <c r="T15" s="207">
        <v>0.24365970754748092</v>
      </c>
      <c r="U15" s="208">
        <v>6.794436151393439E-2</v>
      </c>
      <c r="V15" s="207">
        <v>0.15742537049128921</v>
      </c>
      <c r="W15" s="207">
        <v>0.44741474028753153</v>
      </c>
      <c r="X15" s="207">
        <v>6.0367494571426122E-2</v>
      </c>
      <c r="Y15" s="208">
        <v>2.6740960754629149E-3</v>
      </c>
      <c r="Z15" s="209">
        <v>0.99999999999999989</v>
      </c>
    </row>
    <row r="16" spans="1:26" x14ac:dyDescent="0.2">
      <c r="A16" s="216" t="s">
        <v>156</v>
      </c>
      <c r="D16" s="211"/>
      <c r="E16" s="215">
        <v>11071228686.870001</v>
      </c>
      <c r="F16" s="277"/>
      <c r="G16" s="282"/>
      <c r="H16" s="282"/>
      <c r="I16" s="279"/>
      <c r="J16" s="280"/>
      <c r="K16" s="285"/>
      <c r="L16" s="280"/>
      <c r="N16" s="205"/>
      <c r="O16" s="205"/>
      <c r="P16" s="205"/>
      <c r="Q16" s="279"/>
      <c r="R16" s="206" t="s">
        <v>136</v>
      </c>
      <c r="S16" s="207">
        <v>0</v>
      </c>
      <c r="T16" s="207">
        <v>0</v>
      </c>
      <c r="U16" s="208">
        <v>0</v>
      </c>
      <c r="V16" s="207">
        <v>0</v>
      </c>
      <c r="W16" s="207">
        <v>1</v>
      </c>
      <c r="X16" s="207">
        <v>0</v>
      </c>
      <c r="Y16" s="208">
        <v>0</v>
      </c>
      <c r="Z16" s="209">
        <v>1</v>
      </c>
    </row>
    <row r="17" spans="1:26" x14ac:dyDescent="0.2">
      <c r="A17" s="216" t="s">
        <v>157</v>
      </c>
      <c r="D17" s="211"/>
      <c r="E17" s="215">
        <v>11017304977.060001</v>
      </c>
      <c r="F17" s="277">
        <v>2.6581146352013627E-2</v>
      </c>
      <c r="G17" s="282">
        <v>4.0725437839312019E-2</v>
      </c>
      <c r="H17" s="282">
        <v>4.0725437839312019E-2</v>
      </c>
      <c r="I17" s="279">
        <f>SUM(I7:I14)</f>
        <v>292852596</v>
      </c>
      <c r="J17" s="280">
        <f>SUM(J7:J14)</f>
        <v>457872866</v>
      </c>
      <c r="K17" s="285">
        <v>165020270</v>
      </c>
      <c r="L17" s="280">
        <f ca="1">SUM(L7:L14)</f>
        <v>455616381</v>
      </c>
      <c r="M17" s="290">
        <f t="shared" ref="M17" ca="1" si="7">+L17-J17</f>
        <v>-2256485</v>
      </c>
      <c r="N17" s="205">
        <f>SUM(N7:N14)</f>
        <v>2763651.4071488972</v>
      </c>
      <c r="O17" s="205">
        <f ca="1">+O14</f>
        <v>-188997.19139332452</v>
      </c>
      <c r="P17" s="205">
        <f ca="1">SUM(P7:P16)</f>
        <v>2574654.2157555725</v>
      </c>
      <c r="Q17" s="279"/>
      <c r="R17" s="206" t="s">
        <v>132</v>
      </c>
      <c r="S17" s="207">
        <v>0</v>
      </c>
      <c r="T17" s="207">
        <v>0</v>
      </c>
      <c r="U17" s="208">
        <v>1</v>
      </c>
      <c r="V17" s="207">
        <v>0</v>
      </c>
      <c r="W17" s="207">
        <v>0</v>
      </c>
      <c r="X17" s="207">
        <v>0</v>
      </c>
      <c r="Y17" s="208">
        <v>0</v>
      </c>
      <c r="Z17" s="209">
        <v>1</v>
      </c>
    </row>
    <row r="18" spans="1:26" x14ac:dyDescent="0.2">
      <c r="D18" s="211"/>
      <c r="E18" s="215"/>
      <c r="F18" s="277"/>
      <c r="G18" s="282"/>
      <c r="H18" s="278"/>
      <c r="I18" s="279"/>
      <c r="J18" s="280"/>
      <c r="K18" s="285"/>
      <c r="L18" s="280"/>
      <c r="N18" s="215"/>
      <c r="O18" s="215"/>
      <c r="P18" s="215"/>
      <c r="Q18" s="279"/>
      <c r="R18" s="217" t="s">
        <v>135</v>
      </c>
      <c r="S18" s="218">
        <v>0</v>
      </c>
      <c r="T18" s="218">
        <v>0</v>
      </c>
      <c r="U18" s="219">
        <v>0</v>
      </c>
      <c r="V18" s="218">
        <v>1</v>
      </c>
      <c r="W18" s="218">
        <v>0</v>
      </c>
      <c r="X18" s="218">
        <v>0</v>
      </c>
      <c r="Y18" s="219">
        <v>0</v>
      </c>
      <c r="Z18" s="209">
        <v>1</v>
      </c>
    </row>
    <row r="19" spans="1:26" x14ac:dyDescent="0.2">
      <c r="A19" s="180" t="s">
        <v>158</v>
      </c>
      <c r="D19" s="211"/>
      <c r="E19" s="215"/>
      <c r="F19" s="277"/>
      <c r="G19" s="282"/>
      <c r="H19" s="278"/>
      <c r="I19" s="279"/>
      <c r="J19" s="280"/>
      <c r="K19" s="285"/>
      <c r="L19" s="280"/>
      <c r="N19" s="215"/>
      <c r="O19" s="215"/>
      <c r="P19" s="215"/>
      <c r="Q19" s="213"/>
      <c r="R19" s="184" t="s">
        <v>159</v>
      </c>
      <c r="S19" s="207"/>
      <c r="T19" s="207"/>
      <c r="U19" s="207"/>
      <c r="V19" s="207"/>
      <c r="W19" s="207"/>
      <c r="X19" s="207"/>
      <c r="Y19" s="207"/>
      <c r="Z19" s="220"/>
    </row>
    <row r="20" spans="1:26" x14ac:dyDescent="0.2">
      <c r="A20" s="214" t="s">
        <v>160</v>
      </c>
      <c r="D20" s="211" t="s">
        <v>141</v>
      </c>
      <c r="E20" s="215">
        <v>3854477942.7515783</v>
      </c>
      <c r="F20" s="277">
        <v>1.9099999999999999E-2</v>
      </c>
      <c r="G20" s="282">
        <v>1.8200000000000001E-2</v>
      </c>
      <c r="H20" s="282">
        <f>+L20/E20</f>
        <v>1.7709316344729002E-2</v>
      </c>
      <c r="I20" s="279">
        <f>F20*E20+25830*E20/E22</f>
        <v>73639455.086349085</v>
      </c>
      <c r="J20" s="280">
        <f>G20*E20-34709*E20/E22</f>
        <v>70126066.28102617</v>
      </c>
      <c r="K20" s="285">
        <v>-3513388.8053229153</v>
      </c>
      <c r="L20" s="280">
        <f>+J20+'Page 4.3'!E20</f>
        <v>68260169.231967941</v>
      </c>
      <c r="M20" s="290">
        <f t="shared" ref="M20:M22" si="8">+L20-J20</f>
        <v>-1865897.0490582287</v>
      </c>
      <c r="N20" s="281">
        <f>VLOOKUP($D20,$R$6:$V$18,4,0)*$K20</f>
        <v>0</v>
      </c>
      <c r="O20" s="215">
        <f t="shared" ref="O20" si="9">IF(M20=0,0,(VLOOKUP($D20,$R$6:$V$18,4,0)*$M20))</f>
        <v>0</v>
      </c>
      <c r="P20" s="215">
        <f>+N20+O20</f>
        <v>0</v>
      </c>
      <c r="Q20" s="213"/>
      <c r="R20" s="221"/>
      <c r="S20" s="207"/>
      <c r="T20" s="207"/>
      <c r="U20" s="207"/>
      <c r="V20" s="207"/>
      <c r="W20" s="207"/>
      <c r="X20" s="207"/>
      <c r="Y20" s="207"/>
    </row>
    <row r="21" spans="1:26" x14ac:dyDescent="0.2">
      <c r="A21" s="214" t="s">
        <v>161</v>
      </c>
      <c r="D21" s="211" t="s">
        <v>144</v>
      </c>
      <c r="E21" s="215">
        <v>1405966280.8784215</v>
      </c>
      <c r="F21" s="277">
        <v>1.9099999999999999E-2</v>
      </c>
      <c r="G21" s="282">
        <v>1.8200000000000001E-2</v>
      </c>
      <c r="H21" s="245">
        <f>(+P21/U10+I21)/E21</f>
        <v>1.7709316344728998E-2</v>
      </c>
      <c r="I21" s="279">
        <f>F21*E21+25830*E21/E22</f>
        <v>26860859.584983908</v>
      </c>
      <c r="J21" s="280">
        <f>G21*E21-34709*E21/E22</f>
        <v>25579309.589039847</v>
      </c>
      <c r="K21" s="285">
        <v>-1281549.9959440604</v>
      </c>
      <c r="L21" s="280">
        <f>IF(H21="",J21,E21*H21)</f>
        <v>24898701.638098072</v>
      </c>
      <c r="M21" s="290">
        <f t="shared" si="8"/>
        <v>-680607.95094177499</v>
      </c>
      <c r="N21" s="281">
        <f>VLOOKUP($D21,$R$6:$V$18,4,0)*$K21</f>
        <v>-285012.19652556698</v>
      </c>
      <c r="O21" s="281">
        <f>+'Page 4.2'!AB165</f>
        <v>-151364.80643330872</v>
      </c>
      <c r="P21" s="215">
        <f>+N21+O21</f>
        <v>-436377.00295887573</v>
      </c>
      <c r="Q21" s="213"/>
      <c r="R21" s="292"/>
    </row>
    <row r="22" spans="1:26" x14ac:dyDescent="0.2">
      <c r="A22" s="214" t="s">
        <v>162</v>
      </c>
      <c r="D22" s="211"/>
      <c r="E22" s="215">
        <v>5260444223.6300001</v>
      </c>
      <c r="F22" s="277">
        <v>1.9099999999999999E-2</v>
      </c>
      <c r="G22" s="282">
        <v>1.8200000000000001E-2</v>
      </c>
      <c r="H22" s="278">
        <f>+L22/E22</f>
        <v>1.7709316344729002E-2</v>
      </c>
      <c r="I22" s="276">
        <f>SUM(I20:I21)</f>
        <v>100500314.67133299</v>
      </c>
      <c r="J22" s="283">
        <f>SUM(J20:J21)</f>
        <v>95705375.870066017</v>
      </c>
      <c r="K22" s="284">
        <v>-4794938.8012669757</v>
      </c>
      <c r="L22" s="283">
        <f>SUM(L20:L21)</f>
        <v>93158870.870066017</v>
      </c>
      <c r="M22" s="290">
        <f t="shared" si="8"/>
        <v>-2546505</v>
      </c>
      <c r="N22" s="215">
        <f>SUM(N20:N21)</f>
        <v>-285012.19652556698</v>
      </c>
      <c r="O22" s="215">
        <f>+O21</f>
        <v>-151364.80643330872</v>
      </c>
      <c r="P22" s="215">
        <f>+N22+O22</f>
        <v>-436377.00295887573</v>
      </c>
      <c r="Q22" s="213"/>
      <c r="R22" s="184"/>
    </row>
    <row r="23" spans="1:26" x14ac:dyDescent="0.2">
      <c r="D23" s="211"/>
      <c r="E23" s="212"/>
      <c r="F23" s="277"/>
      <c r="G23" s="282"/>
      <c r="H23" s="278"/>
      <c r="I23" s="279"/>
      <c r="J23" s="280"/>
      <c r="K23" s="285"/>
      <c r="L23" s="280"/>
      <c r="N23" s="215"/>
      <c r="O23" s="215"/>
      <c r="P23" s="215"/>
      <c r="Q23" s="213"/>
      <c r="R23" s="184"/>
      <c r="W23" s="222"/>
    </row>
    <row r="24" spans="1:26" x14ac:dyDescent="0.2">
      <c r="A24" s="180" t="s">
        <v>163</v>
      </c>
      <c r="D24" s="211"/>
      <c r="E24" s="212"/>
      <c r="F24" s="277"/>
      <c r="G24" s="282"/>
      <c r="H24" s="278"/>
      <c r="I24" s="279"/>
      <c r="J24" s="280"/>
      <c r="K24" s="285"/>
      <c r="L24" s="280"/>
      <c r="N24" s="215"/>
      <c r="O24" s="215"/>
      <c r="P24" s="215"/>
      <c r="Q24" s="213"/>
      <c r="R24" s="184"/>
      <c r="S24" s="248"/>
      <c r="V24" s="222"/>
      <c r="W24" s="222"/>
    </row>
    <row r="25" spans="1:26" x14ac:dyDescent="0.2">
      <c r="A25" s="214" t="s">
        <v>164</v>
      </c>
      <c r="D25" s="211" t="s">
        <v>133</v>
      </c>
      <c r="E25" s="212">
        <v>231412734.11999997</v>
      </c>
      <c r="F25" s="277">
        <v>2.9100000000000001E-2</v>
      </c>
      <c r="G25" s="282">
        <v>2.6699999999999998E-2</v>
      </c>
      <c r="H25" s="282">
        <v>2.6699999999999998E-2</v>
      </c>
      <c r="I25" s="279">
        <v>6724725</v>
      </c>
      <c r="J25" s="280">
        <v>6171346</v>
      </c>
      <c r="K25" s="285">
        <v>-553379</v>
      </c>
      <c r="L25" s="280">
        <v>6171346</v>
      </c>
      <c r="M25" s="290">
        <f t="shared" ref="M25:M31" si="10">+L25-J25</f>
        <v>0</v>
      </c>
      <c r="N25" s="281">
        <f t="shared" ref="N25:N30" si="11">VLOOKUP($D25,$R$6:$V$18,4,0)*$K25</f>
        <v>0</v>
      </c>
      <c r="O25" s="215">
        <f t="shared" ref="O25:O30" si="12">IF(M25=0,0,(VLOOKUP($D25,$R$6:$V$18,4,0)*$M25))</f>
        <v>0</v>
      </c>
      <c r="P25" s="215">
        <f t="shared" ref="P25:P31" si="13">+N25+O25</f>
        <v>0</v>
      </c>
      <c r="Q25" s="213"/>
      <c r="R25" s="184"/>
      <c r="S25" s="224"/>
      <c r="T25" s="225"/>
      <c r="U25" s="224"/>
      <c r="V25" s="224"/>
      <c r="W25" s="224"/>
      <c r="X25" s="224"/>
    </row>
    <row r="26" spans="1:26" x14ac:dyDescent="0.2">
      <c r="A26" s="214" t="s">
        <v>164</v>
      </c>
      <c r="D26" s="211" t="s">
        <v>134</v>
      </c>
      <c r="E26" s="212">
        <v>1800233098.1800001</v>
      </c>
      <c r="F26" s="277">
        <v>2.86E-2</v>
      </c>
      <c r="G26" s="282">
        <v>2.5399999999999999E-2</v>
      </c>
      <c r="H26" s="282">
        <v>2.5399999999999999E-2</v>
      </c>
      <c r="I26" s="279">
        <v>51408119</v>
      </c>
      <c r="J26" s="280">
        <v>45706796</v>
      </c>
      <c r="K26" s="285">
        <v>-5701323</v>
      </c>
      <c r="L26" s="280">
        <v>45706796</v>
      </c>
      <c r="M26" s="290">
        <f t="shared" si="10"/>
        <v>0</v>
      </c>
      <c r="N26" s="281">
        <f t="shared" si="11"/>
        <v>0</v>
      </c>
      <c r="O26" s="215">
        <f t="shared" si="12"/>
        <v>0</v>
      </c>
      <c r="P26" s="215">
        <f t="shared" si="13"/>
        <v>0</v>
      </c>
      <c r="Q26" s="213"/>
      <c r="R26" s="184"/>
      <c r="S26" s="223"/>
    </row>
    <row r="27" spans="1:26" x14ac:dyDescent="0.2">
      <c r="A27" s="214" t="s">
        <v>164</v>
      </c>
      <c r="D27" s="211" t="s">
        <v>132</v>
      </c>
      <c r="E27" s="212">
        <v>414312515.91000003</v>
      </c>
      <c r="F27" s="277">
        <v>3.1300000000000001E-2</v>
      </c>
      <c r="G27" s="282">
        <v>2.8109845956306775E-2</v>
      </c>
      <c r="H27" s="282">
        <v>2.8109845956306775E-2</v>
      </c>
      <c r="I27" s="279">
        <v>12981304</v>
      </c>
      <c r="J27" s="280">
        <v>11646261</v>
      </c>
      <c r="K27" s="285">
        <v>-1335043</v>
      </c>
      <c r="L27" s="280">
        <v>11646261</v>
      </c>
      <c r="M27" s="290">
        <f t="shared" si="10"/>
        <v>0</v>
      </c>
      <c r="N27" s="281">
        <f t="shared" si="11"/>
        <v>-1335043</v>
      </c>
      <c r="O27" s="215">
        <f t="shared" si="12"/>
        <v>0</v>
      </c>
      <c r="P27" s="215">
        <f t="shared" si="13"/>
        <v>-1335043</v>
      </c>
      <c r="Q27" s="213"/>
      <c r="R27" s="184"/>
      <c r="S27" s="226"/>
      <c r="T27" s="226"/>
      <c r="U27" s="226"/>
      <c r="V27" s="226"/>
      <c r="W27" s="226"/>
      <c r="X27" s="226"/>
      <c r="Y27" s="226"/>
    </row>
    <row r="28" spans="1:26" x14ac:dyDescent="0.2">
      <c r="A28" s="214" t="s">
        <v>164</v>
      </c>
      <c r="D28" s="211" t="s">
        <v>135</v>
      </c>
      <c r="E28" s="212">
        <v>635669345.23000002</v>
      </c>
      <c r="F28" s="277">
        <v>2.87E-2</v>
      </c>
      <c r="G28" s="282">
        <v>2.8399999999999998E-2</v>
      </c>
      <c r="H28" s="282">
        <v>2.8399999999999998E-2</v>
      </c>
      <c r="I28" s="279">
        <v>18246611</v>
      </c>
      <c r="J28" s="280">
        <v>18062124</v>
      </c>
      <c r="K28" s="285">
        <v>-184487</v>
      </c>
      <c r="L28" s="280">
        <v>18062124</v>
      </c>
      <c r="M28" s="290">
        <f t="shared" si="10"/>
        <v>0</v>
      </c>
      <c r="N28" s="281">
        <f t="shared" si="11"/>
        <v>0</v>
      </c>
      <c r="O28" s="215">
        <f t="shared" si="12"/>
        <v>0</v>
      </c>
      <c r="P28" s="215">
        <f t="shared" si="13"/>
        <v>0</v>
      </c>
      <c r="Q28" s="213"/>
      <c r="R28" s="184"/>
      <c r="S28" s="225"/>
      <c r="T28" s="226"/>
      <c r="U28" s="226"/>
      <c r="V28" s="226"/>
      <c r="W28" s="226"/>
      <c r="X28" s="226"/>
      <c r="Y28" s="226"/>
      <c r="Z28" s="224"/>
    </row>
    <row r="29" spans="1:26" x14ac:dyDescent="0.2">
      <c r="A29" s="214" t="s">
        <v>164</v>
      </c>
      <c r="D29" s="211" t="s">
        <v>136</v>
      </c>
      <c r="E29" s="212">
        <v>2524656039.5500002</v>
      </c>
      <c r="F29" s="277">
        <v>2.52E-2</v>
      </c>
      <c r="G29" s="282">
        <v>2.46E-2</v>
      </c>
      <c r="H29" s="282">
        <v>2.46E-2</v>
      </c>
      <c r="I29" s="279">
        <v>63524102</v>
      </c>
      <c r="J29" s="280">
        <v>62029227</v>
      </c>
      <c r="K29" s="285">
        <v>-1494875</v>
      </c>
      <c r="L29" s="280">
        <v>62029227</v>
      </c>
      <c r="M29" s="290">
        <f t="shared" si="10"/>
        <v>0</v>
      </c>
      <c r="N29" s="281">
        <f t="shared" si="11"/>
        <v>0</v>
      </c>
      <c r="O29" s="215">
        <f t="shared" si="12"/>
        <v>0</v>
      </c>
      <c r="P29" s="215">
        <f t="shared" si="13"/>
        <v>0</v>
      </c>
      <c r="Q29" s="213"/>
      <c r="R29" s="184"/>
      <c r="S29" s="226"/>
      <c r="T29" s="226"/>
      <c r="U29" s="226"/>
      <c r="V29" s="226"/>
      <c r="W29" s="226"/>
      <c r="X29" s="226"/>
      <c r="Y29" s="226"/>
    </row>
    <row r="30" spans="1:26" x14ac:dyDescent="0.2">
      <c r="A30" s="214" t="s">
        <v>164</v>
      </c>
      <c r="D30" s="211" t="s">
        <v>137</v>
      </c>
      <c r="E30" s="212">
        <v>297471473.13999993</v>
      </c>
      <c r="F30" s="277">
        <v>2.5899999999999999E-2</v>
      </c>
      <c r="G30" s="282">
        <v>2.2700000000000001E-2</v>
      </c>
      <c r="H30" s="282">
        <v>2.2700000000000001E-2</v>
      </c>
      <c r="I30" s="279">
        <v>7694643</v>
      </c>
      <c r="J30" s="280">
        <v>6759630</v>
      </c>
      <c r="K30" s="285">
        <v>-935013</v>
      </c>
      <c r="L30" s="280">
        <v>6759630</v>
      </c>
      <c r="M30" s="290">
        <f t="shared" si="10"/>
        <v>0</v>
      </c>
      <c r="N30" s="281">
        <f t="shared" si="11"/>
        <v>0</v>
      </c>
      <c r="O30" s="215">
        <f t="shared" si="12"/>
        <v>0</v>
      </c>
      <c r="P30" s="215">
        <f t="shared" si="13"/>
        <v>0</v>
      </c>
      <c r="Q30" s="213"/>
      <c r="R30" s="184"/>
      <c r="S30" s="226"/>
      <c r="T30" s="226"/>
      <c r="U30" s="226"/>
      <c r="V30" s="226"/>
      <c r="W30" s="226"/>
      <c r="X30" s="226"/>
      <c r="Y30" s="226"/>
    </row>
    <row r="31" spans="1:26" x14ac:dyDescent="0.2">
      <c r="A31" s="227" t="s">
        <v>165</v>
      </c>
      <c r="B31" s="214"/>
      <c r="C31" s="214"/>
      <c r="D31" s="211"/>
      <c r="E31" s="212">
        <v>5903755206.1300001</v>
      </c>
      <c r="F31" s="277">
        <v>2.7200000000000002E-2</v>
      </c>
      <c r="G31" s="282">
        <v>2.5399999999999999E-2</v>
      </c>
      <c r="H31" s="282">
        <v>2.5399999999999999E-2</v>
      </c>
      <c r="I31" s="279">
        <v>160579504</v>
      </c>
      <c r="J31" s="280">
        <f>SUM(J25:J30)</f>
        <v>150375384</v>
      </c>
      <c r="K31" s="285">
        <v>-10204120</v>
      </c>
      <c r="L31" s="280">
        <f>SUM(L25:L30)</f>
        <v>150375384</v>
      </c>
      <c r="M31" s="290">
        <f t="shared" si="10"/>
        <v>0</v>
      </c>
      <c r="N31" s="205">
        <f>SUM(N25:N30)</f>
        <v>-1335043</v>
      </c>
      <c r="O31" s="205">
        <f>SUM(O25:O30)</f>
        <v>0</v>
      </c>
      <c r="P31" s="215">
        <f t="shared" si="13"/>
        <v>-1335043</v>
      </c>
      <c r="Q31" s="213"/>
      <c r="R31" s="184"/>
      <c r="S31" s="226"/>
      <c r="T31" s="226"/>
      <c r="U31" s="226"/>
      <c r="V31" s="226"/>
      <c r="W31" s="226"/>
      <c r="X31" s="226"/>
      <c r="Y31" s="226"/>
    </row>
    <row r="32" spans="1:26" x14ac:dyDescent="0.2">
      <c r="D32" s="211"/>
      <c r="E32" s="212"/>
      <c r="F32" s="277"/>
      <c r="G32" s="282"/>
      <c r="H32" s="282"/>
      <c r="I32" s="279"/>
      <c r="J32" s="280"/>
      <c r="K32" s="285"/>
      <c r="L32" s="280"/>
      <c r="N32" s="215"/>
      <c r="O32" s="215"/>
      <c r="P32" s="215"/>
      <c r="Q32" s="213"/>
      <c r="R32" s="184"/>
      <c r="S32" s="226"/>
      <c r="T32" s="226"/>
      <c r="U32" s="226"/>
      <c r="V32" s="226"/>
      <c r="W32" s="226"/>
      <c r="X32" s="226"/>
      <c r="Y32" s="226"/>
    </row>
    <row r="33" spans="1:18" x14ac:dyDescent="0.2">
      <c r="A33" s="180" t="s">
        <v>166</v>
      </c>
      <c r="D33" s="211"/>
      <c r="E33" s="212"/>
      <c r="F33" s="277"/>
      <c r="G33" s="282"/>
      <c r="H33" s="282"/>
      <c r="I33" s="279"/>
      <c r="J33" s="280"/>
      <c r="K33" s="285"/>
      <c r="L33" s="280"/>
      <c r="N33" s="215"/>
      <c r="O33" s="215"/>
      <c r="P33" s="215"/>
      <c r="Q33" s="213"/>
      <c r="R33" s="184"/>
    </row>
    <row r="34" spans="1:18" x14ac:dyDescent="0.2">
      <c r="A34" s="227" t="s">
        <v>167</v>
      </c>
      <c r="B34" s="182">
        <v>392.1</v>
      </c>
      <c r="C34" s="182" t="s">
        <v>133</v>
      </c>
      <c r="D34" s="211" t="s">
        <v>133</v>
      </c>
      <c r="E34" s="215">
        <v>668806.69117958727</v>
      </c>
      <c r="F34" s="277">
        <v>7.8906323617979696E-2</v>
      </c>
      <c r="G34" s="282">
        <v>3.4799999999999998E-2</v>
      </c>
      <c r="H34" s="282">
        <v>3.4799999999999998E-2</v>
      </c>
      <c r="I34" s="279">
        <f>F34*E34</f>
        <v>52773.077212086719</v>
      </c>
      <c r="J34" s="280">
        <f>G34*E34</f>
        <v>23274.472853049636</v>
      </c>
      <c r="K34" s="285">
        <v>-29498.604359037083</v>
      </c>
      <c r="L34" s="280">
        <f>+J34</f>
        <v>23274.472853049636</v>
      </c>
      <c r="M34" s="290">
        <f t="shared" ref="M34:M97" si="14">+L34-J34</f>
        <v>0</v>
      </c>
      <c r="N34" s="281">
        <f t="shared" ref="N34:N65" si="15">VLOOKUP($D34,$R$6:$V$18,4,0)*$K34</f>
        <v>0</v>
      </c>
      <c r="O34" s="215">
        <f t="shared" ref="O34:O97" si="16">IF(M34=0,0,(VLOOKUP($D34,$R$6:$V$18,4,0)*$M34))</f>
        <v>0</v>
      </c>
      <c r="P34" s="215">
        <f t="shared" ref="P34:P65" si="17">+N34+O34</f>
        <v>0</v>
      </c>
      <c r="Q34" s="213"/>
      <c r="R34" s="184"/>
    </row>
    <row r="35" spans="1:18" x14ac:dyDescent="0.2">
      <c r="A35" s="227" t="s">
        <v>167</v>
      </c>
      <c r="B35" s="182">
        <v>392.1</v>
      </c>
      <c r="C35" s="182" t="s">
        <v>133</v>
      </c>
      <c r="D35" s="211" t="s">
        <v>144</v>
      </c>
      <c r="E35" s="215">
        <v>159467.02882041279</v>
      </c>
      <c r="F35" s="277">
        <v>7.8906323617979696E-2</v>
      </c>
      <c r="G35" s="282">
        <v>3.4799999999999998E-2</v>
      </c>
      <c r="H35" s="282">
        <v>3.4799999999999998E-2</v>
      </c>
      <c r="I35" s="279">
        <f t="shared" ref="I35:I98" si="18">F35*E35</f>
        <v>12582.956982501186</v>
      </c>
      <c r="J35" s="280">
        <f t="shared" ref="J35:J98" si="19">G35*E35</f>
        <v>5549.452602950365</v>
      </c>
      <c r="K35" s="285">
        <v>-7033.5043795508209</v>
      </c>
      <c r="L35" s="280">
        <f t="shared" ref="L35:L98" si="20">+J35</f>
        <v>5549.452602950365</v>
      </c>
      <c r="M35" s="290">
        <f t="shared" si="14"/>
        <v>0</v>
      </c>
      <c r="N35" s="281">
        <f t="shared" si="15"/>
        <v>-1564.2265528714313</v>
      </c>
      <c r="O35" s="215">
        <f t="shared" si="16"/>
        <v>0</v>
      </c>
      <c r="P35" s="215">
        <f t="shared" si="17"/>
        <v>-1564.2265528714313</v>
      </c>
      <c r="Q35" s="213"/>
      <c r="R35" s="213"/>
    </row>
    <row r="36" spans="1:18" x14ac:dyDescent="0.2">
      <c r="A36" s="227" t="s">
        <v>167</v>
      </c>
      <c r="B36" s="182">
        <v>392.1</v>
      </c>
      <c r="C36" s="182" t="s">
        <v>137</v>
      </c>
      <c r="D36" s="211" t="s">
        <v>141</v>
      </c>
      <c r="E36" s="215">
        <v>552075.91031294514</v>
      </c>
      <c r="F36" s="277">
        <v>6.6591495289619718E-2</v>
      </c>
      <c r="G36" s="282">
        <v>7.1099999999999997E-2</v>
      </c>
      <c r="H36" s="282">
        <v>7.1099999999999997E-2</v>
      </c>
      <c r="I36" s="279">
        <f t="shared" si="18"/>
        <v>36763.560381117</v>
      </c>
      <c r="J36" s="280">
        <f t="shared" si="19"/>
        <v>39252.597223250399</v>
      </c>
      <c r="K36" s="285">
        <v>2489.0368421333987</v>
      </c>
      <c r="L36" s="280">
        <f t="shared" si="20"/>
        <v>39252.597223250399</v>
      </c>
      <c r="M36" s="290">
        <f t="shared" si="14"/>
        <v>0</v>
      </c>
      <c r="N36" s="281">
        <f t="shared" si="15"/>
        <v>0</v>
      </c>
      <c r="O36" s="215">
        <f t="shared" si="16"/>
        <v>0</v>
      </c>
      <c r="P36" s="215">
        <f t="shared" si="17"/>
        <v>0</v>
      </c>
      <c r="Q36" s="213"/>
      <c r="R36" s="213"/>
    </row>
    <row r="37" spans="1:18" x14ac:dyDescent="0.2">
      <c r="A37" s="227" t="s">
        <v>167</v>
      </c>
      <c r="B37" s="182">
        <v>392.1</v>
      </c>
      <c r="C37" s="182" t="s">
        <v>137</v>
      </c>
      <c r="D37" s="211" t="s">
        <v>137</v>
      </c>
      <c r="E37" s="215">
        <v>1685881.9596870551</v>
      </c>
      <c r="F37" s="277">
        <v>6.6591495289619718E-2</v>
      </c>
      <c r="G37" s="282">
        <v>7.1099999999999997E-2</v>
      </c>
      <c r="H37" s="282">
        <v>7.1099999999999997E-2</v>
      </c>
      <c r="I37" s="279">
        <f t="shared" si="18"/>
        <v>112265.40057735539</v>
      </c>
      <c r="J37" s="280">
        <f t="shared" si="19"/>
        <v>119866.20733374961</v>
      </c>
      <c r="K37" s="285">
        <v>7600.8067563942168</v>
      </c>
      <c r="L37" s="280">
        <f t="shared" si="20"/>
        <v>119866.20733374961</v>
      </c>
      <c r="M37" s="290">
        <f t="shared" si="14"/>
        <v>0</v>
      </c>
      <c r="N37" s="281">
        <f t="shared" si="15"/>
        <v>0</v>
      </c>
      <c r="O37" s="215">
        <f t="shared" si="16"/>
        <v>0</v>
      </c>
      <c r="P37" s="215">
        <f t="shared" si="17"/>
        <v>0</v>
      </c>
      <c r="Q37" s="213"/>
      <c r="R37" s="213"/>
    </row>
    <row r="38" spans="1:18" x14ac:dyDescent="0.2">
      <c r="A38" s="227" t="s">
        <v>167</v>
      </c>
      <c r="B38" s="182">
        <v>392.1</v>
      </c>
      <c r="C38" s="182" t="s">
        <v>134</v>
      </c>
      <c r="D38" s="211" t="s">
        <v>144</v>
      </c>
      <c r="E38" s="215">
        <v>682209.24680704076</v>
      </c>
      <c r="F38" s="277">
        <v>7.6251295584541134E-2</v>
      </c>
      <c r="G38" s="282">
        <v>7.2700000000000001E-2</v>
      </c>
      <c r="H38" s="282">
        <v>7.2700000000000001E-2</v>
      </c>
      <c r="I38" s="279">
        <f t="shared" si="18"/>
        <v>52019.338928790843</v>
      </c>
      <c r="J38" s="280">
        <f t="shared" si="19"/>
        <v>49596.612242871866</v>
      </c>
      <c r="K38" s="285">
        <v>-2422.7266859189767</v>
      </c>
      <c r="L38" s="280">
        <f t="shared" si="20"/>
        <v>49596.612242871866</v>
      </c>
      <c r="M38" s="290">
        <f t="shared" si="14"/>
        <v>0</v>
      </c>
      <c r="N38" s="281">
        <f t="shared" si="15"/>
        <v>-538.80586517907136</v>
      </c>
      <c r="O38" s="215">
        <f t="shared" si="16"/>
        <v>0</v>
      </c>
      <c r="P38" s="215">
        <f t="shared" si="17"/>
        <v>-538.80586517907136</v>
      </c>
      <c r="Q38" s="213"/>
      <c r="R38" s="213"/>
    </row>
    <row r="39" spans="1:18" x14ac:dyDescent="0.2">
      <c r="A39" s="227" t="s">
        <v>167</v>
      </c>
      <c r="B39" s="182">
        <v>392.1</v>
      </c>
      <c r="C39" s="182" t="s">
        <v>134</v>
      </c>
      <c r="D39" s="211" t="s">
        <v>134</v>
      </c>
      <c r="E39" s="215">
        <v>9772342.6838474385</v>
      </c>
      <c r="F39" s="277">
        <v>7.6251295584541134E-2</v>
      </c>
      <c r="G39" s="282">
        <v>7.2700000000000001E-2</v>
      </c>
      <c r="H39" s="282">
        <v>7.2700000000000001E-2</v>
      </c>
      <c r="I39" s="279">
        <f t="shared" si="18"/>
        <v>745153.790539479</v>
      </c>
      <c r="J39" s="280">
        <f t="shared" si="19"/>
        <v>710449.31311570876</v>
      </c>
      <c r="K39" s="285">
        <v>-34704.477423770237</v>
      </c>
      <c r="L39" s="280">
        <f t="shared" si="20"/>
        <v>710449.31311570876</v>
      </c>
      <c r="M39" s="290">
        <f t="shared" si="14"/>
        <v>0</v>
      </c>
      <c r="N39" s="281">
        <f t="shared" si="15"/>
        <v>0</v>
      </c>
      <c r="O39" s="215">
        <f t="shared" si="16"/>
        <v>0</v>
      </c>
      <c r="P39" s="215">
        <f t="shared" si="17"/>
        <v>0</v>
      </c>
      <c r="Q39" s="213"/>
      <c r="R39" s="213"/>
    </row>
    <row r="40" spans="1:18" x14ac:dyDescent="0.2">
      <c r="A40" s="227" t="s">
        <v>167</v>
      </c>
      <c r="B40" s="182">
        <v>392.1</v>
      </c>
      <c r="C40" s="182" t="s">
        <v>134</v>
      </c>
      <c r="D40" s="211" t="s">
        <v>155</v>
      </c>
      <c r="E40" s="215">
        <v>470990.53934552171</v>
      </c>
      <c r="F40" s="277">
        <v>7.6251295584541134E-2</v>
      </c>
      <c r="G40" s="282">
        <v>7.2700000000000001E-2</v>
      </c>
      <c r="H40" s="282">
        <v>7.2700000000000001E-2</v>
      </c>
      <c r="I40" s="279">
        <f t="shared" si="18"/>
        <v>35913.638833157827</v>
      </c>
      <c r="J40" s="280">
        <f t="shared" si="19"/>
        <v>34241.012210419431</v>
      </c>
      <c r="K40" s="285">
        <v>-1672.6266227383967</v>
      </c>
      <c r="L40" s="280">
        <f t="shared" si="20"/>
        <v>34241.012210419431</v>
      </c>
      <c r="M40" s="290">
        <f t="shared" si="14"/>
        <v>0</v>
      </c>
      <c r="N40" s="281">
        <f t="shared" si="15"/>
        <v>-113.64554793316877</v>
      </c>
      <c r="O40" s="215">
        <f t="shared" si="16"/>
        <v>0</v>
      </c>
      <c r="P40" s="215">
        <f t="shared" si="17"/>
        <v>-113.64554793316877</v>
      </c>
      <c r="Q40" s="213"/>
      <c r="R40" s="213"/>
    </row>
    <row r="41" spans="1:18" x14ac:dyDescent="0.2">
      <c r="A41" s="227" t="s">
        <v>167</v>
      </c>
      <c r="B41" s="182">
        <v>392.1</v>
      </c>
      <c r="C41" s="182" t="s">
        <v>168</v>
      </c>
      <c r="D41" s="211" t="s">
        <v>141</v>
      </c>
      <c r="E41" s="215">
        <v>385916.92059908703</v>
      </c>
      <c r="F41" s="277">
        <v>6.4161132606624122E-2</v>
      </c>
      <c r="G41" s="282">
        <v>2.5257738694123951E-2</v>
      </c>
      <c r="H41" s="282">
        <v>2.5257738694123951E-2</v>
      </c>
      <c r="I41" s="279">
        <f t="shared" si="18"/>
        <v>24760.866717698056</v>
      </c>
      <c r="J41" s="280">
        <f t="shared" si="19"/>
        <v>9747.3887381327204</v>
      </c>
      <c r="K41" s="285">
        <v>-15013.477979565336</v>
      </c>
      <c r="L41" s="280">
        <f t="shared" si="20"/>
        <v>9747.3887381327204</v>
      </c>
      <c r="M41" s="290">
        <f t="shared" si="14"/>
        <v>0</v>
      </c>
      <c r="N41" s="281">
        <f t="shared" si="15"/>
        <v>0</v>
      </c>
      <c r="O41" s="215">
        <f t="shared" si="16"/>
        <v>0</v>
      </c>
      <c r="P41" s="215">
        <f t="shared" si="17"/>
        <v>0</v>
      </c>
      <c r="Q41" s="213"/>
      <c r="R41" s="213"/>
    </row>
    <row r="42" spans="1:18" x14ac:dyDescent="0.2">
      <c r="A42" s="227" t="s">
        <v>167</v>
      </c>
      <c r="B42" s="182">
        <v>392.1</v>
      </c>
      <c r="C42" s="182" t="s">
        <v>168</v>
      </c>
      <c r="D42" s="211" t="s">
        <v>144</v>
      </c>
      <c r="E42" s="215">
        <v>73269.079400912946</v>
      </c>
      <c r="F42" s="277">
        <v>6.4161132606624122E-2</v>
      </c>
      <c r="G42" s="282">
        <v>2.5257738694123951E-2</v>
      </c>
      <c r="H42" s="282">
        <v>2.5257738694123951E-2</v>
      </c>
      <c r="I42" s="279">
        <f t="shared" si="18"/>
        <v>4701.0271194072475</v>
      </c>
      <c r="J42" s="280">
        <f t="shared" si="19"/>
        <v>1850.6112618672789</v>
      </c>
      <c r="K42" s="285">
        <v>-2850.4158575399688</v>
      </c>
      <c r="L42" s="280">
        <f t="shared" si="20"/>
        <v>1850.6112618672789</v>
      </c>
      <c r="M42" s="290">
        <f t="shared" si="14"/>
        <v>0</v>
      </c>
      <c r="N42" s="281">
        <f t="shared" si="15"/>
        <v>-633.92242763834815</v>
      </c>
      <c r="O42" s="215">
        <f t="shared" si="16"/>
        <v>0</v>
      </c>
      <c r="P42" s="215">
        <f t="shared" si="17"/>
        <v>-633.92242763834815</v>
      </c>
      <c r="Q42" s="213"/>
      <c r="R42" s="213"/>
    </row>
    <row r="43" spans="1:18" x14ac:dyDescent="0.2">
      <c r="A43" s="227" t="s">
        <v>167</v>
      </c>
      <c r="B43" s="182">
        <v>392.1</v>
      </c>
      <c r="C43" s="182" t="s">
        <v>136</v>
      </c>
      <c r="D43" s="211" t="s">
        <v>142</v>
      </c>
      <c r="E43" s="215">
        <v>128866.31204954392</v>
      </c>
      <c r="F43" s="277">
        <v>7.0701491858625107E-2</v>
      </c>
      <c r="G43" s="282">
        <v>6.93E-2</v>
      </c>
      <c r="H43" s="282">
        <v>6.93E-2</v>
      </c>
      <c r="I43" s="279">
        <f t="shared" si="18"/>
        <v>9111.0405122218726</v>
      </c>
      <c r="J43" s="280">
        <f t="shared" si="19"/>
        <v>8930.4354250333945</v>
      </c>
      <c r="K43" s="285">
        <v>-180.60508718847814</v>
      </c>
      <c r="L43" s="280">
        <f t="shared" si="20"/>
        <v>8930.4354250333945</v>
      </c>
      <c r="M43" s="290">
        <f t="shared" si="14"/>
        <v>0</v>
      </c>
      <c r="N43" s="281">
        <f t="shared" si="15"/>
        <v>0</v>
      </c>
      <c r="O43" s="215">
        <f t="shared" si="16"/>
        <v>0</v>
      </c>
      <c r="P43" s="215">
        <f t="shared" si="17"/>
        <v>0</v>
      </c>
      <c r="Q43" s="213"/>
      <c r="R43" s="213"/>
    </row>
    <row r="44" spans="1:18" x14ac:dyDescent="0.2">
      <c r="A44" s="227" t="s">
        <v>167</v>
      </c>
      <c r="B44" s="182">
        <v>392.1</v>
      </c>
      <c r="C44" s="182" t="s">
        <v>136</v>
      </c>
      <c r="D44" s="211" t="s">
        <v>141</v>
      </c>
      <c r="E44" s="215">
        <v>2446692.7451529708</v>
      </c>
      <c r="F44" s="277">
        <v>7.0701491858625107E-2</v>
      </c>
      <c r="G44" s="282">
        <v>6.93E-2</v>
      </c>
      <c r="H44" s="282">
        <v>6.93E-2</v>
      </c>
      <c r="I44" s="279">
        <f t="shared" si="18"/>
        <v>172984.82720198989</v>
      </c>
      <c r="J44" s="280">
        <f t="shared" si="19"/>
        <v>169555.80723910089</v>
      </c>
      <c r="K44" s="285">
        <v>-3429.0199628889968</v>
      </c>
      <c r="L44" s="280">
        <f t="shared" si="20"/>
        <v>169555.80723910089</v>
      </c>
      <c r="M44" s="290">
        <f t="shared" si="14"/>
        <v>0</v>
      </c>
      <c r="N44" s="281">
        <f t="shared" si="15"/>
        <v>0</v>
      </c>
      <c r="O44" s="215">
        <f t="shared" si="16"/>
        <v>0</v>
      </c>
      <c r="P44" s="215">
        <f t="shared" si="17"/>
        <v>0</v>
      </c>
      <c r="Q44" s="213"/>
      <c r="R44" s="213"/>
    </row>
    <row r="45" spans="1:18" x14ac:dyDescent="0.2">
      <c r="A45" s="227" t="s">
        <v>167</v>
      </c>
      <c r="B45" s="182">
        <v>392.1</v>
      </c>
      <c r="C45" s="182" t="s">
        <v>136</v>
      </c>
      <c r="D45" s="211" t="s">
        <v>155</v>
      </c>
      <c r="E45" s="215">
        <v>1613206.0518143598</v>
      </c>
      <c r="F45" s="277">
        <v>7.0701491858625107E-2</v>
      </c>
      <c r="G45" s="282">
        <v>6.93E-2</v>
      </c>
      <c r="H45" s="282">
        <v>6.93E-2</v>
      </c>
      <c r="I45" s="279">
        <f t="shared" si="18"/>
        <v>114056.07453863771</v>
      </c>
      <c r="J45" s="280">
        <f t="shared" si="19"/>
        <v>111795.17939073514</v>
      </c>
      <c r="K45" s="285">
        <v>-2260.8951479025709</v>
      </c>
      <c r="L45" s="280">
        <f t="shared" si="20"/>
        <v>111795.17939073514</v>
      </c>
      <c r="M45" s="290">
        <f t="shared" si="14"/>
        <v>0</v>
      </c>
      <c r="N45" s="281">
        <f t="shared" si="15"/>
        <v>-153.61507727419243</v>
      </c>
      <c r="O45" s="215">
        <f t="shared" si="16"/>
        <v>0</v>
      </c>
      <c r="P45" s="215">
        <f t="shared" si="17"/>
        <v>-153.61507727419243</v>
      </c>
      <c r="Q45" s="213"/>
      <c r="R45" s="213"/>
    </row>
    <row r="46" spans="1:18" x14ac:dyDescent="0.2">
      <c r="A46" s="227" t="s">
        <v>167</v>
      </c>
      <c r="B46" s="182">
        <v>392.1</v>
      </c>
      <c r="C46" s="182" t="s">
        <v>136</v>
      </c>
      <c r="D46" s="211" t="s">
        <v>136</v>
      </c>
      <c r="E46" s="215">
        <v>9673376.3109831251</v>
      </c>
      <c r="F46" s="277">
        <v>7.0701491858625107E-2</v>
      </c>
      <c r="G46" s="282">
        <v>6.93E-2</v>
      </c>
      <c r="H46" s="282">
        <v>6.93E-2</v>
      </c>
      <c r="I46" s="279">
        <f t="shared" si="18"/>
        <v>683922.13649639033</v>
      </c>
      <c r="J46" s="280">
        <f t="shared" si="19"/>
        <v>670364.97835113062</v>
      </c>
      <c r="K46" s="285">
        <v>-13557.158145259717</v>
      </c>
      <c r="L46" s="280">
        <f t="shared" si="20"/>
        <v>670364.97835113062</v>
      </c>
      <c r="M46" s="290">
        <f t="shared" si="14"/>
        <v>0</v>
      </c>
      <c r="N46" s="281">
        <f t="shared" si="15"/>
        <v>0</v>
      </c>
      <c r="O46" s="215">
        <f t="shared" si="16"/>
        <v>0</v>
      </c>
      <c r="P46" s="215">
        <f t="shared" si="17"/>
        <v>0</v>
      </c>
      <c r="Q46" s="213"/>
      <c r="R46" s="213"/>
    </row>
    <row r="47" spans="1:18" x14ac:dyDescent="0.2">
      <c r="A47" s="227" t="s">
        <v>167</v>
      </c>
      <c r="B47" s="182">
        <v>392.1</v>
      </c>
      <c r="C47" s="182" t="s">
        <v>132</v>
      </c>
      <c r="D47" s="211" t="s">
        <v>144</v>
      </c>
      <c r="E47" s="215">
        <v>713985.4123158087</v>
      </c>
      <c r="F47" s="277">
        <v>7.9065015803200828E-2</v>
      </c>
      <c r="G47" s="282">
        <v>5.5999999999999994E-2</v>
      </c>
      <c r="H47" s="282">
        <v>5.5999999999999994E-2</v>
      </c>
      <c r="I47" s="279">
        <f t="shared" si="18"/>
        <v>56451.267908004273</v>
      </c>
      <c r="J47" s="280">
        <f t="shared" si="19"/>
        <v>39983.183089685284</v>
      </c>
      <c r="K47" s="285">
        <v>-16468.084818318988</v>
      </c>
      <c r="L47" s="280">
        <f t="shared" si="20"/>
        <v>39983.183089685284</v>
      </c>
      <c r="M47" s="290">
        <f t="shared" si="14"/>
        <v>0</v>
      </c>
      <c r="N47" s="281">
        <f t="shared" si="15"/>
        <v>-3662.4439479482567</v>
      </c>
      <c r="O47" s="215">
        <f t="shared" si="16"/>
        <v>0</v>
      </c>
      <c r="P47" s="215">
        <f t="shared" si="17"/>
        <v>-3662.4439479482567</v>
      </c>
      <c r="Q47" s="213"/>
      <c r="R47" s="213"/>
    </row>
    <row r="48" spans="1:18" x14ac:dyDescent="0.2">
      <c r="A48" s="227" t="s">
        <v>167</v>
      </c>
      <c r="B48" s="182">
        <v>392.1</v>
      </c>
      <c r="C48" s="182" t="s">
        <v>132</v>
      </c>
      <c r="D48" s="211" t="s">
        <v>132</v>
      </c>
      <c r="E48" s="215">
        <v>1683993.6076841913</v>
      </c>
      <c r="F48" s="277">
        <v>7.9065015803200828E-2</v>
      </c>
      <c r="G48" s="282">
        <v>5.5999999999999994E-2</v>
      </c>
      <c r="H48" s="282">
        <v>5.5999999999999994E-2</v>
      </c>
      <c r="I48" s="279">
        <f t="shared" si="18"/>
        <v>133144.98120403977</v>
      </c>
      <c r="J48" s="280">
        <f t="shared" si="19"/>
        <v>94303.642030314702</v>
      </c>
      <c r="K48" s="285">
        <v>-38841.339173725064</v>
      </c>
      <c r="L48" s="280">
        <f t="shared" si="20"/>
        <v>94303.642030314702</v>
      </c>
      <c r="M48" s="290">
        <f t="shared" si="14"/>
        <v>0</v>
      </c>
      <c r="N48" s="281">
        <f t="shared" si="15"/>
        <v>-38841.339173725064</v>
      </c>
      <c r="O48" s="215">
        <f t="shared" si="16"/>
        <v>0</v>
      </c>
      <c r="P48" s="215">
        <f t="shared" si="17"/>
        <v>-38841.339173725064</v>
      </c>
      <c r="Q48" s="213"/>
      <c r="R48" s="213"/>
    </row>
    <row r="49" spans="1:19" x14ac:dyDescent="0.2">
      <c r="A49" s="227" t="s">
        <v>167</v>
      </c>
      <c r="B49" s="182">
        <v>392.1</v>
      </c>
      <c r="C49" s="182" t="s">
        <v>135</v>
      </c>
      <c r="D49" s="211" t="s">
        <v>141</v>
      </c>
      <c r="E49" s="215">
        <v>1216387.8461651306</v>
      </c>
      <c r="F49" s="277">
        <v>7.3419298183849319E-2</v>
      </c>
      <c r="G49" s="282">
        <v>7.0099999999999996E-2</v>
      </c>
      <c r="H49" s="282">
        <v>7.0099999999999996E-2</v>
      </c>
      <c r="I49" s="279">
        <f t="shared" si="18"/>
        <v>89306.341984807965</v>
      </c>
      <c r="J49" s="280">
        <f t="shared" si="19"/>
        <v>85268.788016175647</v>
      </c>
      <c r="K49" s="285">
        <v>-4037.5539686323173</v>
      </c>
      <c r="L49" s="280">
        <f t="shared" si="20"/>
        <v>85268.788016175647</v>
      </c>
      <c r="M49" s="290">
        <f t="shared" si="14"/>
        <v>0</v>
      </c>
      <c r="N49" s="281">
        <f t="shared" si="15"/>
        <v>0</v>
      </c>
      <c r="O49" s="215">
        <f t="shared" si="16"/>
        <v>0</v>
      </c>
      <c r="P49" s="215">
        <f t="shared" si="17"/>
        <v>0</v>
      </c>
      <c r="Q49" s="213"/>
      <c r="R49" s="213"/>
    </row>
    <row r="50" spans="1:19" x14ac:dyDescent="0.2">
      <c r="A50" s="227" t="s">
        <v>167</v>
      </c>
      <c r="B50" s="182">
        <v>392.1</v>
      </c>
      <c r="C50" s="182" t="s">
        <v>135</v>
      </c>
      <c r="D50" s="211" t="s">
        <v>147</v>
      </c>
      <c r="E50" s="215">
        <v>637517.10644839879</v>
      </c>
      <c r="F50" s="277">
        <v>7.3419298183849319E-2</v>
      </c>
      <c r="G50" s="282">
        <v>7.0099999999999996E-2</v>
      </c>
      <c r="H50" s="282">
        <v>7.0099999999999996E-2</v>
      </c>
      <c r="I50" s="279">
        <f t="shared" si="18"/>
        <v>46806.058535639801</v>
      </c>
      <c r="J50" s="280">
        <f t="shared" si="19"/>
        <v>44689.949162032754</v>
      </c>
      <c r="K50" s="285">
        <v>-2116.109373607047</v>
      </c>
      <c r="L50" s="280">
        <f t="shared" si="20"/>
        <v>44689.949162032754</v>
      </c>
      <c r="M50" s="290">
        <f t="shared" si="14"/>
        <v>0</v>
      </c>
      <c r="N50" s="281">
        <f t="shared" si="15"/>
        <v>-452.42544850802159</v>
      </c>
      <c r="O50" s="215">
        <f t="shared" si="16"/>
        <v>0</v>
      </c>
      <c r="P50" s="215">
        <f t="shared" si="17"/>
        <v>-452.42544850802159</v>
      </c>
      <c r="Q50" s="213"/>
      <c r="R50" s="213"/>
      <c r="S50" s="225"/>
    </row>
    <row r="51" spans="1:19" x14ac:dyDescent="0.2">
      <c r="A51" s="227" t="s">
        <v>167</v>
      </c>
      <c r="B51" s="182">
        <v>392.1</v>
      </c>
      <c r="C51" s="182" t="s">
        <v>135</v>
      </c>
      <c r="D51" s="211" t="s">
        <v>135</v>
      </c>
      <c r="E51" s="215">
        <v>2834018.76738647</v>
      </c>
      <c r="F51" s="277">
        <v>7.3419298183849319E-2</v>
      </c>
      <c r="G51" s="282">
        <v>7.0099999999999996E-2</v>
      </c>
      <c r="H51" s="282">
        <v>7.0099999999999996E-2</v>
      </c>
      <c r="I51" s="279">
        <f t="shared" si="18"/>
        <v>208071.66894137234</v>
      </c>
      <c r="J51" s="280">
        <f t="shared" si="19"/>
        <v>198664.71559379154</v>
      </c>
      <c r="K51" s="285">
        <v>-9406.9533475807984</v>
      </c>
      <c r="L51" s="280">
        <f t="shared" si="20"/>
        <v>198664.71559379154</v>
      </c>
      <c r="M51" s="290">
        <f t="shared" si="14"/>
        <v>0</v>
      </c>
      <c r="N51" s="281">
        <f t="shared" si="15"/>
        <v>0</v>
      </c>
      <c r="O51" s="215">
        <f t="shared" si="16"/>
        <v>0</v>
      </c>
      <c r="P51" s="215">
        <f t="shared" si="17"/>
        <v>0</v>
      </c>
      <c r="Q51" s="213"/>
      <c r="R51" s="213"/>
      <c r="S51" s="225"/>
    </row>
    <row r="52" spans="1:19" x14ac:dyDescent="0.2">
      <c r="A52" s="227" t="s">
        <v>167</v>
      </c>
      <c r="B52" s="182">
        <v>392.3</v>
      </c>
      <c r="C52" s="182" t="s">
        <v>136</v>
      </c>
      <c r="D52" s="211" t="s">
        <v>155</v>
      </c>
      <c r="E52" s="215">
        <v>3076269.26</v>
      </c>
      <c r="F52" s="277">
        <v>3.5859446334649749E-2</v>
      </c>
      <c r="G52" s="282">
        <v>3.4200000000000001E-2</v>
      </c>
      <c r="H52" s="282">
        <v>3.4200000000000001E-2</v>
      </c>
      <c r="I52" s="279">
        <f t="shared" si="18"/>
        <v>110313.31243990269</v>
      </c>
      <c r="J52" s="280">
        <f t="shared" si="19"/>
        <v>105208.408692</v>
      </c>
      <c r="K52" s="285">
        <v>-5104.9037479026883</v>
      </c>
      <c r="L52" s="280">
        <f t="shared" si="20"/>
        <v>105208.408692</v>
      </c>
      <c r="M52" s="290">
        <f t="shared" si="14"/>
        <v>0</v>
      </c>
      <c r="N52" s="281">
        <f t="shared" si="15"/>
        <v>-346.84942574133885</v>
      </c>
      <c r="O52" s="215">
        <f t="shared" si="16"/>
        <v>0</v>
      </c>
      <c r="P52" s="215">
        <f t="shared" si="17"/>
        <v>-346.84942574133885</v>
      </c>
      <c r="Q52" s="213"/>
      <c r="R52" s="213"/>
    </row>
    <row r="53" spans="1:19" x14ac:dyDescent="0.2">
      <c r="A53" s="227" t="s">
        <v>167</v>
      </c>
      <c r="B53" s="182">
        <v>392.5</v>
      </c>
      <c r="C53" s="182" t="s">
        <v>133</v>
      </c>
      <c r="D53" s="211" t="s">
        <v>133</v>
      </c>
      <c r="E53" s="228">
        <v>797624.94495868054</v>
      </c>
      <c r="F53" s="277">
        <v>5.6273646817905733E-2</v>
      </c>
      <c r="G53" s="282">
        <v>4.4900000000000002E-2</v>
      </c>
      <c r="H53" s="282">
        <v>4.4900000000000002E-2</v>
      </c>
      <c r="I53" s="279">
        <f t="shared" si="18"/>
        <v>44885.264445756286</v>
      </c>
      <c r="J53" s="280">
        <f t="shared" si="19"/>
        <v>35813.360028644762</v>
      </c>
      <c r="K53" s="285">
        <v>-9071.9044171115238</v>
      </c>
      <c r="L53" s="280">
        <f t="shared" si="20"/>
        <v>35813.360028644762</v>
      </c>
      <c r="M53" s="290">
        <f t="shared" si="14"/>
        <v>0</v>
      </c>
      <c r="N53" s="281">
        <f t="shared" si="15"/>
        <v>0</v>
      </c>
      <c r="O53" s="215">
        <f t="shared" si="16"/>
        <v>0</v>
      </c>
      <c r="P53" s="215">
        <f t="shared" si="17"/>
        <v>0</v>
      </c>
      <c r="Q53" s="213"/>
      <c r="R53" s="213"/>
    </row>
    <row r="54" spans="1:19" x14ac:dyDescent="0.2">
      <c r="A54" s="227" t="s">
        <v>167</v>
      </c>
      <c r="B54" s="182">
        <v>392.5</v>
      </c>
      <c r="C54" s="182" t="s">
        <v>133</v>
      </c>
      <c r="D54" s="211" t="s">
        <v>144</v>
      </c>
      <c r="E54" s="228">
        <v>164303.48504131948</v>
      </c>
      <c r="F54" s="277">
        <v>5.6273646817905733E-2</v>
      </c>
      <c r="G54" s="282">
        <v>4.4900000000000002E-2</v>
      </c>
      <c r="H54" s="282">
        <v>4.4900000000000002E-2</v>
      </c>
      <c r="I54" s="279">
        <f t="shared" si="18"/>
        <v>9245.9562881662696</v>
      </c>
      <c r="J54" s="280">
        <f t="shared" si="19"/>
        <v>7377.2264783552455</v>
      </c>
      <c r="K54" s="285">
        <v>-1868.7298098110241</v>
      </c>
      <c r="L54" s="280">
        <f t="shared" si="20"/>
        <v>7377.2264783552455</v>
      </c>
      <c r="M54" s="290">
        <f t="shared" si="14"/>
        <v>0</v>
      </c>
      <c r="N54" s="281">
        <f t="shared" si="15"/>
        <v>-415.59891498005464</v>
      </c>
      <c r="O54" s="215">
        <f t="shared" si="16"/>
        <v>0</v>
      </c>
      <c r="P54" s="215">
        <f t="shared" si="17"/>
        <v>-415.59891498005464</v>
      </c>
      <c r="Q54" s="213"/>
      <c r="R54" s="213"/>
    </row>
    <row r="55" spans="1:19" x14ac:dyDescent="0.2">
      <c r="A55" s="227" t="s">
        <v>167</v>
      </c>
      <c r="B55" s="182">
        <v>392.5</v>
      </c>
      <c r="C55" s="182" t="s">
        <v>137</v>
      </c>
      <c r="D55" s="211" t="s">
        <v>141</v>
      </c>
      <c r="E55" s="228">
        <v>382200.01089604065</v>
      </c>
      <c r="F55" s="277">
        <v>5.2241054889660188E-2</v>
      </c>
      <c r="G55" s="282">
        <v>5.7300000000000004E-2</v>
      </c>
      <c r="H55" s="282">
        <v>5.7300000000000004E-2</v>
      </c>
      <c r="I55" s="279">
        <f t="shared" si="18"/>
        <v>19966.531748048783</v>
      </c>
      <c r="J55" s="280">
        <f t="shared" si="19"/>
        <v>21900.060624343132</v>
      </c>
      <c r="K55" s="285">
        <v>1933.5288762943492</v>
      </c>
      <c r="L55" s="280">
        <f t="shared" si="20"/>
        <v>21900.060624343132</v>
      </c>
      <c r="M55" s="290">
        <f t="shared" si="14"/>
        <v>0</v>
      </c>
      <c r="N55" s="281">
        <f t="shared" si="15"/>
        <v>0</v>
      </c>
      <c r="O55" s="215">
        <f t="shared" si="16"/>
        <v>0</v>
      </c>
      <c r="P55" s="215">
        <f t="shared" si="17"/>
        <v>0</v>
      </c>
      <c r="Q55" s="213"/>
      <c r="R55" s="213"/>
    </row>
    <row r="56" spans="1:19" x14ac:dyDescent="0.2">
      <c r="A56" s="227" t="s">
        <v>167</v>
      </c>
      <c r="B56" s="182">
        <v>392.5</v>
      </c>
      <c r="C56" s="182" t="s">
        <v>137</v>
      </c>
      <c r="D56" s="211" t="s">
        <v>137</v>
      </c>
      <c r="E56" s="228">
        <v>2443128.7291039596</v>
      </c>
      <c r="F56" s="277">
        <v>5.2241054889660188E-2</v>
      </c>
      <c r="G56" s="282">
        <v>5.7300000000000004E-2</v>
      </c>
      <c r="H56" s="282">
        <v>5.7300000000000004E-2</v>
      </c>
      <c r="I56" s="279">
        <f t="shared" si="18"/>
        <v>127631.6220396257</v>
      </c>
      <c r="J56" s="280">
        <f t="shared" si="19"/>
        <v>139991.2761776569</v>
      </c>
      <c r="K56" s="285">
        <v>12359.654138031197</v>
      </c>
      <c r="L56" s="280">
        <f t="shared" si="20"/>
        <v>139991.2761776569</v>
      </c>
      <c r="M56" s="290">
        <f t="shared" si="14"/>
        <v>0</v>
      </c>
      <c r="N56" s="281">
        <f t="shared" si="15"/>
        <v>0</v>
      </c>
      <c r="O56" s="215">
        <f t="shared" si="16"/>
        <v>0</v>
      </c>
      <c r="P56" s="215">
        <f t="shared" si="17"/>
        <v>0</v>
      </c>
      <c r="Q56" s="213"/>
      <c r="R56" s="213"/>
    </row>
    <row r="57" spans="1:19" x14ac:dyDescent="0.2">
      <c r="A57" s="227" t="s">
        <v>167</v>
      </c>
      <c r="B57" s="182">
        <v>392.5</v>
      </c>
      <c r="C57" s="182" t="s">
        <v>134</v>
      </c>
      <c r="D57" s="211" t="s">
        <v>144</v>
      </c>
      <c r="E57" s="228">
        <v>992358.49907479086</v>
      </c>
      <c r="F57" s="277">
        <v>5.0511041420662435E-2</v>
      </c>
      <c r="G57" s="282">
        <v>5.67E-2</v>
      </c>
      <c r="H57" s="282">
        <v>5.67E-2</v>
      </c>
      <c r="I57" s="279">
        <f t="shared" si="18"/>
        <v>50125.061250913168</v>
      </c>
      <c r="J57" s="280">
        <f t="shared" si="19"/>
        <v>56266.72689754064</v>
      </c>
      <c r="K57" s="285">
        <v>6141.6656466274726</v>
      </c>
      <c r="L57" s="280">
        <f t="shared" si="20"/>
        <v>56266.72689754064</v>
      </c>
      <c r="M57" s="290">
        <f t="shared" si="14"/>
        <v>0</v>
      </c>
      <c r="N57" s="281">
        <f t="shared" si="15"/>
        <v>1365.8847659559585</v>
      </c>
      <c r="O57" s="215">
        <f t="shared" si="16"/>
        <v>0</v>
      </c>
      <c r="P57" s="215">
        <f t="shared" si="17"/>
        <v>1365.8847659559585</v>
      </c>
      <c r="Q57" s="213"/>
      <c r="R57" s="213"/>
    </row>
    <row r="58" spans="1:19" x14ac:dyDescent="0.2">
      <c r="A58" s="227" t="s">
        <v>167</v>
      </c>
      <c r="B58" s="182">
        <v>392.5</v>
      </c>
      <c r="C58" s="182" t="s">
        <v>134</v>
      </c>
      <c r="D58" s="211" t="s">
        <v>134</v>
      </c>
      <c r="E58" s="228">
        <v>9616254.8209252097</v>
      </c>
      <c r="F58" s="277">
        <v>5.0511041420662435E-2</v>
      </c>
      <c r="G58" s="282">
        <v>5.67E-2</v>
      </c>
      <c r="H58" s="282">
        <v>5.67E-2</v>
      </c>
      <c r="I58" s="279">
        <f t="shared" si="18"/>
        <v>485727.04557139811</v>
      </c>
      <c r="J58" s="280">
        <f t="shared" si="19"/>
        <v>545241.64834645938</v>
      </c>
      <c r="K58" s="285">
        <v>59514.60277506127</v>
      </c>
      <c r="L58" s="280">
        <f t="shared" si="20"/>
        <v>545241.64834645938</v>
      </c>
      <c r="M58" s="290">
        <f t="shared" si="14"/>
        <v>0</v>
      </c>
      <c r="N58" s="281">
        <f t="shared" si="15"/>
        <v>0</v>
      </c>
      <c r="O58" s="215">
        <f t="shared" si="16"/>
        <v>0</v>
      </c>
      <c r="P58" s="215">
        <f t="shared" si="17"/>
        <v>0</v>
      </c>
      <c r="Q58" s="213"/>
      <c r="R58" s="213"/>
    </row>
    <row r="59" spans="1:19" x14ac:dyDescent="0.2">
      <c r="A59" s="227" t="s">
        <v>167</v>
      </c>
      <c r="B59" s="182">
        <v>392.5</v>
      </c>
      <c r="C59" s="182" t="s">
        <v>168</v>
      </c>
      <c r="D59" s="211" t="s">
        <v>141</v>
      </c>
      <c r="E59" s="228">
        <v>252302.01129739641</v>
      </c>
      <c r="F59" s="277">
        <v>2.9635662634492198E-2</v>
      </c>
      <c r="G59" s="282">
        <v>2.1022175065922414E-2</v>
      </c>
      <c r="H59" s="282">
        <v>2.1022175065922414E-2</v>
      </c>
      <c r="I59" s="279">
        <f t="shared" si="18"/>
        <v>7477.1372888134792</v>
      </c>
      <c r="J59" s="280">
        <f t="shared" si="19"/>
        <v>5303.937050978202</v>
      </c>
      <c r="K59" s="285">
        <v>-2173.2002378352772</v>
      </c>
      <c r="L59" s="280">
        <f t="shared" si="20"/>
        <v>5303.937050978202</v>
      </c>
      <c r="M59" s="290">
        <f t="shared" si="14"/>
        <v>0</v>
      </c>
      <c r="N59" s="281">
        <f t="shared" si="15"/>
        <v>0</v>
      </c>
      <c r="O59" s="215">
        <f t="shared" si="16"/>
        <v>0</v>
      </c>
      <c r="P59" s="215">
        <f t="shared" si="17"/>
        <v>0</v>
      </c>
      <c r="Q59" s="213"/>
      <c r="R59" s="213"/>
    </row>
    <row r="60" spans="1:19" x14ac:dyDescent="0.2">
      <c r="A60" s="227" t="s">
        <v>167</v>
      </c>
      <c r="B60" s="182">
        <v>392.5</v>
      </c>
      <c r="C60" s="182" t="s">
        <v>168</v>
      </c>
      <c r="D60" s="211" t="s">
        <v>144</v>
      </c>
      <c r="E60" s="228">
        <v>3047.398702603622</v>
      </c>
      <c r="F60" s="277">
        <v>2.9635662634492198E-2</v>
      </c>
      <c r="G60" s="282">
        <v>2.1022175065922414E-2</v>
      </c>
      <c r="H60" s="282">
        <v>2.1022175065922414E-2</v>
      </c>
      <c r="I60" s="279">
        <f t="shared" si="18"/>
        <v>90.311679863150161</v>
      </c>
      <c r="J60" s="280">
        <f t="shared" si="19"/>
        <v>64.062949021798175</v>
      </c>
      <c r="K60" s="285">
        <v>-26.248730841351986</v>
      </c>
      <c r="L60" s="280">
        <f t="shared" si="20"/>
        <v>64.062949021798175</v>
      </c>
      <c r="M60" s="290">
        <f t="shared" si="14"/>
        <v>0</v>
      </c>
      <c r="N60" s="281">
        <f t="shared" si="15"/>
        <v>-5.8376251077048709</v>
      </c>
      <c r="O60" s="215">
        <f t="shared" si="16"/>
        <v>0</v>
      </c>
      <c r="P60" s="215">
        <f t="shared" si="17"/>
        <v>-5.8376251077048709</v>
      </c>
      <c r="Q60" s="213"/>
      <c r="R60" s="213"/>
    </row>
    <row r="61" spans="1:19" x14ac:dyDescent="0.2">
      <c r="A61" s="227" t="s">
        <v>167</v>
      </c>
      <c r="B61" s="182">
        <v>392.5</v>
      </c>
      <c r="C61" s="182" t="s">
        <v>136</v>
      </c>
      <c r="D61" s="211" t="s">
        <v>142</v>
      </c>
      <c r="E61" s="228">
        <v>199474.81300227606</v>
      </c>
      <c r="F61" s="277">
        <v>5.4128922265199296E-2</v>
      </c>
      <c r="G61" s="282">
        <v>5.5899999999999998E-2</v>
      </c>
      <c r="H61" s="282">
        <v>5.5899999999999998E-2</v>
      </c>
      <c r="I61" s="279">
        <f t="shared" si="18"/>
        <v>10797.356646865366</v>
      </c>
      <c r="J61" s="280">
        <f t="shared" si="19"/>
        <v>11150.642046827232</v>
      </c>
      <c r="K61" s="285">
        <v>353.28539996186555</v>
      </c>
      <c r="L61" s="280">
        <f t="shared" si="20"/>
        <v>11150.642046827232</v>
      </c>
      <c r="M61" s="290">
        <f t="shared" si="14"/>
        <v>0</v>
      </c>
      <c r="N61" s="281">
        <f t="shared" si="15"/>
        <v>0</v>
      </c>
      <c r="O61" s="215">
        <f t="shared" si="16"/>
        <v>0</v>
      </c>
      <c r="P61" s="215">
        <f t="shared" si="17"/>
        <v>0</v>
      </c>
      <c r="Q61" s="213"/>
      <c r="R61" s="213"/>
    </row>
    <row r="62" spans="1:19" x14ac:dyDescent="0.2">
      <c r="A62" s="227" t="s">
        <v>167</v>
      </c>
      <c r="B62" s="182">
        <v>392.5</v>
      </c>
      <c r="C62" s="182" t="s">
        <v>136</v>
      </c>
      <c r="D62" s="211" t="s">
        <v>141</v>
      </c>
      <c r="E62" s="228">
        <v>4143373.6644432764</v>
      </c>
      <c r="F62" s="277">
        <v>5.4128922265199296E-2</v>
      </c>
      <c r="G62" s="282">
        <v>5.5899999999999998E-2</v>
      </c>
      <c r="H62" s="282">
        <v>5.5899999999999998E-2</v>
      </c>
      <c r="I62" s="279">
        <f t="shared" si="18"/>
        <v>224276.35099832405</v>
      </c>
      <c r="J62" s="280">
        <f t="shared" si="19"/>
        <v>231614.58784237914</v>
      </c>
      <c r="K62" s="285">
        <v>7338.2368440550927</v>
      </c>
      <c r="L62" s="280">
        <f t="shared" si="20"/>
        <v>231614.58784237914</v>
      </c>
      <c r="M62" s="290">
        <f t="shared" si="14"/>
        <v>0</v>
      </c>
      <c r="N62" s="281">
        <f t="shared" si="15"/>
        <v>0</v>
      </c>
      <c r="O62" s="215">
        <f t="shared" si="16"/>
        <v>0</v>
      </c>
      <c r="P62" s="215">
        <f t="shared" si="17"/>
        <v>0</v>
      </c>
      <c r="Q62" s="213"/>
      <c r="R62" s="213"/>
    </row>
    <row r="63" spans="1:19" x14ac:dyDescent="0.2">
      <c r="A63" s="227" t="s">
        <v>167</v>
      </c>
      <c r="B63" s="182">
        <v>392.5</v>
      </c>
      <c r="C63" s="182" t="s">
        <v>136</v>
      </c>
      <c r="D63" s="211" t="s">
        <v>155</v>
      </c>
      <c r="E63" s="228">
        <v>776181.56187333248</v>
      </c>
      <c r="F63" s="277">
        <v>5.4128922265199296E-2</v>
      </c>
      <c r="G63" s="282">
        <v>5.5899999999999998E-2</v>
      </c>
      <c r="H63" s="282">
        <v>5.5899999999999998E-2</v>
      </c>
      <c r="I63" s="279">
        <f t="shared" si="18"/>
        <v>42013.871426322592</v>
      </c>
      <c r="J63" s="280">
        <f t="shared" si="19"/>
        <v>43388.549308719281</v>
      </c>
      <c r="K63" s="285">
        <v>1374.6778823966888</v>
      </c>
      <c r="L63" s="280">
        <f t="shared" si="20"/>
        <v>43388.549308719281</v>
      </c>
      <c r="M63" s="290">
        <f t="shared" si="14"/>
        <v>0</v>
      </c>
      <c r="N63" s="281">
        <f t="shared" si="15"/>
        <v>93.401611006770409</v>
      </c>
      <c r="O63" s="215">
        <f t="shared" si="16"/>
        <v>0</v>
      </c>
      <c r="P63" s="215">
        <f t="shared" si="17"/>
        <v>93.401611006770409</v>
      </c>
      <c r="Q63" s="213"/>
      <c r="R63" s="213"/>
    </row>
    <row r="64" spans="1:19" x14ac:dyDescent="0.2">
      <c r="A64" s="227" t="s">
        <v>167</v>
      </c>
      <c r="B64" s="182">
        <v>392.5</v>
      </c>
      <c r="C64" s="182" t="s">
        <v>136</v>
      </c>
      <c r="D64" s="211" t="s">
        <v>136</v>
      </c>
      <c r="E64" s="228">
        <v>15396188.690681111</v>
      </c>
      <c r="F64" s="277">
        <v>5.4128922265199296E-2</v>
      </c>
      <c r="G64" s="282">
        <v>5.5899999999999998E-2</v>
      </c>
      <c r="H64" s="282">
        <v>5.5899999999999998E-2</v>
      </c>
      <c r="I64" s="279">
        <f t="shared" si="18"/>
        <v>833379.10081821843</v>
      </c>
      <c r="J64" s="280">
        <f t="shared" si="19"/>
        <v>860646.94780907407</v>
      </c>
      <c r="K64" s="285">
        <v>27267.846990855644</v>
      </c>
      <c r="L64" s="280">
        <f t="shared" si="20"/>
        <v>860646.94780907407</v>
      </c>
      <c r="M64" s="290">
        <f t="shared" si="14"/>
        <v>0</v>
      </c>
      <c r="N64" s="281">
        <f t="shared" si="15"/>
        <v>0</v>
      </c>
      <c r="O64" s="215">
        <f t="shared" si="16"/>
        <v>0</v>
      </c>
      <c r="P64" s="215">
        <f t="shared" si="17"/>
        <v>0</v>
      </c>
      <c r="Q64" s="213"/>
      <c r="R64" s="213"/>
    </row>
    <row r="65" spans="1:18" x14ac:dyDescent="0.2">
      <c r="A65" s="227" t="s">
        <v>167</v>
      </c>
      <c r="B65" s="182">
        <v>392.5</v>
      </c>
      <c r="C65" s="182" t="s">
        <v>132</v>
      </c>
      <c r="D65" s="211" t="s">
        <v>144</v>
      </c>
      <c r="E65" s="228">
        <v>1424088.1358021118</v>
      </c>
      <c r="F65" s="277">
        <v>6.6555700501291767E-2</v>
      </c>
      <c r="G65" s="282">
        <v>5.0700000000000002E-2</v>
      </c>
      <c r="H65" s="282">
        <v>5.0700000000000002E-2</v>
      </c>
      <c r="I65" s="279">
        <f t="shared" si="18"/>
        <v>94781.183453888269</v>
      </c>
      <c r="J65" s="280">
        <f t="shared" si="19"/>
        <v>72201.268485167078</v>
      </c>
      <c r="K65" s="285">
        <v>-22579.91496872119</v>
      </c>
      <c r="L65" s="280">
        <f t="shared" si="20"/>
        <v>72201.268485167078</v>
      </c>
      <c r="M65" s="290">
        <f t="shared" si="14"/>
        <v>0</v>
      </c>
      <c r="N65" s="281">
        <f t="shared" si="15"/>
        <v>-5021.693404832773</v>
      </c>
      <c r="O65" s="215">
        <f t="shared" si="16"/>
        <v>0</v>
      </c>
      <c r="P65" s="215">
        <f t="shared" si="17"/>
        <v>-5021.693404832773</v>
      </c>
      <c r="Q65" s="213"/>
      <c r="R65" s="213"/>
    </row>
    <row r="66" spans="1:18" x14ac:dyDescent="0.2">
      <c r="A66" s="227" t="s">
        <v>167</v>
      </c>
      <c r="B66" s="182">
        <v>392.5</v>
      </c>
      <c r="C66" s="182" t="s">
        <v>132</v>
      </c>
      <c r="D66" s="211" t="s">
        <v>132</v>
      </c>
      <c r="E66" s="228">
        <v>2643533.714197889</v>
      </c>
      <c r="F66" s="277">
        <v>6.6555700501291767E-2</v>
      </c>
      <c r="G66" s="282">
        <v>5.0700000000000002E-2</v>
      </c>
      <c r="H66" s="282">
        <v>5.0700000000000002E-2</v>
      </c>
      <c r="I66" s="279">
        <f t="shared" si="18"/>
        <v>175942.23814722212</v>
      </c>
      <c r="J66" s="280">
        <f t="shared" si="19"/>
        <v>134027.15930983299</v>
      </c>
      <c r="K66" s="285">
        <v>-41915.078837389126</v>
      </c>
      <c r="L66" s="280">
        <f t="shared" si="20"/>
        <v>134027.15930983299</v>
      </c>
      <c r="M66" s="290">
        <f t="shared" si="14"/>
        <v>0</v>
      </c>
      <c r="N66" s="281">
        <f t="shared" ref="N66:N97" si="21">VLOOKUP($D66,$R$6:$V$18,4,0)*$K66</f>
        <v>-41915.078837389126</v>
      </c>
      <c r="O66" s="215">
        <f t="shared" si="16"/>
        <v>0</v>
      </c>
      <c r="P66" s="215">
        <f t="shared" ref="P66:P97" si="22">+N66+O66</f>
        <v>-41915.078837389126</v>
      </c>
      <c r="Q66" s="213"/>
      <c r="R66" s="213"/>
    </row>
    <row r="67" spans="1:18" x14ac:dyDescent="0.2">
      <c r="A67" s="227" t="s">
        <v>167</v>
      </c>
      <c r="B67" s="182">
        <v>392.5</v>
      </c>
      <c r="C67" s="182" t="s">
        <v>135</v>
      </c>
      <c r="D67" s="211" t="s">
        <v>141</v>
      </c>
      <c r="E67" s="228">
        <v>1132202.0554380845</v>
      </c>
      <c r="F67" s="277">
        <v>6.7985614390392884E-2</v>
      </c>
      <c r="G67" s="282">
        <v>6.3799999999999996E-2</v>
      </c>
      <c r="H67" s="282">
        <v>6.3799999999999996E-2</v>
      </c>
      <c r="I67" s="279">
        <f t="shared" si="18"/>
        <v>76973.452353023837</v>
      </c>
      <c r="J67" s="280">
        <f t="shared" si="19"/>
        <v>72234.491136949786</v>
      </c>
      <c r="K67" s="285">
        <v>-4738.9612160740508</v>
      </c>
      <c r="L67" s="280">
        <f t="shared" si="20"/>
        <v>72234.491136949786</v>
      </c>
      <c r="M67" s="290">
        <f t="shared" si="14"/>
        <v>0</v>
      </c>
      <c r="N67" s="281">
        <f t="shared" si="21"/>
        <v>0</v>
      </c>
      <c r="O67" s="215">
        <f t="shared" si="16"/>
        <v>0</v>
      </c>
      <c r="P67" s="215">
        <f t="shared" si="22"/>
        <v>0</v>
      </c>
      <c r="Q67" s="213"/>
      <c r="R67" s="213"/>
    </row>
    <row r="68" spans="1:18" x14ac:dyDescent="0.2">
      <c r="A68" s="227" t="s">
        <v>167</v>
      </c>
      <c r="B68" s="182">
        <v>392.5</v>
      </c>
      <c r="C68" s="182" t="s">
        <v>135</v>
      </c>
      <c r="D68" s="211" t="s">
        <v>147</v>
      </c>
      <c r="E68" s="228">
        <v>741518.26178530196</v>
      </c>
      <c r="F68" s="277">
        <v>6.7985614390392884E-2</v>
      </c>
      <c r="G68" s="282">
        <v>6.3799999999999996E-2</v>
      </c>
      <c r="H68" s="282">
        <v>6.3799999999999996E-2</v>
      </c>
      <c r="I68" s="279">
        <f t="shared" si="18"/>
        <v>50412.57460916994</v>
      </c>
      <c r="J68" s="280">
        <f t="shared" si="19"/>
        <v>47308.865101902265</v>
      </c>
      <c r="K68" s="285">
        <v>-3103.7095072676748</v>
      </c>
      <c r="L68" s="280">
        <f t="shared" si="20"/>
        <v>47308.865101902265</v>
      </c>
      <c r="M68" s="290">
        <f t="shared" si="14"/>
        <v>0</v>
      </c>
      <c r="N68" s="281">
        <f t="shared" si="21"/>
        <v>-663.57494720163845</v>
      </c>
      <c r="O68" s="215">
        <f t="shared" si="16"/>
        <v>0</v>
      </c>
      <c r="P68" s="215">
        <f t="shared" si="22"/>
        <v>-663.57494720163845</v>
      </c>
      <c r="Q68" s="213"/>
      <c r="R68" s="213"/>
    </row>
    <row r="69" spans="1:18" x14ac:dyDescent="0.2">
      <c r="A69" s="227" t="s">
        <v>167</v>
      </c>
      <c r="B69" s="182">
        <v>392.5</v>
      </c>
      <c r="C69" s="182" t="s">
        <v>135</v>
      </c>
      <c r="D69" s="211" t="s">
        <v>135</v>
      </c>
      <c r="E69" s="228">
        <v>4305700.852776614</v>
      </c>
      <c r="F69" s="277">
        <v>6.7985614390392884E-2</v>
      </c>
      <c r="G69" s="282">
        <v>6.3799999999999996E-2</v>
      </c>
      <c r="H69" s="282">
        <v>6.3799999999999996E-2</v>
      </c>
      <c r="I69" s="279">
        <f t="shared" si="18"/>
        <v>292725.71785725671</v>
      </c>
      <c r="J69" s="280">
        <f t="shared" si="19"/>
        <v>274703.71440714796</v>
      </c>
      <c r="K69" s="285">
        <v>-18022.00345010875</v>
      </c>
      <c r="L69" s="280">
        <f t="shared" si="20"/>
        <v>274703.71440714796</v>
      </c>
      <c r="M69" s="290">
        <f t="shared" si="14"/>
        <v>0</v>
      </c>
      <c r="N69" s="281">
        <f t="shared" si="21"/>
        <v>0</v>
      </c>
      <c r="O69" s="215">
        <f t="shared" si="16"/>
        <v>0</v>
      </c>
      <c r="P69" s="215">
        <f t="shared" si="22"/>
        <v>0</v>
      </c>
      <c r="Q69" s="213"/>
      <c r="R69" s="213"/>
    </row>
    <row r="70" spans="1:18" x14ac:dyDescent="0.2">
      <c r="A70" s="227" t="s">
        <v>167</v>
      </c>
      <c r="B70" s="182">
        <v>392.9</v>
      </c>
      <c r="C70" s="182" t="s">
        <v>133</v>
      </c>
      <c r="D70" s="211" t="s">
        <v>133</v>
      </c>
      <c r="E70" s="228">
        <v>437317.31204615271</v>
      </c>
      <c r="F70" s="277">
        <v>2.6872776917458315E-2</v>
      </c>
      <c r="G70" s="282">
        <v>2.3199999999999998E-2</v>
      </c>
      <c r="H70" s="282">
        <v>2.3199999999999998E-2</v>
      </c>
      <c r="I70" s="279">
        <f t="shared" si="18"/>
        <v>11751.930568758768</v>
      </c>
      <c r="J70" s="280">
        <f t="shared" si="19"/>
        <v>10145.761639470742</v>
      </c>
      <c r="K70" s="285">
        <v>-1606.1689292880255</v>
      </c>
      <c r="L70" s="280">
        <f t="shared" si="20"/>
        <v>10145.761639470742</v>
      </c>
      <c r="M70" s="290">
        <f t="shared" si="14"/>
        <v>0</v>
      </c>
      <c r="N70" s="281">
        <f t="shared" si="21"/>
        <v>0</v>
      </c>
      <c r="O70" s="215">
        <f t="shared" si="16"/>
        <v>0</v>
      </c>
      <c r="P70" s="215">
        <f t="shared" si="22"/>
        <v>0</v>
      </c>
      <c r="Q70" s="213"/>
      <c r="R70" s="213"/>
    </row>
    <row r="71" spans="1:18" x14ac:dyDescent="0.2">
      <c r="A71" s="227" t="s">
        <v>167</v>
      </c>
      <c r="B71" s="182">
        <v>392.9</v>
      </c>
      <c r="C71" s="182" t="s">
        <v>133</v>
      </c>
      <c r="D71" s="211" t="s">
        <v>144</v>
      </c>
      <c r="E71" s="228">
        <v>13876.047953847257</v>
      </c>
      <c r="F71" s="277">
        <v>2.6872776917458315E-2</v>
      </c>
      <c r="G71" s="282">
        <v>2.3199999999999998E-2</v>
      </c>
      <c r="H71" s="282">
        <v>2.3199999999999998E-2</v>
      </c>
      <c r="I71" s="279">
        <f t="shared" si="18"/>
        <v>372.88794115969125</v>
      </c>
      <c r="J71" s="280">
        <f t="shared" si="19"/>
        <v>321.92431252925633</v>
      </c>
      <c r="K71" s="285">
        <v>-50.963628630434926</v>
      </c>
      <c r="L71" s="280">
        <f t="shared" si="20"/>
        <v>321.92431252925633</v>
      </c>
      <c r="M71" s="290">
        <f t="shared" si="14"/>
        <v>0</v>
      </c>
      <c r="N71" s="281">
        <f t="shared" si="21"/>
        <v>-11.33413115746095</v>
      </c>
      <c r="O71" s="215">
        <f t="shared" si="16"/>
        <v>0</v>
      </c>
      <c r="P71" s="215">
        <f t="shared" si="22"/>
        <v>-11.33413115746095</v>
      </c>
      <c r="Q71" s="213"/>
      <c r="R71" s="213"/>
    </row>
    <row r="72" spans="1:18" x14ac:dyDescent="0.2">
      <c r="A72" s="227" t="s">
        <v>167</v>
      </c>
      <c r="B72" s="182">
        <v>392.9</v>
      </c>
      <c r="C72" s="182" t="s">
        <v>137</v>
      </c>
      <c r="D72" s="211" t="s">
        <v>141</v>
      </c>
      <c r="E72" s="228">
        <v>49886.930313436489</v>
      </c>
      <c r="F72" s="277">
        <v>2.5038183932137647E-2</v>
      </c>
      <c r="G72" s="282">
        <v>2.7300000000000001E-2</v>
      </c>
      <c r="H72" s="282">
        <v>2.7300000000000001E-2</v>
      </c>
      <c r="I72" s="279">
        <f t="shared" si="18"/>
        <v>1249.0781369975559</v>
      </c>
      <c r="J72" s="280">
        <f t="shared" si="19"/>
        <v>1361.9131975568162</v>
      </c>
      <c r="K72" s="285">
        <v>112.83506055926023</v>
      </c>
      <c r="L72" s="280">
        <f t="shared" si="20"/>
        <v>1361.9131975568162</v>
      </c>
      <c r="M72" s="290">
        <f t="shared" si="14"/>
        <v>0</v>
      </c>
      <c r="N72" s="281">
        <f t="shared" si="21"/>
        <v>0</v>
      </c>
      <c r="O72" s="215">
        <f t="shared" si="16"/>
        <v>0</v>
      </c>
      <c r="P72" s="215">
        <f t="shared" si="22"/>
        <v>0</v>
      </c>
      <c r="Q72" s="213"/>
      <c r="R72" s="213"/>
    </row>
    <row r="73" spans="1:18" x14ac:dyDescent="0.2">
      <c r="A73" s="227" t="s">
        <v>167</v>
      </c>
      <c r="B73" s="182">
        <v>392.9</v>
      </c>
      <c r="C73" s="182" t="s">
        <v>137</v>
      </c>
      <c r="D73" s="211" t="s">
        <v>137</v>
      </c>
      <c r="E73" s="228">
        <v>893408.15968656354</v>
      </c>
      <c r="F73" s="277">
        <v>2.5038183932137647E-2</v>
      </c>
      <c r="G73" s="282">
        <v>2.7300000000000001E-2</v>
      </c>
      <c r="H73" s="282">
        <v>2.7300000000000001E-2</v>
      </c>
      <c r="I73" s="279">
        <f t="shared" si="18"/>
        <v>22369.317828704781</v>
      </c>
      <c r="J73" s="280">
        <f t="shared" si="19"/>
        <v>24390.042759443186</v>
      </c>
      <c r="K73" s="285">
        <v>2020.7249307384045</v>
      </c>
      <c r="L73" s="280">
        <f t="shared" si="20"/>
        <v>24390.042759443186</v>
      </c>
      <c r="M73" s="290">
        <f t="shared" si="14"/>
        <v>0</v>
      </c>
      <c r="N73" s="281">
        <f t="shared" si="21"/>
        <v>0</v>
      </c>
      <c r="O73" s="215">
        <f t="shared" si="16"/>
        <v>0</v>
      </c>
      <c r="P73" s="215">
        <f t="shared" si="22"/>
        <v>0</v>
      </c>
      <c r="Q73" s="213"/>
      <c r="R73" s="213"/>
    </row>
    <row r="74" spans="1:18" x14ac:dyDescent="0.2">
      <c r="A74" s="227" t="s">
        <v>167</v>
      </c>
      <c r="B74" s="182">
        <v>392.9</v>
      </c>
      <c r="C74" s="182" t="s">
        <v>134</v>
      </c>
      <c r="D74" s="211" t="s">
        <v>144</v>
      </c>
      <c r="E74" s="228">
        <v>132522.30895998454</v>
      </c>
      <c r="F74" s="277">
        <v>2.4524502195796848E-2</v>
      </c>
      <c r="G74" s="282">
        <v>2.5600000000000001E-2</v>
      </c>
      <c r="H74" s="282">
        <v>2.5600000000000001E-2</v>
      </c>
      <c r="I74" s="279">
        <f t="shared" si="18"/>
        <v>3250.0436570812089</v>
      </c>
      <c r="J74" s="280">
        <f t="shared" si="19"/>
        <v>3392.5711093756045</v>
      </c>
      <c r="K74" s="285">
        <v>142.52745229439552</v>
      </c>
      <c r="L74" s="280">
        <f t="shared" si="20"/>
        <v>3392.5711093756045</v>
      </c>
      <c r="M74" s="290">
        <f t="shared" si="14"/>
        <v>0</v>
      </c>
      <c r="N74" s="281">
        <f t="shared" si="21"/>
        <v>31.697602412845526</v>
      </c>
      <c r="O74" s="215">
        <f t="shared" si="16"/>
        <v>0</v>
      </c>
      <c r="P74" s="215">
        <f t="shared" si="22"/>
        <v>31.697602412845526</v>
      </c>
      <c r="Q74" s="213"/>
      <c r="R74" s="213"/>
    </row>
    <row r="75" spans="1:18" x14ac:dyDescent="0.2">
      <c r="A75" s="227" t="s">
        <v>167</v>
      </c>
      <c r="B75" s="182">
        <v>392.9</v>
      </c>
      <c r="C75" s="182" t="s">
        <v>134</v>
      </c>
      <c r="D75" s="211" t="s">
        <v>134</v>
      </c>
      <c r="E75" s="228">
        <v>3191788.0653885333</v>
      </c>
      <c r="F75" s="277">
        <v>2.4524502195796848E-2</v>
      </c>
      <c r="G75" s="282">
        <v>2.5600000000000001E-2</v>
      </c>
      <c r="H75" s="282">
        <v>2.5600000000000001E-2</v>
      </c>
      <c r="I75" s="279">
        <f t="shared" si="18"/>
        <v>78277.01341813925</v>
      </c>
      <c r="J75" s="280">
        <f t="shared" si="19"/>
        <v>81709.774473946454</v>
      </c>
      <c r="K75" s="285">
        <v>3432.7610558072047</v>
      </c>
      <c r="L75" s="280">
        <f t="shared" si="20"/>
        <v>81709.774473946454</v>
      </c>
      <c r="M75" s="290">
        <f t="shared" si="14"/>
        <v>0</v>
      </c>
      <c r="N75" s="281">
        <f t="shared" si="21"/>
        <v>0</v>
      </c>
      <c r="O75" s="215">
        <f t="shared" si="16"/>
        <v>0</v>
      </c>
      <c r="P75" s="215">
        <f t="shared" si="22"/>
        <v>0</v>
      </c>
      <c r="Q75" s="213"/>
      <c r="R75" s="213"/>
    </row>
    <row r="76" spans="1:18" x14ac:dyDescent="0.2">
      <c r="A76" s="227" t="s">
        <v>167</v>
      </c>
      <c r="B76" s="182">
        <v>392.9</v>
      </c>
      <c r="C76" s="182" t="s">
        <v>134</v>
      </c>
      <c r="D76" s="211" t="s">
        <v>155</v>
      </c>
      <c r="E76" s="228">
        <v>3420.7156514819999</v>
      </c>
      <c r="F76" s="277">
        <v>2.4524502195796848E-2</v>
      </c>
      <c r="G76" s="282">
        <v>2.5600000000000001E-2</v>
      </c>
      <c r="H76" s="282">
        <v>2.5600000000000001E-2</v>
      </c>
      <c r="I76" s="279">
        <f t="shared" si="18"/>
        <v>83.891348505966945</v>
      </c>
      <c r="J76" s="280">
        <f t="shared" si="19"/>
        <v>87.570320677939208</v>
      </c>
      <c r="K76" s="285">
        <v>3.6789721719722621</v>
      </c>
      <c r="L76" s="280">
        <f t="shared" si="20"/>
        <v>87.570320677939208</v>
      </c>
      <c r="M76" s="290">
        <f t="shared" si="14"/>
        <v>0</v>
      </c>
      <c r="N76" s="281">
        <f t="shared" si="21"/>
        <v>0.24996541525218777</v>
      </c>
      <c r="O76" s="215">
        <f t="shared" si="16"/>
        <v>0</v>
      </c>
      <c r="P76" s="215">
        <f t="shared" si="22"/>
        <v>0.24996541525218777</v>
      </c>
      <c r="Q76" s="213"/>
      <c r="R76" s="213"/>
    </row>
    <row r="77" spans="1:18" x14ac:dyDescent="0.2">
      <c r="A77" s="227" t="s">
        <v>167</v>
      </c>
      <c r="B77" s="182">
        <v>392.9</v>
      </c>
      <c r="C77" s="182" t="s">
        <v>136</v>
      </c>
      <c r="D77" s="211" t="s">
        <v>142</v>
      </c>
      <c r="E77" s="228">
        <v>45179.949289228884</v>
      </c>
      <c r="F77" s="277">
        <v>2.5660231092188242E-2</v>
      </c>
      <c r="G77" s="282">
        <v>2.6000000000000002E-2</v>
      </c>
      <c r="H77" s="282">
        <v>2.6000000000000002E-2</v>
      </c>
      <c r="I77" s="279">
        <f t="shared" si="18"/>
        <v>1159.3279394949591</v>
      </c>
      <c r="J77" s="280">
        <f t="shared" si="19"/>
        <v>1174.6786815199512</v>
      </c>
      <c r="K77" s="285">
        <v>15.350742024992087</v>
      </c>
      <c r="L77" s="280">
        <f t="shared" si="20"/>
        <v>1174.6786815199512</v>
      </c>
      <c r="M77" s="290">
        <f t="shared" si="14"/>
        <v>0</v>
      </c>
      <c r="N77" s="281">
        <f t="shared" si="21"/>
        <v>0</v>
      </c>
      <c r="O77" s="215">
        <f t="shared" si="16"/>
        <v>0</v>
      </c>
      <c r="P77" s="215">
        <f t="shared" si="22"/>
        <v>0</v>
      </c>
      <c r="Q77" s="213"/>
      <c r="R77" s="213"/>
    </row>
    <row r="78" spans="1:18" x14ac:dyDescent="0.2">
      <c r="A78" s="227" t="s">
        <v>167</v>
      </c>
      <c r="B78" s="182">
        <v>392.9</v>
      </c>
      <c r="C78" s="182" t="s">
        <v>136</v>
      </c>
      <c r="D78" s="211" t="s">
        <v>141</v>
      </c>
      <c r="E78" s="228">
        <v>1198510.6330384121</v>
      </c>
      <c r="F78" s="277">
        <v>2.5660231092188242E-2</v>
      </c>
      <c r="G78" s="282">
        <v>2.6000000000000002E-2</v>
      </c>
      <c r="H78" s="282">
        <v>2.6000000000000002E-2</v>
      </c>
      <c r="I78" s="279">
        <f t="shared" si="18"/>
        <v>30754.059810210474</v>
      </c>
      <c r="J78" s="280">
        <f t="shared" si="19"/>
        <v>31161.276458998716</v>
      </c>
      <c r="K78" s="285">
        <v>407.21664878824231</v>
      </c>
      <c r="L78" s="280">
        <f t="shared" si="20"/>
        <v>31161.276458998716</v>
      </c>
      <c r="M78" s="290">
        <f t="shared" si="14"/>
        <v>0</v>
      </c>
      <c r="N78" s="281">
        <f t="shared" si="21"/>
        <v>0</v>
      </c>
      <c r="O78" s="215">
        <f t="shared" si="16"/>
        <v>0</v>
      </c>
      <c r="P78" s="215">
        <f t="shared" si="22"/>
        <v>0</v>
      </c>
      <c r="Q78" s="213"/>
      <c r="R78" s="213"/>
    </row>
    <row r="79" spans="1:18" x14ac:dyDescent="0.2">
      <c r="A79" s="227" t="s">
        <v>167</v>
      </c>
      <c r="B79" s="182">
        <v>392.9</v>
      </c>
      <c r="C79" s="182" t="s">
        <v>136</v>
      </c>
      <c r="D79" s="211" t="s">
        <v>155</v>
      </c>
      <c r="E79" s="228">
        <v>474167.53640300618</v>
      </c>
      <c r="F79" s="277">
        <v>2.5660231092188242E-2</v>
      </c>
      <c r="G79" s="282">
        <v>2.6000000000000002E-2</v>
      </c>
      <c r="H79" s="282">
        <v>2.6000000000000002E-2</v>
      </c>
      <c r="I79" s="279">
        <f t="shared" si="18"/>
        <v>12167.248560514719</v>
      </c>
      <c r="J79" s="280">
        <f t="shared" si="19"/>
        <v>12328.355946478161</v>
      </c>
      <c r="K79" s="285">
        <v>161.10738596344163</v>
      </c>
      <c r="L79" s="280">
        <f t="shared" si="20"/>
        <v>12328.355946478161</v>
      </c>
      <c r="M79" s="290">
        <f t="shared" si="14"/>
        <v>0</v>
      </c>
      <c r="N79" s="281">
        <f t="shared" si="21"/>
        <v>10.946338474465037</v>
      </c>
      <c r="O79" s="215">
        <f t="shared" si="16"/>
        <v>0</v>
      </c>
      <c r="P79" s="215">
        <f t="shared" si="22"/>
        <v>10.946338474465037</v>
      </c>
      <c r="Q79" s="213"/>
      <c r="R79" s="213"/>
    </row>
    <row r="80" spans="1:18" x14ac:dyDescent="0.2">
      <c r="A80" s="227" t="s">
        <v>167</v>
      </c>
      <c r="B80" s="182">
        <v>392.9</v>
      </c>
      <c r="C80" s="182" t="s">
        <v>136</v>
      </c>
      <c r="D80" s="211" t="s">
        <v>136</v>
      </c>
      <c r="E80" s="228">
        <v>4880292.3312693527</v>
      </c>
      <c r="F80" s="277">
        <v>2.5660231092188242E-2</v>
      </c>
      <c r="G80" s="282">
        <v>2.6000000000000002E-2</v>
      </c>
      <c r="H80" s="282">
        <v>2.6000000000000002E-2</v>
      </c>
      <c r="I80" s="279">
        <f t="shared" si="18"/>
        <v>125229.42901780568</v>
      </c>
      <c r="J80" s="280">
        <f t="shared" si="19"/>
        <v>126887.60061300317</v>
      </c>
      <c r="K80" s="285">
        <v>1658.1715951974911</v>
      </c>
      <c r="L80" s="280">
        <f t="shared" si="20"/>
        <v>126887.60061300317</v>
      </c>
      <c r="M80" s="290">
        <f t="shared" si="14"/>
        <v>0</v>
      </c>
      <c r="N80" s="281">
        <f t="shared" si="21"/>
        <v>0</v>
      </c>
      <c r="O80" s="215">
        <f t="shared" si="16"/>
        <v>0</v>
      </c>
      <c r="P80" s="215">
        <f t="shared" si="22"/>
        <v>0</v>
      </c>
      <c r="Q80" s="213"/>
      <c r="R80" s="213"/>
    </row>
    <row r="81" spans="1:18" x14ac:dyDescent="0.2">
      <c r="A81" s="227" t="s">
        <v>167</v>
      </c>
      <c r="B81" s="182">
        <v>392.9</v>
      </c>
      <c r="C81" s="182" t="s">
        <v>132</v>
      </c>
      <c r="D81" s="211" t="s">
        <v>144</v>
      </c>
      <c r="E81" s="228">
        <v>83653.331570488604</v>
      </c>
      <c r="F81" s="277">
        <v>2.6463607478386875E-2</v>
      </c>
      <c r="G81" s="282">
        <v>2.3799999999999998E-2</v>
      </c>
      <c r="H81" s="282">
        <v>2.3799999999999998E-2</v>
      </c>
      <c r="I81" s="279">
        <f t="shared" si="18"/>
        <v>2213.7689309407592</v>
      </c>
      <c r="J81" s="280">
        <f t="shared" si="19"/>
        <v>1990.9492913776287</v>
      </c>
      <c r="K81" s="285">
        <v>-222.81963956313052</v>
      </c>
      <c r="L81" s="280">
        <f t="shared" si="20"/>
        <v>1990.9492913776287</v>
      </c>
      <c r="M81" s="290">
        <f t="shared" si="14"/>
        <v>0</v>
      </c>
      <c r="N81" s="281">
        <f t="shared" si="21"/>
        <v>-49.554301511382469</v>
      </c>
      <c r="O81" s="215">
        <f t="shared" si="16"/>
        <v>0</v>
      </c>
      <c r="P81" s="215">
        <f t="shared" si="22"/>
        <v>-49.554301511382469</v>
      </c>
      <c r="Q81" s="213"/>
      <c r="R81" s="213"/>
    </row>
    <row r="82" spans="1:18" x14ac:dyDescent="0.2">
      <c r="A82" s="227" t="s">
        <v>167</v>
      </c>
      <c r="B82" s="182">
        <v>392.9</v>
      </c>
      <c r="C82" s="182" t="s">
        <v>132</v>
      </c>
      <c r="D82" s="211" t="s">
        <v>132</v>
      </c>
      <c r="E82" s="228">
        <v>685566.3284295114</v>
      </c>
      <c r="F82" s="277">
        <v>2.6463607478386875E-2</v>
      </c>
      <c r="G82" s="282">
        <v>2.3799999999999998E-2</v>
      </c>
      <c r="H82" s="282">
        <v>2.3799999999999998E-2</v>
      </c>
      <c r="I82" s="279">
        <f t="shared" si="18"/>
        <v>18142.558215957451</v>
      </c>
      <c r="J82" s="280">
        <f t="shared" si="19"/>
        <v>16316.478616622369</v>
      </c>
      <c r="K82" s="285">
        <v>-1826.0795993350821</v>
      </c>
      <c r="L82" s="280">
        <f t="shared" si="20"/>
        <v>16316.478616622369</v>
      </c>
      <c r="M82" s="290">
        <f t="shared" si="14"/>
        <v>0</v>
      </c>
      <c r="N82" s="281">
        <f t="shared" si="21"/>
        <v>-1826.0795993350821</v>
      </c>
      <c r="O82" s="215">
        <f t="shared" si="16"/>
        <v>0</v>
      </c>
      <c r="P82" s="215">
        <f t="shared" si="22"/>
        <v>-1826.0795993350821</v>
      </c>
      <c r="Q82" s="213"/>
      <c r="R82" s="213"/>
    </row>
    <row r="83" spans="1:18" x14ac:dyDescent="0.2">
      <c r="A83" s="227" t="s">
        <v>167</v>
      </c>
      <c r="B83" s="182">
        <v>392.9</v>
      </c>
      <c r="C83" s="182" t="s">
        <v>135</v>
      </c>
      <c r="D83" s="211" t="s">
        <v>141</v>
      </c>
      <c r="E83" s="228">
        <v>473630.20229791012</v>
      </c>
      <c r="F83" s="277">
        <v>3.3683636800295458E-2</v>
      </c>
      <c r="G83" s="282">
        <v>3.4000000000000002E-2</v>
      </c>
      <c r="H83" s="282">
        <v>3.4000000000000002E-2</v>
      </c>
      <c r="I83" s="279">
        <f t="shared" si="18"/>
        <v>15953.587711853268</v>
      </c>
      <c r="J83" s="280">
        <f t="shared" si="19"/>
        <v>16103.426878128945</v>
      </c>
      <c r="K83" s="285">
        <v>149.83916627567669</v>
      </c>
      <c r="L83" s="280">
        <f t="shared" si="20"/>
        <v>16103.426878128945</v>
      </c>
      <c r="M83" s="290">
        <f t="shared" si="14"/>
        <v>0</v>
      </c>
      <c r="N83" s="281">
        <f t="shared" si="21"/>
        <v>0</v>
      </c>
      <c r="O83" s="215">
        <f t="shared" si="16"/>
        <v>0</v>
      </c>
      <c r="P83" s="215">
        <f t="shared" si="22"/>
        <v>0</v>
      </c>
      <c r="Q83" s="213"/>
      <c r="R83" s="213"/>
    </row>
    <row r="84" spans="1:18" x14ac:dyDescent="0.2">
      <c r="A84" s="227" t="s">
        <v>167</v>
      </c>
      <c r="B84" s="182">
        <v>392.9</v>
      </c>
      <c r="C84" s="182" t="s">
        <v>135</v>
      </c>
      <c r="D84" s="211" t="s">
        <v>147</v>
      </c>
      <c r="E84" s="228">
        <v>95685.652015715619</v>
      </c>
      <c r="F84" s="277">
        <v>3.3683636800295458E-2</v>
      </c>
      <c r="G84" s="282">
        <v>3.4000000000000002E-2</v>
      </c>
      <c r="H84" s="282">
        <v>3.4000000000000002E-2</v>
      </c>
      <c r="I84" s="279">
        <f t="shared" si="18"/>
        <v>3223.040749496824</v>
      </c>
      <c r="J84" s="280">
        <f t="shared" si="19"/>
        <v>3253.3121685343312</v>
      </c>
      <c r="K84" s="285">
        <v>30.271419037507258</v>
      </c>
      <c r="L84" s="280">
        <f t="shared" si="20"/>
        <v>3253.3121685343312</v>
      </c>
      <c r="M84" s="290">
        <f t="shared" si="14"/>
        <v>0</v>
      </c>
      <c r="N84" s="281">
        <f t="shared" si="21"/>
        <v>6.4720474781856403</v>
      </c>
      <c r="O84" s="215">
        <f t="shared" si="16"/>
        <v>0</v>
      </c>
      <c r="P84" s="215">
        <f t="shared" si="22"/>
        <v>6.4720474781856403</v>
      </c>
      <c r="Q84" s="213"/>
      <c r="R84" s="213"/>
    </row>
    <row r="85" spans="1:18" x14ac:dyDescent="0.2">
      <c r="A85" s="227" t="s">
        <v>167</v>
      </c>
      <c r="B85" s="182">
        <v>392.9</v>
      </c>
      <c r="C85" s="182" t="s">
        <v>135</v>
      </c>
      <c r="D85" s="211" t="s">
        <v>135</v>
      </c>
      <c r="E85" s="228">
        <v>2303711.9256863743</v>
      </c>
      <c r="F85" s="277">
        <v>3.3683636800295458E-2</v>
      </c>
      <c r="G85" s="282">
        <v>3.4000000000000002E-2</v>
      </c>
      <c r="H85" s="282">
        <v>3.4000000000000002E-2</v>
      </c>
      <c r="I85" s="279">
        <f t="shared" si="18"/>
        <v>77597.395797329067</v>
      </c>
      <c r="J85" s="280">
        <f t="shared" si="19"/>
        <v>78326.205473336726</v>
      </c>
      <c r="K85" s="285">
        <v>728.80967600765871</v>
      </c>
      <c r="L85" s="280">
        <f t="shared" si="20"/>
        <v>78326.205473336726</v>
      </c>
      <c r="M85" s="290">
        <f t="shared" si="14"/>
        <v>0</v>
      </c>
      <c r="N85" s="281">
        <f t="shared" si="21"/>
        <v>0</v>
      </c>
      <c r="O85" s="215">
        <f t="shared" si="16"/>
        <v>0</v>
      </c>
      <c r="P85" s="215">
        <f t="shared" si="22"/>
        <v>0</v>
      </c>
      <c r="Q85" s="213"/>
      <c r="R85" s="213"/>
    </row>
    <row r="86" spans="1:18" x14ac:dyDescent="0.2">
      <c r="A86" s="227" t="s">
        <v>167</v>
      </c>
      <c r="B86" s="182">
        <v>392.9</v>
      </c>
      <c r="C86" s="182" t="s">
        <v>168</v>
      </c>
      <c r="D86" s="211" t="s">
        <v>141</v>
      </c>
      <c r="E86" s="228">
        <v>7844.26</v>
      </c>
      <c r="F86" s="277">
        <v>2.1843705709359756E-2</v>
      </c>
      <c r="G86" s="282">
        <v>2.1799379418836192E-2</v>
      </c>
      <c r="H86" s="282">
        <v>2.1799379418836192E-2</v>
      </c>
      <c r="I86" s="279">
        <f t="shared" si="18"/>
        <v>171.34770694770236</v>
      </c>
      <c r="J86" s="280">
        <f t="shared" si="19"/>
        <v>171</v>
      </c>
      <c r="K86" s="285">
        <v>-0.34770694770236332</v>
      </c>
      <c r="L86" s="280">
        <f t="shared" si="20"/>
        <v>171</v>
      </c>
      <c r="M86" s="290">
        <f t="shared" si="14"/>
        <v>0</v>
      </c>
      <c r="N86" s="281">
        <f t="shared" si="21"/>
        <v>0</v>
      </c>
      <c r="O86" s="215">
        <f t="shared" si="16"/>
        <v>0</v>
      </c>
      <c r="P86" s="215">
        <f t="shared" si="22"/>
        <v>0</v>
      </c>
      <c r="Q86" s="213"/>
      <c r="R86" s="213"/>
    </row>
    <row r="87" spans="1:18" x14ac:dyDescent="0.2">
      <c r="A87" s="227" t="s">
        <v>167</v>
      </c>
      <c r="B87" s="182">
        <v>396.3</v>
      </c>
      <c r="C87" s="182" t="s">
        <v>133</v>
      </c>
      <c r="D87" s="211" t="s">
        <v>133</v>
      </c>
      <c r="E87" s="215">
        <v>918153.56</v>
      </c>
      <c r="F87" s="277">
        <v>0.10338500986377702</v>
      </c>
      <c r="G87" s="282">
        <v>7.2000000000000008E-2</v>
      </c>
      <c r="H87" s="282">
        <v>7.2000000000000008E-2</v>
      </c>
      <c r="I87" s="279">
        <f t="shared" si="18"/>
        <v>94923.314857061996</v>
      </c>
      <c r="J87" s="280">
        <f t="shared" si="19"/>
        <v>66107.056320000018</v>
      </c>
      <c r="K87" s="285">
        <v>-28816.258537061978</v>
      </c>
      <c r="L87" s="280">
        <f t="shared" si="20"/>
        <v>66107.056320000018</v>
      </c>
      <c r="M87" s="290">
        <f t="shared" si="14"/>
        <v>0</v>
      </c>
      <c r="N87" s="281">
        <f t="shared" si="21"/>
        <v>0</v>
      </c>
      <c r="O87" s="215">
        <f t="shared" si="16"/>
        <v>0</v>
      </c>
      <c r="P87" s="215">
        <f t="shared" si="22"/>
        <v>0</v>
      </c>
      <c r="Q87" s="213"/>
      <c r="R87" s="213"/>
    </row>
    <row r="88" spans="1:18" x14ac:dyDescent="0.2">
      <c r="A88" s="227" t="s">
        <v>167</v>
      </c>
      <c r="B88" s="182">
        <v>396.3</v>
      </c>
      <c r="C88" s="182" t="s">
        <v>137</v>
      </c>
      <c r="D88" s="211" t="s">
        <v>141</v>
      </c>
      <c r="E88" s="215">
        <v>66833.759189554228</v>
      </c>
      <c r="F88" s="277">
        <v>9.1541563753844507E-2</v>
      </c>
      <c r="G88" s="282">
        <v>0.12039999999999999</v>
      </c>
      <c r="H88" s="282">
        <v>0.12039999999999999</v>
      </c>
      <c r="I88" s="279">
        <f t="shared" si="18"/>
        <v>6118.0668277596696</v>
      </c>
      <c r="J88" s="280">
        <f t="shared" si="19"/>
        <v>8046.7846064223286</v>
      </c>
      <c r="K88" s="285">
        <v>1928.7177786626589</v>
      </c>
      <c r="L88" s="280">
        <f t="shared" si="20"/>
        <v>8046.7846064223286</v>
      </c>
      <c r="M88" s="290">
        <f t="shared" si="14"/>
        <v>0</v>
      </c>
      <c r="N88" s="281">
        <f t="shared" si="21"/>
        <v>0</v>
      </c>
      <c r="O88" s="215">
        <f t="shared" si="16"/>
        <v>0</v>
      </c>
      <c r="P88" s="215">
        <f t="shared" si="22"/>
        <v>0</v>
      </c>
      <c r="Q88" s="213"/>
      <c r="R88" s="213"/>
    </row>
    <row r="89" spans="1:18" x14ac:dyDescent="0.2">
      <c r="A89" s="227" t="s">
        <v>167</v>
      </c>
      <c r="B89" s="182">
        <v>396.3</v>
      </c>
      <c r="C89" s="182" t="s">
        <v>137</v>
      </c>
      <c r="D89" s="211" t="s">
        <v>137</v>
      </c>
      <c r="E89" s="215">
        <v>1567172.3408104458</v>
      </c>
      <c r="F89" s="277">
        <v>9.1541563753844507E-2</v>
      </c>
      <c r="G89" s="282">
        <v>0.12039999999999999</v>
      </c>
      <c r="H89" s="282">
        <v>0.12039999999999999</v>
      </c>
      <c r="I89" s="279">
        <f t="shared" si="18"/>
        <v>143461.40674956117</v>
      </c>
      <c r="J89" s="280">
        <f t="shared" si="19"/>
        <v>188687.54983357768</v>
      </c>
      <c r="K89" s="285">
        <v>45226.143084016512</v>
      </c>
      <c r="L89" s="280">
        <f t="shared" si="20"/>
        <v>188687.54983357768</v>
      </c>
      <c r="M89" s="290">
        <f t="shared" si="14"/>
        <v>0</v>
      </c>
      <c r="N89" s="281">
        <f t="shared" si="21"/>
        <v>0</v>
      </c>
      <c r="O89" s="215">
        <f t="shared" si="16"/>
        <v>0</v>
      </c>
      <c r="P89" s="215">
        <f t="shared" si="22"/>
        <v>0</v>
      </c>
      <c r="Q89" s="213"/>
      <c r="R89" s="213"/>
    </row>
    <row r="90" spans="1:18" x14ac:dyDescent="0.2">
      <c r="A90" s="227" t="s">
        <v>167</v>
      </c>
      <c r="B90" s="182">
        <v>396.3</v>
      </c>
      <c r="C90" s="182" t="s">
        <v>134</v>
      </c>
      <c r="D90" s="211" t="s">
        <v>144</v>
      </c>
      <c r="E90" s="215">
        <v>60453.196462893386</v>
      </c>
      <c r="F90" s="277">
        <v>9.7067622610240767E-2</v>
      </c>
      <c r="G90" s="282">
        <v>8.8399999999999992E-2</v>
      </c>
      <c r="H90" s="282">
        <v>8.8399999999999992E-2</v>
      </c>
      <c r="I90" s="279">
        <f t="shared" si="18"/>
        <v>5868.0480598428776</v>
      </c>
      <c r="J90" s="280">
        <f t="shared" si="19"/>
        <v>5344.0625673197746</v>
      </c>
      <c r="K90" s="285">
        <v>-523.98549252310295</v>
      </c>
      <c r="L90" s="280">
        <f t="shared" si="20"/>
        <v>5344.0625673197746</v>
      </c>
      <c r="M90" s="290">
        <f t="shared" si="14"/>
        <v>0</v>
      </c>
      <c r="N90" s="281">
        <f t="shared" si="21"/>
        <v>-116.53252439950801</v>
      </c>
      <c r="O90" s="215">
        <f t="shared" si="16"/>
        <v>0</v>
      </c>
      <c r="P90" s="215">
        <f t="shared" si="22"/>
        <v>-116.53252439950801</v>
      </c>
      <c r="Q90" s="213"/>
      <c r="R90" s="213"/>
    </row>
    <row r="91" spans="1:18" x14ac:dyDescent="0.2">
      <c r="A91" s="227" t="s">
        <v>167</v>
      </c>
      <c r="B91" s="182">
        <v>396.3</v>
      </c>
      <c r="C91" s="182" t="s">
        <v>134</v>
      </c>
      <c r="D91" s="211" t="s">
        <v>134</v>
      </c>
      <c r="E91" s="215">
        <v>6104846.603537106</v>
      </c>
      <c r="F91" s="277">
        <v>9.7067622610240767E-2</v>
      </c>
      <c r="G91" s="282">
        <v>8.8399999999999992E-2</v>
      </c>
      <c r="H91" s="282">
        <v>8.8399999999999992E-2</v>
      </c>
      <c r="I91" s="279">
        <f t="shared" si="18"/>
        <v>592582.94620554999</v>
      </c>
      <c r="J91" s="280">
        <f t="shared" si="19"/>
        <v>539668.43975268013</v>
      </c>
      <c r="K91" s="285">
        <v>-52914.506452869857</v>
      </c>
      <c r="L91" s="280">
        <f t="shared" si="20"/>
        <v>539668.43975268013</v>
      </c>
      <c r="M91" s="290">
        <f t="shared" si="14"/>
        <v>0</v>
      </c>
      <c r="N91" s="281">
        <f t="shared" si="21"/>
        <v>0</v>
      </c>
      <c r="O91" s="215">
        <f t="shared" si="16"/>
        <v>0</v>
      </c>
      <c r="P91" s="215">
        <f t="shared" si="22"/>
        <v>0</v>
      </c>
      <c r="Q91" s="213"/>
      <c r="R91" s="213"/>
    </row>
    <row r="92" spans="1:18" x14ac:dyDescent="0.2">
      <c r="A92" s="227" t="s">
        <v>167</v>
      </c>
      <c r="B92" s="182">
        <v>396.3</v>
      </c>
      <c r="C92" s="182" t="s">
        <v>136</v>
      </c>
      <c r="D92" s="211" t="s">
        <v>141</v>
      </c>
      <c r="E92" s="215">
        <v>51662.213074078754</v>
      </c>
      <c r="F92" s="277">
        <v>0.10066823699860844</v>
      </c>
      <c r="G92" s="282">
        <v>9.8599999999999993E-2</v>
      </c>
      <c r="H92" s="282">
        <v>9.8599999999999993E-2</v>
      </c>
      <c r="I92" s="279">
        <f t="shared" si="18"/>
        <v>5200.7439096139678</v>
      </c>
      <c r="J92" s="280">
        <f t="shared" si="19"/>
        <v>5093.8942091041645</v>
      </c>
      <c r="K92" s="285">
        <v>-106.84970050980337</v>
      </c>
      <c r="L92" s="280">
        <f t="shared" si="20"/>
        <v>5093.8942091041645</v>
      </c>
      <c r="M92" s="290">
        <f t="shared" si="14"/>
        <v>0</v>
      </c>
      <c r="N92" s="281">
        <f t="shared" si="21"/>
        <v>0</v>
      </c>
      <c r="O92" s="215">
        <f t="shared" si="16"/>
        <v>0</v>
      </c>
      <c r="P92" s="215">
        <f t="shared" si="22"/>
        <v>0</v>
      </c>
      <c r="Q92" s="213"/>
      <c r="R92" s="213"/>
    </row>
    <row r="93" spans="1:18" x14ac:dyDescent="0.2">
      <c r="A93" s="227" t="s">
        <v>167</v>
      </c>
      <c r="B93" s="182">
        <v>396.3</v>
      </c>
      <c r="C93" s="182" t="s">
        <v>136</v>
      </c>
      <c r="D93" s="211" t="s">
        <v>136</v>
      </c>
      <c r="E93" s="215">
        <v>5429736.0369259212</v>
      </c>
      <c r="F93" s="277">
        <v>0.10066823699860844</v>
      </c>
      <c r="G93" s="282">
        <v>9.8599999999999993E-2</v>
      </c>
      <c r="H93" s="282">
        <v>9.8599999999999993E-2</v>
      </c>
      <c r="I93" s="279">
        <f t="shared" si="18"/>
        <v>546601.95420514361</v>
      </c>
      <c r="J93" s="280">
        <f t="shared" si="19"/>
        <v>535371.97324089578</v>
      </c>
      <c r="K93" s="285">
        <v>-11229.980964247836</v>
      </c>
      <c r="L93" s="280">
        <f t="shared" si="20"/>
        <v>535371.97324089578</v>
      </c>
      <c r="M93" s="290">
        <f t="shared" si="14"/>
        <v>0</v>
      </c>
      <c r="N93" s="281">
        <f t="shared" si="21"/>
        <v>0</v>
      </c>
      <c r="O93" s="215">
        <f t="shared" si="16"/>
        <v>0</v>
      </c>
      <c r="P93" s="215">
        <f t="shared" si="22"/>
        <v>0</v>
      </c>
      <c r="Q93" s="213"/>
      <c r="R93" s="213"/>
    </row>
    <row r="94" spans="1:18" x14ac:dyDescent="0.2">
      <c r="A94" s="227" t="s">
        <v>167</v>
      </c>
      <c r="B94" s="182">
        <v>396.3</v>
      </c>
      <c r="C94" s="182" t="s">
        <v>132</v>
      </c>
      <c r="D94" s="211" t="s">
        <v>144</v>
      </c>
      <c r="E94" s="215">
        <v>58133.666983970783</v>
      </c>
      <c r="F94" s="277">
        <v>9.6919346997265787E-2</v>
      </c>
      <c r="G94" s="282">
        <v>5.6600000000000004E-2</v>
      </c>
      <c r="H94" s="282">
        <v>5.6600000000000004E-2</v>
      </c>
      <c r="I94" s="279">
        <f t="shared" si="18"/>
        <v>5634.2770426429579</v>
      </c>
      <c r="J94" s="280">
        <f t="shared" si="19"/>
        <v>3290.3655512927467</v>
      </c>
      <c r="K94" s="285">
        <v>-2343.9114913502112</v>
      </c>
      <c r="L94" s="280">
        <f t="shared" si="20"/>
        <v>3290.3655512927467</v>
      </c>
      <c r="M94" s="290">
        <f t="shared" si="14"/>
        <v>0</v>
      </c>
      <c r="N94" s="281">
        <f t="shared" si="21"/>
        <v>-521.27764404472066</v>
      </c>
      <c r="O94" s="215">
        <f t="shared" si="16"/>
        <v>0</v>
      </c>
      <c r="P94" s="215">
        <f t="shared" si="22"/>
        <v>-521.27764404472066</v>
      </c>
      <c r="Q94" s="213"/>
      <c r="R94" s="213"/>
    </row>
    <row r="95" spans="1:18" x14ac:dyDescent="0.2">
      <c r="A95" s="227" t="s">
        <v>167</v>
      </c>
      <c r="B95" s="182">
        <v>396.3</v>
      </c>
      <c r="C95" s="182" t="s">
        <v>132</v>
      </c>
      <c r="D95" s="211" t="s">
        <v>132</v>
      </c>
      <c r="E95" s="215">
        <v>1370945.7130160292</v>
      </c>
      <c r="F95" s="277">
        <v>9.6919346997265787E-2</v>
      </c>
      <c r="G95" s="282">
        <v>5.6600000000000004E-2</v>
      </c>
      <c r="H95" s="282">
        <v>5.6600000000000004E-2</v>
      </c>
      <c r="I95" s="279">
        <f t="shared" si="18"/>
        <v>132871.16327421449</v>
      </c>
      <c r="J95" s="280">
        <f t="shared" si="19"/>
        <v>77595.527356707258</v>
      </c>
      <c r="K95" s="285">
        <v>-55275.635917507228</v>
      </c>
      <c r="L95" s="280">
        <f t="shared" si="20"/>
        <v>77595.527356707258</v>
      </c>
      <c r="M95" s="290">
        <f t="shared" si="14"/>
        <v>0</v>
      </c>
      <c r="N95" s="281">
        <f t="shared" si="21"/>
        <v>-55275.635917507228</v>
      </c>
      <c r="O95" s="215">
        <f t="shared" si="16"/>
        <v>0</v>
      </c>
      <c r="P95" s="215">
        <f t="shared" si="22"/>
        <v>-55275.635917507228</v>
      </c>
      <c r="Q95" s="213"/>
      <c r="R95" s="213"/>
    </row>
    <row r="96" spans="1:18" x14ac:dyDescent="0.2">
      <c r="A96" s="227" t="s">
        <v>167</v>
      </c>
      <c r="B96" s="182">
        <v>396.3</v>
      </c>
      <c r="C96" s="182" t="s">
        <v>135</v>
      </c>
      <c r="D96" s="211" t="s">
        <v>141</v>
      </c>
      <c r="E96" s="215">
        <v>61879.451341809654</v>
      </c>
      <c r="F96" s="277">
        <v>0.10373421405633941</v>
      </c>
      <c r="G96" s="282">
        <v>9.64E-2</v>
      </c>
      <c r="H96" s="282">
        <v>9.64E-2</v>
      </c>
      <c r="I96" s="279">
        <f t="shared" si="18"/>
        <v>6419.0162511801218</v>
      </c>
      <c r="J96" s="280">
        <f t="shared" si="19"/>
        <v>5965.1791093504507</v>
      </c>
      <c r="K96" s="285">
        <v>-453.83714182967105</v>
      </c>
      <c r="L96" s="280">
        <f t="shared" si="20"/>
        <v>5965.1791093504507</v>
      </c>
      <c r="M96" s="290">
        <f t="shared" si="14"/>
        <v>0</v>
      </c>
      <c r="N96" s="281">
        <f t="shared" si="21"/>
        <v>0</v>
      </c>
      <c r="O96" s="215">
        <f t="shared" si="16"/>
        <v>0</v>
      </c>
      <c r="P96" s="215">
        <f t="shared" si="22"/>
        <v>0</v>
      </c>
      <c r="Q96" s="213"/>
      <c r="R96" s="213"/>
    </row>
    <row r="97" spans="1:18" x14ac:dyDescent="0.2">
      <c r="A97" s="227" t="s">
        <v>167</v>
      </c>
      <c r="B97" s="182">
        <v>396.3</v>
      </c>
      <c r="C97" s="182" t="s">
        <v>135</v>
      </c>
      <c r="D97" s="211" t="s">
        <v>135</v>
      </c>
      <c r="E97" s="215">
        <v>2569555.8686581906</v>
      </c>
      <c r="F97" s="277">
        <v>0.10373421405633941</v>
      </c>
      <c r="G97" s="282">
        <v>9.64E-2</v>
      </c>
      <c r="H97" s="282">
        <v>9.64E-2</v>
      </c>
      <c r="I97" s="279">
        <f t="shared" si="18"/>
        <v>266550.85850911192</v>
      </c>
      <c r="J97" s="280">
        <f t="shared" si="19"/>
        <v>247705.18573864957</v>
      </c>
      <c r="K97" s="285">
        <v>-18845.672770462348</v>
      </c>
      <c r="L97" s="280">
        <f t="shared" si="20"/>
        <v>247705.18573864957</v>
      </c>
      <c r="M97" s="290">
        <f t="shared" si="14"/>
        <v>0</v>
      </c>
      <c r="N97" s="281">
        <f t="shared" si="21"/>
        <v>0</v>
      </c>
      <c r="O97" s="215">
        <f t="shared" si="16"/>
        <v>0</v>
      </c>
      <c r="P97" s="215">
        <f t="shared" si="22"/>
        <v>0</v>
      </c>
      <c r="Q97" s="213"/>
      <c r="R97" s="213"/>
    </row>
    <row r="98" spans="1:18" x14ac:dyDescent="0.2">
      <c r="A98" s="227" t="s">
        <v>167</v>
      </c>
      <c r="B98" s="182">
        <v>396.7</v>
      </c>
      <c r="C98" s="182" t="s">
        <v>133</v>
      </c>
      <c r="D98" s="211" t="s">
        <v>133</v>
      </c>
      <c r="E98" s="215">
        <v>3051020.13</v>
      </c>
      <c r="F98" s="277">
        <v>5.6044467924200349E-2</v>
      </c>
      <c r="G98" s="282">
        <v>4.9800000000000004E-2</v>
      </c>
      <c r="H98" s="282">
        <v>4.9800000000000004E-2</v>
      </c>
      <c r="I98" s="279">
        <f t="shared" si="18"/>
        <v>170992.79981187457</v>
      </c>
      <c r="J98" s="280">
        <f t="shared" si="19"/>
        <v>151940.802474</v>
      </c>
      <c r="K98" s="285">
        <v>-19051.997337874578</v>
      </c>
      <c r="L98" s="280">
        <f t="shared" si="20"/>
        <v>151940.802474</v>
      </c>
      <c r="M98" s="290">
        <f t="shared" ref="M98:M113" si="23">+L98-J98</f>
        <v>0</v>
      </c>
      <c r="N98" s="281">
        <f t="shared" ref="N98:N113" si="24">VLOOKUP($D98,$R$6:$V$18,4,0)*$K98</f>
        <v>0</v>
      </c>
      <c r="O98" s="215">
        <f t="shared" ref="O98:O113" si="25">IF(M98=0,0,(VLOOKUP($D98,$R$6:$V$18,4,0)*$M98))</f>
        <v>0</v>
      </c>
      <c r="P98" s="215">
        <f t="shared" ref="P98:P113" si="26">+N98+O98</f>
        <v>0</v>
      </c>
      <c r="Q98" s="213"/>
      <c r="R98" s="213"/>
    </row>
    <row r="99" spans="1:18" x14ac:dyDescent="0.2">
      <c r="A99" s="227" t="s">
        <v>167</v>
      </c>
      <c r="B99" s="182">
        <v>396.7</v>
      </c>
      <c r="C99" s="182" t="s">
        <v>137</v>
      </c>
      <c r="D99" s="211" t="s">
        <v>141</v>
      </c>
      <c r="E99" s="215">
        <v>879645.39088164561</v>
      </c>
      <c r="F99" s="277">
        <v>3.8715619733971925E-2</v>
      </c>
      <c r="G99" s="282">
        <v>3.9E-2</v>
      </c>
      <c r="H99" s="282">
        <v>3.9E-2</v>
      </c>
      <c r="I99" s="279">
        <f t="shared" ref="I99:I113" si="27">F99*E99</f>
        <v>34056.016454114884</v>
      </c>
      <c r="J99" s="280">
        <f t="shared" ref="J99:J113" si="28">G99*E99</f>
        <v>34306.170244384179</v>
      </c>
      <c r="K99" s="285">
        <v>250.1537902692944</v>
      </c>
      <c r="L99" s="280">
        <f t="shared" ref="L99:L113" si="29">+J99</f>
        <v>34306.170244384179</v>
      </c>
      <c r="M99" s="290">
        <f t="shared" si="23"/>
        <v>0</v>
      </c>
      <c r="N99" s="281">
        <f t="shared" si="24"/>
        <v>0</v>
      </c>
      <c r="O99" s="215">
        <f t="shared" si="25"/>
        <v>0</v>
      </c>
      <c r="P99" s="215">
        <f t="shared" si="26"/>
        <v>0</v>
      </c>
      <c r="Q99" s="213"/>
      <c r="R99" s="213"/>
    </row>
    <row r="100" spans="1:18" x14ac:dyDescent="0.2">
      <c r="A100" s="227" t="s">
        <v>167</v>
      </c>
      <c r="B100" s="182">
        <v>396.7</v>
      </c>
      <c r="C100" s="182" t="s">
        <v>137</v>
      </c>
      <c r="D100" s="211" t="s">
        <v>137</v>
      </c>
      <c r="E100" s="215">
        <v>6468405.6991183544</v>
      </c>
      <c r="F100" s="277">
        <v>3.8715619733971925E-2</v>
      </c>
      <c r="G100" s="282">
        <v>3.9E-2</v>
      </c>
      <c r="H100" s="282">
        <v>3.9E-2</v>
      </c>
      <c r="I100" s="279">
        <f t="shared" si="27"/>
        <v>250428.33533212301</v>
      </c>
      <c r="J100" s="280">
        <f t="shared" si="28"/>
        <v>252267.82226561583</v>
      </c>
      <c r="K100" s="285">
        <v>1839.4869334928226</v>
      </c>
      <c r="L100" s="280">
        <f t="shared" si="29"/>
        <v>252267.82226561583</v>
      </c>
      <c r="M100" s="290">
        <f t="shared" si="23"/>
        <v>0</v>
      </c>
      <c r="N100" s="281">
        <f t="shared" si="24"/>
        <v>0</v>
      </c>
      <c r="O100" s="215">
        <f t="shared" si="25"/>
        <v>0</v>
      </c>
      <c r="P100" s="215">
        <f t="shared" si="26"/>
        <v>0</v>
      </c>
      <c r="Q100" s="213"/>
      <c r="R100" s="213"/>
    </row>
    <row r="101" spans="1:18" x14ac:dyDescent="0.2">
      <c r="A101" s="227" t="s">
        <v>167</v>
      </c>
      <c r="B101" s="182">
        <v>396.7</v>
      </c>
      <c r="C101" s="182" t="s">
        <v>134</v>
      </c>
      <c r="D101" s="211" t="s">
        <v>144</v>
      </c>
      <c r="E101" s="215">
        <v>1513764.9911659786</v>
      </c>
      <c r="F101" s="277">
        <v>5.3912563839152966E-2</v>
      </c>
      <c r="G101" s="282">
        <v>5.2400000000000002E-2</v>
      </c>
      <c r="H101" s="282">
        <v>5.2400000000000002E-2</v>
      </c>
      <c r="I101" s="279">
        <f t="shared" si="27"/>
        <v>81610.951723710648</v>
      </c>
      <c r="J101" s="280">
        <f t="shared" si="28"/>
        <v>79321.285537097283</v>
      </c>
      <c r="K101" s="285">
        <v>-2289.6661866133654</v>
      </c>
      <c r="L101" s="280">
        <f t="shared" si="29"/>
        <v>79321.285537097283</v>
      </c>
      <c r="M101" s="290">
        <f t="shared" si="23"/>
        <v>0</v>
      </c>
      <c r="N101" s="281">
        <f t="shared" si="24"/>
        <v>-509.21367970218398</v>
      </c>
      <c r="O101" s="215">
        <f t="shared" si="25"/>
        <v>0</v>
      </c>
      <c r="P101" s="215">
        <f t="shared" si="26"/>
        <v>-509.21367970218398</v>
      </c>
      <c r="Q101" s="213"/>
      <c r="R101" s="213"/>
    </row>
    <row r="102" spans="1:18" x14ac:dyDescent="0.2">
      <c r="A102" s="227" t="s">
        <v>167</v>
      </c>
      <c r="B102" s="182">
        <v>396.7</v>
      </c>
      <c r="C102" s="182" t="s">
        <v>134</v>
      </c>
      <c r="D102" s="211" t="s">
        <v>134</v>
      </c>
      <c r="E102" s="215">
        <v>24441727.598834019</v>
      </c>
      <c r="F102" s="277">
        <v>5.3912563839152966E-2</v>
      </c>
      <c r="G102" s="282">
        <v>5.2400000000000002E-2</v>
      </c>
      <c r="H102" s="282">
        <v>5.2400000000000002E-2</v>
      </c>
      <c r="I102" s="279">
        <f t="shared" si="27"/>
        <v>1317716.1995113259</v>
      </c>
      <c r="J102" s="280">
        <f t="shared" si="28"/>
        <v>1280746.5261789027</v>
      </c>
      <c r="K102" s="285">
        <v>-36969.673332423205</v>
      </c>
      <c r="L102" s="280">
        <f t="shared" si="29"/>
        <v>1280746.5261789027</v>
      </c>
      <c r="M102" s="290">
        <f t="shared" si="23"/>
        <v>0</v>
      </c>
      <c r="N102" s="281">
        <f t="shared" si="24"/>
        <v>0</v>
      </c>
      <c r="O102" s="215">
        <f t="shared" si="25"/>
        <v>0</v>
      </c>
      <c r="P102" s="215">
        <f t="shared" si="26"/>
        <v>0</v>
      </c>
      <c r="Q102" s="213"/>
      <c r="R102" s="213"/>
    </row>
    <row r="103" spans="1:18" x14ac:dyDescent="0.2">
      <c r="A103" s="227" t="s">
        <v>167</v>
      </c>
      <c r="B103" s="182">
        <v>396.7</v>
      </c>
      <c r="C103" s="182" t="s">
        <v>168</v>
      </c>
      <c r="D103" s="211" t="s">
        <v>141</v>
      </c>
      <c r="E103" s="215">
        <v>2126294.0375065817</v>
      </c>
      <c r="F103" s="277">
        <v>2.7086904602388294E-2</v>
      </c>
      <c r="G103" s="282">
        <v>1.8636377506690102E-2</v>
      </c>
      <c r="H103" s="282">
        <v>1.8636377506690102E-2</v>
      </c>
      <c r="I103" s="279">
        <f t="shared" si="27"/>
        <v>57594.72375056782</v>
      </c>
      <c r="J103" s="280">
        <f t="shared" si="28"/>
        <v>39626.418373196939</v>
      </c>
      <c r="K103" s="285">
        <v>-17968.305377370882</v>
      </c>
      <c r="L103" s="280">
        <f t="shared" si="29"/>
        <v>39626.418373196939</v>
      </c>
      <c r="M103" s="290">
        <f t="shared" si="23"/>
        <v>0</v>
      </c>
      <c r="N103" s="281">
        <f t="shared" si="24"/>
        <v>0</v>
      </c>
      <c r="O103" s="215">
        <f t="shared" si="25"/>
        <v>0</v>
      </c>
      <c r="P103" s="215">
        <f t="shared" si="26"/>
        <v>0</v>
      </c>
      <c r="Q103" s="213"/>
      <c r="R103" s="213"/>
    </row>
    <row r="104" spans="1:18" x14ac:dyDescent="0.2">
      <c r="A104" s="227" t="s">
        <v>167</v>
      </c>
      <c r="B104" s="182">
        <v>396.7</v>
      </c>
      <c r="C104" s="182" t="s">
        <v>168</v>
      </c>
      <c r="D104" s="211" t="s">
        <v>144</v>
      </c>
      <c r="E104" s="215">
        <v>123767.70249341834</v>
      </c>
      <c r="F104" s="277">
        <v>2.7086904602388294E-2</v>
      </c>
      <c r="G104" s="282">
        <v>1.8636377506690102E-2</v>
      </c>
      <c r="H104" s="282">
        <v>1.8636377506690102E-2</v>
      </c>
      <c r="I104" s="279">
        <f t="shared" si="27"/>
        <v>3352.4839502959985</v>
      </c>
      <c r="J104" s="280">
        <f t="shared" si="28"/>
        <v>2306.581626803054</v>
      </c>
      <c r="K104" s="285">
        <v>-1045.9023234929446</v>
      </c>
      <c r="L104" s="280">
        <f t="shared" si="29"/>
        <v>2306.581626803054</v>
      </c>
      <c r="M104" s="290">
        <f t="shared" si="23"/>
        <v>0</v>
      </c>
      <c r="N104" s="281">
        <f t="shared" si="24"/>
        <v>-232.60498576984901</v>
      </c>
      <c r="O104" s="215">
        <f t="shared" si="25"/>
        <v>0</v>
      </c>
      <c r="P104" s="215">
        <f t="shared" si="26"/>
        <v>-232.60498576984901</v>
      </c>
      <c r="Q104" s="213"/>
      <c r="R104" s="213"/>
    </row>
    <row r="105" spans="1:18" x14ac:dyDescent="0.2">
      <c r="A105" s="227" t="s">
        <v>167</v>
      </c>
      <c r="B105" s="182">
        <v>396.7</v>
      </c>
      <c r="C105" s="182" t="s">
        <v>136</v>
      </c>
      <c r="D105" s="211" t="s">
        <v>142</v>
      </c>
      <c r="E105" s="215">
        <v>45853.951785454359</v>
      </c>
      <c r="F105" s="277">
        <v>6.8377052631312857E-2</v>
      </c>
      <c r="G105" s="282">
        <v>6.0999999999999999E-2</v>
      </c>
      <c r="H105" s="282">
        <v>6.0999999999999999E-2</v>
      </c>
      <c r="I105" s="279">
        <f t="shared" si="27"/>
        <v>3135.3580745876948</v>
      </c>
      <c r="J105" s="280">
        <f t="shared" si="28"/>
        <v>2797.0910589127157</v>
      </c>
      <c r="K105" s="285">
        <v>-338.26701567497912</v>
      </c>
      <c r="L105" s="280">
        <f t="shared" si="29"/>
        <v>2797.0910589127157</v>
      </c>
      <c r="M105" s="290">
        <f t="shared" si="23"/>
        <v>0</v>
      </c>
      <c r="N105" s="281">
        <f t="shared" si="24"/>
        <v>0</v>
      </c>
      <c r="O105" s="215">
        <f t="shared" si="25"/>
        <v>0</v>
      </c>
      <c r="P105" s="215">
        <f t="shared" si="26"/>
        <v>0</v>
      </c>
      <c r="Q105" s="213"/>
      <c r="R105" s="213"/>
    </row>
    <row r="106" spans="1:18" x14ac:dyDescent="0.2">
      <c r="A106" s="227" t="s">
        <v>167</v>
      </c>
      <c r="B106" s="182">
        <v>396.7</v>
      </c>
      <c r="C106" s="182" t="s">
        <v>136</v>
      </c>
      <c r="D106" s="211" t="s">
        <v>141</v>
      </c>
      <c r="E106" s="215">
        <v>13051444.067884129</v>
      </c>
      <c r="F106" s="277">
        <v>6.8377052631312857E-2</v>
      </c>
      <c r="G106" s="282">
        <v>6.0999999999999999E-2</v>
      </c>
      <c r="H106" s="282">
        <v>6.0999999999999999E-2</v>
      </c>
      <c r="I106" s="279">
        <f t="shared" si="27"/>
        <v>892419.27794434899</v>
      </c>
      <c r="J106" s="280">
        <f t="shared" si="28"/>
        <v>796138.0881409318</v>
      </c>
      <c r="K106" s="285">
        <v>-96281.18980341719</v>
      </c>
      <c r="L106" s="280">
        <f t="shared" si="29"/>
        <v>796138.0881409318</v>
      </c>
      <c r="M106" s="290">
        <f t="shared" si="23"/>
        <v>0</v>
      </c>
      <c r="N106" s="281">
        <f t="shared" si="24"/>
        <v>0</v>
      </c>
      <c r="O106" s="215">
        <f t="shared" si="25"/>
        <v>0</v>
      </c>
      <c r="P106" s="215">
        <f t="shared" si="26"/>
        <v>0</v>
      </c>
      <c r="Q106" s="213"/>
      <c r="R106" s="213"/>
    </row>
    <row r="107" spans="1:18" x14ac:dyDescent="0.2">
      <c r="A107" s="227" t="s">
        <v>167</v>
      </c>
      <c r="B107" s="182">
        <v>396.7</v>
      </c>
      <c r="C107" s="182" t="s">
        <v>136</v>
      </c>
      <c r="D107" s="211" t="s">
        <v>155</v>
      </c>
      <c r="E107" s="215">
        <v>1046883.4576154704</v>
      </c>
      <c r="F107" s="277">
        <v>6.8377052631312857E-2</v>
      </c>
      <c r="G107" s="282">
        <v>6.0999999999999999E-2</v>
      </c>
      <c r="H107" s="282">
        <v>6.0999999999999999E-2</v>
      </c>
      <c r="I107" s="279">
        <f t="shared" si="27"/>
        <v>71582.805280223809</v>
      </c>
      <c r="J107" s="280">
        <f t="shared" si="28"/>
        <v>63859.890914543692</v>
      </c>
      <c r="K107" s="285">
        <v>-7722.914365680117</v>
      </c>
      <c r="L107" s="280">
        <f t="shared" si="29"/>
        <v>63859.890914543692</v>
      </c>
      <c r="M107" s="290">
        <f t="shared" si="23"/>
        <v>0</v>
      </c>
      <c r="N107" s="281">
        <f t="shared" si="24"/>
        <v>-524.72848560292721</v>
      </c>
      <c r="O107" s="215">
        <f t="shared" si="25"/>
        <v>0</v>
      </c>
      <c r="P107" s="215">
        <f t="shared" si="26"/>
        <v>-524.72848560292721</v>
      </c>
      <c r="Q107" s="213"/>
      <c r="R107" s="213"/>
    </row>
    <row r="108" spans="1:18" x14ac:dyDescent="0.2">
      <c r="A108" s="227" t="s">
        <v>167</v>
      </c>
      <c r="B108" s="182">
        <v>396.7</v>
      </c>
      <c r="C108" s="182" t="s">
        <v>136</v>
      </c>
      <c r="D108" s="211" t="s">
        <v>136</v>
      </c>
      <c r="E108" s="215">
        <v>37298791.71271494</v>
      </c>
      <c r="F108" s="277">
        <v>6.8377052631312857E-2</v>
      </c>
      <c r="G108" s="282">
        <v>6.0999999999999999E-2</v>
      </c>
      <c r="H108" s="282">
        <v>6.0999999999999999E-2</v>
      </c>
      <c r="I108" s="279">
        <f t="shared" si="27"/>
        <v>2550381.4440246853</v>
      </c>
      <c r="J108" s="280">
        <f t="shared" si="28"/>
        <v>2275226.2944756113</v>
      </c>
      <c r="K108" s="285">
        <v>-275155.14954907401</v>
      </c>
      <c r="L108" s="280">
        <f t="shared" si="29"/>
        <v>2275226.2944756113</v>
      </c>
      <c r="M108" s="290">
        <f t="shared" si="23"/>
        <v>0</v>
      </c>
      <c r="N108" s="281">
        <f t="shared" si="24"/>
        <v>0</v>
      </c>
      <c r="O108" s="215">
        <f t="shared" si="25"/>
        <v>0</v>
      </c>
      <c r="P108" s="215">
        <f t="shared" si="26"/>
        <v>0</v>
      </c>
      <c r="Q108" s="213"/>
      <c r="R108" s="213"/>
    </row>
    <row r="109" spans="1:18" x14ac:dyDescent="0.2">
      <c r="A109" s="227" t="s">
        <v>167</v>
      </c>
      <c r="B109" s="182">
        <v>396.7</v>
      </c>
      <c r="C109" s="182" t="s">
        <v>132</v>
      </c>
      <c r="D109" s="211" t="s">
        <v>144</v>
      </c>
      <c r="E109" s="215">
        <v>415484.08112437045</v>
      </c>
      <c r="F109" s="277">
        <v>6.8069558360030563E-2</v>
      </c>
      <c r="G109" s="282">
        <v>6.0299999999999999E-2</v>
      </c>
      <c r="H109" s="282">
        <v>6.0299999999999999E-2</v>
      </c>
      <c r="I109" s="279">
        <f t="shared" si="27"/>
        <v>28281.817907759007</v>
      </c>
      <c r="J109" s="280">
        <f t="shared" si="28"/>
        <v>25053.690091799537</v>
      </c>
      <c r="K109" s="285">
        <v>-3228.1278159594694</v>
      </c>
      <c r="L109" s="280">
        <f t="shared" si="29"/>
        <v>25053.690091799537</v>
      </c>
      <c r="M109" s="290">
        <f t="shared" si="23"/>
        <v>0</v>
      </c>
      <c r="N109" s="281">
        <f t="shared" si="24"/>
        <v>-717.92423425051447</v>
      </c>
      <c r="O109" s="215">
        <f t="shared" si="25"/>
        <v>0</v>
      </c>
      <c r="P109" s="215">
        <f t="shared" si="26"/>
        <v>-717.92423425051447</v>
      </c>
      <c r="Q109" s="213"/>
      <c r="R109" s="213"/>
    </row>
    <row r="110" spans="1:18" x14ac:dyDescent="0.2">
      <c r="A110" s="227" t="s">
        <v>167</v>
      </c>
      <c r="B110" s="182">
        <v>396.7</v>
      </c>
      <c r="C110" s="182" t="s">
        <v>132</v>
      </c>
      <c r="D110" s="211" t="s">
        <v>132</v>
      </c>
      <c r="E110" s="215">
        <v>5630534.1488756295</v>
      </c>
      <c r="F110" s="277">
        <v>6.8069558360030563E-2</v>
      </c>
      <c r="G110" s="282">
        <v>6.0299999999999999E-2</v>
      </c>
      <c r="H110" s="282">
        <v>6.0299999999999999E-2</v>
      </c>
      <c r="I110" s="279">
        <f t="shared" si="27"/>
        <v>383267.97284503467</v>
      </c>
      <c r="J110" s="280">
        <f t="shared" si="28"/>
        <v>339521.20917720045</v>
      </c>
      <c r="K110" s="285">
        <v>-43746.763667834224</v>
      </c>
      <c r="L110" s="280">
        <f t="shared" si="29"/>
        <v>339521.20917720045</v>
      </c>
      <c r="M110" s="290">
        <f t="shared" si="23"/>
        <v>0</v>
      </c>
      <c r="N110" s="281">
        <f t="shared" si="24"/>
        <v>-43746.763667834224</v>
      </c>
      <c r="O110" s="215">
        <f t="shared" si="25"/>
        <v>0</v>
      </c>
      <c r="P110" s="215">
        <f t="shared" si="26"/>
        <v>-43746.763667834224</v>
      </c>
      <c r="Q110" s="213"/>
      <c r="R110" s="213"/>
    </row>
    <row r="111" spans="1:18" x14ac:dyDescent="0.2">
      <c r="A111" s="227" t="s">
        <v>167</v>
      </c>
      <c r="B111" s="182">
        <v>396.7</v>
      </c>
      <c r="C111" s="182" t="s">
        <v>135</v>
      </c>
      <c r="D111" s="211" t="s">
        <v>141</v>
      </c>
      <c r="E111" s="215">
        <v>12659570.639292192</v>
      </c>
      <c r="F111" s="277">
        <v>5.1921778249638395E-2</v>
      </c>
      <c r="G111" s="282">
        <v>4.9400000000000006E-2</v>
      </c>
      <c r="H111" s="282">
        <v>4.9400000000000006E-2</v>
      </c>
      <c r="I111" s="279">
        <f t="shared" si="27"/>
        <v>657307.41946896212</v>
      </c>
      <c r="J111" s="280">
        <f t="shared" si="28"/>
        <v>625382.78958103433</v>
      </c>
      <c r="K111" s="285">
        <v>-31924.629887927789</v>
      </c>
      <c r="L111" s="280">
        <f t="shared" si="29"/>
        <v>625382.78958103433</v>
      </c>
      <c r="M111" s="290">
        <f t="shared" si="23"/>
        <v>0</v>
      </c>
      <c r="N111" s="281">
        <f t="shared" si="24"/>
        <v>0</v>
      </c>
      <c r="O111" s="215">
        <f t="shared" si="25"/>
        <v>0</v>
      </c>
      <c r="P111" s="215">
        <f t="shared" si="26"/>
        <v>0</v>
      </c>
      <c r="Q111" s="213"/>
      <c r="R111" s="213"/>
    </row>
    <row r="112" spans="1:18" x14ac:dyDescent="0.2">
      <c r="A112" s="227" t="s">
        <v>167</v>
      </c>
      <c r="B112" s="182">
        <v>396.7</v>
      </c>
      <c r="C112" s="182" t="s">
        <v>135</v>
      </c>
      <c r="D112" s="211" t="s">
        <v>147</v>
      </c>
      <c r="E112" s="215">
        <v>7334276.5942301629</v>
      </c>
      <c r="F112" s="277">
        <v>5.1921778249638395E-2</v>
      </c>
      <c r="G112" s="282">
        <v>4.9400000000000006E-2</v>
      </c>
      <c r="H112" s="282">
        <v>4.9400000000000006E-2</v>
      </c>
      <c r="I112" s="279">
        <f t="shared" si="27"/>
        <v>380808.68294713163</v>
      </c>
      <c r="J112" s="280">
        <f t="shared" si="28"/>
        <v>362313.2637549701</v>
      </c>
      <c r="K112" s="285">
        <v>-18495.419192161527</v>
      </c>
      <c r="L112" s="280">
        <f t="shared" si="29"/>
        <v>362313.2637549701</v>
      </c>
      <c r="M112" s="290">
        <f t="shared" si="23"/>
        <v>0</v>
      </c>
      <c r="N112" s="281">
        <f t="shared" si="24"/>
        <v>-3954.33167478205</v>
      </c>
      <c r="O112" s="215">
        <f t="shared" si="25"/>
        <v>0</v>
      </c>
      <c r="P112" s="215">
        <f t="shared" si="26"/>
        <v>-3954.33167478205</v>
      </c>
      <c r="Q112" s="213"/>
      <c r="R112" s="213"/>
    </row>
    <row r="113" spans="1:18" x14ac:dyDescent="0.2">
      <c r="A113" s="227" t="s">
        <v>167</v>
      </c>
      <c r="B113" s="182">
        <v>396.7</v>
      </c>
      <c r="C113" s="182" t="s">
        <v>135</v>
      </c>
      <c r="D113" s="211" t="s">
        <v>135</v>
      </c>
      <c r="E113" s="215">
        <v>12635402.746477645</v>
      </c>
      <c r="F113" s="277">
        <v>5.1921778249638395E-2</v>
      </c>
      <c r="G113" s="282">
        <v>4.9400000000000006E-2</v>
      </c>
      <c r="H113" s="282">
        <v>4.9400000000000006E-2</v>
      </c>
      <c r="I113" s="279">
        <f t="shared" si="27"/>
        <v>656052.57949748426</v>
      </c>
      <c r="J113" s="280">
        <f t="shared" si="28"/>
        <v>624188.89567599574</v>
      </c>
      <c r="K113" s="285">
        <v>-31863.683821488521</v>
      </c>
      <c r="L113" s="280">
        <f t="shared" si="29"/>
        <v>624188.89567599574</v>
      </c>
      <c r="M113" s="290">
        <f t="shared" si="23"/>
        <v>0</v>
      </c>
      <c r="N113" s="281">
        <f t="shared" si="24"/>
        <v>0</v>
      </c>
      <c r="O113" s="215">
        <f t="shared" si="25"/>
        <v>0</v>
      </c>
      <c r="P113" s="215">
        <f t="shared" si="26"/>
        <v>0</v>
      </c>
      <c r="Q113" s="213"/>
      <c r="R113" s="213"/>
    </row>
    <row r="114" spans="1:18" x14ac:dyDescent="0.2">
      <c r="D114" s="211"/>
      <c r="E114" s="215"/>
      <c r="F114" s="277"/>
      <c r="G114" s="282"/>
      <c r="H114" s="282"/>
      <c r="I114" s="279"/>
      <c r="J114" s="280"/>
      <c r="K114" s="285"/>
      <c r="L114" s="280"/>
      <c r="N114" s="215"/>
      <c r="O114" s="215"/>
      <c r="P114" s="215"/>
      <c r="Q114" s="213"/>
      <c r="R114" s="213"/>
    </row>
    <row r="115" spans="1:18" x14ac:dyDescent="0.2">
      <c r="A115" s="214" t="s">
        <v>169</v>
      </c>
      <c r="B115" s="214"/>
      <c r="D115" s="211"/>
      <c r="E115" s="215">
        <v>245841456.17999998</v>
      </c>
      <c r="F115" s="277">
        <v>6.1001667369123387E-2</v>
      </c>
      <c r="G115" s="282">
        <v>5.7471279164675031E-2</v>
      </c>
      <c r="H115" s="282">
        <v>5.7471279164675031E-2</v>
      </c>
      <c r="I115" s="279">
        <v>14996738.735433282</v>
      </c>
      <c r="J115" s="280">
        <f>SUM(J34:J113)</f>
        <v>14128822.958371002</v>
      </c>
      <c r="K115" s="285">
        <v>-867915.77706228802</v>
      </c>
      <c r="L115" s="280">
        <f>SUM(L34:L113)</f>
        <v>14128822.958371002</v>
      </c>
      <c r="M115" s="290">
        <f t="shared" ref="M115" si="30">+L115-J115</f>
        <v>0</v>
      </c>
      <c r="N115" s="215">
        <f>SUM(N34:N113)</f>
        <v>-200306.38571148383</v>
      </c>
      <c r="O115" s="215">
        <f>SUM(O34:O113)</f>
        <v>0</v>
      </c>
      <c r="P115" s="215">
        <f>+N115+O115</f>
        <v>-200306.38571148383</v>
      </c>
      <c r="Q115" s="213"/>
      <c r="R115" s="213"/>
    </row>
    <row r="116" spans="1:18" x14ac:dyDescent="0.2">
      <c r="D116" s="211"/>
      <c r="E116" s="215"/>
      <c r="F116" s="277"/>
      <c r="G116" s="282"/>
      <c r="H116" s="282"/>
      <c r="I116" s="279"/>
      <c r="J116" s="280"/>
      <c r="K116" s="285"/>
      <c r="L116" s="280"/>
      <c r="N116" s="215"/>
      <c r="O116" s="215"/>
      <c r="P116" s="215"/>
      <c r="Q116" s="213"/>
      <c r="R116" s="213"/>
    </row>
    <row r="117" spans="1:18" x14ac:dyDescent="0.2">
      <c r="A117" s="180" t="s">
        <v>170</v>
      </c>
      <c r="D117" s="211"/>
      <c r="E117" s="215"/>
      <c r="F117" s="277"/>
      <c r="G117" s="282"/>
      <c r="H117" s="282"/>
      <c r="I117" s="279"/>
      <c r="J117" s="280"/>
      <c r="K117" s="285"/>
      <c r="L117" s="280"/>
      <c r="N117" s="215"/>
      <c r="O117" s="215"/>
      <c r="P117" s="215"/>
      <c r="Q117" s="213"/>
      <c r="R117" s="213"/>
    </row>
    <row r="118" spans="1:18" x14ac:dyDescent="0.2">
      <c r="A118" s="227" t="s">
        <v>170</v>
      </c>
      <c r="B118" s="182">
        <v>389.2</v>
      </c>
      <c r="C118" s="182" t="s">
        <v>137</v>
      </c>
      <c r="D118" s="211" t="s">
        <v>137</v>
      </c>
      <c r="E118" s="215">
        <v>4732.97</v>
      </c>
      <c r="F118" s="277">
        <v>2.0102909319401174E-2</v>
      </c>
      <c r="G118" s="282">
        <v>1.7100000000000001E-2</v>
      </c>
      <c r="H118" s="282">
        <v>1.7100000000000001E-2</v>
      </c>
      <c r="I118" s="279">
        <f t="shared" ref="I118:I121" si="31">F118*E118</f>
        <v>95.146466721446174</v>
      </c>
      <c r="J118" s="280">
        <v>80.933787000000009</v>
      </c>
      <c r="K118" s="285">
        <v>-14.212679721446165</v>
      </c>
      <c r="L118" s="280">
        <v>80.933787000000009</v>
      </c>
      <c r="M118" s="290">
        <f t="shared" ref="M118:M139" si="32">+L118-J118</f>
        <v>0</v>
      </c>
      <c r="N118" s="281">
        <f t="shared" ref="N118:N139" si="33">VLOOKUP($D118,$R$6:$V$18,4,0)*$K118</f>
        <v>0</v>
      </c>
      <c r="O118" s="215">
        <f t="shared" ref="O118:O138" si="34">IF(M118=0,0,(VLOOKUP($D118,$R$6:$V$18,4,0)*$M118))</f>
        <v>0</v>
      </c>
      <c r="P118" s="215">
        <f t="shared" ref="P118:P139" si="35">+N118+O118</f>
        <v>0</v>
      </c>
      <c r="Q118" s="213"/>
      <c r="R118" s="213"/>
    </row>
    <row r="119" spans="1:18" x14ac:dyDescent="0.2">
      <c r="A119" s="227" t="s">
        <v>170</v>
      </c>
      <c r="B119" s="182">
        <v>389.2</v>
      </c>
      <c r="C119" s="182" t="s">
        <v>136</v>
      </c>
      <c r="D119" s="211" t="s">
        <v>141</v>
      </c>
      <c r="E119" s="215">
        <v>1171.0740162558552</v>
      </c>
      <c r="F119" s="277">
        <v>2.3198153583683222E-2</v>
      </c>
      <c r="G119" s="282">
        <v>2.1499999999999998E-2</v>
      </c>
      <c r="H119" s="282">
        <v>2.1499999999999998E-2</v>
      </c>
      <c r="I119" s="279">
        <f t="shared" si="31"/>
        <v>27.166754886964071</v>
      </c>
      <c r="J119" s="280">
        <v>25.178091349500885</v>
      </c>
      <c r="K119" s="285">
        <v>-1.9886635374631858</v>
      </c>
      <c r="L119" s="280">
        <v>25.178091349500885</v>
      </c>
      <c r="M119" s="290">
        <f t="shared" si="32"/>
        <v>0</v>
      </c>
      <c r="N119" s="281">
        <f t="shared" si="33"/>
        <v>0</v>
      </c>
      <c r="O119" s="215">
        <f t="shared" si="34"/>
        <v>0</v>
      </c>
      <c r="P119" s="215">
        <f t="shared" si="35"/>
        <v>0</v>
      </c>
      <c r="Q119" s="213"/>
      <c r="R119" s="213"/>
    </row>
    <row r="120" spans="1:18" x14ac:dyDescent="0.2">
      <c r="A120" s="227" t="s">
        <v>170</v>
      </c>
      <c r="B120" s="182">
        <v>389.2</v>
      </c>
      <c r="C120" s="182" t="s">
        <v>136</v>
      </c>
      <c r="D120" s="211" t="s">
        <v>136</v>
      </c>
      <c r="E120" s="215">
        <v>32503.015983744135</v>
      </c>
      <c r="F120" s="277">
        <v>2.3198153583683222E-2</v>
      </c>
      <c r="G120" s="282">
        <v>2.1499999999999998E-2</v>
      </c>
      <c r="H120" s="282">
        <v>2.1499999999999998E-2</v>
      </c>
      <c r="I120" s="279">
        <f t="shared" si="31"/>
        <v>754.00995672380702</v>
      </c>
      <c r="J120" s="280">
        <v>698.8148436504988</v>
      </c>
      <c r="K120" s="285">
        <v>-55.195113073308221</v>
      </c>
      <c r="L120" s="280">
        <v>698.8148436504988</v>
      </c>
      <c r="M120" s="290">
        <f t="shared" si="32"/>
        <v>0</v>
      </c>
      <c r="N120" s="281">
        <f t="shared" si="33"/>
        <v>0</v>
      </c>
      <c r="O120" s="215">
        <f t="shared" si="34"/>
        <v>0</v>
      </c>
      <c r="P120" s="215">
        <f t="shared" si="35"/>
        <v>0</v>
      </c>
      <c r="Q120" s="213"/>
      <c r="R120" s="213"/>
    </row>
    <row r="121" spans="1:18" x14ac:dyDescent="0.2">
      <c r="A121" s="227" t="s">
        <v>170</v>
      </c>
      <c r="B121" s="182">
        <v>389.2</v>
      </c>
      <c r="C121" s="182" t="s">
        <v>135</v>
      </c>
      <c r="D121" s="211" t="s">
        <v>135</v>
      </c>
      <c r="E121" s="215">
        <v>74341.83</v>
      </c>
      <c r="F121" s="277">
        <v>2.0058226406793448E-2</v>
      </c>
      <c r="G121" s="282">
        <v>2.0099999999999996E-2</v>
      </c>
      <c r="H121" s="282">
        <v>2.0099999999999996E-2</v>
      </c>
      <c r="I121" s="279">
        <f t="shared" si="31"/>
        <v>1491.1652576353495</v>
      </c>
      <c r="J121" s="280">
        <v>1494.2707829999997</v>
      </c>
      <c r="K121" s="285">
        <v>3.1055253646502479</v>
      </c>
      <c r="L121" s="280">
        <v>1494.2707829999997</v>
      </c>
      <c r="M121" s="290">
        <f t="shared" si="32"/>
        <v>0</v>
      </c>
      <c r="N121" s="281">
        <f t="shared" si="33"/>
        <v>0</v>
      </c>
      <c r="O121" s="215">
        <f t="shared" si="34"/>
        <v>0</v>
      </c>
      <c r="P121" s="215">
        <f t="shared" si="35"/>
        <v>0</v>
      </c>
      <c r="Q121" s="213"/>
      <c r="R121" s="213"/>
    </row>
    <row r="122" spans="1:18" x14ac:dyDescent="0.2">
      <c r="A122" s="227" t="s">
        <v>170</v>
      </c>
      <c r="B122" s="182">
        <v>390</v>
      </c>
      <c r="C122" s="182" t="s">
        <v>133</v>
      </c>
      <c r="D122" s="211" t="s">
        <v>133</v>
      </c>
      <c r="E122" s="215">
        <v>2936056.38</v>
      </c>
      <c r="F122" s="277">
        <v>2.37831113473157E-2</v>
      </c>
      <c r="G122" s="282">
        <v>1.7100000000000001E-2</v>
      </c>
      <c r="H122" s="282">
        <v>1.7100000000000001E-2</v>
      </c>
      <c r="I122" s="279">
        <v>69828.811892634563</v>
      </c>
      <c r="J122" s="280">
        <v>50082.943291000032</v>
      </c>
      <c r="K122" s="285">
        <v>-19745.868601634531</v>
      </c>
      <c r="L122" s="280">
        <v>50082.943291000032</v>
      </c>
      <c r="M122" s="290">
        <f t="shared" si="32"/>
        <v>0</v>
      </c>
      <c r="N122" s="281">
        <f t="shared" si="33"/>
        <v>0</v>
      </c>
      <c r="O122" s="215">
        <f t="shared" si="34"/>
        <v>0</v>
      </c>
      <c r="P122" s="215">
        <f t="shared" si="35"/>
        <v>0</v>
      </c>
      <c r="Q122" s="213"/>
      <c r="R122" s="213"/>
    </row>
    <row r="123" spans="1:18" x14ac:dyDescent="0.2">
      <c r="A123" s="227" t="s">
        <v>170</v>
      </c>
      <c r="B123" s="182">
        <v>390</v>
      </c>
      <c r="C123" s="182" t="s">
        <v>137</v>
      </c>
      <c r="D123" s="211" t="s">
        <v>141</v>
      </c>
      <c r="E123" s="215">
        <v>1326754.4694583244</v>
      </c>
      <c r="F123" s="277">
        <v>2.1160664114378284E-2</v>
      </c>
      <c r="G123" s="282">
        <v>1.8600000000000002E-2</v>
      </c>
      <c r="H123" s="282">
        <v>1.8600000000000002E-2</v>
      </c>
      <c r="I123" s="279">
        <f t="shared" ref="I123" si="36">F123*E123</f>
        <v>28075.005690457765</v>
      </c>
      <c r="J123" s="280">
        <v>24677.633131924835</v>
      </c>
      <c r="K123" s="285">
        <v>-3397.3725585329303</v>
      </c>
      <c r="L123" s="280">
        <v>24677.633131924835</v>
      </c>
      <c r="M123" s="290">
        <f t="shared" si="32"/>
        <v>0</v>
      </c>
      <c r="N123" s="281">
        <f t="shared" si="33"/>
        <v>0</v>
      </c>
      <c r="O123" s="215">
        <f t="shared" si="34"/>
        <v>0</v>
      </c>
      <c r="P123" s="215">
        <f t="shared" si="35"/>
        <v>0</v>
      </c>
      <c r="Q123" s="213"/>
      <c r="R123" s="213"/>
    </row>
    <row r="124" spans="1:18" x14ac:dyDescent="0.2">
      <c r="A124" s="227" t="s">
        <v>170</v>
      </c>
      <c r="B124" s="182">
        <v>390</v>
      </c>
      <c r="C124" s="182" t="s">
        <v>137</v>
      </c>
      <c r="D124" s="211" t="s">
        <v>137</v>
      </c>
      <c r="E124" s="215">
        <v>10530868.912480615</v>
      </c>
      <c r="F124" s="277">
        <v>2.1160664114378284E-2</v>
      </c>
      <c r="G124" s="282">
        <v>1.8600000000000002E-2</v>
      </c>
      <c r="H124" s="282">
        <v>1.8600000000000002E-2</v>
      </c>
      <c r="I124" s="279">
        <v>222838.75097471822</v>
      </c>
      <c r="J124" s="280">
        <v>195935.96943913944</v>
      </c>
      <c r="K124" s="285">
        <v>-26902.781535578775</v>
      </c>
      <c r="L124" s="280">
        <v>195935.96943913944</v>
      </c>
      <c r="M124" s="290">
        <f t="shared" si="32"/>
        <v>0</v>
      </c>
      <c r="N124" s="281">
        <f t="shared" si="33"/>
        <v>0</v>
      </c>
      <c r="O124" s="215">
        <f t="shared" si="34"/>
        <v>0</v>
      </c>
      <c r="P124" s="215">
        <f t="shared" si="35"/>
        <v>0</v>
      </c>
      <c r="Q124" s="213"/>
      <c r="R124" s="213"/>
    </row>
    <row r="125" spans="1:18" x14ac:dyDescent="0.2">
      <c r="A125" s="227" t="s">
        <v>170</v>
      </c>
      <c r="B125" s="182">
        <v>390</v>
      </c>
      <c r="C125" s="182" t="s">
        <v>137</v>
      </c>
      <c r="D125" s="211" t="s">
        <v>155</v>
      </c>
      <c r="E125" s="215">
        <v>712206.41806106211</v>
      </c>
      <c r="F125" s="277">
        <v>2.1160664114378284E-2</v>
      </c>
      <c r="G125" s="282">
        <v>1.8600000000000002E-2</v>
      </c>
      <c r="H125" s="282">
        <v>1.8600000000000002E-2</v>
      </c>
      <c r="I125" s="279">
        <f t="shared" ref="I125:I126" si="37">F125*E125</f>
        <v>15070.760792694615</v>
      </c>
      <c r="J125" s="280">
        <v>13247.039375935758</v>
      </c>
      <c r="K125" s="285">
        <v>-1823.7214167588572</v>
      </c>
      <c r="L125" s="280">
        <v>13247.039375935758</v>
      </c>
      <c r="M125" s="290">
        <f t="shared" si="32"/>
        <v>0</v>
      </c>
      <c r="N125" s="281">
        <f t="shared" si="33"/>
        <v>-123.9115872409684</v>
      </c>
      <c r="O125" s="215">
        <f t="shared" si="34"/>
        <v>0</v>
      </c>
      <c r="P125" s="215">
        <f t="shared" si="35"/>
        <v>-123.9115872409684</v>
      </c>
      <c r="Q125" s="213"/>
      <c r="R125" s="213"/>
    </row>
    <row r="126" spans="1:18" x14ac:dyDescent="0.2">
      <c r="A126" s="227" t="s">
        <v>170</v>
      </c>
      <c r="B126" s="182">
        <v>390</v>
      </c>
      <c r="C126" s="182" t="s">
        <v>134</v>
      </c>
      <c r="D126" s="211" t="s">
        <v>144</v>
      </c>
      <c r="E126" s="215">
        <v>2897547.0951106637</v>
      </c>
      <c r="F126" s="277">
        <v>2.2128641370603296E-2</v>
      </c>
      <c r="G126" s="282">
        <v>1.9799999999999998E-2</v>
      </c>
      <c r="H126" s="282">
        <v>1.9799999999999998E-2</v>
      </c>
      <c r="I126" s="279">
        <f t="shared" si="37"/>
        <v>64118.780522137233</v>
      </c>
      <c r="J126" s="280">
        <v>57371.432483191136</v>
      </c>
      <c r="K126" s="285">
        <v>-6747.3480389460965</v>
      </c>
      <c r="L126" s="280">
        <v>57371.432483191136</v>
      </c>
      <c r="M126" s="290">
        <f t="shared" si="32"/>
        <v>0</v>
      </c>
      <c r="N126" s="281">
        <f t="shared" si="33"/>
        <v>-1500.5863925627493</v>
      </c>
      <c r="O126" s="215">
        <f t="shared" si="34"/>
        <v>0</v>
      </c>
      <c r="P126" s="215">
        <f t="shared" si="35"/>
        <v>-1500.5863925627493</v>
      </c>
      <c r="Q126" s="213"/>
      <c r="R126" s="213"/>
    </row>
    <row r="127" spans="1:18" x14ac:dyDescent="0.2">
      <c r="A127" s="227" t="s">
        <v>170</v>
      </c>
      <c r="B127" s="182">
        <v>390</v>
      </c>
      <c r="C127" s="182" t="s">
        <v>134</v>
      </c>
      <c r="D127" s="211" t="s">
        <v>134</v>
      </c>
      <c r="E127" s="215">
        <v>32159408.182948418</v>
      </c>
      <c r="F127" s="277">
        <v>2.2128641370603296E-2</v>
      </c>
      <c r="G127" s="282">
        <v>1.9799999999999998E-2</v>
      </c>
      <c r="H127" s="282">
        <v>1.9799999999999998E-2</v>
      </c>
      <c r="I127" s="279">
        <v>711643.65239947091</v>
      </c>
      <c r="J127" s="280">
        <v>634943.47602137853</v>
      </c>
      <c r="K127" s="285">
        <v>-76700.176378092379</v>
      </c>
      <c r="L127" s="280">
        <v>634943.47602137853</v>
      </c>
      <c r="M127" s="290">
        <f t="shared" si="32"/>
        <v>0</v>
      </c>
      <c r="N127" s="281">
        <f t="shared" si="33"/>
        <v>0</v>
      </c>
      <c r="O127" s="215">
        <f t="shared" si="34"/>
        <v>0</v>
      </c>
      <c r="P127" s="215">
        <f t="shared" si="35"/>
        <v>0</v>
      </c>
      <c r="Q127" s="213"/>
      <c r="R127" s="213"/>
    </row>
    <row r="128" spans="1:18" ht="13.5" customHeight="1" x14ac:dyDescent="0.2">
      <c r="A128" s="227" t="s">
        <v>170</v>
      </c>
      <c r="B128" s="182">
        <v>390</v>
      </c>
      <c r="C128" s="182" t="s">
        <v>134</v>
      </c>
      <c r="D128" s="211" t="s">
        <v>155</v>
      </c>
      <c r="E128" s="215">
        <v>39342704.481940925</v>
      </c>
      <c r="F128" s="277">
        <v>2.2128641370603296E-2</v>
      </c>
      <c r="G128" s="282">
        <v>1.9799999999999998E-2</v>
      </c>
      <c r="H128" s="282">
        <v>1.9799999999999998E-2</v>
      </c>
      <c r="I128" s="279">
        <f t="shared" ref="I128:I133" si="38">F128*E128</f>
        <v>870600.59803049767</v>
      </c>
      <c r="J128" s="280">
        <v>778985.54874243028</v>
      </c>
      <c r="K128" s="285">
        <v>-91615.049288067385</v>
      </c>
      <c r="L128" s="280">
        <v>778985.54874243028</v>
      </c>
      <c r="M128" s="290">
        <f t="shared" si="32"/>
        <v>0</v>
      </c>
      <c r="N128" s="281">
        <f t="shared" si="33"/>
        <v>-6224.7260289453679</v>
      </c>
      <c r="O128" s="215">
        <f t="shared" si="34"/>
        <v>0</v>
      </c>
      <c r="P128" s="215">
        <f t="shared" si="35"/>
        <v>-6224.7260289453679</v>
      </c>
      <c r="Q128" s="213"/>
      <c r="R128" s="213"/>
    </row>
    <row r="129" spans="1:18" x14ac:dyDescent="0.2">
      <c r="A129" s="227" t="s">
        <v>170</v>
      </c>
      <c r="B129" s="182">
        <v>390</v>
      </c>
      <c r="C129" s="182" t="s">
        <v>168</v>
      </c>
      <c r="D129" s="211" t="s">
        <v>141</v>
      </c>
      <c r="E129" s="215">
        <v>31836.594764191126</v>
      </c>
      <c r="F129" s="277">
        <v>2.0640186512539453E-2</v>
      </c>
      <c r="G129" s="282">
        <v>1.5095257167500497E-2</v>
      </c>
      <c r="H129" s="282">
        <v>1.5095257167500497E-2</v>
      </c>
      <c r="I129" s="279">
        <f t="shared" si="38"/>
        <v>657.11325385704185</v>
      </c>
      <c r="J129" s="280">
        <v>480.58158530296487</v>
      </c>
      <c r="K129" s="285">
        <v>-176.53166855407699</v>
      </c>
      <c r="L129" s="280">
        <v>480.58158530296487</v>
      </c>
      <c r="M129" s="290">
        <f t="shared" si="32"/>
        <v>0</v>
      </c>
      <c r="N129" s="281">
        <f t="shared" si="33"/>
        <v>0</v>
      </c>
      <c r="O129" s="215">
        <f t="shared" si="34"/>
        <v>0</v>
      </c>
      <c r="P129" s="215">
        <f t="shared" si="35"/>
        <v>0</v>
      </c>
      <c r="Q129" s="213"/>
      <c r="R129" s="213"/>
    </row>
    <row r="130" spans="1:18" x14ac:dyDescent="0.2">
      <c r="A130" s="227" t="s">
        <v>170</v>
      </c>
      <c r="B130" s="182">
        <v>390</v>
      </c>
      <c r="C130" s="182" t="s">
        <v>168</v>
      </c>
      <c r="D130" s="211" t="s">
        <v>144</v>
      </c>
      <c r="E130" s="215">
        <v>342254.41523580888</v>
      </c>
      <c r="F130" s="277">
        <v>2.0640186512539453E-2</v>
      </c>
      <c r="G130" s="282">
        <v>1.5095257167500497E-2</v>
      </c>
      <c r="H130" s="282">
        <v>1.5095257167500497E-2</v>
      </c>
      <c r="I130" s="279">
        <f t="shared" si="38"/>
        <v>7064.1949652072199</v>
      </c>
      <c r="J130" s="280">
        <v>5166.4184146970356</v>
      </c>
      <c r="K130" s="285">
        <v>-1897.7765505101843</v>
      </c>
      <c r="L130" s="280">
        <v>5166.4184146970356</v>
      </c>
      <c r="M130" s="290">
        <f t="shared" si="32"/>
        <v>0</v>
      </c>
      <c r="N130" s="281">
        <f t="shared" si="33"/>
        <v>-422.05880760599757</v>
      </c>
      <c r="O130" s="215">
        <f t="shared" si="34"/>
        <v>0</v>
      </c>
      <c r="P130" s="215">
        <f t="shared" si="35"/>
        <v>-422.05880760599757</v>
      </c>
      <c r="Q130" s="213"/>
      <c r="R130" s="213"/>
    </row>
    <row r="131" spans="1:18" x14ac:dyDescent="0.2">
      <c r="A131" s="227" t="s">
        <v>170</v>
      </c>
      <c r="B131" s="182">
        <v>390</v>
      </c>
      <c r="C131" s="182" t="s">
        <v>136</v>
      </c>
      <c r="D131" s="211" t="s">
        <v>141</v>
      </c>
      <c r="E131" s="215">
        <v>2093475.8315330241</v>
      </c>
      <c r="F131" s="277">
        <v>2.1848275820832694E-2</v>
      </c>
      <c r="G131" s="282">
        <v>2.06E-2</v>
      </c>
      <c r="H131" s="282">
        <v>2.06E-2</v>
      </c>
      <c r="I131" s="279">
        <f t="shared" si="38"/>
        <v>45738.837391580586</v>
      </c>
      <c r="J131" s="280">
        <v>43125.6021295803</v>
      </c>
      <c r="K131" s="285">
        <v>-2613.2352620002857</v>
      </c>
      <c r="L131" s="280">
        <v>43125.6021295803</v>
      </c>
      <c r="M131" s="290">
        <f t="shared" si="32"/>
        <v>0</v>
      </c>
      <c r="N131" s="281">
        <f t="shared" si="33"/>
        <v>0</v>
      </c>
      <c r="O131" s="215">
        <f t="shared" si="34"/>
        <v>0</v>
      </c>
      <c r="P131" s="215">
        <f t="shared" si="35"/>
        <v>0</v>
      </c>
      <c r="Q131" s="213"/>
      <c r="R131" s="213"/>
    </row>
    <row r="132" spans="1:18" x14ac:dyDescent="0.2">
      <c r="A132" s="227" t="s">
        <v>170</v>
      </c>
      <c r="B132" s="182">
        <v>390</v>
      </c>
      <c r="C132" s="182" t="s">
        <v>136</v>
      </c>
      <c r="D132" s="211" t="s">
        <v>151</v>
      </c>
      <c r="E132" s="215">
        <v>7839507.6360810902</v>
      </c>
      <c r="F132" s="277">
        <v>2.1848275820832694E-2</v>
      </c>
      <c r="G132" s="282">
        <v>2.06E-2</v>
      </c>
      <c r="H132" s="282">
        <v>2.06E-2</v>
      </c>
      <c r="I132" s="279">
        <f t="shared" si="38"/>
        <v>171279.72513262375</v>
      </c>
      <c r="J132" s="280">
        <v>161493.85730327046</v>
      </c>
      <c r="K132" s="285">
        <v>-9785.8678293532867</v>
      </c>
      <c r="L132" s="280">
        <v>161493.85730327046</v>
      </c>
      <c r="M132" s="290">
        <f t="shared" si="32"/>
        <v>0</v>
      </c>
      <c r="N132" s="281">
        <f t="shared" si="33"/>
        <v>-680.32342860908545</v>
      </c>
      <c r="O132" s="215">
        <f t="shared" si="34"/>
        <v>0</v>
      </c>
      <c r="P132" s="215">
        <f t="shared" si="35"/>
        <v>-680.32342860908545</v>
      </c>
      <c r="Q132" s="213"/>
      <c r="R132" s="213"/>
    </row>
    <row r="133" spans="1:18" x14ac:dyDescent="0.2">
      <c r="A133" s="227" t="s">
        <v>170</v>
      </c>
      <c r="B133" s="182">
        <v>390</v>
      </c>
      <c r="C133" s="182" t="s">
        <v>136</v>
      </c>
      <c r="D133" s="211" t="s">
        <v>155</v>
      </c>
      <c r="E133" s="215">
        <v>39519197.616057076</v>
      </c>
      <c r="F133" s="277">
        <v>2.1848275820832694E-2</v>
      </c>
      <c r="G133" s="282">
        <v>2.06E-2</v>
      </c>
      <c r="H133" s="282">
        <v>2.06E-2</v>
      </c>
      <c r="I133" s="279">
        <f t="shared" si="38"/>
        <v>863426.32973360887</v>
      </c>
      <c r="J133" s="280">
        <v>814095.47089077579</v>
      </c>
      <c r="K133" s="285">
        <v>-49330.858842833084</v>
      </c>
      <c r="L133" s="280">
        <v>814095.47089077579</v>
      </c>
      <c r="M133" s="290">
        <f t="shared" si="32"/>
        <v>0</v>
      </c>
      <c r="N133" s="281">
        <f t="shared" si="33"/>
        <v>-3351.7537070103181</v>
      </c>
      <c r="O133" s="215">
        <f t="shared" si="34"/>
        <v>0</v>
      </c>
      <c r="P133" s="215">
        <f t="shared" si="35"/>
        <v>-3351.7537070103181</v>
      </c>
      <c r="Q133" s="213"/>
      <c r="R133" s="213"/>
    </row>
    <row r="134" spans="1:18" x14ac:dyDescent="0.2">
      <c r="A134" s="227" t="s">
        <v>170</v>
      </c>
      <c r="B134" s="182">
        <v>390</v>
      </c>
      <c r="C134" s="182" t="s">
        <v>136</v>
      </c>
      <c r="D134" s="211" t="s">
        <v>136</v>
      </c>
      <c r="E134" s="215">
        <v>38830770.776328802</v>
      </c>
      <c r="F134" s="277">
        <v>2.1848275820832694E-2</v>
      </c>
      <c r="G134" s="282">
        <v>2.06E-2</v>
      </c>
      <c r="H134" s="282">
        <v>2.06E-2</v>
      </c>
      <c r="I134" s="279">
        <v>848385.21118507511</v>
      </c>
      <c r="J134" s="280">
        <v>802717.39689637383</v>
      </c>
      <c r="K134" s="285">
        <v>-45667.81428870128</v>
      </c>
      <c r="L134" s="280">
        <v>802717.39689637383</v>
      </c>
      <c r="M134" s="290">
        <f t="shared" si="32"/>
        <v>0</v>
      </c>
      <c r="N134" s="281">
        <f t="shared" si="33"/>
        <v>0</v>
      </c>
      <c r="O134" s="215">
        <f t="shared" si="34"/>
        <v>0</v>
      </c>
      <c r="P134" s="215">
        <f t="shared" si="35"/>
        <v>0</v>
      </c>
      <c r="Q134" s="213"/>
      <c r="R134" s="213"/>
    </row>
    <row r="135" spans="1:18" x14ac:dyDescent="0.2">
      <c r="A135" s="227" t="s">
        <v>170</v>
      </c>
      <c r="B135" s="182">
        <v>390</v>
      </c>
      <c r="C135" s="182" t="s">
        <v>132</v>
      </c>
      <c r="D135" s="211" t="s">
        <v>144</v>
      </c>
      <c r="E135" s="228">
        <v>75534.944424072281</v>
      </c>
      <c r="F135" s="277">
        <v>3.7979225491325867E-2</v>
      </c>
      <c r="G135" s="282">
        <v>2.52E-2</v>
      </c>
      <c r="H135" s="282">
        <v>2.52E-2</v>
      </c>
      <c r="I135" s="279">
        <v>2867.9444357367565</v>
      </c>
      <c r="J135" s="280">
        <v>1903.4805994866215</v>
      </c>
      <c r="K135" s="285">
        <v>-964.46383625013505</v>
      </c>
      <c r="L135" s="280">
        <v>1903.4805994866215</v>
      </c>
      <c r="M135" s="290">
        <f t="shared" si="32"/>
        <v>0</v>
      </c>
      <c r="N135" s="281">
        <f t="shared" si="33"/>
        <v>-214.4933536023548</v>
      </c>
      <c r="O135" s="215">
        <f t="shared" si="34"/>
        <v>0</v>
      </c>
      <c r="P135" s="215">
        <f t="shared" si="35"/>
        <v>-214.4933536023548</v>
      </c>
      <c r="Q135" s="213"/>
      <c r="R135" s="213"/>
    </row>
    <row r="136" spans="1:18" x14ac:dyDescent="0.2">
      <c r="A136" s="227" t="s">
        <v>170</v>
      </c>
      <c r="B136" s="182">
        <v>390</v>
      </c>
      <c r="C136" s="182" t="s">
        <v>132</v>
      </c>
      <c r="D136" s="211" t="s">
        <v>132</v>
      </c>
      <c r="E136" s="228">
        <v>10894082.785575928</v>
      </c>
      <c r="F136" s="277">
        <v>3.7979225491325867E-2</v>
      </c>
      <c r="G136" s="282">
        <v>2.52E-2</v>
      </c>
      <c r="H136" s="282">
        <v>2.52E-2</v>
      </c>
      <c r="I136" s="279">
        <f t="shared" ref="I136:I138" si="39">F136*E136</f>
        <v>413748.82663455961</v>
      </c>
      <c r="J136" s="280">
        <v>274627.04640051321</v>
      </c>
      <c r="K136" s="285">
        <v>-139121.7802340464</v>
      </c>
      <c r="L136" s="280">
        <v>274627.04640051321</v>
      </c>
      <c r="M136" s="290">
        <f t="shared" si="32"/>
        <v>0</v>
      </c>
      <c r="N136" s="281">
        <f t="shared" si="33"/>
        <v>-139121.7802340464</v>
      </c>
      <c r="O136" s="215">
        <f t="shared" si="34"/>
        <v>0</v>
      </c>
      <c r="P136" s="215">
        <f t="shared" si="35"/>
        <v>-139121.7802340464</v>
      </c>
      <c r="Q136" s="213"/>
      <c r="R136" s="213"/>
    </row>
    <row r="137" spans="1:18" x14ac:dyDescent="0.2">
      <c r="A137" s="227" t="s">
        <v>170</v>
      </c>
      <c r="B137" s="182">
        <v>390</v>
      </c>
      <c r="C137" s="182" t="s">
        <v>135</v>
      </c>
      <c r="D137" s="211" t="s">
        <v>141</v>
      </c>
      <c r="E137" s="215">
        <v>883290.50701381895</v>
      </c>
      <c r="F137" s="277">
        <v>3.0290501145907246E-2</v>
      </c>
      <c r="G137" s="282">
        <v>2.6099999999999998E-2</v>
      </c>
      <c r="H137" s="282">
        <v>2.6099999999999998E-2</v>
      </c>
      <c r="I137" s="279">
        <f t="shared" si="39"/>
        <v>26755.312114871074</v>
      </c>
      <c r="J137" s="280">
        <v>23053.882233060674</v>
      </c>
      <c r="K137" s="285">
        <v>-3701.4298818103998</v>
      </c>
      <c r="L137" s="280">
        <v>23053.882233060674</v>
      </c>
      <c r="M137" s="290">
        <f t="shared" si="32"/>
        <v>0</v>
      </c>
      <c r="N137" s="281">
        <f t="shared" si="33"/>
        <v>0</v>
      </c>
      <c r="O137" s="215">
        <f t="shared" si="34"/>
        <v>0</v>
      </c>
      <c r="P137" s="215">
        <f t="shared" si="35"/>
        <v>0</v>
      </c>
      <c r="Q137" s="213"/>
      <c r="R137" s="213"/>
    </row>
    <row r="138" spans="1:18" x14ac:dyDescent="0.2">
      <c r="A138" s="227" t="s">
        <v>170</v>
      </c>
      <c r="B138" s="182">
        <v>390</v>
      </c>
      <c r="C138" s="182" t="s">
        <v>135</v>
      </c>
      <c r="D138" s="211" t="s">
        <v>147</v>
      </c>
      <c r="E138" s="215">
        <v>30973.974564269938</v>
      </c>
      <c r="F138" s="277">
        <v>3.0290501145907246E-2</v>
      </c>
      <c r="G138" s="282">
        <v>2.6099999999999998E-2</v>
      </c>
      <c r="H138" s="282">
        <v>2.6099999999999998E-2</v>
      </c>
      <c r="I138" s="279">
        <f t="shared" si="39"/>
        <v>938.21721203232039</v>
      </c>
      <c r="J138" s="280">
        <v>808.42073612744537</v>
      </c>
      <c r="K138" s="285">
        <v>-129.79647590487502</v>
      </c>
      <c r="L138" s="280">
        <v>808.42073612744537</v>
      </c>
      <c r="M138" s="290">
        <f t="shared" si="32"/>
        <v>0</v>
      </c>
      <c r="N138" s="281">
        <f t="shared" si="33"/>
        <v>-27.750564105259887</v>
      </c>
      <c r="O138" s="215">
        <f t="shared" si="34"/>
        <v>0</v>
      </c>
      <c r="P138" s="215">
        <f t="shared" si="35"/>
        <v>-27.750564105259887</v>
      </c>
      <c r="Q138" s="213"/>
      <c r="R138" s="213"/>
    </row>
    <row r="139" spans="1:18" x14ac:dyDescent="0.2">
      <c r="A139" s="227" t="s">
        <v>170</v>
      </c>
      <c r="B139" s="182">
        <v>390</v>
      </c>
      <c r="C139" s="182" t="s">
        <v>135</v>
      </c>
      <c r="D139" s="211" t="s">
        <v>135</v>
      </c>
      <c r="E139" s="215">
        <v>13172144.238421913</v>
      </c>
      <c r="F139" s="277">
        <v>3.0290501145907246E-2</v>
      </c>
      <c r="G139" s="282">
        <v>2.6099999999999998E-2</v>
      </c>
      <c r="H139" s="282">
        <v>2.6099999999999998E-2</v>
      </c>
      <c r="I139" s="279">
        <v>398990.91020164109</v>
      </c>
      <c r="J139" s="280">
        <v>345012.64444981195</v>
      </c>
      <c r="K139" s="285">
        <v>-53978.265751829138</v>
      </c>
      <c r="L139" s="280">
        <v>345012.64444981195</v>
      </c>
      <c r="M139" s="290">
        <f t="shared" si="32"/>
        <v>0</v>
      </c>
      <c r="N139" s="281">
        <f t="shared" si="33"/>
        <v>0</v>
      </c>
      <c r="O139" s="215">
        <v>0</v>
      </c>
      <c r="P139" s="215">
        <f t="shared" si="35"/>
        <v>0</v>
      </c>
      <c r="Q139" s="213"/>
      <c r="R139" s="213"/>
    </row>
    <row r="140" spans="1:18" x14ac:dyDescent="0.2">
      <c r="D140" s="211"/>
      <c r="E140" s="215"/>
      <c r="F140" s="277"/>
      <c r="G140" s="282"/>
      <c r="H140" s="282"/>
      <c r="I140" s="279"/>
      <c r="J140" s="280"/>
      <c r="K140" s="285"/>
      <c r="L140" s="280"/>
      <c r="N140" s="215"/>
      <c r="O140" s="215"/>
      <c r="P140" s="215"/>
      <c r="Q140" s="213"/>
      <c r="R140" s="213"/>
    </row>
    <row r="141" spans="1:18" x14ac:dyDescent="0.2">
      <c r="A141" s="214" t="s">
        <v>171</v>
      </c>
      <c r="B141" s="214"/>
      <c r="D141" s="211"/>
      <c r="E141" s="215">
        <v>203731364.15000001</v>
      </c>
      <c r="F141" s="277">
        <v>2.3385679916674583E-2</v>
      </c>
      <c r="G141" s="282">
        <v>2.0762772876318565E-2</v>
      </c>
      <c r="H141" s="282">
        <v>2.0762772876318565E-2</v>
      </c>
      <c r="I141" s="279">
        <v>4764396.4709993713</v>
      </c>
      <c r="J141" s="280">
        <v>4230028.0416290006</v>
      </c>
      <c r="K141" s="285">
        <v>-534368.42937037162</v>
      </c>
      <c r="L141" s="280">
        <f>SUM(L118:L139)</f>
        <v>4230028.0416290006</v>
      </c>
      <c r="M141" s="290">
        <f t="shared" ref="M141" si="40">+L141-J141</f>
        <v>0</v>
      </c>
      <c r="N141" s="215">
        <f>SUM(N118:N139)</f>
        <v>-151667.38410372849</v>
      </c>
      <c r="O141" s="215">
        <f>SUM(O118:O139)</f>
        <v>0</v>
      </c>
      <c r="P141" s="215">
        <f>SUM(P118:P139)</f>
        <v>-151667.38410372849</v>
      </c>
      <c r="Q141" s="213"/>
      <c r="R141" s="213"/>
    </row>
    <row r="142" spans="1:18" x14ac:dyDescent="0.2">
      <c r="D142" s="211"/>
      <c r="E142" s="215"/>
      <c r="F142" s="277"/>
      <c r="G142" s="282"/>
      <c r="H142" s="282"/>
      <c r="I142" s="279"/>
      <c r="J142" s="280"/>
      <c r="K142" s="285"/>
      <c r="L142" s="280"/>
      <c r="N142" s="215"/>
      <c r="O142" s="215"/>
      <c r="P142" s="215"/>
      <c r="Q142" s="213"/>
      <c r="R142" s="213"/>
    </row>
    <row r="143" spans="1:18" x14ac:dyDescent="0.2">
      <c r="A143" s="180" t="s">
        <v>172</v>
      </c>
      <c r="D143" s="211"/>
      <c r="E143" s="215">
        <v>449572820.32999998</v>
      </c>
      <c r="F143" s="277">
        <v>4.3955360094783728E-2</v>
      </c>
      <c r="G143" s="282">
        <v>4.0836211999035116E-2</v>
      </c>
      <c r="H143" s="282">
        <v>4.0836211999035116E-2</v>
      </c>
      <c r="I143" s="279">
        <v>19761135.206432655</v>
      </c>
      <c r="J143" s="280">
        <v>18358851.000000004</v>
      </c>
      <c r="K143" s="285">
        <v>-1402284.2064326596</v>
      </c>
      <c r="L143" s="280">
        <f>+L141+L115</f>
        <v>18358851.000000004</v>
      </c>
      <c r="M143" s="290">
        <f t="shared" ref="M143" si="41">+L143-J143</f>
        <v>0</v>
      </c>
      <c r="N143" s="215">
        <f>+N141+N115</f>
        <v>-351973.76981521235</v>
      </c>
      <c r="O143" s="215">
        <f>+O141+O115</f>
        <v>0</v>
      </c>
      <c r="P143" s="215">
        <f>+P141+P115</f>
        <v>-351973.76981521235</v>
      </c>
      <c r="Q143" s="213"/>
      <c r="R143" s="213"/>
    </row>
    <row r="144" spans="1:18" x14ac:dyDescent="0.2">
      <c r="D144" s="211"/>
      <c r="E144" s="215"/>
      <c r="F144" s="277"/>
      <c r="G144" s="282"/>
      <c r="H144" s="282"/>
      <c r="I144" s="279"/>
      <c r="J144" s="280"/>
      <c r="K144" s="285"/>
      <c r="L144" s="280"/>
      <c r="N144" s="215"/>
      <c r="O144" s="215"/>
      <c r="P144" s="215"/>
      <c r="Q144" s="213"/>
      <c r="R144" s="213"/>
    </row>
    <row r="145" spans="1:21" x14ac:dyDescent="0.2">
      <c r="A145" s="180" t="s">
        <v>173</v>
      </c>
      <c r="D145" s="211" t="s">
        <v>142</v>
      </c>
      <c r="E145" s="215">
        <v>238286178.58999997</v>
      </c>
      <c r="F145" s="277">
        <v>3.6699999999999997E-2</v>
      </c>
      <c r="G145" s="282">
        <v>8.7899999999999992E-2</v>
      </c>
      <c r="H145" s="282">
        <v>8.7899999999999992E-2</v>
      </c>
      <c r="I145" s="279">
        <v>8750045</v>
      </c>
      <c r="J145" s="280">
        <v>20944312</v>
      </c>
      <c r="K145" s="285">
        <v>12194267</v>
      </c>
      <c r="L145" s="280">
        <f>+J145</f>
        <v>20944312</v>
      </c>
      <c r="M145" s="290">
        <f t="shared" ref="M145" si="42">+L145-J145</f>
        <v>0</v>
      </c>
      <c r="N145" s="215">
        <v>0</v>
      </c>
      <c r="O145" s="215">
        <f t="shared" ref="O145" si="43">IF(M145=0,0,(VLOOKUP($D145,$R$6:$V$18,4,0)*$M145))</f>
        <v>0</v>
      </c>
      <c r="P145" s="215">
        <f>+N145+O145</f>
        <v>0</v>
      </c>
      <c r="Q145" s="213"/>
      <c r="R145" s="213"/>
    </row>
    <row r="146" spans="1:21" x14ac:dyDescent="0.2">
      <c r="D146" s="211"/>
      <c r="E146" s="215"/>
      <c r="F146" s="277"/>
      <c r="G146" s="282"/>
      <c r="H146" s="282"/>
      <c r="I146" s="279"/>
      <c r="J146" s="280"/>
      <c r="K146" s="285"/>
      <c r="L146" s="280"/>
      <c r="N146" s="229"/>
      <c r="O146" s="240"/>
      <c r="P146" s="240"/>
      <c r="Q146" s="213"/>
      <c r="R146" s="213"/>
      <c r="U146" s="225"/>
    </row>
    <row r="147" spans="1:21" x14ac:dyDescent="0.2">
      <c r="A147" s="230" t="s">
        <v>174</v>
      </c>
      <c r="B147" s="231"/>
      <c r="C147" s="231"/>
      <c r="D147" s="232"/>
      <c r="E147" s="233">
        <v>22869363405.740005</v>
      </c>
      <c r="F147" s="251">
        <f>+I147/E147</f>
        <v>2.5468290679729961E-2</v>
      </c>
      <c r="G147" s="287">
        <f>+J147/E147</f>
        <v>3.2500108362592865E-2</v>
      </c>
      <c r="H147" s="287">
        <f ca="1">+L147/E147</f>
        <v>3.2290089836288172E-2</v>
      </c>
      <c r="I147" s="286">
        <f t="shared" ref="I147:M147" si="44">+I145+I143+I31+I22+I17</f>
        <v>582443594.87776566</v>
      </c>
      <c r="J147" s="286">
        <f t="shared" si="44"/>
        <v>743256788.87006605</v>
      </c>
      <c r="K147" s="286">
        <f>+K145+K143+K31+K22+K17</f>
        <v>160813193.99230036</v>
      </c>
      <c r="L147" s="246">
        <f t="shared" ca="1" si="44"/>
        <v>738453798.87006605</v>
      </c>
      <c r="M147" s="246">
        <f t="shared" ca="1" si="44"/>
        <v>-4802990</v>
      </c>
      <c r="N147" s="286">
        <f>+N145+N143+N31+N22+N17</f>
        <v>791622.44080811786</v>
      </c>
      <c r="O147" s="233">
        <f ca="1">+O22+O17</f>
        <v>-340361.99782663328</v>
      </c>
      <c r="P147" s="233">
        <f ca="1">+P145+P143+P31+P22+P17</f>
        <v>451260.44298148435</v>
      </c>
      <c r="Q147" s="213"/>
      <c r="R147" s="213"/>
    </row>
    <row r="148" spans="1:21" x14ac:dyDescent="0.2">
      <c r="A148" s="180" t="s">
        <v>175</v>
      </c>
      <c r="D148" s="182"/>
      <c r="E148" s="234">
        <v>22923287115.550007</v>
      </c>
      <c r="F148" s="235"/>
      <c r="G148" s="235"/>
      <c r="H148" s="288"/>
      <c r="I148" s="236"/>
      <c r="J148" s="236"/>
      <c r="K148" s="236"/>
      <c r="L148" s="289"/>
      <c r="N148" s="236"/>
      <c r="O148" s="236"/>
      <c r="P148" s="236"/>
      <c r="R148" s="237"/>
    </row>
    <row r="149" spans="1:21" x14ac:dyDescent="0.2">
      <c r="F149" s="182"/>
      <c r="G149" s="182"/>
      <c r="H149" s="268"/>
      <c r="K149" s="182"/>
    </row>
    <row r="150" spans="1:21" x14ac:dyDescent="0.2">
      <c r="A150" s="182" t="s">
        <v>183</v>
      </c>
      <c r="K150" s="182"/>
    </row>
    <row r="151" spans="1:21" x14ac:dyDescent="0.2">
      <c r="K151" s="182"/>
    </row>
    <row r="152" spans="1:21" x14ac:dyDescent="0.2">
      <c r="K152" s="182"/>
    </row>
    <row r="153" spans="1:21" x14ac:dyDescent="0.2">
      <c r="K153" s="182"/>
    </row>
    <row r="154" spans="1:21" x14ac:dyDescent="0.2">
      <c r="K154" s="182"/>
    </row>
    <row r="155" spans="1:21" x14ac:dyDescent="0.2">
      <c r="K155" s="182"/>
    </row>
    <row r="156" spans="1:21" x14ac:dyDescent="0.2">
      <c r="K156" s="182"/>
    </row>
    <row r="157" spans="1:21" x14ac:dyDescent="0.2">
      <c r="K157" s="182"/>
    </row>
    <row r="158" spans="1:21" x14ac:dyDescent="0.2">
      <c r="K158" s="182"/>
    </row>
    <row r="159" spans="1:21" x14ac:dyDescent="0.2">
      <c r="K159" s="182"/>
    </row>
    <row r="160" spans="1:21" x14ac:dyDescent="0.2">
      <c r="K160" s="182"/>
    </row>
    <row r="161" spans="11:11" x14ac:dyDescent="0.2">
      <c r="K161" s="182"/>
    </row>
    <row r="162" spans="11:11" x14ac:dyDescent="0.2">
      <c r="K162" s="182"/>
    </row>
    <row r="163" spans="11:11" x14ac:dyDescent="0.2">
      <c r="K163" s="182"/>
    </row>
    <row r="164" spans="11:11" x14ac:dyDescent="0.2">
      <c r="K164" s="182"/>
    </row>
    <row r="165" spans="11:11" x14ac:dyDescent="0.2">
      <c r="K165" s="182"/>
    </row>
    <row r="166" spans="11:11" x14ac:dyDescent="0.2">
      <c r="K166" s="182"/>
    </row>
    <row r="167" spans="11:11" x14ac:dyDescent="0.2">
      <c r="K167" s="182"/>
    </row>
    <row r="168" spans="11:11" x14ac:dyDescent="0.2">
      <c r="K168" s="182"/>
    </row>
    <row r="169" spans="11:11" x14ac:dyDescent="0.2">
      <c r="K169" s="182"/>
    </row>
    <row r="170" spans="11:11" x14ac:dyDescent="0.2">
      <c r="K170" s="182"/>
    </row>
    <row r="171" spans="11:11" x14ac:dyDescent="0.2">
      <c r="K171" s="182"/>
    </row>
    <row r="172" spans="11:11" x14ac:dyDescent="0.2">
      <c r="K172" s="182"/>
    </row>
    <row r="173" spans="11:11" x14ac:dyDescent="0.2">
      <c r="K173" s="182"/>
    </row>
    <row r="174" spans="11:11" x14ac:dyDescent="0.2">
      <c r="K174" s="182"/>
    </row>
    <row r="175" spans="11:11" x14ac:dyDescent="0.2">
      <c r="K175" s="182"/>
    </row>
    <row r="176" spans="11:11" x14ac:dyDescent="0.2">
      <c r="K176" s="182"/>
    </row>
    <row r="177" spans="11:11" x14ac:dyDescent="0.2">
      <c r="K177" s="182"/>
    </row>
    <row r="178" spans="11:11" x14ac:dyDescent="0.2">
      <c r="K178" s="182"/>
    </row>
    <row r="179" spans="11:11" x14ac:dyDescent="0.2">
      <c r="K179" s="182"/>
    </row>
    <row r="180" spans="11:11" x14ac:dyDescent="0.2">
      <c r="K180" s="182"/>
    </row>
    <row r="181" spans="11:11" x14ac:dyDescent="0.2">
      <c r="K181" s="182"/>
    </row>
    <row r="182" spans="11:11" x14ac:dyDescent="0.2">
      <c r="K182" s="182"/>
    </row>
    <row r="183" spans="11:11" x14ac:dyDescent="0.2">
      <c r="K183" s="182"/>
    </row>
    <row r="184" spans="11:11" x14ac:dyDescent="0.2">
      <c r="K184" s="182"/>
    </row>
    <row r="185" spans="11:11" x14ac:dyDescent="0.2">
      <c r="K185" s="182"/>
    </row>
    <row r="186" spans="11:11" x14ac:dyDescent="0.2">
      <c r="K186" s="182"/>
    </row>
    <row r="187" spans="11:11" x14ac:dyDescent="0.2">
      <c r="K187" s="182"/>
    </row>
    <row r="188" spans="11:11" x14ac:dyDescent="0.2">
      <c r="K188" s="182"/>
    </row>
  </sheetData>
  <mergeCells count="2">
    <mergeCell ref="I4:M4"/>
    <mergeCell ref="F4:H4"/>
  </mergeCells>
  <pageMargins left="0.5" right="0.5" top="0.25" bottom="0.5" header="0.5" footer="0"/>
  <pageSetup scale="63" fitToHeight="3" orientation="landscape" r:id="rId1"/>
  <headerFooter alignWithMargins="0"/>
  <rowBreaks count="1" manualBreakCount="1">
    <brk id="116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2013-07-30T07:00:00+00:00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3A467C3F36D64FA556421D8FBCBEC5" ma:contentTypeVersion="135" ma:contentTypeDescription="" ma:contentTypeScope="" ma:versionID="4d806ff717f74dc0cb773bd34697607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242E75-880B-4F11-A837-3E1379808E20}"/>
</file>

<file path=customXml/itemProps2.xml><?xml version="1.0" encoding="utf-8"?>
<ds:datastoreItem xmlns:ds="http://schemas.openxmlformats.org/officeDocument/2006/customXml" ds:itemID="{C838CB3F-CF72-46DF-8DC9-BBD10686771F}"/>
</file>

<file path=customXml/itemProps3.xml><?xml version="1.0" encoding="utf-8"?>
<ds:datastoreItem xmlns:ds="http://schemas.openxmlformats.org/officeDocument/2006/customXml" ds:itemID="{1CD29356-5B93-484B-8F0D-A614E7D67E4C}"/>
</file>

<file path=customXml/itemProps4.xml><?xml version="1.0" encoding="utf-8"?>
<ds:datastoreItem xmlns:ds="http://schemas.openxmlformats.org/officeDocument/2006/customXml" ds:itemID="{75547D9B-91E6-4420-9354-FE519CE004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 4.1</vt:lpstr>
      <vt:lpstr>Page 4.2</vt:lpstr>
      <vt:lpstr>Page 4.3</vt:lpstr>
      <vt:lpstr>Page 4.4</vt:lpstr>
      <vt:lpstr>'Page 4.2'!Print_Area</vt:lpstr>
      <vt:lpstr>'Page 4.4'!Print_Area</vt:lpstr>
      <vt:lpstr>'Page 4.2'!Print_Titles</vt:lpstr>
      <vt:lpstr>'Page 4.4'!Print_Titles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Lay, Henry E</dc:creator>
  <cp:lastModifiedBy>P14726</cp:lastModifiedBy>
  <cp:lastPrinted>2013-07-29T22:59:24Z</cp:lastPrinted>
  <dcterms:created xsi:type="dcterms:W3CDTF">2013-07-18T15:01:46Z</dcterms:created>
  <dcterms:modified xsi:type="dcterms:W3CDTF">2013-07-29T23:24:24Z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0x0101006E56B4D1795A2E4DB2F0B01679ED314A00533A467C3F36D64FA556421D8FBCBEC5</vt:lpwstr>
  </property>
  <property fmtid="{D5CDD505-2E9C-101B-9397-08002B2CF9AE}" pid="3" name="_docset_NoMedatataSyncRequired">
    <vt:lpwstr>False</vt:lpwstr>
  </property>
</Properties>
</file>