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4.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6.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1.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24.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2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7.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28.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29.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30.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31.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34.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3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drawings/drawing36.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37.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38.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39.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40.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41.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42.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43.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4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45.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46.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47.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48.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49.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50.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drawings/drawing51.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drawings/drawing52.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53.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54.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drawings/drawing55.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56.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drawings/drawing57.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drawings/drawing58.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59.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44.xml" ContentType="application/vnd.ms-excel.controlproperties+xml"/>
  <Override PartName="/xl/ctrlProps/ctrlProp34.xml" ContentType="application/vnd.ms-excel.controlproperties+xml"/>
  <Override PartName="/xl/ctrlProps/ctrlProp53.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45.xml" ContentType="application/vnd.ms-excel.controlproperties+xml"/>
  <Override PartName="/xl/ctrlProps/ctrlProp42.xml" ContentType="application/vnd.ms-excel.controlproperties+xml"/>
  <Override PartName="/xl/ctrlProps/ctrlProp38.xml" ContentType="application/vnd.ms-excel.controlproperties+xml"/>
  <Override PartName="/xl/ctrlProps/ctrlProp55.xml" ContentType="application/vnd.ms-excel.controlproperties+xml"/>
  <Override PartName="/xl/ctrlProps/ctrlProp35.xml" ContentType="application/vnd.ms-excel.controlproperties+xml"/>
  <Override PartName="/xl/ctrlProps/ctrlProp40.xml" ContentType="application/vnd.ms-excel.controlproperties+xml"/>
  <Override PartName="/xl/ctrlProps/ctrlProp50.xml" ContentType="application/vnd.ms-excel.controlproperties+xml"/>
  <Override PartName="/xl/ctrlProps/ctrlProp33.xml" ContentType="application/vnd.ms-excel.controlproperties+xml"/>
  <Override PartName="/xl/ctrlProps/ctrlProp56.xml" ContentType="application/vnd.ms-excel.controlproperties+xml"/>
  <Override PartName="/xl/ctrlProps/ctrlProp46.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43.xml" ContentType="application/vnd.ms-excel.controlproperties+xml"/>
  <Override PartName="/xl/ctrlProps/ctrlProp57.xml" ContentType="application/vnd.ms-excel.controlproperties+xml"/>
  <Override PartName="/xl/ctrlProps/ctrlProp51.xml" ContentType="application/vnd.ms-excel.controlproperties+xml"/>
  <Override PartName="/xl/ctrlProps/ctrlProp58.xml" ContentType="application/vnd.ms-excel.controlproperties+xml"/>
  <Override PartName="/xl/ctrlProps/ctrlProp47.xml" ContentType="application/vnd.ms-excel.controlproperties+xml"/>
  <Override PartName="/xl/ctrlProps/ctrlProp5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trlProps/ctrlProp32.xml" ContentType="application/vnd.ms-excel.controlproperties+xml"/>
  <Override PartName="/xl/ctrlProps/ctrlProp41.xml" ContentType="application/vnd.ms-excel.controlproperties+xml"/>
  <Override PartName="/xl/ctrlProps/ctrlProp39.xml" ContentType="application/vnd.ms-excel.controlproperties+xml"/>
  <Override PartName="/xl/ctrlProps/ctrlProp54.xml" ContentType="application/vnd.ms-excel.contro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D:\Utility\Current Cases\Exhibit Updates\"/>
    </mc:Choice>
  </mc:AlternateContent>
  <xr:revisionPtr revIDLastSave="0" documentId="13_ncr:1_{C798A41D-AE9C-4162-9FEB-290E89CB8283}" xr6:coauthVersionLast="47" xr6:coauthVersionMax="47" xr10:uidLastSave="{00000000-0000-0000-0000-000000000000}"/>
  <bookViews>
    <workbookView xWindow="7545" yWindow="4920" windowWidth="22305" windowHeight="15450" firstSheet="4" activeTab="5" xr2:uid="{00000000-000D-0000-FFFF-FFFF00000000}"/>
  </bookViews>
  <sheets>
    <sheet name="__FDSCACHE__" sheetId="65" state="veryHidden" r:id="rId1"/>
    <sheet name="__snloffice" sheetId="6" state="veryHidden" r:id="rId2"/>
    <sheet name="___snlqueryparms" sheetId="3" state="veryHidden" r:id="rId3"/>
    <sheet name="___snlqueryparms2" sheetId="5" state="veryHidden" r:id="rId4"/>
    <sheet name="Summary (2)" sheetId="68" r:id="rId5"/>
    <sheet name="Summary" sheetId="63" r:id="rId6"/>
    <sheet name="EUs (2)" sheetId="64" r:id="rId7"/>
    <sheet name="ALE" sheetId="1" r:id="rId8"/>
    <sheet name="LNT" sheetId="7" r:id="rId9"/>
    <sheet name="AEE" sheetId="8" r:id="rId10"/>
    <sheet name="AEP" sheetId="9" r:id="rId11"/>
    <sheet name="SWEPCO1" sheetId="57" r:id="rId12"/>
    <sheet name="AES" sheetId="55" r:id="rId13"/>
    <sheet name="DPL" sheetId="54" r:id="rId14"/>
    <sheet name="APC" sheetId="41" r:id="rId15"/>
    <sheet name="AGR" sheetId="11" r:id="rId16"/>
    <sheet name="AVA" sheetId="12" r:id="rId17"/>
    <sheet name="AVA (2)" sheetId="53" r:id="rId18"/>
    <sheet name="BKH" sheetId="13" r:id="rId19"/>
    <sheet name="CNP" sheetId="14" r:id="rId20"/>
    <sheet name="CNP (2)" sheetId="40" r:id="rId21"/>
    <sheet name="CMS" sheetId="15" r:id="rId22"/>
    <sheet name="ED" sheetId="16" r:id="rId23"/>
    <sheet name="D" sheetId="17" r:id="rId24"/>
    <sheet name="DESC" sheetId="48" r:id="rId25"/>
    <sheet name="DTE" sheetId="18" r:id="rId26"/>
    <sheet name="DUK" sheetId="19" r:id="rId27"/>
    <sheet name="EIX" sheetId="20" r:id="rId28"/>
    <sheet name="ETR" sheetId="21" r:id="rId29"/>
    <sheet name="EVRG" sheetId="22" r:id="rId30"/>
    <sheet name="ES" sheetId="23" r:id="rId31"/>
    <sheet name="ES (2)" sheetId="47" r:id="rId32"/>
    <sheet name="EXC" sheetId="24" r:id="rId33"/>
    <sheet name="BGE" sheetId="45" r:id="rId34"/>
    <sheet name="FE" sheetId="51" r:id="rId35"/>
    <sheet name="Pepco (2)" sheetId="58" r:id="rId36"/>
    <sheet name="FOR" sheetId="25" r:id="rId37"/>
    <sheet name="HE" sheetId="26" r:id="rId38"/>
    <sheet name="IDA" sheetId="27" r:id="rId39"/>
    <sheet name="IDA (2)" sheetId="56" r:id="rId40"/>
    <sheet name="MDU" sheetId="46" r:id="rId41"/>
    <sheet name="MGEE" sheetId="28" r:id="rId42"/>
    <sheet name="MGEE (2)" sheetId="59" r:id="rId43"/>
    <sheet name="NEE" sheetId="29" r:id="rId44"/>
    <sheet name="FPL" sheetId="42" r:id="rId45"/>
    <sheet name="Gulf" sheetId="43" r:id="rId46"/>
    <sheet name="NWE" sheetId="60" r:id="rId47"/>
    <sheet name="OGE" sheetId="30" r:id="rId48"/>
    <sheet name="OTTR" sheetId="31" r:id="rId49"/>
    <sheet name="PacificCorp" sheetId="44" r:id="rId50"/>
    <sheet name="PNW" sheetId="61" r:id="rId51"/>
    <sheet name="PSE" sheetId="52" r:id="rId52"/>
    <sheet name="PCG" sheetId="32" r:id="rId53"/>
    <sheet name="POR" sheetId="62" r:id="rId54"/>
    <sheet name="PNM" sheetId="67" r:id="rId55"/>
    <sheet name="PPL" sheetId="33" r:id="rId56"/>
    <sheet name="PEG" sheetId="34" r:id="rId57"/>
    <sheet name="SRE" sheetId="35" r:id="rId58"/>
    <sheet name="SO" sheetId="36" r:id="rId59"/>
    <sheet name="VVC" sheetId="37" r:id="rId60"/>
    <sheet name="WEC" sheetId="38" r:id="rId61"/>
    <sheet name="XEL" sheetId="39" r:id="rId62"/>
    <sheet name="SPSCO (2)" sheetId="50" r:id="rId63"/>
    <sheet name="SWEPCO" sheetId="49" r:id="rId64"/>
    <sheet name="SWEPCO (2)" sheetId="66" r:id="rId65"/>
  </sheets>
  <definedNames>
    <definedName name="_xlnm._FilterDatabase" localSheetId="9" hidden="1">AEE!$B$120:$O$120</definedName>
    <definedName name="_xlnm._FilterDatabase" localSheetId="10" hidden="1">AEP!$B$120:$O$120</definedName>
    <definedName name="_xlnm._FilterDatabase" localSheetId="12" hidden="1">AES!$B$120:$O$120</definedName>
    <definedName name="_xlnm._FilterDatabase" localSheetId="15" hidden="1">AGR!$B$120:$O$120</definedName>
    <definedName name="_xlnm._FilterDatabase" localSheetId="7" hidden="1">ALE!$B$120:$O$120</definedName>
    <definedName name="_xlnm._FilterDatabase" localSheetId="14" hidden="1">APC!$B$120:$O$120</definedName>
    <definedName name="_xlnm._FilterDatabase" localSheetId="16" hidden="1">AVA!$B$120:$O$120</definedName>
    <definedName name="_xlnm._FilterDatabase" localSheetId="17" hidden="1">'AVA (2)'!$B$120:$O$120</definedName>
    <definedName name="_xlnm._FilterDatabase" localSheetId="33" hidden="1">BGE!$B$120:$O$120</definedName>
    <definedName name="_xlnm._FilterDatabase" localSheetId="18" hidden="1">BKH!$B$120:$O$120</definedName>
    <definedName name="_xlnm._FilterDatabase" localSheetId="21" hidden="1">CMS!$B$120:$O$120</definedName>
    <definedName name="_xlnm._FilterDatabase" localSheetId="19" hidden="1">CNP!$B$120:$O$120</definedName>
    <definedName name="_xlnm._FilterDatabase" localSheetId="20" hidden="1">'CNP (2)'!$B$120:$O$120</definedName>
    <definedName name="_xlnm._FilterDatabase" localSheetId="23" hidden="1">D!$B$120:$O$120</definedName>
    <definedName name="_xlnm._FilterDatabase" localSheetId="24" hidden="1">DESC!$B$120:$O$120</definedName>
    <definedName name="_xlnm._FilterDatabase" localSheetId="13" hidden="1">DPL!$B$120:$O$120</definedName>
    <definedName name="_xlnm._FilterDatabase" localSheetId="25" hidden="1">DTE!$B$120:$O$120</definedName>
    <definedName name="_xlnm._FilterDatabase" localSheetId="26" hidden="1">DUK!$B$120:$O$120</definedName>
    <definedName name="_xlnm._FilterDatabase" localSheetId="22" hidden="1">ED!$B$120:$O$120</definedName>
    <definedName name="_xlnm._FilterDatabase" localSheetId="27" hidden="1">EIX!$B$120:$O$120</definedName>
    <definedName name="_xlnm._FilterDatabase" localSheetId="30" hidden="1">ES!$B$120:$O$120</definedName>
    <definedName name="_xlnm._FilterDatabase" localSheetId="31" hidden="1">'ES (2)'!$B$120:$O$120</definedName>
    <definedName name="_xlnm._FilterDatabase" localSheetId="28" hidden="1">ETR!$B$120:$O$120</definedName>
    <definedName name="_xlnm._FilterDatabase" localSheetId="29" hidden="1">EVRG!$B$120:$O$120</definedName>
    <definedName name="_xlnm._FilterDatabase" localSheetId="32" hidden="1">EXC!$B$120:$O$120</definedName>
    <definedName name="_xlnm._FilterDatabase" localSheetId="34" hidden="1">FE!$B$120:$O$120</definedName>
    <definedName name="_xlnm._FilterDatabase" localSheetId="36" hidden="1">FOR!$B$120:$O$120</definedName>
    <definedName name="_xlnm._FilterDatabase" localSheetId="44" hidden="1">FPL!$B$120:$O$120</definedName>
    <definedName name="_xlnm._FilterDatabase" localSheetId="45" hidden="1">Gulf!$B$120:$O$120</definedName>
    <definedName name="_xlnm._FilterDatabase" localSheetId="37" hidden="1">HE!$B$120:$O$120</definedName>
    <definedName name="_xlnm._FilterDatabase" localSheetId="38" hidden="1">IDA!$B$120:$O$120</definedName>
    <definedName name="_xlnm._FilterDatabase" localSheetId="39" hidden="1">'IDA (2)'!$B$120:$O$120</definedName>
    <definedName name="_xlnm._FilterDatabase" localSheetId="8" hidden="1">LNT!$B$120:$O$120</definedName>
    <definedName name="_xlnm._FilterDatabase" localSheetId="40" hidden="1">MDU!$B$120:$O$120</definedName>
    <definedName name="_xlnm._FilterDatabase" localSheetId="41" hidden="1">MGEE!$B$120:$O$120</definedName>
    <definedName name="_xlnm._FilterDatabase" localSheetId="42" hidden="1">'MGEE (2)'!$B$120:$O$120</definedName>
    <definedName name="_xlnm._FilterDatabase" localSheetId="43" hidden="1">NEE!$B$120:$O$120</definedName>
    <definedName name="_xlnm._FilterDatabase" localSheetId="46" hidden="1">NWE!$B$120:$O$120</definedName>
    <definedName name="_xlnm._FilterDatabase" localSheetId="47" hidden="1">OGE!$B$120:$O$120</definedName>
    <definedName name="_xlnm._FilterDatabase" localSheetId="48" hidden="1">OTTR!$B$120:$O$120</definedName>
    <definedName name="_xlnm._FilterDatabase" localSheetId="49" hidden="1">PacificCorp!$B$120:$O$120</definedName>
    <definedName name="_xlnm._FilterDatabase" localSheetId="52" hidden="1">PCG!$B$120:$O$120</definedName>
    <definedName name="_xlnm._FilterDatabase" localSheetId="56" hidden="1">PEG!$B$120:$O$120</definedName>
    <definedName name="_xlnm._FilterDatabase" localSheetId="35" hidden="1">'Pepco (2)'!$B$120:$O$120</definedName>
    <definedName name="_xlnm._FilterDatabase" localSheetId="54" hidden="1">PNM!$B$120:$O$120</definedName>
    <definedName name="_xlnm._FilterDatabase" localSheetId="50" hidden="1">PNW!$B$120:$O$120</definedName>
    <definedName name="_xlnm._FilterDatabase" localSheetId="53" hidden="1">POR!$B$120:$O$120</definedName>
    <definedName name="_xlnm._FilterDatabase" localSheetId="55" hidden="1">PPL!$B$120:$O$120</definedName>
    <definedName name="_xlnm._FilterDatabase" localSheetId="51" hidden="1">PSE!$B$120:$O$120</definedName>
    <definedName name="_xlnm._FilterDatabase" localSheetId="58" hidden="1">SO!$B$120:$O$120</definedName>
    <definedName name="_xlnm._FilterDatabase" localSheetId="62" hidden="1">'SPSCO (2)'!$B$120:$O$120</definedName>
    <definedName name="_xlnm._FilterDatabase" localSheetId="57" hidden="1">SRE!$B$120:$O$120</definedName>
    <definedName name="_xlnm._FilterDatabase" localSheetId="63" hidden="1">SWEPCO!$B$120:$O$120</definedName>
    <definedName name="_xlnm._FilterDatabase" localSheetId="64" hidden="1">'SWEPCO (2)'!$B$120:$O$120</definedName>
    <definedName name="_xlnm._FilterDatabase" localSheetId="11" hidden="1">SWEPCO1!$B$120:$O$120</definedName>
    <definedName name="_xlnm._FilterDatabase" localSheetId="59" hidden="1">VVC!$B$120:$O$120</definedName>
    <definedName name="_xlnm._FilterDatabase" localSheetId="60" hidden="1">WEC!$B$120:$O$120</definedName>
    <definedName name="_xlnm._FilterDatabase" localSheetId="61" hidden="1">XEL!$B$120:$O$120</definedName>
    <definedName name="CIQWBGuid" hidden="1">"2f06b00d-91bc-445f-985c-3973a1c5c7dd"</definedName>
    <definedName name="CIQWBInfo" hidden="1">"{ ""CIQVersion"":""9.47.1108.4092"" }"</definedName>
    <definedName name="Clear_Data" localSheetId="9">AEE!$B$119:$O$65535</definedName>
    <definedName name="Clear_Data" localSheetId="10">AEP!$B$119:$O$65535</definedName>
    <definedName name="Clear_Data" localSheetId="12">AES!$B$119:$O$65535</definedName>
    <definedName name="Clear_Data" localSheetId="15">AGR!$B$119:$O$65535</definedName>
    <definedName name="Clear_Data" localSheetId="14">APC!$B$119:$O$65535</definedName>
    <definedName name="Clear_Data" localSheetId="16">AVA!$B$119:$O$65535</definedName>
    <definedName name="Clear_Data" localSheetId="17">'AVA (2)'!$B$119:$O$65535</definedName>
    <definedName name="Clear_Data" localSheetId="33">BGE!$B$119:$O$65535</definedName>
    <definedName name="Clear_Data" localSheetId="18">BKH!$B$119:$O$65535</definedName>
    <definedName name="Clear_Data" localSheetId="21">CMS!$B$119:$O$65535</definedName>
    <definedName name="Clear_Data" localSheetId="19">CNP!$B$119:$O$65535</definedName>
    <definedName name="Clear_Data" localSheetId="20">'CNP (2)'!$B$119:$O$65535</definedName>
    <definedName name="Clear_Data" localSheetId="23">D!$B$119:$O$65535</definedName>
    <definedName name="Clear_Data" localSheetId="24">DESC!$B$119:$O$65535</definedName>
    <definedName name="Clear_Data" localSheetId="13">DPL!$B$119:$O$65535</definedName>
    <definedName name="Clear_Data" localSheetId="25">DTE!$B$119:$O$65535</definedName>
    <definedName name="Clear_Data" localSheetId="26">DUK!$B$119:$O$65535</definedName>
    <definedName name="Clear_Data" localSheetId="22">ED!$B$119:$O$65535</definedName>
    <definedName name="Clear_Data" localSheetId="27">EIX!$B$119:$O$65535</definedName>
    <definedName name="Clear_Data" localSheetId="30">ES!$B$119:$O$65535</definedName>
    <definedName name="Clear_Data" localSheetId="31">'ES (2)'!$B$119:$O$65535</definedName>
    <definedName name="Clear_Data" localSheetId="28">ETR!$B$119:$O$65535</definedName>
    <definedName name="Clear_Data" localSheetId="29">EVRG!$B$119:$O$65535</definedName>
    <definedName name="Clear_Data" localSheetId="32">EXC!$B$119:$O$65535</definedName>
    <definedName name="Clear_Data" localSheetId="34">FE!$B$119:$O$65535</definedName>
    <definedName name="Clear_Data" localSheetId="36">FOR!$B$119:$O$65535</definedName>
    <definedName name="Clear_Data" localSheetId="44">FPL!$B$119:$O$65535</definedName>
    <definedName name="Clear_Data" localSheetId="45">Gulf!$B$119:$O$65535</definedName>
    <definedName name="Clear_Data" localSheetId="37">HE!$B$119:$O$65535</definedName>
    <definedName name="Clear_Data" localSheetId="38">IDA!$B$119:$O$65535</definedName>
    <definedName name="Clear_Data" localSheetId="39">'IDA (2)'!$B$119:$O$65535</definedName>
    <definedName name="Clear_Data" localSheetId="8">LNT!$B$119:$O$65535</definedName>
    <definedName name="Clear_Data" localSheetId="40">MDU!$B$119:$O$65535</definedName>
    <definedName name="Clear_Data" localSheetId="41">MGEE!$B$119:$O$65535</definedName>
    <definedName name="Clear_Data" localSheetId="42">'MGEE (2)'!$B$119:$O$65535</definedName>
    <definedName name="Clear_Data" localSheetId="43">NEE!$B$119:$O$65535</definedName>
    <definedName name="Clear_Data" localSheetId="46">NWE!$B$119:$O$65535</definedName>
    <definedName name="Clear_Data" localSheetId="47">OGE!$B$119:$O$65535</definedName>
    <definedName name="Clear_Data" localSheetId="48">OTTR!$B$119:$O$65535</definedName>
    <definedName name="Clear_Data" localSheetId="49">PacificCorp!$B$119:$O$65535</definedName>
    <definedName name="Clear_Data" localSheetId="52">PCG!$B$119:$O$65535</definedName>
    <definedName name="Clear_Data" localSheetId="56">PEG!$B$119:$O$65535</definedName>
    <definedName name="Clear_Data" localSheetId="35">'Pepco (2)'!$B$119:$O$65535</definedName>
    <definedName name="Clear_Data" localSheetId="54">PNM!$B$119:$O$65535</definedName>
    <definedName name="Clear_Data" localSheetId="50">PNW!$B$119:$O$65535</definedName>
    <definedName name="Clear_Data" localSheetId="53">POR!$B$119:$O$65535</definedName>
    <definedName name="Clear_Data" localSheetId="55">PPL!$B$119:$O$65535</definedName>
    <definedName name="Clear_Data" localSheetId="51">PSE!$B$119:$O$65535</definedName>
    <definedName name="Clear_Data" localSheetId="58">SO!$B$119:$O$65535</definedName>
    <definedName name="Clear_Data" localSheetId="62">'SPSCO (2)'!$B$119:$O$65535</definedName>
    <definedName name="Clear_Data" localSheetId="57">SRE!$B$119:$O$65535</definedName>
    <definedName name="Clear_Data" localSheetId="63">SWEPCO!$B$119:$O$65535</definedName>
    <definedName name="Clear_Data" localSheetId="64">'SWEPCO (2)'!$B$119:$O$65535</definedName>
    <definedName name="Clear_Data" localSheetId="11">SWEPCO1!$B$119:$O$65535</definedName>
    <definedName name="Clear_Data" localSheetId="59">VVC!$B$119:$O$65535</definedName>
    <definedName name="Clear_Data" localSheetId="60">WEC!$B$119:$O$65535</definedName>
    <definedName name="Clear_Data" localSheetId="61">XEL!$B$119:$O$65535</definedName>
    <definedName name="Clear_Data">ALE!$B$119:$O$65535</definedName>
    <definedName name="Clear_Data1">#REF!</definedName>
    <definedName name="Company_Name" localSheetId="9">AEE!$G$10</definedName>
    <definedName name="Company_Name" localSheetId="10">AEP!$G$10</definedName>
    <definedName name="Company_Name" localSheetId="12">AES!$G$10</definedName>
    <definedName name="Company_Name" localSheetId="15">AGR!$G$10</definedName>
    <definedName name="Company_Name" localSheetId="14">APC!$G$10</definedName>
    <definedName name="Company_Name" localSheetId="16">AVA!$G$10</definedName>
    <definedName name="Company_Name" localSheetId="17">'AVA (2)'!$G$10</definedName>
    <definedName name="Company_Name" localSheetId="33">BGE!$G$10</definedName>
    <definedName name="Company_Name" localSheetId="18">BKH!$G$10</definedName>
    <definedName name="Company_Name" localSheetId="21">CMS!$G$10</definedName>
    <definedName name="Company_Name" localSheetId="19">CNP!$G$10</definedName>
    <definedName name="Company_Name" localSheetId="20">'CNP (2)'!$G$10</definedName>
    <definedName name="Company_Name" localSheetId="23">D!$G$10</definedName>
    <definedName name="Company_Name" localSheetId="24">DESC!$G$10</definedName>
    <definedName name="Company_Name" localSheetId="13">DPL!$G$10</definedName>
    <definedName name="Company_Name" localSheetId="25">DTE!$G$10</definedName>
    <definedName name="Company_Name" localSheetId="26">DUK!$G$10</definedName>
    <definedName name="Company_Name" localSheetId="22">ED!$G$10</definedName>
    <definedName name="Company_Name" localSheetId="27">EIX!$G$10</definedName>
    <definedName name="Company_Name" localSheetId="30">ES!$G$10</definedName>
    <definedName name="Company_Name" localSheetId="31">'ES (2)'!$G$10</definedName>
    <definedName name="Company_Name" localSheetId="28">ETR!$G$10</definedName>
    <definedName name="Company_Name" localSheetId="29">EVRG!$G$10</definedName>
    <definedName name="Company_Name" localSheetId="32">EXC!$G$10</definedName>
    <definedName name="Company_Name" localSheetId="34">FE!$G$10</definedName>
    <definedName name="Company_Name" localSheetId="36">FOR!$G$10</definedName>
    <definedName name="Company_Name" localSheetId="44">FPL!$G$10</definedName>
    <definedName name="Company_Name" localSheetId="45">Gulf!$G$10</definedName>
    <definedName name="Company_Name" localSheetId="37">HE!$G$10</definedName>
    <definedName name="Company_Name" localSheetId="38">IDA!$G$10</definedName>
    <definedName name="Company_Name" localSheetId="39">'IDA (2)'!$G$10</definedName>
    <definedName name="Company_Name" localSheetId="8">LNT!$G$10</definedName>
    <definedName name="Company_Name" localSheetId="40">MDU!$G$10</definedName>
    <definedName name="Company_Name" localSheetId="41">MGEE!$G$10</definedName>
    <definedName name="Company_Name" localSheetId="42">'MGEE (2)'!$G$10</definedName>
    <definedName name="Company_Name" localSheetId="43">NEE!$G$10</definedName>
    <definedName name="Company_Name" localSheetId="46">NWE!$G$10</definedName>
    <definedName name="Company_Name" localSheetId="47">OGE!$G$10</definedName>
    <definedName name="Company_Name" localSheetId="48">OTTR!$G$10</definedName>
    <definedName name="Company_Name" localSheetId="49">PacificCorp!$G$10</definedName>
    <definedName name="Company_Name" localSheetId="52">PCG!$G$10</definedName>
    <definedName name="Company_Name" localSheetId="56">PEG!$G$10</definedName>
    <definedName name="Company_Name" localSheetId="35">'Pepco (2)'!$G$10</definedName>
    <definedName name="Company_Name" localSheetId="54">PNM!$G$10</definedName>
    <definedName name="Company_Name" localSheetId="50">PNW!$G$10</definedName>
    <definedName name="Company_Name" localSheetId="53">POR!$G$10</definedName>
    <definedName name="Company_Name" localSheetId="55">PPL!$G$10</definedName>
    <definedName name="Company_Name" localSheetId="51">PSE!$G$10</definedName>
    <definedName name="Company_Name" localSheetId="58">SO!$G$10</definedName>
    <definedName name="Company_Name" localSheetId="62">'SPSCO (2)'!$G$10</definedName>
    <definedName name="Company_Name" localSheetId="57">SRE!$G$10</definedName>
    <definedName name="Company_Name" localSheetId="63">SWEPCO!$G$10</definedName>
    <definedName name="Company_Name" localSheetId="64">'SWEPCO (2)'!$G$10</definedName>
    <definedName name="Company_Name" localSheetId="11">SWEPCO1!$G$10</definedName>
    <definedName name="Company_Name" localSheetId="59">VVC!$G$10</definedName>
    <definedName name="Company_Name" localSheetId="60">WEC!$G$10</definedName>
    <definedName name="Company_Name" localSheetId="61">XEL!$G$10</definedName>
    <definedName name="Company_Name">ALE!$G$10</definedName>
    <definedName name="CompanyList" localSheetId="9">OFFSET(AEE!$S$40,0,0,COUNTA(AEE!$S$40:$S$6919),1)</definedName>
    <definedName name="CompanyList" localSheetId="10">OFFSET(AEP!$S$40,0,0,COUNTA(AEP!$S$40:$S$6919),1)</definedName>
    <definedName name="CompanyList" localSheetId="12">OFFSET(AES!$S$40,0,0,COUNTA(AES!$S$40:$S$6919),1)</definedName>
    <definedName name="CompanyList" localSheetId="15">OFFSET(AGR!$S$40,0,0,COUNTA(AGR!$S$40:$S$6919),1)</definedName>
    <definedName name="CompanyList" localSheetId="14">OFFSET(APC!$S$40,0,0,COUNTA(APC!$S$40:$S$6919),1)</definedName>
    <definedName name="CompanyList" localSheetId="16">OFFSET(AVA!$S$40,0,0,COUNTA(AVA!$S$40:$S$6919),1)</definedName>
    <definedName name="CompanyList" localSheetId="17">OFFSET('AVA (2)'!$S$40,0,0,COUNTA('AVA (2)'!$S$40:$S$6919),1)</definedName>
    <definedName name="CompanyList" localSheetId="33">OFFSET(BGE!$S$40,0,0,COUNTA(BGE!$S$40:$S$6919),1)</definedName>
    <definedName name="CompanyList" localSheetId="18">OFFSET(BKH!$S$40,0,0,COUNTA(BKH!$S$40:$S$6919),1)</definedName>
    <definedName name="CompanyList" localSheetId="21">OFFSET(CMS!$S$40,0,0,COUNTA(CMS!$S$40:$S$6919),1)</definedName>
    <definedName name="CompanyList" localSheetId="19">OFFSET(CNP!$S$40,0,0,COUNTA(CNP!$S$40:$S$6919),1)</definedName>
    <definedName name="CompanyList" localSheetId="20">OFFSET('CNP (2)'!$S$40,0,0,COUNTA('CNP (2)'!$S$40:$S$6919),1)</definedName>
    <definedName name="CompanyList" localSheetId="23">OFFSET(D!$S$40,0,0,COUNTA(D!$S$40:$S$6919),1)</definedName>
    <definedName name="CompanyList" localSheetId="24">OFFSET(DESC!$S$40,0,0,COUNTA(DESC!$S$40:$S$6919),1)</definedName>
    <definedName name="CompanyList" localSheetId="13">OFFSET(DPL!$S$40,0,0,COUNTA(DPL!$S$40:$S$6919),1)</definedName>
    <definedName name="CompanyList" localSheetId="25">OFFSET(DTE!$S$40,0,0,COUNTA(DTE!$S$40:$S$6919),1)</definedName>
    <definedName name="CompanyList" localSheetId="26">OFFSET(DUK!$S$40,0,0,COUNTA(DUK!$S$40:$S$6919),1)</definedName>
    <definedName name="CompanyList" localSheetId="22">OFFSET(ED!$S$40,0,0,COUNTA(ED!$S$40:$S$6919),1)</definedName>
    <definedName name="CompanyList" localSheetId="27">OFFSET(EIX!$S$40,0,0,COUNTA(EIX!$S$40:$S$6919),1)</definedName>
    <definedName name="CompanyList" localSheetId="30">OFFSET(ES!$S$40,0,0,COUNTA(ES!$S$40:$S$6919),1)</definedName>
    <definedName name="CompanyList" localSheetId="31">OFFSET('ES (2)'!$S$40,0,0,COUNTA('ES (2)'!$S$40:$S$6919),1)</definedName>
    <definedName name="CompanyList" localSheetId="28">OFFSET(ETR!$S$40,0,0,COUNTA(ETR!$S$40:$S$6919),1)</definedName>
    <definedName name="CompanyList" localSheetId="29">OFFSET(EVRG!$S$40,0,0,COUNTA(EVRG!$S$40:$S$6919),1)</definedName>
    <definedName name="CompanyList" localSheetId="32">OFFSET(EXC!$S$40,0,0,COUNTA(EXC!$S$40:$S$6919),1)</definedName>
    <definedName name="CompanyList" localSheetId="34">OFFSET(FE!$S$40,0,0,COUNTA(FE!$S$40:$S$6919),1)</definedName>
    <definedName name="CompanyList" localSheetId="36">OFFSET(FOR!$S$40,0,0,COUNTA(FOR!$S$40:$S$6919),1)</definedName>
    <definedName name="CompanyList" localSheetId="44">OFFSET(FPL!$S$40,0,0,COUNTA(FPL!$S$40:$S$6919),1)</definedName>
    <definedName name="CompanyList" localSheetId="45">OFFSET(Gulf!$S$40,0,0,COUNTA(Gulf!$S$40:$S$6919),1)</definedName>
    <definedName name="CompanyList" localSheetId="37">OFFSET(HE!$S$40,0,0,COUNTA(HE!$S$40:$S$6919),1)</definedName>
    <definedName name="CompanyList" localSheetId="38">OFFSET(IDA!$S$40,0,0,COUNTA(IDA!$S$40:$S$6919),1)</definedName>
    <definedName name="CompanyList" localSheetId="39">OFFSET('IDA (2)'!$S$40,0,0,COUNTA('IDA (2)'!$S$40:$S$6919),1)</definedName>
    <definedName name="CompanyList" localSheetId="8">OFFSET(LNT!$S$40,0,0,COUNTA(LNT!$S$40:$S$6919),1)</definedName>
    <definedName name="CompanyList" localSheetId="40">OFFSET(MDU!$S$40,0,0,COUNTA(MDU!$S$40:$S$6919),1)</definedName>
    <definedName name="CompanyList" localSheetId="41">OFFSET(MGEE!$S$40,0,0,COUNTA(MGEE!$S$40:$S$6919),1)</definedName>
    <definedName name="CompanyList" localSheetId="42">OFFSET('MGEE (2)'!$S$40,0,0,COUNTA('MGEE (2)'!$S$40:$S$6919),1)</definedName>
    <definedName name="CompanyList" localSheetId="43">OFFSET(NEE!$S$40,0,0,COUNTA(NEE!$S$40:$S$6919),1)</definedName>
    <definedName name="CompanyList" localSheetId="46">OFFSET(NWE!$S$40,0,0,COUNTA(NWE!$S$40:$S$6919),1)</definedName>
    <definedName name="CompanyList" localSheetId="47">OFFSET(OGE!$S$40,0,0,COUNTA(OGE!$S$40:$S$6919),1)</definedName>
    <definedName name="CompanyList" localSheetId="48">OFFSET(OTTR!$S$40,0,0,COUNTA(OTTR!$S$40:$S$6919),1)</definedName>
    <definedName name="CompanyList" localSheetId="49">OFFSET(PacificCorp!$S$40,0,0,COUNTA(PacificCorp!$S$40:$S$6919),1)</definedName>
    <definedName name="CompanyList" localSheetId="52">OFFSET(PCG!$S$40,0,0,COUNTA(PCG!$S$40:$S$6919),1)</definedName>
    <definedName name="CompanyList" localSheetId="56">OFFSET(PEG!$S$40,0,0,COUNTA(PEG!$S$40:$S$6919),1)</definedName>
    <definedName name="CompanyList" localSheetId="35">OFFSET('Pepco (2)'!$S$40,0,0,COUNTA('Pepco (2)'!$S$40:$S$6919),1)</definedName>
    <definedName name="CompanyList" localSheetId="54">OFFSET(PNM!$S$40,0,0,COUNTA(PNM!$S$40:$S$6919),1)</definedName>
    <definedName name="CompanyList" localSheetId="50">OFFSET(PNW!$S$40,0,0,COUNTA(PNW!$S$40:$S$6919),1)</definedName>
    <definedName name="CompanyList" localSheetId="53">OFFSET(POR!$S$40,0,0,COUNTA(POR!$S$40:$S$6919),1)</definedName>
    <definedName name="CompanyList" localSheetId="55">OFFSET(PPL!$S$40,0,0,COUNTA(PPL!$S$40:$S$6919),1)</definedName>
    <definedName name="CompanyList" localSheetId="51">OFFSET(PSE!$S$40,0,0,COUNTA(PSE!$S$40:$S$6919),1)</definedName>
    <definedName name="CompanyList" localSheetId="58">OFFSET(SO!$S$40,0,0,COUNTA(SO!$S$40:$S$6919),1)</definedName>
    <definedName name="CompanyList" localSheetId="62">OFFSET('SPSCO (2)'!$S$40,0,0,COUNTA('SPSCO (2)'!$S$40:$S$6919),1)</definedName>
    <definedName name="CompanyList" localSheetId="57">OFFSET(SRE!$S$40,0,0,COUNTA(SRE!$S$40:$S$6919),1)</definedName>
    <definedName name="CompanyList" localSheetId="63">OFFSET(SWEPCO!$S$40,0,0,COUNTA(SWEPCO!$S$40:$S$6919),1)</definedName>
    <definedName name="CompanyList" localSheetId="64">OFFSET('SWEPCO (2)'!$S$40,0,0,COUNTA('SWEPCO (2)'!$S$40:$S$6919),1)</definedName>
    <definedName name="CompanyList" localSheetId="11">OFFSET(SWEPCO1!$S$40,0,0,COUNTA(SWEPCO1!$S$40:$S$6919),1)</definedName>
    <definedName name="CompanyList" localSheetId="59">OFFSET(VVC!$S$40,0,0,COUNTA(VVC!$S$40:$S$6919),1)</definedName>
    <definedName name="CompanyList" localSheetId="60">OFFSET(WEC!$S$40,0,0,COUNTA(WEC!$S$40:$S$6919),1)</definedName>
    <definedName name="CompanyList" localSheetId="61">OFFSET(XEL!$S$40,0,0,COUNTA(XEL!$S$40:$S$6919),1)</definedName>
    <definedName name="CompanyList">OFFSET(ALE!$S$40,0,0,COUNTA(ALE!$S$40:$S$6919),1)</definedName>
    <definedName name="CompanyName" localSheetId="9">AEE!$V$24</definedName>
    <definedName name="CompanyName" localSheetId="10">AEP!$V$24</definedName>
    <definedName name="CompanyName" localSheetId="12">AES!$V$24</definedName>
    <definedName name="CompanyName" localSheetId="15">AGR!$V$24</definedName>
    <definedName name="CompanyName" localSheetId="14">APC!$V$24</definedName>
    <definedName name="CompanyName" localSheetId="16">AVA!$V$24</definedName>
    <definedName name="CompanyName" localSheetId="17">'AVA (2)'!$V$24</definedName>
    <definedName name="CompanyName" localSheetId="33">BGE!$V$24</definedName>
    <definedName name="CompanyName" localSheetId="18">BKH!$V$24</definedName>
    <definedName name="CompanyName" localSheetId="21">CMS!$V$24</definedName>
    <definedName name="CompanyName" localSheetId="19">CNP!$V$24</definedName>
    <definedName name="CompanyName" localSheetId="20">'CNP (2)'!$V$24</definedName>
    <definedName name="CompanyName" localSheetId="23">D!$V$24</definedName>
    <definedName name="CompanyName" localSheetId="24">DESC!$V$24</definedName>
    <definedName name="CompanyName" localSheetId="13">DPL!$V$24</definedName>
    <definedName name="CompanyName" localSheetId="25">DTE!$V$24</definedName>
    <definedName name="CompanyName" localSheetId="26">DUK!$V$24</definedName>
    <definedName name="CompanyName" localSheetId="22">ED!$V$24</definedName>
    <definedName name="CompanyName" localSheetId="27">EIX!$V$24</definedName>
    <definedName name="CompanyName" localSheetId="30">ES!$V$24</definedName>
    <definedName name="CompanyName" localSheetId="31">'ES (2)'!$V$24</definedName>
    <definedName name="CompanyName" localSheetId="28">ETR!$V$24</definedName>
    <definedName name="CompanyName" localSheetId="29">EVRG!$V$24</definedName>
    <definedName name="CompanyName" localSheetId="32">EXC!$V$24</definedName>
    <definedName name="CompanyName" localSheetId="34">FE!$V$24</definedName>
    <definedName name="CompanyName" localSheetId="36">FOR!$V$24</definedName>
    <definedName name="CompanyName" localSheetId="44">FPL!$V$24</definedName>
    <definedName name="CompanyName" localSheetId="45">Gulf!$V$24</definedName>
    <definedName name="CompanyName" localSheetId="37">HE!$V$24</definedName>
    <definedName name="CompanyName" localSheetId="38">IDA!$V$24</definedName>
    <definedName name="CompanyName" localSheetId="39">'IDA (2)'!$V$24</definedName>
    <definedName name="CompanyName" localSheetId="8">LNT!$V$24</definedName>
    <definedName name="CompanyName" localSheetId="40">MDU!$V$24</definedName>
    <definedName name="CompanyName" localSheetId="41">MGEE!$V$24</definedName>
    <definedName name="CompanyName" localSheetId="42">'MGEE (2)'!$V$24</definedName>
    <definedName name="CompanyName" localSheetId="43">NEE!$V$24</definedName>
    <definedName name="CompanyName" localSheetId="46">NWE!$V$24</definedName>
    <definedName name="CompanyName" localSheetId="47">OGE!$V$24</definedName>
    <definedName name="CompanyName" localSheetId="48">OTTR!$V$24</definedName>
    <definedName name="CompanyName" localSheetId="49">PacificCorp!$V$24</definedName>
    <definedName name="CompanyName" localSheetId="52">PCG!$V$24</definedName>
    <definedName name="CompanyName" localSheetId="56">PEG!$V$24</definedName>
    <definedName name="CompanyName" localSheetId="35">'Pepco (2)'!$V$24</definedName>
    <definedName name="CompanyName" localSheetId="54">PNM!$V$24</definedName>
    <definedName name="CompanyName" localSheetId="50">PNW!$V$24</definedName>
    <definedName name="CompanyName" localSheetId="53">POR!$V$24</definedName>
    <definedName name="CompanyName" localSheetId="55">PPL!$V$24</definedName>
    <definedName name="CompanyName" localSheetId="51">PSE!$V$24</definedName>
    <definedName name="CompanyName" localSheetId="58">SO!$V$24</definedName>
    <definedName name="CompanyName" localSheetId="62">'SPSCO (2)'!$V$24</definedName>
    <definedName name="CompanyName" localSheetId="57">SRE!$V$24</definedName>
    <definedName name="CompanyName" localSheetId="63">SWEPCO!$V$24</definedName>
    <definedName name="CompanyName" localSheetId="64">'SWEPCO (2)'!$V$24</definedName>
    <definedName name="CompanyName" localSheetId="11">SWEPCO1!$V$24</definedName>
    <definedName name="CompanyName" localSheetId="59">VVC!$V$24</definedName>
    <definedName name="CompanyName" localSheetId="60">WEC!$V$24</definedName>
    <definedName name="CompanyName" localSheetId="61">XEL!$V$24</definedName>
    <definedName name="CompanyName">ALE!$V$24</definedName>
    <definedName name="completed">OFFSET(#REF!,0,0,#REF!,21)</definedName>
    <definedName name="Copy1" localSheetId="9">AEE!$G$118</definedName>
    <definedName name="Copy1" localSheetId="10">AEP!$G$118</definedName>
    <definedName name="Copy1" localSheetId="12">AES!$G$118</definedName>
    <definedName name="Copy1" localSheetId="15">AGR!$G$118</definedName>
    <definedName name="Copy1" localSheetId="14">APC!$G$118</definedName>
    <definedName name="Copy1" localSheetId="16">AVA!$G$118</definedName>
    <definedName name="Copy1" localSheetId="17">'AVA (2)'!$G$118</definedName>
    <definedName name="Copy1" localSheetId="33">BGE!$G$118</definedName>
    <definedName name="Copy1" localSheetId="18">BKH!$G$118</definedName>
    <definedName name="Copy1" localSheetId="21">CMS!$G$118</definedName>
    <definedName name="Copy1" localSheetId="19">CNP!$G$118</definedName>
    <definedName name="Copy1" localSheetId="20">'CNP (2)'!$G$118</definedName>
    <definedName name="Copy1" localSheetId="23">D!$G$118</definedName>
    <definedName name="Copy1" localSheetId="24">DESC!$G$118</definedName>
    <definedName name="Copy1" localSheetId="13">DPL!$G$118</definedName>
    <definedName name="Copy1" localSheetId="25">DTE!$G$118</definedName>
    <definedName name="Copy1" localSheetId="26">DUK!$G$118</definedName>
    <definedName name="Copy1" localSheetId="22">ED!$G$118</definedName>
    <definedName name="Copy1" localSheetId="27">EIX!$G$118</definedName>
    <definedName name="Copy1" localSheetId="30">ES!$G$118</definedName>
    <definedName name="Copy1" localSheetId="31">'ES (2)'!$G$118</definedName>
    <definedName name="Copy1" localSheetId="28">ETR!$G$118</definedName>
    <definedName name="Copy1" localSheetId="29">EVRG!$G$118</definedName>
    <definedName name="Copy1" localSheetId="32">EXC!$G$118</definedName>
    <definedName name="Copy1" localSheetId="34">FE!$G$118</definedName>
    <definedName name="Copy1" localSheetId="36">FOR!$G$118</definedName>
    <definedName name="Copy1" localSheetId="44">FPL!$G$118</definedName>
    <definedName name="Copy1" localSheetId="45">Gulf!$G$118</definedName>
    <definedName name="Copy1" localSheetId="37">HE!$G$118</definedName>
    <definedName name="Copy1" localSheetId="38">IDA!$G$118</definedName>
    <definedName name="Copy1" localSheetId="39">'IDA (2)'!$G$118</definedName>
    <definedName name="Copy1" localSheetId="8">LNT!$G$118</definedName>
    <definedName name="Copy1" localSheetId="40">MDU!$G$118</definedName>
    <definedName name="Copy1" localSheetId="41">MGEE!$G$118</definedName>
    <definedName name="Copy1" localSheetId="42">'MGEE (2)'!$G$118</definedName>
    <definedName name="Copy1" localSheetId="43">NEE!$G$118</definedName>
    <definedName name="Copy1" localSheetId="46">NWE!$G$118</definedName>
    <definedName name="Copy1" localSheetId="47">OGE!$G$118</definedName>
    <definedName name="Copy1" localSheetId="48">OTTR!$G$118</definedName>
    <definedName name="Copy1" localSheetId="49">PacificCorp!$G$118</definedName>
    <definedName name="Copy1" localSheetId="52">PCG!$G$118</definedName>
    <definedName name="Copy1" localSheetId="56">PEG!$G$118</definedName>
    <definedName name="Copy1" localSheetId="35">'Pepco (2)'!$G$118</definedName>
    <definedName name="Copy1" localSheetId="54">PNM!$G$118</definedName>
    <definedName name="Copy1" localSheetId="50">PNW!$G$118</definedName>
    <definedName name="Copy1" localSheetId="53">POR!$G$118</definedName>
    <definedName name="Copy1" localSheetId="55">PPL!$G$118</definedName>
    <definedName name="Copy1" localSheetId="51">PSE!$G$118</definedName>
    <definedName name="Copy1" localSheetId="58">SO!$G$118</definedName>
    <definedName name="Copy1" localSheetId="62">'SPSCO (2)'!$G$118</definedName>
    <definedName name="Copy1" localSheetId="57">SRE!$G$118</definedName>
    <definedName name="Copy1" localSheetId="63">SWEPCO!$G$118</definedName>
    <definedName name="Copy1" localSheetId="64">'SWEPCO (2)'!$G$118</definedName>
    <definedName name="Copy1" localSheetId="11">SWEPCO1!$G$118</definedName>
    <definedName name="Copy1" localSheetId="59">VVC!$G$118</definedName>
    <definedName name="Copy1" localSheetId="60">WEC!$G$118</definedName>
    <definedName name="Copy1" localSheetId="61">XEL!$G$118</definedName>
    <definedName name="Copy1">ALE!$G$118</definedName>
    <definedName name="Copy2">#REF!</definedName>
    <definedName name="Copy3">#REF!</definedName>
    <definedName name="Copy4" localSheetId="9">AEE!$B$116:$O$117</definedName>
    <definedName name="Copy4" localSheetId="10">AEP!$B$116:$O$117</definedName>
    <definedName name="Copy4" localSheetId="12">AES!$B$116:$O$117</definedName>
    <definedName name="Copy4" localSheetId="15">AGR!$B$116:$O$117</definedName>
    <definedName name="Copy4" localSheetId="14">APC!$B$116:$O$117</definedName>
    <definedName name="Copy4" localSheetId="16">AVA!$B$116:$O$117</definedName>
    <definedName name="Copy4" localSheetId="17">'AVA (2)'!$B$116:$O$117</definedName>
    <definedName name="Copy4" localSheetId="33">BGE!$B$116:$O$117</definedName>
    <definedName name="Copy4" localSheetId="18">BKH!$B$116:$O$117</definedName>
    <definedName name="Copy4" localSheetId="21">CMS!$B$116:$O$117</definedName>
    <definedName name="Copy4" localSheetId="19">CNP!$B$116:$O$117</definedName>
    <definedName name="Copy4" localSheetId="20">'CNP (2)'!$B$116:$O$117</definedName>
    <definedName name="Copy4" localSheetId="23">D!$B$116:$O$117</definedName>
    <definedName name="Copy4" localSheetId="24">DESC!$B$116:$O$117</definedName>
    <definedName name="Copy4" localSheetId="13">DPL!$B$116:$O$117</definedName>
    <definedName name="Copy4" localSheetId="25">DTE!$B$116:$O$117</definedName>
    <definedName name="Copy4" localSheetId="26">DUK!$B$116:$O$117</definedName>
    <definedName name="Copy4" localSheetId="22">ED!$B$116:$O$117</definedName>
    <definedName name="Copy4" localSheetId="27">EIX!$B$116:$O$117</definedName>
    <definedName name="Copy4" localSheetId="30">ES!$B$116:$O$117</definedName>
    <definedName name="Copy4" localSheetId="31">'ES (2)'!$B$116:$O$117</definedName>
    <definedName name="Copy4" localSheetId="28">ETR!$B$116:$O$117</definedName>
    <definedName name="Copy4" localSheetId="29">EVRG!$B$116:$O$117</definedName>
    <definedName name="Copy4" localSheetId="32">EXC!$B$116:$O$117</definedName>
    <definedName name="Copy4" localSheetId="34">FE!$B$116:$O$117</definedName>
    <definedName name="Copy4" localSheetId="36">FOR!$B$116:$O$117</definedName>
    <definedName name="Copy4" localSheetId="44">FPL!$B$116:$O$117</definedName>
    <definedName name="Copy4" localSheetId="45">Gulf!$B$116:$O$117</definedName>
    <definedName name="Copy4" localSheetId="37">HE!$B$116:$O$117</definedName>
    <definedName name="Copy4" localSheetId="38">IDA!$B$116:$O$117</definedName>
    <definedName name="Copy4" localSheetId="39">'IDA (2)'!$B$116:$O$117</definedName>
    <definedName name="Copy4" localSheetId="8">LNT!$B$116:$O$117</definedName>
    <definedName name="Copy4" localSheetId="40">MDU!$B$116:$O$117</definedName>
    <definedName name="Copy4" localSheetId="41">MGEE!$B$116:$O$117</definedName>
    <definedName name="Copy4" localSheetId="42">'MGEE (2)'!$B$116:$O$117</definedName>
    <definedName name="Copy4" localSheetId="43">NEE!$B$116:$O$117</definedName>
    <definedName name="Copy4" localSheetId="46">NWE!$B$116:$O$117</definedName>
    <definedName name="Copy4" localSheetId="47">OGE!$B$116:$O$117</definedName>
    <definedName name="Copy4" localSheetId="48">OTTR!$B$116:$O$117</definedName>
    <definedName name="Copy4" localSheetId="49">PacificCorp!$B$116:$O$117</definedName>
    <definedName name="Copy4" localSheetId="52">PCG!$B$116:$O$117</definedName>
    <definedName name="Copy4" localSheetId="56">PEG!$B$116:$O$117</definedName>
    <definedName name="Copy4" localSheetId="35">'Pepco (2)'!$B$116:$O$117</definedName>
    <definedName name="Copy4" localSheetId="54">PNM!$B$116:$O$117</definedName>
    <definedName name="Copy4" localSheetId="50">PNW!$B$116:$O$117</definedName>
    <definedName name="Copy4" localSheetId="53">POR!$B$116:$O$117</definedName>
    <definedName name="Copy4" localSheetId="55">PPL!$B$116:$O$117</definedName>
    <definedName name="Copy4" localSheetId="51">PSE!$B$116:$O$117</definedName>
    <definedName name="Copy4" localSheetId="58">SO!$B$116:$O$117</definedName>
    <definedName name="Copy4" localSheetId="62">'SPSCO (2)'!$B$116:$O$117</definedName>
    <definedName name="Copy4" localSheetId="57">SRE!$B$116:$O$117</definedName>
    <definedName name="Copy4" localSheetId="63">SWEPCO!$B$116:$O$117</definedName>
    <definedName name="Copy4" localSheetId="64">'SWEPCO (2)'!$B$116:$O$117</definedName>
    <definedName name="Copy4" localSheetId="11">SWEPCO1!$B$116:$O$117</definedName>
    <definedName name="Copy4" localSheetId="59">VVC!$B$116:$O$117</definedName>
    <definedName name="Copy4" localSheetId="60">WEC!$B$116:$O$117</definedName>
    <definedName name="Copy4" localSheetId="61">XEL!$B$116:$O$117</definedName>
    <definedName name="Copy4">ALE!$B$116:$O$117</definedName>
    <definedName name="Count_1" localSheetId="9">AEE!$B$114</definedName>
    <definedName name="Count_1" localSheetId="10">AEP!$B$114</definedName>
    <definedName name="Count_1" localSheetId="12">AES!$B$114</definedName>
    <definedName name="Count_1" localSheetId="15">AGR!$B$114</definedName>
    <definedName name="Count_1" localSheetId="14">APC!$B$114</definedName>
    <definedName name="Count_1" localSheetId="16">AVA!$B$114</definedName>
    <definedName name="Count_1" localSheetId="17">'AVA (2)'!$B$114</definedName>
    <definedName name="Count_1" localSheetId="33">BGE!$B$114</definedName>
    <definedName name="Count_1" localSheetId="18">BKH!$B$114</definedName>
    <definedName name="Count_1" localSheetId="21">CMS!$B$114</definedName>
    <definedName name="Count_1" localSheetId="19">CNP!$B$114</definedName>
    <definedName name="Count_1" localSheetId="20">'CNP (2)'!$B$114</definedName>
    <definedName name="Count_1" localSheetId="23">D!$B$114</definedName>
    <definedName name="Count_1" localSheetId="24">DESC!$B$114</definedName>
    <definedName name="Count_1" localSheetId="13">DPL!$B$114</definedName>
    <definedName name="Count_1" localSheetId="25">DTE!$B$114</definedName>
    <definedName name="Count_1" localSheetId="26">DUK!$B$114</definedName>
    <definedName name="Count_1" localSheetId="22">ED!$B$114</definedName>
    <definedName name="Count_1" localSheetId="27">EIX!$B$114</definedName>
    <definedName name="Count_1" localSheetId="30">ES!$B$114</definedName>
    <definedName name="Count_1" localSheetId="31">'ES (2)'!$B$114</definedName>
    <definedName name="Count_1" localSheetId="28">ETR!$B$114</definedName>
    <definedName name="Count_1" localSheetId="29">EVRG!$B$114</definedName>
    <definedName name="Count_1" localSheetId="32">EXC!$B$114</definedName>
    <definedName name="Count_1" localSheetId="34">FE!$B$114</definedName>
    <definedName name="Count_1" localSheetId="36">FOR!$B$114</definedName>
    <definedName name="Count_1" localSheetId="44">FPL!$B$114</definedName>
    <definedName name="Count_1" localSheetId="45">Gulf!$B$114</definedName>
    <definedName name="Count_1" localSheetId="37">HE!$B$114</definedName>
    <definedName name="Count_1" localSheetId="38">IDA!$B$114</definedName>
    <definedName name="Count_1" localSheetId="39">'IDA (2)'!$B$114</definedName>
    <definedName name="Count_1" localSheetId="8">LNT!$B$114</definedName>
    <definedName name="Count_1" localSheetId="40">MDU!$B$114</definedName>
    <definedName name="Count_1" localSheetId="41">MGEE!$B$114</definedName>
    <definedName name="Count_1" localSheetId="42">'MGEE (2)'!$B$114</definedName>
    <definedName name="Count_1" localSheetId="43">NEE!$B$114</definedName>
    <definedName name="Count_1" localSheetId="46">NWE!$B$114</definedName>
    <definedName name="Count_1" localSheetId="47">OGE!$B$114</definedName>
    <definedName name="Count_1" localSheetId="48">OTTR!$B$114</definedName>
    <definedName name="Count_1" localSheetId="49">PacificCorp!$B$114</definedName>
    <definedName name="Count_1" localSheetId="52">PCG!$B$114</definedName>
    <definedName name="Count_1" localSheetId="56">PEG!$B$114</definedName>
    <definedName name="Count_1" localSheetId="35">'Pepco (2)'!$B$114</definedName>
    <definedName name="Count_1" localSheetId="54">PNM!$B$114</definedName>
    <definedName name="Count_1" localSheetId="50">PNW!$B$114</definedName>
    <definedName name="Count_1" localSheetId="53">POR!$B$114</definedName>
    <definedName name="Count_1" localSheetId="55">PPL!$B$114</definedName>
    <definedName name="Count_1" localSheetId="51">PSE!$B$114</definedName>
    <definedName name="Count_1" localSheetId="58">SO!$B$114</definedName>
    <definedName name="Count_1" localSheetId="62">'SPSCO (2)'!$B$114</definedName>
    <definedName name="Count_1" localSheetId="57">SRE!$B$114</definedName>
    <definedName name="Count_1" localSheetId="63">SWEPCO!$B$114</definedName>
    <definedName name="Count_1" localSheetId="64">'SWEPCO (2)'!$B$114</definedName>
    <definedName name="Count_1" localSheetId="11">SWEPCO1!$B$114</definedName>
    <definedName name="Count_1" localSheetId="59">VVC!$B$114</definedName>
    <definedName name="Count_1" localSheetId="60">WEC!$B$114</definedName>
    <definedName name="Count_1" localSheetId="61">XEL!$B$114</definedName>
    <definedName name="Count_1">ALE!$B$114</definedName>
    <definedName name="Count_2">#REF!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44673.4932060185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Paste1" localSheetId="9">OFFSET(AEE!$G$118,3,0,AEE!$B$114,1)</definedName>
    <definedName name="Paste1" localSheetId="10">OFFSET(AEP!$G$118,3,0,AEP!$B$114,1)</definedName>
    <definedName name="Paste1" localSheetId="12">OFFSET(AES!$G$118,3,0,AES!$B$114,1)</definedName>
    <definedName name="Paste1" localSheetId="15">OFFSET(AGR!$G$118,3,0,AGR!$B$114,1)</definedName>
    <definedName name="Paste1" localSheetId="14">OFFSET(APC!$G$118,3,0,APC!$B$114,1)</definedName>
    <definedName name="Paste1" localSheetId="16">OFFSET(AVA!$G$118,3,0,AVA!$B$114,1)</definedName>
    <definedName name="Paste1" localSheetId="17">OFFSET('AVA (2)'!$G$118,3,0,'AVA (2)'!$B$114,1)</definedName>
    <definedName name="Paste1" localSheetId="33">OFFSET(BGE!$G$118,3,0,BGE!$B$114,1)</definedName>
    <definedName name="Paste1" localSheetId="18">OFFSET(BKH!$G$118,3,0,BKH!$B$114,1)</definedName>
    <definedName name="Paste1" localSheetId="21">OFFSET(CMS!$G$118,3,0,CMS!$B$114,1)</definedName>
    <definedName name="Paste1" localSheetId="19">OFFSET(CNP!$G$118,3,0,CNP!$B$114,1)</definedName>
    <definedName name="Paste1" localSheetId="20">OFFSET('CNP (2)'!$G$118,3,0,'CNP (2)'!$B$114,1)</definedName>
    <definedName name="Paste1" localSheetId="23">OFFSET(D!$G$118,3,0,D!$B$114,1)</definedName>
    <definedName name="Paste1" localSheetId="24">OFFSET(DESC!$G$118,3,0,DESC!$B$114,1)</definedName>
    <definedName name="Paste1" localSheetId="13">OFFSET(DPL!$G$118,3,0,DPL!$B$114,1)</definedName>
    <definedName name="Paste1" localSheetId="25">OFFSET(DTE!$G$118,3,0,DTE!$B$114,1)</definedName>
    <definedName name="Paste1" localSheetId="26">OFFSET(DUK!$G$118,3,0,DUK!$B$114,1)</definedName>
    <definedName name="Paste1" localSheetId="22">OFFSET(ED!$G$118,3,0,ED!$B$114,1)</definedName>
    <definedName name="Paste1" localSheetId="27">OFFSET(EIX!$G$118,3,0,EIX!$B$114,1)</definedName>
    <definedName name="Paste1" localSheetId="30">OFFSET(ES!$G$118,3,0,ES!$B$114,1)</definedName>
    <definedName name="Paste1" localSheetId="31">OFFSET('ES (2)'!$G$118,3,0,'ES (2)'!$B$114,1)</definedName>
    <definedName name="Paste1" localSheetId="28">OFFSET(ETR!$G$118,3,0,ETR!$B$114,1)</definedName>
    <definedName name="Paste1" localSheetId="29">OFFSET(EVRG!$G$118,3,0,EVRG!$B$114,1)</definedName>
    <definedName name="Paste1" localSheetId="32">OFFSET(EXC!$G$118,3,0,EXC!$B$114,1)</definedName>
    <definedName name="Paste1" localSheetId="34">OFFSET(FE!$G$118,3,0,FE!$B$114,1)</definedName>
    <definedName name="Paste1" localSheetId="36">OFFSET(FOR!$G$118,3,0,FOR!$B$114,1)</definedName>
    <definedName name="Paste1" localSheetId="44">OFFSET(FPL!$G$118,3,0,FPL!$B$114,1)</definedName>
    <definedName name="Paste1" localSheetId="45">OFFSET(Gulf!$G$118,3,0,Gulf!$B$114,1)</definedName>
    <definedName name="Paste1" localSheetId="37">OFFSET(HE!$G$118,3,0,HE!$B$114,1)</definedName>
    <definedName name="Paste1" localSheetId="38">OFFSET(IDA!$G$118,3,0,IDA!$B$114,1)</definedName>
    <definedName name="Paste1" localSheetId="39">OFFSET('IDA (2)'!$G$118,3,0,'IDA (2)'!$B$114,1)</definedName>
    <definedName name="Paste1" localSheetId="8">OFFSET(LNT!$G$118,3,0,LNT!$B$114,1)</definedName>
    <definedName name="Paste1" localSheetId="40">OFFSET(MDU!$G$118,3,0,MDU!$B$114,1)</definedName>
    <definedName name="Paste1" localSheetId="41">OFFSET(MGEE!$G$118,3,0,MGEE!$B$114,1)</definedName>
    <definedName name="Paste1" localSheetId="42">OFFSET('MGEE (2)'!$G$118,3,0,'MGEE (2)'!$B$114,1)</definedName>
    <definedName name="Paste1" localSheetId="43">OFFSET(NEE!$G$118,3,0,NEE!$B$114,1)</definedName>
    <definedName name="Paste1" localSheetId="46">OFFSET(NWE!$G$118,3,0,NWE!$B$114,1)</definedName>
    <definedName name="Paste1" localSheetId="47">OFFSET(OGE!$G$118,3,0,OGE!$B$114,1)</definedName>
    <definedName name="Paste1" localSheetId="48">OFFSET(OTTR!$G$118,3,0,OTTR!$B$114,1)</definedName>
    <definedName name="Paste1" localSheetId="49">OFFSET(PacificCorp!$G$118,3,0,PacificCorp!$B$114,1)</definedName>
    <definedName name="Paste1" localSheetId="52">OFFSET(PCG!$G$118,3,0,PCG!$B$114,1)</definedName>
    <definedName name="Paste1" localSheetId="56">OFFSET(PEG!$G$118,3,0,PEG!$B$114,1)</definedName>
    <definedName name="Paste1" localSheetId="35">OFFSET('Pepco (2)'!$G$118,3,0,'Pepco (2)'!$B$114,1)</definedName>
    <definedName name="Paste1" localSheetId="54">OFFSET(PNM!$G$118,3,0,PNM!$B$114,1)</definedName>
    <definedName name="Paste1" localSheetId="50">OFFSET(PNW!$G$118,3,0,PNW!$B$114,1)</definedName>
    <definedName name="Paste1" localSheetId="53">OFFSET(POR!$G$118,3,0,POR!$B$114,1)</definedName>
    <definedName name="Paste1" localSheetId="55">OFFSET(PPL!$G$118,3,0,PPL!$B$114,1)</definedName>
    <definedName name="Paste1" localSheetId="51">OFFSET(PSE!$G$118,3,0,PSE!$B$114,1)</definedName>
    <definedName name="Paste1" localSheetId="58">OFFSET(SO!$G$118,3,0,SO!$B$114,1)</definedName>
    <definedName name="Paste1" localSheetId="62">OFFSET('SPSCO (2)'!$G$118,3,0,'SPSCO (2)'!$B$114,1)</definedName>
    <definedName name="Paste1" localSheetId="57">OFFSET(SRE!$G$118,3,0,SRE!$B$114,1)</definedName>
    <definedName name="Paste1" localSheetId="63">OFFSET(SWEPCO!$G$118,3,0,SWEPCO!$B$114,1)</definedName>
    <definedName name="Paste1" localSheetId="64">OFFSET('SWEPCO (2)'!$G$118,3,0,'SWEPCO (2)'!$B$114,1)</definedName>
    <definedName name="Paste1" localSheetId="11">OFFSET(SWEPCO1!$G$118,3,0,SWEPCO1!$B$114,1)</definedName>
    <definedName name="Paste1" localSheetId="59">OFFSET(VVC!$G$118,3,0,VVC!$B$114,1)</definedName>
    <definedName name="Paste1" localSheetId="60">OFFSET(WEC!$G$118,3,0,WEC!$B$114,1)</definedName>
    <definedName name="Paste1" localSheetId="61">OFFSET(XEL!$G$118,3,0,XEL!$B$114,1)</definedName>
    <definedName name="Paste1">OFFSET(ALE!$G$118,3,0,ALE!$B$114,1)</definedName>
    <definedName name="Paste2">OFFSET(#REF!,3,0,#REF!,1)</definedName>
    <definedName name="Paste3">#REF!</definedName>
    <definedName name="Paste4" localSheetId="9">AEE!$B$119:$O$120</definedName>
    <definedName name="Paste4" localSheetId="10">AEP!$B$119:$O$120</definedName>
    <definedName name="Paste4" localSheetId="12">AES!$B$119:$O$120</definedName>
    <definedName name="Paste4" localSheetId="15">AGR!$B$119:$O$120</definedName>
    <definedName name="Paste4" localSheetId="14">APC!$B$119:$O$120</definedName>
    <definedName name="Paste4" localSheetId="16">AVA!$B$119:$O$120</definedName>
    <definedName name="Paste4" localSheetId="17">'AVA (2)'!$B$119:$O$120</definedName>
    <definedName name="Paste4" localSheetId="33">BGE!$B$119:$O$120</definedName>
    <definedName name="Paste4" localSheetId="18">BKH!$B$119:$O$120</definedName>
    <definedName name="Paste4" localSheetId="21">CMS!$B$119:$O$120</definedName>
    <definedName name="Paste4" localSheetId="19">CNP!$B$119:$O$120</definedName>
    <definedName name="Paste4" localSheetId="20">'CNP (2)'!$B$119:$O$120</definedName>
    <definedName name="Paste4" localSheetId="23">D!$B$119:$O$120</definedName>
    <definedName name="Paste4" localSheetId="24">DESC!$B$119:$O$120</definedName>
    <definedName name="Paste4" localSheetId="13">DPL!$B$119:$O$120</definedName>
    <definedName name="Paste4" localSheetId="25">DTE!$B$119:$O$120</definedName>
    <definedName name="Paste4" localSheetId="26">DUK!$B$119:$O$120</definedName>
    <definedName name="Paste4" localSheetId="22">ED!$B$119:$O$120</definedName>
    <definedName name="Paste4" localSheetId="27">EIX!$B$119:$O$120</definedName>
    <definedName name="Paste4" localSheetId="30">ES!$B$119:$O$120</definedName>
    <definedName name="Paste4" localSheetId="31">'ES (2)'!$B$119:$O$120</definedName>
    <definedName name="Paste4" localSheetId="28">ETR!$B$119:$O$120</definedName>
    <definedName name="Paste4" localSheetId="29">EVRG!$B$119:$O$120</definedName>
    <definedName name="Paste4" localSheetId="32">EXC!$B$119:$O$120</definedName>
    <definedName name="Paste4" localSheetId="34">FE!$B$119:$O$120</definedName>
    <definedName name="Paste4" localSheetId="36">FOR!$B$119:$O$120</definedName>
    <definedName name="Paste4" localSheetId="44">FPL!$B$119:$O$120</definedName>
    <definedName name="Paste4" localSheetId="45">Gulf!$B$119:$O$120</definedName>
    <definedName name="Paste4" localSheetId="37">HE!$B$119:$O$120</definedName>
    <definedName name="Paste4" localSheetId="38">IDA!$B$119:$O$120</definedName>
    <definedName name="Paste4" localSheetId="39">'IDA (2)'!$B$119:$O$120</definedName>
    <definedName name="Paste4" localSheetId="8">LNT!$B$119:$O$120</definedName>
    <definedName name="Paste4" localSheetId="40">MDU!$B$119:$O$120</definedName>
    <definedName name="Paste4" localSheetId="41">MGEE!$B$119:$O$120</definedName>
    <definedName name="Paste4" localSheetId="42">'MGEE (2)'!$B$119:$O$120</definedName>
    <definedName name="Paste4" localSheetId="43">NEE!$B$119:$O$120</definedName>
    <definedName name="Paste4" localSheetId="46">NWE!$B$119:$O$120</definedName>
    <definedName name="Paste4" localSheetId="47">OGE!$B$119:$O$120</definedName>
    <definedName name="Paste4" localSheetId="48">OTTR!$B$119:$O$120</definedName>
    <definedName name="Paste4" localSheetId="49">PacificCorp!$B$119:$O$120</definedName>
    <definedName name="Paste4" localSheetId="52">PCG!$B$119:$O$120</definedName>
    <definedName name="Paste4" localSheetId="56">PEG!$B$119:$O$120</definedName>
    <definedName name="Paste4" localSheetId="35">'Pepco (2)'!$B$119:$O$120</definedName>
    <definedName name="Paste4" localSheetId="54">PNM!$B$119:$O$120</definedName>
    <definedName name="Paste4" localSheetId="50">PNW!$B$119:$O$120</definedName>
    <definedName name="Paste4" localSheetId="53">POR!$B$119:$O$120</definedName>
    <definedName name="Paste4" localSheetId="55">PPL!$B$119:$O$120</definedName>
    <definedName name="Paste4" localSheetId="51">PSE!$B$119:$O$120</definedName>
    <definedName name="Paste4" localSheetId="58">SO!$B$119:$O$120</definedName>
    <definedName name="Paste4" localSheetId="62">'SPSCO (2)'!$B$119:$O$120</definedName>
    <definedName name="Paste4" localSheetId="57">SRE!$B$119:$O$120</definedName>
    <definedName name="Paste4" localSheetId="63">SWEPCO!$B$119:$O$120</definedName>
    <definedName name="Paste4" localSheetId="64">'SWEPCO (2)'!$B$119:$O$120</definedName>
    <definedName name="Paste4" localSheetId="11">SWEPCO1!$B$119:$O$120</definedName>
    <definedName name="Paste4" localSheetId="59">VVC!$B$119:$O$120</definedName>
    <definedName name="Paste4" localSheetId="60">WEC!$B$119:$O$120</definedName>
    <definedName name="Paste4" localSheetId="61">XEL!$B$119:$O$120</definedName>
    <definedName name="Paste4">ALE!$B$119:$O$120</definedName>
    <definedName name="Pending" localSheetId="9">OFFSET(AEE!$B$120,1,0,AEE!$B$114,14)</definedName>
    <definedName name="Pending" localSheetId="10">OFFSET(AEP!$B$120,1,0,AEP!$B$114,14)</definedName>
    <definedName name="Pending" localSheetId="12">OFFSET(AES!$B$120,1,0,AES!$B$114,14)</definedName>
    <definedName name="Pending" localSheetId="15">OFFSET(AGR!$B$120,1,0,AGR!$B$114,14)</definedName>
    <definedName name="Pending" localSheetId="14">OFFSET(APC!$B$120,1,0,APC!$B$114,14)</definedName>
    <definedName name="Pending" localSheetId="16">OFFSET(AVA!$B$120,1,0,AVA!$B$114,14)</definedName>
    <definedName name="Pending" localSheetId="17">OFFSET('AVA (2)'!$B$120,1,0,'AVA (2)'!$B$114,14)</definedName>
    <definedName name="Pending" localSheetId="33">OFFSET(BGE!$B$120,1,0,BGE!$B$114,14)</definedName>
    <definedName name="Pending" localSheetId="18">OFFSET(BKH!$B$120,1,0,BKH!$B$114,14)</definedName>
    <definedName name="Pending" localSheetId="21">OFFSET(CMS!$B$120,1,0,CMS!$B$114,14)</definedName>
    <definedName name="Pending" localSheetId="19">OFFSET(CNP!$B$120,1,0,CNP!$B$114,14)</definedName>
    <definedName name="Pending" localSheetId="20">OFFSET('CNP (2)'!$B$120,1,0,'CNP (2)'!$B$114,14)</definedName>
    <definedName name="Pending" localSheetId="23">OFFSET(D!$B$120,1,0,D!$B$114,14)</definedName>
    <definedName name="Pending" localSheetId="24">OFFSET(DESC!$B$120,1,0,DESC!$B$114,14)</definedName>
    <definedName name="Pending" localSheetId="13">OFFSET(DPL!$B$120,1,0,DPL!$B$114,14)</definedName>
    <definedName name="Pending" localSheetId="25">OFFSET(DTE!$B$120,1,0,DTE!$B$114,14)</definedName>
    <definedName name="Pending" localSheetId="26">OFFSET(DUK!$B$120,1,0,DUK!$B$114,14)</definedName>
    <definedName name="Pending" localSheetId="22">OFFSET(ED!$B$120,1,0,ED!$B$114,14)</definedName>
    <definedName name="Pending" localSheetId="27">OFFSET(EIX!$B$120,1,0,EIX!$B$114,14)</definedName>
    <definedName name="Pending" localSheetId="30">OFFSET(ES!$B$120,1,0,ES!$B$114,14)</definedName>
    <definedName name="Pending" localSheetId="31">OFFSET('ES (2)'!$B$120,1,0,'ES (2)'!$B$114,14)</definedName>
    <definedName name="Pending" localSheetId="28">OFFSET(ETR!$B$120,1,0,ETR!$B$114,14)</definedName>
    <definedName name="Pending" localSheetId="29">OFFSET(EVRG!$B$120,1,0,EVRG!$B$114,14)</definedName>
    <definedName name="Pending" localSheetId="32">OFFSET(EXC!$B$120,1,0,EXC!$B$114,14)</definedName>
    <definedName name="Pending" localSheetId="34">OFFSET(FE!$B$120,1,0,FE!$B$114,14)</definedName>
    <definedName name="Pending" localSheetId="36">OFFSET(FOR!$B$120,1,0,FOR!$B$114,14)</definedName>
    <definedName name="Pending" localSheetId="44">OFFSET(FPL!$B$120,1,0,FPL!$B$114,14)</definedName>
    <definedName name="Pending" localSheetId="45">OFFSET(Gulf!$B$120,1,0,Gulf!$B$114,14)</definedName>
    <definedName name="Pending" localSheetId="37">OFFSET(HE!$B$120,1,0,HE!$B$114,14)</definedName>
    <definedName name="Pending" localSheetId="38">OFFSET(IDA!$B$120,1,0,IDA!$B$114,14)</definedName>
    <definedName name="Pending" localSheetId="39">OFFSET('IDA (2)'!$B$120,1,0,'IDA (2)'!$B$114,14)</definedName>
    <definedName name="Pending" localSheetId="8">OFFSET(LNT!$B$120,1,0,LNT!$B$114,14)</definedName>
    <definedName name="Pending" localSheetId="40">OFFSET(MDU!$B$120,1,0,MDU!$B$114,14)</definedName>
    <definedName name="Pending" localSheetId="41">OFFSET(MGEE!$B$120,1,0,MGEE!$B$114,14)</definedName>
    <definedName name="Pending" localSheetId="42">OFFSET('MGEE (2)'!$B$120,1,0,'MGEE (2)'!$B$114,14)</definedName>
    <definedName name="Pending" localSheetId="43">OFFSET(NEE!$B$120,1,0,NEE!$B$114,14)</definedName>
    <definedName name="Pending" localSheetId="46">OFFSET(NWE!$B$120,1,0,NWE!$B$114,14)</definedName>
    <definedName name="Pending" localSheetId="47">OFFSET(OGE!$B$120,1,0,OGE!$B$114,14)</definedName>
    <definedName name="Pending" localSheetId="48">OFFSET(OTTR!$B$120,1,0,OTTR!$B$114,14)</definedName>
    <definedName name="Pending" localSheetId="49">OFFSET(PacificCorp!$B$120,1,0,PacificCorp!$B$114,14)</definedName>
    <definedName name="Pending" localSheetId="52">OFFSET(PCG!$B$120,1,0,PCG!$B$114,14)</definedName>
    <definedName name="Pending" localSheetId="56">OFFSET(PEG!$B$120,1,0,PEG!$B$114,14)</definedName>
    <definedName name="Pending" localSheetId="35">OFFSET('Pepco (2)'!$B$120,1,0,'Pepco (2)'!$B$114,14)</definedName>
    <definedName name="Pending" localSheetId="54">OFFSET(PNM!$B$120,1,0,PNM!$B$114,14)</definedName>
    <definedName name="Pending" localSheetId="50">OFFSET(PNW!$B$120,1,0,PNW!$B$114,14)</definedName>
    <definedName name="Pending" localSheetId="53">OFFSET(POR!$B$120,1,0,POR!$B$114,14)</definedName>
    <definedName name="Pending" localSheetId="55">OFFSET(PPL!$B$120,1,0,PPL!$B$114,14)</definedName>
    <definedName name="Pending" localSheetId="51">OFFSET(PSE!$B$120,1,0,PSE!$B$114,14)</definedName>
    <definedName name="Pending" localSheetId="58">OFFSET(SO!$B$120,1,0,SO!$B$114,14)</definedName>
    <definedName name="Pending" localSheetId="62">OFFSET('SPSCO (2)'!$B$120,1,0,'SPSCO (2)'!$B$114,14)</definedName>
    <definedName name="Pending" localSheetId="57">OFFSET(SRE!$B$120,1,0,SRE!$B$114,14)</definedName>
    <definedName name="Pending" localSheetId="63">OFFSET(SWEPCO!$B$120,1,0,SWEPCO!$B$114,14)</definedName>
    <definedName name="Pending" localSheetId="64">OFFSET('SWEPCO (2)'!$B$120,1,0,'SWEPCO (2)'!$B$114,14)</definedName>
    <definedName name="Pending" localSheetId="11">OFFSET(SWEPCO1!$B$120,1,0,SWEPCO1!$B$114,14)</definedName>
    <definedName name="Pending" localSheetId="59">OFFSET(VVC!$B$120,1,0,VVC!$B$114,14)</definedName>
    <definedName name="Pending" localSheetId="60">OFFSET(WEC!$B$120,1,0,WEC!$B$114,14)</definedName>
    <definedName name="Pending" localSheetId="61">OFFSET(XEL!$B$120,1,0,XEL!$B$114,14)</definedName>
    <definedName name="Pending">OFFSET(ALE!$B$120,1,0,ALE!$B$114,14)</definedName>
    <definedName name="_xlnm.Print_Area" localSheetId="9">AEE!$D$17:$O$121</definedName>
    <definedName name="_xlnm.Print_Area" localSheetId="10">AEP!$D$17:$O$121</definedName>
    <definedName name="_xlnm.Print_Area" localSheetId="12">AES!$D$17:$O$121</definedName>
    <definedName name="_xlnm.Print_Area" localSheetId="15">AGR!$D$17:$O$121</definedName>
    <definedName name="_xlnm.Print_Area" localSheetId="7">ALE!$D$17:$O$121</definedName>
    <definedName name="_xlnm.Print_Area" localSheetId="14">APC!$D$17:$O$121</definedName>
    <definedName name="_xlnm.Print_Area" localSheetId="16">AVA!$D$17:$O$121</definedName>
    <definedName name="_xlnm.Print_Area" localSheetId="17">'AVA (2)'!$D$17:$O$121</definedName>
    <definedName name="_xlnm.Print_Area" localSheetId="33">BGE!$D$17:$O$121</definedName>
    <definedName name="_xlnm.Print_Area" localSheetId="18">BKH!$D$17:$O$121</definedName>
    <definedName name="_xlnm.Print_Area" localSheetId="21">CMS!$D$17:$O$121</definedName>
    <definedName name="_xlnm.Print_Area" localSheetId="19">CNP!$D$17:$O$121</definedName>
    <definedName name="_xlnm.Print_Area" localSheetId="20">'CNP (2)'!$D$17:$O$121</definedName>
    <definedName name="_xlnm.Print_Area" localSheetId="23">D!$D$17:$O$121</definedName>
    <definedName name="_xlnm.Print_Area" localSheetId="24">DESC!$D$17:$O$121</definedName>
    <definedName name="_xlnm.Print_Area" localSheetId="13">DPL!$D$17:$O$121</definedName>
    <definedName name="_xlnm.Print_Area" localSheetId="25">DTE!$D$17:$O$121</definedName>
    <definedName name="_xlnm.Print_Area" localSheetId="26">DUK!$D$17:$O$121</definedName>
    <definedName name="_xlnm.Print_Area" localSheetId="22">ED!$D$17:$O$121</definedName>
    <definedName name="_xlnm.Print_Area" localSheetId="27">EIX!$D$17:$O$121</definedName>
    <definedName name="_xlnm.Print_Area" localSheetId="30">ES!$D$17:$O$121</definedName>
    <definedName name="_xlnm.Print_Area" localSheetId="31">'ES (2)'!$D$17:$O$121</definedName>
    <definedName name="_xlnm.Print_Area" localSheetId="28">ETR!$D$17:$O$121</definedName>
    <definedName name="_xlnm.Print_Area" localSheetId="29">EVRG!$D$17:$O$121</definedName>
    <definedName name="_xlnm.Print_Area" localSheetId="32">EXC!$D$17:$O$121</definedName>
    <definedName name="_xlnm.Print_Area" localSheetId="34">FE!$D$17:$O$121</definedName>
    <definedName name="_xlnm.Print_Area" localSheetId="36">FOR!$D$17:$O$121</definedName>
    <definedName name="_xlnm.Print_Area" localSheetId="44">FPL!$D$17:$O$121</definedName>
    <definedName name="_xlnm.Print_Area" localSheetId="45">Gulf!$D$17:$O$121</definedName>
    <definedName name="_xlnm.Print_Area" localSheetId="37">HE!$D$17:$O$121</definedName>
    <definedName name="_xlnm.Print_Area" localSheetId="38">IDA!$D$17:$O$121</definedName>
    <definedName name="_xlnm.Print_Area" localSheetId="39">'IDA (2)'!$D$17:$O$121</definedName>
    <definedName name="_xlnm.Print_Area" localSheetId="8">LNT!$D$17:$O$121</definedName>
    <definedName name="_xlnm.Print_Area" localSheetId="40">MDU!$D$17:$O$121</definedName>
    <definedName name="_xlnm.Print_Area" localSheetId="41">MGEE!$D$17:$O$121</definedName>
    <definedName name="_xlnm.Print_Area" localSheetId="42">'MGEE (2)'!$D$17:$O$121</definedName>
    <definedName name="_xlnm.Print_Area" localSheetId="43">NEE!$D$17:$O$121</definedName>
    <definedName name="_xlnm.Print_Area" localSheetId="46">NWE!$D$17:$O$121</definedName>
    <definedName name="_xlnm.Print_Area" localSheetId="47">OGE!$D$17:$O$121</definedName>
    <definedName name="_xlnm.Print_Area" localSheetId="48">OTTR!$D$17:$O$121</definedName>
    <definedName name="_xlnm.Print_Area" localSheetId="49">PacificCorp!$D$17:$O$121</definedName>
    <definedName name="_xlnm.Print_Area" localSheetId="52">PCG!$D$17:$O$121</definedName>
    <definedName name="_xlnm.Print_Area" localSheetId="56">PEG!$D$17:$O$121</definedName>
    <definedName name="_xlnm.Print_Area" localSheetId="35">'Pepco (2)'!$D$17:$O$121</definedName>
    <definedName name="_xlnm.Print_Area" localSheetId="54">PNM!$D$17:$O$121</definedName>
    <definedName name="_xlnm.Print_Area" localSheetId="50">PNW!$D$17:$O$121</definedName>
    <definedName name="_xlnm.Print_Area" localSheetId="53">POR!$D$17:$O$121</definedName>
    <definedName name="_xlnm.Print_Area" localSheetId="55">PPL!$D$17:$O$121</definedName>
    <definedName name="_xlnm.Print_Area" localSheetId="51">PSE!$D$17:$O$121</definedName>
    <definedName name="_xlnm.Print_Area" localSheetId="58">SO!$D$17:$O$121</definedName>
    <definedName name="_xlnm.Print_Area" localSheetId="62">'SPSCO (2)'!$D$17:$O$121</definedName>
    <definedName name="_xlnm.Print_Area" localSheetId="57">SRE!$D$17:$O$121</definedName>
    <definedName name="_xlnm.Print_Area" localSheetId="63">SWEPCO!$D$17:$O$121</definedName>
    <definedName name="_xlnm.Print_Area" localSheetId="64">'SWEPCO (2)'!$D$17:$O$121</definedName>
    <definedName name="_xlnm.Print_Area" localSheetId="11">SWEPCO1!$D$17:$O$121</definedName>
    <definedName name="_xlnm.Print_Area" localSheetId="59">VVC!$D$17:$O$121</definedName>
    <definedName name="_xlnm.Print_Area" localSheetId="60">WEC!$D$17:$O$121</definedName>
    <definedName name="_xlnm.Print_Area" localSheetId="61">XEL!$D$17:$O$121</definedName>
    <definedName name="_xlnm.Print_Titles" localSheetId="6">'EUs (2)'!$1:$3</definedName>
    <definedName name="snl__00135DAC_C0D9_421D_A455_C433F47FBFC1_" localSheetId="40" hidden="1">MDU!$C$36,MDU!$F$41:$J$113</definedName>
    <definedName name="snl__0025B196_B719_4351_9FF1_A04B73591B2C_" localSheetId="19" hidden="1">CNP!$C$20,CNP!$F$24:$G$35</definedName>
    <definedName name="snl__0025B196_B719_4351_9FF1_A04B73591B2C_" localSheetId="20" hidden="1">'CNP (2)'!$C$20,'CNP (2)'!$F$24:$G$35</definedName>
    <definedName name="snl__0058EA7D_5F3A_4E6F_94A0_043E5E322527_" localSheetId="22" hidden="1">ED!$V$42,ED!$X$48:$X$56</definedName>
    <definedName name="snl__005E58BD_D72A_4271_9AB6_039B7C28D5FC_" localSheetId="45" hidden="1">Gulf!$C$36,Gulf!$F$41:$J$113</definedName>
    <definedName name="snl__005E58BD_D72A_4271_9AB6_039B7C28D5FC_" localSheetId="46" hidden="1">NWE!$C$36,NWE!$F$41:$J$113</definedName>
    <definedName name="snl__00CAD69E_C2B0_4FFF_A417_8EE03C95DAC3_" localSheetId="7" hidden="1">ALE!$C$20,ALE!$F$24:$G$35</definedName>
    <definedName name="snl__00DBC1DD_9CB8_492C_8929_E61099358A62_" localSheetId="38" hidden="1">IDA!$C$36,IDA!$F$41:$J$113</definedName>
    <definedName name="snl__00EC8CC9_19F3_42E0_BA94_455729DC6F66_" localSheetId="33" hidden="1">BGE!$V$42,BGE!$X$48:$X$56</definedName>
    <definedName name="snl__00FD3A93_27D9_4757_AC71_A83B09B3F015_" localSheetId="57" hidden="1">SRE!$C$36,SRE!$F$41:$J$113</definedName>
    <definedName name="snl__010388CF_94D7_4ACE_9B1F_B1EBCA3224E9_" localSheetId="7" hidden="1">ALE!$C$20,ALE!$F$24:$G$35</definedName>
    <definedName name="snl__0124C442_9D1F_404C_AFC1_59DF010BAC8C_" localSheetId="34" hidden="1">FE!$V$42,FE!$X$48:$X$56</definedName>
    <definedName name="snl__0138039D_9C46_45B9_93BC_41A8E521D628_" localSheetId="39" hidden="1">'IDA (2)'!$C$36,'IDA (2)'!$F$41:$J$113</definedName>
    <definedName name="snl__013B514D_5538_43CF_8CB6_1C31FCB17DE8_" localSheetId="9" hidden="1">AEE!$V$42,AEE!$X$48:$X$56</definedName>
    <definedName name="snl__013B514D_5538_43CF_8CB6_1C31FCB17DE8_" localSheetId="10" hidden="1">AEP!$V$42,AEP!$X$48:$X$56</definedName>
    <definedName name="snl__013B514D_5538_43CF_8CB6_1C31FCB17DE8_" localSheetId="12" hidden="1">AES!$V$42,AES!$X$48:$X$56</definedName>
    <definedName name="snl__013B514D_5538_43CF_8CB6_1C31FCB17DE8_" localSheetId="15" hidden="1">AGR!$V$42,AGR!$X$48:$X$56</definedName>
    <definedName name="snl__013B514D_5538_43CF_8CB6_1C31FCB17DE8_" localSheetId="14" hidden="1">APC!$V$42,APC!$X$48:$X$56</definedName>
    <definedName name="snl__013B514D_5538_43CF_8CB6_1C31FCB17DE8_" localSheetId="16" hidden="1">AVA!$V$42,AVA!$X$48:$X$56</definedName>
    <definedName name="snl__013B514D_5538_43CF_8CB6_1C31FCB17DE8_" localSheetId="17" hidden="1">'AVA (2)'!$V$42,'AVA (2)'!$X$48:$X$56</definedName>
    <definedName name="snl__013B514D_5538_43CF_8CB6_1C31FCB17DE8_" localSheetId="33" hidden="1">BGE!$V$42,BGE!$X$48:$X$56</definedName>
    <definedName name="snl__013B514D_5538_43CF_8CB6_1C31FCB17DE8_" localSheetId="18" hidden="1">BKH!$V$42,BKH!$X$48:$X$56</definedName>
    <definedName name="snl__013B514D_5538_43CF_8CB6_1C31FCB17DE8_" localSheetId="21" hidden="1">CMS!$V$42,CMS!$X$48:$X$56</definedName>
    <definedName name="snl__013B514D_5538_43CF_8CB6_1C31FCB17DE8_" localSheetId="19" hidden="1">CNP!$V$42,CNP!$X$48:$X$56</definedName>
    <definedName name="snl__013B514D_5538_43CF_8CB6_1C31FCB17DE8_" localSheetId="20" hidden="1">'CNP (2)'!$V$42,'CNP (2)'!$X$48:$X$56</definedName>
    <definedName name="snl__013B514D_5538_43CF_8CB6_1C31FCB17DE8_" localSheetId="23" hidden="1">D!$V$42,D!$X$48:$X$56</definedName>
    <definedName name="snl__013B514D_5538_43CF_8CB6_1C31FCB17DE8_" localSheetId="24" hidden="1">DESC!$V$42,DESC!$X$48:$X$56</definedName>
    <definedName name="snl__013B514D_5538_43CF_8CB6_1C31FCB17DE8_" localSheetId="13" hidden="1">DPL!$V$42,DPL!$X$48:$X$56</definedName>
    <definedName name="snl__013B514D_5538_43CF_8CB6_1C31FCB17DE8_" localSheetId="25" hidden="1">DTE!$V$42,DTE!$X$48:$X$56</definedName>
    <definedName name="snl__013B514D_5538_43CF_8CB6_1C31FCB17DE8_" localSheetId="26" hidden="1">DUK!$V$42,DUK!$X$48:$X$56</definedName>
    <definedName name="snl__013B514D_5538_43CF_8CB6_1C31FCB17DE8_" localSheetId="22" hidden="1">ED!$V$42,ED!$X$48:$X$56</definedName>
    <definedName name="snl__013B514D_5538_43CF_8CB6_1C31FCB17DE8_" localSheetId="27" hidden="1">EIX!$V$42,EIX!$X$48:$X$56</definedName>
    <definedName name="snl__013B514D_5538_43CF_8CB6_1C31FCB17DE8_" localSheetId="30" hidden="1">ES!$V$42,ES!$X$48:$X$56</definedName>
    <definedName name="snl__013B514D_5538_43CF_8CB6_1C31FCB17DE8_" localSheetId="31" hidden="1">'ES (2)'!$V$42,'ES (2)'!$X$48:$X$56</definedName>
    <definedName name="snl__013B514D_5538_43CF_8CB6_1C31FCB17DE8_" localSheetId="28" hidden="1">ETR!$V$42,ETR!$X$48:$X$56</definedName>
    <definedName name="snl__013B514D_5538_43CF_8CB6_1C31FCB17DE8_" localSheetId="29" hidden="1">EVRG!$V$42,EVRG!$X$48:$X$56</definedName>
    <definedName name="snl__013B514D_5538_43CF_8CB6_1C31FCB17DE8_" localSheetId="32" hidden="1">EXC!$V$42,EXC!$X$48:$X$56</definedName>
    <definedName name="snl__013B514D_5538_43CF_8CB6_1C31FCB17DE8_" localSheetId="34" hidden="1">FE!$V$42,FE!$X$48:$X$56</definedName>
    <definedName name="snl__013B514D_5538_43CF_8CB6_1C31FCB17DE8_" localSheetId="36" hidden="1">FOR!$V$42,FOR!$X$48:$X$56</definedName>
    <definedName name="snl__013B514D_5538_43CF_8CB6_1C31FCB17DE8_" localSheetId="44" hidden="1">FPL!$V$42,FPL!$X$48:$X$56</definedName>
    <definedName name="snl__013B514D_5538_43CF_8CB6_1C31FCB17DE8_" localSheetId="45" hidden="1">Gulf!$V$42,Gulf!$X$48:$X$56</definedName>
    <definedName name="snl__013B514D_5538_43CF_8CB6_1C31FCB17DE8_" localSheetId="37" hidden="1">HE!$V$42,HE!$X$48:$X$56</definedName>
    <definedName name="snl__013B514D_5538_43CF_8CB6_1C31FCB17DE8_" localSheetId="38" hidden="1">IDA!$V$42,IDA!$X$48:$X$56</definedName>
    <definedName name="snl__013B514D_5538_43CF_8CB6_1C31FCB17DE8_" localSheetId="39" hidden="1">'IDA (2)'!$V$42,'IDA (2)'!$X$48:$X$56</definedName>
    <definedName name="snl__013B514D_5538_43CF_8CB6_1C31FCB17DE8_" localSheetId="40" hidden="1">MDU!$V$42,MDU!$X$48:$X$56</definedName>
    <definedName name="snl__013B514D_5538_43CF_8CB6_1C31FCB17DE8_" localSheetId="41" hidden="1">MGEE!$V$42,MGEE!$X$48:$X$56</definedName>
    <definedName name="snl__013B514D_5538_43CF_8CB6_1C31FCB17DE8_" localSheetId="42" hidden="1">'MGEE (2)'!$V$42,'MGEE (2)'!$X$48:$X$56</definedName>
    <definedName name="snl__013B514D_5538_43CF_8CB6_1C31FCB17DE8_" localSheetId="43" hidden="1">NEE!$V$42,NEE!$X$48:$X$56</definedName>
    <definedName name="snl__013B514D_5538_43CF_8CB6_1C31FCB17DE8_" localSheetId="46" hidden="1">NWE!$V$42,NWE!$X$48:$X$56</definedName>
    <definedName name="snl__013B514D_5538_43CF_8CB6_1C31FCB17DE8_" localSheetId="47" hidden="1">OGE!$V$42,OGE!$X$48:$X$56</definedName>
    <definedName name="snl__013B514D_5538_43CF_8CB6_1C31FCB17DE8_" localSheetId="48" hidden="1">OTTR!$V$42,OTTR!$X$48:$X$56</definedName>
    <definedName name="snl__013B514D_5538_43CF_8CB6_1C31FCB17DE8_" localSheetId="49" hidden="1">PacificCorp!$V$42,PacificCorp!$X$48:$X$56</definedName>
    <definedName name="snl__013B514D_5538_43CF_8CB6_1C31FCB17DE8_" localSheetId="52" hidden="1">PCG!$V$42,PCG!$X$48:$X$56</definedName>
    <definedName name="snl__013B514D_5538_43CF_8CB6_1C31FCB17DE8_" localSheetId="56" hidden="1">PEG!$V$42,PEG!$X$48:$X$56</definedName>
    <definedName name="snl__013B514D_5538_43CF_8CB6_1C31FCB17DE8_" localSheetId="35" hidden="1">'Pepco (2)'!$V$42,'Pepco (2)'!$X$48:$X$56</definedName>
    <definedName name="snl__013B514D_5538_43CF_8CB6_1C31FCB17DE8_" localSheetId="54" hidden="1">PNM!$V$42,PNM!$X$48:$X$56</definedName>
    <definedName name="snl__013B514D_5538_43CF_8CB6_1C31FCB17DE8_" localSheetId="50" hidden="1">PNW!$V$42,PNW!$X$48:$X$56</definedName>
    <definedName name="snl__013B514D_5538_43CF_8CB6_1C31FCB17DE8_" localSheetId="53" hidden="1">POR!$V$42,POR!$X$48:$X$56</definedName>
    <definedName name="snl__013B514D_5538_43CF_8CB6_1C31FCB17DE8_" localSheetId="55" hidden="1">PPL!$V$42,PPL!$X$48:$X$56</definedName>
    <definedName name="snl__013B514D_5538_43CF_8CB6_1C31FCB17DE8_" localSheetId="51" hidden="1">PSE!$V$42,PSE!$X$48:$X$56</definedName>
    <definedName name="snl__013B514D_5538_43CF_8CB6_1C31FCB17DE8_" localSheetId="58" hidden="1">SO!$V$42,SO!$X$48:$X$56</definedName>
    <definedName name="snl__013B514D_5538_43CF_8CB6_1C31FCB17DE8_" localSheetId="62" hidden="1">'SPSCO (2)'!$V$42,'SPSCO (2)'!$X$48:$X$56</definedName>
    <definedName name="snl__013B514D_5538_43CF_8CB6_1C31FCB17DE8_" localSheetId="57" hidden="1">SRE!$V$42,SRE!$X$48:$X$56</definedName>
    <definedName name="snl__013B514D_5538_43CF_8CB6_1C31FCB17DE8_" localSheetId="63" hidden="1">SWEPCO!$V$42,SWEPCO!$X$48:$X$56</definedName>
    <definedName name="snl__013B514D_5538_43CF_8CB6_1C31FCB17DE8_" localSheetId="64" hidden="1">'SWEPCO (2)'!$V$42,'SWEPCO (2)'!$X$48:$X$56</definedName>
    <definedName name="snl__013B514D_5538_43CF_8CB6_1C31FCB17DE8_" localSheetId="11" hidden="1">SWEPCO1!$V$42,SWEPCO1!$X$48:$X$56</definedName>
    <definedName name="snl__013B514D_5538_43CF_8CB6_1C31FCB17DE8_" localSheetId="59" hidden="1">VVC!$V$42,VVC!$X$48:$X$56</definedName>
    <definedName name="snl__013B514D_5538_43CF_8CB6_1C31FCB17DE8_" localSheetId="60" hidden="1">WEC!$V$42,WEC!$X$48:$X$56</definedName>
    <definedName name="snl__013B514D_5538_43CF_8CB6_1C31FCB17DE8_" localSheetId="61" hidden="1">XEL!$V$42,XEL!$X$48:$X$56</definedName>
    <definedName name="snl__016308CB_183F_472E_A189_9B71419C81D3_" localSheetId="15" hidden="1">AGR!$V$42,AGR!$X$48:$X$56</definedName>
    <definedName name="snl__016308CB_183F_472E_A189_9B71419C81D3_" localSheetId="18" hidden="1">BKH!$V$42,BKH!$X$48:$X$56</definedName>
    <definedName name="snl__016308CB_183F_472E_A189_9B71419C81D3_" localSheetId="19" hidden="1">CNP!$V$42,CNP!$X$48:$X$56</definedName>
    <definedName name="snl__016308CB_183F_472E_A189_9B71419C81D3_" localSheetId="23" hidden="1">D!$V$42,D!$X$48:$X$56</definedName>
    <definedName name="snl__016308CB_183F_472E_A189_9B71419C81D3_" localSheetId="25" hidden="1">DTE!$V$42,DTE!$X$48:$X$56</definedName>
    <definedName name="snl__016308CB_183F_472E_A189_9B71419C81D3_" localSheetId="22" hidden="1">ED!$V$42,ED!$X$48:$X$56</definedName>
    <definedName name="snl__01762537_FCBE_45F8_B831_DDC06AD475C1_" localSheetId="59" hidden="1">VVC!$V$42,VVC!$X$48:$X$56</definedName>
    <definedName name="snl__017A727F_3C60_4175_AC5A_96617AACE9A6_" localSheetId="40" hidden="1">MDU!$V$42,MDU!$X$48:$X$56</definedName>
    <definedName name="snl__018F1FCD_F3E5_47CA_9D79_C048E4208031_" localSheetId="38" hidden="1">IDA!$C$36,IDA!$F$41:$J$113</definedName>
    <definedName name="snl__01BDFA9B_DB22_432A_9A34_EEF153D0FFD5_" localSheetId="34" hidden="1">FE!$V$42,FE!$X$48:$X$56</definedName>
    <definedName name="snl__01C2C412_B819_400D_8ADD_6D6E31C6745A_" localSheetId="27" hidden="1">EIX!$V$42,EIX!$X$48:$X$56</definedName>
    <definedName name="snl__01CBDD8D_476E_4717_8186_E34E7BF654D4_" localSheetId="62" hidden="1">'SPSCO (2)'!$C$20,'SPSCO (2)'!$F$24:$G$35</definedName>
    <definedName name="snl__01FCCF81_CE2B_4F3F_9D12_F82E06A0093B_" localSheetId="35" hidden="1">'Pepco (2)'!$V$42,'Pepco (2)'!$X$48:$X$56</definedName>
    <definedName name="snl__021F9940_5786_4FBD_9F50_5EEA97E3DF63_" localSheetId="28" hidden="1">ETR!$V$42,ETR!$X$48:$X$56</definedName>
    <definedName name="snl__0222AF68_F24D_49FB_BE0D_52727E974CC4_" localSheetId="35" hidden="1">'Pepco (2)'!$C$36,'Pepco (2)'!$F$41:$J$113</definedName>
    <definedName name="snl__02281FBF_D40D_459B_8E21_15CBEE367CF0_" localSheetId="49" hidden="1">PacificCorp!$C$20,PacificCorp!$F$24:$G$35</definedName>
    <definedName name="snl__0262BB12_84B3_4DC8_B054_E73EA2DEF907_" localSheetId="60" hidden="1">WEC!$C$20,WEC!$F$24:$G$35</definedName>
    <definedName name="snl__0283C416_BF07_4407_B757_EE7DBA1E6226_" localSheetId="24" hidden="1">DESC!$C$36,DESC!$F$41:$J$113</definedName>
    <definedName name="snl__0299995D_E2EB_4ACF_88BB_11461C7CBC09_" localSheetId="61" hidden="1">XEL!$V$42,XEL!$X$48:$X$56</definedName>
    <definedName name="snl__029D9C1B_948F_4AA0_B41C_D62D35E4A27F_" localSheetId="46" hidden="1">NWE!$V$42,NWE!$X$48:$X$56</definedName>
    <definedName name="snl__029EC219_49D1_4564_92E4_3A09F2EDD37F_" localSheetId="30" hidden="1">ES!$C$20,ES!$F$24:$G$35</definedName>
    <definedName name="snl__02D1A706_3577_4297_85BD_A76D670B5119_" localSheetId="7" hidden="1">ALE!$C$36,ALE!$F$41:$J$113</definedName>
    <definedName name="snl__02D2646A_6760_4019_BB18_A6BC6EF12EB7_" localSheetId="28" hidden="1">ETR!$C$20,ETR!$F$24:$G$35</definedName>
    <definedName name="snl__02FD2A6A_24BA_46F4_96B8_5DAB5C41A5F6_" localSheetId="9" hidden="1">AEE!$C$20,AEE!$F$24:$G$35</definedName>
    <definedName name="snl__03124553_A39B_473D_BA3D_1A9408AF8765_" localSheetId="9" hidden="1">AEE!$C$36,AEE!$F$41:$J$113</definedName>
    <definedName name="snl__0352DD88_18F2_451F_8DA7_90CC5FEB3F3D_" localSheetId="45" hidden="1">Gulf!$C$20,Gulf!$F$24:$G$35</definedName>
    <definedName name="snl__0360AA71_7761_470F_9A34_84169E5404AB_" localSheetId="58" hidden="1">SO!$V$42,SO!$X$48:$X$56</definedName>
    <definedName name="snl__036E4407_C993_41B7_8214_1700BF45FBD9_" localSheetId="17" hidden="1">'AVA (2)'!$V$42,'AVA (2)'!$X$48:$X$56</definedName>
    <definedName name="snl__03B1ECD4_1278_4BFA_919F_C9E1A9DEEC2B_" localSheetId="11" hidden="1">SWEPCO1!$C$36,SWEPCO1!$F$41:$J$113</definedName>
    <definedName name="snl__03BAFA2D_6092_4FF6_B217_23D6E9AC7552_" localSheetId="11" hidden="1">SWEPCO1!$V$42,SWEPCO1!$X$48:$X$56</definedName>
    <definedName name="snl__042A9FD2_6113_4488_92C7_53F1B2D036F7_" localSheetId="43" hidden="1">NEE!$V$42,NEE!$X$48:$X$56</definedName>
    <definedName name="snl__04462D1D_449F_4807_AB6C_D8250904016D_" localSheetId="23" hidden="1">D!$C$20,D!$F$24:$G$35</definedName>
    <definedName name="snl__04893B8D_EBD5_414B_A6F9_D799A73B3A69_" localSheetId="43" hidden="1">NEE!$V$42,NEE!$X$48:$X$56</definedName>
    <definedName name="snl__049CD3D3_71CC_479A_A51C_61F13CFC3390_" localSheetId="43" hidden="1">NEE!$C$20,NEE!$F$24:$G$35</definedName>
    <definedName name="snl__04B4221E_BDEC_4B9C_B388_4C4A859662A2_" localSheetId="20" hidden="1">'CNP (2)'!$C$36,'CNP (2)'!$F$41:$J$113</definedName>
    <definedName name="snl__04E0371A_F390_4B21_A9D5_41166E33B727_" localSheetId="33" hidden="1">BGE!$C$36,BGE!$F$41:$J$113</definedName>
    <definedName name="snl__04F21231_B086_4C76_9B97_9113A6C70168_" localSheetId="16" hidden="1">AVA!$C$20,AVA!$F$24:$G$35</definedName>
    <definedName name="snl__050A61CA_32F8_4634_8A44_370F9B573CCC_" localSheetId="45" hidden="1">Gulf!$V$42,Gulf!$X$48:$X$56</definedName>
    <definedName name="snl__050A61CA_32F8_4634_8A44_370F9B573CCC_" localSheetId="46" hidden="1">NWE!$V$42,NWE!$X$48:$X$56</definedName>
    <definedName name="snl__05293D20_6760_4815_8316_D165B11B7610_" localSheetId="29" hidden="1">EVRG!$C$20,EVRG!$F$24:$G$35</definedName>
    <definedName name="snl__05370C25_2709_4FEF_8DC9_F1F85E68F7C3_" localSheetId="63" hidden="1">SWEPCO!$C$36,SWEPCO!$F$41:$J$113</definedName>
    <definedName name="snl__05370C25_2709_4FEF_8DC9_F1F85E68F7C3_" localSheetId="64" hidden="1">'SWEPCO (2)'!$C$36,'SWEPCO (2)'!$F$41:$J$113</definedName>
    <definedName name="snl__053D4E57_976B_4E45_B97C_C75A05699383_" localSheetId="40" hidden="1">MDU!$C$36,MDU!$F$41:$J$113</definedName>
    <definedName name="snl__0542FF83_0E6B_4009_BCF0_FC07F9F9810A_" localSheetId="42" hidden="1">'MGEE (2)'!$V$42,'MGEE (2)'!$X$48:$X$56</definedName>
    <definedName name="snl__05489C4A_635C_4F72_9980_A23048E61D19_" localSheetId="8" hidden="1">LNT!$V$42,LNT!$X$48:$X$56</definedName>
    <definedName name="snl__0568A63D_FF03_4808_9CCF_6233AEEB4C77_" localSheetId="40" hidden="1">MDU!$C$20,MDU!$F$24:$G$35</definedName>
    <definedName name="snl__0578D4C5_9C32_4F9D_BE8F_1097E5BFA8E1_" localSheetId="23" hidden="1">D!$C$20,D!$F$24:$G$35</definedName>
    <definedName name="snl__0587BF85_4EF8_4A8B_9D7A_68E291CD0141_" localSheetId="23" hidden="1">D!$V$42,D!$X$48:$X$56</definedName>
    <definedName name="snl__0587BF85_4EF8_4A8B_9D7A_68E291CD0141_" localSheetId="25" hidden="1">DTE!$V$42,DTE!$X$48:$X$56</definedName>
    <definedName name="snl__05B55F90_FF8D_4F16_8FAC_C9989249A74D_" localSheetId="43" hidden="1">NEE!$V$42,NEE!$X$48:$X$56</definedName>
    <definedName name="snl__05E123FC_FA5C_4076_9E1C_3A986D7816AE_" localSheetId="50" hidden="1">PNW!$C$36,PNW!$F$41:$J$113</definedName>
    <definedName name="snl__05FABB85_170A_4C8E_9ACC_9FACE3A0962E_" localSheetId="57" hidden="1">SRE!$V$42,SRE!$X$48:$X$56</definedName>
    <definedName name="snl__060C1C94_FECE_4463_B0B9_4BAE5E6A2A0D_" localSheetId="58" hidden="1">SO!$C$20,SO!$F$24:$G$35</definedName>
    <definedName name="snl__0641864C_B3B7_4CE8_938D_9F650AA13870_" localSheetId="40" hidden="1">MDU!$C$20,MDU!$F$24:$G$35</definedName>
    <definedName name="snl__0641864C_B3B7_4CE8_938D_9F650AA13870_" localSheetId="49" hidden="1">PacificCorp!$C$20,PacificCorp!$F$24:$G$35</definedName>
    <definedName name="snl__0641864C_B3B7_4CE8_938D_9F650AA13870_" localSheetId="52" hidden="1">PCG!$C$20,PCG!$F$24:$G$35</definedName>
    <definedName name="snl__0641864C_B3B7_4CE8_938D_9F650AA13870_" localSheetId="56" hidden="1">PEG!$C$20,PEG!$F$24:$G$35</definedName>
    <definedName name="snl__0641864C_B3B7_4CE8_938D_9F650AA13870_" localSheetId="54" hidden="1">PNM!$C$20,PNM!$F$24:$G$35</definedName>
    <definedName name="snl__0641864C_B3B7_4CE8_938D_9F650AA13870_" localSheetId="50" hidden="1">PNW!$C$20,PNW!$F$24:$G$35</definedName>
    <definedName name="snl__0641864C_B3B7_4CE8_938D_9F650AA13870_" localSheetId="53" hidden="1">POR!$C$20,POR!$F$24:$G$35</definedName>
    <definedName name="snl__0641864C_B3B7_4CE8_938D_9F650AA13870_" localSheetId="55" hidden="1">PPL!$C$20,PPL!$F$24:$G$35</definedName>
    <definedName name="snl__0641864C_B3B7_4CE8_938D_9F650AA13870_" localSheetId="51" hidden="1">PSE!$C$20,PSE!$F$24:$G$35</definedName>
    <definedName name="snl__0641864C_B3B7_4CE8_938D_9F650AA13870_" localSheetId="58" hidden="1">SO!$C$20,SO!$F$24:$G$35</definedName>
    <definedName name="snl__0641864C_B3B7_4CE8_938D_9F650AA13870_" localSheetId="62" hidden="1">'SPSCO (2)'!$C$20,'SPSCO (2)'!$F$24:$G$35</definedName>
    <definedName name="snl__0641864C_B3B7_4CE8_938D_9F650AA13870_" localSheetId="57" hidden="1">SRE!$C$20,SRE!$F$24:$G$35</definedName>
    <definedName name="snl__0641864C_B3B7_4CE8_938D_9F650AA13870_" localSheetId="63" hidden="1">SWEPCO!$C$20,SWEPCO!$F$24:$G$35</definedName>
    <definedName name="snl__0641864C_B3B7_4CE8_938D_9F650AA13870_" localSheetId="64" hidden="1">'SWEPCO (2)'!$C$20,'SWEPCO (2)'!$F$24:$G$35</definedName>
    <definedName name="snl__0641864C_B3B7_4CE8_938D_9F650AA13870_" localSheetId="59" hidden="1">VVC!$C$20,VVC!$F$24:$G$35</definedName>
    <definedName name="snl__0641864C_B3B7_4CE8_938D_9F650AA13870_" localSheetId="60" hidden="1">WEC!$C$20,WEC!$F$24:$G$35</definedName>
    <definedName name="snl__0641864C_B3B7_4CE8_938D_9F650AA13870_" localSheetId="61" hidden="1">XEL!$C$20,XEL!$F$24:$G$35</definedName>
    <definedName name="snl__0664E66E_63C2_455E_8382_95F2CAEC4F3B_" localSheetId="22" hidden="1">ED!$C$36,ED!$F$41:$J$113</definedName>
    <definedName name="snl__0679BF76_0AC4_4AB1_B053_6EF32BC5EA18_" localSheetId="34" hidden="1">FE!$C$20,FE!$F$24:$G$35</definedName>
    <definedName name="snl__0679BF76_0AC4_4AB1_B053_6EF32BC5EA18_" localSheetId="35" hidden="1">'Pepco (2)'!$C$20,'Pepco (2)'!$F$24:$G$35</definedName>
    <definedName name="snl__06913104_C52B_4B91_8970_49ECC75DE6BB_" localSheetId="54" hidden="1">PNM!$C$20,PNM!$F$24:$G$35</definedName>
    <definedName name="snl__06913104_C52B_4B91_8970_49ECC75DE6BB_" localSheetId="53" hidden="1">POR!$C$20,POR!$F$24:$G$35</definedName>
    <definedName name="snl__06CAAFF1_0B76_42E0_A656_074A2A0039FC_" localSheetId="50" hidden="1">PNW!$V$42,PNW!$X$48:$X$56</definedName>
    <definedName name="snl__06D18636_73B5_4F76_9891_C41FABDC6298_" localSheetId="23" hidden="1">D!$C$36,D!$F$41:$J$113</definedName>
    <definedName name="snl__06DD5A3F_2718_4CF3_9FEB_612854EB6769_" localSheetId="49" hidden="1">PacificCorp!$C$36,PacificCorp!$F$41:$J$113</definedName>
    <definedName name="snl__075ED6D0_3426_438C_9864_4049B17492DE_" localSheetId="14" hidden="1">APC!$V$42,APC!$X$48:$X$56</definedName>
    <definedName name="snl__0797EC29_BBB2_4560_8BDD_5CFB686E5723_" localSheetId="15" hidden="1">AGR!$C$36,AGR!$F$41:$J$113</definedName>
    <definedName name="snl__07CD3566_DB8B_46FD_8421_8CC96C9C89AF_" localSheetId="61" hidden="1">XEL!$C$36,XEL!$F$41:$J$113</definedName>
    <definedName name="snl__07D4B0B0_911E_436D_A72C_40C195A6461C_" localSheetId="44" hidden="1">FPL!$C$36,FPL!$F$41:$J$113</definedName>
    <definedName name="snl__07D4B0B0_911E_436D_A72C_40C195A6461C_" localSheetId="45" hidden="1">Gulf!$C$36,Gulf!$F$41:$J$113</definedName>
    <definedName name="snl__07D4B0B0_911E_436D_A72C_40C195A6461C_" localSheetId="40" hidden="1">MDU!$C$36,MDU!$F$41:$J$113</definedName>
    <definedName name="snl__07D4B0B0_911E_436D_A72C_40C195A6461C_" localSheetId="41" hidden="1">MGEE!$C$36,MGEE!$F$41:$J$113</definedName>
    <definedName name="snl__07D4B0B0_911E_436D_A72C_40C195A6461C_" localSheetId="42" hidden="1">'MGEE (2)'!$C$36,'MGEE (2)'!$F$41:$J$113</definedName>
    <definedName name="snl__07D4B0B0_911E_436D_A72C_40C195A6461C_" localSheetId="43" hidden="1">NEE!$C$36,NEE!$F$41:$J$113</definedName>
    <definedName name="snl__07D4B0B0_911E_436D_A72C_40C195A6461C_" localSheetId="46" hidden="1">NWE!$C$36,NWE!$F$41:$J$113</definedName>
    <definedName name="snl__07D4B0B0_911E_436D_A72C_40C195A6461C_" localSheetId="47" hidden="1">OGE!$C$36,OGE!$F$41:$J$113</definedName>
    <definedName name="snl__07D4B0B0_911E_436D_A72C_40C195A6461C_" localSheetId="48" hidden="1">OTTR!$C$36,OTTR!$F$41:$J$113</definedName>
    <definedName name="snl__07D4B0B0_911E_436D_A72C_40C195A6461C_" localSheetId="49" hidden="1">PacificCorp!$C$36,PacificCorp!$F$41:$J$113</definedName>
    <definedName name="snl__07D4B0B0_911E_436D_A72C_40C195A6461C_" localSheetId="52" hidden="1">PCG!$C$36,PCG!$F$41:$J$113</definedName>
    <definedName name="snl__07D4B0B0_911E_436D_A72C_40C195A6461C_" localSheetId="56" hidden="1">PEG!$C$36,PEG!$F$41:$J$113</definedName>
    <definedName name="snl__07D4B0B0_911E_436D_A72C_40C195A6461C_" localSheetId="54" hidden="1">PNM!$C$36,PNM!$F$41:$J$113</definedName>
    <definedName name="snl__07D4B0B0_911E_436D_A72C_40C195A6461C_" localSheetId="50" hidden="1">PNW!$C$36,PNW!$F$41:$J$113</definedName>
    <definedName name="snl__07D4B0B0_911E_436D_A72C_40C195A6461C_" localSheetId="53" hidden="1">POR!$C$36,POR!$F$41:$J$113</definedName>
    <definedName name="snl__07D4B0B0_911E_436D_A72C_40C195A6461C_" localSheetId="55" hidden="1">PPL!$C$36,PPL!$F$41:$J$113</definedName>
    <definedName name="snl__07D4B0B0_911E_436D_A72C_40C195A6461C_" localSheetId="51" hidden="1">PSE!$C$36,PSE!$F$41:$J$113</definedName>
    <definedName name="snl__07D4B0B0_911E_436D_A72C_40C195A6461C_" localSheetId="58" hidden="1">SO!$C$36,SO!$F$41:$J$113</definedName>
    <definedName name="snl__07D4B0B0_911E_436D_A72C_40C195A6461C_" localSheetId="62" hidden="1">'SPSCO (2)'!$C$36,'SPSCO (2)'!$F$41:$J$113</definedName>
    <definedName name="snl__07D4B0B0_911E_436D_A72C_40C195A6461C_" localSheetId="63" hidden="1">SWEPCO!$C$36,SWEPCO!$F$41:$J$113</definedName>
    <definedName name="snl__07D4B0B0_911E_436D_A72C_40C195A6461C_" localSheetId="64" hidden="1">'SWEPCO (2)'!$C$36,'SWEPCO (2)'!$F$41:$J$113</definedName>
    <definedName name="snl__07D4B0B0_911E_436D_A72C_40C195A6461C_" localSheetId="59" hidden="1">VVC!$C$36,VVC!$F$41:$J$113</definedName>
    <definedName name="snl__07D4B0B0_911E_436D_A72C_40C195A6461C_" localSheetId="60" hidden="1">WEC!$C$36,WEC!$F$41:$J$113</definedName>
    <definedName name="snl__07D4B0B0_911E_436D_A72C_40C195A6461C_" localSheetId="61" hidden="1">XEL!$C$36,XEL!$F$41:$J$113</definedName>
    <definedName name="snl__07EC953B_4C0D_4BE8_8653_734116B79F20_" localSheetId="35" hidden="1">'Pepco (2)'!$V$42,'Pepco (2)'!$X$48:$X$56</definedName>
    <definedName name="snl__07F667FB_F15E_49FE_8BF7_8905F2A8988B_" localSheetId="12" hidden="1">AES!$C$20,AES!$F$24:$G$35</definedName>
    <definedName name="snl__080028E3_EF98_4872_8083_C267C666EB77_" localSheetId="10" hidden="1">AEP!$C$20,AEP!$F$24:$G$35</definedName>
    <definedName name="snl__080028E3_EF98_4872_8083_C267C666EB77_" localSheetId="12" hidden="1">AES!$C$20,AES!$F$24:$G$35</definedName>
    <definedName name="snl__080028E3_EF98_4872_8083_C267C666EB77_" localSheetId="14" hidden="1">APC!$C$20,APC!$F$24:$G$35</definedName>
    <definedName name="snl__080028E3_EF98_4872_8083_C267C666EB77_" localSheetId="13" hidden="1">DPL!$C$20,DPL!$F$24:$G$35</definedName>
    <definedName name="snl__080028E3_EF98_4872_8083_C267C666EB77_" localSheetId="11" hidden="1">SWEPCO1!$C$20,SWEPCO1!$F$24:$G$35</definedName>
    <definedName name="snl__0804863A_E3E5_4FB1_A136_6B4ACE4E8F7F_" localSheetId="61" hidden="1">XEL!$C$36,XEL!$F$41:$J$113</definedName>
    <definedName name="snl__08108872_E555_4B40_B38C_0E5EA101F41D_" localSheetId="33" hidden="1">BGE!$C$20,BGE!$F$24:$G$35</definedName>
    <definedName name="snl__08108872_E555_4B40_B38C_0E5EA101F41D_" localSheetId="23" hidden="1">D!$C$20,D!$F$24:$G$35</definedName>
    <definedName name="snl__08108872_E555_4B40_B38C_0E5EA101F41D_" localSheetId="24" hidden="1">DESC!$C$20,DESC!$F$24:$G$35</definedName>
    <definedName name="snl__08108872_E555_4B40_B38C_0E5EA101F41D_" localSheetId="25" hidden="1">DTE!$C$20,DTE!$F$24:$G$35</definedName>
    <definedName name="snl__08108872_E555_4B40_B38C_0E5EA101F41D_" localSheetId="26" hidden="1">DUK!$C$20,DUK!$F$24:$G$35</definedName>
    <definedName name="snl__08108872_E555_4B40_B38C_0E5EA101F41D_" localSheetId="27" hidden="1">EIX!$C$20,EIX!$F$24:$G$35</definedName>
    <definedName name="snl__08108872_E555_4B40_B38C_0E5EA101F41D_" localSheetId="30" hidden="1">ES!$C$20,ES!$F$24:$G$35</definedName>
    <definedName name="snl__08108872_E555_4B40_B38C_0E5EA101F41D_" localSheetId="31" hidden="1">'ES (2)'!$C$20,'ES (2)'!$F$24:$G$35</definedName>
    <definedName name="snl__08108872_E555_4B40_B38C_0E5EA101F41D_" localSheetId="28" hidden="1">ETR!$C$20,ETR!$F$24:$G$35</definedName>
    <definedName name="snl__08108872_E555_4B40_B38C_0E5EA101F41D_" localSheetId="29" hidden="1">EVRG!$C$20,EVRG!$F$24:$G$35</definedName>
    <definedName name="snl__08108872_E555_4B40_B38C_0E5EA101F41D_" localSheetId="32" hidden="1">EXC!$C$20,EXC!$F$24:$G$35</definedName>
    <definedName name="snl__08108872_E555_4B40_B38C_0E5EA101F41D_" localSheetId="34" hidden="1">FE!$C$20,FE!$F$24:$G$35</definedName>
    <definedName name="snl__08108872_E555_4B40_B38C_0E5EA101F41D_" localSheetId="36" hidden="1">FOR!$C$20,FOR!$F$24:$G$35</definedName>
    <definedName name="snl__08108872_E555_4B40_B38C_0E5EA101F41D_" localSheetId="44" hidden="1">FPL!$C$20,FPL!$F$24:$G$35</definedName>
    <definedName name="snl__08108872_E555_4B40_B38C_0E5EA101F41D_" localSheetId="45" hidden="1">Gulf!$C$20,Gulf!$F$24:$G$35</definedName>
    <definedName name="snl__08108872_E555_4B40_B38C_0E5EA101F41D_" localSheetId="37" hidden="1">HE!$C$20,HE!$F$24:$G$35</definedName>
    <definedName name="snl__08108872_E555_4B40_B38C_0E5EA101F41D_" localSheetId="38" hidden="1">IDA!$C$20,IDA!$F$24:$G$35</definedName>
    <definedName name="snl__08108872_E555_4B40_B38C_0E5EA101F41D_" localSheetId="39" hidden="1">'IDA (2)'!$C$20,'IDA (2)'!$F$24:$G$35</definedName>
    <definedName name="snl__08108872_E555_4B40_B38C_0E5EA101F41D_" localSheetId="41" hidden="1">MGEE!$C$20,MGEE!$F$24:$G$35</definedName>
    <definedName name="snl__08108872_E555_4B40_B38C_0E5EA101F41D_" localSheetId="42" hidden="1">'MGEE (2)'!$C$20,'MGEE (2)'!$F$24:$G$35</definedName>
    <definedName name="snl__08108872_E555_4B40_B38C_0E5EA101F41D_" localSheetId="43" hidden="1">NEE!$C$20,NEE!$F$24:$G$35</definedName>
    <definedName name="snl__08108872_E555_4B40_B38C_0E5EA101F41D_" localSheetId="46" hidden="1">NWE!$C$20,NWE!$F$24:$G$35</definedName>
    <definedName name="snl__08108872_E555_4B40_B38C_0E5EA101F41D_" localSheetId="47" hidden="1">OGE!$C$20,OGE!$F$24:$G$35</definedName>
    <definedName name="snl__08108872_E555_4B40_B38C_0E5EA101F41D_" localSheetId="48" hidden="1">OTTR!$C$20,OTTR!$F$24:$G$35</definedName>
    <definedName name="snl__08108872_E555_4B40_B38C_0E5EA101F41D_" localSheetId="52" hidden="1">PCG!$C$20,PCG!$F$24:$G$35</definedName>
    <definedName name="snl__08108872_E555_4B40_B38C_0E5EA101F41D_" localSheetId="56" hidden="1">PEG!$C$20,PEG!$F$24:$G$35</definedName>
    <definedName name="snl__08108872_E555_4B40_B38C_0E5EA101F41D_" localSheetId="35" hidden="1">'Pepco (2)'!$C$20,'Pepco (2)'!$F$24:$G$35</definedName>
    <definedName name="snl__08108872_E555_4B40_B38C_0E5EA101F41D_" localSheetId="54" hidden="1">PNM!$C$20,PNM!$F$24:$G$35</definedName>
    <definedName name="snl__08108872_E555_4B40_B38C_0E5EA101F41D_" localSheetId="53" hidden="1">POR!$C$20,POR!$F$24:$G$35</definedName>
    <definedName name="snl__082A0207_CCAB_4054_BBAF_D01D9AB6DF51_" localSheetId="42" hidden="1">'MGEE (2)'!$C$20,'MGEE (2)'!$F$24:$G$35</definedName>
    <definedName name="snl__0860BF83_D7C6_4F6B_8CA4_677F7B02A967_" localSheetId="55" hidden="1">PPL!$V$42,PPL!$X$48:$X$56</definedName>
    <definedName name="snl__08736B1D_6438_4DB4_AFD8_87B2262E9C7E_" localSheetId="19" hidden="1">CNP!$C$20,CNP!$F$24:$G$35</definedName>
    <definedName name="snl__0878F56E_D184_4068_AEE9_590E4FF3B4FF_" localSheetId="34" hidden="1">FE!$C$36,FE!$F$41:$J$113</definedName>
    <definedName name="snl__0878F56E_D184_4068_AEE9_590E4FF3B4FF_" localSheetId="35" hidden="1">'Pepco (2)'!$C$36,'Pepco (2)'!$F$41:$J$113</definedName>
    <definedName name="snl__08859FF4_3E7D_4B2B_A682_B5BA1586C2C3_" localSheetId="16" hidden="1">AVA!$V$42,AVA!$X$48:$X$56</definedName>
    <definedName name="snl__089212FA_27C8_4175_9E76_3782D25B4DA8_" localSheetId="20" hidden="1">'CNP (2)'!$C$20,'CNP (2)'!$F$24:$G$35</definedName>
    <definedName name="snl__08AF6518_5FA9_43E0_A75B_45F787276DEF_" localSheetId="37" hidden="1">HE!$C$20,HE!$F$24:$G$35</definedName>
    <definedName name="snl__08BC2E0A_B252_4E25_8CBE_92C4EF79C83B_" localSheetId="18" hidden="1">BKH!$C$20,BKH!$F$24:$G$35</definedName>
    <definedName name="snl__08C8CCA9_D63E_42DA_A32B_21ABD8F8E892_" localSheetId="48" hidden="1">OTTR!$C$36,OTTR!$F$41:$J$113</definedName>
    <definedName name="snl__08C943E9_76E4_4966_A485_AA801C5EE02C_" localSheetId="20" hidden="1">'CNP (2)'!$V$42,'CNP (2)'!$X$48:$X$56</definedName>
    <definedName name="snl__08CE4A12_08B6_42C6_8009_79FBE4D555E4_" localSheetId="58" hidden="1">SO!$C$36,SO!$F$41:$J$113</definedName>
    <definedName name="snl__08D8B00C_0D8B_470F_8AFC_224BEE983635_" localSheetId="33" hidden="1">BGE!$C$36,BGE!$F$41:$J$113</definedName>
    <definedName name="snl__08E7CD0C_3F13_4DE7_A324_77315D8E6FE7_" localSheetId="39" hidden="1">'IDA (2)'!$C$20,'IDA (2)'!$F$24:$G$35</definedName>
    <definedName name="snl__08FA724C_FC68_40AA_BDBA_3A7D1ACBE0A4_" localSheetId="23" hidden="1">D!$V$42,D!$X$48:$X$56</definedName>
    <definedName name="snl__090DCA7B_7178_4105_A438_BE50B72EA5EA_" localSheetId="63" hidden="1">SWEPCO!$C$36,SWEPCO!$F$41:$J$113</definedName>
    <definedName name="snl__090DCA7B_7178_4105_A438_BE50B72EA5EA_" localSheetId="64" hidden="1">'SWEPCO (2)'!$C$36,'SWEPCO (2)'!$F$41:$J$113</definedName>
    <definedName name="snl__0919718B_4AA0_46F3_AC11_FD0A0D987763_" localSheetId="59" hidden="1">VVC!$C$36,VVC!$F$41:$J$113</definedName>
    <definedName name="snl__09270467_5B3A_41A9_9B65_F0C49C268C1D_" localSheetId="41" hidden="1">MGEE!$V$42,MGEE!$X$48:$X$56</definedName>
    <definedName name="snl__093DC5B0_BBFC_4C8D_99E7_921624BECA50_" localSheetId="54" hidden="1">PNM!$C$36,PNM!$F$41:$J$113</definedName>
    <definedName name="snl__09471CAA_561B_4F3C_BBD1_061DD5428542_" localSheetId="22" hidden="1">ED!$C$36,ED!$F$41:$J$113</definedName>
    <definedName name="snl__09541C75_8CD0_410A_ABC4_785C9FD29EB0_" localSheetId="59" hidden="1">VVC!$C$20,VVC!$F$24:$G$35</definedName>
    <definedName name="snl__097FA9EE_DDEF_4CFF_95EA_B47A721C96E4_" localSheetId="22" hidden="1">ED!$C$20,ED!$F$24:$G$35</definedName>
    <definedName name="snl__09B70037_EF5C_411C_953A_DEA1815768D2_" localSheetId="29" hidden="1">EVRG!$V$42,EVRG!$X$48:$X$56</definedName>
    <definedName name="snl__09BECFE7_C618_4497_824C_6C87E4C80598_" localSheetId="47" hidden="1">OGE!$C$20,OGE!$F$24:$G$35</definedName>
    <definedName name="snl__0A1D6D0D_799C_4415_9486_BB2C80231A36_" localSheetId="10" hidden="1">AEP!$C$36,AEP!$F$41:$J$113</definedName>
    <definedName name="snl__0A3A1810_8F85_4D4A_9FA1_A39D4DEDD1EC_" localSheetId="30" hidden="1">ES!$V$42,ES!$X$48:$X$56</definedName>
    <definedName name="snl__0A759207_E19A_497F_961F_F2A74149B7A2_" localSheetId="8" hidden="1">LNT!$V$42,LNT!$X$48:$X$56</definedName>
    <definedName name="snl__0A88BCB6_2DDA_4E8F_B1E1_4CA01489B73B_" localSheetId="58" hidden="1">SO!$C$36,SO!$F$41:$J$113</definedName>
    <definedName name="snl__0A99E8E3_5F1E_4E9C_8124_96EFBADC07EB_" localSheetId="10" hidden="1">AEP!$C$36,AEP!$F$41:$J$113</definedName>
    <definedName name="snl__0A99E8E3_5F1E_4E9C_8124_96EFBADC07EB_" localSheetId="12" hidden="1">AES!$C$36,AES!$F$41:$J$113</definedName>
    <definedName name="snl__0A99E8E3_5F1E_4E9C_8124_96EFBADC07EB_" localSheetId="14" hidden="1">APC!$C$36,APC!$F$41:$J$113</definedName>
    <definedName name="snl__0A99E8E3_5F1E_4E9C_8124_96EFBADC07EB_" localSheetId="13" hidden="1">DPL!$C$36,DPL!$F$41:$J$113</definedName>
    <definedName name="snl__0A99E8E3_5F1E_4E9C_8124_96EFBADC07EB_" localSheetId="11" hidden="1">SWEPCO1!$C$36,SWEPCO1!$F$41:$J$113</definedName>
    <definedName name="snl__0AA879FE_EEA0_40C2_8FC9_F975BD1FE079_" localSheetId="25" hidden="1">DTE!$C$20,DTE!$F$24:$G$35</definedName>
    <definedName name="snl__0AACF90B_1B00_4660_82E5_FA0534D0503D_" localSheetId="13" hidden="1">DPL!$C$36,DPL!$F$41:$J$113</definedName>
    <definedName name="snl__0AC981A9_0F67_482A_818F_C40FC13A9B5E_" localSheetId="61" hidden="1">XEL!$V$42,XEL!$X$48:$X$56</definedName>
    <definedName name="snl__0AF317E8_0DE0_43B7_B960_4DACDC4334CD_" localSheetId="8" hidden="1">LNT!$V$42,LNT!$X$48:$X$56</definedName>
    <definedName name="snl__0B1147C5_A14F_4238_A495_2F0C6C6BE44D_" localSheetId="21" hidden="1">CMS!$V$42,CMS!$X$48:$X$56</definedName>
    <definedName name="snl__0B3CAE52_3A8B_4F2D_8055_73C84C4FBD04_" localSheetId="60" hidden="1">WEC!$C$36,WEC!$F$41:$J$113</definedName>
    <definedName name="snl__0B3CAE52_3A8B_4F2D_8055_73C84C4FBD04_" localSheetId="61" hidden="1">XEL!$C$36,XEL!$F$41:$J$113</definedName>
    <definedName name="snl__0B497AF6_3DF6_4D8F_8DA9_C60DE32EB962_" localSheetId="18" hidden="1">BKH!$C$36,BKH!$F$41:$J$113</definedName>
    <definedName name="snl__0B8E6ED3_692B_49AA_9954_C587E86CCE0B_" localSheetId="35" hidden="1">'Pepco (2)'!$C$20,'Pepco (2)'!$F$24:$G$35</definedName>
    <definedName name="snl__0B90864B_1B76_482C_AE7F_0CCB2ED59093_" localSheetId="39" hidden="1">'IDA (2)'!$V$42,'IDA (2)'!$X$48:$X$56</definedName>
    <definedName name="snl__0B917A23_99A3_4301_ABAC_3318A726E438_" localSheetId="30" hidden="1">ES!$C$20,ES!$F$24:$G$35</definedName>
    <definedName name="snl__0BA3B624_4AFA_4580_A7B4_FA5123649F9F_" localSheetId="33" hidden="1">BGE!$C$36,BGE!$F$41:$J$113</definedName>
    <definedName name="snl__0BABD2DF_6B4C_4C66_BE1A_B03D5EC5958A_" localSheetId="17" hidden="1">'AVA (2)'!$C$20,'AVA (2)'!$F$24:$G$35</definedName>
    <definedName name="snl__0BAF3A73_41D6_4A85_B2FD_8B6570820F19_" localSheetId="11" hidden="1">SWEPCO1!$V$42,SWEPCO1!$X$48:$X$56</definedName>
    <definedName name="snl__0BCC826A_B9E1_405D_9E53_B0E6924FA007_" localSheetId="22" hidden="1">ED!$C$36,ED!$F$41:$J$113</definedName>
    <definedName name="snl__0C2EBF99_F9CD_462C_A1C5_063CB43A0FD5_" localSheetId="59" hidden="1">VVC!$C$20,VVC!$F$24:$G$35</definedName>
    <definedName name="snl__0C6C8C9B_3FC7_4EA6_B078_64D15AFB90E0_" localSheetId="13" hidden="1">DPL!$C$36,DPL!$F$41:$J$113</definedName>
    <definedName name="snl__0C886D94_2593_4FAA_9D8F_42E8ABCD4489_" localSheetId="15" hidden="1">AGR!$V$42,AGR!$X$48:$X$56</definedName>
    <definedName name="snl__0C9D1DC2_6BF3_4F00_BA70_42BC0AA7CDD6_" localSheetId="25" hidden="1">DTE!$V$42,DTE!$X$48:$X$56</definedName>
    <definedName name="snl__0CE4F208_9648_4AEC_A7DE_1B9A51540818_" localSheetId="30" hidden="1">ES!$C$20,ES!$F$24:$G$35</definedName>
    <definedName name="snl__0CF4711C_0977_42E7_837A_D19412A8AB13_" localSheetId="41" hidden="1">MGEE!$C$20,MGEE!$F$24:$G$35</definedName>
    <definedName name="snl__0D1615B3_83D1_43CD_8870_53CC59EC8133_" localSheetId="43" hidden="1">NEE!$C$36,NEE!$F$41:$J$113</definedName>
    <definedName name="snl__0D2869F0_C636_43B4_9285_806C3B730910_" localSheetId="59" hidden="1">VVC!$V$42,VVC!$X$48:$X$56</definedName>
    <definedName name="snl__0D48E8D8_620F_4797_8D09_94DFA4E5AFE9_" localSheetId="41" hidden="1">MGEE!$C$36,MGEE!$F$41:$J$113</definedName>
    <definedName name="snl__0D58EE28_6117_43B2_BF4D_FBD1D22047BE_" localSheetId="51" hidden="1">PSE!$V$42,PSE!$X$48:$X$56</definedName>
    <definedName name="snl__0D708B8F_1DDA_4B52_95D5_674EBFB40AE9_" localSheetId="24" hidden="1">DESC!$C$36,DESC!$F$41:$J$113</definedName>
    <definedName name="snl__0D802E2A_0A56_45AB_9181_5EBEEDEFD9F0_" localSheetId="36" hidden="1">FOR!$C$36,FOR!$F$41:$J$113</definedName>
    <definedName name="snl__0DBE1490_3BDC_4596_B358_4D89AE8A0D44_" localSheetId="20" hidden="1">'CNP (2)'!$C$20,'CNP (2)'!$F$24:$G$35</definedName>
    <definedName name="snl__0DCB25D5_91BF_46F3_8AC9_E1D41449BE7B_" localSheetId="24" hidden="1">DESC!$C$36,DESC!$F$41:$J$113</definedName>
    <definedName name="snl__0DCE0E33_DAE5_48C8_B865_3B2859B74F8F_" localSheetId="59" hidden="1">VVC!$V$42,VVC!$X$48:$X$56</definedName>
    <definedName name="snl__0DDE1ACF_DAB6_4F16_BAE0_FA565B346BC4_" localSheetId="22" hidden="1">ED!$C$36,ED!$F$41:$J$113</definedName>
    <definedName name="snl__0E32B2E2_91EC_4657_A0EF_F1ECD2CA1884_" localSheetId="11" hidden="1">SWEPCO1!$V$42,SWEPCO1!$X$48:$X$56</definedName>
    <definedName name="snl__0E472BCF_38E9_4F1B_B19D_46FEB6446983_" localSheetId="38" hidden="1">IDA!$C$36,IDA!$F$41:$J$113</definedName>
    <definedName name="snl__0E5EB799_9CFE_4073_BA1D_B553E09293F5_" localSheetId="57" hidden="1">SRE!$C$36,SRE!$F$41:$J$113</definedName>
    <definedName name="snl__0E9866C6_569E_4AEB_921F_3E5FDF3A52EE_" localSheetId="16" hidden="1">AVA!$C$36,AVA!$F$41:$J$113</definedName>
    <definedName name="snl__0E9866C6_569E_4AEB_921F_3E5FDF3A52EE_" localSheetId="17" hidden="1">'AVA (2)'!$C$36,'AVA (2)'!$F$41:$J$113</definedName>
    <definedName name="snl__0ED251FB_581A_440F_BFE9_83647F15A2EB_" localSheetId="37" hidden="1">HE!$V$42,HE!$X$48:$X$56</definedName>
    <definedName name="snl__0ED575B7_88D4_4419_94C2_B66BC2F16E24_" localSheetId="26" hidden="1">DUK!$C$36,DUK!$F$41:$J$113</definedName>
    <definedName name="snl__0EEDB31A_92F3_4301_9963_FCE11976A7B4_" localSheetId="52" hidden="1">PCG!$C$36,PCG!$F$41:$J$113</definedName>
    <definedName name="snl__0F219C51_8014_4A81_911E_9434269909DE_" localSheetId="35" hidden="1">'Pepco (2)'!$C$36,'Pepco (2)'!$F$41:$J$113</definedName>
    <definedName name="snl__0F84D25D_47A2_4D89_A4EB_0BAB8660DFB5_" localSheetId="24" hidden="1">DESC!$V$42,DESC!$X$48:$X$56</definedName>
    <definedName name="snl__0FB1CA73_27EB_4D43_912C_A189B33285AC_" localSheetId="47" hidden="1">OGE!$C$20,OGE!$F$24:$G$35</definedName>
    <definedName name="snl__0FC8653F_D726_46AD_B076_8F7DD32FA7A4_" localSheetId="25" hidden="1">DTE!$C$36,DTE!$F$41:$J$113</definedName>
    <definedName name="snl__0FCF40C8_C6AF_4AAB_AFAA_A7EEAA37E955_" localSheetId="30" hidden="1">ES!$V$42,ES!$X$48:$X$56</definedName>
    <definedName name="snl__0FD75099_62C6_43C7_9DD4_EDFC6E69EB38_" localSheetId="28" hidden="1">ETR!$C$36,ETR!$F$41:$J$113</definedName>
    <definedName name="snl__100F5E52_2E48_4221_BCD9_47446A5702CC_" localSheetId="19" hidden="1">CNP!$C$36,CNP!$F$41:$J$113</definedName>
    <definedName name="snl__10123263_E729_407D_86C0_13885D4F84A8_" localSheetId="61" hidden="1">XEL!$C$36,XEL!$F$41:$J$113</definedName>
    <definedName name="snl__1015DF97_FFA1_4535_B057_A83DC49710FE_" localSheetId="50" hidden="1">PNW!$C$36,PNW!$F$41:$J$113</definedName>
    <definedName name="snl__10260754_DCA1_4F58_A179_BC0A68E9DC37_" localSheetId="16" hidden="1">AVA!$C$36,AVA!$F$41:$J$113</definedName>
    <definedName name="snl__103A09B7_A589_49C3_B895_4B5AA14B0572_" localSheetId="56" hidden="1">PEG!$V$42,PEG!$X$48:$X$56</definedName>
    <definedName name="snl__105D2ECF_6CE5_4831_B6B3_F8ECF7F6127B_" localSheetId="31" hidden="1">'ES (2)'!$C$36,'ES (2)'!$F$41:$J$113</definedName>
    <definedName name="snl__10648102_8088_4622_AA17_E87054EB5811_" localSheetId="21" hidden="1">CMS!$V$42,CMS!$X$48:$X$56</definedName>
    <definedName name="snl__10708160_162A_401A_B0F7_C0ED9A0906EB_" localSheetId="27" hidden="1">EIX!$C$36,EIX!$F$41:$J$113</definedName>
    <definedName name="snl__1070EE24_9DC9_42BF_B83A_397EB14962FE_" localSheetId="14" hidden="1">APC!$C$20,APC!$F$24:$G$35</definedName>
    <definedName name="snl__10D86730_3244_4D9F_9504_83645BAD29A1_" localSheetId="19" hidden="1">CNP!$C$20,CNP!$F$24:$G$35</definedName>
    <definedName name="snl__10FEC53A_16C1_438F_B20A_EED7EFAAD853_" localSheetId="14" hidden="1">APC!$C$36,APC!$F$41:$J$113</definedName>
    <definedName name="snl__11728F6B_FAF8_4313_B3D4_B43DB3B47216_" localSheetId="61" hidden="1">XEL!$C$36,XEL!$F$41:$J$113</definedName>
    <definedName name="snl__117EBE6A_BF7A_444C_AA77_3B7AD3459667_" localSheetId="15" hidden="1">AGR!$V$42,AGR!$X$48:$X$56</definedName>
    <definedName name="snl__117EBE6A_BF7A_444C_AA77_3B7AD3459667_" localSheetId="7" hidden="1">ALE!$V$42,ALE!$X$48:$X$56</definedName>
    <definedName name="snl__117EBE6A_BF7A_444C_AA77_3B7AD3459667_" localSheetId="18" hidden="1">BKH!$V$42,BKH!$X$48:$X$56</definedName>
    <definedName name="snl__117EBE6A_BF7A_444C_AA77_3B7AD3459667_" localSheetId="19" hidden="1">CNP!$V$42,CNP!$X$48:$X$56</definedName>
    <definedName name="snl__117EBE6A_BF7A_444C_AA77_3B7AD3459667_" localSheetId="23" hidden="1">D!$V$42,D!$X$48:$X$56</definedName>
    <definedName name="snl__117EBE6A_BF7A_444C_AA77_3B7AD3459667_" localSheetId="25" hidden="1">DTE!$V$42,DTE!$X$48:$X$56</definedName>
    <definedName name="snl__117EBE6A_BF7A_444C_AA77_3B7AD3459667_" localSheetId="22" hidden="1">ED!$V$42,ED!$X$48:$X$56</definedName>
    <definedName name="snl__117EBE6A_BF7A_444C_AA77_3B7AD3459667_" localSheetId="8" hidden="1">LNT!$V$42,LNT!$X$48:$X$56</definedName>
    <definedName name="snl__11816FB4_F67E_4AB3_9EDC_D3BC9AD5AD36_" localSheetId="13" hidden="1">DPL!$V$42,DPL!$X$48:$X$56</definedName>
    <definedName name="snl__11937147_CB32_47F7_8978_4BE2B92461D5_" localSheetId="18" hidden="1">BKH!$V$42,BKH!$X$48:$X$56</definedName>
    <definedName name="snl__119A479C_FA14_4C1E_B3C3_8CAB5732988E_" localSheetId="59" hidden="1">VVC!$C$36,VVC!$F$41:$J$113</definedName>
    <definedName name="snl__11B0DE59_D7E6_473E_9B0C_0160E564AE4C_" localSheetId="51" hidden="1">PSE!$C$20,PSE!$F$24:$G$35</definedName>
    <definedName name="snl__11CE71DD_99D4_4651_AB58_1C40102DC772_" localSheetId="21" hidden="1">CMS!$C$36,CMS!$F$41:$J$113</definedName>
    <definedName name="snl__11EF2B2A_3148_4766_9410_1FBC1899CC5C_" localSheetId="22" hidden="1">ED!$C$20,ED!$F$24:$G$35</definedName>
    <definedName name="snl__11F0AB81_1549_4F4F_A811_3C3B43012010_" localSheetId="45" hidden="1">Gulf!$C$20,Gulf!$F$24:$G$35</definedName>
    <definedName name="snl__12083631_7378_4281_AE47_E11100FF3DBA_" localSheetId="23" hidden="1">D!$V$42,D!$X$48:$X$56</definedName>
    <definedName name="snl__120F341F_9187_4791_BE9D_597EB1E7611C_" localSheetId="56" hidden="1">PEG!$C$36,PEG!$F$41:$J$113</definedName>
    <definedName name="snl__1249C139_387A_443D_ADFC_1AC674BCA183_" localSheetId="13" hidden="1">DPL!$C$20,DPL!$F$24:$G$35</definedName>
    <definedName name="snl__1279929C_AE9B_414F_8401_BBE1C2A97D9D_" localSheetId="32" hidden="1">EXC!$V$42,EXC!$X$48:$X$56</definedName>
    <definedName name="snl__1296FC95_FD4E_47BB_A9CA_685B00976C60_" localSheetId="12" hidden="1">AES!$C$20,AES!$F$24:$G$35</definedName>
    <definedName name="snl__12A9984A_E366_459C_8F81_0445DCEB5231_" localSheetId="61" hidden="1">XEL!$V$42,XEL!$X$48:$X$56</definedName>
    <definedName name="snl__12DC78D4_D151_49BC_B788_55C613424E1D_" localSheetId="21" hidden="1">CMS!$C$36,CMS!$F$41:$J$113</definedName>
    <definedName name="snl__12EBD1DE_96DE_48F7_9307_CD5B626B35CE_" localSheetId="25" hidden="1">DTE!$C$36,DTE!$F$41:$J$113</definedName>
    <definedName name="snl__12EC600F_11F1_4A40_99B1_237E72E01838_" localSheetId="62" hidden="1">'SPSCO (2)'!$V$42,'SPSCO (2)'!$X$48:$X$56</definedName>
    <definedName name="snl__12EC600F_11F1_4A40_99B1_237E72E01838_" localSheetId="63" hidden="1">SWEPCO!$V$42,SWEPCO!$X$48:$X$56</definedName>
    <definedName name="snl__12EC600F_11F1_4A40_99B1_237E72E01838_" localSheetId="64" hidden="1">'SWEPCO (2)'!$V$42,'SWEPCO (2)'!$X$48:$X$56</definedName>
    <definedName name="snl__12FFCB32_1FE0_4E15_94EA_FA730890D39A_" localSheetId="52" hidden="1">PCG!$C$36,PCG!$F$41:$J$113</definedName>
    <definedName name="snl__13135351_BAA9_43DF_92FF_B608E7D53166_" localSheetId="36" hidden="1">FOR!$V$42,FOR!$X$48:$X$56</definedName>
    <definedName name="snl__134FFA97_5E5A_4BF6_A5AC_7AC6133DE1EF_" localSheetId="16" hidden="1">AVA!$C$36,AVA!$F$41:$J$113</definedName>
    <definedName name="snl__13549242_C332_4952_8AB0_A2536FFA28C3_" localSheetId="18" hidden="1">BKH!$V$42,BKH!$X$48:$X$56</definedName>
    <definedName name="snl__13586002_D752_4A6C_ADAB_EB2A68DD2112_" localSheetId="18" hidden="1">BKH!$C$20,BKH!$F$24:$G$35</definedName>
    <definedName name="snl__1375A757_BA91_4A00_A23D_7BC7C0D22B1D_" localSheetId="8" hidden="1">LNT!$C$36,LNT!$F$41:$J$113</definedName>
    <definedName name="snl__139369DE_2724_401B_B093_B0EADCB3B298_" localSheetId="14" hidden="1">APC!$C$36,APC!$F$41:$J$113</definedName>
    <definedName name="snl__13A14C42_7F5C_447C_A5B7_D044A330B021_" localSheetId="13" hidden="1">DPL!$V$42,DPL!$X$48:$X$56</definedName>
    <definedName name="snl__13D29A78_C9DD_45A8_BB0F_4FA1928BD94A_" localSheetId="46" hidden="1">NWE!$V$42,NWE!$X$48:$X$56</definedName>
    <definedName name="snl__1404FEB3_64C5_49BE_828E_66EB25B2DED4_" localSheetId="10" hidden="1">AEP!$C$20,AEP!$F$24:$G$35</definedName>
    <definedName name="snl__1404FEB3_64C5_49BE_828E_66EB25B2DED4_" localSheetId="11" hidden="1">SWEPCO1!$C$20,SWEPCO1!$F$24:$G$35</definedName>
    <definedName name="snl__140D1C39_13BF_4B3C_9DCA_55BD480CE939_" localSheetId="15" hidden="1">AGR!$C$20,AGR!$F$24:$G$35</definedName>
    <definedName name="snl__140D1C39_13BF_4B3C_9DCA_55BD480CE939_" localSheetId="16" hidden="1">AVA!$C$20,AVA!$F$24:$G$35</definedName>
    <definedName name="snl__140D1C39_13BF_4B3C_9DCA_55BD480CE939_" localSheetId="17" hidden="1">'AVA (2)'!$C$20,'AVA (2)'!$F$24:$G$35</definedName>
    <definedName name="snl__140D1C39_13BF_4B3C_9DCA_55BD480CE939_" localSheetId="18" hidden="1">BKH!$C$20,BKH!$F$24:$G$35</definedName>
    <definedName name="snl__140D1C39_13BF_4B3C_9DCA_55BD480CE939_" localSheetId="21" hidden="1">CMS!$C$20,CMS!$F$24:$G$35</definedName>
    <definedName name="snl__140D1C39_13BF_4B3C_9DCA_55BD480CE939_" localSheetId="19" hidden="1">CNP!$C$20,CNP!$F$24:$G$35</definedName>
    <definedName name="snl__140D1C39_13BF_4B3C_9DCA_55BD480CE939_" localSheetId="23" hidden="1">D!$C$20,D!$F$24:$G$35</definedName>
    <definedName name="snl__140D1C39_13BF_4B3C_9DCA_55BD480CE939_" localSheetId="25" hidden="1">DTE!$C$20,DTE!$F$24:$G$35</definedName>
    <definedName name="snl__140D1C39_13BF_4B3C_9DCA_55BD480CE939_" localSheetId="22" hidden="1">ED!$C$20,ED!$F$24:$G$35</definedName>
    <definedName name="snl__141DA913_4F4F_4D8B_ADE9_F987799B20B7_" localSheetId="34" hidden="1">FE!$C$20,FE!$F$24:$G$35</definedName>
    <definedName name="snl__142F9971_2C40_4767_ACB9_1D2BA771589C_" localSheetId="11" hidden="1">SWEPCO1!$C$36,SWEPCO1!$F$41:$J$113</definedName>
    <definedName name="snl__14617199_AE68_4995_A6E6_FC3B3257B763_" localSheetId="10" hidden="1">AEP!$C$20,AEP!$F$24:$G$35</definedName>
    <definedName name="snl__1471A88C_E253_4525_88F2_380DD5AF019A_" localSheetId="52" hidden="1">PCG!$C$36,PCG!$F$41:$J$113</definedName>
    <definedName name="snl__1473E78E_D7EC_44F6_97E9_191CFA53DAF0_" localSheetId="33" hidden="1">BGE!$C$36,BGE!$F$41:$J$113</definedName>
    <definedName name="snl__14D0DCE6_B1A7_4687_AABE_8AC75A8F7208_" localSheetId="18" hidden="1">BKH!$C$20,BKH!$F$24:$G$35</definedName>
    <definedName name="snl__14E6D8E7_28CD_4915_AD3F_A8802B0E7284_" localSheetId="43" hidden="1">NEE!$V$42,NEE!$X$48:$X$56</definedName>
    <definedName name="snl__14F0FB28_6BC3_4A18_87B0_9C905A61F343_" localSheetId="25" hidden="1">DTE!$V$42,DTE!$X$48:$X$56</definedName>
    <definedName name="snl__1539F3A8_AD12_4F9C_B934_4EF7A4EF8E20_" localSheetId="51" hidden="1">PSE!$V$42,PSE!$X$48:$X$56</definedName>
    <definedName name="snl__154348EB_F935_45C2_A9C4_6CC947508243_" localSheetId="56" hidden="1">PEG!$C$20,PEG!$F$24:$G$35</definedName>
    <definedName name="snl__15657A50_D5CF_4FCB_8EA6_AC68E9D2EF35_" localSheetId="51" hidden="1">PSE!$C$36,PSE!$F$41:$J$113</definedName>
    <definedName name="snl__157B1C3A_605F_4B51_B729_C54691984A03_" localSheetId="62" hidden="1">'SPSCO (2)'!$V$42,'SPSCO (2)'!$X$48:$X$56</definedName>
    <definedName name="snl__157C251B_9238_4B8E_B8EC_6FF6E0CA3F85_" localSheetId="15" hidden="1">AGR!$C$20,AGR!$F$24:$G$35</definedName>
    <definedName name="snl__15970A04_C4EF_4377_800B_FBC7C1182586_" localSheetId="54" hidden="1">PNM!$V$42,PNM!$X$48:$X$56</definedName>
    <definedName name="snl__15970A04_C4EF_4377_800B_FBC7C1182586_" localSheetId="53" hidden="1">POR!$V$42,POR!$X$48:$X$56</definedName>
    <definedName name="snl__15B06F42_1843_44E0_87F3_312DF612B713_" localSheetId="34" hidden="1">FE!$V$42,FE!$X$48:$X$56</definedName>
    <definedName name="snl__15B099D7_6A05_40F2_8660_6BDA37A0F054_" localSheetId="30" hidden="1">ES!$C$36,ES!$F$41:$J$113</definedName>
    <definedName name="snl__15BF15CB_72B4_4D3A_B2E2_3D0867D30A8A_" localSheetId="8" hidden="1">LNT!$C$36,LNT!$F$41:$J$113</definedName>
    <definedName name="snl__15C26789_6157_4C2E_BD89_E86D587AF995_" localSheetId="28" hidden="1">ETR!$C$20,ETR!$F$24:$G$35</definedName>
    <definedName name="snl__15C86B02_8701_41CF_98B0_766A4A0E7D7E_" localSheetId="40" hidden="1">MDU!$V$42,MDU!$X$48:$X$56</definedName>
    <definedName name="snl__15D45728_FF70_435E_BC0C_7D2D55EF139F_" localSheetId="21" hidden="1">CMS!$C$36,CMS!$F$41:$J$113</definedName>
    <definedName name="snl__15E63E9D_FD7F_4C40_B747_B4749F96182D_" localSheetId="58" hidden="1">SO!$V$42,SO!$X$48:$X$56</definedName>
    <definedName name="snl__15F9693D_25CD_4C59_812B_3E975A736709_" localSheetId="58" hidden="1">SO!$C$36,SO!$F$41:$J$113</definedName>
    <definedName name="snl__1635BA70_C327_4BCB_A107_60A37A0B744C_" localSheetId="23" hidden="1">D!$V$42,D!$X$48:$X$56</definedName>
    <definedName name="snl__164048B0_888C_4C8D_AB87_4E8B0F97C351_" localSheetId="15" hidden="1">AGR!$C$36,AGR!$F$41:$J$113</definedName>
    <definedName name="snl__1655B668_875B_4F59_AE36_277B2D28908D_" localSheetId="51" hidden="1">PSE!$C$36,PSE!$F$41:$J$113</definedName>
    <definedName name="snl__16717EF8_525C_4B5F_B856_1EE3346DE986_" localSheetId="39" hidden="1">'IDA (2)'!$V$42,'IDA (2)'!$X$48:$X$56</definedName>
    <definedName name="snl__167CFEB6_DCCF_412D_87F0_E0AAD2E2CA60_" localSheetId="23" hidden="1">D!$C$36,D!$F$41:$J$113</definedName>
    <definedName name="snl__16ADABCB_DE26_4941_A0DF_07A9F71305FF_" localSheetId="13" hidden="1">DPL!$C$36,DPL!$F$41:$J$113</definedName>
    <definedName name="snl__170624AE_B6CE_40C8_9200_BB2DB86EED28_" localSheetId="14" hidden="1">APC!$C$20,APC!$F$24:$G$35</definedName>
    <definedName name="snl__1707BA85_141B_4747_8845_38495CC7A292_" localSheetId="33" hidden="1">BGE!$V$42,BGE!$X$48:$X$56</definedName>
    <definedName name="snl__17447466_1934_4F76_A8C1_99B650D6B3BD_" localSheetId="55" hidden="1">PPL!$C$36,PPL!$F$41:$J$113</definedName>
    <definedName name="snl__174CD31D_E9EB_4004_9E6B_F92D9BA72E20_" localSheetId="8" hidden="1">LNT!$C$20,LNT!$F$24:$G$35</definedName>
    <definedName name="snl__1752B855_B2EA_4C80_8560_B630DB049EF5_" localSheetId="16" hidden="1">AVA!$C$20,AVA!$F$24:$G$35</definedName>
    <definedName name="snl__1775D1A2_D022_42D3_AE58_F25FBCADC3FD_" localSheetId="62" hidden="1">'SPSCO (2)'!$C$36,'SPSCO (2)'!$F$41:$J$113</definedName>
    <definedName name="snl__1776C075_A24F_4238_8331_12A869215341_" localSheetId="12" hidden="1">AES!$V$42,AES!$X$48:$X$56</definedName>
    <definedName name="snl__177820F6_ED26_4039_936C_5B3DE9230FA5_" localSheetId="45" hidden="1">Gulf!$C$20,Gulf!$F$24:$G$35</definedName>
    <definedName name="snl__177F192C_4D41_4E50_8708_4A7B755E37CF_" localSheetId="30" hidden="1">ES!$C$20,ES!$F$24:$G$35</definedName>
    <definedName name="snl__178F947E_ED60_4FC5_8984_C2F3549B48BD_" localSheetId="59" hidden="1">VVC!$C$20,VVC!$F$24:$G$35</definedName>
    <definedName name="snl__184367F5_649D_42A6_AF5B_9A85072FCF73_" localSheetId="55" hidden="1">PPL!$C$36,PPL!$F$41:$J$113</definedName>
    <definedName name="snl__1843F12F_5F82_40DF_8B91_277A9300FFA0_" localSheetId="41" hidden="1">MGEE!$C$20,MGEE!$F$24:$G$35</definedName>
    <definedName name="snl__186613F3_B3A5_4E58_BB18_C1E18A380EA8_" localSheetId="61" hidden="1">XEL!$C$36,XEL!$F$41:$J$113</definedName>
    <definedName name="snl__18A116C1_D488_48DF_9686_9414905FB0FD_" localSheetId="19" hidden="1">CNP!$C$36,CNP!$F$41:$J$113</definedName>
    <definedName name="snl__18A116C1_D488_48DF_9686_9414905FB0FD_" localSheetId="20" hidden="1">'CNP (2)'!$C$36,'CNP (2)'!$F$41:$J$113</definedName>
    <definedName name="snl__18B0F687_B6B1_4B9E_809C_70C2D5300257_" localSheetId="44" hidden="1">FPL!$C$36,FPL!$F$41:$J$113</definedName>
    <definedName name="snl__1901FFB4_022B_4AA8_829C_7EE65050DFFD_" localSheetId="41" hidden="1">MGEE!$C$36,MGEE!$F$41:$J$113</definedName>
    <definedName name="snl__191E09DE_1F37_47E4_AB33_0E374111BA6D_" localSheetId="56" hidden="1">PEG!$V$42,PEG!$X$48:$X$56</definedName>
    <definedName name="snl__1925DF22_9429_4E06_AF9A_7FB3C1147550_" localSheetId="36" hidden="1">FOR!$C$20,FOR!$F$24:$G$35</definedName>
    <definedName name="snl__19708811_B46E_48A3_892E_5C2348EAE36B_" localSheetId="16" hidden="1">AVA!$V$42,AVA!$X$48:$X$56</definedName>
    <definedName name="snl__1971602F_0D6E_4BB1_B17B_E35FFC1359A4_" localSheetId="48" hidden="1">OTTR!$C$20,OTTR!$F$24:$G$35</definedName>
    <definedName name="snl__19B6D729_E94E_4B98_AFB7_1FE0C0B8FD98_" localSheetId="20" hidden="1">'CNP (2)'!$C$20,'CNP (2)'!$F$24:$G$35</definedName>
    <definedName name="snl__19BBFC6A_F90A_43AB_83DD_EECD094D1EE1_" localSheetId="23" hidden="1">D!$C$36,D!$F$41:$J$113</definedName>
    <definedName name="snl__1A1D7D63_5C38_403E_8EAC_88C459B7F921_" localSheetId="20" hidden="1">'CNP (2)'!$C$20,'CNP (2)'!$F$24:$G$35</definedName>
    <definedName name="snl__1A23C3D0_16CE_45B2_B515_6E5E7C322C81_" localSheetId="10" hidden="1">AEP!$C$36,AEP!$F$41:$J$113</definedName>
    <definedName name="snl__1A61D527_2394_4875_A007_578486DE9FA0_" localSheetId="48" hidden="1">OTTR!$C$20,OTTR!$F$24:$G$35</definedName>
    <definedName name="snl__1A9E1B7A_CB19_4DCE_A0C8_25FAC9DCCEF6_" localSheetId="45" hidden="1">Gulf!$V$42,Gulf!$X$48:$X$56</definedName>
    <definedName name="snl__1AC3C08C_3C22_4307_998D_0ED143C4C210_" localSheetId="44" hidden="1">FPL!$C$36,FPL!$F$41:$J$113</definedName>
    <definedName name="snl__1B38E858_965F_42F7_BC21_D8CC9D8890DA_" localSheetId="11" hidden="1">SWEPCO1!$V$42,SWEPCO1!$X$48:$X$56</definedName>
    <definedName name="snl__1B44EE19_4947_4C07_92B6_E70CE5C7F8D2_" localSheetId="51" hidden="1">PSE!$C$20,PSE!$F$24:$G$35</definedName>
    <definedName name="snl__1B5D2663_E803_49B5_9F71_4055C8AB4065_" localSheetId="50" hidden="1">PNW!$C$36,PNW!$F$41:$J$113</definedName>
    <definedName name="snl__1B81D2AA_D06B_4067_8543_6845FA9AD94A_" localSheetId="34" hidden="1">FE!$C$20,FE!$F$24:$G$35</definedName>
    <definedName name="snl__1BB43800_BB9E_4375_A78E_9AAF7A6348DB_" localSheetId="25" hidden="1">DTE!$C$36,DTE!$F$41:$J$113</definedName>
    <definedName name="snl__1BFD17BB_8547_47A6_9308_C38961FEC0A5_" localSheetId="13" hidden="1">DPL!$C$36,DPL!$F$41:$J$113</definedName>
    <definedName name="snl__1C3B5528_6C4E_42E6_97CE_956D62E1FDBD_" localSheetId="24" hidden="1">DESC!$C$36,DESC!$F$41:$J$113</definedName>
    <definedName name="snl__1C3F68F3_E4DE_41AB_8B21_5FBA069B04F0_" localSheetId="24" hidden="1">DESC!$C$36,DESC!$F$41:$J$113</definedName>
    <definedName name="snl__1C45FFC2_DF08_42A9_9186_722213E50582_" localSheetId="48" hidden="1">OTTR!$C$36,OTTR!$F$41:$J$113</definedName>
    <definedName name="snl__1C82272B_727F_4BDD_8168_786BD9782C0C_" localSheetId="23" hidden="1">D!$V$42,D!$X$48:$X$56</definedName>
    <definedName name="snl__1C8528C8_09F7_4B34_BFAA_909F8213818F_" localSheetId="51" hidden="1">PSE!$C$36,PSE!$F$41:$J$113</definedName>
    <definedName name="snl__1C998047_8EF9_4A89_9CDA_81938A6A76AB_" localSheetId="29" hidden="1">EVRG!$V$42,EVRG!$X$48:$X$56</definedName>
    <definedName name="snl__1CAD2925_DF7D_4A60_9C1E_0BBE33F7BB59_" localSheetId="36" hidden="1">FOR!$C$20,FOR!$F$24:$G$35</definedName>
    <definedName name="snl__1CAD2925_DF7D_4A60_9C1E_0BBE33F7BB59_" localSheetId="38" hidden="1">IDA!$C$20,IDA!$F$24:$G$35</definedName>
    <definedName name="snl__1CAD2925_DF7D_4A60_9C1E_0BBE33F7BB59_" localSheetId="39" hidden="1">'IDA (2)'!$C$20,'IDA (2)'!$F$24:$G$35</definedName>
    <definedName name="snl__1CAD2925_DF7D_4A60_9C1E_0BBE33F7BB59_" localSheetId="41" hidden="1">MGEE!$C$20,MGEE!$F$24:$G$35</definedName>
    <definedName name="snl__1CAD2925_DF7D_4A60_9C1E_0BBE33F7BB59_" localSheetId="43" hidden="1">NEE!$C$20,NEE!$F$24:$G$35</definedName>
    <definedName name="snl__1CAD2925_DF7D_4A60_9C1E_0BBE33F7BB59_" localSheetId="47" hidden="1">OGE!$C$20,OGE!$F$24:$G$35</definedName>
    <definedName name="snl__1CAD2925_DF7D_4A60_9C1E_0BBE33F7BB59_" localSheetId="48" hidden="1">OTTR!$C$20,OTTR!$F$24:$G$35</definedName>
    <definedName name="snl__1CAD2925_DF7D_4A60_9C1E_0BBE33F7BB59_" localSheetId="52" hidden="1">PCG!$C$20,PCG!$F$24:$G$35</definedName>
    <definedName name="snl__1CAD2925_DF7D_4A60_9C1E_0BBE33F7BB59_" localSheetId="56" hidden="1">PEG!$C$20,PEG!$F$24:$G$35</definedName>
    <definedName name="snl__1CAD2925_DF7D_4A60_9C1E_0BBE33F7BB59_" localSheetId="54" hidden="1">PNM!$C$20,PNM!$F$24:$G$35</definedName>
    <definedName name="snl__1CAD2925_DF7D_4A60_9C1E_0BBE33F7BB59_" localSheetId="53" hidden="1">POR!$C$20,POR!$F$24:$G$35</definedName>
    <definedName name="snl__1CE762F1_4E03_4399_8676_281092EF159A_" localSheetId="60" hidden="1">WEC!$V$42,WEC!$X$48:$X$56</definedName>
    <definedName name="snl__1D010259_5DAF_47B7_BDB9_83DC665A94BE_" localSheetId="48" hidden="1">OTTR!$V$42,OTTR!$X$48:$X$56</definedName>
    <definedName name="snl__1D05DF89_3D9F_47E5_82C8_7D7D7E9101D3_" localSheetId="18" hidden="1">BKH!$V$42,BKH!$X$48:$X$56</definedName>
    <definedName name="snl__1D21B523_1419_4253_8060_3F0BA8EA6805_" localSheetId="13" hidden="1">DPL!$V$42,DPL!$X$48:$X$56</definedName>
    <definedName name="snl__1D31C120_21E7_4DA3_AB2A_025F5A291E9D_" localSheetId="52" hidden="1">PCG!$C$20,PCG!$F$24:$G$35</definedName>
    <definedName name="snl__1D387238_8151_4EC5_891F_6FC5435BDEDD_" localSheetId="41" hidden="1">MGEE!$V$42,MGEE!$X$48:$X$56</definedName>
    <definedName name="snl__1D6EB0AC_F335_443D_B77F_05320E2AEB1D_" localSheetId="21" hidden="1">CMS!$V$42,CMS!$X$48:$X$56</definedName>
    <definedName name="snl__1D72D6F3_364D_41AB_BD68_6F4CEE9558A9_" localSheetId="55" hidden="1">PPL!$C$20,PPL!$F$24:$G$35</definedName>
    <definedName name="snl__1DA70EE0_E2E5_41CE_AA27_56474CF20A25_" localSheetId="27" hidden="1">EIX!$C$20,EIX!$F$24:$G$35</definedName>
    <definedName name="snl__1E2437BA_EE45_4959_931D_03CF8F52FB09_" localSheetId="22" hidden="1">ED!$C$36,ED!$F$41:$J$113</definedName>
    <definedName name="snl__1E7277F9_1911_4AC6_BE5C_AF11DF6B7936_" localSheetId="43" hidden="1">NEE!$C$36,NEE!$F$41:$J$113</definedName>
    <definedName name="snl__1E73DC8F_CA52_442D_8089_F54CA9F20D57_" localSheetId="41" hidden="1">MGEE!$V$42,MGEE!$X$48:$X$56</definedName>
    <definedName name="snl__1E752578_8B4C_4022_89B9_B310DE290AE1_" localSheetId="60" hidden="1">WEC!$V$42,WEC!$X$48:$X$56</definedName>
    <definedName name="snl__1EC68330_7DA7_4A8F_A614_F856BD9A0305_" localSheetId="8" hidden="1">LNT!$C$36,LNT!$F$41:$J$113</definedName>
    <definedName name="snl__1ECC9484_B6B3_4706_892D_2E8B68A96AB0_" localSheetId="30" hidden="1">ES!$C$36,ES!$F$41:$J$113</definedName>
    <definedName name="snl__1EEE9B3E_D40C_4034_A12C_686BB3A6B33E_" localSheetId="51" hidden="1">PSE!$V$42,PSE!$X$48:$X$56</definedName>
    <definedName name="snl__1F0339E4_4DAD_4F73_A32F_203E9300D81D_" localSheetId="15" hidden="1">AGR!$C$36,AGR!$F$41:$J$113</definedName>
    <definedName name="snl__1F0339E4_4DAD_4F73_A32F_203E9300D81D_" localSheetId="33" hidden="1">BGE!$C$36,BGE!$F$41:$J$113</definedName>
    <definedName name="snl__1F0339E4_4DAD_4F73_A32F_203E9300D81D_" localSheetId="18" hidden="1">BKH!$C$36,BKH!$F$41:$J$113</definedName>
    <definedName name="snl__1F0339E4_4DAD_4F73_A32F_203E9300D81D_" localSheetId="21" hidden="1">CMS!$C$36,CMS!$F$41:$J$113</definedName>
    <definedName name="snl__1F0339E4_4DAD_4F73_A32F_203E9300D81D_" localSheetId="19" hidden="1">CNP!$C$36,CNP!$F$41:$J$113</definedName>
    <definedName name="snl__1F0339E4_4DAD_4F73_A32F_203E9300D81D_" localSheetId="23" hidden="1">D!$C$36,D!$F$41:$J$113</definedName>
    <definedName name="snl__1F0339E4_4DAD_4F73_A32F_203E9300D81D_" localSheetId="25" hidden="1">DTE!$C$36,DTE!$F$41:$J$113</definedName>
    <definedName name="snl__1F0339E4_4DAD_4F73_A32F_203E9300D81D_" localSheetId="22" hidden="1">ED!$C$36,ED!$F$41:$J$113</definedName>
    <definedName name="snl__1F0339E4_4DAD_4F73_A32F_203E9300D81D_" localSheetId="27" hidden="1">EIX!$C$36,EIX!$F$41:$J$113</definedName>
    <definedName name="snl__1F0339E4_4DAD_4F73_A32F_203E9300D81D_" localSheetId="30" hidden="1">ES!$C$36,ES!$F$41:$J$113</definedName>
    <definedName name="snl__1F0339E4_4DAD_4F73_A32F_203E9300D81D_" localSheetId="31" hidden="1">'ES (2)'!$C$36,'ES (2)'!$F$41:$J$113</definedName>
    <definedName name="snl__1F0339E4_4DAD_4F73_A32F_203E9300D81D_" localSheetId="28" hidden="1">ETR!$C$36,ETR!$F$41:$J$113</definedName>
    <definedName name="snl__1F0339E4_4DAD_4F73_A32F_203E9300D81D_" localSheetId="29" hidden="1">EVRG!$C$36,EVRG!$F$41:$J$113</definedName>
    <definedName name="snl__1F0339E4_4DAD_4F73_A32F_203E9300D81D_" localSheetId="32" hidden="1">EXC!$C$36,EXC!$F$41:$J$113</definedName>
    <definedName name="snl__1F0339E4_4DAD_4F73_A32F_203E9300D81D_" localSheetId="36" hidden="1">FOR!$C$36,FOR!$F$41:$J$113</definedName>
    <definedName name="snl__1F0339E4_4DAD_4F73_A32F_203E9300D81D_" localSheetId="37" hidden="1">HE!$C$36,HE!$F$41:$J$113</definedName>
    <definedName name="snl__1F0339E4_4DAD_4F73_A32F_203E9300D81D_" localSheetId="38" hidden="1">IDA!$C$36,IDA!$F$41:$J$113</definedName>
    <definedName name="snl__1F0339E4_4DAD_4F73_A32F_203E9300D81D_" localSheetId="39" hidden="1">'IDA (2)'!$C$36,'IDA (2)'!$F$41:$J$113</definedName>
    <definedName name="snl__1F0339E4_4DAD_4F73_A32F_203E9300D81D_" localSheetId="41" hidden="1">MGEE!$C$36,MGEE!$F$41:$J$113</definedName>
    <definedName name="snl__1F0339E4_4DAD_4F73_A32F_203E9300D81D_" localSheetId="43" hidden="1">NEE!$C$36,NEE!$F$41:$J$113</definedName>
    <definedName name="snl__1F0339E4_4DAD_4F73_A32F_203E9300D81D_" localSheetId="47" hidden="1">OGE!$C$36,OGE!$F$41:$J$113</definedName>
    <definedName name="snl__1F0339E4_4DAD_4F73_A32F_203E9300D81D_" localSheetId="48" hidden="1">OTTR!$C$36,OTTR!$F$41:$J$113</definedName>
    <definedName name="snl__1F0339E4_4DAD_4F73_A32F_203E9300D81D_" localSheetId="52" hidden="1">PCG!$C$36,PCG!$F$41:$J$113</definedName>
    <definedName name="snl__1F0339E4_4DAD_4F73_A32F_203E9300D81D_" localSheetId="56" hidden="1">PEG!$C$36,PEG!$F$41:$J$113</definedName>
    <definedName name="snl__1F0339E4_4DAD_4F73_A32F_203E9300D81D_" localSheetId="54" hidden="1">PNM!$C$36,PNM!$F$41:$J$113</definedName>
    <definedName name="snl__1F0339E4_4DAD_4F73_A32F_203E9300D81D_" localSheetId="53" hidden="1">POR!$C$36,POR!$F$41:$J$113</definedName>
    <definedName name="snl__1F5B24E0_9774_4162_9D7B_03CD07683DE9_" localSheetId="41" hidden="1">MGEE!$C$20,MGEE!$F$24:$G$35</definedName>
    <definedName name="snl__1F6F572A_C112_4F12_A4F2_EFE1FE5D7985_" localSheetId="15" hidden="1">AGR!$V$42,AGR!$X$48:$X$56</definedName>
    <definedName name="snl__1F8E6F04_AD48_47A5_9142_03541ED9F0CF_" localSheetId="18" hidden="1">BKH!$C$36,BKH!$F$41:$J$113</definedName>
    <definedName name="snl__1F974B62_CE7F_4C84_827F_8A8D4E3FD2F3_" localSheetId="28" hidden="1">ETR!$C$36,ETR!$F$41:$J$113</definedName>
    <definedName name="snl__1FC5B97F_9793_44AA_B9C7_89EBD6F66590_" localSheetId="30" hidden="1">ES!$C$36,ES!$F$41:$J$113</definedName>
    <definedName name="snl__1FC5CE3C_8D59_413D_9B6D_00B43B1E6D9C_" localSheetId="35" hidden="1">'Pepco (2)'!$C$36,'Pepco (2)'!$F$41:$J$113</definedName>
    <definedName name="snl__1FF5E070_79E1_41ED_809C_E08FE42E1175_" localSheetId="41" hidden="1">MGEE!$C$36,MGEE!$F$41:$J$113</definedName>
    <definedName name="snl__201920D1_67F4_4DD7_B4D0_A81C09F66E37_" localSheetId="46" hidden="1">NWE!$C$36,NWE!$F$41:$J$113</definedName>
    <definedName name="snl__2022C99C_CC13_485C_AD5E_A52F0C6D4E63_" localSheetId="15" hidden="1">AGR!$C$36,AGR!$F$41:$J$113</definedName>
    <definedName name="snl__204BEFB7_91B3_447A_89BA_D00256D99C23_" localSheetId="35" hidden="1">'Pepco (2)'!$C$36,'Pepco (2)'!$F$41:$J$113</definedName>
    <definedName name="snl__205C153A_42B8_4319_A062_7E375DA54A41_" localSheetId="29" hidden="1">EVRG!$C$36,EVRG!$F$41:$J$113</definedName>
    <definedName name="snl__2068B15C_031A_49DD_88C8_B3A0F2249D0B_" localSheetId="54" hidden="1">PNM!$C$36,PNM!$F$41:$J$113</definedName>
    <definedName name="snl__2068B15C_031A_49DD_88C8_B3A0F2249D0B_" localSheetId="53" hidden="1">POR!$C$36,POR!$F$41:$J$113</definedName>
    <definedName name="snl__20755E63_269A_47AF_8E2C_A1FF5CFBD8BD_" localSheetId="27" hidden="1">EIX!$C$36,EIX!$F$41:$J$113</definedName>
    <definedName name="snl__208A6AA2_2177_40CC_90AF_28583A885DC8_" localSheetId="46" hidden="1">NWE!$C$20,NWE!$F$24:$G$35</definedName>
    <definedName name="snl__209F5113_1789_48BF_9B52_D4BDFA8EF1B4_" localSheetId="14" hidden="1">APC!$V$42,APC!$X$48:$X$56</definedName>
    <definedName name="snl__20ABF6F3_A1D8_44EC_9B35_4FC3981721E4_" localSheetId="58" hidden="1">SO!$V$42,SO!$X$48:$X$56</definedName>
    <definedName name="snl__20B2E35A_60D7_420F_B009_75FC3988656C_" localSheetId="29" hidden="1">EVRG!$C$20,EVRG!$F$24:$G$35</definedName>
    <definedName name="snl__20D3DDF3_6FAC_400C_9C1C_CBC4DCF429C3_" localSheetId="28" hidden="1">ETR!$V$42,ETR!$X$48:$X$56</definedName>
    <definedName name="snl__20D3DDF3_6FAC_400C_9C1C_CBC4DCF429C3_" localSheetId="29" hidden="1">EVRG!$V$42,EVRG!$X$48:$X$56</definedName>
    <definedName name="snl__20DDFAB4_7BA1_4D04_A263_CE6B85914AE3_" localSheetId="38" hidden="1">IDA!$C$20,IDA!$F$24:$G$35</definedName>
    <definedName name="snl__20DDFAB4_7BA1_4D04_A263_CE6B85914AE3_" localSheetId="39" hidden="1">'IDA (2)'!$C$20,'IDA (2)'!$F$24:$G$35</definedName>
    <definedName name="snl__20DDFAB4_7BA1_4D04_A263_CE6B85914AE3_" localSheetId="41" hidden="1">MGEE!$C$20,MGEE!$F$24:$G$35</definedName>
    <definedName name="snl__20DDFAB4_7BA1_4D04_A263_CE6B85914AE3_" localSheetId="43" hidden="1">NEE!$C$20,NEE!$F$24:$G$35</definedName>
    <definedName name="snl__20DDFAB4_7BA1_4D04_A263_CE6B85914AE3_" localSheetId="47" hidden="1">OGE!$C$20,OGE!$F$24:$G$35</definedName>
    <definedName name="snl__20DDFAB4_7BA1_4D04_A263_CE6B85914AE3_" localSheetId="48" hidden="1">OTTR!$C$20,OTTR!$F$24:$G$35</definedName>
    <definedName name="snl__20DDFAB4_7BA1_4D04_A263_CE6B85914AE3_" localSheetId="52" hidden="1">PCG!$C$20,PCG!$F$24:$G$35</definedName>
    <definedName name="snl__20DDFAB4_7BA1_4D04_A263_CE6B85914AE3_" localSheetId="56" hidden="1">PEG!$C$20,PEG!$F$24:$G$35</definedName>
    <definedName name="snl__20DDFAB4_7BA1_4D04_A263_CE6B85914AE3_" localSheetId="54" hidden="1">PNM!$C$20,PNM!$F$24:$G$35</definedName>
    <definedName name="snl__20DDFAB4_7BA1_4D04_A263_CE6B85914AE3_" localSheetId="53" hidden="1">POR!$C$20,POR!$F$24:$G$35</definedName>
    <definedName name="snl__2104B5E1_9C9F_44EF_8B58_0041A1C4657C_" localSheetId="42" hidden="1">'MGEE (2)'!$C$36,'MGEE (2)'!$F$41:$J$113</definedName>
    <definedName name="snl__210912D2_EBFA_4D50_B6A9_5A5AFCA77A12_" localSheetId="36" hidden="1">FOR!$V$42,FOR!$X$48:$X$56</definedName>
    <definedName name="snl__211C2FE2_95F2_49F2_B750_FF0AD906E9D0_" localSheetId="34" hidden="1">FE!$C$20,FE!$F$24:$G$35</definedName>
    <definedName name="snl__2130C220_9FFC_40E6_A727_1317AF85CFC8_" localSheetId="31" hidden="1">'ES (2)'!$C$36,'ES (2)'!$F$41:$J$113</definedName>
    <definedName name="snl__2134756E_77A6_4C71_82D2_159B0DB427D6_" localSheetId="39" hidden="1">'IDA (2)'!$C$36,'IDA (2)'!$F$41:$J$113</definedName>
    <definedName name="snl__2156AB18_7ED2_494D_A260_4E7176509435_" localSheetId="52" hidden="1">PCG!$V$42,PCG!$X$48:$X$56</definedName>
    <definedName name="snl__2156AB18_7ED2_494D_A260_4E7176509435_" localSheetId="56" hidden="1">PEG!$V$42,PEG!$X$48:$X$56</definedName>
    <definedName name="snl__2156AB18_7ED2_494D_A260_4E7176509435_" localSheetId="54" hidden="1">PNM!$V$42,PNM!$X$48:$X$56</definedName>
    <definedName name="snl__2156AB18_7ED2_494D_A260_4E7176509435_" localSheetId="53" hidden="1">POR!$V$42,POR!$X$48:$X$56</definedName>
    <definedName name="snl__215B5C0C_A4E5_453E_99B6_0238D29178B8_" localSheetId="22" hidden="1">ED!$V$42,ED!$X$48:$X$56</definedName>
    <definedName name="snl__21670D90_FB1C_434C_93F9_26AFA7A656C1_" localSheetId="28" hidden="1">ETR!$V$42,ETR!$X$48:$X$56</definedName>
    <definedName name="snl__216EC0DA_435E_4DCA_B78C_EB176E9CD193_" localSheetId="43" hidden="1">NEE!$V$42,NEE!$X$48:$X$56</definedName>
    <definedName name="snl__21980A22_C082_4892_B7F1_7F7272209280_" localSheetId="39" hidden="1">'IDA (2)'!$C$20,'IDA (2)'!$F$24:$G$35</definedName>
    <definedName name="snl__2198109D_6033_4A86_AA65_ABD7FE0BA5F8_" localSheetId="43" hidden="1">NEE!$C$20,NEE!$F$24:$G$35</definedName>
    <definedName name="snl__219BFAD9_3691_43A9_A4FC_0213A0534965_" localSheetId="37" hidden="1">HE!$V$42,HE!$X$48:$X$56</definedName>
    <definedName name="snl__221106ED_837C_4E35_BB3A_470ED0414875_" localSheetId="60" hidden="1">WEC!$V$42,WEC!$X$48:$X$56</definedName>
    <definedName name="snl__2223B619_2635_4492_A9CB_96B73C484C3D_" localSheetId="28" hidden="1">ETR!$V$42,ETR!$X$48:$X$56</definedName>
    <definedName name="snl__222521D0_0583_4396_A7BE_DCF3645313DB_" localSheetId="17" hidden="1">'AVA (2)'!$C$36,'AVA (2)'!$F$41:$J$113</definedName>
    <definedName name="snl__222A347E_E7DF_4993_A9FD_C991E87C1531_" localSheetId="47" hidden="1">OGE!$C$36,OGE!$F$41:$J$113</definedName>
    <definedName name="snl__222E2F31_6AA4_4FC8_B16D_80BB176F29CB_" localSheetId="52" hidden="1">PCG!$C$36,PCG!$F$41:$J$113</definedName>
    <definedName name="snl__22568488_A787_432D_A044_2610A26C4C28_" localSheetId="60" hidden="1">WEC!$V$42,WEC!$X$48:$X$56</definedName>
    <definedName name="snl__22690C09_9605_41B8_BFC2_E8EF255EFE7B_" localSheetId="52" hidden="1">PCG!$C$20,PCG!$F$24:$G$35</definedName>
    <definedName name="snl__226B214C_2643_4D03_9B95_93016AF20FDB_" localSheetId="23" hidden="1">D!$C$36,D!$F$41:$J$113</definedName>
    <definedName name="snl__226B214C_2643_4D03_9B95_93016AF20FDB_" localSheetId="25" hidden="1">DTE!$C$36,DTE!$F$41:$J$113</definedName>
    <definedName name="snl__226B214C_2643_4D03_9B95_93016AF20FDB_" localSheetId="22" hidden="1">ED!$C$36,ED!$F$41:$J$113</definedName>
    <definedName name="snl__22841A2D_C698_4737_8D3D_37BEEC7E3070_" localSheetId="60" hidden="1">WEC!$C$36,WEC!$F$41:$J$113</definedName>
    <definedName name="snl__22A66C65_5829_41AE_8B83_CFD16A7C8C18_" localSheetId="17" hidden="1">'AVA (2)'!$C$36,'AVA (2)'!$F$41:$J$113</definedName>
    <definedName name="snl__22C675D4_FAD2_4C81_BFCE_87450095C3C4_" localSheetId="21" hidden="1">CMS!$V$42,CMS!$X$48:$X$56</definedName>
    <definedName name="snl__22D186F7_1504_4BF9_9413_8130FDF2A8CB_" localSheetId="20" hidden="1">'CNP (2)'!$V$42,'CNP (2)'!$X$48:$X$56</definedName>
    <definedName name="snl__22EEFCF9_C1AF_47F7_85F9_4E528E905CF5_" localSheetId="18" hidden="1">BKH!$C$20,BKH!$F$24:$G$35</definedName>
    <definedName name="snl__22F84594_F6B9_48B3_A89A_651CBAE2E272_" localSheetId="40" hidden="1">MDU!$C$36,MDU!$F$41:$J$113</definedName>
    <definedName name="snl__23106D97_D26E_4B17_A28B_8B6B496F5CB9_" localSheetId="32" hidden="1">EXC!$C$36,EXC!$F$41:$J$113</definedName>
    <definedName name="snl__233C1398_3E28_4065_B60C_88F59594D699_" localSheetId="40" hidden="1">MDU!$C$36,MDU!$F$41:$J$113</definedName>
    <definedName name="snl__234D4EA9_0612_4F7D_AAD3_6F499541CB30_" localSheetId="61" hidden="1">XEL!$C$20,XEL!$F$24:$G$35</definedName>
    <definedName name="snl__236D7E41_8E63_4B2E_BBFB_CFA7F4017736_" localSheetId="59" hidden="1">VVC!$C$36,VVC!$F$41:$J$113</definedName>
    <definedName name="snl__238A898F_B5CB_4B63_A1A2_78D155F34564_" localSheetId="49" hidden="1">PacificCorp!$C$20,PacificCorp!$F$24:$G$35</definedName>
    <definedName name="snl__23AE7DAD_4F02_4C9C_AA54_7D59FCDBAD46_" localSheetId="55" hidden="1">PPL!$C$20,PPL!$F$24:$G$35</definedName>
    <definedName name="snl__23B1F95B_5DAE_4E30_B802_E588A61F37E8_" localSheetId="23" hidden="1">D!$C$20,D!$F$24:$G$35</definedName>
    <definedName name="snl__23B1F95B_5DAE_4E30_B802_E588A61F37E8_" localSheetId="25" hidden="1">DTE!$C$20,DTE!$F$24:$G$35</definedName>
    <definedName name="snl__23B1F95B_5DAE_4E30_B802_E588A61F37E8_" localSheetId="22" hidden="1">ED!$C$20,ED!$F$24:$G$35</definedName>
    <definedName name="snl__2412B67C_E828_4096_B3E1_613C8E12A483_" localSheetId="14" hidden="1">APC!$V$42,APC!$X$48:$X$56</definedName>
    <definedName name="snl__2444EB6E_9046_403A_95B3_56E0ECD318F6_" localSheetId="56" hidden="1">PEG!$V$42,PEG!$X$48:$X$56</definedName>
    <definedName name="snl__2446C388_FBCC_43D2_B7BA_DE0CA39048D8_" localSheetId="27" hidden="1">EIX!$C$36,EIX!$F$41:$J$113</definedName>
    <definedName name="snl__245CB2F3_6E6C_40CD_8F3D_B92C4649E3BA_" localSheetId="32" hidden="1">EXC!$C$36,EXC!$F$41:$J$113</definedName>
    <definedName name="snl__245F0E95_FBC7_46C1_8112_F669D00A1874_" localSheetId="62" hidden="1">'SPSCO (2)'!$V$42,'SPSCO (2)'!$X$48:$X$56</definedName>
    <definedName name="snl__246F0995_17D3_4E65_BE3A_B64BE7D1E572_" localSheetId="41" hidden="1">MGEE!$V$42,MGEE!$X$48:$X$56</definedName>
    <definedName name="snl__247A18C9_C1F4_48F8_9B9C_B9C033D58200_" localSheetId="44" hidden="1">FPL!$C$20,FPL!$F$24:$G$35</definedName>
    <definedName name="snl__24BDCBA9_411B_460A_9A6A_53759103070F_" localSheetId="43" hidden="1">NEE!$C$36,NEE!$F$41:$J$113</definedName>
    <definedName name="snl__24F0C227_F342_4EB6_B851_729DF4E0C2DB_" localSheetId="22" hidden="1">ED!$V$42,ED!$X$48:$X$56</definedName>
    <definedName name="snl__24F7C07E_229C_4520_949F_4F9AE703FA2D_" localSheetId="39" hidden="1">'IDA (2)'!$C$20,'IDA (2)'!$F$24:$G$35</definedName>
    <definedName name="snl__25654EC7_CB16_40ED_A0F1_FCD7A64DBFE0_" localSheetId="15" hidden="1">AGR!$V$42,AGR!$X$48:$X$56</definedName>
    <definedName name="snl__256BA8D3_3F59_47BD_903C_6E30F23F3A18_" localSheetId="12" hidden="1">AES!$C$36,AES!$F$41:$J$113</definedName>
    <definedName name="snl__2584AC37_EA01_4167_82D3_8D9DC509198C_" localSheetId="10" hidden="1">AEP!$C$36,AEP!$F$41:$J$113</definedName>
    <definedName name="snl__25A1A528_F20E_426C_B390_0D6A1B527264_" localSheetId="48" hidden="1">OTTR!$C$36,OTTR!$F$41:$J$113</definedName>
    <definedName name="snl__25A1A528_F20E_426C_B390_0D6A1B527264_" localSheetId="52" hidden="1">PCG!$C$36,PCG!$F$41:$J$113</definedName>
    <definedName name="snl__25A1A528_F20E_426C_B390_0D6A1B527264_" localSheetId="56" hidden="1">PEG!$C$36,PEG!$F$41:$J$113</definedName>
    <definedName name="snl__25A1A528_F20E_426C_B390_0D6A1B527264_" localSheetId="54" hidden="1">PNM!$C$36,PNM!$F$41:$J$113</definedName>
    <definedName name="snl__25A1A528_F20E_426C_B390_0D6A1B527264_" localSheetId="53" hidden="1">POR!$C$36,POR!$F$41:$J$113</definedName>
    <definedName name="snl__25C48F99_2948_4A8F_8FB9_B19BD2D809D2_" localSheetId="18" hidden="1">BKH!$C$20,BKH!$F$24:$G$35</definedName>
    <definedName name="snl__25EFC51D_CF83_424E_8FE3_536D097D8A13_" localSheetId="63" hidden="1">SWEPCO!$V$42,SWEPCO!$X$48:$X$56</definedName>
    <definedName name="snl__25EFC51D_CF83_424E_8FE3_536D097D8A13_" localSheetId="64" hidden="1">'SWEPCO (2)'!$V$42,'SWEPCO (2)'!$X$48:$X$56</definedName>
    <definedName name="snl__2612EC3E_A55D_4F48_8A2B_91B8F30AC938_" localSheetId="15" hidden="1">AGR!$C$36,AGR!$F$41:$J$113</definedName>
    <definedName name="snl__2612EC3E_A55D_4F48_8A2B_91B8F30AC938_" localSheetId="18" hidden="1">BKH!$C$36,BKH!$F$41:$J$113</definedName>
    <definedName name="snl__2612EC3E_A55D_4F48_8A2B_91B8F30AC938_" localSheetId="19" hidden="1">CNP!$C$36,CNP!$F$41:$J$113</definedName>
    <definedName name="snl__2612EC3E_A55D_4F48_8A2B_91B8F30AC938_" localSheetId="23" hidden="1">D!$C$36,D!$F$41:$J$113</definedName>
    <definedName name="snl__2612EC3E_A55D_4F48_8A2B_91B8F30AC938_" localSheetId="25" hidden="1">DTE!$C$36,DTE!$F$41:$J$113</definedName>
    <definedName name="snl__2612EC3E_A55D_4F48_8A2B_91B8F30AC938_" localSheetId="22" hidden="1">ED!$C$36,ED!$F$41:$J$113</definedName>
    <definedName name="snl__261E0A5A_F376_4B9F_B8AF_7E07941A7995_" localSheetId="50" hidden="1">PNW!$V$42,PNW!$X$48:$X$56</definedName>
    <definedName name="snl__262D6A3C_8091_4344_B648_98B12E1632AD_" localSheetId="61" hidden="1">XEL!$C$20,XEL!$F$24:$G$35</definedName>
    <definedName name="snl__262E6521_82C5_4F7E_9B0B_44A63F8B8009_" localSheetId="46" hidden="1">NWE!$V$42,NWE!$X$48:$X$56</definedName>
    <definedName name="snl__263D8345_076C_45C1_B1D5_B06BC4947D6B_" localSheetId="15" hidden="1">AGR!$V$42,AGR!$X$48:$X$56</definedName>
    <definedName name="snl__265850D0_3AD2_4C45_8A23_1930E17CBF78_" localSheetId="14" hidden="1">APC!$V$42,APC!$X$48:$X$56</definedName>
    <definedName name="snl__2698F146_C5BE_4DDB_A7E5_859B6B0C091A_" localSheetId="54" hidden="1">PNM!$C$36,PNM!$F$41:$J$113</definedName>
    <definedName name="snl__2698F146_C5BE_4DDB_A7E5_859B6B0C091A_" localSheetId="53" hidden="1">POR!$C$36,POR!$F$41:$J$113</definedName>
    <definedName name="snl__26CA6520_A2BD_4FC0_807F_9A8DCDFE96FA_" localSheetId="29" hidden="1">EVRG!$C$20,EVRG!$F$24:$G$35</definedName>
    <definedName name="snl__26D5E441_D27B_4DAD_8456_7D4CE791A789_" localSheetId="27" hidden="1">EIX!$V$42,EIX!$X$48:$X$56</definedName>
    <definedName name="snl__26E6C376_3EE3_49CF_A8DF_7F82696B88FD_" localSheetId="60" hidden="1">WEC!$C$36,WEC!$F$41:$J$113</definedName>
    <definedName name="snl__26EC879D_85EE_4D6F_8494_22F5B959B534_" localSheetId="13" hidden="1">DPL!$C$36,DPL!$F$41:$J$113</definedName>
    <definedName name="snl__2732EFFF_2ED5_4F0C_A5C6_DB6E6694244B_" localSheetId="23" hidden="1">D!$C$36,D!$F$41:$J$113</definedName>
    <definedName name="snl__2783F1A9_419D_44F5_A6B6_52697AC8C55E_" localSheetId="61" hidden="1">XEL!$C$20,XEL!$F$24:$G$35</definedName>
    <definedName name="snl__278FF7BD_B1C1_4FAE_A9A9_3C4BF787B0C7_" localSheetId="18" hidden="1">BKH!$C$36,BKH!$F$41:$J$113</definedName>
    <definedName name="snl__278FF7BD_B1C1_4FAE_A9A9_3C4BF787B0C7_" localSheetId="19" hidden="1">CNP!$C$36,CNP!$F$41:$J$113</definedName>
    <definedName name="snl__278FF7BD_B1C1_4FAE_A9A9_3C4BF787B0C7_" localSheetId="23" hidden="1">D!$C$36,D!$F$41:$J$113</definedName>
    <definedName name="snl__278FF7BD_B1C1_4FAE_A9A9_3C4BF787B0C7_" localSheetId="25" hidden="1">DTE!$C$36,DTE!$F$41:$J$113</definedName>
    <definedName name="snl__278FF7BD_B1C1_4FAE_A9A9_3C4BF787B0C7_" localSheetId="22" hidden="1">ED!$C$36,ED!$F$41:$J$113</definedName>
    <definedName name="snl__2795F47E_95EF_4D36_9416_928D45EE43E8_" localSheetId="64" hidden="1">'SWEPCO (2)'!$C$20,'SWEPCO (2)'!$F$24:$G$35</definedName>
    <definedName name="snl__27B0B0BF_FD68_43EE_B74C_D502E6E6CBD5_" localSheetId="35" hidden="1">'Pepco (2)'!$C$36,'Pepco (2)'!$F$41:$J$113</definedName>
    <definedName name="snl__27FFEE0C_6914_436F_AE66_AAECACFAD521_" localSheetId="50" hidden="1">PNW!$C$20,PNW!$F$24:$G$35</definedName>
    <definedName name="snl__2801EBEA_93F6_4492_BE73_343011315096_" localSheetId="30" hidden="1">ES!$C$36,ES!$F$41:$J$113</definedName>
    <definedName name="snl__281D35DC_6341_43A6_8D1A_FFCBECB47899_" localSheetId="60" hidden="1">WEC!$V$42,WEC!$X$48:$X$56</definedName>
    <definedName name="snl__282856DE_AA9E_4790_A6B9_DABBC2A2F28E_" localSheetId="15" hidden="1">AGR!$V$42,AGR!$X$48:$X$56</definedName>
    <definedName name="snl__285E9BAA_4633_4253_96ED_29B054F27003_" localSheetId="30" hidden="1">ES!$C$36,ES!$F$41:$J$113</definedName>
    <definedName name="snl__286CE8FB_45DB_4710_9768_FDCB86F4E43D_" localSheetId="50" hidden="1">PNW!$C$36,PNW!$F$41:$J$113</definedName>
    <definedName name="snl__286CE8FB_45DB_4710_9768_FDCB86F4E43D_" localSheetId="51" hidden="1">PSE!$C$36,PSE!$F$41:$J$113</definedName>
    <definedName name="snl__28866EA5_7960_4938_A54C_5224F24488F4_" localSheetId="32" hidden="1">EXC!$V$42,EXC!$X$48:$X$56</definedName>
    <definedName name="snl__28911CD6_32CA_4C10_A4F4_7F1238D4DE71_" localSheetId="47" hidden="1">OGE!$V$42,OGE!$X$48:$X$56</definedName>
    <definedName name="snl__28E4F148_899E_44DE_A635_987925D0EDDC_" localSheetId="17" hidden="1">'AVA (2)'!$C$20,'AVA (2)'!$F$24:$G$35</definedName>
    <definedName name="snl__290A2A49_4FDA_4DB4_8633_18945068BE1C_" localSheetId="8" hidden="1">LNT!$C$36,LNT!$F$41:$J$113</definedName>
    <definedName name="snl__291B552D_F91E_4E5A_9C54_E1D3648456B4_" localSheetId="63" hidden="1">SWEPCO!$V$42,SWEPCO!$X$48:$X$56</definedName>
    <definedName name="snl__291B552D_F91E_4E5A_9C54_E1D3648456B4_" localSheetId="64" hidden="1">'SWEPCO (2)'!$V$42,'SWEPCO (2)'!$X$48:$X$56</definedName>
    <definedName name="snl__291CD9E8_973F_4D27_8F77_E15A3AD32F9D_" localSheetId="10" hidden="1">AEP!$C$36,AEP!$F$41:$J$113</definedName>
    <definedName name="snl__291CD9E8_973F_4D27_8F77_E15A3AD32F9D_" localSheetId="11" hidden="1">SWEPCO1!$C$36,SWEPCO1!$F$41:$J$113</definedName>
    <definedName name="snl__296B52B0_B48B_4465_86CE_8F5D52D94BBF_" localSheetId="32" hidden="1">EXC!$C$36,EXC!$F$41:$J$113</definedName>
    <definedName name="snl__29DAEB59_9889_429C_9672_0D5F7E5F6281_" localSheetId="60" hidden="1">WEC!$C$20,WEC!$F$24:$G$35</definedName>
    <definedName name="snl__2A273C8B_EBE9_4A9C_AF6D_86561BEFADE4_" localSheetId="33" hidden="1">BGE!$C$36,BGE!$F$41:$J$113</definedName>
    <definedName name="snl__2A52BDFA_C91A_4106_AEA7_575FB566B386_" localSheetId="14" hidden="1">APC!$C$36,APC!$F$41:$J$113</definedName>
    <definedName name="snl__2A56F8D5_027B_441A_8927_4B254E20F6C3_" localSheetId="9" hidden="1">AEE!$C$36,AEE!$F$41:$J$113</definedName>
    <definedName name="snl__2A673C7A_219A_45C7_82AD_C7BC34453055_" localSheetId="31" hidden="1">'ES (2)'!$V$42,'ES (2)'!$X$48:$X$56</definedName>
    <definedName name="snl__2A922C57_5A18_46C1_80AE_EF1FFA52200A_" localSheetId="38" hidden="1">IDA!$C$20,IDA!$F$24:$G$35</definedName>
    <definedName name="snl__2A976BD6_D79E_450D_8E3A_F36DFB7A2AC5_" localSheetId="16" hidden="1">AVA!$V$42,AVA!$X$48:$X$56</definedName>
    <definedName name="snl__2AB76814_5430_42F6_89E9_FE24E14196BF_" localSheetId="54" hidden="1">PNM!$C$20,PNM!$F$24:$G$35</definedName>
    <definedName name="snl__2AB76814_5430_42F6_89E9_FE24E14196BF_" localSheetId="53" hidden="1">POR!$C$20,POR!$F$24:$G$35</definedName>
    <definedName name="snl__2AF28AAB_BD0C_4116_9665_96A665AB8D90_" localSheetId="63" hidden="1">SWEPCO!$C$36,SWEPCO!$F$41:$J$113</definedName>
    <definedName name="snl__2AF28AAB_BD0C_4116_9665_96A665AB8D90_" localSheetId="64" hidden="1">'SWEPCO (2)'!$C$36,'SWEPCO (2)'!$F$41:$J$113</definedName>
    <definedName name="snl__2B08722A_9A7D_49E4_A873_50B4EFD8244B_" localSheetId="36" hidden="1">FOR!$C$36,FOR!$F$41:$J$113</definedName>
    <definedName name="snl__2B08722A_9A7D_49E4_A873_50B4EFD8244B_" localSheetId="38" hidden="1">IDA!$C$36,IDA!$F$41:$J$113</definedName>
    <definedName name="snl__2B08722A_9A7D_49E4_A873_50B4EFD8244B_" localSheetId="39" hidden="1">'IDA (2)'!$C$36,'IDA (2)'!$F$41:$J$113</definedName>
    <definedName name="snl__2B08722A_9A7D_49E4_A873_50B4EFD8244B_" localSheetId="41" hidden="1">MGEE!$C$36,MGEE!$F$41:$J$113</definedName>
    <definedName name="snl__2B08722A_9A7D_49E4_A873_50B4EFD8244B_" localSheetId="43" hidden="1">NEE!$C$36,NEE!$F$41:$J$113</definedName>
    <definedName name="snl__2B08722A_9A7D_49E4_A873_50B4EFD8244B_" localSheetId="47" hidden="1">OGE!$C$36,OGE!$F$41:$J$113</definedName>
    <definedName name="snl__2B08722A_9A7D_49E4_A873_50B4EFD8244B_" localSheetId="48" hidden="1">OTTR!$C$36,OTTR!$F$41:$J$113</definedName>
    <definedName name="snl__2B08722A_9A7D_49E4_A873_50B4EFD8244B_" localSheetId="52" hidden="1">PCG!$C$36,PCG!$F$41:$J$113</definedName>
    <definedName name="snl__2B08722A_9A7D_49E4_A873_50B4EFD8244B_" localSheetId="56" hidden="1">PEG!$C$36,PEG!$F$41:$J$113</definedName>
    <definedName name="snl__2B08722A_9A7D_49E4_A873_50B4EFD8244B_" localSheetId="54" hidden="1">PNM!$C$36,PNM!$F$41:$J$113</definedName>
    <definedName name="snl__2B08722A_9A7D_49E4_A873_50B4EFD8244B_" localSheetId="53" hidden="1">POR!$C$36,POR!$F$41:$J$113</definedName>
    <definedName name="snl__2B0CD154_4B6B_443B_8923_7D8195D0680B_" localSheetId="62" hidden="1">'SPSCO (2)'!$V$42,'SPSCO (2)'!$X$48:$X$56</definedName>
    <definedName name="snl__2B0F20ED_B573_4F0D_A563_8F0F2951932E_" localSheetId="25" hidden="1">DTE!$C$36,DTE!$F$41:$J$113</definedName>
    <definedName name="snl__2BAA4579_6B21_492D_BC13_E7F811B50A30_" localSheetId="61" hidden="1">XEL!$C$20,XEL!$F$24:$G$35</definedName>
    <definedName name="snl__2BDC61C6_D367_4F40_A58A_CA5E3C99D5FA_" localSheetId="11" hidden="1">SWEPCO1!$V$42,SWEPCO1!$X$48:$X$56</definedName>
    <definedName name="snl__2BE9CF4E_CEDE_4FA9_8653_D9BCB99A0667_" localSheetId="60" hidden="1">WEC!$V$42,WEC!$X$48:$X$56</definedName>
    <definedName name="snl__2C7973DD_0308_4AF2_B0C4_73A27660283C_" localSheetId="28" hidden="1">ETR!$C$20,ETR!$F$24:$G$35</definedName>
    <definedName name="snl__2C9E0419_F9CF_435B_B44E_312C8F255012_" localSheetId="23" hidden="1">D!$C$36,D!$F$41:$J$113</definedName>
    <definedName name="snl__2C9EAE1A_0CDD_410D_8B9A_6D19B3F4611E_" localSheetId="28" hidden="1">ETR!$C$36,ETR!$F$41:$J$113</definedName>
    <definedName name="snl__2CA73133_A1CF_4E7F_A206_7C189171C245_" localSheetId="61" hidden="1">XEL!$C$20,XEL!$F$24:$G$35</definedName>
    <definedName name="snl__2CC7F9A9_6BEF_47BA_A45E_3C0BFA2F2F22_" localSheetId="49" hidden="1">PacificCorp!$C$36,PacificCorp!$F$41:$J$113</definedName>
    <definedName name="snl__2CDE8E64_9083_48CD_AF5C_BA62C2B47A26_" localSheetId="37" hidden="1">HE!$C$20,HE!$F$24:$G$35</definedName>
    <definedName name="snl__2CE1AB43_A021_43CF_9A67_118BC52BA5EE_" localSheetId="14" hidden="1">APC!$V$42,APC!$X$48:$X$56</definedName>
    <definedName name="snl__2D4DD700_EB18_44F6_A295_7A38480375AD_" localSheetId="22" hidden="1">ED!$C$20,ED!$F$24:$G$35</definedName>
    <definedName name="snl__2D503148_A371_4584_9F96_1216DDF36EC9_" localSheetId="15" hidden="1">AGR!$V$42,AGR!$X$48:$X$56</definedName>
    <definedName name="snl__2D503148_A371_4584_9F96_1216DDF36EC9_" localSheetId="18" hidden="1">BKH!$V$42,BKH!$X$48:$X$56</definedName>
    <definedName name="snl__2D503148_A371_4584_9F96_1216DDF36EC9_" localSheetId="19" hidden="1">CNP!$V$42,CNP!$X$48:$X$56</definedName>
    <definedName name="snl__2D503148_A371_4584_9F96_1216DDF36EC9_" localSheetId="23" hidden="1">D!$V$42,D!$X$48:$X$56</definedName>
    <definedName name="snl__2D503148_A371_4584_9F96_1216DDF36EC9_" localSheetId="25" hidden="1">DTE!$V$42,DTE!$X$48:$X$56</definedName>
    <definedName name="snl__2D503148_A371_4584_9F96_1216DDF36EC9_" localSheetId="22" hidden="1">ED!$V$42,ED!$X$48:$X$56</definedName>
    <definedName name="snl__2D58F24C_90B0_43F9_96D9_02613FAAC6FE_" localSheetId="35" hidden="1">'Pepco (2)'!$C$36,'Pepco (2)'!$F$41:$J$113</definedName>
    <definedName name="snl__2D8465BB_A75B_4E43_A796_CF14FFB620DF_" localSheetId="18" hidden="1">BKH!$C$36,BKH!$F$41:$J$113</definedName>
    <definedName name="snl__2DD8C7C6_FECB_4686_8633_3A12F1CE5AB4_" localSheetId="13" hidden="1">DPL!$C$36,DPL!$F$41:$J$113</definedName>
    <definedName name="snl__2DE395A1_D16A_4ACC_A7ED_14A9973AB8BD_" localSheetId="47" hidden="1">OGE!$V$42,OGE!$X$48:$X$56</definedName>
    <definedName name="snl__2E0AEA93_7172_4167_BF13_634CAC994065_" localSheetId="40" hidden="1">MDU!$V$42,MDU!$X$48:$X$56</definedName>
    <definedName name="snl__2E0C92B8_7BD5_48E4_ABBE_7ED907A939FB_" localSheetId="42" hidden="1">'MGEE (2)'!$V$42,'MGEE (2)'!$X$48:$X$56</definedName>
    <definedName name="snl__2E2C4F9A_5345_4580_BB2A_E188439E0C50_" localSheetId="41" hidden="1">MGEE!$C$36,MGEE!$F$41:$J$113</definedName>
    <definedName name="snl__2E756E26_F5CF_4815_B100_FFA9EAEA6B1B_" localSheetId="11" hidden="1">SWEPCO1!$C$36,SWEPCO1!$F$41:$J$113</definedName>
    <definedName name="snl__2EAB98C3_B7A5_4720_888D_20865FEA2014_" localSheetId="20" hidden="1">'CNP (2)'!$C$36,'CNP (2)'!$F$41:$J$113</definedName>
    <definedName name="snl__2EB1B88F_8FC0_4ED6_BD2B_E23D135C13DA_" localSheetId="27" hidden="1">EIX!$V$42,EIX!$X$48:$X$56</definedName>
    <definedName name="snl__2EBB4F8F_3C08_4504_B810_1519FE258029_" localSheetId="61" hidden="1">XEL!$V$42,XEL!$X$48:$X$56</definedName>
    <definedName name="snl__2ED23F4A_93DE_47B6_83CB_A8DB0A586B82_" localSheetId="25" hidden="1">DTE!$V$42,DTE!$X$48:$X$56</definedName>
    <definedName name="snl__2ED4CFAA_9329_4C0C_B4AD_72BA81EDB458_" localSheetId="61" hidden="1">XEL!$C$36,XEL!$F$41:$J$113</definedName>
    <definedName name="snl__2FB28D07_AA59_4A6C_975D_A472F5BFA71A_" localSheetId="30" hidden="1">ES!$V$42,ES!$X$48:$X$56</definedName>
    <definedName name="snl__2FB28D07_AA59_4A6C_975D_A472F5BFA71A_" localSheetId="31" hidden="1">'ES (2)'!$V$42,'ES (2)'!$X$48:$X$56</definedName>
    <definedName name="snl__2FB28D07_AA59_4A6C_975D_A472F5BFA71A_" localSheetId="36" hidden="1">FOR!$V$42,FOR!$X$48:$X$56</definedName>
    <definedName name="snl__2FB28D07_AA59_4A6C_975D_A472F5BFA71A_" localSheetId="38" hidden="1">IDA!$V$42,IDA!$X$48:$X$56</definedName>
    <definedName name="snl__2FB28D07_AA59_4A6C_975D_A472F5BFA71A_" localSheetId="39" hidden="1">'IDA (2)'!$V$42,'IDA (2)'!$X$48:$X$56</definedName>
    <definedName name="snl__2FB28D07_AA59_4A6C_975D_A472F5BFA71A_" localSheetId="41" hidden="1">MGEE!$V$42,MGEE!$X$48:$X$56</definedName>
    <definedName name="snl__2FB28D07_AA59_4A6C_975D_A472F5BFA71A_" localSheetId="43" hidden="1">NEE!$V$42,NEE!$X$48:$X$56</definedName>
    <definedName name="snl__2FB28D07_AA59_4A6C_975D_A472F5BFA71A_" localSheetId="47" hidden="1">OGE!$V$42,OGE!$X$48:$X$56</definedName>
    <definedName name="snl__2FB28D07_AA59_4A6C_975D_A472F5BFA71A_" localSheetId="48" hidden="1">OTTR!$V$42,OTTR!$X$48:$X$56</definedName>
    <definedName name="snl__2FB28D07_AA59_4A6C_975D_A472F5BFA71A_" localSheetId="52" hidden="1">PCG!$V$42,PCG!$X$48:$X$56</definedName>
    <definedName name="snl__2FB28D07_AA59_4A6C_975D_A472F5BFA71A_" localSheetId="56" hidden="1">PEG!$V$42,PEG!$X$48:$X$56</definedName>
    <definedName name="snl__2FB28D07_AA59_4A6C_975D_A472F5BFA71A_" localSheetId="54" hidden="1">PNM!$V$42,PNM!$X$48:$X$56</definedName>
    <definedName name="snl__2FB28D07_AA59_4A6C_975D_A472F5BFA71A_" localSheetId="53" hidden="1">POR!$V$42,POR!$X$48:$X$56</definedName>
    <definedName name="snl__2FB38431_BDA5_44C1_8C7F_F41C13B67AC6_" localSheetId="45" hidden="1">Gulf!$C$36,Gulf!$F$41:$J$113</definedName>
    <definedName name="snl__2FC5D7EF_8306_48E4_9599_8FB07229E3EF_" localSheetId="30" hidden="1">ES!$V$42,ES!$X$48:$X$56</definedName>
    <definedName name="snl__2FC6DF32_1C52_4C9C_B32C_2B18B9557962_" localSheetId="58" hidden="1">SO!$C$36,SO!$F$41:$J$113</definedName>
    <definedName name="snl__2FCA04C8_3B5D_419B_93A1_E6F8D600357A_" localSheetId="39" hidden="1">'IDA (2)'!$C$36,'IDA (2)'!$F$41:$J$113</definedName>
    <definedName name="snl__2FFFD66B_E40F_4C44_B5D2_CFCA19355C2D_" localSheetId="25" hidden="1">DTE!$C$20,DTE!$F$24:$G$35</definedName>
    <definedName name="snl__3024B44A_44E3_4E78_BD51_C965DB08E7EC_" localSheetId="22" hidden="1">ED!$C$36,ED!$F$41:$J$113</definedName>
    <definedName name="snl__3070062F_F612_4230_807C_019355CF02D5_" localSheetId="47" hidden="1">OGE!$C$20,OGE!$F$24:$G$35</definedName>
    <definedName name="snl__30713C08_A07E_48E2_8B4D_E6597607EC14_" localSheetId="59" hidden="1">VVC!$C$36,VVC!$F$41:$J$113</definedName>
    <definedName name="snl__30713C08_A07E_48E2_8B4D_E6597607EC14_" localSheetId="60" hidden="1">WEC!$C$36,WEC!$F$41:$J$113</definedName>
    <definedName name="snl__30713C08_A07E_48E2_8B4D_E6597607EC14_" localSheetId="61" hidden="1">XEL!$C$36,XEL!$F$41:$J$113</definedName>
    <definedName name="snl__3076024B_99C6_4208_AA14_8A534900FAFE_" localSheetId="10" hidden="1">AEP!$C$36,AEP!$F$41:$J$113</definedName>
    <definedName name="snl__30C9F80D_F9B1_46C1_B8E4_47CF2350634C_" localSheetId="12" hidden="1">AES!$C$20,AES!$F$24:$G$35</definedName>
    <definedName name="snl__30D866DF_BC54_4232_8B03_575090A2438F_" localSheetId="43" hidden="1">NEE!$C$20,NEE!$F$24:$G$35</definedName>
    <definedName name="snl__30E24E42_5F08_4FFB_9DB5_F608BA828885_" localSheetId="10" hidden="1">AEP!$C$36,AEP!$F$41:$J$113</definedName>
    <definedName name="snl__3177DB68_84C6_4A2E_9059_5BD2D10B5DAD_" localSheetId="28" hidden="1">ETR!$C$36,ETR!$F$41:$J$113</definedName>
    <definedName name="snl__31866DAF_70BB_47FE_931E_93856A4BCA55_" localSheetId="22" hidden="1">ED!$V$42,ED!$X$48:$X$56</definedName>
    <definedName name="snl__31893171_1926_4E0F_A33D_45B46B717422_" localSheetId="30" hidden="1">ES!$V$42,ES!$X$48:$X$56</definedName>
    <definedName name="snl__31C9D8D3_67B4_4505_8313_B3D39504B89C_" localSheetId="62" hidden="1">'SPSCO (2)'!$C$20,'SPSCO (2)'!$F$24:$G$35</definedName>
    <definedName name="snl__31E8373F_008A_4663_852E_06A80C2BD080_" localSheetId="31" hidden="1">'ES (2)'!$C$36,'ES (2)'!$F$41:$J$113</definedName>
    <definedName name="snl__3214A07A_43FC_4460_B0C1_2E44A520382B_" localSheetId="39" hidden="1">'IDA (2)'!$C$36,'IDA (2)'!$F$41:$J$113</definedName>
    <definedName name="snl__3278AB07_018D_4081_8DFE_EE7CE0F8BE32_" localSheetId="14" hidden="1">APC!$C$36,APC!$F$41:$J$113</definedName>
    <definedName name="snl__32A711D1_7075_40FA_B212_A38B920986AD_" localSheetId="15" hidden="1">AGR!$V$42,AGR!$X$48:$X$56</definedName>
    <definedName name="snl__32A711D1_7075_40FA_B212_A38B920986AD_" localSheetId="18" hidden="1">BKH!$V$42,BKH!$X$48:$X$56</definedName>
    <definedName name="snl__32A711D1_7075_40FA_B212_A38B920986AD_" localSheetId="19" hidden="1">CNP!$V$42,CNP!$X$48:$X$56</definedName>
    <definedName name="snl__32A711D1_7075_40FA_B212_A38B920986AD_" localSheetId="23" hidden="1">D!$V$42,D!$X$48:$X$56</definedName>
    <definedName name="snl__32A711D1_7075_40FA_B212_A38B920986AD_" localSheetId="25" hidden="1">DTE!$V$42,DTE!$X$48:$X$56</definedName>
    <definedName name="snl__32A711D1_7075_40FA_B212_A38B920986AD_" localSheetId="22" hidden="1">ED!$V$42,ED!$X$48:$X$56</definedName>
    <definedName name="snl__32C8AF0A_9667_479D_B821_5920BF5F2692_" localSheetId="23" hidden="1">D!$C$36,D!$F$41:$J$113</definedName>
    <definedName name="snl__330CD40D_5831_4E85_8146_9DB15F763045_" localSheetId="10" hidden="1">AEP!$C$20,AEP!$F$24:$G$35</definedName>
    <definedName name="snl__33394ABE_9BF0_41CF_AF57_8B1EEAA7F2DA_" localSheetId="17" hidden="1">'AVA (2)'!$V$42,'AVA (2)'!$X$48:$X$56</definedName>
    <definedName name="snl__336A9687_5766_424E_A15E_B96882FB7326_" localSheetId="29" hidden="1">EVRG!$C$36,EVRG!$F$41:$J$113</definedName>
    <definedName name="snl__337EE8FA_D959_470A_8780_3B7F67273676_" localSheetId="6" hidden="1">'EUs (2)'!$A$5,'EUs (2)'!$C$11:$N$47</definedName>
    <definedName name="snl__33B4B045_792C_445B_8A92_9C02A86183A2_" localSheetId="63" hidden="1">SWEPCO!$V$42,SWEPCO!$X$48:$X$56</definedName>
    <definedName name="snl__33B4B045_792C_445B_8A92_9C02A86183A2_" localSheetId="64" hidden="1">'SWEPCO (2)'!$V$42,'SWEPCO (2)'!$X$48:$X$56</definedName>
    <definedName name="snl__33BB518E_F79C_4F07_B7B2_46D9C6A857F7_" localSheetId="58" hidden="1">SO!$V$42,SO!$X$48:$X$56</definedName>
    <definedName name="snl__33C12FF1_6597_43DD_8A50_BD16F49D3B4C_" localSheetId="40" hidden="1">MDU!$C$20,MDU!$F$24:$G$35</definedName>
    <definedName name="snl__33DBC74B_9B9C_44FF_A131_F3D27127D2A4_" localSheetId="18" hidden="1">BKH!$V$42,BKH!$X$48:$X$56</definedName>
    <definedName name="snl__33E6AA87_C04B_466B_B8E4_A8768F397339_" localSheetId="56" hidden="1">PEG!$C$20,PEG!$F$24:$G$35</definedName>
    <definedName name="snl__33F3EA3C_BC56_4BDD_A612_1FCEC2CDF48D_" localSheetId="10" hidden="1">AEP!$V$42,AEP!$X$48:$X$56</definedName>
    <definedName name="snl__33F3EA3C_BC56_4BDD_A612_1FCEC2CDF48D_" localSheetId="12" hidden="1">AES!$V$42,AES!$X$48:$X$56</definedName>
    <definedName name="snl__33F3EA3C_BC56_4BDD_A612_1FCEC2CDF48D_" localSheetId="13" hidden="1">DPL!$V$42,DPL!$X$48:$X$56</definedName>
    <definedName name="snl__33F3EA3C_BC56_4BDD_A612_1FCEC2CDF48D_" localSheetId="11" hidden="1">SWEPCO1!$V$42,SWEPCO1!$X$48:$X$56</definedName>
    <definedName name="snl__33F900DA_BC7E_462C_920D_97743C143CB7_" localSheetId="48" hidden="1">OTTR!$C$36,OTTR!$F$41:$J$113</definedName>
    <definedName name="snl__34106A73_ACB5_4EA0_B354_1664D59BEED9_" localSheetId="34" hidden="1">FE!$C$20,FE!$F$24:$G$35</definedName>
    <definedName name="snl__3436C04F_63AB_4955_8F90_072C9499D562_" localSheetId="15" hidden="1">AGR!$C$20,AGR!$F$24:$G$35</definedName>
    <definedName name="snl__3448DAB2_EB46_4B30_A34A_A1943D12EF3A_" localSheetId="31" hidden="1">'ES (2)'!$V$42,'ES (2)'!$X$48:$X$56</definedName>
    <definedName name="snl__344B2727_AE5E_43D2_994E_3F38E28F215C_" localSheetId="47" hidden="1">OGE!$C$20,OGE!$F$24:$G$35</definedName>
    <definedName name="snl__3464A415_C236_41D7_8D42_2E2C80A47BD1_" localSheetId="38" hidden="1">IDA!$V$42,IDA!$X$48:$X$56</definedName>
    <definedName name="snl__3464A415_C236_41D7_8D42_2E2C80A47BD1_" localSheetId="39" hidden="1">'IDA (2)'!$V$42,'IDA (2)'!$X$48:$X$56</definedName>
    <definedName name="snl__3464A415_C236_41D7_8D42_2E2C80A47BD1_" localSheetId="41" hidden="1">MGEE!$V$42,MGEE!$X$48:$X$56</definedName>
    <definedName name="snl__3464A415_C236_41D7_8D42_2E2C80A47BD1_" localSheetId="43" hidden="1">NEE!$V$42,NEE!$X$48:$X$56</definedName>
    <definedName name="snl__3464A415_C236_41D7_8D42_2E2C80A47BD1_" localSheetId="47" hidden="1">OGE!$V$42,OGE!$X$48:$X$56</definedName>
    <definedName name="snl__3464A415_C236_41D7_8D42_2E2C80A47BD1_" localSheetId="48" hidden="1">OTTR!$V$42,OTTR!$X$48:$X$56</definedName>
    <definedName name="snl__3464A415_C236_41D7_8D42_2E2C80A47BD1_" localSheetId="52" hidden="1">PCG!$V$42,PCG!$X$48:$X$56</definedName>
    <definedName name="snl__3464A415_C236_41D7_8D42_2E2C80A47BD1_" localSheetId="56" hidden="1">PEG!$V$42,PEG!$X$48:$X$56</definedName>
    <definedName name="snl__3464A415_C236_41D7_8D42_2E2C80A47BD1_" localSheetId="54" hidden="1">PNM!$V$42,PNM!$X$48:$X$56</definedName>
    <definedName name="snl__3464A415_C236_41D7_8D42_2E2C80A47BD1_" localSheetId="53" hidden="1">POR!$V$42,POR!$X$48:$X$56</definedName>
    <definedName name="snl__3464BBF9_B735_4619_A238_69FA49D06080_" localSheetId="39" hidden="1">'IDA (2)'!$C$36,'IDA (2)'!$F$41:$J$113</definedName>
    <definedName name="snl__346BED63_A5E1_46F0_B134_7248C2EA61F0_" localSheetId="38" hidden="1">IDA!$C$36,IDA!$F$41:$J$113</definedName>
    <definedName name="snl__34DB2088_A46F_4391_AF07_7361C8B67EC6_" localSheetId="54" hidden="1">PNM!$C$20,PNM!$F$24:$G$35</definedName>
    <definedName name="snl__34DB2088_A46F_4391_AF07_7361C8B67EC6_" localSheetId="53" hidden="1">POR!$C$20,POR!$F$24:$G$35</definedName>
    <definedName name="snl__3500A215_4651_49B5_B14E_DAE0E3F7C0AB_" localSheetId="30" hidden="1">ES!$C$20,ES!$F$24:$G$35</definedName>
    <definedName name="snl__35402404_EC20_4F47_8076_B40B0DEF654B_" localSheetId="46" hidden="1">NWE!$C$20,NWE!$F$24:$G$35</definedName>
    <definedName name="snl__356A59D9_C59E_4780_B2A2_430B96F4D2B4_" localSheetId="19" hidden="1">CNP!$V$42,CNP!$X$48:$X$56</definedName>
    <definedName name="snl__356F5122_7168_4620_A73A_9E2A8C122C13_" localSheetId="62" hidden="1">'SPSCO (2)'!$V$42,'SPSCO (2)'!$X$48:$X$56</definedName>
    <definedName name="snl__35C37270_A3CE_40CF_B9F7_CC456C03B05D_" localSheetId="53" hidden="1">POR!$C$36,POR!$F$41:$J$113</definedName>
    <definedName name="snl__35CB74B6_85AB_444A_8661_7EEDBD46E822_" localSheetId="22" hidden="1">ED!$V$42,ED!$X$48:$X$56</definedName>
    <definedName name="snl__35E3E618_A528_44BB_B4A1_C8FEC658BB44_" localSheetId="15" hidden="1">AGR!$C$36,AGR!$F$41:$J$113</definedName>
    <definedName name="snl__360BCE8E_394F_4B5F_A9FB_ACAA92CF4BCC_" localSheetId="20" hidden="1">'CNP (2)'!$V$42,'CNP (2)'!$X$48:$X$56</definedName>
    <definedName name="snl__360D3907_DEDC_4A09_912B_DBEA4213A060_" localSheetId="36" hidden="1">FOR!$V$42,FOR!$X$48:$X$56</definedName>
    <definedName name="snl__364004AA_DF67_4A18_B88F_30981166E42D_" localSheetId="43" hidden="1">NEE!$V$42,NEE!$X$48:$X$56</definedName>
    <definedName name="snl__36462BDB_1CB2_4511_A3F1_984D7597B0D7_" localSheetId="57" hidden="1">SRE!$C$36,SRE!$F$41:$J$113</definedName>
    <definedName name="snl__3678F6E0_2ABA_49B4_A85D_7F3554EACE4D_" localSheetId="22" hidden="1">ED!$V$42,ED!$X$48:$X$56</definedName>
    <definedName name="snl__36987D82_8ADF_4116_875A_9A3BECA9643A_" localSheetId="15" hidden="1">AGR!$C$20,AGR!$F$24:$G$35</definedName>
    <definedName name="snl__36BB85BE_4F34_4D6C_A1F6_CC46B531E2F6_" localSheetId="36" hidden="1">FOR!$C$20,FOR!$F$24:$G$35</definedName>
    <definedName name="snl__36D1FAE5_69B0_4CF3_8934_6D1F6801C4A0_" localSheetId="29" hidden="1">EVRG!$V$42,EVRG!$X$48:$X$56</definedName>
    <definedName name="snl__36DD88CB_4F33_4C4E_9587_E4EA8B6156F9_" localSheetId="62" hidden="1">'SPSCO (2)'!$C$20,'SPSCO (2)'!$F$24:$G$35</definedName>
    <definedName name="snl__36F33879_7749_43C4_BFAE_99B200BE87F9_" localSheetId="47" hidden="1">OGE!$V$42,OGE!$X$48:$X$56</definedName>
    <definedName name="snl__36F62979_EDF9_4D91_9214_D1FCC0B794BF_" localSheetId="58" hidden="1">SO!$C$20,SO!$F$24:$G$35</definedName>
    <definedName name="snl__37372846_0674_4370_925D_4F1EADB51E73_" localSheetId="62" hidden="1">'SPSCO (2)'!$V$42,'SPSCO (2)'!$X$48:$X$56</definedName>
    <definedName name="snl__375575D9_00AF_4F43_B6FD_6E2CFE1A4B05_" localSheetId="44" hidden="1">FPL!$C$20,FPL!$F$24:$G$35</definedName>
    <definedName name="snl__3765AB0A_DB31_473F_924F_F0EF1EBCBE60_" localSheetId="36" hidden="1">FOR!$V$42,FOR!$X$48:$X$56</definedName>
    <definedName name="snl__3765AB0A_DB31_473F_924F_F0EF1EBCBE60_" localSheetId="38" hidden="1">IDA!$V$42,IDA!$X$48:$X$56</definedName>
    <definedName name="snl__3765AB0A_DB31_473F_924F_F0EF1EBCBE60_" localSheetId="39" hidden="1">'IDA (2)'!$V$42,'IDA (2)'!$X$48:$X$56</definedName>
    <definedName name="snl__3765AB0A_DB31_473F_924F_F0EF1EBCBE60_" localSheetId="41" hidden="1">MGEE!$V$42,MGEE!$X$48:$X$56</definedName>
    <definedName name="snl__3765AB0A_DB31_473F_924F_F0EF1EBCBE60_" localSheetId="43" hidden="1">NEE!$V$42,NEE!$X$48:$X$56</definedName>
    <definedName name="snl__3765AB0A_DB31_473F_924F_F0EF1EBCBE60_" localSheetId="47" hidden="1">OGE!$V$42,OGE!$X$48:$X$56</definedName>
    <definedName name="snl__3765AB0A_DB31_473F_924F_F0EF1EBCBE60_" localSheetId="48" hidden="1">OTTR!$V$42,OTTR!$X$48:$X$56</definedName>
    <definedName name="snl__3765AB0A_DB31_473F_924F_F0EF1EBCBE60_" localSheetId="52" hidden="1">PCG!$V$42,PCG!$X$48:$X$56</definedName>
    <definedName name="snl__3765AB0A_DB31_473F_924F_F0EF1EBCBE60_" localSheetId="56" hidden="1">PEG!$V$42,PEG!$X$48:$X$56</definedName>
    <definedName name="snl__3765AB0A_DB31_473F_924F_F0EF1EBCBE60_" localSheetId="54" hidden="1">PNM!$V$42,PNM!$X$48:$X$56</definedName>
    <definedName name="snl__3765AB0A_DB31_473F_924F_F0EF1EBCBE60_" localSheetId="53" hidden="1">POR!$V$42,POR!$X$48:$X$56</definedName>
    <definedName name="snl__37872E47_7ACB_4ECB_B350_BFCC165E82B4_" localSheetId="14" hidden="1">APC!$C$20,APC!$F$24:$G$35</definedName>
    <definedName name="snl__37A828BC_74F1_47C3_A1AF_BF4165D20692_" localSheetId="25" hidden="1">DTE!$C$36,DTE!$F$41:$J$113</definedName>
    <definedName name="snl__37B63E18_3995_4A24_B49C_C94061469E10_" localSheetId="17" hidden="1">'AVA (2)'!$C$36,'AVA (2)'!$F$41:$J$113</definedName>
    <definedName name="snl__37B86C18_99E0_4710_A035_49CCA87C79F9_" localSheetId="58" hidden="1">SO!$C$36,SO!$F$41:$J$113</definedName>
    <definedName name="snl__381D0B68_FE4E_48B9_A508_B7FB8FD206E0_" localSheetId="48" hidden="1">OTTR!$V$42,OTTR!$X$48:$X$56</definedName>
    <definedName name="snl__382ACAB9_56CB_45F2_9F63_60F95307114B_" localSheetId="19" hidden="1">CNP!$C$20,CNP!$F$24:$G$35</definedName>
    <definedName name="snl__3855DEEA_464A_45AD_872B_C522113B863B_" localSheetId="12" hidden="1">AES!$C$36,AES!$F$41:$J$113</definedName>
    <definedName name="snl__387492AD_7678_4CFC_9A01_C74602312B1F_" localSheetId="19" hidden="1">CNP!$C$36,CNP!$F$41:$J$113</definedName>
    <definedName name="snl__38DC3ADD_F79C_4488_8935_A29FA1ADDEB6_" localSheetId="42" hidden="1">'MGEE (2)'!$C$20,'MGEE (2)'!$F$24:$G$35</definedName>
    <definedName name="snl__39438D47_2B35_44A2_8992_6FACDD4BF1E3_" localSheetId="16" hidden="1">AVA!$V$42,AVA!$X$48:$X$56</definedName>
    <definedName name="snl__39B5595D_3F97_4EC0_8E5D_A03ABA52A41A_" localSheetId="28" hidden="1">ETR!$V$42,ETR!$X$48:$X$56</definedName>
    <definedName name="snl__39B93047_33DE_42DA_83D8_71471890A920_" localSheetId="12" hidden="1">AES!$C$36,AES!$F$41:$J$113</definedName>
    <definedName name="snl__39F380A3_7FB8_45FB_9084_CC2A86CFBB6D_" localSheetId="56" hidden="1">PEG!$V$42,PEG!$X$48:$X$56</definedName>
    <definedName name="snl__39F43397_4EBF_4454_962E_D6286DEF2508_" localSheetId="37" hidden="1">HE!$C$36,HE!$F$41:$J$113</definedName>
    <definedName name="snl__3A3686DE_855C_46EC_BA23_1EFB5771EF7D_" localSheetId="34" hidden="1">FE!$C$36,FE!$F$41:$J$113</definedName>
    <definedName name="snl__3A39D811_99C3_43F3_8D65_D2EEF0FD5D07_" localSheetId="8" hidden="1">LNT!$C$20,LNT!$F$24:$G$35</definedName>
    <definedName name="snl__3A3DD700_9F07_4568_BEE0_85EA2A973A2C_" localSheetId="56" hidden="1">PEG!$V$42,PEG!$X$48:$X$56</definedName>
    <definedName name="snl__3A53BF02_F595_444C_A4CC_467BC19C3B62_" localSheetId="36" hidden="1">FOR!$C$20,FOR!$F$24:$G$35</definedName>
    <definedName name="snl__3A57DD25_935E_439A_9E10_9AB98FAE6AE5_" localSheetId="14" hidden="1">APC!$C$36,APC!$F$41:$J$113</definedName>
    <definedName name="snl__3A809263_8017_4FB5_9137_99FA3F4F9F51_" localSheetId="44" hidden="1">FPL!$C$36,FPL!$F$41:$J$113</definedName>
    <definedName name="snl__3A8C5AE3_886F_41F0_A170_B8EECC135074_" localSheetId="35" hidden="1">'Pepco (2)'!$V$42,'Pepco (2)'!$X$48:$X$56</definedName>
    <definedName name="snl__3A968CCB_0CC8_4BD3_B716_F450609BC5CA_" localSheetId="63" hidden="1">SWEPCO!$C$36,SWEPCO!$F$41:$J$113</definedName>
    <definedName name="snl__3A968CCB_0CC8_4BD3_B716_F450609BC5CA_" localSheetId="64" hidden="1">'SWEPCO (2)'!$C$36,'SWEPCO (2)'!$F$41:$J$113</definedName>
    <definedName name="snl__3AA86557_BCEC_40C9_B225_0DCD507900E2_" localSheetId="13" hidden="1">DPL!$C$20,DPL!$F$24:$G$35</definedName>
    <definedName name="snl__3AAD8339_A3A5_413B_815F_7F9F4C503BE2_" localSheetId="38" hidden="1">IDA!$C$20,IDA!$F$24:$G$35</definedName>
    <definedName name="snl__3AAF5162_FF26_4758_9008_FA49E4FBC869_" localSheetId="20" hidden="1">'CNP (2)'!$V$42,'CNP (2)'!$X$48:$X$56</definedName>
    <definedName name="snl__3ABA7F0C_5C02_4275_8EBD_02AB1C9C9FB2_" localSheetId="16" hidden="1">AVA!$C$36,AVA!$F$41:$J$113</definedName>
    <definedName name="snl__3AC25CAC_34EC_4ECA_B255_EC633D80B108_" localSheetId="41" hidden="1">MGEE!$C$36,MGEE!$F$41:$J$113</definedName>
    <definedName name="snl__3ACAD3EB_750D_4787_AA9D_CCE93B66AF99_" localSheetId="45" hidden="1">Gulf!$C$20,Gulf!$F$24:$G$35</definedName>
    <definedName name="snl__3ACAD3EB_750D_4787_AA9D_CCE93B66AF99_" localSheetId="46" hidden="1">NWE!$C$20,NWE!$F$24:$G$35</definedName>
    <definedName name="snl__3AEC3210_1D12_4A22_AB96_952D88F80B21_" localSheetId="49" hidden="1">PacificCorp!$V$42,PacificCorp!$X$48:$X$56</definedName>
    <definedName name="snl__3B0F0505_A5DB_4CF8_BC2C_8081AB3218AD_" localSheetId="40" hidden="1">MDU!$V$42,MDU!$X$48:$X$56</definedName>
    <definedName name="snl__3B0FABD1_D7A9_4F7D_A642_1B4FCFC72FAE_" localSheetId="33" hidden="1">BGE!$C$20,BGE!$F$24:$G$35</definedName>
    <definedName name="snl__3B296E45_EE80_414A_83C1_3695138FDDBD_" localSheetId="26" hidden="1">DUK!$V$42,DUK!$X$48:$X$56</definedName>
    <definedName name="snl__3B568EC6_3C1C_4C5A_9CE5_BE7D790E4B2E_" localSheetId="11" hidden="1">SWEPCO1!$C$36,SWEPCO1!$F$41:$J$113</definedName>
    <definedName name="snl__3B62B212_52B6_483C_8E7C_AD8EF02934D8_" localSheetId="35" hidden="1">'Pepco (2)'!$C$36,'Pepco (2)'!$F$41:$J$113</definedName>
    <definedName name="snl__3B837326_2DE8_4A2E_AF13_E05DB4F7BACB_" localSheetId="10" hidden="1">AEP!$C$20,AEP!$F$24:$G$35</definedName>
    <definedName name="snl__3B852D66_D9E3_4857_A1AF_CEBC7C7C85A7_" localSheetId="60" hidden="1">WEC!$V$42,WEC!$X$48:$X$56</definedName>
    <definedName name="snl__3BA02DB5_DE54_439C_B4CE_40CA124922B8_" localSheetId="42" hidden="1">'MGEE (2)'!$C$36,'MGEE (2)'!$F$41:$J$113</definedName>
    <definedName name="snl__3BA194BC_A279_41D8_88AC_404D6B7AE914_" localSheetId="15" hidden="1">AGR!$C$20,AGR!$F$24:$G$35</definedName>
    <definedName name="snl__3BA194BC_A279_41D8_88AC_404D6B7AE914_" localSheetId="18" hidden="1">BKH!$C$20,BKH!$F$24:$G$35</definedName>
    <definedName name="snl__3BA194BC_A279_41D8_88AC_404D6B7AE914_" localSheetId="19" hidden="1">CNP!$C$20,CNP!$F$24:$G$35</definedName>
    <definedName name="snl__3BA194BC_A279_41D8_88AC_404D6B7AE914_" localSheetId="23" hidden="1">D!$C$20,D!$F$24:$G$35</definedName>
    <definedName name="snl__3BA194BC_A279_41D8_88AC_404D6B7AE914_" localSheetId="25" hidden="1">DTE!$C$20,DTE!$F$24:$G$35</definedName>
    <definedName name="snl__3BA194BC_A279_41D8_88AC_404D6B7AE914_" localSheetId="22" hidden="1">ED!$C$20,ED!$F$24:$G$35</definedName>
    <definedName name="snl__3BAB1A24_D04A_44A5_B6AA_F4D2A359D375_" localSheetId="54" hidden="1">PNM!$C$36,PNM!$F$41:$J$113</definedName>
    <definedName name="snl__3BAB1A24_D04A_44A5_B6AA_F4D2A359D375_" localSheetId="53" hidden="1">POR!$C$36,POR!$F$41:$J$113</definedName>
    <definedName name="snl__3BB9F005_AEBE_4871_8DC6_79C11EB2D7E9_" localSheetId="63" hidden="1">SWEPCO!$V$42,SWEPCO!$X$48:$X$56</definedName>
    <definedName name="snl__3BB9F005_AEBE_4871_8DC6_79C11EB2D7E9_" localSheetId="64" hidden="1">'SWEPCO (2)'!$V$42,'SWEPCO (2)'!$X$48:$X$56</definedName>
    <definedName name="snl__3BC227B9_4440_49D7_AAB1_6C8084C70676_" localSheetId="46" hidden="1">NWE!$C$20,NWE!$F$24:$G$35</definedName>
    <definedName name="snl__3BDD12EB_12E0_41D4_B0C4_D3CF2D9B9C80_" localSheetId="42" hidden="1">'MGEE (2)'!$C$20,'MGEE (2)'!$F$24:$G$35</definedName>
    <definedName name="snl__3C0355FE_FD73_4852_A57C_DF18F543C73B_" localSheetId="19" hidden="1">CNP!$C$36,CNP!$F$41:$J$113</definedName>
    <definedName name="snl__3C0D5351_979F_47AF_96C5_D9F5FB434A50_" localSheetId="62" hidden="1">'SPSCO (2)'!$V$42,'SPSCO (2)'!$X$48:$X$56</definedName>
    <definedName name="snl__3C3322C6_0747_435B_B74D_E99FAD27AC9C_" localSheetId="14" hidden="1">APC!$C$36,APC!$F$41:$J$113</definedName>
    <definedName name="snl__3C41201C_A859_4BA4_9139_C5792DA8D801_" localSheetId="18" hidden="1">BKH!$C$36,BKH!$F$41:$J$113</definedName>
    <definedName name="snl__3C4440F3_FC3A_431E_953C_177FE545684E_" localSheetId="10" hidden="1">AEP!$C$36,AEP!$F$41:$J$113</definedName>
    <definedName name="snl__3C44D960_AC39_421A_9DCB_3C95BA5EEE78_" localSheetId="41" hidden="1">MGEE!$C$20,MGEE!$F$24:$G$35</definedName>
    <definedName name="snl__3C637DC0_7C71_4CA7_87CF_0151CCA3374C_" localSheetId="41" hidden="1">MGEE!$V$42,MGEE!$X$48:$X$56</definedName>
    <definedName name="snl__3C637DC0_7C71_4CA7_87CF_0151CCA3374C_" localSheetId="43" hidden="1">NEE!$V$42,NEE!$X$48:$X$56</definedName>
    <definedName name="snl__3C637DC0_7C71_4CA7_87CF_0151CCA3374C_" localSheetId="47" hidden="1">OGE!$V$42,OGE!$X$48:$X$56</definedName>
    <definedName name="snl__3C637DC0_7C71_4CA7_87CF_0151CCA3374C_" localSheetId="48" hidden="1">OTTR!$V$42,OTTR!$X$48:$X$56</definedName>
    <definedName name="snl__3C637DC0_7C71_4CA7_87CF_0151CCA3374C_" localSheetId="52" hidden="1">PCG!$V$42,PCG!$X$48:$X$56</definedName>
    <definedName name="snl__3C637DC0_7C71_4CA7_87CF_0151CCA3374C_" localSheetId="56" hidden="1">PEG!$V$42,PEG!$X$48:$X$56</definedName>
    <definedName name="snl__3C637DC0_7C71_4CA7_87CF_0151CCA3374C_" localSheetId="54" hidden="1">PNM!$V$42,PNM!$X$48:$X$56</definedName>
    <definedName name="snl__3C637DC0_7C71_4CA7_87CF_0151CCA3374C_" localSheetId="53" hidden="1">POR!$V$42,POR!$X$48:$X$56</definedName>
    <definedName name="snl__3C86F39C_2E34_4D1B_BEF9_F09C4B5FB4B2_" localSheetId="42" hidden="1">'MGEE (2)'!$C$20,'MGEE (2)'!$F$24:$G$35</definedName>
    <definedName name="snl__3CA037DA_BB08_4969_BFDA_6220175A48DA_" localSheetId="34" hidden="1">FE!$V$42,FE!$X$48:$X$56</definedName>
    <definedName name="snl__3CBD11B6_7842_476B_B813_1B031DFE58CB_" localSheetId="58" hidden="1">SO!$C$20,SO!$F$24:$G$35</definedName>
    <definedName name="snl__3CCF801B_997A_4370_8F1F_66DC405A219F_" localSheetId="60" hidden="1">WEC!$C$36,WEC!$F$41:$J$113</definedName>
    <definedName name="snl__3CDDB3F6_497B_496D_82E5_46A91E8CD104_" localSheetId="11" hidden="1">SWEPCO1!$C$20,SWEPCO1!$F$24:$G$35</definedName>
    <definedName name="snl__3CEEE020_0E21_4993_9FEF_986DBCA970E8_" localSheetId="12" hidden="1">AES!$C$36,AES!$F$41:$J$113</definedName>
    <definedName name="snl__3D1D632E_4423_40C6_B8DB_B696C89F7D4D_" localSheetId="13" hidden="1">DPL!$C$20,DPL!$F$24:$G$35</definedName>
    <definedName name="snl__3D33DF8F_0125_41A4_80D2_DFE77CF10CB9_" localSheetId="49" hidden="1">PacificCorp!$V$42,PacificCorp!$X$48:$X$56</definedName>
    <definedName name="snl__3D471FC0_1849_486C_A6CD_8D4B78831FDA_" localSheetId="17" hidden="1">'AVA (2)'!$C$36,'AVA (2)'!$F$41:$J$113</definedName>
    <definedName name="snl__3D4FE0A4_5F7E_43A5_9D2A_82B2644E9061_" localSheetId="50" hidden="1">PNW!$C$36,PNW!$F$41:$J$113</definedName>
    <definedName name="snl__3D71B361_61F3_42C3_A14F_79569B28C389_" localSheetId="28" hidden="1">ETR!$V$42,ETR!$X$48:$X$56</definedName>
    <definedName name="snl__3D896999_A9F3_41E2_B4AF_C284826F096B_" localSheetId="25" hidden="1">DTE!$C$20,DTE!$F$24:$G$35</definedName>
    <definedName name="snl__3D8EC243_7248_432E_BB4E_32598888FF0E_" localSheetId="61" hidden="1">XEL!$C$36,XEL!$F$41:$J$113</definedName>
    <definedName name="snl__3DBD4173_71DB_4977_B489_52B75F3C51C9_" localSheetId="48" hidden="1">OTTR!$C$36,OTTR!$F$41:$J$113</definedName>
    <definedName name="snl__3DC06389_67A2_424C_9AD8_6B6ADDA40C83_" localSheetId="10" hidden="1">AEP!$C$20,AEP!$F$24:$G$35</definedName>
    <definedName name="snl__3DC823A2_56F8_411D_8DC3_B31C119AAEE9_" localSheetId="27" hidden="1">EIX!$C$20,EIX!$F$24:$G$35</definedName>
    <definedName name="snl__3DEA98CC_744F_45E9_9DB7_25701229CC83_" localSheetId="49" hidden="1">PacificCorp!$V$42,PacificCorp!$X$48:$X$56</definedName>
    <definedName name="snl__3E14D80D_287F_4834_955B_90C7A48E0DB7_" localSheetId="24" hidden="1">DESC!$V$42,DESC!$X$48:$X$56</definedName>
    <definedName name="snl__3E2848D1_29A3_4303_AACA_7FBB45FE771A_" localSheetId="8" hidden="1">LNT!$V$42,LNT!$X$48:$X$56</definedName>
    <definedName name="snl__3E352616_CCD6_4E97_B304_254EC26E0D04_" localSheetId="24" hidden="1">DESC!$C$20,DESC!$F$24:$G$35</definedName>
    <definedName name="snl__3ECFDAF9_4116_4B12_B254_09C19C1CEAD1_" localSheetId="21" hidden="1">CMS!$C$36,CMS!$F$41:$J$113</definedName>
    <definedName name="snl__3ED8F976_77EB_4A73_8CED_F154CBAFE428_" localSheetId="18" hidden="1">BKH!$C$36,BKH!$F$41:$J$113</definedName>
    <definedName name="snl__3F13A334_E09E_4E9B_885F_2E259E508CFA_" localSheetId="18" hidden="1">BKH!$C$20,BKH!$F$24:$G$35</definedName>
    <definedName name="snl__3F379E29_2E1A_4299_837E_F663C59916FF_" localSheetId="15" hidden="1">AGR!$C$20,AGR!$F$24:$G$35</definedName>
    <definedName name="snl__3F3B5A72_B437_4633_B5AF_DB919C1B2382_" localSheetId="34" hidden="1">FE!$C$36,FE!$F$41:$J$113</definedName>
    <definedName name="snl__3F3CAFB3_9B5E_40EC_BA38_5F4A67126AA2_" localSheetId="61" hidden="1">XEL!$C$20,XEL!$F$24:$G$35</definedName>
    <definedName name="snl__3F6602D4_E794_4642_B758_6FFAF346DBA4_" localSheetId="63" hidden="1">SWEPCO!$C$36,SWEPCO!$F$41:$J$113</definedName>
    <definedName name="snl__3F6602D4_E794_4642_B758_6FFAF346DBA4_" localSheetId="64" hidden="1">'SWEPCO (2)'!$C$36,'SWEPCO (2)'!$F$41:$J$113</definedName>
    <definedName name="snl__3F819F6D_B492_4CDC_BD66_7B91C3853F8A_" localSheetId="32" hidden="1">EXC!$V$42,EXC!$X$48:$X$56</definedName>
    <definedName name="snl__3FE3703A_9E39_4DF8_972F_A8C1439217C1_" localSheetId="35" hidden="1">'Pepco (2)'!$C$36,'Pepco (2)'!$F$41:$J$113</definedName>
    <definedName name="snl__3FFEC55C_79E8_4A7C_A324_B2612EF6891D_" localSheetId="24" hidden="1">DESC!$V$42,DESC!$X$48:$X$56</definedName>
    <definedName name="snl__40020C56_8D91_4CAE_A1CF_1C6239A3585E_" localSheetId="57" hidden="1">SRE!$V$42,SRE!$X$48:$X$56</definedName>
    <definedName name="snl__402E53FA_E444_43FC_AAA2_1E5B695B9F3B_" localSheetId="49" hidden="1">PacificCorp!$C$20,PacificCorp!$F$24:$G$35</definedName>
    <definedName name="snl__4076C745_361E_4121_99E7_126200CB0B36_" localSheetId="28" hidden="1">ETR!$C$36,ETR!$F$41:$J$113</definedName>
    <definedName name="snl__40B6883B_AB79_4369_9EE2_B1982ED4ACC5_" localSheetId="45" hidden="1">Gulf!$C$36,Gulf!$F$41:$J$113</definedName>
    <definedName name="snl__40BE5235_9905_4AE1_B3A5_87E0400EFE2E_" localSheetId="55" hidden="1">PPL!$C$36,PPL!$F$41:$J$113</definedName>
    <definedName name="snl__40D34E5C_F2A8_4FA5_8DF6_3264B1AD88FA_" localSheetId="22" hidden="1">ED!$C$20,ED!$F$24:$G$35</definedName>
    <definedName name="snl__40DB2FD7_20EF_46AC_A66F_16A0C7FD4E2C_" localSheetId="23" hidden="1">D!$C$20,D!$F$24:$G$35</definedName>
    <definedName name="snl__40DB2FD7_20EF_46AC_A66F_16A0C7FD4E2C_" localSheetId="25" hidden="1">DTE!$C$20,DTE!$F$24:$G$35</definedName>
    <definedName name="snl__4110D5F0_39C6_4A68_86D4_8AD72BA4B5AC_" localSheetId="15" hidden="1">AGR!$C$36,AGR!$F$41:$J$113</definedName>
    <definedName name="snl__415063A4_1305_428C_9F8F_6926EFB0F422_" localSheetId="8" hidden="1">LNT!$C$20,LNT!$F$24:$G$35</definedName>
    <definedName name="snl__41570025_15B6_415C_B949_18E8C8D61DEE_" localSheetId="30" hidden="1">ES!$V$42,ES!$X$48:$X$56</definedName>
    <definedName name="snl__416820A9_38DD_443B_AA09_00A28C09E637_" localSheetId="40" hidden="1">MDU!$V$42,MDU!$X$48:$X$56</definedName>
    <definedName name="snl__4169DE91_D1F1_409F_91A4_B9D0958700E2_" localSheetId="23" hidden="1">D!$C$36,D!$F$41:$J$113</definedName>
    <definedName name="snl__4169DE91_D1F1_409F_91A4_B9D0958700E2_" localSheetId="25" hidden="1">DTE!$C$36,DTE!$F$41:$J$113</definedName>
    <definedName name="snl__41D67228_DCF0_4AFC_A3D1_0394AF10AD96_" localSheetId="45" hidden="1">Gulf!$C$36,Gulf!$F$41:$J$113</definedName>
    <definedName name="snl__41FA04A8_2DFD_4303_95BB_A9DB23FE76C1_" localSheetId="63" hidden="1">SWEPCO!$C$20,SWEPCO!$F$24:$G$35</definedName>
    <definedName name="snl__41FA04A8_2DFD_4303_95BB_A9DB23FE76C1_" localSheetId="64" hidden="1">'SWEPCO (2)'!$C$20,'SWEPCO (2)'!$F$24:$G$35</definedName>
    <definedName name="snl__423F42E8_8298_46F1_B662_6344C9C8D1D2_" localSheetId="48" hidden="1">OTTR!$V$42,OTTR!$X$48:$X$56</definedName>
    <definedName name="snl__4246300D_D45A_4A89_930B_A9748F6F964C_" localSheetId="51" hidden="1">PSE!$C$36,PSE!$F$41:$J$113</definedName>
    <definedName name="snl__42514FE5_1B97_4357_9AED_383A1469DF72_" localSheetId="48" hidden="1">OTTR!$V$42,OTTR!$X$48:$X$56</definedName>
    <definedName name="snl__4259CFE7_E5DE_4F90_A6E8_22F82B1E7BB9_" localSheetId="16" hidden="1">AVA!$V$42,AVA!$X$48:$X$56</definedName>
    <definedName name="snl__425A82FD_6875_425C_9957_057D05D442C1_" localSheetId="49" hidden="1">PacificCorp!$C$20,PacificCorp!$F$24:$G$35</definedName>
    <definedName name="snl__4297A256_6042_4DDF_A295_7F5659321F83_" localSheetId="50" hidden="1">PNW!$C$36,PNW!$F$41:$J$113</definedName>
    <definedName name="snl__42D350AA_575A_4A62_8937_DF222C2DD9EF_" localSheetId="60" hidden="1">WEC!$C$36,WEC!$F$41:$J$113</definedName>
    <definedName name="snl__42D3ACFF_9800_427D_84E0_F4546DE0D738_" localSheetId="14" hidden="1">APC!$V$42,APC!$X$48:$X$56</definedName>
    <definedName name="snl__42DC684B_B51E_4851_AB18_E11331C59317_" localSheetId="33" hidden="1">BGE!$V$42,BGE!$X$48:$X$56</definedName>
    <definedName name="snl__42EFAFD0_75B8_4555_9903_95B5EE474D57_" localSheetId="16" hidden="1">AVA!$V$42,AVA!$X$48:$X$56</definedName>
    <definedName name="snl__4339B99F_554D_4263_9D83_ACB534D68647_" localSheetId="12" hidden="1">AES!$C$36,AES!$F$41:$J$113</definedName>
    <definedName name="snl__433F58D6_04B6_4850_BC6B_9FF08CF3300A_" localSheetId="37" hidden="1">HE!$V$42,HE!$X$48:$X$56</definedName>
    <definedName name="snl__43510E46_E986_45B0_B9C3_FFFDD28F66E3_" localSheetId="36" hidden="1">FOR!$C$36,FOR!$F$41:$J$113</definedName>
    <definedName name="snl__435798AC_60D4_4DE5_8B7C_D9B9F08C1BEE_" localSheetId="40" hidden="1">MDU!$C$36,MDU!$F$41:$J$113</definedName>
    <definedName name="snl__4358B448_53C3_43EC_83B4_89EE5EC73ACD_" localSheetId="31" hidden="1">'ES (2)'!$V$42,'ES (2)'!$X$48:$X$56</definedName>
    <definedName name="snl__435C69BE_6A46_4FCA_82F3_15A6D729DBD4_" localSheetId="34" hidden="1">FE!$V$42,FE!$X$48:$X$56</definedName>
    <definedName name="snl__4369EC29_CEB4_4705_AFA8_29FAF87C6EC5_" localSheetId="55" hidden="1">PPL!$C$36,PPL!$F$41:$J$113</definedName>
    <definedName name="snl__43B1FC89_7A4A_490C_BE4E_63B26191C474_" localSheetId="12" hidden="1">AES!$V$42,AES!$X$48:$X$56</definedName>
    <definedName name="snl__444C7AEC_E3B1_4BFA_BDB8_51E80C04A524_" localSheetId="18" hidden="1">BKH!$C$20,BKH!$F$24:$G$35</definedName>
    <definedName name="snl__44621015_46D0_4BCF_A1CE_286E067F8F53_" localSheetId="44" hidden="1">FPL!$C$20,FPL!$F$24:$G$35</definedName>
    <definedName name="snl__446FA3EE_1805_4548_A865_D977167B097C_" localSheetId="54" hidden="1">PNM!$V$42,PNM!$X$48:$X$56</definedName>
    <definedName name="snl__446FA3EE_1805_4548_A865_D977167B097C_" localSheetId="53" hidden="1">POR!$V$42,POR!$X$48:$X$56</definedName>
    <definedName name="snl__44708293_5CE9_446F_9DEB_C6FA29978960_" localSheetId="15" hidden="1">AGR!$C$20,AGR!$F$24:$G$35</definedName>
    <definedName name="snl__448FBF63_37CE_416B_AF4E_B4A8FEE17200_" localSheetId="54" hidden="1">PNM!$V$42,PNM!$X$48:$X$56</definedName>
    <definedName name="snl__448FBF63_37CE_416B_AF4E_B4A8FEE17200_" localSheetId="53" hidden="1">POR!$V$42,POR!$X$48:$X$56</definedName>
    <definedName name="snl__4496F3B3_0068_4E17_BCED_A2137573F8D8_" localSheetId="15" hidden="1">AGR!$C$20,AGR!$F$24:$G$35</definedName>
    <definedName name="snl__44D39501_91AA_45AC_85C8_99040134F64A_" localSheetId="51" hidden="1">PSE!$C$36,PSE!$F$41:$J$113</definedName>
    <definedName name="snl__44D4C97F_F589_4EC9_B924_C522A3FB7120_" localSheetId="22" hidden="1">ED!$C$20,ED!$F$24:$G$35</definedName>
    <definedName name="snl__44E8B24E_09B0_4C79_903C_56E5394CC266_" localSheetId="56" hidden="1">PEG!$C$20,PEG!$F$24:$G$35</definedName>
    <definedName name="snl__4505CD02_DFA2_4A0B_B7AC_8AB7ECA729CA_" localSheetId="55" hidden="1">PPL!$V$42,PPL!$X$48:$X$56</definedName>
    <definedName name="snl__4512D534_3727_4596_ADA8_7C1FDBB4A565_" localSheetId="10" hidden="1">AEP!$V$42,AEP!$X$48:$X$56</definedName>
    <definedName name="snl__45600C19_3BB1_4C9A_AB32_767E580D014A_" localSheetId="18" hidden="1">BKH!$C$36,BKH!$F$41:$J$113</definedName>
    <definedName name="snl__4568DF42_C3FE_4B1B_A52E_117AA7A4DB0D_" localSheetId="12" hidden="1">AES!$C$36,AES!$F$41:$J$113</definedName>
    <definedName name="snl__45874B44_026B_465A_A741_ECE4D2E02DCD_" localSheetId="17" hidden="1">'AVA (2)'!$C$36,'AVA (2)'!$F$41:$J$113</definedName>
    <definedName name="snl__4588FE08_5472_48D3_872E_5B8688EDF7DE_" localSheetId="59" hidden="1">VVC!$C$36,VVC!$F$41:$J$113</definedName>
    <definedName name="snl__458A4186_6571_4643_A9F1_A127641DCDD5_" localSheetId="45" hidden="1">Gulf!$V$42,Gulf!$X$48:$X$56</definedName>
    <definedName name="snl__4595F112_60B0_4273_BE94_929024C8F14B_" localSheetId="55" hidden="1">PPL!$C$20,PPL!$F$24:$G$35</definedName>
    <definedName name="snl__45D902FB_1473_450E_88A5_F2C7D8B6E43B_" localSheetId="35" hidden="1">'Pepco (2)'!$V$42,'Pepco (2)'!$X$48:$X$56</definedName>
    <definedName name="snl__45F3E8C8_53B9_42D5_8E16_E210E97BDFB1_" localSheetId="18" hidden="1">BKH!$V$42,BKH!$X$48:$X$56</definedName>
    <definedName name="snl__460016DC_C14E_45F4_B45E_E70F7D81ABA2_" localSheetId="15" hidden="1">AGR!$C$36,AGR!$F$41:$J$113</definedName>
    <definedName name="snl__4624010D_FCED_41BE_BA53_B06F098AD758_" localSheetId="10" hidden="1">AEP!$C$20,AEP!$F$24:$G$35</definedName>
    <definedName name="snl__4624010D_FCED_41BE_BA53_B06F098AD758_" localSheetId="12" hidden="1">AES!$C$20,AES!$F$24:$G$35</definedName>
    <definedName name="snl__4624010D_FCED_41BE_BA53_B06F098AD758_" localSheetId="13" hidden="1">DPL!$C$20,DPL!$F$24:$G$35</definedName>
    <definedName name="snl__4624010D_FCED_41BE_BA53_B06F098AD758_" localSheetId="11" hidden="1">SWEPCO1!$C$20,SWEPCO1!$F$24:$G$35</definedName>
    <definedName name="snl__463EA9BF_C000_4191_8C40_1494DAF9ECBB_" localSheetId="56" hidden="1">PEG!$C$36,PEG!$F$41:$J$113</definedName>
    <definedName name="snl__463F92DC_6BFC_48C7_BC21_A634824C94A3_" localSheetId="24" hidden="1">DESC!$V$42,DESC!$X$48:$X$56</definedName>
    <definedName name="snl__464E5237_1748_4150_9C92_BEB7BD8F079F_" localSheetId="11" hidden="1">SWEPCO1!$C$36,SWEPCO1!$F$41:$J$113</definedName>
    <definedName name="snl__4656AE8F_0868_4302_B537_EE31C9A70301_" localSheetId="36" hidden="1">FOR!$C$36,FOR!$F$41:$J$113</definedName>
    <definedName name="snl__469AB572_7298_4C21_A2B7_D717B773F5FE_" localSheetId="49" hidden="1">PacificCorp!$C$36,PacificCorp!$F$41:$J$113</definedName>
    <definedName name="snl__46E79D98_5F03_4BC6_8972_E2FA4321E877_" localSheetId="62" hidden="1">'SPSCO (2)'!$C$36,'SPSCO (2)'!$F$41:$J$113</definedName>
    <definedName name="snl__47062A27_5D8F_40C8_BDDB_4098164D05C2_" localSheetId="57" hidden="1">SRE!$C$20,SRE!$F$24:$G$35</definedName>
    <definedName name="snl__475BDA48_9E22_4125_9E41_49A1999B83B2_" localSheetId="18" hidden="1">BKH!$C$36,BKH!$F$41:$J$113</definedName>
    <definedName name="snl__47686C05_3663_4BAB_9153_840CDE508D08_" localSheetId="17" hidden="1">'AVA (2)'!$C$36,'AVA (2)'!$F$41:$J$113</definedName>
    <definedName name="snl__4774D102_003C_4E94_9096_51AECBC245FE_" localSheetId="15" hidden="1">AGR!$V$42,AGR!$X$48:$X$56</definedName>
    <definedName name="snl__47ADDBC7_A072_4041_9553_D4EEA340375B_" localSheetId="44" hidden="1">FPL!$V$42,FPL!$X$48:$X$56</definedName>
    <definedName name="snl__47F80ADD_35FE_4A77_B4DE_F84A84ACB538_" localSheetId="38" hidden="1">IDA!$V$42,IDA!$X$48:$X$56</definedName>
    <definedName name="snl__4869E4CB_AE56_4214_B436_1B81167A20C9_" localSheetId="36" hidden="1">FOR!$C$20,FOR!$F$24:$G$35</definedName>
    <definedName name="snl__4869E4CB_AE56_4214_B436_1B81167A20C9_" localSheetId="38" hidden="1">IDA!$C$20,IDA!$F$24:$G$35</definedName>
    <definedName name="snl__4869E4CB_AE56_4214_B436_1B81167A20C9_" localSheetId="39" hidden="1">'IDA (2)'!$C$20,'IDA (2)'!$F$24:$G$35</definedName>
    <definedName name="snl__4869E4CB_AE56_4214_B436_1B81167A20C9_" localSheetId="41" hidden="1">MGEE!$C$20,MGEE!$F$24:$G$35</definedName>
    <definedName name="snl__4869E4CB_AE56_4214_B436_1B81167A20C9_" localSheetId="43" hidden="1">NEE!$C$20,NEE!$F$24:$G$35</definedName>
    <definedName name="snl__4869E4CB_AE56_4214_B436_1B81167A20C9_" localSheetId="47" hidden="1">OGE!$C$20,OGE!$F$24:$G$35</definedName>
    <definedName name="snl__4869E4CB_AE56_4214_B436_1B81167A20C9_" localSheetId="48" hidden="1">OTTR!$C$20,OTTR!$F$24:$G$35</definedName>
    <definedName name="snl__4869E4CB_AE56_4214_B436_1B81167A20C9_" localSheetId="52" hidden="1">PCG!$C$20,PCG!$F$24:$G$35</definedName>
    <definedName name="snl__4869E4CB_AE56_4214_B436_1B81167A20C9_" localSheetId="56" hidden="1">PEG!$C$20,PEG!$F$24:$G$35</definedName>
    <definedName name="snl__4869E4CB_AE56_4214_B436_1B81167A20C9_" localSheetId="54" hidden="1">PNM!$C$20,PNM!$F$24:$G$35</definedName>
    <definedName name="snl__4869E4CB_AE56_4214_B436_1B81167A20C9_" localSheetId="53" hidden="1">POR!$C$20,POR!$F$24:$G$35</definedName>
    <definedName name="snl__486DC0F0_38D1_4E0A_92BF_68483D91AD55_" localSheetId="48" hidden="1">OTTR!$C$20,OTTR!$F$24:$G$35</definedName>
    <definedName name="snl__4874B623_65BA_4291_A433_79D674B64CB3_" localSheetId="34" hidden="1">FE!$V$42,FE!$X$48:$X$56</definedName>
    <definedName name="snl__4898FB55_2252_4DFE_A32B_833520FB9934_" localSheetId="29" hidden="1">EVRG!$C$20,EVRG!$F$24:$G$35</definedName>
    <definedName name="snl__492726E0_47BF_47B3_9A69_9A7B9478AA5D_" localSheetId="34" hidden="1">FE!$C$36,FE!$F$41:$J$113</definedName>
    <definedName name="snl__492726E0_47BF_47B3_9A69_9A7B9478AA5D_" localSheetId="35" hidden="1">'Pepco (2)'!$C$36,'Pepco (2)'!$F$41:$J$113</definedName>
    <definedName name="snl__49516F1A_DFFE_42F6_8547_7699249AFF66_" localSheetId="47" hidden="1">OGE!$C$36,OGE!$F$41:$J$113</definedName>
    <definedName name="snl__499B876B_7703_4EEE_91F4_BFEBB6BCA585_" localSheetId="29" hidden="1">EVRG!$C$36,EVRG!$F$41:$J$113</definedName>
    <definedName name="snl__49D860D7_2157_4840_9386_A9EED4C69342_" localSheetId="17" hidden="1">'AVA (2)'!$C$20,'AVA (2)'!$F$24:$G$35</definedName>
    <definedName name="snl__49D9CDC2_A805_4A44_B851_64730E57B213_" localSheetId="43" hidden="1">NEE!$C$36,NEE!$F$41:$J$113</definedName>
    <definedName name="snl__49F6594F_BD37_46A4_BD13_577BF2D718A1_" localSheetId="39" hidden="1">'IDA (2)'!$V$42,'IDA (2)'!$X$48:$X$56</definedName>
    <definedName name="snl__4A20D011_853D_4D80_AFAB_2CC6725E42F5_" localSheetId="36" hidden="1">FOR!$V$42,FOR!$X$48:$X$56</definedName>
    <definedName name="snl__4A21F2E4_C24C_468F_BF5D_E182419192C0_" localSheetId="39" hidden="1">'IDA (2)'!$C$20,'IDA (2)'!$F$24:$G$35</definedName>
    <definedName name="snl__4A4F3A85_A21C_4581_A18F_9E21CE607E66_" localSheetId="59" hidden="1">VVC!$C$20,VVC!$F$24:$G$35</definedName>
    <definedName name="snl__4A5A3822_0166_4783_83C0_7BD214A5D1B9_" localSheetId="38" hidden="1">IDA!$V$42,IDA!$X$48:$X$56</definedName>
    <definedName name="snl__4A744568_FFE5_4305_9193_1E15B2D966A0_" localSheetId="45" hidden="1">Gulf!$V$42,Gulf!$X$48:$X$56</definedName>
    <definedName name="snl__4A91EE54_CE17_4B54_886A_CB1112854EFB_" localSheetId="17" hidden="1">'AVA (2)'!$C$36,'AVA (2)'!$F$41:$J$113</definedName>
    <definedName name="snl__4ADECAFA_6FF8_4E6C_B348_8E70665858EE_" localSheetId="44" hidden="1">FPL!$C$36,FPL!$F$41:$J$113</definedName>
    <definedName name="snl__4AF4E233_DE3A_4EE0_9FFA_010FAB9C1A69_" localSheetId="49" hidden="1">PacificCorp!$V$42,PacificCorp!$X$48:$X$56</definedName>
    <definedName name="snl__4B03DEC7_068D_431B_9BDA_0034945C8C3D_" localSheetId="11" hidden="1">SWEPCO1!$V$42,SWEPCO1!$X$48:$X$56</definedName>
    <definedName name="snl__4B1593F7_AA5B_43A2_912E_C85454CB2721_" localSheetId="11" hidden="1">SWEPCO1!$C$36,SWEPCO1!$F$41:$J$113</definedName>
    <definedName name="snl__4B363F66_C320_4A77_B986_0DD850F8C6C5_" localSheetId="8" hidden="1">LNT!$C$20,LNT!$F$24:$G$35</definedName>
    <definedName name="snl__4B38495F_4987_46ED_9D5C_8867537C8AA7_" localSheetId="21" hidden="1">CMS!$C$20,CMS!$F$24:$G$35</definedName>
    <definedName name="snl__4B3D400C_871E_4086_AF2D_AA24A38AE5BB_" localSheetId="49" hidden="1">PacificCorp!$C$20,PacificCorp!$F$24:$G$35</definedName>
    <definedName name="snl__4B412898_601E_4749_ABF5_72867B04CEFA_" localSheetId="41" hidden="1">MGEE!$C$20,MGEE!$F$24:$G$35</definedName>
    <definedName name="snl__4B708161_8FA1_4B3B_BC99_133AB10ECA9C_" localSheetId="12" hidden="1">AES!$V$42,AES!$X$48:$X$56</definedName>
    <definedName name="snl__4B85CDA7_BC9F_46AD_9E81_4F58B791D7E9_" localSheetId="45" hidden="1">Gulf!$V$42,Gulf!$X$48:$X$56</definedName>
    <definedName name="snl__4B890636_BC14_462E_A577_1CF5EC149485_" localSheetId="26" hidden="1">DUK!$C$20,DUK!$F$24:$G$35</definedName>
    <definedName name="snl__4B92C60F_C062_42B2_919E_7D33BCFE1C75_" localSheetId="36" hidden="1">FOR!$C$36,FOR!$F$41:$J$113</definedName>
    <definedName name="snl__4BA22B45_E375_4D64_9B82_87E3DA8AB43E_" localSheetId="60" hidden="1">WEC!$C$20,WEC!$F$24:$G$35</definedName>
    <definedName name="snl__4BB52F3C_73A4_4E5F_B5BE_81078FBC3B78_" localSheetId="56" hidden="1">PEG!$V$42,PEG!$X$48:$X$56</definedName>
    <definedName name="snl__4BBC5A1D_0E7A_47DE_BB42_D4AE28BB3FD6_" localSheetId="39" hidden="1">'IDA (2)'!$C$20,'IDA (2)'!$F$24:$G$35</definedName>
    <definedName name="snl__4BD8E4B4_1753_4395_A364_33CD14F00328_" localSheetId="35" hidden="1">'Pepco (2)'!$C$36,'Pepco (2)'!$F$41:$J$113</definedName>
    <definedName name="snl__4BF705A4_1B3B_4F9A_AD42_C2A52B91F993_" localSheetId="42" hidden="1">'MGEE (2)'!$C$20,'MGEE (2)'!$F$24:$G$35</definedName>
    <definedName name="snl__4C0091CC_B6C8_4865_9D36_CE26239DF8BB_" localSheetId="30" hidden="1">ES!$C$20,ES!$F$24:$G$35</definedName>
    <definedName name="snl__4C0DF778_D87E_4C7F_BA5B_F15F1A1AED05_" localSheetId="11" hidden="1">SWEPCO1!$V$42,SWEPCO1!$X$48:$X$56</definedName>
    <definedName name="snl__4C0E4FE6_7D4A_4A30_96E8_23D701599DF3_" localSheetId="12" hidden="1">AES!$C$36,AES!$F$41:$J$113</definedName>
    <definedName name="snl__4C1B4234_C019_4FAF_99DC_292B5E51C73E_" localSheetId="40" hidden="1">MDU!$C$36,MDU!$F$41:$J$113</definedName>
    <definedName name="snl__4C1F3EC7_4EC5_4A77_9134_31E5A98B57B0_" localSheetId="36" hidden="1">FOR!$C$20,FOR!$F$24:$G$35</definedName>
    <definedName name="snl__4C4977E3_BBB4_42D8_8F53_E1E876D27E62_" localSheetId="44" hidden="1">FPL!$V$42,FPL!$X$48:$X$56</definedName>
    <definedName name="snl__4C538D34_A0C7_41C0_A915_BD0380EC6767_" localSheetId="55" hidden="1">PPL!$C$36,PPL!$F$41:$J$113</definedName>
    <definedName name="snl__4C925F60_83D6_4CC5_A41D_17267E568E0B_" localSheetId="45" hidden="1">Gulf!$V$42,Gulf!$X$48:$X$56</definedName>
    <definedName name="snl__4C98944A_10B6_4DD0_A3B7_8855139586BA_" localSheetId="63" hidden="1">SWEPCO!$C$20,SWEPCO!$F$24:$G$35</definedName>
    <definedName name="snl__4C98944A_10B6_4DD0_A3B7_8855139586BA_" localSheetId="64" hidden="1">'SWEPCO (2)'!$C$20,'SWEPCO (2)'!$F$24:$G$35</definedName>
    <definedName name="snl__4C9CCED9_2C79_4243_A885_6C823E2FA25A_" localSheetId="52" hidden="1">PCG!$V$42,PCG!$X$48:$X$56</definedName>
    <definedName name="snl__4CA14D4E_6C5D_4A94_8430_2C8A6575BAF4_" localSheetId="41" hidden="1">MGEE!$C$36,MGEE!$F$41:$J$113</definedName>
    <definedName name="snl__4CC56378_404E_4BD3_BE70_4CBBF7D16119_" localSheetId="27" hidden="1">EIX!$C$20,EIX!$F$24:$G$35</definedName>
    <definedName name="snl__4CFEDA13_D155_4282_B972_E03ED018BB17_" localSheetId="37" hidden="1">HE!$C$36,HE!$F$41:$J$113</definedName>
    <definedName name="snl__4D8D11E6_EF1B_48BE_B7A5_9A1CF17FBE9D_" localSheetId="47" hidden="1">OGE!$C$20,OGE!$F$24:$G$35</definedName>
    <definedName name="snl__4DB5EAC7_785F_4820_AB54_21E3B0DCE2B8_" localSheetId="31" hidden="1">'ES (2)'!$C$20,'ES (2)'!$F$24:$G$35</definedName>
    <definedName name="snl__4DF91AAD_47B6_4FD7_A358_BE1C509D24AF_" localSheetId="21" hidden="1">CMS!$C$20,CMS!$F$24:$G$35</definedName>
    <definedName name="snl__4E014BF0_6F61_4BDE_BAC1_B753AEE2D702_" localSheetId="10" hidden="1">AEP!$V$42,AEP!$X$48:$X$56</definedName>
    <definedName name="snl__4E014BF0_6F61_4BDE_BAC1_B753AEE2D702_" localSheetId="11" hidden="1">SWEPCO1!$V$42,SWEPCO1!$X$48:$X$56</definedName>
    <definedName name="snl__4E16B48B_699C_41B9_A6A6_67C42B87A8AC_" localSheetId="29" hidden="1">EVRG!$C$20,EVRG!$F$24:$G$35</definedName>
    <definedName name="snl__4E66B576_5806_4887_A2A8_43EEAEEC55C9_" localSheetId="32" hidden="1">EXC!$C$36,EXC!$F$41:$J$113</definedName>
    <definedName name="snl__4E7052A2_04B7_4A6C_872A_56F0B76C277A_" localSheetId="20" hidden="1">'CNP (2)'!$C$36,'CNP (2)'!$F$41:$J$113</definedName>
    <definedName name="snl__4E93B46E_33D3_4717_9D71_01B807B1BC72_" localSheetId="59" hidden="1">VVC!$C$36,VVC!$F$41:$J$113</definedName>
    <definedName name="snl__4EAA9CB2_7D77_4271_8BE2_BEDC65104C30_" localSheetId="43" hidden="1">NEE!$C$36,NEE!$F$41:$J$113</definedName>
    <definedName name="snl__4EC7AB51_63C5_4F90_9AC1_17963127CD82_" localSheetId="13" hidden="1">DPL!$C$36,DPL!$F$41:$J$113</definedName>
    <definedName name="snl__4EE9950E_343C_4621_973A_C2800FE0310A_" localSheetId="13" hidden="1">DPL!$C$36,DPL!$F$41:$J$113</definedName>
    <definedName name="snl__4EEF4A47_4741_4445_A0DE_6C8BF1441597_" localSheetId="18" hidden="1">BKH!$V$42,BKH!$X$48:$X$56</definedName>
    <definedName name="snl__4EFDD05E_5F2E_4D69_8555_C5B2656ECD8E_" localSheetId="27" hidden="1">EIX!$C$20,EIX!$F$24:$G$35</definedName>
    <definedName name="snl__4F51153C_B6CF_4708_9676_CE259EB9D7AF_" localSheetId="59" hidden="1">VVC!$C$36,VVC!$F$41:$J$113</definedName>
    <definedName name="snl__4F7EA02D_9C04_414E_B407_0695B63827AB_" localSheetId="28" hidden="1">ETR!$C$20,ETR!$F$24:$G$35</definedName>
    <definedName name="snl__4F9FE7F4_30B9_4E46_B150_4F91B4D41B6B_" localSheetId="19" hidden="1">CNP!$V$42,CNP!$X$48:$X$56</definedName>
    <definedName name="snl__4FDA0A1B_AD90_47CD_AC3A_4B57EA2A50D8_" localSheetId="53" hidden="1">POR!$C$20,POR!$F$24:$G$35</definedName>
    <definedName name="snl__4FDADA0F_9A1A_434A_9517_51FD883830E8_" localSheetId="20" hidden="1">'CNP (2)'!$V$42,'CNP (2)'!$X$48:$X$56</definedName>
    <definedName name="snl__5000C525_3CF6_4F17_8F6E_922FCB13FCC1_" localSheetId="32" hidden="1">EXC!$V$42,EXC!$X$48:$X$56</definedName>
    <definedName name="snl__502821A8_2B74_4200_8D6C_2239824F3A7E_" localSheetId="51" hidden="1">PSE!$C$20,PSE!$F$24:$G$35</definedName>
    <definedName name="snl__5039539E_B952_4662_B669_AB2E8CB0389B_" localSheetId="10" hidden="1">AEP!$C$36,AEP!$F$41:$J$113</definedName>
    <definedName name="snl__504A04BC_3B8B_45D3_990E_02DC1474FF7F_" localSheetId="17" hidden="1">'AVA (2)'!$C$20,'AVA (2)'!$F$24:$G$35</definedName>
    <definedName name="snl__504E1910_83A4_4912_A2C8_4169AD01E433_" localSheetId="61" hidden="1">XEL!$V$42,XEL!$X$48:$X$56</definedName>
    <definedName name="snl__5084DF68_0165_483D_8F31_A0C6510408F1_" localSheetId="44" hidden="1">FPL!$V$42,FPL!$X$48:$X$56</definedName>
    <definedName name="snl__508D5F2A_6AD1_4C58_8546_D8E090D78625_" localSheetId="30" hidden="1">ES!$C$36,ES!$F$41:$J$113</definedName>
    <definedName name="snl__508F9816_0DA5_4AC0_9C82_B07735DE7166_" localSheetId="46" hidden="1">NWE!$C$36,NWE!$F$41:$J$113</definedName>
    <definedName name="snl__50988919_07F5_469C_AC84_A8B192FFA571_" localSheetId="41" hidden="1">MGEE!$V$42,MGEE!$X$48:$X$56</definedName>
    <definedName name="snl__50CB9436_6C03_4003_AAD2_4F316BEEFB90_" localSheetId="12" hidden="1">AES!$V$42,AES!$X$48:$X$56</definedName>
    <definedName name="snl__50D6D2CA_4F46_4A17_8EC1_9B0CA7CB179A_" localSheetId="12" hidden="1">AES!$V$42,AES!$X$48:$X$56</definedName>
    <definedName name="snl__516A43ED_4B8D_4900_A431_7389F86EE704_" localSheetId="46" hidden="1">NWE!$C$20,NWE!$F$24:$G$35</definedName>
    <definedName name="snl__51A63A1B_EB43_42CF_843B_B30CA3EAE44D_" localSheetId="12" hidden="1">AES!$C$36,AES!$F$41:$J$113</definedName>
    <definedName name="snl__51E28E27_2248_47E9_8240_C0C2A6B5C6DC_" localSheetId="24" hidden="1">DESC!$C$36,DESC!$F$41:$J$113</definedName>
    <definedName name="snl__51EF8916_ED9B_4347_9A2E_7011F20D8FA9_" localSheetId="43" hidden="1">NEE!$C$20,NEE!$F$24:$G$35</definedName>
    <definedName name="snl__51EF8916_ED9B_4347_9A2E_7011F20D8FA9_" localSheetId="47" hidden="1">OGE!$C$20,OGE!$F$24:$G$35</definedName>
    <definedName name="snl__51EF8916_ED9B_4347_9A2E_7011F20D8FA9_" localSheetId="48" hidden="1">OTTR!$C$20,OTTR!$F$24:$G$35</definedName>
    <definedName name="snl__51EF8916_ED9B_4347_9A2E_7011F20D8FA9_" localSheetId="52" hidden="1">PCG!$C$20,PCG!$F$24:$G$35</definedName>
    <definedName name="snl__51EF8916_ED9B_4347_9A2E_7011F20D8FA9_" localSheetId="56" hidden="1">PEG!$C$20,PEG!$F$24:$G$35</definedName>
    <definedName name="snl__51EF8916_ED9B_4347_9A2E_7011F20D8FA9_" localSheetId="54" hidden="1">PNM!$C$20,PNM!$F$24:$G$35</definedName>
    <definedName name="snl__51EF8916_ED9B_4347_9A2E_7011F20D8FA9_" localSheetId="53" hidden="1">POR!$C$20,POR!$F$24:$G$35</definedName>
    <definedName name="snl__522A72A8_E62A_48F7_AE35_F3C703E19987_" localSheetId="46" hidden="1">NWE!$C$36,NWE!$F$41:$J$113</definedName>
    <definedName name="snl__526933FA_7BD9_4607_BDC7_94F4F642F2CD_" localSheetId="13" hidden="1">DPL!$C$36,DPL!$F$41:$J$113</definedName>
    <definedName name="snl__52788DE1_9608_427E_90F9_4BFF66A074BD_" localSheetId="10" hidden="1">AEP!$V$42,AEP!$X$48:$X$56</definedName>
    <definedName name="snl__52829CA1_ABBA_4A65_A843_E42B4764617D_" localSheetId="54" hidden="1">PNM!$C$20,PNM!$F$24:$G$35</definedName>
    <definedName name="snl__52829CA1_ABBA_4A65_A843_E42B4764617D_" localSheetId="53" hidden="1">POR!$C$20,POR!$F$24:$G$35</definedName>
    <definedName name="snl__5299982E_6342_40E4_BA2F_A67CB7A2F361_" localSheetId="48" hidden="1">OTTR!$C$20,OTTR!$F$24:$G$35</definedName>
    <definedName name="snl__5299982E_6342_40E4_BA2F_A67CB7A2F361_" localSheetId="52" hidden="1">PCG!$C$20,PCG!$F$24:$G$35</definedName>
    <definedName name="snl__5299982E_6342_40E4_BA2F_A67CB7A2F361_" localSheetId="56" hidden="1">PEG!$C$20,PEG!$F$24:$G$35</definedName>
    <definedName name="snl__5299982E_6342_40E4_BA2F_A67CB7A2F361_" localSheetId="54" hidden="1">PNM!$C$20,PNM!$F$24:$G$35</definedName>
    <definedName name="snl__5299982E_6342_40E4_BA2F_A67CB7A2F361_" localSheetId="53" hidden="1">POR!$C$20,POR!$F$24:$G$35</definedName>
    <definedName name="snl__529FA537_7E09_4034_B7CB_254E19502D67_" localSheetId="30" hidden="1">ES!$C$36,ES!$F$41:$J$113</definedName>
    <definedName name="snl__52ACE545_5334_44E1_AD50_BED8419B83BB_" localSheetId="23" hidden="1">D!$C$36,D!$F$41:$J$113</definedName>
    <definedName name="snl__52C24511_0D09_4DBA_B509_3CA5C3DCCD75_" localSheetId="58" hidden="1">SO!$C$20,SO!$F$24:$G$35</definedName>
    <definedName name="snl__52D016D6_42C3_4ED1_BBE2_CE66CC9A3C4E_" localSheetId="32" hidden="1">EXC!$V$42,EXC!$X$48:$X$56</definedName>
    <definedName name="snl__52E89D79_5696_42D3_BDED_24E349A5FB29_" localSheetId="62" hidden="1">'SPSCO (2)'!$C$20,'SPSCO (2)'!$F$24:$G$35</definedName>
    <definedName name="snl__52E89D79_5696_42D3_BDED_24E349A5FB29_" localSheetId="63" hidden="1">SWEPCO!$C$20,SWEPCO!$F$24:$G$35</definedName>
    <definedName name="snl__52E89D79_5696_42D3_BDED_24E349A5FB29_" localSheetId="64" hidden="1">'SWEPCO (2)'!$C$20,'SWEPCO (2)'!$F$24:$G$35</definedName>
    <definedName name="snl__52FFC361_0D93_46EC_8F0A_289224BA4B4D_" localSheetId="18" hidden="1">BKH!$V$42,BKH!$X$48:$X$56</definedName>
    <definedName name="snl__52FFC361_0D93_46EC_8F0A_289224BA4B4D_" localSheetId="19" hidden="1">CNP!$V$42,CNP!$X$48:$X$56</definedName>
    <definedName name="snl__52FFC361_0D93_46EC_8F0A_289224BA4B4D_" localSheetId="23" hidden="1">D!$V$42,D!$X$48:$X$56</definedName>
    <definedName name="snl__52FFC361_0D93_46EC_8F0A_289224BA4B4D_" localSheetId="25" hidden="1">DTE!$V$42,DTE!$X$48:$X$56</definedName>
    <definedName name="snl__52FFC361_0D93_46EC_8F0A_289224BA4B4D_" localSheetId="22" hidden="1">ED!$V$42,ED!$X$48:$X$56</definedName>
    <definedName name="snl__533F275E_6B20_42A0_9928_A88828902D0F_" localSheetId="59" hidden="1">VVC!$V$42,VVC!$X$48:$X$56</definedName>
    <definedName name="snl__5340B33B_48C4_4A2F_9499_FC882AED9A07_" localSheetId="32" hidden="1">EXC!$C$20,EXC!$F$24:$G$35</definedName>
    <definedName name="snl__534447B9_64D2_4A3A_B538_D7AC83740226_" localSheetId="54" hidden="1">PNM!$C$20,PNM!$F$24:$G$35</definedName>
    <definedName name="snl__534447B9_64D2_4A3A_B538_D7AC83740226_" localSheetId="53" hidden="1">POR!$C$20,POR!$F$24:$G$35</definedName>
    <definedName name="snl__535FD398_6C0E_4FFF_8A92_232AF17E2A8E_" localSheetId="32" hidden="1">EXC!$V$42,EXC!$X$48:$X$56</definedName>
    <definedName name="snl__5377D578_C843_4785_958E_9753EA5D4408_" localSheetId="24" hidden="1">DESC!$V$42,DESC!$X$48:$X$56</definedName>
    <definedName name="snl__537BE0EB_150C_4515_93D1_300DC09F0C68_" localSheetId="63" hidden="1">SWEPCO!$C$36,SWEPCO!$F$41:$J$113</definedName>
    <definedName name="snl__537BE0EB_150C_4515_93D1_300DC09F0C68_" localSheetId="64" hidden="1">'SWEPCO (2)'!$C$36,'SWEPCO (2)'!$F$41:$J$113</definedName>
    <definedName name="snl__5383212D_AEE7_4D49_9811_C7B546BE7BB8_" localSheetId="32" hidden="1">EXC!$C$20,EXC!$F$24:$G$35</definedName>
    <definedName name="snl__538B2ED5_7686_40CA_A2F6_E17EAD6E2B92_" localSheetId="33" hidden="1">BGE!$C$36,BGE!$F$41:$J$113</definedName>
    <definedName name="snl__538E3243_7C47_4CD2_8B91_8869BEDF2628_" localSheetId="15" hidden="1">AGR!$C$36,AGR!$F$41:$J$113</definedName>
    <definedName name="snl__53CCE297_A839_4895_8268_D6779B3DC71A_" localSheetId="19" hidden="1">CNP!$C$20,CNP!$F$24:$G$35</definedName>
    <definedName name="snl__53DB324A_6699_413C_8140_90FFDE47C294_" localSheetId="58" hidden="1">SO!$C$36,SO!$F$41:$J$113</definedName>
    <definedName name="snl__53DB7ACD_577B_4CF7_9846_CE6E9CC15E06_" localSheetId="13" hidden="1">DPL!$C$36,DPL!$F$41:$J$113</definedName>
    <definedName name="snl__53DD3934_D70A_40E6_B8A9_BC28BFC45032_" localSheetId="15" hidden="1">AGR!$V$42,AGR!$X$48:$X$56</definedName>
    <definedName name="snl__53F97758_6CA4_4BB1_93A3_016E1EEE8C05_" localSheetId="18" hidden="1">BKH!$V$42,BKH!$X$48:$X$56</definedName>
    <definedName name="snl__5424418B_2FE3_4698_BEA3_982B5B3B703E_" localSheetId="12" hidden="1">AES!$C$20,AES!$F$24:$G$35</definedName>
    <definedName name="snl__542E59EC_434F_4709_A873_87C6EF861F49_" localSheetId="51" hidden="1">PSE!$C$20,PSE!$F$24:$G$35</definedName>
    <definedName name="snl__54463F31_D180_4CB7_AB4F_9E860FF605B6_" localSheetId="17" hidden="1">'AVA (2)'!$V$42,'AVA (2)'!$X$48:$X$56</definedName>
    <definedName name="snl__5489BF96_8A5A_41AB_B3BA_C9930C9FCA57_" localSheetId="30" hidden="1">ES!$V$42,ES!$X$48:$X$56</definedName>
    <definedName name="snl__54A35864_D6DB_4EA5_AC14_78F583E2AD42_" localSheetId="43" hidden="1">NEE!$C$20,NEE!$F$24:$G$35</definedName>
    <definedName name="snl__54C8709B_2A98_4FCD_BB7E_39DDEDC9570A_" localSheetId="48" hidden="1">OTTR!$V$42,OTTR!$X$48:$X$56</definedName>
    <definedName name="snl__54C8800A_932A_468A_910F_BEF41F7ECAE7_" localSheetId="54" hidden="1">PNM!$C$20,PNM!$F$24:$G$35</definedName>
    <definedName name="snl__54C8E478_A516_4A11_B6B4_00DD3F07E5E6_" localSheetId="14" hidden="1">APC!$C$36,APC!$F$41:$J$113</definedName>
    <definedName name="snl__54FE693B_6A3A_4589_A3E8_8079180F1ECB_" localSheetId="22" hidden="1">ED!$C$36,ED!$F$41:$J$113</definedName>
    <definedName name="snl__555918BF_7B7C_4C36_92E2_D80D813BB29F_" localSheetId="47" hidden="1">OGE!$C$36,OGE!$F$41:$J$113</definedName>
    <definedName name="snl__555E15BC_38FB_44A0_BCCA_E8F163CFDA8D_" localSheetId="8" hidden="1">LNT!$V$42,LNT!$X$48:$X$56</definedName>
    <definedName name="snl__557A09DF_9C25_4469_8323_E6D53C6868B4_" localSheetId="58" hidden="1">SO!$C$36,SO!$F$41:$J$113</definedName>
    <definedName name="snl__557D7DEB_C253_45DC_8511_4FF53DD59A01_" localSheetId="15" hidden="1">AGR!$C$20,AGR!$F$24:$G$35</definedName>
    <definedName name="snl__55A783DB_C8C5_4FC5_AB70_78EE4E9C775A_" localSheetId="26" hidden="1">DUK!$V$42,DUK!$X$48:$X$56</definedName>
    <definedName name="snl__55DBB0B9_4470_47D9_B0A9_79DBAC8FC7FE_" localSheetId="45" hidden="1">Gulf!$V$42,Gulf!$X$48:$X$56</definedName>
    <definedName name="snl__55DC3506_0F9B_49A7_B153_503587219B33_" localSheetId="38" hidden="1">IDA!$C$20,IDA!$F$24:$G$35</definedName>
    <definedName name="snl__55E3F51E_0BDA_4F9A_8339_4B9B06791506_" localSheetId="60" hidden="1">WEC!$V$42,WEC!$X$48:$X$56</definedName>
    <definedName name="snl__55EE3812_1423_46FB_99A7_C52A536CCA2F_" localSheetId="41" hidden="1">MGEE!$C$20,MGEE!$F$24:$G$35</definedName>
    <definedName name="snl__560B28FE_DB7B_4728_B61B_087B3C065693_" localSheetId="7" hidden="1">ALE!$C$36,ALE!$F$41:$J$113</definedName>
    <definedName name="snl__5612AA67_00D7_459F_BFDE_FB2959394AD7_" localSheetId="52" hidden="1">PCG!$C$36,PCG!$F$41:$J$113</definedName>
    <definedName name="snl__5615D9B7_546C_4F5F_876E_77084CE557B7_" localSheetId="32" hidden="1">EXC!$C$20,EXC!$F$24:$G$35</definedName>
    <definedName name="snl__562B6C53_1281_4A46_AB10_789D24C1430D_" localSheetId="13" hidden="1">DPL!$C$20,DPL!$F$24:$G$35</definedName>
    <definedName name="snl__56380F9E_77B6_4E13_8FDB_791394C798D7_" localSheetId="31" hidden="1">'ES (2)'!$C$20,'ES (2)'!$F$24:$G$35</definedName>
    <definedName name="snl__563E4F7B_2736_4430_AF6C_EA96B31058E4_" localSheetId="31" hidden="1">'ES (2)'!$V$42,'ES (2)'!$X$48:$X$56</definedName>
    <definedName name="snl__565005E9_2568_4104_B0E2_60D6ABA46C48_" localSheetId="43" hidden="1">NEE!$V$42,NEE!$X$48:$X$56</definedName>
    <definedName name="snl__565796DB_078B_4D1B_90A0_9F70D134FA4F_" localSheetId="44" hidden="1">FPL!$C$20,FPL!$F$24:$G$35</definedName>
    <definedName name="snl__56A5C697_A56E_4E21_B98F_1106658612E3_" localSheetId="24" hidden="1">DESC!$C$20,DESC!$F$24:$G$35</definedName>
    <definedName name="snl__56C8AEB8_C45F_4628_B383_957125AD5588_" localSheetId="23" hidden="1">D!$C$20,D!$F$24:$G$35</definedName>
    <definedName name="snl__56DB146F_A53E_42ED_9E8E_D44C69BBCA7B_" localSheetId="58" hidden="1">SO!$C$20,SO!$F$24:$G$35</definedName>
    <definedName name="snl__56F6A43F_9701_4BDC_B999_5467FC19DC51_" localSheetId="39" hidden="1">'IDA (2)'!$V$42,'IDA (2)'!$X$48:$X$56</definedName>
    <definedName name="snl__56FAD8E1_6554_48C0_966E_79A948FE2E4F_" localSheetId="34" hidden="1">FE!$V$42,FE!$X$48:$X$56</definedName>
    <definedName name="snl__572730C1_CFA8_46C6_B7D2_3BC763134516_" localSheetId="40" hidden="1">MDU!$C$36,MDU!$F$41:$J$113</definedName>
    <definedName name="snl__572767D8_3EFD_49EA_8E3F_24996F44C5FA_" localSheetId="18" hidden="1">BKH!$C$36,BKH!$F$41:$J$113</definedName>
    <definedName name="snl__57311B86_D9BB_439B_8650_BCEBB2ECAB5B_" localSheetId="59" hidden="1">VVC!$C$20,VVC!$F$24:$G$35</definedName>
    <definedName name="snl__573C51B0_9AAC_4AA8_98FF_6DF1CC71193C_" localSheetId="33" hidden="1">BGE!$V$42,BGE!$X$48:$X$56</definedName>
    <definedName name="snl__57EC52E5_E386_4E23_AD80_EE31B79C73BE_" localSheetId="28" hidden="1">ETR!$C$20,ETR!$F$24:$G$35</definedName>
    <definedName name="snl__57F2F9F6_C638_435B_AE45_5E8D38628DFD_" localSheetId="55" hidden="1">PPL!$V$42,PPL!$X$48:$X$56</definedName>
    <definedName name="snl__57FD4333_FED6_4079_8CE7_FF69FF1765AA_" localSheetId="50" hidden="1">PNW!$C$36,PNW!$F$41:$J$113</definedName>
    <definedName name="snl__580E208C_A838_4B82_992D_56CCA6DBA82D_" localSheetId="30" hidden="1">ES!$V$42,ES!$X$48:$X$56</definedName>
    <definedName name="snl__582C15FD_CF6F_494C_9444_91EA99950EFD_" localSheetId="35" hidden="1">'Pepco (2)'!$V$42,'Pepco (2)'!$X$48:$X$56</definedName>
    <definedName name="snl__5833603F_1EBC_47FF_8D99_62AFABD3C966_" localSheetId="15" hidden="1">AGR!$C$36,AGR!$F$41:$J$113</definedName>
    <definedName name="snl__584575CA_65B7_4AB4_BD75_F25CF534432F_" localSheetId="36" hidden="1">FOR!$C$20,FOR!$F$24:$G$35</definedName>
    <definedName name="snl__589F2EE8_EDF6_47F8_BB8D_ECB22EF0BD7B_" localSheetId="61" hidden="1">XEL!$C$36,XEL!$F$41:$J$113</definedName>
    <definedName name="snl__58A78DC0_DB91_4A9D_BD34_87F67A846AEC_" localSheetId="20" hidden="1">'CNP (2)'!$C$36,'CNP (2)'!$F$41:$J$113</definedName>
    <definedName name="snl__58F6D941_3759_48B8_98B7_002B8B356A74_" localSheetId="21" hidden="1">CMS!$V$42,CMS!$X$48:$X$56</definedName>
    <definedName name="snl__58FA38DA_816B_429D_99E5_24E679D5D01B_" localSheetId="8" hidden="1">LNT!$V$42,LNT!$X$48:$X$56</definedName>
    <definedName name="snl__59279D44_6597_4B65_B152_C55EE29A6CC6_" localSheetId="20" hidden="1">'CNP (2)'!$V$42,'CNP (2)'!$X$48:$X$56</definedName>
    <definedName name="snl__593E2CB9_F909_4B48_BFCE_96FDDE6B0F57_" localSheetId="18" hidden="1">BKH!$C$36,BKH!$F$41:$J$113</definedName>
    <definedName name="snl__59AF30D5_C229_4D7A_ADDD_7382E433D0F8_" localSheetId="41" hidden="1">MGEE!$V$42,MGEE!$X$48:$X$56</definedName>
    <definedName name="snl__59B1EC4A_D577_4069_8133_0F2DE81AC9EA_" localSheetId="18" hidden="1">BKH!$C$36,BKH!$F$41:$J$113</definedName>
    <definedName name="snl__5A02ED8D_1511_49AF_8C52_4E4FF9578768_" localSheetId="44" hidden="1">FPL!$C$20,FPL!$F$24:$G$35</definedName>
    <definedName name="snl__5A0845FC_FD35_429F_A7E6_7EA7CC9D5979_" localSheetId="23" hidden="1">D!$V$42,D!$X$48:$X$56</definedName>
    <definedName name="snl__5A0845FC_FD35_429F_A7E6_7EA7CC9D5979_" localSheetId="25" hidden="1">DTE!$V$42,DTE!$X$48:$X$56</definedName>
    <definedName name="snl__5A0845FC_FD35_429F_A7E6_7EA7CC9D5979_" localSheetId="22" hidden="1">ED!$V$42,ED!$X$48:$X$56</definedName>
    <definedName name="snl__5A4CD1EA_AEAB_429B_8383_9F2343AFE519_" localSheetId="44" hidden="1">FPL!$C$36,FPL!$F$41:$J$113</definedName>
    <definedName name="snl__5A57AA47_97D5_4BD8_B64F_0C7840228F2E_" localSheetId="54" hidden="1">PNM!$C$36,PNM!$F$41:$J$113</definedName>
    <definedName name="snl__5A70DABE_ECCC_4F4E_ABC8_6C3FA39D971F_" localSheetId="13" hidden="1">DPL!$C$20,DPL!$F$24:$G$35</definedName>
    <definedName name="snl__5A750FE7_B398_4A55_91A8_93DBBB6EEAEA_" localSheetId="60" hidden="1">WEC!$V$42,WEC!$X$48:$X$56</definedName>
    <definedName name="snl__5AC1CE09_F501_47A1_AFE4_FDC54E2C842B_" localSheetId="14" hidden="1">APC!$C$20,APC!$F$24:$G$35</definedName>
    <definedName name="snl__5AD4126D_5E58_435B_B9BE_FC95FFAECA1B_" localSheetId="25" hidden="1">DTE!$C$36,DTE!$F$41:$J$113</definedName>
    <definedName name="snl__5ADF43B5_617B_4C6F_9E76_B999AF7FE88D_" localSheetId="29" hidden="1">EVRG!$V$42,EVRG!$X$48:$X$56</definedName>
    <definedName name="snl__5B074E26_C852_47B1_A6D8_F4F3726DE7AA_" localSheetId="62" hidden="1">'SPSCO (2)'!$C$36,'SPSCO (2)'!$F$41:$J$113</definedName>
    <definedName name="snl__5B492405_59F1_4122_9788_09D6381BE7CD_" localSheetId="33" hidden="1">BGE!$C$36,BGE!$F$41:$J$113</definedName>
    <definedName name="snl__5B4E0001_E78E_4048_A509_78AAA441E049_" localSheetId="43" hidden="1">NEE!$C$36,NEE!$F$41:$J$113</definedName>
    <definedName name="snl__5B584541_DD35_4C1D_84A1_76A9DCC35291_" localSheetId="61" hidden="1">XEL!$C$20,XEL!$F$24:$G$35</definedName>
    <definedName name="snl__5B7238BF_1440_4ED8_9CB6_DF756DF43765_" localSheetId="34" hidden="1">FE!$C$36,FE!$F$41:$J$113</definedName>
    <definedName name="snl__5B8DE3C1_4AA4_4C4A_9A0F_CA57CA32FAD2_" localSheetId="15" hidden="1">AGR!$C$20,AGR!$F$24:$G$35</definedName>
    <definedName name="snl__5B9ED9D4_4969_4692_8A63_F13DF6FC2976_" localSheetId="39" hidden="1">'IDA (2)'!$C$20,'IDA (2)'!$F$24:$G$35</definedName>
    <definedName name="snl__5BAD98DB_B24E_4094_BA1C_12137B3F7E79_" localSheetId="58" hidden="1">SO!$C$36,SO!$F$41:$J$113</definedName>
    <definedName name="snl__5BB58D15_8AEA_4525_9D25_6924D49E7C2C_" localSheetId="25" hidden="1">DTE!$V$42,DTE!$X$48:$X$56</definedName>
    <definedName name="snl__5BC03E67_5228_4F49_98FE_A29CA50DA8A0_" localSheetId="32" hidden="1">EXC!$C$20,EXC!$F$24:$G$35</definedName>
    <definedName name="snl__5BEB4C3A_AAAD_44A5_BF7E_A09C6672F705_" localSheetId="51" hidden="1">PSE!$C$36,PSE!$F$41:$J$113</definedName>
    <definedName name="snl__5C326DD2_17D5_460D_9B8B_CB885F461C5D_" localSheetId="24" hidden="1">DESC!$C$36,DESC!$F$41:$J$113</definedName>
    <definedName name="snl__5C464D6F_A0F3_411F_A0CD_8E537B021463_" localSheetId="59" hidden="1">VVC!$C$36,VVC!$F$41:$J$113</definedName>
    <definedName name="snl__5C4A8CEE_9914_4B00_9BAB_25B673C4E885_" localSheetId="22" hidden="1">ED!$V$42,ED!$X$48:$X$56</definedName>
    <definedName name="snl__5C79151C_D021_41D2_8910_5E87A7C0F627_" localSheetId="16" hidden="1">AVA!$C$20,AVA!$F$24:$G$35</definedName>
    <definedName name="snl__5C84932B_C730_4A8C_B63A_243DB9D85649_" localSheetId="58" hidden="1">SO!$C$36,SO!$F$41:$J$113</definedName>
    <definedName name="snl__5C978126_BCF8_41E3_A0DF_2F6A6C74A1FB_" localSheetId="57" hidden="1">SRE!$V$42,SRE!$X$48:$X$56</definedName>
    <definedName name="snl__5CB4A944_3B8C_4758_AD50_FF914F094DBF_" localSheetId="29" hidden="1">EVRG!$C$36,EVRG!$F$41:$J$113</definedName>
    <definedName name="snl__5CC2A2A0_F218_46C4_BDB5_E32EB2CFE108_" localSheetId="54" hidden="1">PNM!$C$20,PNM!$F$24:$G$35</definedName>
    <definedName name="snl__5CC57EF0_1695_4843_8BBC_D70B3153E79F_" localSheetId="47" hidden="1">OGE!$C$20,OGE!$F$24:$G$35</definedName>
    <definedName name="snl__5CF33532_5E78_4FCB_A12E_1307BDF61412_" localSheetId="12" hidden="1">AES!$V$42,AES!$X$48:$X$56</definedName>
    <definedName name="snl__5D3183BE_BDD2_4656_A9F9_2B9C76F1C310_" localSheetId="47" hidden="1">OGE!$V$42,OGE!$X$48:$X$56</definedName>
    <definedName name="snl__5D5FC524_BDFA_4334_BDA6_46544F6D4662_" localSheetId="59" hidden="1">VVC!$C$20,VVC!$F$24:$G$35</definedName>
    <definedName name="snl__5D6ECC84_A549_44E0_87ED_F8C3232F9C74_" localSheetId="16" hidden="1">AVA!$V$42,AVA!$X$48:$X$56</definedName>
    <definedName name="snl__5DAF52A1_73A8_47ED_A425_1DF7E1D12F44_" localSheetId="33" hidden="1">BGE!$V$42,BGE!$X$48:$X$56</definedName>
    <definedName name="snl__5DB8BE37_56D3_4C1C_9BCA_AD11BD884642_" localSheetId="29" hidden="1">EVRG!$V$42,EVRG!$X$48:$X$56</definedName>
    <definedName name="snl__5DBA9F7F_9FBD_4488_A89F_5F91E0A37FE9_" localSheetId="28" hidden="1">ETR!$C$20,ETR!$F$24:$G$35</definedName>
    <definedName name="snl__5DEF9963_741D_48D9_8C62_EADB0109170B_" localSheetId="45" hidden="1">Gulf!$C$36,Gulf!$F$41:$J$113</definedName>
    <definedName name="snl__5DF49831_06FE_4B76_A8AE_D7CE703CA1D6_" localSheetId="40" hidden="1">MDU!$C$36,MDU!$F$41:$J$113</definedName>
    <definedName name="snl__5E1332C8_7829_4DF4_8ECB_7331C98DFC2D_" localSheetId="15" hidden="1">AGR!$C$20,AGR!$F$24:$G$35</definedName>
    <definedName name="snl__5E36DA9C_8B6B_4349_BF77_512F1CC2A131_" localSheetId="18" hidden="1">BKH!$V$42,BKH!$X$48:$X$56</definedName>
    <definedName name="snl__5E468DA2_8CF9_417C_B2AA_5D6804F28623_" localSheetId="41" hidden="1">MGEE!$V$42,MGEE!$X$48:$X$56</definedName>
    <definedName name="snl__5E7DF671_7F0E_41BD_88F4_817CE3FAF8EA_" localSheetId="50" hidden="1">PNW!$V$42,PNW!$X$48:$X$56</definedName>
    <definedName name="snl__5E950A44_1C52_4478_B734_C2F686DE1CE2_" localSheetId="28" hidden="1">ETR!$V$42,ETR!$X$48:$X$56</definedName>
    <definedName name="snl__5EE5F115_F91B_4D6C_9B71_21F2ECF461E1_" localSheetId="19" hidden="1">CNP!$V$42,CNP!$X$48:$X$56</definedName>
    <definedName name="snl__5F05CA7E_86A9_4212_9DF6_44E42930F28B_" localSheetId="19" hidden="1">CNP!$V$42,CNP!$X$48:$X$56</definedName>
    <definedName name="snl__5F092392_9F0C_4A22_8E2C_4C1023692D3E_" localSheetId="30" hidden="1">ES!$V$42,ES!$X$48:$X$56</definedName>
    <definedName name="snl__5F4935BA_58FD_4F96_B18C_19695D1E906B_" localSheetId="28" hidden="1">ETR!$C$36,ETR!$F$41:$J$113</definedName>
    <definedName name="snl__5F59EF7C_E6A1_4A78_AE84_8D8FF935698B_" localSheetId="25" hidden="1">DTE!$C$20,DTE!$F$24:$G$35</definedName>
    <definedName name="snl__5F81AE6F_7F85_4A82_AFF1_90D754FEFA91_" localSheetId="29" hidden="1">EVRG!$V$42,EVRG!$X$48:$X$56</definedName>
    <definedName name="snl__5FBA24B5_5ED1_4972_AEB3_DDC825C3AD38_" localSheetId="31" hidden="1">'ES (2)'!$C$20,'ES (2)'!$F$24:$G$35</definedName>
    <definedName name="snl__5FC8CF79_4FA1_450B_BBC8_D0F461EDC563_" localSheetId="40" hidden="1">MDU!$V$42,MDU!$X$48:$X$56</definedName>
    <definedName name="snl__60188274_874C_4052_A3AF_8903F2614379_" localSheetId="61" hidden="1">XEL!$V$42,XEL!$X$48:$X$56</definedName>
    <definedName name="snl__603E6EAA_059D_48F0_977E_87D6921587E6_" localSheetId="54" hidden="1">PNM!$C$36,PNM!$F$41:$J$113</definedName>
    <definedName name="snl__603E6EAA_059D_48F0_977E_87D6921587E6_" localSheetId="53" hidden="1">POR!$C$36,POR!$F$41:$J$113</definedName>
    <definedName name="snl__6053C5EF_5976_42E1_B003_91D87318618F_" localSheetId="18" hidden="1">BKH!$V$42,BKH!$X$48:$X$56</definedName>
    <definedName name="snl__60565E8D_5171_4BC4_B7FB_C642B46BDE47_" localSheetId="46" hidden="1">NWE!$C$36,NWE!$F$41:$J$113</definedName>
    <definedName name="snl__607A6F4B_DFE8_4756_86DB_9348FE8607D2_" localSheetId="27" hidden="1">EIX!$V$42,EIX!$X$48:$X$56</definedName>
    <definedName name="snl__60BED0A4_85AC_4DBF_9DAE_3AC65DC2779E_" localSheetId="34" hidden="1">FE!$C$20,FE!$F$24:$G$35</definedName>
    <definedName name="snl__60C2EE76_BE7A_4914_A284_5551F6120503_" localSheetId="48" hidden="1">OTTR!$C$36,OTTR!$F$41:$J$113</definedName>
    <definedName name="snl__6119BB34_818D_4303_9E88_3B673BB9B1C9_" localSheetId="52" hidden="1">PCG!$V$42,PCG!$X$48:$X$56</definedName>
    <definedName name="snl__61513F22_A86E_43CB_9563_BDD55F8A8666_" localSheetId="13" hidden="1">DPL!$C$36,DPL!$F$41:$J$113</definedName>
    <definedName name="snl__61524A4A_A750_408C_A27B_328EC9E1F9EB_" localSheetId="40" hidden="1">MDU!$C$36,MDU!$F$41:$J$113</definedName>
    <definedName name="snl__6160C62E_9B26_481C_A3FA_FE7D06FC02B6_" localSheetId="42" hidden="1">'MGEE (2)'!$C$20,'MGEE (2)'!$F$24:$G$35</definedName>
    <definedName name="snl__616E32AA_7FA5_4C7B_8001_867D77B29E3E_" localSheetId="40" hidden="1">MDU!$C$36,MDU!$F$41:$J$113</definedName>
    <definedName name="snl__61B112A9_243C_4488_9F96_8B6629642CA4_" localSheetId="27" hidden="1">EIX!$C$36,EIX!$F$41:$J$113</definedName>
    <definedName name="snl__61C09FC7_18AB_41F8_AD6F_8AACF85996B5_" localSheetId="36" hidden="1">FOR!$C$36,FOR!$F$41:$J$113</definedName>
    <definedName name="snl__61C09FC7_18AB_41F8_AD6F_8AACF85996B5_" localSheetId="38" hidden="1">IDA!$C$36,IDA!$F$41:$J$113</definedName>
    <definedName name="snl__61C09FC7_18AB_41F8_AD6F_8AACF85996B5_" localSheetId="39" hidden="1">'IDA (2)'!$C$36,'IDA (2)'!$F$41:$J$113</definedName>
    <definedName name="snl__61C09FC7_18AB_41F8_AD6F_8AACF85996B5_" localSheetId="41" hidden="1">MGEE!$C$36,MGEE!$F$41:$J$113</definedName>
    <definedName name="snl__61C09FC7_18AB_41F8_AD6F_8AACF85996B5_" localSheetId="43" hidden="1">NEE!$C$36,NEE!$F$41:$J$113</definedName>
    <definedName name="snl__61C09FC7_18AB_41F8_AD6F_8AACF85996B5_" localSheetId="47" hidden="1">OGE!$C$36,OGE!$F$41:$J$113</definedName>
    <definedName name="snl__61C09FC7_18AB_41F8_AD6F_8AACF85996B5_" localSheetId="48" hidden="1">OTTR!$C$36,OTTR!$F$41:$J$113</definedName>
    <definedName name="snl__61C09FC7_18AB_41F8_AD6F_8AACF85996B5_" localSheetId="52" hidden="1">PCG!$C$36,PCG!$F$41:$J$113</definedName>
    <definedName name="snl__61C09FC7_18AB_41F8_AD6F_8AACF85996B5_" localSheetId="56" hidden="1">PEG!$C$36,PEG!$F$41:$J$113</definedName>
    <definedName name="snl__61C09FC7_18AB_41F8_AD6F_8AACF85996B5_" localSheetId="54" hidden="1">PNM!$C$36,PNM!$F$41:$J$113</definedName>
    <definedName name="snl__61C09FC7_18AB_41F8_AD6F_8AACF85996B5_" localSheetId="53" hidden="1">POR!$C$36,POR!$F$41:$J$113</definedName>
    <definedName name="snl__61C1C300_DE81_4C49_9FC4_5B12F80B8810_" localSheetId="61" hidden="1">XEL!$V$42,XEL!$X$48:$X$56</definedName>
    <definedName name="snl__61EC352B_5D61_404B_979A_0F473E506A48_" localSheetId="52" hidden="1">PCG!$C$36,PCG!$F$41:$J$113</definedName>
    <definedName name="snl__61EC352B_5D61_404B_979A_0F473E506A48_" localSheetId="54" hidden="1">PNM!$C$36,PNM!$F$41:$J$113</definedName>
    <definedName name="snl__61EC352B_5D61_404B_979A_0F473E506A48_" localSheetId="53" hidden="1">POR!$C$36,POR!$F$41:$J$113</definedName>
    <definedName name="snl__61F78271_F72B_40CB_BA4C_242E64258F5E_" localSheetId="24" hidden="1">DESC!$C$20,DESC!$F$24:$G$35</definedName>
    <definedName name="snl__61FF7251_F85B_4445_850D_D4415902C0CF_" localSheetId="33" hidden="1">BGE!$C$36,BGE!$F$41:$J$113</definedName>
    <definedName name="snl__62026B2A_F1D3_49B3_A764_622B91CB8B10_" localSheetId="50" hidden="1">PNW!$C$20,PNW!$F$24:$G$35</definedName>
    <definedName name="snl__62026B2A_F1D3_49B3_A764_622B91CB8B10_" localSheetId="51" hidden="1">PSE!$C$20,PSE!$F$24:$G$35</definedName>
    <definedName name="snl__620A8210_6C82_4D2D_B64A_A1BD4A88B640_" localSheetId="61" hidden="1">XEL!$C$20,XEL!$F$24:$G$35</definedName>
    <definedName name="snl__62436927_FADC_45C3_BFA4_4A8539048B56_" localSheetId="19" hidden="1">CNP!$C$20,CNP!$F$24:$G$35</definedName>
    <definedName name="snl__62436927_FADC_45C3_BFA4_4A8539048B56_" localSheetId="23" hidden="1">D!$C$20,D!$F$24:$G$35</definedName>
    <definedName name="snl__62436927_FADC_45C3_BFA4_4A8539048B56_" localSheetId="25" hidden="1">DTE!$C$20,DTE!$F$24:$G$35</definedName>
    <definedName name="snl__62436927_FADC_45C3_BFA4_4A8539048B56_" localSheetId="22" hidden="1">ED!$C$20,ED!$F$24:$G$35</definedName>
    <definedName name="snl__6243B0C0_C444_407F_BEF0_4E22B081CBF3_" localSheetId="54" hidden="1">PNM!$C$20,PNM!$F$24:$G$35</definedName>
    <definedName name="snl__6243B0C0_C444_407F_BEF0_4E22B081CBF3_" localSheetId="53" hidden="1">POR!$C$20,POR!$F$24:$G$35</definedName>
    <definedName name="snl__626F2E5D_024B_426B_A751_4470362CD84A_" localSheetId="15" hidden="1">AGR!$C$20,AGR!$F$24:$G$35</definedName>
    <definedName name="snl__626F2E5D_024B_426B_A751_4470362CD84A_" localSheetId="18" hidden="1">BKH!$C$20,BKH!$F$24:$G$35</definedName>
    <definedName name="snl__626F2E5D_024B_426B_A751_4470362CD84A_" localSheetId="19" hidden="1">CNP!$C$20,CNP!$F$24:$G$35</definedName>
    <definedName name="snl__626F2E5D_024B_426B_A751_4470362CD84A_" localSheetId="23" hidden="1">D!$C$20,D!$F$24:$G$35</definedName>
    <definedName name="snl__626F2E5D_024B_426B_A751_4470362CD84A_" localSheetId="25" hidden="1">DTE!$C$20,DTE!$F$24:$G$35</definedName>
    <definedName name="snl__626F2E5D_024B_426B_A751_4470362CD84A_" localSheetId="22" hidden="1">ED!$C$20,ED!$F$24:$G$35</definedName>
    <definedName name="snl__626F9A4A_11C8_4BCA_BF21_1523E4D120AD_" localSheetId="33" hidden="1">BGE!$C$20,BGE!$F$24:$G$35</definedName>
    <definedName name="snl__62B35E2D_4B46_41AF_BE77_ABF2E8C5F407_" localSheetId="56" hidden="1">PEG!$C$36,PEG!$F$41:$J$113</definedName>
    <definedName name="snl__62F25169_C505_421F_AB55_6F9D2D3D8D66_" localSheetId="59" hidden="1">VVC!$C$36,VVC!$F$41:$J$113</definedName>
    <definedName name="snl__6301C742_2579_43B1_BF80_AFD1EA334D5E_" localSheetId="44" hidden="1">FPL!$C$36,FPL!$F$41:$J$113</definedName>
    <definedName name="snl__630A4B17_D20D_423A_9889_7EE28873C5E9_" localSheetId="50" hidden="1">PNW!$V$42,PNW!$X$48:$X$56</definedName>
    <definedName name="snl__63124DBC_973A_4C20_B9DA_EBA0913D6CF8_" localSheetId="42" hidden="1">'MGEE (2)'!$V$42,'MGEE (2)'!$X$48:$X$56</definedName>
    <definedName name="snl__6330D7E6_A50F_4B3B_8B74_08237E96AE24_" localSheetId="22" hidden="1">ED!$C$36,ED!$F$41:$J$113</definedName>
    <definedName name="snl__6398B976_D4D9_461E_BCF5_6963C8E75BAC_" localSheetId="23" hidden="1">D!$C$36,D!$F$41:$J$113</definedName>
    <definedName name="snl__644B2593_049D_41DB_9F8F_C71DD79B0C08_" localSheetId="23" hidden="1">D!$C$36,D!$F$41:$J$113</definedName>
    <definedName name="snl__64968EB8_37CF_4861_A7BB_C96934EB6BFC_" localSheetId="14" hidden="1">APC!$V$42,APC!$X$48:$X$56</definedName>
    <definedName name="snl__649DEC21_99E6_41CB_A2E7_55098D3D4EA8_" localSheetId="38" hidden="1">IDA!$C$20,IDA!$F$24:$G$35</definedName>
    <definedName name="snl__64D0B826_8594_4E10_94C9_9C1DC18809B6_" localSheetId="50" hidden="1">PNW!$V$42,PNW!$X$48:$X$56</definedName>
    <definedName name="snl__64D0B826_8594_4E10_94C9_9C1DC18809B6_" localSheetId="51" hidden="1">PSE!$V$42,PSE!$X$48:$X$56</definedName>
    <definedName name="snl__64E84958_2F9F_4BE4_9CD2_9B747287EF30_" localSheetId="50" hidden="1">PNW!$V$42,PNW!$X$48:$X$56</definedName>
    <definedName name="snl__64E84958_2F9F_4BE4_9CD2_9B747287EF30_" localSheetId="51" hidden="1">PSE!$V$42,PSE!$X$48:$X$56</definedName>
    <definedName name="snl__64E94592_6BCB_4EF9_A531_67BF2D0110A4_" localSheetId="39" hidden="1">'IDA (2)'!$V$42,'IDA (2)'!$X$48:$X$56</definedName>
    <definedName name="snl__651C2DA5_6FF9_4F52_9080_AAE70E7E4F04_" localSheetId="56" hidden="1">PEG!$V$42,PEG!$X$48:$X$56</definedName>
    <definedName name="snl__651FC14C_751E_4ED8_A7C8_38C4FD5CBD62_" localSheetId="7" hidden="1">ALE!$V$42,ALE!$X$48:$X$56</definedName>
    <definedName name="snl__653BA00C_F25F_4D2A_932D_5C8B5EEEC36A_" localSheetId="33" hidden="1">BGE!$C$20,BGE!$F$24:$G$35</definedName>
    <definedName name="snl__654756A7_8047_4D4B_B878_B0648AD9B1DA_" localSheetId="18" hidden="1">BKH!$C$36,BKH!$F$41:$J$113</definedName>
    <definedName name="snl__65778CD6_8653_4A02_8105_AF184DEF4542_" localSheetId="38" hidden="1">IDA!$V$42,IDA!$X$48:$X$56</definedName>
    <definedName name="snl__657FB136_2D78_4039_8B98_BB98396A9774_" localSheetId="10" hidden="1">AEP!$V$42,AEP!$X$48:$X$56</definedName>
    <definedName name="snl__659B08BF_DF19_4561_A28D_A53F365EA186_" localSheetId="28" hidden="1">ETR!$C$20,ETR!$F$24:$G$35</definedName>
    <definedName name="snl__65D01908_1E60_4B52_A539_4BE2382CB4CC_" localSheetId="25" hidden="1">DTE!$C$36,DTE!$F$41:$J$113</definedName>
    <definedName name="snl__65F7DFE7_2BF3_4A2C_8CD3_934450BE8FC3_" localSheetId="18" hidden="1">BKH!$C$20,BKH!$F$24:$G$35</definedName>
    <definedName name="snl__662ED17F_DA39_42E4_85D8_B8932C79F3BD_" localSheetId="9" hidden="1">AEE!$V$42,AEE!$X$48:$X$56</definedName>
    <definedName name="snl__66613549_B66E_4847_B668_42C11CA6F71D_" localSheetId="7" hidden="1">ALE!$C$36,ALE!$F$41:$J$113</definedName>
    <definedName name="snl__66614E72_F07F_450E_BD21_7ADB1F73DB2D_" localSheetId="30" hidden="1">ES!$C$36,ES!$F$41:$J$113</definedName>
    <definedName name="snl__6663416C_61D6_4D4B_ABA0_BF6F1730B8C0_" localSheetId="18" hidden="1">BKH!$C$20,BKH!$F$24:$G$35</definedName>
    <definedName name="snl__6663416C_61D6_4D4B_ABA0_BF6F1730B8C0_" localSheetId="19" hidden="1">CNP!$C$20,CNP!$F$24:$G$35</definedName>
    <definedName name="snl__6663416C_61D6_4D4B_ABA0_BF6F1730B8C0_" localSheetId="23" hidden="1">D!$C$20,D!$F$24:$G$35</definedName>
    <definedName name="snl__6663416C_61D6_4D4B_ABA0_BF6F1730B8C0_" localSheetId="25" hidden="1">DTE!$C$20,DTE!$F$24:$G$35</definedName>
    <definedName name="snl__6663416C_61D6_4D4B_ABA0_BF6F1730B8C0_" localSheetId="22" hidden="1">ED!$C$20,ED!$F$24:$G$35</definedName>
    <definedName name="snl__668270D3_FB97_40AD_95AE_E11F12662009_" localSheetId="44" hidden="1">FPL!$C$36,FPL!$F$41:$J$113</definedName>
    <definedName name="snl__66F589B6_2556_4178_B226_30E3B4CBC590_" localSheetId="15" hidden="1">AGR!$C$36,AGR!$F$41:$J$113</definedName>
    <definedName name="snl__66F589B6_2556_4178_B226_30E3B4CBC590_" localSheetId="18" hidden="1">BKH!$C$36,BKH!$F$41:$J$113</definedName>
    <definedName name="snl__66F589B6_2556_4178_B226_30E3B4CBC590_" localSheetId="19" hidden="1">CNP!$C$36,CNP!$F$41:$J$113</definedName>
    <definedName name="snl__66F589B6_2556_4178_B226_30E3B4CBC590_" localSheetId="23" hidden="1">D!$C$36,D!$F$41:$J$113</definedName>
    <definedName name="snl__66F589B6_2556_4178_B226_30E3B4CBC590_" localSheetId="25" hidden="1">DTE!$C$36,DTE!$F$41:$J$113</definedName>
    <definedName name="snl__66F589B6_2556_4178_B226_30E3B4CBC590_" localSheetId="22" hidden="1">ED!$C$36,ED!$F$41:$J$113</definedName>
    <definedName name="snl__67188DA4_BBAB_4960_96DE_1FC86B2B9758_" localSheetId="47" hidden="1">OGE!$V$42,OGE!$X$48:$X$56</definedName>
    <definedName name="snl__67188DA4_BBAB_4960_96DE_1FC86B2B9758_" localSheetId="48" hidden="1">OTTR!$V$42,OTTR!$X$48:$X$56</definedName>
    <definedName name="snl__67188DA4_BBAB_4960_96DE_1FC86B2B9758_" localSheetId="52" hidden="1">PCG!$V$42,PCG!$X$48:$X$56</definedName>
    <definedName name="snl__67188DA4_BBAB_4960_96DE_1FC86B2B9758_" localSheetId="56" hidden="1">PEG!$V$42,PEG!$X$48:$X$56</definedName>
    <definedName name="snl__67188DA4_BBAB_4960_96DE_1FC86B2B9758_" localSheetId="54" hidden="1">PNM!$V$42,PNM!$X$48:$X$56</definedName>
    <definedName name="snl__67188DA4_BBAB_4960_96DE_1FC86B2B9758_" localSheetId="53" hidden="1">POR!$V$42,POR!$X$48:$X$56</definedName>
    <definedName name="snl__67275FC3_9ACF_4CE7_B86F_2562D717EF86_" localSheetId="49" hidden="1">PacificCorp!$C$20,PacificCorp!$F$24:$G$35</definedName>
    <definedName name="snl__673B1BF0_3625_42C7_9108_7E52286E74E1_" localSheetId="13" hidden="1">DPL!$C$36,DPL!$F$41:$J$113</definedName>
    <definedName name="snl__67450B2D_F220_483E_A191_B80FBD57081C_" localSheetId="12" hidden="1">AES!$C$36,AES!$F$41:$J$113</definedName>
    <definedName name="snl__6750088F_E873_4B72_806D_902A2E9B1E8B_" localSheetId="17" hidden="1">'AVA (2)'!$C$20,'AVA (2)'!$F$24:$G$35</definedName>
    <definedName name="snl__675428BA_E6F2_48A1_94BE_1D2582BEDC63_" localSheetId="58" hidden="1">SO!$C$20,SO!$F$24:$G$35</definedName>
    <definedName name="snl__6768DEED_817A_4423_A61B_AE791A216FF8_" localSheetId="17" hidden="1">'AVA (2)'!$C$36,'AVA (2)'!$F$41:$J$113</definedName>
    <definedName name="snl__677C7FF0_01C4_4E06_8D89_5CC6B30C7A34_" localSheetId="38" hidden="1">IDA!$C$36,IDA!$F$41:$J$113</definedName>
    <definedName name="snl__677C7FF0_01C4_4E06_8D89_5CC6B30C7A34_" localSheetId="39" hidden="1">'IDA (2)'!$C$36,'IDA (2)'!$F$41:$J$113</definedName>
    <definedName name="snl__677C7FF0_01C4_4E06_8D89_5CC6B30C7A34_" localSheetId="41" hidden="1">MGEE!$C$36,MGEE!$F$41:$J$113</definedName>
    <definedName name="snl__677C7FF0_01C4_4E06_8D89_5CC6B30C7A34_" localSheetId="43" hidden="1">NEE!$C$36,NEE!$F$41:$J$113</definedName>
    <definedName name="snl__677C7FF0_01C4_4E06_8D89_5CC6B30C7A34_" localSheetId="47" hidden="1">OGE!$C$36,OGE!$F$41:$J$113</definedName>
    <definedName name="snl__677C7FF0_01C4_4E06_8D89_5CC6B30C7A34_" localSheetId="48" hidden="1">OTTR!$C$36,OTTR!$F$41:$J$113</definedName>
    <definedName name="snl__677C7FF0_01C4_4E06_8D89_5CC6B30C7A34_" localSheetId="52" hidden="1">PCG!$C$36,PCG!$F$41:$J$113</definedName>
    <definedName name="snl__677C7FF0_01C4_4E06_8D89_5CC6B30C7A34_" localSheetId="56" hidden="1">PEG!$C$36,PEG!$F$41:$J$113</definedName>
    <definedName name="snl__677C7FF0_01C4_4E06_8D89_5CC6B30C7A34_" localSheetId="54" hidden="1">PNM!$C$36,PNM!$F$41:$J$113</definedName>
    <definedName name="snl__677C7FF0_01C4_4E06_8D89_5CC6B30C7A34_" localSheetId="53" hidden="1">POR!$C$36,POR!$F$41:$J$113</definedName>
    <definedName name="snl__67A1E2A5_2F81_4B57_B091_D257E0D2B8A6_" localSheetId="28" hidden="1">ETR!$V$42,ETR!$X$48:$X$56</definedName>
    <definedName name="snl__67C06644_7C1D_41FE_965E_A174EFBAD8DB_" localSheetId="48" hidden="1">OTTR!$C$36,OTTR!$F$41:$J$113</definedName>
    <definedName name="snl__67C8804E_09A4_4ADF_807A_EFAF67D85AB6_" localSheetId="32" hidden="1">EXC!$C$36,EXC!$F$41:$J$113</definedName>
    <definedName name="snl__67FA0FE2_B6B0_435D_A331_120CD734B343_" localSheetId="27" hidden="1">EIX!$C$36,EIX!$F$41:$J$113</definedName>
    <definedName name="snl__67FCC20A_FE9F_43D7_A7E8_6FFBACE2A43A_" localSheetId="23" hidden="1">D!$C$20,D!$F$24:$G$35</definedName>
    <definedName name="snl__67FCC20A_FE9F_43D7_A7E8_6FFBACE2A43A_" localSheetId="25" hidden="1">DTE!$C$20,DTE!$F$24:$G$35</definedName>
    <definedName name="snl__67FCC20A_FE9F_43D7_A7E8_6FFBACE2A43A_" localSheetId="22" hidden="1">ED!$C$20,ED!$F$24:$G$35</definedName>
    <definedName name="snl__681F274B_AA2D_45C9_B67F_CD620380DBD8_" localSheetId="59" hidden="1">VVC!$C$36,VVC!$F$41:$J$113</definedName>
    <definedName name="snl__68209367_AA28_4DBE_8FDE_AA8FC177C385_" localSheetId="52" hidden="1">PCG!$C$20,PCG!$F$24:$G$35</definedName>
    <definedName name="snl__6846E4A2_3320_441B_AED5_8D16A7B6FBB8_" localSheetId="42" hidden="1">'MGEE (2)'!$C$36,'MGEE (2)'!$F$41:$J$113</definedName>
    <definedName name="snl__6881605C_0C2F_4023_A048_CE65A693F240_" localSheetId="46" hidden="1">NWE!$C$20,NWE!$F$24:$G$35</definedName>
    <definedName name="snl__68A5ACC8_6AE9_4B60_8B43_73C6BBFCEE27_" localSheetId="42" hidden="1">'MGEE (2)'!$V$42,'MGEE (2)'!$X$48:$X$56</definedName>
    <definedName name="snl__68BAF8DF_6579_4537_9DE9_01C6DE9707FC_" localSheetId="60" hidden="1">WEC!$V$42,WEC!$X$48:$X$56</definedName>
    <definedName name="snl__68D23DF0_44E9_420B_AF44_574BF9C036CB_" localSheetId="32" hidden="1">EXC!$C$36,EXC!$F$41:$J$113</definedName>
    <definedName name="snl__6940D722_B0B3_4707_B473_213D1AF86A3C_" localSheetId="26" hidden="1">DUK!$C$36,DUK!$F$41:$J$113</definedName>
    <definedName name="snl__6979E70C_17E8_4119_88D6_389943FDE26A_" localSheetId="62" hidden="1">'SPSCO (2)'!$C$36,'SPSCO (2)'!$F$41:$J$113</definedName>
    <definedName name="snl__697EF72A_AF26_4023_BF43_75886A12284D_" localSheetId="44" hidden="1">FPL!$C$20,FPL!$F$24:$G$35</definedName>
    <definedName name="snl__69932DF7_B83D_4FEE_851C_8E5F76D00894_" localSheetId="40" hidden="1">MDU!$V$42,MDU!$X$48:$X$56</definedName>
    <definedName name="snl__69AC9C0E_3F61_40F5_8E0A_C94DAE90CA14_" localSheetId="46" hidden="1">NWE!$C$20,NWE!$F$24:$G$35</definedName>
    <definedName name="snl__69C56D62_B1EC_4165_B66D_217EFB1EE68C_" localSheetId="16" hidden="1">AVA!$C$36,AVA!$F$41:$J$113</definedName>
    <definedName name="snl__69CC9A4C_7C3B_4966_8A14_4DA2F21B4480_" localSheetId="41" hidden="1">MGEE!$C$20,MGEE!$F$24:$G$35</definedName>
    <definedName name="snl__69FE76CA_2390_4427_B63B_997142D32B45_" localSheetId="62" hidden="1">'SPSCO (2)'!$C$20,'SPSCO (2)'!$F$24:$G$35</definedName>
    <definedName name="snl__6A1E4F97_229D_4179_A81B_9EBAAB1A285E_" localSheetId="54" hidden="1">PNM!$C$36,PNM!$F$41:$J$113</definedName>
    <definedName name="snl__6A1E4F97_229D_4179_A81B_9EBAAB1A285E_" localSheetId="53" hidden="1">POR!$C$36,POR!$F$41:$J$113</definedName>
    <definedName name="snl__6A32D975_5335_47D1_9B75_94458107D6EC_" localSheetId="19" hidden="1">CNP!$C$36,CNP!$F$41:$J$113</definedName>
    <definedName name="snl__6A411AD0_BE6D_4591_9455_444089223DB8_" localSheetId="40" hidden="1">MDU!$C$36,MDU!$F$41:$J$113</definedName>
    <definedName name="snl__6A428B8E_FB81_449F_B46A_D062EF206053_" localSheetId="47" hidden="1">OGE!$C$20,OGE!$F$24:$G$35</definedName>
    <definedName name="snl__6A91D1E7_678A_4EC8_948E_BCE853FF31FD_" localSheetId="11" hidden="1">SWEPCO1!$C$36,SWEPCO1!$F$41:$J$113</definedName>
    <definedName name="snl__6AAE7B6D_95EC_478A_BDBD_7092EE248C93_" localSheetId="19" hidden="1">CNP!$C$36,CNP!$F$41:$J$113</definedName>
    <definedName name="snl__6AF597FF_F5EE_469B_9120_4EA7BEE0473B_" localSheetId="30" hidden="1">ES!$C$20,ES!$F$24:$G$35</definedName>
    <definedName name="snl__6AF7FDA7_828E_4625_84BE_27A7DF95BAA2_" localSheetId="11" hidden="1">SWEPCO1!$C$20,SWEPCO1!$F$24:$G$35</definedName>
    <definedName name="snl__6B1AE0AB_C73B_44E6_A58E_88428EE7E22A_" localSheetId="62" hidden="1">'SPSCO (2)'!$C$20,'SPSCO (2)'!$F$24:$G$35</definedName>
    <definedName name="snl__6B226F2A_AC15_4694_A09B_EB42250D22C4_" localSheetId="48" hidden="1">OTTR!$C$36,OTTR!$F$41:$J$113</definedName>
    <definedName name="snl__6B24FA33_B495_4355_A145_E5E72557305E_" localSheetId="61" hidden="1">XEL!$C$36,XEL!$F$41:$J$113</definedName>
    <definedName name="snl__6B28DD8D_B903_422F_A798_57B2E40E6C86_" localSheetId="45" hidden="1">Gulf!$C$20,Gulf!$F$24:$G$35</definedName>
    <definedName name="snl__6B699E97_9F24_4BE7_96AB_0D9467DD42A9_" localSheetId="35" hidden="1">'Pepco (2)'!$C$20,'Pepco (2)'!$F$24:$G$35</definedName>
    <definedName name="snl__6B7B14D5_02E8_4882_BF54_8ECCA4984445_" localSheetId="41" hidden="1">MGEE!$C$20,MGEE!$F$24:$G$35</definedName>
    <definedName name="snl__6BD627A5_21F3_46AE_944D_64866A44CF5E_" localSheetId="14" hidden="1">APC!$V$42,APC!$X$48:$X$56</definedName>
    <definedName name="snl__6BE87AA7_F748_43AE_8C89_9964FA39B155_" localSheetId="54" hidden="1">PNM!$C$20,PNM!$F$24:$G$35</definedName>
    <definedName name="snl__6BE87AA7_F748_43AE_8C89_9964FA39B155_" localSheetId="53" hidden="1">POR!$C$20,POR!$F$24:$G$35</definedName>
    <definedName name="snl__6BEE5F2D_DC02_49FA_87AA_D1C2427F56FE_" localSheetId="42" hidden="1">'MGEE (2)'!$V$42,'MGEE (2)'!$X$48:$X$56</definedName>
    <definedName name="snl__6BEF99F5_A80F_4F7F_BE21_DAAD21B05F0C_" localSheetId="31" hidden="1">'ES (2)'!$C$20,'ES (2)'!$F$24:$G$35</definedName>
    <definedName name="snl__6BEFBF23_684B_4D8F_89A8_B9EF181BD52D_" localSheetId="18" hidden="1">BKH!$C$20,BKH!$F$24:$G$35</definedName>
    <definedName name="snl__6C1A94A9_9348_47E8_A229_45570485F296_" localSheetId="22" hidden="1">ED!$V$42,ED!$X$48:$X$56</definedName>
    <definedName name="snl__6C24776B_141E_4A57_ABB9_8D9270321685_" localSheetId="36" hidden="1">FOR!$V$42,FOR!$X$48:$X$56</definedName>
    <definedName name="snl__6C251CDE_8DEB_42B8_B815_51C8FE017FA7_" localSheetId="51" hidden="1">PSE!$V$42,PSE!$X$48:$X$56</definedName>
    <definedName name="snl__6C46396B_F4A0_46CF_984C_61B7F1A958D1_" localSheetId="57" hidden="1">SRE!$C$36,SRE!$F$41:$J$113</definedName>
    <definedName name="snl__6C562E28_06FA_4CFB_9805_6F2ABD3625B1_" localSheetId="30" hidden="1">ES!$C$20,ES!$F$24:$G$35</definedName>
    <definedName name="snl__6CB5DE89_0864_491E_B78C_7145682FA64F_" localSheetId="22" hidden="1">ED!$V$42,ED!$X$48:$X$56</definedName>
    <definedName name="snl__6CBCFA89_7EC8_4604_89C9_BDD893C9F063_" localSheetId="18" hidden="1">BKH!$C$36,BKH!$F$41:$J$113</definedName>
    <definedName name="snl__6CC0183C_48FC_4F01_9737_8350827103B9_" localSheetId="8" hidden="1">LNT!$C$20,LNT!$F$24:$G$35</definedName>
    <definedName name="snl__6D3DF06B_74EC_474C_80C2_248E6D4342AF_" localSheetId="14" hidden="1">APC!$C$36,APC!$F$41:$J$113</definedName>
    <definedName name="snl__6D460022_DE37_424C_9194_072A570A080B_" localSheetId="22" hidden="1">ED!$C$36,ED!$F$41:$J$113</definedName>
    <definedName name="snl__6D81909D_71EC_4C4B_9587_2077253724A1_" localSheetId="8" hidden="1">LNT!$C$36,LNT!$F$41:$J$113</definedName>
    <definedName name="snl__6DAA3DEE_D3B7_4477_AD45_6C64A873E682_" localSheetId="42" hidden="1">'MGEE (2)'!$C$20,'MGEE (2)'!$F$24:$G$35</definedName>
    <definedName name="snl__6DAC72D8_3F82_4EFD_8A58_30F02D4CA325_" localSheetId="51" hidden="1">PSE!$C$36,PSE!$F$41:$J$113</definedName>
    <definedName name="snl__6DCB21D4_8E1D_4F93_AB6F_26F9EF14F003_" localSheetId="54" hidden="1">PNM!$V$42,PNM!$X$48:$X$56</definedName>
    <definedName name="snl__6DCB21D4_8E1D_4F93_AB6F_26F9EF14F003_" localSheetId="53" hidden="1">POR!$V$42,POR!$X$48:$X$56</definedName>
    <definedName name="snl__6DE182B8_5EF4_4C46_865F_7A67A1E36802_" localSheetId="20" hidden="1">'CNP (2)'!$C$36,'CNP (2)'!$F$41:$J$113</definedName>
    <definedName name="snl__6DF4D358_5F40_42CC_B17F_7B2FC9FE2033_" localSheetId="29" hidden="1">EVRG!$C$36,EVRG!$F$41:$J$113</definedName>
    <definedName name="snl__6E07E8F2_A37D_4BE2_B31C_C7FB59740D7F_" localSheetId="19" hidden="1">CNP!$C$36,CNP!$F$41:$J$113</definedName>
    <definedName name="snl__6E07E8F2_A37D_4BE2_B31C_C7FB59740D7F_" localSheetId="23" hidden="1">D!$C$36,D!$F$41:$J$113</definedName>
    <definedName name="snl__6E07E8F2_A37D_4BE2_B31C_C7FB59740D7F_" localSheetId="25" hidden="1">DTE!$C$36,DTE!$F$41:$J$113</definedName>
    <definedName name="snl__6E07E8F2_A37D_4BE2_B31C_C7FB59740D7F_" localSheetId="22" hidden="1">ED!$C$36,ED!$F$41:$J$113</definedName>
    <definedName name="snl__6E10D425_0405_4893_8A9D_484B962074BB_" localSheetId="33" hidden="1">BGE!$V$42,BGE!$X$48:$X$56</definedName>
    <definedName name="snl__6E29FA94_D73A_4754_8840_2126F9B62D0A_" localSheetId="61" hidden="1">XEL!$C$36,XEL!$F$41:$J$113</definedName>
    <definedName name="snl__6EFCF17E_0FAE_4AED_821D_28B087191408_" localSheetId="15" hidden="1">AGR!$V$42,AGR!$X$48:$X$56</definedName>
    <definedName name="snl__6F0330A4_C2AD_46AE_94B3_9D4BB7416BD6_" localSheetId="13" hidden="1">DPL!$V$42,DPL!$X$48:$X$56</definedName>
    <definedName name="snl__6F24D22C_81CD_47A2_8F10_45152CD0A0F4_" localSheetId="49" hidden="1">PacificCorp!$C$36,PacificCorp!$F$41:$J$113</definedName>
    <definedName name="snl__6F3F6E35_6E72_4A90_930B_8B7C6BA26040_" localSheetId="54" hidden="1">PNM!$V$42,PNM!$X$48:$X$56</definedName>
    <definedName name="snl__6F3F6E35_6E72_4A90_930B_8B7C6BA26040_" localSheetId="53" hidden="1">POR!$V$42,POR!$X$48:$X$56</definedName>
    <definedName name="snl__6F5A8F09_C609_47EF_890C_E4350C4FA2D3_" localSheetId="30" hidden="1">ES!$C$36,ES!$F$41:$J$113</definedName>
    <definedName name="snl__6F5C2AB9_4A1C_4E55_ACE4_83BFBF122C33_" localSheetId="22" hidden="1">ED!$V$42,ED!$X$48:$X$56</definedName>
    <definedName name="snl__6F5DA71C_6117_4D5C_BDBE_5C00912F7E51_" localSheetId="62" hidden="1">'SPSCO (2)'!$C$20,'SPSCO (2)'!$F$24:$G$35</definedName>
    <definedName name="snl__6F5DA71C_6117_4D5C_BDBE_5C00912F7E51_" localSheetId="63" hidden="1">SWEPCO!$C$20,SWEPCO!$F$24:$G$35</definedName>
    <definedName name="snl__6F5DA71C_6117_4D5C_BDBE_5C00912F7E51_" localSheetId="64" hidden="1">'SWEPCO (2)'!$C$20,'SWEPCO (2)'!$F$24:$G$35</definedName>
    <definedName name="snl__6FC0BD3F_C87B_4CBE_AB4C_EFAC66B17651_" localSheetId="55" hidden="1">PPL!$C$36,PPL!$F$41:$J$113</definedName>
    <definedName name="snl__6FC363B1_99A8_4F79_B8DB_20EF18C0CEC6_" localSheetId="15" hidden="1">AGR!$V$42,AGR!$X$48:$X$56</definedName>
    <definedName name="snl__6FF84B20_B919_4FDB_88F9_510503F1AA19_" localSheetId="58" hidden="1">SO!$V$42,SO!$X$48:$X$56</definedName>
    <definedName name="snl__700098C4_6735_4FA6_84B2_89F209715970_" localSheetId="22" hidden="1">ED!$V$42,ED!$X$48:$X$56</definedName>
    <definedName name="snl__705B8EB8_7EA3_4FD1_BDF2_206E01D27C61_" localSheetId="50" hidden="1">PNW!$V$42,PNW!$X$48:$X$56</definedName>
    <definedName name="snl__70B70E61_7E88_4164_94A4_005CB6118931_" localSheetId="11" hidden="1">SWEPCO1!$C$20,SWEPCO1!$F$24:$G$35</definedName>
    <definedName name="snl__70EE155D_1794_4068_A309_611A369EABD2_" localSheetId="59" hidden="1">VVC!$C$36,VVC!$F$41:$J$113</definedName>
    <definedName name="snl__70EE155D_1794_4068_A309_611A369EABD2_" localSheetId="60" hidden="1">WEC!$C$36,WEC!$F$41:$J$113</definedName>
    <definedName name="snl__70EE155D_1794_4068_A309_611A369EABD2_" localSheetId="61" hidden="1">XEL!$C$36,XEL!$F$41:$J$113</definedName>
    <definedName name="snl__70F4DC31_DA28_4763_AE38_57BEEC7B53A0_" localSheetId="34" hidden="1">FE!$C$20,FE!$F$24:$G$35</definedName>
    <definedName name="snl__710CB2F8_4F70_4847_8EA2_AD901CABD6A9_" localSheetId="16" hidden="1">AVA!$C$20,AVA!$F$24:$G$35</definedName>
    <definedName name="snl__710DDA48_EDE2_40F5_B16F_C58FF777CCE1_" localSheetId="49" hidden="1">PacificCorp!$V$42,PacificCorp!$X$48:$X$56</definedName>
    <definedName name="snl__7130AB0F_02A0_4C1B_8FE5_D1D8662461D0_" localSheetId="25" hidden="1">DTE!$C$36,DTE!$F$41:$J$113</definedName>
    <definedName name="snl__7148E171_05A3_481C_8202_AD029DA37597_" localSheetId="13" hidden="1">DPL!$C$20,DPL!$F$24:$G$35</definedName>
    <definedName name="snl__714ED01D_4333_4E38_B8C7_08BB06258171_" localSheetId="33" hidden="1">BGE!$V$42,BGE!$X$48:$X$56</definedName>
    <definedName name="snl__714F0E51_D84D_4F06_997F_E8DA2FE9D107_" localSheetId="15" hidden="1">AGR!$V$42,AGR!$X$48:$X$56</definedName>
    <definedName name="snl__717D8B37_79CC_4102_8D46_68FEAA9D06EC_" localSheetId="52" hidden="1">PCG!$V$42,PCG!$X$48:$X$56</definedName>
    <definedName name="snl__71A7CACF_B12E_4419_8289_C275CAF6632B_" localSheetId="62" hidden="1">'SPSCO (2)'!$V$42,'SPSCO (2)'!$X$48:$X$56</definedName>
    <definedName name="snl__71E41187_44AE_47EC_B6D4_CE99E8737E8E_" localSheetId="27" hidden="1">EIX!$C$20,EIX!$F$24:$G$35</definedName>
    <definedName name="snl__71E9ADF5_B248_46CD_9C85_8184171514CF_" localSheetId="62" hidden="1">'SPSCO (2)'!$V$42,'SPSCO (2)'!$X$48:$X$56</definedName>
    <definedName name="snl__71EAF28A_3BD4_45B6_93A2_9E4A6B832663_" localSheetId="20" hidden="1">'CNP (2)'!$C$36,'CNP (2)'!$F$41:$J$113</definedName>
    <definedName name="snl__71EE4242_7ECF_45AE_9E60_DE3131D93F40_" localSheetId="16" hidden="1">AVA!$C$20,AVA!$F$24:$G$35</definedName>
    <definedName name="snl__720C2060_4BA7_4E90_8B19_A489E8DC5AAC_" localSheetId="54" hidden="1">PNM!$C$20,PNM!$F$24:$G$35</definedName>
    <definedName name="snl__720C2060_4BA7_4E90_8B19_A489E8DC5AAC_" localSheetId="53" hidden="1">POR!$C$20,POR!$F$24:$G$35</definedName>
    <definedName name="snl__720E29A2_6CA1_45FB_AC93_B243A1FE9AC0_" localSheetId="51" hidden="1">PSE!$C$36,PSE!$F$41:$J$113</definedName>
    <definedName name="snl__721603F4_22D9_451A_BBBA_BBFC3FC58B02_" localSheetId="48" hidden="1">OTTR!$V$42,OTTR!$X$48:$X$56</definedName>
    <definedName name="snl__7218538D_4EBF_4B4D_B986_84CD23DAB65C_" localSheetId="35" hidden="1">'Pepco (2)'!$C$20,'Pepco (2)'!$F$24:$G$35</definedName>
    <definedName name="snl__722142B7_4A1B_462C_8804_5C54B71043BF_" localSheetId="16" hidden="1">AVA!$V$42,AVA!$X$48:$X$56</definedName>
    <definedName name="snl__724DE733_2C7D_4289_9716_D95494C82757_" localSheetId="63" hidden="1">SWEPCO!$V$42,SWEPCO!$X$48:$X$56</definedName>
    <definedName name="snl__724DE733_2C7D_4289_9716_D95494C82757_" localSheetId="64" hidden="1">'SWEPCO (2)'!$V$42,'SWEPCO (2)'!$X$48:$X$56</definedName>
    <definedName name="snl__7253F220_A229_47EB_AB05_57014A8DC418_" localSheetId="59" hidden="1">VVC!$V$42,VVC!$X$48:$X$56</definedName>
    <definedName name="snl__72C82AA6_55CD_4887_8D93_C5199ED8647C_" localSheetId="22" hidden="1">ED!$C$36,ED!$F$41:$J$113</definedName>
    <definedName name="snl__7309C807_32C1_4E75_8DA2_FC315894A0FF_" localSheetId="60" hidden="1">WEC!$C$20,WEC!$F$24:$G$35</definedName>
    <definedName name="snl__7309C807_32C1_4E75_8DA2_FC315894A0FF_" localSheetId="61" hidden="1">XEL!$C$20,XEL!$F$24:$G$35</definedName>
    <definedName name="snl__731F448D_09D7_412D_8AB2_8EC32B536F61_" localSheetId="28" hidden="1">ETR!$C$36,ETR!$F$41:$J$113</definedName>
    <definedName name="snl__732AEB1A_F2BB_441D_B956_9AC7AB319401_" localSheetId="18" hidden="1">BKH!$C$36,BKH!$F$41:$J$113</definedName>
    <definedName name="snl__733ACFDB_F01F_4EF2_971C_E41F8503CCDC_" localSheetId="37" hidden="1">HE!$V$42,HE!$X$48:$X$56</definedName>
    <definedName name="snl__736C0A4B_F698_4B06_9644_D0CF15BDAFD7_" localSheetId="38" hidden="1">IDA!$C$20,IDA!$F$24:$G$35</definedName>
    <definedName name="snl__738B43A6_7F03_4873_B2B2_189F63403055_" localSheetId="30" hidden="1">ES!$C$36,ES!$F$41:$J$113</definedName>
    <definedName name="snl__73AB62D9_32A0_408C_92E9_37E702D012F1_" localSheetId="62" hidden="1">'SPSCO (2)'!$C$20,'SPSCO (2)'!$F$24:$G$35</definedName>
    <definedName name="snl__7428188E_49D1_4587_ACD7_12FB12C02F93_" localSheetId="6" hidden="1">'EUs (2)'!$A$5,'EUs (2)'!$C$11:$N$47</definedName>
    <definedName name="snl__7429B8CB_62B0_4B70_82B0_CB71E9B4B562_" localSheetId="17" hidden="1">'AVA (2)'!$V$42,'AVA (2)'!$X$48:$X$56</definedName>
    <definedName name="snl__74351B41_3587_46B1_8F76_DB449975E23C_" localSheetId="35" hidden="1">'Pepco (2)'!$C$20,'Pepco (2)'!$F$24:$G$35</definedName>
    <definedName name="snl__745D25AB_861D_4D99_B420_78D08FC91746_" localSheetId="12" hidden="1">AES!$C$20,AES!$F$24:$G$35</definedName>
    <definedName name="snl__746AB1AA_C913_4C73_90C1_39A6F71CBF54_" localSheetId="56" hidden="1">PEG!$C$20,PEG!$F$24:$G$35</definedName>
    <definedName name="snl__74B09EB7_A046_4564_B24A_0BA0EA6A5777_" localSheetId="14" hidden="1">APC!$C$20,APC!$F$24:$G$35</definedName>
    <definedName name="snl__74BA7747_9AB8_4ED1_9E26_31052042F9B0_" localSheetId="34" hidden="1">FE!$C$36,FE!$F$41:$J$113</definedName>
    <definedName name="snl__74D58208_63E9_4838_811A_CF86165EA497_" localSheetId="23" hidden="1">D!$C$20,D!$F$24:$G$35</definedName>
    <definedName name="snl__74FD7DC7_5287_4C90_A850_42CE7F9E2F55_" localSheetId="19" hidden="1">CNP!$C$20,CNP!$F$24:$G$35</definedName>
    <definedName name="snl__75194D51_6157_4B77_9907_17D689EEE2CA_" localSheetId="13" hidden="1">DPL!$V$42,DPL!$X$48:$X$56</definedName>
    <definedName name="snl__751EFCC7_C5A6_49B9_8486_A8D4E05011DD_" localSheetId="40" hidden="1">MDU!$V$42,MDU!$X$48:$X$56</definedName>
    <definedName name="snl__7566431A_D6A5_48BF_A72E_205F5B217C70_" localSheetId="29" hidden="1">EVRG!$V$42,EVRG!$X$48:$X$56</definedName>
    <definedName name="snl__7572781C_45BD_4B0F_AC7E_8486643B32FF_" localSheetId="40" hidden="1">MDU!$C$20,MDU!$F$24:$G$35</definedName>
    <definedName name="snl__75783587_4CD9_48C1_BEE0_83F467C43169_" localSheetId="60" hidden="1">WEC!$C$36,WEC!$F$41:$J$113</definedName>
    <definedName name="snl__759ABF93_E55A_48D5_B80E_B2AB454C3660_" localSheetId="56" hidden="1">PEG!$C$20,PEG!$F$24:$G$35</definedName>
    <definedName name="snl__75D01224_8F90_45D5_883B_1CA57198C515_" localSheetId="15" hidden="1">AGR!$C$20,AGR!$F$24:$G$35</definedName>
    <definedName name="snl__75F5451A_3050_4EBF_B072_200353BF2604_" localSheetId="40" hidden="1">MDU!$C$20,MDU!$F$24:$G$35</definedName>
    <definedName name="snl__764789C1_ECC6_450A_BE2B_D68B8D0C89E0_" localSheetId="50" hidden="1">PNW!$C$36,PNW!$F$41:$J$113</definedName>
    <definedName name="snl__766C2A98_6625_4E62_9A40_D07E11C3BDE9_" localSheetId="12" hidden="1">AES!$V$42,AES!$X$48:$X$56</definedName>
    <definedName name="snl__76AAC559_0882_4BE4_BBA8_5B34F3E5E953_" localSheetId="60" hidden="1">WEC!$V$42,WEC!$X$48:$X$56</definedName>
    <definedName name="snl__76BDE4C1_73EF_488D_AF8F_7928F3E7E599_" localSheetId="60" hidden="1">WEC!$C$20,WEC!$F$24:$G$35</definedName>
    <definedName name="snl__76C104AC_6155_4C07_BDA2_1412FAFA8C64_" localSheetId="23" hidden="1">D!$C$20,D!$F$24:$G$35</definedName>
    <definedName name="snl__7701CBC4_DE86_4C5E_A29C_9060651B0F22_" localSheetId="36" hidden="1">FOR!$V$42,FOR!$X$48:$X$56</definedName>
    <definedName name="snl__7742302D_95D6_4935_B030_605316BB24DA_" localSheetId="26" hidden="1">DUK!$V$42,DUK!$X$48:$X$56</definedName>
    <definedName name="snl__77626AEA_DC33_477C_ADAB_D95E97AE8ACB_" localSheetId="62" hidden="1">'SPSCO (2)'!$C$36,'SPSCO (2)'!$F$41:$J$113</definedName>
    <definedName name="snl__776A3F89_B27C_4188_BC32_C96826085768_" localSheetId="43" hidden="1">NEE!$C$36,NEE!$F$41:$J$113</definedName>
    <definedName name="snl__776A3F89_B27C_4188_BC32_C96826085768_" localSheetId="47" hidden="1">OGE!$C$36,OGE!$F$41:$J$113</definedName>
    <definedName name="snl__776A3F89_B27C_4188_BC32_C96826085768_" localSheetId="48" hidden="1">OTTR!$C$36,OTTR!$F$41:$J$113</definedName>
    <definedName name="snl__776A3F89_B27C_4188_BC32_C96826085768_" localSheetId="52" hidden="1">PCG!$C$36,PCG!$F$41:$J$113</definedName>
    <definedName name="snl__776A3F89_B27C_4188_BC32_C96826085768_" localSheetId="56" hidden="1">PEG!$C$36,PEG!$F$41:$J$113</definedName>
    <definedName name="snl__776A3F89_B27C_4188_BC32_C96826085768_" localSheetId="54" hidden="1">PNM!$C$36,PNM!$F$41:$J$113</definedName>
    <definedName name="snl__776A3F89_B27C_4188_BC32_C96826085768_" localSheetId="53" hidden="1">POR!$C$36,POR!$F$41:$J$113</definedName>
    <definedName name="snl__77830C0C_2485_40A7_B0DE_CD355DAE73E6_" localSheetId="41" hidden="1">MGEE!$C$20,MGEE!$F$24:$G$35</definedName>
    <definedName name="snl__778644A4_8246_4442_B534_354E2356A1E8_" localSheetId="40" hidden="1">MDU!$V$42,MDU!$X$48:$X$56</definedName>
    <definedName name="snl__77BF9A39_66F5_40BC_9900_778F16A937FC_" localSheetId="36" hidden="1">FOR!$C$36,FOR!$F$41:$J$113</definedName>
    <definedName name="snl__77D01BF1_50E8_4E7E_98F3_2DABA3E9E5DD_" localSheetId="13" hidden="1">DPL!$C$36,DPL!$F$41:$J$113</definedName>
    <definedName name="snl__77D85A5D_85CD_42C4_9073_74FA43537414_" localSheetId="46" hidden="1">NWE!$C$36,NWE!$F$41:$J$113</definedName>
    <definedName name="snl__77FAECBA_CE29_4E11_B826_2B7392018C9E_" localSheetId="12" hidden="1">AES!$V$42,AES!$X$48:$X$56</definedName>
    <definedName name="snl__7839BC9A_49A6_400A_987A_824464BEC80B_" localSheetId="25" hidden="1">DTE!$C$20,DTE!$F$24:$G$35</definedName>
    <definedName name="snl__7868D73E_6751_4238_BD83_1E6FF726C47B_" localSheetId="12" hidden="1">AES!$C$20,AES!$F$24:$G$35</definedName>
    <definedName name="snl__7878F980_BBB9_4F2E_B739_8D533729EDD8_" localSheetId="45" hidden="1">Gulf!$V$42,Gulf!$X$48:$X$56</definedName>
    <definedName name="snl__78AE3D61_7030_49DD_9FC6_3EACF8E62275_" localSheetId="15" hidden="1">AGR!$V$42,AGR!$X$48:$X$56</definedName>
    <definedName name="snl__79475C05_7EF7_47EB_BA3C_4F53C66E3A7E_" localSheetId="59" hidden="1">VVC!$V$42,VVC!$X$48:$X$56</definedName>
    <definedName name="snl__79551595_3283_4CB7_8F55_FF8EE476AC48_" localSheetId="14" hidden="1">APC!$C$20,APC!$F$24:$G$35</definedName>
    <definedName name="snl__79612B8D_D269_4A59_A07A_B8239AA296D5_" localSheetId="12" hidden="1">AES!$C$36,AES!$F$41:$J$113</definedName>
    <definedName name="snl__7987CB89_EFE7_479B_9835_70E6F2C8E3CA_" localSheetId="34" hidden="1">FE!$C$36,FE!$F$41:$J$113</definedName>
    <definedName name="snl__7987CB89_EFE7_479B_9835_70E6F2C8E3CA_" localSheetId="35" hidden="1">'Pepco (2)'!$C$36,'Pepco (2)'!$F$41:$J$113</definedName>
    <definedName name="snl__79977368_0A2C_4894_AF43_29F898937BB0_" localSheetId="58" hidden="1">SO!$C$20,SO!$F$24:$G$35</definedName>
    <definedName name="snl__79A40F2A_9C05_4BE4_9E65_CE607E837096_" localSheetId="51" hidden="1">PSE!$V$42,PSE!$X$48:$X$56</definedName>
    <definedName name="snl__79D08928_D8FF_40AD_8C2F_E478AFDE1CF2_" localSheetId="11" hidden="1">SWEPCO1!$C$20,SWEPCO1!$F$24:$G$35</definedName>
    <definedName name="snl__79D86423_0C50_4FD9_9580_64AA08F30D6D_" localSheetId="12" hidden="1">AES!$C$36,AES!$F$41:$J$113</definedName>
    <definedName name="snl__7A2D143C_BFBC_4B40_8F44_8F48747FCCBC_" localSheetId="13" hidden="1">DPL!$C$36,DPL!$F$41:$J$113</definedName>
    <definedName name="snl__7A3C9E26_3522_4898_861A_679EB9E0BE46_" localSheetId="18" hidden="1">BKH!$V$42,BKH!$X$48:$X$56</definedName>
    <definedName name="snl__7A4A53BF_FF3C_4260_9987_EB01C6C046FE_" localSheetId="16" hidden="1">AVA!$C$36,AVA!$F$41:$J$113</definedName>
    <definedName name="snl__7A52CE01_B4B7_4E05_8CB1_E1D8FF86B47E_" localSheetId="47" hidden="1">OGE!$C$36,OGE!$F$41:$J$113</definedName>
    <definedName name="snl__7A5CECB1_0DD1_4F30_AB25_9B45BB568534_" localSheetId="27" hidden="1">EIX!$V$42,EIX!$X$48:$X$56</definedName>
    <definedName name="snl__7A795A82_04AD_4772_B7FB_4674136CE133_" localSheetId="60" hidden="1">WEC!$C$20,WEC!$F$24:$G$35</definedName>
    <definedName name="snl__7AB81514_94A7_437F_875F_77ED246836F9_" localSheetId="31" hidden="1">'ES (2)'!$V$42,'ES (2)'!$X$48:$X$56</definedName>
    <definedName name="snl__7ADB91B4_D36C_4D65_A7D9_38B8A20344CC_" localSheetId="54" hidden="1">PNM!$V$42,PNM!$X$48:$X$56</definedName>
    <definedName name="snl__7ADB91B4_D36C_4D65_A7D9_38B8A20344CC_" localSheetId="53" hidden="1">POR!$V$42,POR!$X$48:$X$56</definedName>
    <definedName name="snl__7ADE028B_080A_4C48_B9B7_49384BA91B87_" localSheetId="33" hidden="1">BGE!$C$20,BGE!$F$24:$G$35</definedName>
    <definedName name="snl__7AE76B59_19DD_4496_BAAF_D5524C6706C8_" localSheetId="27" hidden="1">EIX!$C$20,EIX!$F$24:$G$35</definedName>
    <definedName name="snl__7B0C0310_7FB5_4050_9BFD_ADB3FAAB6629_" localSheetId="43" hidden="1">NEE!$V$42,NEE!$X$48:$X$56</definedName>
    <definedName name="snl__7B50833C_BAE9_4AC5_A8F6_6FDC6631DCAB_" localSheetId="59" hidden="1">VVC!$V$42,VVC!$X$48:$X$56</definedName>
    <definedName name="snl__7B50833C_BAE9_4AC5_A8F6_6FDC6631DCAB_" localSheetId="60" hidden="1">WEC!$V$42,WEC!$X$48:$X$56</definedName>
    <definedName name="snl__7B50833C_BAE9_4AC5_A8F6_6FDC6631DCAB_" localSheetId="61" hidden="1">XEL!$V$42,XEL!$X$48:$X$56</definedName>
    <definedName name="snl__7B79BE50_C857_467A_BD63_4737A6064D39_" localSheetId="15" hidden="1">AGR!$C$20,AGR!$F$24:$G$35</definedName>
    <definedName name="snl__7BC0D232_B1C0_4C61_9FEE_E7DBD0A61482_" localSheetId="56" hidden="1">PEG!$C$20,PEG!$F$24:$G$35</definedName>
    <definedName name="snl__7BC2240E_22D0_4D31_B69A_A8C50DB57319_" localSheetId="22" hidden="1">ED!$C$20,ED!$F$24:$G$35</definedName>
    <definedName name="snl__7C117639_4B44_413E_BEA5_EB69A5AA1C46_" localSheetId="47" hidden="1">OGE!$V$42,OGE!$X$48:$X$56</definedName>
    <definedName name="snl__7C3766E2_4A49_4C6C_8251_3E450A72AE07_" localSheetId="43" hidden="1">NEE!$C$20,NEE!$F$24:$G$35</definedName>
    <definedName name="snl__7C3FE211_BF48_40C0_BE53_79B91F1ABF42_" localSheetId="27" hidden="1">EIX!$C$20,EIX!$F$24:$G$35</definedName>
    <definedName name="snl__7CA5C288_A78F_4161_A453_8F1CF80E7BC6_" localSheetId="25" hidden="1">DTE!$C$36,DTE!$F$41:$J$113</definedName>
    <definedName name="snl__7CAC736C_440E_4FA3_95CF_3598797B66B4_" localSheetId="31" hidden="1">'ES (2)'!$V$42,'ES (2)'!$X$48:$X$56</definedName>
    <definedName name="snl__7CCB0CDF_39D8_4FF6_B327_BB196193DA51_" localSheetId="46" hidden="1">NWE!$V$42,NWE!$X$48:$X$56</definedName>
    <definedName name="snl__7D029892_3490_44E0_A4DA_AC6995D126E3_" localSheetId="54" hidden="1">PNM!$C$36,PNM!$F$41:$J$113</definedName>
    <definedName name="snl__7D029892_3490_44E0_A4DA_AC6995D126E3_" localSheetId="53" hidden="1">POR!$C$36,POR!$F$41:$J$113</definedName>
    <definedName name="snl__7D3B185B_CEDE_4669_A38B_050344710493_" localSheetId="38" hidden="1">IDA!$C$36,IDA!$F$41:$J$113</definedName>
    <definedName name="snl__7D65FC39_4CCB_46EC_8ED4_132788D2A050_" localSheetId="19" hidden="1">CNP!$V$42,CNP!$X$48:$X$56</definedName>
    <definedName name="snl__7D671EEA_3994_4F8B_9DB1_25AAF1EC2483_" localSheetId="61" hidden="1">XEL!$C$36,XEL!$F$41:$J$113</definedName>
    <definedName name="snl__7D742B5F_A0AB_406F_83B1_C51F578441B1_" localSheetId="33" hidden="1">BGE!$V$42,BGE!$X$48:$X$56</definedName>
    <definedName name="snl__7D969A89_7D6D_4463_8D17_71B889C4DAE0_" localSheetId="22" hidden="1">ED!$C$20,ED!$F$24:$G$35</definedName>
    <definedName name="snl__7DD5CDD5_B62C_4E22_985D_CFC1157F18FB_" localSheetId="15" hidden="1">AGR!$C$20,AGR!$F$24:$G$35</definedName>
    <definedName name="snl__7E0FCFF5_6752_4531_80F5_F8FA370930E2_" localSheetId="63" hidden="1">SWEPCO!$C$36,SWEPCO!$F$41:$J$113</definedName>
    <definedName name="snl__7E0FCFF5_6752_4531_80F5_F8FA370930E2_" localSheetId="64" hidden="1">'SWEPCO (2)'!$C$36,'SWEPCO (2)'!$F$41:$J$113</definedName>
    <definedName name="snl__7E101141_F2DE_4FF7_8678_FDBD4CE09169_" localSheetId="43" hidden="1">NEE!$C$36,NEE!$F$41:$J$113</definedName>
    <definedName name="snl__7E23E240_8A3A_4BA5_84FD_7F070ED147C7_" localSheetId="59" hidden="1">VVC!$C$20,VVC!$F$24:$G$35</definedName>
    <definedName name="snl__7E3B9138_0151_444E_B134_BC629E0F491E_" localSheetId="18" hidden="1">BKH!$C$20,BKH!$F$24:$G$35</definedName>
    <definedName name="snl__7E571976_C995_4D80_BCD9_5175D4F6C027_" localSheetId="58" hidden="1">SO!$V$42,SO!$X$48:$X$56</definedName>
    <definedName name="snl__7E6B5F5D_D65F_4992_9BF9_326666597145_" localSheetId="28" hidden="1">ETR!$C$20,ETR!$F$24:$G$35</definedName>
    <definedName name="snl__7E85827A_9BBF_475F_81A7_3B84D5D9B0D7_" localSheetId="50" hidden="1">PNW!$C$20,PNW!$F$24:$G$35</definedName>
    <definedName name="snl__7ED2430A_036A_4590_928F_7011BC71F29F_" localSheetId="18" hidden="1">BKH!$C$20,BKH!$F$24:$G$35</definedName>
    <definedName name="snl__7EE96360_8C3F_4AAC_BF6E_170D98E4D1B1_" localSheetId="25" hidden="1">DTE!$C$20,DTE!$F$24:$G$35</definedName>
    <definedName name="snl__7F1CBB58_03CE_48EC_BF47_C1A37AEE61CB_" localSheetId="47" hidden="1">OGE!$C$20,OGE!$F$24:$G$35</definedName>
    <definedName name="snl__7F3EE47D_64C1_4F7F_B824_5C9195F89E25_" localSheetId="49" hidden="1">PacificCorp!$C$20,PacificCorp!$F$24:$G$35</definedName>
    <definedName name="snl__7F45A1E5_B2E3_4530_9DD1_3DBBF5875123_" localSheetId="40" hidden="1">MDU!$C$36,MDU!$F$41:$J$113</definedName>
    <definedName name="snl__7F68F96A_C873_4BB3_A483_C9DC230B1DF5_" localSheetId="20" hidden="1">'CNP (2)'!$C$20,'CNP (2)'!$F$24:$G$35</definedName>
    <definedName name="snl__7F9E2128_E321_466F_91F1_8339D7342C59_" localSheetId="22" hidden="1">ED!$V$42,ED!$X$48:$X$56</definedName>
    <definedName name="snl__7FB73FEF_FCC9_483D_9D79_A2448C2DEBF1_" localSheetId="17" hidden="1">'AVA (2)'!$C$20,'AVA (2)'!$F$24:$G$35</definedName>
    <definedName name="snl__7FC90460_05A6_46B7_801F_17D18D3FB5BE_" localSheetId="30" hidden="1">ES!$V$42,ES!$X$48:$X$56</definedName>
    <definedName name="snl__7FCF9AED_292C_46D4_A0AA_B653AA9598C6_" localSheetId="59" hidden="1">VVC!$C$20,VVC!$F$24:$G$35</definedName>
    <definedName name="snl__807BE842_65E8_4009_8859_7FBB0CC79C42_" localSheetId="19" hidden="1">CNP!$C$36,CNP!$F$41:$J$113</definedName>
    <definedName name="snl__80975C06_6E45_41F1_B9A1_79DB49DA9866_" localSheetId="34" hidden="1">FE!$C$36,FE!$F$41:$J$113</definedName>
    <definedName name="snl__80A66DDE_50EB_4FCD_A0AE_EECFC81062D1_" localSheetId="59" hidden="1">VVC!$C$36,VVC!$F$41:$J$113</definedName>
    <definedName name="snl__80B61941_2B97_4DBF_8D34_7A8ECF82DE29_" localSheetId="47" hidden="1">OGE!$C$20,OGE!$F$24:$G$35</definedName>
    <definedName name="snl__80BD8E1A_4607_4A8C_9B52_DF322B89E017_" localSheetId="60" hidden="1">WEC!$C$20,WEC!$F$24:$G$35</definedName>
    <definedName name="snl__80EB3EFD_4B89_48AF_826D_384117310537_" localSheetId="12" hidden="1">AES!$C$36,AES!$F$41:$J$113</definedName>
    <definedName name="snl__80FF7F87_2917_44E5_96C4_9435D9425C2B_" localSheetId="23" hidden="1">D!$C$20,D!$F$24:$G$35</definedName>
    <definedName name="snl__8114D233_2BD4_4397_994A_354232EED69B_" localSheetId="42" hidden="1">'MGEE (2)'!$C$36,'MGEE (2)'!$F$41:$J$113</definedName>
    <definedName name="snl__815ECA4A_BA05_4C53_9460_DC1335232848_" localSheetId="8" hidden="1">LNT!$C$20,LNT!$F$24:$G$35</definedName>
    <definedName name="snl__817C7140_156B_4F96_863C_D2191BEA63B5_" localSheetId="61" hidden="1">XEL!$V$42,XEL!$X$48:$X$56</definedName>
    <definedName name="snl__818B8C50_A7A5_49A2_8819_A73ABE7CBED7_" localSheetId="27" hidden="1">EIX!$C$36,EIX!$F$41:$J$113</definedName>
    <definedName name="snl__81AEA64F_4429_4A39_A12A_6C453BD72D35_" localSheetId="30" hidden="1">ES!$C$36,ES!$F$41:$J$113</definedName>
    <definedName name="snl__81B1694B_7CBC_4BDA_B1F0_87AFEDFACA60_" localSheetId="8" hidden="1">LNT!$C$36,LNT!$F$41:$J$113</definedName>
    <definedName name="snl__81B7F902_3A82_43CB_BD9A_A0CC959528D7_" localSheetId="48" hidden="1">OTTR!$V$42,OTTR!$X$48:$X$56</definedName>
    <definedName name="snl__81EB09E0_A96C_4DB2_AE84_EFC59DE88AA1_" localSheetId="19" hidden="1">CNP!$V$42,CNP!$X$48:$X$56</definedName>
    <definedName name="snl__823AE23F_87AC_4D82_B7F5_A298EC7109D9_" localSheetId="37" hidden="1">HE!$C$20,HE!$F$24:$G$35</definedName>
    <definedName name="snl__824514C1_FE18_418E_8D8E_6C01E236E9C0_" localSheetId="8" hidden="1">LNT!$C$36,LNT!$F$41:$J$113</definedName>
    <definedName name="snl__824BE076_C31F_4EFC_BCDD_77FCA2E5D276_" localSheetId="26" hidden="1">DUK!$C$36,DUK!$F$41:$J$113</definedName>
    <definedName name="snl__82519651_6E7A_4660_80A0_B572ADA97C13_" localSheetId="48" hidden="1">OTTR!$V$42,OTTR!$X$48:$X$56</definedName>
    <definedName name="snl__8259C87C_0B8E_4C14_80B0_5FD9214BFF9C_" localSheetId="21" hidden="1">CMS!$C$20,CMS!$F$24:$G$35</definedName>
    <definedName name="snl__829794A3_E8E2_4BE3_AACC_58AD7D533D6C_" localSheetId="58" hidden="1">SO!$V$42,SO!$X$48:$X$56</definedName>
    <definedName name="snl__82CECE26_220E_4EB8_B36B_03D10A3673F9_" localSheetId="51" hidden="1">PSE!$V$42,PSE!$X$48:$X$56</definedName>
    <definedName name="snl__830F128C_20F0_413D_9CB8_BC76D46E783C_" localSheetId="26" hidden="1">DUK!$C$20,DUK!$F$24:$G$35</definedName>
    <definedName name="snl__831821D6_8111_445A_8B70_280B16AC8290_" localSheetId="51" hidden="1">PSE!$C$20,PSE!$F$24:$G$35</definedName>
    <definedName name="snl__83229DDE_A3F5_4B43_A1A1_24B90AA5D547_" localSheetId="41" hidden="1">MGEE!$C$20,MGEE!$F$24:$G$35</definedName>
    <definedName name="snl__83442D64_3BD5_489B_9432_1A829DA98001_" localSheetId="19" hidden="1">CNP!$C$20,CNP!$F$24:$G$35</definedName>
    <definedName name="snl__834A35C5_5A6D_49E9_83DE_A0FBACB40C38_" localSheetId="36" hidden="1">FOR!$V$42,FOR!$X$48:$X$56</definedName>
    <definedName name="snl__8359FEF6_3C5E_4F6C_B469_8E1C60C16677_" localSheetId="12" hidden="1">AES!$C$20,AES!$F$24:$G$35</definedName>
    <definedName name="snl__836B2ED0_FD9C_4E3E_AEE1_A731832CC9C5_" localSheetId="62" hidden="1">'SPSCO (2)'!$C$36,'SPSCO (2)'!$F$41:$J$113</definedName>
    <definedName name="snl__83E2D385_06EF_4C97_98C3_6FF47B2020F8_" localSheetId="8" hidden="1">LNT!$C$20,LNT!$F$24:$G$35</definedName>
    <definedName name="snl__83FD9F50_C70C_4ACD_9C3C_21790A8B101B_" localSheetId="40" hidden="1">MDU!$C$36,MDU!$F$41:$J$113</definedName>
    <definedName name="snl__840312FB_FA47_4157_BEA0_2155CD81B321_" localSheetId="49" hidden="1">PacificCorp!$V$42,PacificCorp!$X$48:$X$56</definedName>
    <definedName name="snl__84220657_66AA_42F7_9643_46DC6562DBA6_" localSheetId="15" hidden="1">AGR!$C$36,AGR!$F$41:$J$113</definedName>
    <definedName name="snl__8428CE0B_0D85_4640_AA8A_652A839F069C_" localSheetId="18" hidden="1">BKH!$C$20,BKH!$F$24:$G$35</definedName>
    <definedName name="snl__8428CE0B_0D85_4640_AA8A_652A839F069C_" localSheetId="19" hidden="1">CNP!$C$20,CNP!$F$24:$G$35</definedName>
    <definedName name="snl__8428CE0B_0D85_4640_AA8A_652A839F069C_" localSheetId="23" hidden="1">D!$C$20,D!$F$24:$G$35</definedName>
    <definedName name="snl__8428CE0B_0D85_4640_AA8A_652A839F069C_" localSheetId="25" hidden="1">DTE!$C$20,DTE!$F$24:$G$35</definedName>
    <definedName name="snl__8428CE0B_0D85_4640_AA8A_652A839F069C_" localSheetId="22" hidden="1">ED!$C$20,ED!$F$24:$G$35</definedName>
    <definedName name="snl__842FC078_BE03_405D_87EB_77171C70C2A7_" localSheetId="52" hidden="1">PCG!$C$20,PCG!$F$24:$G$35</definedName>
    <definedName name="snl__846CCA19_2013_4C9D_81A9_7A70BEB33EC2_" localSheetId="60" hidden="1">WEC!$C$20,WEC!$F$24:$G$35</definedName>
    <definedName name="snl__8520CB7C_6A58_489D_99DC_3A5894DFEA27_" localSheetId="56" hidden="1">PEG!$C$36,PEG!$F$41:$J$113</definedName>
    <definedName name="snl__853979C5_82F2_40B3_9F8E_A6C750B7C8CB_" localSheetId="15" hidden="1">AGR!$C$36,AGR!$F$41:$J$113</definedName>
    <definedName name="snl__85853C5D_6DC6_4C2A_8B84_4D62AE10C42A_" localSheetId="45" hidden="1">Gulf!$V$42,Gulf!$X$48:$X$56</definedName>
    <definedName name="snl__85853C5D_6DC6_4C2A_8B84_4D62AE10C42A_" localSheetId="46" hidden="1">NWE!$V$42,NWE!$X$48:$X$56</definedName>
    <definedName name="snl__8589EEC0_FE3F_46E6_8087_4E6CDB49D36E_" localSheetId="64" hidden="1">'SWEPCO (2)'!$C$36,'SWEPCO (2)'!$F$41:$J$113</definedName>
    <definedName name="snl__85B733CF_9A2B_426C_BF8E_D0C688B14BC1_" localSheetId="13" hidden="1">DPL!$C$20,DPL!$F$24:$G$35</definedName>
    <definedName name="snl__85BFE4D3_134C_4A44_90DD_866A435018FE_" localSheetId="8" hidden="1">LNT!$C$36,LNT!$F$41:$J$113</definedName>
    <definedName name="snl__85D423B4_C98B_4D6F_870E_D390CF3D41C3_" localSheetId="9" hidden="1">AEE!$V$42,AEE!$X$48:$X$56</definedName>
    <definedName name="snl__85E12690_7CF6_4D91_825E_51FCF8D8E3C2_" localSheetId="47" hidden="1">OGE!$C$36,OGE!$F$41:$J$113</definedName>
    <definedName name="snl__85F6E912_8177_4C5D_9F47_49D520CA1577_" localSheetId="46" hidden="1">NWE!$V$42,NWE!$X$48:$X$56</definedName>
    <definedName name="snl__86127C3D_8E7E_47CF_9028_5EB9982218DA_" localSheetId="34" hidden="1">FE!$C$20,FE!$F$24:$G$35</definedName>
    <definedName name="snl__8612D8E2_EB6D_44C2_B65A_3379E3149643_" localSheetId="14" hidden="1">APC!$V$42,APC!$X$48:$X$56</definedName>
    <definedName name="snl__861EDC28_C80E_45C7_BF48_702E9B39A85D_" localSheetId="18" hidden="1">BKH!$C$36,BKH!$F$41:$J$113</definedName>
    <definedName name="snl__86839954_0B87_44EF_8F35_CDDC00692D84_" localSheetId="56" hidden="1">PEG!$C$36,PEG!$F$41:$J$113</definedName>
    <definedName name="snl__869FA253_F750_44C3_8763_93DBAD0C1BAE_" localSheetId="24" hidden="1">DESC!$C$36,DESC!$F$41:$J$113</definedName>
    <definedName name="snl__86CCA32A_7766_432D_8C0A_0E6F7009813F_" localSheetId="45" hidden="1">Gulf!$C$36,Gulf!$F$41:$J$113</definedName>
    <definedName name="snl__86E2A674_6017_42BE_8263_C580E96B8C50_" localSheetId="29" hidden="1">EVRG!$C$20,EVRG!$F$24:$G$35</definedName>
    <definedName name="snl__86FC23AB_27BE_4B25_B813_1FF410BC9D83_" localSheetId="52" hidden="1">PCG!$C$20,PCG!$F$24:$G$35</definedName>
    <definedName name="snl__870F1A69_C845_4F04_B870_1EA01C6C9CC4_" localSheetId="38" hidden="1">IDA!$V$42,IDA!$X$48:$X$56</definedName>
    <definedName name="snl__8731C027_2824_493C_9E35_9DBEEADAAAE6_" localSheetId="48" hidden="1">OTTR!$C$36,OTTR!$F$41:$J$113</definedName>
    <definedName name="snl__873EAA27_3B1D_44D3_8FB0_F918FB65D747_" localSheetId="33" hidden="1">BGE!$C$20,BGE!$F$24:$G$35</definedName>
    <definedName name="snl__877761ED_51DF_458A_A8CC_F378BF331F2A_" localSheetId="43" hidden="1">NEE!$C$20,NEE!$F$24:$G$35</definedName>
    <definedName name="snl__87A24FC4_63CF_4D92_B52B_47FBF3E361D5_" localSheetId="49" hidden="1">PacificCorp!$C$36,PacificCorp!$F$41:$J$113</definedName>
    <definedName name="snl__87B4502C_C742_40D2_8497_2220BDF7AF25_" localSheetId="17" hidden="1">'AVA (2)'!$C$36,'AVA (2)'!$F$41:$J$113</definedName>
    <definedName name="snl__87CF0DB0_E54B_4FA4_8CA0_AFB1C84EDC3F_" localSheetId="22" hidden="1">ED!$V$42,ED!$X$48:$X$56</definedName>
    <definedName name="snl__87DFF85E_73CD_4152_AEF9_07F3F4153DB8_" localSheetId="24" hidden="1">DESC!$V$42,DESC!$X$48:$X$56</definedName>
    <definedName name="snl__882E3D89_59F8_4C41_BECA_1624ABF0AB55_" localSheetId="55" hidden="1">PPL!$V$42,PPL!$X$48:$X$56</definedName>
    <definedName name="snl__884587E3_AAD2_4AC6_8E2D_892B080FE376_" localSheetId="31" hidden="1">'ES (2)'!$C$20,'ES (2)'!$F$24:$G$35</definedName>
    <definedName name="snl__8857309A_CFDA_4676_91A9_3B7A360B8815_" localSheetId="18" hidden="1">BKH!$V$42,BKH!$X$48:$X$56</definedName>
    <definedName name="snl__88675A87_D1E6_4668_A4E8_3E8C778A41FD_" localSheetId="19" hidden="1">CNP!$C$20,CNP!$F$24:$G$35</definedName>
    <definedName name="snl__8878DBA6_E43F_4B33_93A5_ED6980FB5DFD_" localSheetId="54" hidden="1">PNM!$C$36,PNM!$F$41:$J$113</definedName>
    <definedName name="snl__8878DBA6_E43F_4B33_93A5_ED6980FB5DFD_" localSheetId="53" hidden="1">POR!$C$36,POR!$F$41:$J$113</definedName>
    <definedName name="snl__88975491_DE93_43ED_BD53_EF4B79E6C6EB_" localSheetId="12" hidden="1">AES!$C$20,AES!$F$24:$G$35</definedName>
    <definedName name="snl__88BE3D3D_98B1_4738_B857_A792E20B9681_" localSheetId="58" hidden="1">SO!$C$20,SO!$F$24:$G$35</definedName>
    <definedName name="snl__88CFC258_58E7_4445_A231_0C03046F7060_" localSheetId="48" hidden="1">OTTR!$C$20,OTTR!$F$24:$G$35</definedName>
    <definedName name="snl__88D405DB_944E_4A94_AF7E_EC0D12866D70_" localSheetId="54" hidden="1">PNM!$V$42,PNM!$X$48:$X$56</definedName>
    <definedName name="snl__88D405DB_944E_4A94_AF7E_EC0D12866D70_" localSheetId="53" hidden="1">POR!$V$42,POR!$X$48:$X$56</definedName>
    <definedName name="snl__88EF8E98_A986_4999_987B_2B61091701BB_" localSheetId="16" hidden="1">AVA!$C$36,AVA!$F$41:$J$113</definedName>
    <definedName name="snl__88F6C5EB_2BE2_42DD_95DC_74C6D1E5A407_" localSheetId="50" hidden="1">PNW!$C$36,PNW!$F$41:$J$113</definedName>
    <definedName name="snl__88F6C5EB_2BE2_42DD_95DC_74C6D1E5A407_" localSheetId="51" hidden="1">PSE!$C$36,PSE!$F$41:$J$113</definedName>
    <definedName name="snl__88FAE3C8_DBEA_4C64_BF3C_689259AAFEE5_" localSheetId="43" hidden="1">NEE!$V$42,NEE!$X$48:$X$56</definedName>
    <definedName name="snl__89179F0D_3649_4861_BD4E_7FC79EF74E6A_" localSheetId="18" hidden="1">BKH!$V$42,BKH!$X$48:$X$56</definedName>
    <definedName name="snl__891BC483_D2F2_4ECD_A992_990C97E66526_" localSheetId="43" hidden="1">NEE!$V$42,NEE!$X$48:$X$56</definedName>
    <definedName name="snl__894AAB31_44D7_42EC_BDC0_D94A685ECEDF_" localSheetId="63" hidden="1">SWEPCO!$C$20,SWEPCO!$F$24:$G$35</definedName>
    <definedName name="snl__894AAB31_44D7_42EC_BDC0_D94A685ECEDF_" localSheetId="64" hidden="1">'SWEPCO (2)'!$C$20,'SWEPCO (2)'!$F$24:$G$35</definedName>
    <definedName name="snl__8955989E_7DF1_40F2_8592_1A7E27609DD3_" localSheetId="59" hidden="1">VVC!$V$42,VVC!$X$48:$X$56</definedName>
    <definedName name="snl__89760B8E_12B3_4B8F_9EE3_736C8A88712D_" localSheetId="60" hidden="1">WEC!$C$36,WEC!$F$41:$J$113</definedName>
    <definedName name="snl__898E21ED_8417_45D7_A9D4_616BAFEAF982_" localSheetId="18" hidden="1">BKH!$C$36,BKH!$F$41:$J$113</definedName>
    <definedName name="snl__89CD6D2A_D792_4102_B95E_DB35BE35804B_" localSheetId="62" hidden="1">'SPSCO (2)'!$C$36,'SPSCO (2)'!$F$41:$J$113</definedName>
    <definedName name="snl__8A36221B_47FA_4C20_8013_4C7948AA4BFA_" localSheetId="15" hidden="1">AGR!$C$20,AGR!$F$24:$G$35</definedName>
    <definedName name="snl__8A36221B_47FA_4C20_8013_4C7948AA4BFA_" localSheetId="18" hidden="1">BKH!$C$20,BKH!$F$24:$G$35</definedName>
    <definedName name="snl__8A36221B_47FA_4C20_8013_4C7948AA4BFA_" localSheetId="19" hidden="1">CNP!$C$20,CNP!$F$24:$G$35</definedName>
    <definedName name="snl__8A36221B_47FA_4C20_8013_4C7948AA4BFA_" localSheetId="23" hidden="1">D!$C$20,D!$F$24:$G$35</definedName>
    <definedName name="snl__8A36221B_47FA_4C20_8013_4C7948AA4BFA_" localSheetId="25" hidden="1">DTE!$C$20,DTE!$F$24:$G$35</definedName>
    <definedName name="snl__8A36221B_47FA_4C20_8013_4C7948AA4BFA_" localSheetId="22" hidden="1">ED!$C$20,ED!$F$24:$G$35</definedName>
    <definedName name="snl__8A794EC3_5C29_485B_94AB_A0D78F606630_" localSheetId="25" hidden="1">DTE!$V$42,DTE!$X$48:$X$56</definedName>
    <definedName name="snl__8AAB10A4_52D3_451D_8343_94118E14BDEC_" localSheetId="55" hidden="1">PPL!$V$42,PPL!$X$48:$X$56</definedName>
    <definedName name="snl__8AC6FA53_0613_4767_93AB_B520873CB087_" localSheetId="51" hidden="1">PSE!$C$36,PSE!$F$41:$J$113</definedName>
    <definedName name="snl__8ADD03F0_41A7_43BE_937C_16BAC2D12F0A_" localSheetId="36" hidden="1">FOR!$C$20,FOR!$F$24:$G$35</definedName>
    <definedName name="snl__8AE1C9C3_ED28_4257_B216_19926D239892_" localSheetId="17" hidden="1">'AVA (2)'!$C$20,'AVA (2)'!$F$24:$G$35</definedName>
    <definedName name="snl__8B0863A6_307B_452E_8C1E_3309D8AFDFD2_" localSheetId="52" hidden="1">PCG!$V$42,PCG!$X$48:$X$56</definedName>
    <definedName name="snl__8B41394D_BCE2_446C_9DE8_7EF1B49AB143_" localSheetId="24" hidden="1">DESC!$V$42,DESC!$X$48:$X$56</definedName>
    <definedName name="snl__8B778468_9958_41EE_BEC7_4468A8DD5DA0_" localSheetId="34" hidden="1">FE!$C$20,FE!$F$24:$G$35</definedName>
    <definedName name="snl__8BAA295E_14D9_43F9_B896_449B23F72850_" localSheetId="35" hidden="1">'Pepco (2)'!$V$42,'Pepco (2)'!$X$48:$X$56</definedName>
    <definedName name="snl__8BBC0A43_F3DF_472A_B893_18C30996CCBC_" localSheetId="36" hidden="1">FOR!$C$36,FOR!$F$41:$J$113</definedName>
    <definedName name="snl__8C014FF3_794A_480D_94F9_B84DB8E3A74C_" localSheetId="16" hidden="1">AVA!$C$20,AVA!$F$24:$G$35</definedName>
    <definedName name="snl__8C12B1CE_F1BC_4A00_ADCF_17273613A09F_" localSheetId="19" hidden="1">CNP!$C$36,CNP!$F$41:$J$113</definedName>
    <definedName name="snl__8C37586D_8136_4334_B843_AA6F86343223_" localSheetId="61" hidden="1">XEL!$V$42,XEL!$X$48:$X$56</definedName>
    <definedName name="snl__8C48C3A8_E76C_4901_BDFC_E9E41F1C4B37_" localSheetId="27" hidden="1">EIX!$C$36,EIX!$F$41:$J$113</definedName>
    <definedName name="snl__8C62B201_31DB_4F38_BE0F_873974E29766_" localSheetId="36" hidden="1">FOR!$V$42,FOR!$X$48:$X$56</definedName>
    <definedName name="snl__8C6C00C6_C00D_44F0_8D4E_AC7F40CD32AE_" localSheetId="25" hidden="1">DTE!$V$42,DTE!$X$48:$X$56</definedName>
    <definedName name="snl__8C9E5C3F_4BE6_4AA2_B9C4_A2569CB01E00_" localSheetId="15" hidden="1">AGR!$C$36,AGR!$F$41:$J$113</definedName>
    <definedName name="snl__8CCDAC0F_9F64_4E67_9CE3_D522601E4318_" localSheetId="43" hidden="1">NEE!$C$36,NEE!$F$41:$J$113</definedName>
    <definedName name="snl__8CE6D95E_4D40_407A_B147_879CE18B7080_" localSheetId="32" hidden="1">EXC!$C$20,EXC!$F$24:$G$35</definedName>
    <definedName name="snl__8D21A1E2_793E_4AD3_BE7F_DB595CE9F168_" localSheetId="43" hidden="1">NEE!$C$20,NEE!$F$24:$G$35</definedName>
    <definedName name="snl__8D44FA76_C2AB_4A41_A646_7DEEA66812FE_" localSheetId="29" hidden="1">EVRG!$C$20,EVRG!$F$24:$G$35</definedName>
    <definedName name="snl__8D5CF55F_A3CE_449E_B94D_0B8BAA6AE7F7_" localSheetId="24" hidden="1">DESC!$C$20,DESC!$F$24:$G$35</definedName>
    <definedName name="snl__8D5F94AA_93FD_4238_A5B6_144CA137E423_" localSheetId="56" hidden="1">PEG!$C$20,PEG!$F$24:$G$35</definedName>
    <definedName name="snl__8D7945C2_F2EB_43FB_B98A_63F7DF63C622_" localSheetId="36" hidden="1">FOR!$C$36,FOR!$F$41:$J$113</definedName>
    <definedName name="snl__8D8580C6_A089_4F07_B456_215A0D0BCBF8_" localSheetId="20" hidden="1">'CNP (2)'!$V$42,'CNP (2)'!$X$48:$X$56</definedName>
    <definedName name="snl__8D8B705E_93E1_4FA9_850B_684426B2DA36_" localSheetId="16" hidden="1">AVA!$V$42,AVA!$X$48:$X$56</definedName>
    <definedName name="snl__8DEEA4CD_9A51_4233_9CB6_A5612331BFE1_" localSheetId="8" hidden="1">LNT!$V$42,LNT!$X$48:$X$56</definedName>
    <definedName name="snl__8DF1CE0F_9DFC_480E_83F7_0783B0EE03E9_" localSheetId="19" hidden="1">CNP!$V$42,CNP!$X$48:$X$56</definedName>
    <definedName name="snl__8E15D988_12EA_424E_9284_DEB580388915_" localSheetId="13" hidden="1">DPL!$C$36,DPL!$F$41:$J$113</definedName>
    <definedName name="snl__8E3B1174_9EEB_478C_9D5A_1D06ECB83288_" localSheetId="7" hidden="1">ALE!$V$42,ALE!$X$48:$X$56</definedName>
    <definedName name="snl__8E4C0E15_1DB2_4E22_9A3C_199465497E26_" localSheetId="49" hidden="1">PacificCorp!$C$36,PacificCorp!$F$41:$J$113</definedName>
    <definedName name="snl__8E72FBC4_94DC_45F1_8FF1_61805D12D1C0_" localSheetId="47" hidden="1">OGE!$C$36,OGE!$F$41:$J$113</definedName>
    <definedName name="snl__8E95802F_CB8A_4DC6_87DA_495F5E17899A_" localSheetId="42" hidden="1">'MGEE (2)'!$V$42,'MGEE (2)'!$X$48:$X$56</definedName>
    <definedName name="snl__8EE332E1_CD08_4F1C_B961_BEA3FC6E59D3_" localSheetId="57" hidden="1">SRE!$C$20,SRE!$F$24:$G$35</definedName>
    <definedName name="snl__8F23A963_5CB4_4E6E_8445_ABE96E0C849F_" localSheetId="15" hidden="1">AGR!$C$20,AGR!$F$24:$G$35</definedName>
    <definedName name="snl__8F4BE734_9030_4854_9989_411AB52F7E88_" localSheetId="18" hidden="1">BKH!$C$20,BKH!$F$24:$G$35</definedName>
    <definedName name="snl__8FDF0125_D14C_4264_893B_E8BCA2592CCE_" localSheetId="33" hidden="1">BGE!$C$20,BGE!$F$24:$G$35</definedName>
    <definedName name="snl__8FE4D521_DE91_463A_A2C7_D93C29B440A8_" localSheetId="35" hidden="1">'Pepco (2)'!$V$42,'Pepco (2)'!$X$48:$X$56</definedName>
    <definedName name="snl__9005A5B9_1563_4932_938F_6D0C60E360B6_" localSheetId="47" hidden="1">OGE!$V$42,OGE!$X$48:$X$56</definedName>
    <definedName name="snl__907F593D_7EEB_48A9_8288_DA24CC6FC46F_" localSheetId="19" hidden="1">CNP!$C$36,CNP!$F$41:$J$113</definedName>
    <definedName name="snl__907FFDDD_E419_4913_BBCE_6CBAE7E2DC35_" localSheetId="29" hidden="1">EVRG!$C$36,EVRG!$F$41:$J$113</definedName>
    <definedName name="snl__908058DA_7214_4D33_92FE_B89534D8DFEB_" localSheetId="34" hidden="1">FE!$V$42,FE!$X$48:$X$56</definedName>
    <definedName name="snl__90908E38_0FC2_4EA3_B701_05234D5A00EE_" localSheetId="48" hidden="1">OTTR!$V$42,OTTR!$X$48:$X$56</definedName>
    <definedName name="snl__90D4E588_0B68_40F5_A391_57C30E0C241F_" localSheetId="49" hidden="1">PacificCorp!$C$20,PacificCorp!$F$24:$G$35</definedName>
    <definedName name="snl__90DAACE3_5B60_4713_85CD_271E0413C20B_" localSheetId="55" hidden="1">PPL!$C$36,PPL!$F$41:$J$113</definedName>
    <definedName name="snl__9108FFC3_9F44_410F_A3E7_DA9FD492E246_" localSheetId="48" hidden="1">OTTR!$C$20,OTTR!$F$24:$G$35</definedName>
    <definedName name="snl__910FE8A1_D3FA_44E8_96D5_301E700F9578_" localSheetId="48" hidden="1">OTTR!$C$36,OTTR!$F$41:$J$113</definedName>
    <definedName name="snl__9163F312_E7D6_4B2F_8306_77B096802325_" localSheetId="48" hidden="1">OTTR!$V$42,OTTR!$X$48:$X$56</definedName>
    <definedName name="snl__9163F312_E7D6_4B2F_8306_77B096802325_" localSheetId="52" hidden="1">PCG!$V$42,PCG!$X$48:$X$56</definedName>
    <definedName name="snl__9163F312_E7D6_4B2F_8306_77B096802325_" localSheetId="56" hidden="1">PEG!$V$42,PEG!$X$48:$X$56</definedName>
    <definedName name="snl__9163F312_E7D6_4B2F_8306_77B096802325_" localSheetId="54" hidden="1">PNM!$V$42,PNM!$X$48:$X$56</definedName>
    <definedName name="snl__9163F312_E7D6_4B2F_8306_77B096802325_" localSheetId="53" hidden="1">POR!$V$42,POR!$X$48:$X$56</definedName>
    <definedName name="snl__917B3F97_D8F2_424C_A911_4DCBADF665B4_" localSheetId="47" hidden="1">OGE!$C$20,OGE!$F$24:$G$35</definedName>
    <definedName name="snl__9181FF4E_8461_4263_91E1_AB60EB471634_" localSheetId="25" hidden="1">DTE!$V$42,DTE!$X$48:$X$56</definedName>
    <definedName name="snl__91834546_8EF1_4369_8154_544646932265_" localSheetId="13" hidden="1">DPL!$V$42,DPL!$X$48:$X$56</definedName>
    <definedName name="snl__91C6AA6C_4F69_474D_B888_73BB02B6F2DC_" localSheetId="26" hidden="1">DUK!$V$42,DUK!$X$48:$X$56</definedName>
    <definedName name="snl__91EE6DA3_01DC_4DC7_A149_398B438D3038_" localSheetId="15" hidden="1">AGR!$V$42,AGR!$X$48:$X$56</definedName>
    <definedName name="snl__91F459EB_E498_4F92_80E2_49B30857178B_" localSheetId="29" hidden="1">EVRG!$C$36,EVRG!$F$41:$J$113</definedName>
    <definedName name="snl__91F866EC_1D51_48B6_B43A_4E10B68CBB15_" localSheetId="52" hidden="1">PCG!$V$42,PCG!$X$48:$X$56</definedName>
    <definedName name="snl__924FC9C1_3D03_4DB6_8DEA_07A89C08A09F_" localSheetId="15" hidden="1">AGR!$C$20,AGR!$F$24:$G$35</definedName>
    <definedName name="snl__92569F3A_9D0B_468C_AA2F_A4749CB0B2B0_" localSheetId="53" hidden="1">POR!$V$42,POR!$X$48:$X$56</definedName>
    <definedName name="snl__929CC1F1_2AB4_4135_BE59_B3CC492D1EB6_" localSheetId="30" hidden="1">ES!$C$20,ES!$F$24:$G$35</definedName>
    <definedName name="snl__930EFC4F_37A8_47FE_BA07_D0E038769F25_" localSheetId="47" hidden="1">OGE!$V$42,OGE!$X$48:$X$56</definedName>
    <definedName name="snl__932B3F53_EC5B_4F4A_A13E_D6F6AF1B3D27_" localSheetId="47" hidden="1">OGE!$C$36,OGE!$F$41:$J$113</definedName>
    <definedName name="snl__93390F77_A9B2_4960_BA09_47C459D07D24_" localSheetId="17" hidden="1">'AVA (2)'!$C$36,'AVA (2)'!$F$41:$J$113</definedName>
    <definedName name="snl__936B5347_EE75_498D_9BF1_8012B8195BD1_" localSheetId="54" hidden="1">PNM!$V$42,PNM!$X$48:$X$56</definedName>
    <definedName name="snl__936B5347_EE75_498D_9BF1_8012B8195BD1_" localSheetId="53" hidden="1">POR!$V$42,POR!$X$48:$X$56</definedName>
    <definedName name="snl__93736FF1_8DC1_414B_BAAC_5C6A10F5058E_" localSheetId="35" hidden="1">'Pepco (2)'!$C$36,'Pepco (2)'!$F$41:$J$113</definedName>
    <definedName name="snl__93771BE6_6126_41D3_ADF3_DDD45B6A30B5_" localSheetId="40" hidden="1">MDU!$V$42,MDU!$X$48:$X$56</definedName>
    <definedName name="snl__93AB64E7_5EFA_4A44_9D4B_EC3186C67658_" localSheetId="40" hidden="1">MDU!$C$36,MDU!$F$41:$J$113</definedName>
    <definedName name="snl__93C00F92_47F7_4605_999E_D3D88267D793_" localSheetId="49" hidden="1">PacificCorp!$C$20,PacificCorp!$F$24:$G$35</definedName>
    <definedName name="snl__93C0E7F7_4F13_4D73_A2D2_B8165055CC16_" localSheetId="8" hidden="1">LNT!$C$20,LNT!$F$24:$G$35</definedName>
    <definedName name="snl__93CF3ADC_5D60_49DF_804E_1CF460F2CA7A_" localSheetId="12" hidden="1">AES!$C$36,AES!$F$41:$J$113</definedName>
    <definedName name="snl__93EB5C3C_0215_4222_89BD_DD66E4A8EF95_" localSheetId="31" hidden="1">'ES (2)'!$C$20,'ES (2)'!$F$24:$G$35</definedName>
    <definedName name="snl__940E070B_16BE_4591_92A9_63646EF377A7_" localSheetId="20" hidden="1">'CNP (2)'!$C$36,'CNP (2)'!$F$41:$J$113</definedName>
    <definedName name="snl__9451FF90_0BFB_43A8_BB38_911AE266AD0F_" localSheetId="8" hidden="1">LNT!$C$36,LNT!$F$41:$J$113</definedName>
    <definedName name="snl__948D7B9C_B454_431C_907A_5DFDE8067AB0_" localSheetId="15" hidden="1">AGR!$C$20,AGR!$F$24:$G$35</definedName>
    <definedName name="snl__948D7B9C_B454_431C_907A_5DFDE8067AB0_" localSheetId="18" hidden="1">BKH!$C$20,BKH!$F$24:$G$35</definedName>
    <definedName name="snl__948D7B9C_B454_431C_907A_5DFDE8067AB0_" localSheetId="19" hidden="1">CNP!$C$20,CNP!$F$24:$G$35</definedName>
    <definedName name="snl__948D7B9C_B454_431C_907A_5DFDE8067AB0_" localSheetId="23" hidden="1">D!$C$20,D!$F$24:$G$35</definedName>
    <definedName name="snl__948D7B9C_B454_431C_907A_5DFDE8067AB0_" localSheetId="25" hidden="1">DTE!$C$20,DTE!$F$24:$G$35</definedName>
    <definedName name="snl__948D7B9C_B454_431C_907A_5DFDE8067AB0_" localSheetId="22" hidden="1">ED!$C$20,ED!$F$24:$G$35</definedName>
    <definedName name="snl__94A0EC92_81B6_4E14_9AEC_70B497C8F80A_" localSheetId="29" hidden="1">EVRG!$C$36,EVRG!$F$41:$J$113</definedName>
    <definedName name="snl__94A3871F_0965_4516_A2BD_0315CFA404A3_" localSheetId="17" hidden="1">'AVA (2)'!$C$20,'AVA (2)'!$F$24:$G$35</definedName>
    <definedName name="snl__94B347B1_0C63_4445_B4ED_FED1B2F7E363_" localSheetId="28" hidden="1">ETR!$C$20,ETR!$F$24:$G$35</definedName>
    <definedName name="snl__94BB4336_0CA7_47D2_915E_D95E94E4E1E9_" localSheetId="8" hidden="1">LNT!$C$20,LNT!$F$24:$G$35</definedName>
    <definedName name="snl__94C24D29_A8EF_4C50_B57D_80F40E6A8802_" localSheetId="12" hidden="1">AES!$C$36,AES!$F$41:$J$113</definedName>
    <definedName name="snl__95519555_4E8A_4C15_89FD_765A11DCAE20_" localSheetId="47" hidden="1">OGE!$V$42,OGE!$X$48:$X$56</definedName>
    <definedName name="snl__955A5A15_E727_4AB3_90AF_EBA4497DA09C_" localSheetId="20" hidden="1">'CNP (2)'!$C$20,'CNP (2)'!$F$24:$G$35</definedName>
    <definedName name="snl__956A658A_AF5D_41EF_8885_D039B82A6DDD_" localSheetId="19" hidden="1">CNP!$V$42,CNP!$X$48:$X$56</definedName>
    <definedName name="snl__956A658A_AF5D_41EF_8885_D039B82A6DDD_" localSheetId="23" hidden="1">D!$V$42,D!$X$48:$X$56</definedName>
    <definedName name="snl__956A658A_AF5D_41EF_8885_D039B82A6DDD_" localSheetId="25" hidden="1">DTE!$V$42,DTE!$X$48:$X$56</definedName>
    <definedName name="snl__956A658A_AF5D_41EF_8885_D039B82A6DDD_" localSheetId="22" hidden="1">ED!$V$42,ED!$X$48:$X$56</definedName>
    <definedName name="snl__95835767_0C50_4B65_AA8D_D8C4FB9C0907_" localSheetId="62" hidden="1">'SPSCO (2)'!$V$42,'SPSCO (2)'!$X$48:$X$56</definedName>
    <definedName name="snl__958E5FB0_41D8_458A_8A25_319BEE21B0B9_" localSheetId="41" hidden="1">MGEE!$V$42,MGEE!$X$48:$X$56</definedName>
    <definedName name="snl__96038A9E_CC9A_4D2A_A0E9_FDDDFC7739D9_" localSheetId="25" hidden="1">DTE!$C$20,DTE!$F$24:$G$35</definedName>
    <definedName name="snl__96424F6C_B813_4E1D_9621_5791FA4A774F_" localSheetId="47" hidden="1">OGE!$C$36,OGE!$F$41:$J$113</definedName>
    <definedName name="snl__965A942A_44B5_42A9_A9BC_4C4167315FA7_" localSheetId="31" hidden="1">'ES (2)'!$C$36,'ES (2)'!$F$41:$J$113</definedName>
    <definedName name="snl__96AEA032_8F91_4F20_8CC6_D3B91BC5937C_" localSheetId="11" hidden="1">SWEPCO1!$C$36,SWEPCO1!$F$41:$J$113</definedName>
    <definedName name="snl__96CE5095_FE01_45ED_A47E_AED57DA6F8F5_" localSheetId="42" hidden="1">'MGEE (2)'!$C$36,'MGEE (2)'!$F$41:$J$113</definedName>
    <definedName name="snl__96DAD0FE_335F_4B97_B46F_C414BEEA77E7_" localSheetId="15" hidden="1">AGR!$C$36,AGR!$F$41:$J$113</definedName>
    <definedName name="snl__96E4EBF9_D217_48B0_B703_017F1E399EC4_" localSheetId="19" hidden="1">CNP!$V$42,CNP!$X$48:$X$56</definedName>
    <definedName name="snl__96F040A7_50A1_4A12_AD42_2C3ECCCA0529_" localSheetId="22" hidden="1">ED!$V$42,ED!$X$48:$X$56</definedName>
    <definedName name="snl__9706CF8D_5E86_4965_9C35_7EE5D85489A8_" localSheetId="30" hidden="1">ES!$V$42,ES!$X$48:$X$56</definedName>
    <definedName name="snl__9712CFEA_1C94_4057_AE63_744B2E4C2967_" localSheetId="31" hidden="1">'ES (2)'!$V$42,'ES (2)'!$X$48:$X$56</definedName>
    <definedName name="snl__97194B56_7BB2_48CE_A56C_2F6F83D7EE5D_" localSheetId="38" hidden="1">IDA!$C$20,IDA!$F$24:$G$35</definedName>
    <definedName name="snl__97194B56_7BB2_48CE_A56C_2F6F83D7EE5D_" localSheetId="39" hidden="1">'IDA (2)'!$C$20,'IDA (2)'!$F$24:$G$35</definedName>
    <definedName name="snl__97194B56_7BB2_48CE_A56C_2F6F83D7EE5D_" localSheetId="41" hidden="1">MGEE!$C$20,MGEE!$F$24:$G$35</definedName>
    <definedName name="snl__97194B56_7BB2_48CE_A56C_2F6F83D7EE5D_" localSheetId="43" hidden="1">NEE!$C$20,NEE!$F$24:$G$35</definedName>
    <definedName name="snl__97194B56_7BB2_48CE_A56C_2F6F83D7EE5D_" localSheetId="47" hidden="1">OGE!$C$20,OGE!$F$24:$G$35</definedName>
    <definedName name="snl__97194B56_7BB2_48CE_A56C_2F6F83D7EE5D_" localSheetId="48" hidden="1">OTTR!$C$20,OTTR!$F$24:$G$35</definedName>
    <definedName name="snl__97194B56_7BB2_48CE_A56C_2F6F83D7EE5D_" localSheetId="52" hidden="1">PCG!$C$20,PCG!$F$24:$G$35</definedName>
    <definedName name="snl__97194B56_7BB2_48CE_A56C_2F6F83D7EE5D_" localSheetId="56" hidden="1">PEG!$C$20,PEG!$F$24:$G$35</definedName>
    <definedName name="snl__97194B56_7BB2_48CE_A56C_2F6F83D7EE5D_" localSheetId="54" hidden="1">PNM!$C$20,PNM!$F$24:$G$35</definedName>
    <definedName name="snl__97194B56_7BB2_48CE_A56C_2F6F83D7EE5D_" localSheetId="53" hidden="1">POR!$C$20,POR!$F$24:$G$35</definedName>
    <definedName name="snl__971CF76E_CBD4_4E82_AF8C_246BF35BC0D4_" localSheetId="28" hidden="1">ETR!$C$36,ETR!$F$41:$J$113</definedName>
    <definedName name="snl__9727BAA5_9798_4012_92BA_24F8C1CCD268_" localSheetId="37" hidden="1">HE!$C$36,HE!$F$41:$J$113</definedName>
    <definedName name="snl__973820B3_DD56_4FBC_9882_C4AC5C09B535_" localSheetId="24" hidden="1">DESC!$C$20,DESC!$F$24:$G$35</definedName>
    <definedName name="snl__974363FE_95E4_41CD_A0C9_2BB272D5BEB4_" localSheetId="60" hidden="1">WEC!$C$20,WEC!$F$24:$G$35</definedName>
    <definedName name="snl__979295C2_B52B_4239_ADD5_EE31C8465AD6_" localSheetId="63" hidden="1">SWEPCO!$V$42,SWEPCO!$X$48:$X$56</definedName>
    <definedName name="snl__97D61E44_3384_43BC_92ED_4B7355611C6D_" localSheetId="24" hidden="1">DESC!$C$20,DESC!$F$24:$G$35</definedName>
    <definedName name="snl__98783C86_5C17_449D_A333_DE449ED07095_" localSheetId="24" hidden="1">DESC!$C$36,DESC!$F$41:$J$113</definedName>
    <definedName name="snl__98804622_400A_4034_99B5_7804BE4BB9B3_" localSheetId="38" hidden="1">IDA!$C$36,IDA!$F$41:$J$113</definedName>
    <definedName name="snl__98931F3D_C5B6_4119_99D5_869C5712BFB7_" localSheetId="32" hidden="1">EXC!$V$42,EXC!$X$48:$X$56</definedName>
    <definedName name="snl__98976BB8_24FA_48E8_9666_5D89802F45E9_" localSheetId="52" hidden="1">PCG!$C$20,PCG!$F$24:$G$35</definedName>
    <definedName name="snl__98976BB8_24FA_48E8_9666_5D89802F45E9_" localSheetId="54" hidden="1">PNM!$C$20,PNM!$F$24:$G$35</definedName>
    <definedName name="snl__98976BB8_24FA_48E8_9666_5D89802F45E9_" localSheetId="53" hidden="1">POR!$C$20,POR!$F$24:$G$35</definedName>
    <definedName name="snl__98D6C34E_AF6A_41A8_9F3D_4820F7FCBD44_" localSheetId="63" hidden="1">SWEPCO!$V$42,SWEPCO!$X$48:$X$56</definedName>
    <definedName name="snl__98D6C34E_AF6A_41A8_9F3D_4820F7FCBD44_" localSheetId="64" hidden="1">'SWEPCO (2)'!$V$42,'SWEPCO (2)'!$X$48:$X$56</definedName>
    <definedName name="snl__98DD0684_50B4_4DBD_859D_0F98F603BE58_" localSheetId="18" hidden="1">BKH!$C$20,BKH!$F$24:$G$35</definedName>
    <definedName name="snl__98E74D69_0127_48D9_A92A_906B4592A2FB_" localSheetId="15" hidden="1">AGR!$C$36,AGR!$F$41:$J$113</definedName>
    <definedName name="snl__98E74D69_0127_48D9_A92A_906B4592A2FB_" localSheetId="18" hidden="1">BKH!$C$36,BKH!$F$41:$J$113</definedName>
    <definedName name="snl__98E74D69_0127_48D9_A92A_906B4592A2FB_" localSheetId="19" hidden="1">CNP!$C$36,CNP!$F$41:$J$113</definedName>
    <definedName name="snl__98E74D69_0127_48D9_A92A_906B4592A2FB_" localSheetId="23" hidden="1">D!$C$36,D!$F$41:$J$113</definedName>
    <definedName name="snl__98E74D69_0127_48D9_A92A_906B4592A2FB_" localSheetId="25" hidden="1">DTE!$C$36,DTE!$F$41:$J$113</definedName>
    <definedName name="snl__98E74D69_0127_48D9_A92A_906B4592A2FB_" localSheetId="22" hidden="1">ED!$C$36,ED!$F$41:$J$113</definedName>
    <definedName name="snl__98FEE164_373C_4948_B8AF_A4F31DECCA80_" localSheetId="11" hidden="1">SWEPCO1!$C$36,SWEPCO1!$F$41:$J$113</definedName>
    <definedName name="snl__9935C2CC_1F8C_4291_A615_BB6340824B3F_" localSheetId="48" hidden="1">OTTR!$V$42,OTTR!$X$48:$X$56</definedName>
    <definedName name="snl__99483B35_9658_4481_9511_36CF41E966CF_" localSheetId="48" hidden="1">OTTR!$V$42,OTTR!$X$48:$X$56</definedName>
    <definedName name="snl__994B71CD_4405_4DD9_B578_908713D6CB09_" localSheetId="59" hidden="1">VVC!$V$42,VVC!$X$48:$X$56</definedName>
    <definedName name="snl__9956040D_944A_4134_9FA5_15A1401C997E_" localSheetId="15" hidden="1">AGR!$V$42,AGR!$X$48:$X$56</definedName>
    <definedName name="snl__99A296D6_8041_4BA6_9280_BE433BBCC786_" localSheetId="24" hidden="1">DESC!$C$36,DESC!$F$41:$J$113</definedName>
    <definedName name="snl__9A6AAAC0_2AF6_4850_A751_FDC44DFA3D4F_" localSheetId="41" hidden="1">MGEE!$V$42,MGEE!$X$48:$X$56</definedName>
    <definedName name="snl__9AACBCA2_5299_47AD_A2DE_9CF7D926090C_" localSheetId="59" hidden="1">VVC!$C$36,VVC!$F$41:$J$113</definedName>
    <definedName name="snl__9AB09136_7670_418E_8740_8FCDF4335354_" localSheetId="48" hidden="1">OTTR!$C$20,OTTR!$F$24:$G$35</definedName>
    <definedName name="snl__9AD4EE1B_7F95_4631_A4C2_94C26E6BA585_" localSheetId="55" hidden="1">PPL!$C$20,PPL!$F$24:$G$35</definedName>
    <definedName name="snl__9AE5F138_69FD_4520_8808_6B01622F23A2_" localSheetId="50" hidden="1">PNW!$C$20,PNW!$F$24:$G$35</definedName>
    <definedName name="snl__9B033394_3786_4971_B0E8_334BD2B3C19C_" localSheetId="19" hidden="1">CNP!$V$42,CNP!$X$48:$X$56</definedName>
    <definedName name="snl__9B1F466C_F95E_4F41_9EF8_D20A0FF031CA_" localSheetId="59" hidden="1">VVC!$C$36,VVC!$F$41:$J$113</definedName>
    <definedName name="snl__9B263469_28BB_4C86_BFDA_44F255555E72_" localSheetId="32" hidden="1">EXC!$C$20,EXC!$F$24:$G$35</definedName>
    <definedName name="snl__9B2A8BDD_A63A_4431_8A10_FC2EAAC21120_" localSheetId="10" hidden="1">AEP!$C$36,AEP!$F$41:$J$113</definedName>
    <definedName name="snl__9B3D2C5A_F705_4801_A442_964D3794A3E0_" localSheetId="48" hidden="1">OTTR!$C$20,OTTR!$F$24:$G$35</definedName>
    <definedName name="snl__9B718C32_731D_49C3_98A9_CE1F8F9C3125_" localSheetId="8" hidden="1">LNT!$C$20,LNT!$F$24:$G$35</definedName>
    <definedName name="snl__9B8A6CD6_FA92_4EB4_8815_8BEE2669813F_" localSheetId="43" hidden="1">NEE!$C$36,NEE!$F$41:$J$113</definedName>
    <definedName name="snl__9B9352A1_95F3_4AA8_A1CD_FE61089737CB_" localSheetId="18" hidden="1">BKH!$C$20,BKH!$F$24:$G$35</definedName>
    <definedName name="snl__9B9B3C34_63CF_42A6_97F9_0EE64934E887_" localSheetId="45" hidden="1">Gulf!$C$36,Gulf!$F$41:$J$113</definedName>
    <definedName name="snl__9BA17BA3_A4A8_43BE_A3C3_3E7FFEE817CA_" localSheetId="19" hidden="1">CNP!$V$42,CNP!$X$48:$X$56</definedName>
    <definedName name="snl__9BDFD34A_B771_438B_80A3_49072E9A0862_" localSheetId="63" hidden="1">SWEPCO!$C$36,SWEPCO!$F$41:$J$113</definedName>
    <definedName name="snl__9BDFD34A_B771_438B_80A3_49072E9A0862_" localSheetId="64" hidden="1">'SWEPCO (2)'!$C$36,'SWEPCO (2)'!$F$41:$J$113</definedName>
    <definedName name="snl__9BE3C2B3_3616_4CC3_8195_8F144A44C7CC_" localSheetId="50" hidden="1">PNW!$C$20,PNW!$F$24:$G$35</definedName>
    <definedName name="snl__9BF881E1_ECB5_478A_A6C0_1043B6524216_" localSheetId="59" hidden="1">VVC!$C$36,VVC!$F$41:$J$113</definedName>
    <definedName name="snl__9C6F8C6F_F4CF_4566_B2D6_CA9B645FEBB3_" localSheetId="12" hidden="1">AES!$V$42,AES!$X$48:$X$56</definedName>
    <definedName name="snl__9C719206_1C90_468D_A875_9822341AD1D4_" localSheetId="16" hidden="1">AVA!$C$36,AVA!$F$41:$J$113</definedName>
    <definedName name="snl__9C7C9E79_6B82_4798_BFB3_4AFF6A182E6C_" localSheetId="50" hidden="1">PNW!$C$20,PNW!$F$24:$G$35</definedName>
    <definedName name="snl__9C94630B_8EC2_45EE_B3F0_FF72BAE897B0_" localSheetId="41" hidden="1">MGEE!$C$36,MGEE!$F$41:$J$113</definedName>
    <definedName name="snl__9C968EDC_ED71_4C4D_9B4D_19AD1F625247_" localSheetId="31" hidden="1">'ES (2)'!$C$36,'ES (2)'!$F$41:$J$113</definedName>
    <definedName name="snl__9CAB8A7D_97A2_4E50_9F01_F89F614D2405_" localSheetId="23" hidden="1">D!$C$36,D!$F$41:$J$113</definedName>
    <definedName name="snl__9CAB8A7D_97A2_4E50_9F01_F89F614D2405_" localSheetId="25" hidden="1">DTE!$C$36,DTE!$F$41:$J$113</definedName>
    <definedName name="snl__9CD5224F_9E3E_4FAC_89D8_C47A66FA6739_" localSheetId="50" hidden="1">PNW!$C$36,PNW!$F$41:$J$113</definedName>
    <definedName name="snl__9CFD2FD6_1B47_496A_817D_DD3A2EBF0645_" localSheetId="10" hidden="1">AEP!$C$20,AEP!$F$24:$G$35</definedName>
    <definedName name="snl__9D0C0615_AE39_4C24_A421_5C9987DEA9B5_" localSheetId="20" hidden="1">'CNP (2)'!$C$36,'CNP (2)'!$F$41:$J$113</definedName>
    <definedName name="snl__9D1445E4_1803_4121_94B4_A4D8852FCA3A_" localSheetId="56" hidden="1">PEG!$C$36,PEG!$F$41:$J$113</definedName>
    <definedName name="snl__9D2D5E31_7696_468E_90FD_1B9519C75ECF_" localSheetId="28" hidden="1">ETR!$C$36,ETR!$F$41:$J$113</definedName>
    <definedName name="snl__9D673A0C_F81D_4705_BF60_4CA7317839B2_" localSheetId="22" hidden="1">ED!$C$20,ED!$F$24:$G$35</definedName>
    <definedName name="snl__9DE6380E_F83A_411A_AE08_07624B84B2FC_" localSheetId="56" hidden="1">PEG!$C$20,PEG!$F$24:$G$35</definedName>
    <definedName name="snl__9DF39810_805A_4F90_BC40_BAED54FD6B97_" localSheetId="31" hidden="1">'ES (2)'!$V$42,'ES (2)'!$X$48:$X$56</definedName>
    <definedName name="snl__9E029DC0_2098_4E49_9D71_0654526B6897_" localSheetId="55" hidden="1">PPL!$C$36,PPL!$F$41:$J$113</definedName>
    <definedName name="snl__9E555ECC_8013_49D5_95BD_539A9474E01D_" localSheetId="14" hidden="1">APC!$C$20,APC!$F$24:$G$35</definedName>
    <definedName name="snl__9E72CF38_377E_4E61_8C3F_0C9D061A60D7_" localSheetId="48" hidden="1">OTTR!$C$36,OTTR!$F$41:$J$113</definedName>
    <definedName name="snl__9EDE118B_D05A_47DA_B041_F7207CF6C993_" localSheetId="54" hidden="1">PNM!$V$42,PNM!$X$48:$X$56</definedName>
    <definedName name="snl__9EDE118B_D05A_47DA_B041_F7207CF6C993_" localSheetId="53" hidden="1">POR!$V$42,POR!$X$48:$X$56</definedName>
    <definedName name="snl__9EFE2A40_0EF7_4A74_AAAF_B0837A7A5AFF_" localSheetId="52" hidden="1">PCG!$C$36,PCG!$F$41:$J$113</definedName>
    <definedName name="snl__9F1AB78D_4926_46A0_8B9F_37B0C52B4F8E_" localSheetId="26" hidden="1">DUK!$C$36,DUK!$F$41:$J$113</definedName>
    <definedName name="snl__9F265530_B17F_42AC_8FA7_3DA9317228F9_" localSheetId="63" hidden="1">SWEPCO!$C$36,SWEPCO!$F$41:$J$113</definedName>
    <definedName name="snl__9F265530_B17F_42AC_8FA7_3DA9317228F9_" localSheetId="64" hidden="1">'SWEPCO (2)'!$C$36,'SWEPCO (2)'!$F$41:$J$113</definedName>
    <definedName name="snl__9F3078DC_A0F1_4E01_9447_867A4A79E1C8_" localSheetId="16" hidden="1">AVA!$C$36,AVA!$F$41:$J$113</definedName>
    <definedName name="snl__9F3CC353_0B1E_4219_9966_FF081B27F6BC_" localSheetId="29" hidden="1">EVRG!$C$20,EVRG!$F$24:$G$35</definedName>
    <definedName name="snl__9F40A252_1255_42CD_B26D_BE4FA4B1F1F3_" localSheetId="15" hidden="1">AGR!$C$36,AGR!$F$41:$J$113</definedName>
    <definedName name="snl__9F56B57C_4432_4FB1_9068_1B038202B2B6_" localSheetId="14" hidden="1">APC!$C$20,APC!$F$24:$G$35</definedName>
    <definedName name="snl__9F6E8549_6BE6_4853_8F65_84B2170E0B39_" localSheetId="38" hidden="1">IDA!$C$36,IDA!$F$41:$J$113</definedName>
    <definedName name="snl__9F6E8549_6BE6_4853_8F65_84B2170E0B39_" localSheetId="39" hidden="1">'IDA (2)'!$C$36,'IDA (2)'!$F$41:$J$113</definedName>
    <definedName name="snl__9F6E8549_6BE6_4853_8F65_84B2170E0B39_" localSheetId="41" hidden="1">MGEE!$C$36,MGEE!$F$41:$J$113</definedName>
    <definedName name="snl__9F6E8549_6BE6_4853_8F65_84B2170E0B39_" localSheetId="43" hidden="1">NEE!$C$36,NEE!$F$41:$J$113</definedName>
    <definedName name="snl__9F6E8549_6BE6_4853_8F65_84B2170E0B39_" localSheetId="47" hidden="1">OGE!$C$36,OGE!$F$41:$J$113</definedName>
    <definedName name="snl__9F6E8549_6BE6_4853_8F65_84B2170E0B39_" localSheetId="48" hidden="1">OTTR!$C$36,OTTR!$F$41:$J$113</definedName>
    <definedName name="snl__9F6E8549_6BE6_4853_8F65_84B2170E0B39_" localSheetId="52" hidden="1">PCG!$C$36,PCG!$F$41:$J$113</definedName>
    <definedName name="snl__9F6E8549_6BE6_4853_8F65_84B2170E0B39_" localSheetId="56" hidden="1">PEG!$C$36,PEG!$F$41:$J$113</definedName>
    <definedName name="snl__9F6E8549_6BE6_4853_8F65_84B2170E0B39_" localSheetId="54" hidden="1">PNM!$C$36,PNM!$F$41:$J$113</definedName>
    <definedName name="snl__9F6E8549_6BE6_4853_8F65_84B2170E0B39_" localSheetId="53" hidden="1">POR!$C$36,POR!$F$41:$J$113</definedName>
    <definedName name="snl__9F823582_CB3F_42CF_A5CB_1A0A5C6B7435_" localSheetId="10" hidden="1">AEP!$V$42,AEP!$X$48:$X$56</definedName>
    <definedName name="snl__9FCBC730_222D_4311_9A36_A164E9404AE6_" localSheetId="38" hidden="1">IDA!$V$42,IDA!$X$48:$X$56</definedName>
    <definedName name="snl__9FD56490_68C2_4E43_ABEB_8C2F118C5A3D_" localSheetId="40" hidden="1">MDU!$C$36,MDU!$F$41:$J$113</definedName>
    <definedName name="snl__A00929E0_DC06_4227_938B_48BEFC414A5E_" localSheetId="29" hidden="1">EVRG!$C$20,EVRG!$F$24:$G$35</definedName>
    <definedName name="snl__A0385E90_3A4A_4AEE_B437_755D3B89FE9A_" localSheetId="25" hidden="1">DTE!$V$42,DTE!$X$48:$X$56</definedName>
    <definedName name="snl__A0427DBA_1049_4CE7_A07C_9621EDB9E834_" localSheetId="24" hidden="1">DESC!$C$20,DESC!$F$24:$G$35</definedName>
    <definedName name="snl__A06AD702_6C2B_4677_BACB_17F56960C079_" localSheetId="40" hidden="1">MDU!$C$20,MDU!$F$24:$G$35</definedName>
    <definedName name="snl__A0A42B72_6D36_4BAD_B938_2ABD69DA417F_" localSheetId="18" hidden="1">BKH!$C$20,BKH!$F$24:$G$35</definedName>
    <definedName name="snl__A0B3C9D3_2A12_49A5_AEDD_EF267ADC78F7_" localSheetId="15" hidden="1">AGR!$C$20,AGR!$F$24:$G$35</definedName>
    <definedName name="snl__A0DB7EDC_69B1_4CA0_88E5_F64B9CF3A281_" localSheetId="10" hidden="1">AEP!$C$20,AEP!$F$24:$G$35</definedName>
    <definedName name="snl__A0E8E29B_DBB8_4354_8B60_A5401CCA8715_" localSheetId="54" hidden="1">PNM!$C$36,PNM!$F$41:$J$113</definedName>
    <definedName name="snl__A0E8E29B_DBB8_4354_8B60_A5401CCA8715_" localSheetId="53" hidden="1">POR!$C$36,POR!$F$41:$J$113</definedName>
    <definedName name="snl__A10DBA96_1171_4E5E_B3B3_85AF52F5D385_" localSheetId="56" hidden="1">PEG!$C$36,PEG!$F$41:$J$113</definedName>
    <definedName name="snl__A14A5423_0514_47FE_AE0E_1387B494970D_" localSheetId="37" hidden="1">HE!$V$42,HE!$X$48:$X$56</definedName>
    <definedName name="snl__A1817585_F33E_47FC_A701_850FBEE1132B_" localSheetId="41" hidden="1">MGEE!$V$42,MGEE!$X$48:$X$56</definedName>
    <definedName name="snl__A1955C4A_99D1_4ABC_8D4A_76BFD9545A4B_" localSheetId="25" hidden="1">DTE!$C$36,DTE!$F$41:$J$113</definedName>
    <definedName name="snl__A1F804AB_BAB7_4942_9EC7_28993CBCA30C_" localSheetId="28" hidden="1">ETR!$V$42,ETR!$X$48:$X$56</definedName>
    <definedName name="snl__A20443E2_7BE8_48E4_A9CF_D41FB8B4D8CA_" localSheetId="22" hidden="1">ED!$C$20,ED!$F$24:$G$35</definedName>
    <definedName name="snl__A2080195_7C7B_4234_A9F0_42F4DE868FEA_" localSheetId="28" hidden="1">ETR!$C$20,ETR!$F$24:$G$35</definedName>
    <definedName name="snl__A2080195_7C7B_4234_A9F0_42F4DE868FEA_" localSheetId="29" hidden="1">EVRG!$C$20,EVRG!$F$24:$G$35</definedName>
    <definedName name="snl__A224393C_A1BE_46C7_B774_E07B23CA8058_" localSheetId="50" hidden="1">PNW!$V$42,PNW!$X$48:$X$56</definedName>
    <definedName name="snl__A22CB85A_AB6C_451B_BB47_51ECD9188584_" localSheetId="43" hidden="1">NEE!$V$42,NEE!$X$48:$X$56</definedName>
    <definedName name="snl__A22CB85A_AB6C_451B_BB47_51ECD9188584_" localSheetId="47" hidden="1">OGE!$V$42,OGE!$X$48:$X$56</definedName>
    <definedName name="snl__A22CB85A_AB6C_451B_BB47_51ECD9188584_" localSheetId="48" hidden="1">OTTR!$V$42,OTTR!$X$48:$X$56</definedName>
    <definedName name="snl__A22CB85A_AB6C_451B_BB47_51ECD9188584_" localSheetId="52" hidden="1">PCG!$V$42,PCG!$X$48:$X$56</definedName>
    <definedName name="snl__A22CB85A_AB6C_451B_BB47_51ECD9188584_" localSheetId="56" hidden="1">PEG!$V$42,PEG!$X$48:$X$56</definedName>
    <definedName name="snl__A22CB85A_AB6C_451B_BB47_51ECD9188584_" localSheetId="54" hidden="1">PNM!$V$42,PNM!$X$48:$X$56</definedName>
    <definedName name="snl__A22CB85A_AB6C_451B_BB47_51ECD9188584_" localSheetId="53" hidden="1">POR!$V$42,POR!$X$48:$X$56</definedName>
    <definedName name="snl__A24B9648_498F_4ADE_9317_FC5B963894FD_" localSheetId="13" hidden="1">DPL!$C$20,DPL!$F$24:$G$35</definedName>
    <definedName name="snl__A27FB8FC_0F7D_4E4F_83F8_74E448633180_" localSheetId="42" hidden="1">'MGEE (2)'!$C$20,'MGEE (2)'!$F$24:$G$35</definedName>
    <definedName name="snl__A311349F_221F_4DE1_B86E_02CED12E7ABB_" localSheetId="25" hidden="1">DTE!$C$20,DTE!$F$24:$G$35</definedName>
    <definedName name="snl__A34E2C8A_81D2_4E4B_8181_9F27AC93D2DD_" localSheetId="44" hidden="1">FPL!$C$36,FPL!$F$41:$J$113</definedName>
    <definedName name="snl__A3A7E895_D428_4A09_8367_B0170561E426_" localSheetId="30" hidden="1">ES!$C$36,ES!$F$41:$J$113</definedName>
    <definedName name="snl__A3BCB2FA_F862_4AA4_9536_E3A07A7AF0EE_" localSheetId="27" hidden="1">EIX!$C$36,EIX!$F$41:$J$113</definedName>
    <definedName name="snl__A3E9476D_E536_4189_8E26_5F4CD8D9E671_" localSheetId="21" hidden="1">CMS!$C$20,CMS!$F$24:$G$35</definedName>
    <definedName name="snl__A40A7006_BB47_4D4C_BB15_878B23255B78_" localSheetId="15" hidden="1">AGR!$V$42,AGR!$X$48:$X$56</definedName>
    <definedName name="snl__A429BA48_019A_4C37_B4A6_E965D6E23082_" localSheetId="50" hidden="1">PNW!$C$36,PNW!$F$41:$J$113</definedName>
    <definedName name="snl__A43A2A1F_4405_4183_82F3_F25B14A9D40A_" localSheetId="33" hidden="1">BGE!$C$20,BGE!$F$24:$G$35</definedName>
    <definedName name="snl__A471085E_8F4F_434B_AAE5_6F8351AAF9C1_" localSheetId="58" hidden="1">SO!$C$20,SO!$F$24:$G$35</definedName>
    <definedName name="snl__A47A3CB4_4DAA_4BF6_85BB_29C52F6AB7FC_" localSheetId="13" hidden="1">DPL!$C$36,DPL!$F$41:$J$113</definedName>
    <definedName name="snl__A4863654_1E57_4DDF_9B26_B8FDF35975F7_" localSheetId="59" hidden="1">VVC!$V$42,VVC!$X$48:$X$56</definedName>
    <definedName name="snl__A496631B_0F2D_45B4_8F40_3B64B7E79846_" localSheetId="38" hidden="1">IDA!$C$36,IDA!$F$41:$J$113</definedName>
    <definedName name="snl__A4A3B2F0_6CF6_43DB_A620_40462EC05E17_" localSheetId="61" hidden="1">XEL!$C$20,XEL!$F$24:$G$35</definedName>
    <definedName name="snl__A4BAFE31_9154_4E94_AAB5_A64EB7F4B46D_" localSheetId="12" hidden="1">AES!$C$36,AES!$F$41:$J$113</definedName>
    <definedName name="snl__A4BC47E0_00B2_4850_9D36_DFE2B451D651_" localSheetId="54" hidden="1">PNM!$C$36,PNM!$F$41:$J$113</definedName>
    <definedName name="snl__A4BC47E0_00B2_4850_9D36_DFE2B451D651_" localSheetId="53" hidden="1">POR!$C$36,POR!$F$41:$J$113</definedName>
    <definedName name="snl__A4F453F4_C07B_421C_961D_F665163D2570_" localSheetId="56" hidden="1">PEG!$V$42,PEG!$X$48:$X$56</definedName>
    <definedName name="snl__A5048A81_3DA1_49B2_B492_1032387F66F6_" localSheetId="34" hidden="1">FE!$C$36,FE!$F$41:$J$113</definedName>
    <definedName name="snl__A51F4255_82CF_47A8_A625_3313C687AB57_" localSheetId="17" hidden="1">'AVA (2)'!$V$42,'AVA (2)'!$X$48:$X$56</definedName>
    <definedName name="snl__A55F564A_D290_4547_8067_0EB5203C8A89_" localSheetId="63" hidden="1">SWEPCO!$C$36,SWEPCO!$F$41:$J$113</definedName>
    <definedName name="snl__A5C4A8ED_4563_4D61_B683_7F597CAE13CE_" localSheetId="56" hidden="1">PEG!$V$42,PEG!$X$48:$X$56</definedName>
    <definedName name="snl__A60DC7D1_6D30_4499_88B0_41D0EFC67499_" localSheetId="11" hidden="1">SWEPCO1!$V$42,SWEPCO1!$X$48:$X$56</definedName>
    <definedName name="snl__A627A2DE_4D55_43E0_8DC3_D0A63B89B00D_" localSheetId="12" hidden="1">AES!$C$36,AES!$F$41:$J$113</definedName>
    <definedName name="snl__A66D22EC_BEE5_4625_81EA_9234EDFE2A61_" localSheetId="22" hidden="1">ED!$C$20,ED!$F$24:$G$35</definedName>
    <definedName name="snl__A66DAA6B_9DA6_450B_8F35_FB2AB2278A2B_" localSheetId="19" hidden="1">CNP!$C$36,CNP!$F$41:$J$113</definedName>
    <definedName name="snl__A6ADAA43_F6DA_41A0_B2BD_F1910E422594_" localSheetId="18" hidden="1">BKH!$C$36,BKH!$F$41:$J$113</definedName>
    <definedName name="snl__A6CB1129_125C_4F75_9A87_721FE700E77C_" localSheetId="48" hidden="1">OTTR!$V$42,OTTR!$X$48:$X$56</definedName>
    <definedName name="snl__A6CBDC3C_7A30_415C_91B9_95C580B8EA7A_" localSheetId="32" hidden="1">EXC!$C$36,EXC!$F$41:$J$113</definedName>
    <definedName name="snl__A6CC4BEF_045B_4D25_99F8_27069B5002A8_" localSheetId="58" hidden="1">SO!$V$42,SO!$X$48:$X$56</definedName>
    <definedName name="snl__A6FF32EC_2167_4EAF_B00E_CEF12D8D7373_" localSheetId="37" hidden="1">HE!$V$42,HE!$X$48:$X$56</definedName>
    <definedName name="snl__A7033AFA_7CC3_4662_AF55_5D418E96F8CC_" localSheetId="24" hidden="1">DESC!$V$42,DESC!$X$48:$X$56</definedName>
    <definedName name="snl__A73E3B1E_374F_47B4_9A54_0D7E0A4F2B16_" localSheetId="40" hidden="1">MDU!$C$36,MDU!$F$41:$J$113</definedName>
    <definedName name="snl__A7A38F6F_7448_492C_85B8_957AA2A78F7D_" localSheetId="18" hidden="1">BKH!$V$42,BKH!$X$48:$X$56</definedName>
    <definedName name="snl__A7DE53BA_36DC_4A96_A8A2_98BE8845EDF9_" localSheetId="57" hidden="1">SRE!$V$42,SRE!$X$48:$X$56</definedName>
    <definedName name="snl__A7EC68CB_2537_4D20_A139_7B5A42289A24_" localSheetId="12" hidden="1">AES!$V$42,AES!$X$48:$X$56</definedName>
    <definedName name="snl__A7F31352_A498_4C7F_BA14_77ED84E1FBB9_" localSheetId="19" hidden="1">CNP!$C$20,CNP!$F$24:$G$35</definedName>
    <definedName name="snl__A8905CBF_0E66_4156_8FC1_420C708249EB_" localSheetId="58" hidden="1">SO!$C$36,SO!$F$41:$J$113</definedName>
    <definedName name="snl__A8DF8C00_9207_493F_8967_AEEB8ED7FB73_" localSheetId="13" hidden="1">DPL!$V$42,DPL!$X$48:$X$56</definedName>
    <definedName name="snl__A8E2CD6C_D64E_4624_AE84_7816F9D8F0ED_" localSheetId="47" hidden="1">OGE!$C$20,OGE!$F$24:$G$35</definedName>
    <definedName name="snl__A92F505A_AB8A_447A_8C28_48244F473078_" localSheetId="63" hidden="1">SWEPCO!$V$42,SWEPCO!$X$48:$X$56</definedName>
    <definedName name="snl__A92F505A_AB8A_447A_8C28_48244F473078_" localSheetId="64" hidden="1">'SWEPCO (2)'!$V$42,'SWEPCO (2)'!$X$48:$X$56</definedName>
    <definedName name="snl__A9BA34EB_61DD_454E_A5B7_E482014BC807_" localSheetId="13" hidden="1">DPL!$V$42,DPL!$X$48:$X$56</definedName>
    <definedName name="snl__AA0AD244_E40F_4C79_8873_E85FC2CC56AF_" localSheetId="54" hidden="1">PNM!$V$42,PNM!$X$48:$X$56</definedName>
    <definedName name="snl__AA0AD244_E40F_4C79_8873_E85FC2CC56AF_" localSheetId="53" hidden="1">POR!$V$42,POR!$X$48:$X$56</definedName>
    <definedName name="snl__AA422E5C_5AA9_402D_A504_2ABBDE57AC31_" localSheetId="9" hidden="1">AEE!$C$20,AEE!$F$24:$G$35</definedName>
    <definedName name="snl__AA6843FA_7DDE_458D_A05D_5C0ED6C7115A_" localSheetId="13" hidden="1">DPL!$V$42,DPL!$X$48:$X$56</definedName>
    <definedName name="snl__AAA4BE5E_F4D0_4FDB_A37F_D87C14278CC2_" localSheetId="58" hidden="1">SO!$C$20,SO!$F$24:$G$35</definedName>
    <definedName name="snl__AABF08E9_A8D7_406D_B807_D1A399965E4B_" localSheetId="19" hidden="1">CNP!$C$36,CNP!$F$41:$J$113</definedName>
    <definedName name="snl__AAFE9F4C_3198_4212_A0BA_EE234355B25F_" localSheetId="12" hidden="1">AES!$C$20,AES!$F$24:$G$35</definedName>
    <definedName name="snl__AB03BB91_21CF_4F98_BDF9_B23194D197A8_" localSheetId="60" hidden="1">WEC!$C$20,WEC!$F$24:$G$35</definedName>
    <definedName name="snl__AB683A82_2EE3_4E7F_994E_241C93A4F432_" localSheetId="39" hidden="1">'IDA (2)'!$V$42,'IDA (2)'!$X$48:$X$56</definedName>
    <definedName name="snl__AB84BBB5_C482_4C44_A529_1F89FECFEAC6_" localSheetId="32" hidden="1">EXC!$V$42,EXC!$X$48:$X$56</definedName>
    <definedName name="snl__ABB7FD7E_3F67_4CCA_8192_19AFA020BDDF_" localSheetId="37" hidden="1">HE!$C$36,HE!$F$41:$J$113</definedName>
    <definedName name="snl__ABBCE035_5A9A_4E63_A0B5_63008E21DA4F_" localSheetId="54" hidden="1">PNM!$C$36,PNM!$F$41:$J$113</definedName>
    <definedName name="snl__ABBCE035_5A9A_4E63_A0B5_63008E21DA4F_" localSheetId="53" hidden="1">POR!$C$36,POR!$F$41:$J$113</definedName>
    <definedName name="snl__ABC5F50B_1906_4618_AF7F_1FA653318532_" localSheetId="41" hidden="1">MGEE!$C$36,MGEE!$F$41:$J$113</definedName>
    <definedName name="snl__ABC974DF_CBB9_4968_AB5F_7A821E4816D9_" localSheetId="59" hidden="1">VVC!$C$36,VVC!$F$41:$J$113</definedName>
    <definedName name="snl__ABF2324E_AC40_4C39_AF98_C7C6ED70218B_" localSheetId="20" hidden="1">'CNP (2)'!$C$20,'CNP (2)'!$F$24:$G$35</definedName>
    <definedName name="snl__AC153866_3177_485F_8008_0261045E13FF_" localSheetId="42" hidden="1">'MGEE (2)'!$C$36,'MGEE (2)'!$F$41:$J$113</definedName>
    <definedName name="snl__AC3CF504_4C50_4266_B3DD_E0254C0640F7_" localSheetId="15" hidden="1">AGR!$C$36,AGR!$F$41:$J$113</definedName>
    <definedName name="snl__AC5C9C04_8ED4_4506_ADC6_F95A1DAE2231_" localSheetId="29" hidden="1">EVRG!$V$42,EVRG!$X$48:$X$56</definedName>
    <definedName name="snl__AC6C587C_286F_48DE_89FF_E7B998EC13C3_" localSheetId="45" hidden="1">Gulf!$C$36,Gulf!$F$41:$J$113</definedName>
    <definedName name="snl__AC72877A_C6C6_486B_B6BD_086B223F0D05_" localSheetId="22" hidden="1">ED!$C$36,ED!$F$41:$J$113</definedName>
    <definedName name="snl__AC88185D_061B_4491_8DC7_BC03CEE90AD5_" localSheetId="52" hidden="1">PCG!$C$20,PCG!$F$24:$G$35</definedName>
    <definedName name="snl__ACB3C302_DB70_4341_BFC1_F8CBC8DCFBD7_" localSheetId="13" hidden="1">DPL!$C$20,DPL!$F$24:$G$35</definedName>
    <definedName name="snl__AD15385E_F66D_4894_8258_2CC07C90A879_" localSheetId="28" hidden="1">ETR!$V$42,ETR!$X$48:$X$56</definedName>
    <definedName name="snl__AD1775A6_085B_4A8A_9403_9471C6267F6E_" localSheetId="15" hidden="1">AGR!$V$42,AGR!$X$48:$X$56</definedName>
    <definedName name="snl__AD2548BE_DF8B_4D6A_B72E_7C02D11D9092_" localSheetId="61" hidden="1">XEL!$V$42,XEL!$X$48:$X$56</definedName>
    <definedName name="snl__AD6B688F_E249_4935_84BF_918C5807CD6D_" localSheetId="46" hidden="1">NWE!$V$42,NWE!$X$48:$X$56</definedName>
    <definedName name="snl__ADA815A4_CE66_49D0_A253_153E557976C0_" localSheetId="55" hidden="1">PPL!$V$42,PPL!$X$48:$X$56</definedName>
    <definedName name="snl__ADCC7D30_3742_4E9E_89B3_2A68CEF0B2B1_" localSheetId="14" hidden="1">APC!$C$36,APC!$F$41:$J$113</definedName>
    <definedName name="snl__ADDCD093_BE46_4344_9A44_4D89C7307754_" localSheetId="15" hidden="1">AGR!$C$36,AGR!$F$41:$J$113</definedName>
    <definedName name="snl__ADDCEDA7_44C1_43E0_92ED_BFB5AC7B985A_" localSheetId="58" hidden="1">SO!$C$36,SO!$F$41:$J$113</definedName>
    <definedName name="snl__AE189070_AE91_49C9_AAEC_64485A6A64B1_" localSheetId="38" hidden="1">IDA!$C$20,IDA!$F$24:$G$35</definedName>
    <definedName name="snl__AE28988B_5529_4BD6_9D0F_3161877E89DA_" localSheetId="55" hidden="1">PPL!$V$42,PPL!$X$48:$X$56</definedName>
    <definedName name="snl__AE389533_606E_4894_98A8_780874A9FBB1_" localSheetId="59" hidden="1">VVC!$C$36,VVC!$F$41:$J$113</definedName>
    <definedName name="snl__AE55974C_10B6_4B9A_9903_601736F56E6F_" localSheetId="8" hidden="1">LNT!$C$36,LNT!$F$41:$J$113</definedName>
    <definedName name="snl__AE84FD80_6F9E_47CC_BC4A_142AC7A6731D_" localSheetId="58" hidden="1">SO!$C$36,SO!$F$41:$J$113</definedName>
    <definedName name="snl__AE99C462_ED3A_45E0_87F6_AF4F53F087B0_" localSheetId="16" hidden="1">AVA!$C$36,AVA!$F$41:$J$113</definedName>
    <definedName name="snl__AE9E364F_DDAE_4823_A5E0_92C4B0D14712_" localSheetId="14" hidden="1">APC!$C$36,APC!$F$41:$J$113</definedName>
    <definedName name="snl__AED32104_4522_4553_A533_AC8BA6ED58FE_" localSheetId="59" hidden="1">VVC!$C$20,VVC!$F$24:$G$35</definedName>
    <definedName name="snl__AF16876E_805E_4ED6_83B8_FBDB57717BCF_" localSheetId="13" hidden="1">DPL!$V$42,DPL!$X$48:$X$56</definedName>
    <definedName name="snl__AF291639_4D74_4524_8085_48FB4CD0AC23_" localSheetId="10" hidden="1">AEP!$V$42,AEP!$X$48:$X$56</definedName>
    <definedName name="snl__AF2A8422_622A_4993_A134_00F554D545FA_" localSheetId="27" hidden="1">EIX!$V$42,EIX!$X$48:$X$56</definedName>
    <definedName name="snl__AF3B84E0_05BB_4D8D_93D9_5656DA6AE045_" localSheetId="37" hidden="1">HE!$C$36,HE!$F$41:$J$113</definedName>
    <definedName name="snl__AFFC95CC_0DD2_4501_8B7F_453A676D750E_" localSheetId="29" hidden="1">EVRG!$V$42,EVRG!$X$48:$X$56</definedName>
    <definedName name="snl__B011BBB3_35B5_4FAB_99CC_2FBCDB090A23_" localSheetId="19" hidden="1">CNP!$V$42,CNP!$X$48:$X$56</definedName>
    <definedName name="snl__B017370A_64F2_495A_91C0_402FF07D5A19_" localSheetId="38" hidden="1">IDA!$V$42,IDA!$X$48:$X$56</definedName>
    <definedName name="snl__B04AA4D1_F48D_448F_AB03_5F1567713A87_" localSheetId="22" hidden="1">ED!$C$36,ED!$F$41:$J$113</definedName>
    <definedName name="snl__B05B6F83_C006_4D35_ABA6_96F086471DBE_" localSheetId="16" hidden="1">AVA!$C$20,AVA!$F$24:$G$35</definedName>
    <definedName name="snl__B0B381C9_CFEA_4684_8000_0A02929AC11A_" localSheetId="45" hidden="1">Gulf!$C$20,Gulf!$F$24:$G$35</definedName>
    <definedName name="snl__B0DACC4A_ED6A_4BA5_9D85_3E9AA830C2F4_" localSheetId="46" hidden="1">NWE!$C$36,NWE!$F$41:$J$113</definedName>
    <definedName name="snl__B0DC396D_BCB1_4366_A95A_9132CF0E5EE8_" localSheetId="16" hidden="1">AVA!$C$36,AVA!$F$41:$J$113</definedName>
    <definedName name="snl__B1D15C2C_6973_42F4_9E83_ACF8E9A81A55_" localSheetId="35" hidden="1">'Pepco (2)'!$C$20,'Pepco (2)'!$F$24:$G$35</definedName>
    <definedName name="snl__B21194E7_4BE3_4A2C_80A4_DCF9E50139A1_" localSheetId="60" hidden="1">WEC!$C$36,WEC!$F$41:$J$113</definedName>
    <definedName name="snl__B2249809_4219_4A48_902F_44D61B4AB63D_" localSheetId="30" hidden="1">ES!$C$20,ES!$F$24:$G$35</definedName>
    <definedName name="snl__B2728F91_CA7F_4F92_A9A0_4FCA36FC5E19_" localSheetId="31" hidden="1">'ES (2)'!$V$42,'ES (2)'!$X$48:$X$56</definedName>
    <definedName name="snl__B27889C8_7437_41DC_9C9E_17FDD544E855_" localSheetId="48" hidden="1">OTTR!$C$20,OTTR!$F$24:$G$35</definedName>
    <definedName name="snl__B2830346_7202_46D3_ACBF_C3F5827CF698_" localSheetId="58" hidden="1">SO!$C$20,SO!$F$24:$G$35</definedName>
    <definedName name="snl__B29A4FD5_509C_4603_AC6B_5A0F755B318C_" localSheetId="18" hidden="1">BKH!$V$42,BKH!$X$48:$X$56</definedName>
    <definedName name="snl__B29A4FD5_509C_4603_AC6B_5A0F755B318C_" localSheetId="19" hidden="1">CNP!$V$42,CNP!$X$48:$X$56</definedName>
    <definedName name="snl__B29A4FD5_509C_4603_AC6B_5A0F755B318C_" localSheetId="23" hidden="1">D!$V$42,D!$X$48:$X$56</definedName>
    <definedName name="snl__B29A4FD5_509C_4603_AC6B_5A0F755B318C_" localSheetId="25" hidden="1">DTE!$V$42,DTE!$X$48:$X$56</definedName>
    <definedName name="snl__B29A4FD5_509C_4603_AC6B_5A0F755B318C_" localSheetId="22" hidden="1">ED!$V$42,ED!$X$48:$X$56</definedName>
    <definedName name="snl__B29FAF36_8FD0_4597_A483_F2EC4357CA02_" localSheetId="38" hidden="1">IDA!$V$42,IDA!$X$48:$X$56</definedName>
    <definedName name="snl__B29FAF36_8FD0_4597_A483_F2EC4357CA02_" localSheetId="39" hidden="1">'IDA (2)'!$V$42,'IDA (2)'!$X$48:$X$56</definedName>
    <definedName name="snl__B29FAF36_8FD0_4597_A483_F2EC4357CA02_" localSheetId="41" hidden="1">MGEE!$V$42,MGEE!$X$48:$X$56</definedName>
    <definedName name="snl__B29FAF36_8FD0_4597_A483_F2EC4357CA02_" localSheetId="43" hidden="1">NEE!$V$42,NEE!$X$48:$X$56</definedName>
    <definedName name="snl__B29FAF36_8FD0_4597_A483_F2EC4357CA02_" localSheetId="47" hidden="1">OGE!$V$42,OGE!$X$48:$X$56</definedName>
    <definedName name="snl__B29FAF36_8FD0_4597_A483_F2EC4357CA02_" localSheetId="48" hidden="1">OTTR!$V$42,OTTR!$X$48:$X$56</definedName>
    <definedName name="snl__B29FAF36_8FD0_4597_A483_F2EC4357CA02_" localSheetId="52" hidden="1">PCG!$V$42,PCG!$X$48:$X$56</definedName>
    <definedName name="snl__B29FAF36_8FD0_4597_A483_F2EC4357CA02_" localSheetId="56" hidden="1">PEG!$V$42,PEG!$X$48:$X$56</definedName>
    <definedName name="snl__B29FAF36_8FD0_4597_A483_F2EC4357CA02_" localSheetId="54" hidden="1">PNM!$V$42,PNM!$X$48:$X$56</definedName>
    <definedName name="snl__B29FAF36_8FD0_4597_A483_F2EC4357CA02_" localSheetId="53" hidden="1">POR!$V$42,POR!$X$48:$X$56</definedName>
    <definedName name="snl__B2B5A006_EEEF_488E_AB88_262F6FEC34EC_" localSheetId="34" hidden="1">FE!$V$42,FE!$X$48:$X$56</definedName>
    <definedName name="snl__B2BC7B57_ED65_4636_A55E_9647955543F3_" localSheetId="20" hidden="1">'CNP (2)'!$C$20,'CNP (2)'!$F$24:$G$35</definedName>
    <definedName name="snl__B2CF1BFB_4269_4DBD_9E3E_CB21D8192E9A_" localSheetId="34" hidden="1">FE!$C$36,FE!$F$41:$J$113</definedName>
    <definedName name="snl__B2F32095_9017_483E_B6B6_928E1FE80B46_" localSheetId="37" hidden="1">HE!$C$36,HE!$F$41:$J$113</definedName>
    <definedName name="snl__B2F3C776_AB6F_46F1_93A2_A057338E22AD_" localSheetId="46" hidden="1">NWE!$V$42,NWE!$X$48:$X$56</definedName>
    <definedName name="snl__B3302678_125A_4596_99CD_331DF1E706A5_" localSheetId="43" hidden="1">NEE!$C$20,NEE!$F$24:$G$35</definedName>
    <definedName name="snl__B34B3B63_19CB_4769_9F8C_AA9BA0DC6DA4_" localSheetId="19" hidden="1">CNP!$C$36,CNP!$F$41:$J$113</definedName>
    <definedName name="snl__B36054BF_C9CC_406E_AF93_9304E151FA29_" localSheetId="19" hidden="1">CNP!$C$36,CNP!$F$41:$J$113</definedName>
    <definedName name="snl__B38255F0_AE41_4FD9_8A61_57543B9FD3A7_" localSheetId="61" hidden="1">XEL!$V$42,XEL!$X$48:$X$56</definedName>
    <definedName name="snl__B3841E97_B73D_4870_B991_C26405A80DB2_" localSheetId="52" hidden="1">PCG!$V$42,PCG!$X$48:$X$56</definedName>
    <definedName name="snl__B389F845_06EC_4938_BE2E_F935042FD6F8_" localSheetId="13" hidden="1">DPL!$C$20,DPL!$F$24:$G$35</definedName>
    <definedName name="snl__B3AFD54C_C2D0_4165_8DEE_C1CA724949E2_" localSheetId="32" hidden="1">EXC!$C$20,EXC!$F$24:$G$35</definedName>
    <definedName name="snl__B3E2E07D_77C8_447F_BAFA_801BE5D4D2AD_" localSheetId="51" hidden="1">PSE!$C$20,PSE!$F$24:$G$35</definedName>
    <definedName name="snl__B3F258F3_31BA_4A90_8914_B5AD0A882A43_" localSheetId="19" hidden="1">CNP!$C$36,CNP!$F$41:$J$113</definedName>
    <definedName name="snl__B4172680_516E_4ADA_AA2B_D22E2355E4BF_" localSheetId="38" hidden="1">IDA!$C$36,IDA!$F$41:$J$113</definedName>
    <definedName name="snl__B46121D4_38A7_467E_B3A1_4A17EAC62B43_" localSheetId="62" hidden="1">'SPSCO (2)'!$C$36,'SPSCO (2)'!$F$41:$J$113</definedName>
    <definedName name="snl__B47D8320_D96B_450F_BD6E_3316B7FDD540_" localSheetId="18" hidden="1">BKH!$C$36,BKH!$F$41:$J$113</definedName>
    <definedName name="snl__B47D8320_D96B_450F_BD6E_3316B7FDD540_" localSheetId="19" hidden="1">CNP!$C$36,CNP!$F$41:$J$113</definedName>
    <definedName name="snl__B47D8320_D96B_450F_BD6E_3316B7FDD540_" localSheetId="23" hidden="1">D!$C$36,D!$F$41:$J$113</definedName>
    <definedName name="snl__B47D8320_D96B_450F_BD6E_3316B7FDD540_" localSheetId="25" hidden="1">DTE!$C$36,DTE!$F$41:$J$113</definedName>
    <definedName name="snl__B47D8320_D96B_450F_BD6E_3316B7FDD540_" localSheetId="22" hidden="1">ED!$C$36,ED!$F$41:$J$113</definedName>
    <definedName name="snl__B487E8E1_8A26_4C02_A28F_9B6923997649_" localSheetId="33" hidden="1">BGE!$V$42,BGE!$X$48:$X$56</definedName>
    <definedName name="snl__B4A8BE15_55B9_4275_ABC6_15B5F8E3C784_" localSheetId="20" hidden="1">'CNP (2)'!$C$20,'CNP (2)'!$F$24:$G$35</definedName>
    <definedName name="snl__B4BDC09F_0DA9_458A_8706_C1F5AE68C034_" localSheetId="37" hidden="1">HE!$C$20,HE!$F$24:$G$35</definedName>
    <definedName name="snl__B5000BAB_C8C9_45AF_8C91_E68C7B938721_" localSheetId="45" hidden="1">Gulf!$C$20,Gulf!$F$24:$G$35</definedName>
    <definedName name="snl__B541422F_FFE1_430B_B953_25A6E0E9A354_" localSheetId="26" hidden="1">DUK!$V$42,DUK!$X$48:$X$56</definedName>
    <definedName name="snl__B57FFDED_C634_474B_A7A9_B89806F32BB9_" localSheetId="44" hidden="1">FPL!$V$42,FPL!$X$48:$X$56</definedName>
    <definedName name="snl__B5FA499F_676A_489C_A908_88F91DD43E13_" localSheetId="11" hidden="1">SWEPCO1!$C$20,SWEPCO1!$F$24:$G$35</definedName>
    <definedName name="snl__B5FBB5B0_CCCD_437E_B896_98D6E5CC8B39_" localSheetId="7" hidden="1">ALE!$C$36,ALE!$F$41:$J$113</definedName>
    <definedName name="snl__B5FD1154_7B55_4EA1_AA78_0621C2AD0A92_" localSheetId="15" hidden="1">AGR!$V$42,AGR!$X$48:$X$56</definedName>
    <definedName name="snl__B657A2EF_8D0A_45E6_AD38_60CC1684FD58_" localSheetId="13" hidden="1">DPL!$V$42,DPL!$X$48:$X$56</definedName>
    <definedName name="snl__B66951BA_AC98_4510_9150_77DFCCCCD7A5_" localSheetId="16" hidden="1">AVA!$C$20,AVA!$F$24:$G$35</definedName>
    <definedName name="snl__B6B2108F_5524_4286_8FA2_992F26A4B1D6_" localSheetId="41" hidden="1">MGEE!$V$42,MGEE!$X$48:$X$56</definedName>
    <definedName name="snl__B6BC1964_E398_42A4_920D_BDD02DC266AA_" localSheetId="41" hidden="1">MGEE!$C$36,MGEE!$F$41:$J$113</definedName>
    <definedName name="snl__B6D3E3AE_B15F_4163_9AEB_51C2B3A94AE2_" localSheetId="33" hidden="1">BGE!$C$36,BGE!$F$41:$J$113</definedName>
    <definedName name="snl__B6DBED05_2C22_4600_ACE7_0E99A52C2C72_" localSheetId="22" hidden="1">ED!$C$36,ED!$F$41:$J$113</definedName>
    <definedName name="snl__B6F67EA4_B45A_4FCC_A013_73236C7D06B7_" localSheetId="45" hidden="1">Gulf!$V$42,Gulf!$X$48:$X$56</definedName>
    <definedName name="snl__B72AADE3_1683_4559_B99F_B38424B20C4F_" localSheetId="23" hidden="1">D!$C$36,D!$F$41:$J$113</definedName>
    <definedName name="snl__B736E683_DDE0_4FBB_A816_74C64F81CFE3_" localSheetId="49" hidden="1">PacificCorp!$V$42,PacificCorp!$X$48:$X$56</definedName>
    <definedName name="snl__B78AECC7_5C04_4D14_8700_8765B6BA0332_" localSheetId="22" hidden="1">ED!$C$20,ED!$F$24:$G$35</definedName>
    <definedName name="snl__B78B6914_016C_4BF7_9E38_094242B75E57_" localSheetId="41" hidden="1">MGEE!$C$36,MGEE!$F$41:$J$113</definedName>
    <definedName name="snl__B7915A97_8F90_461F_B4D0_CBAD88D6CD05_" localSheetId="63" hidden="1">SWEPCO!$C$20,SWEPCO!$F$24:$G$35</definedName>
    <definedName name="snl__B7C73D82_92C0_4A91_BD6F_D9680754928F_" localSheetId="32" hidden="1">EXC!$C$36,EXC!$F$41:$J$113</definedName>
    <definedName name="snl__B8228452_7BED_4E37_ABAD_FEB61EF23BA0_" localSheetId="20" hidden="1">'CNP (2)'!$V$42,'CNP (2)'!$X$48:$X$56</definedName>
    <definedName name="snl__B89AF948_1B74_4840_A7F5_BCC5BD7A0409_" localSheetId="62" hidden="1">'SPSCO (2)'!$V$42,'SPSCO (2)'!$X$48:$X$56</definedName>
    <definedName name="snl__B8F1B5CA_8642_4173_A6AB_46F7A352A551_" localSheetId="48" hidden="1">OTTR!$C$20,OTTR!$F$24:$G$35</definedName>
    <definedName name="snl__B8F864AE_1484_495D_881E_669F67898999_" localSheetId="19" hidden="1">CNP!$V$42,CNP!$X$48:$X$56</definedName>
    <definedName name="snl__B93248D4_7A92_49E5_9FCA_31301ADC350D_" localSheetId="55" hidden="1">PPL!$C$20,PPL!$F$24:$G$35</definedName>
    <definedName name="snl__B9480ABD_96CB_46EF_8353_7044C7104560_" localSheetId="40" hidden="1">MDU!$C$20,MDU!$F$24:$G$35</definedName>
    <definedName name="snl__B967F128_3772_4727_87CE_F5FF0B50BE42_" localSheetId="55" hidden="1">PPL!$C$20,PPL!$F$24:$G$35</definedName>
    <definedName name="snl__B969A4DC_1523_4A38_BD6D_DF6DA73AA01E_" localSheetId="59" hidden="1">VVC!$V$42,VVC!$X$48:$X$56</definedName>
    <definedName name="snl__B9A94201_7A83_4600_9914_8BA6E1D4895D_" localSheetId="46" hidden="1">NWE!$C$36,NWE!$F$41:$J$113</definedName>
    <definedName name="snl__B9B4DAB6_12BC_4607_B56D_639563CFB72D_" localSheetId="56" hidden="1">PEG!$V$42,PEG!$X$48:$X$56</definedName>
    <definedName name="snl__B9C0E06F_0F18_4954_9403_D6D2A7E6CDDE_" localSheetId="46" hidden="1">NWE!$V$42,NWE!$X$48:$X$56</definedName>
    <definedName name="snl__BA1D6543_EFB1_41A5_B90F_345C9A68FB13_" localSheetId="37" hidden="1">HE!$C$20,HE!$F$24:$G$35</definedName>
    <definedName name="snl__BA558EEC_F439_4D06_8183_C6DA67940E7A_" localSheetId="19" hidden="1">CNP!$V$42,CNP!$X$48:$X$56</definedName>
    <definedName name="snl__BA58A9D3_A0B3_4F78_90C7_A9F9A9254B35_" localSheetId="52" hidden="1">PCG!$V$42,PCG!$X$48:$X$56</definedName>
    <definedName name="snl__BA5FDFC5_C1B2_4866_8ABD_C6C2C1F2A52D_" localSheetId="14" hidden="1">APC!$C$20,APC!$F$24:$G$35</definedName>
    <definedName name="snl__BA986082_082D_4938_B73E_20E3AAF64185_" localSheetId="34" hidden="1">FE!$C$20,FE!$F$24:$G$35</definedName>
    <definedName name="snl__BADA335D_60CA_4844_8757_21D278A33EEA_" localSheetId="25" hidden="1">DTE!$V$42,DTE!$X$48:$X$56</definedName>
    <definedName name="snl__BADD790A_0DD7_4782_935A_7B849CD2B492_" localSheetId="50" hidden="1">PNW!$C$20,PNW!$F$24:$G$35</definedName>
    <definedName name="snl__BAE676DF_AD55_44BA_BC58_351F6E7236B6_" localSheetId="29" hidden="1">EVRG!$C$36,EVRG!$F$41:$J$113</definedName>
    <definedName name="snl__BB02800B_6B91_4339_B616_913A46035C29_" localSheetId="57" hidden="1">SRE!$C$20,SRE!$F$24:$G$35</definedName>
    <definedName name="snl__BB040EDE_77EA_42DA_9879_8DD2BA0A1637_" localSheetId="24" hidden="1">DESC!$C$36,DESC!$F$41:$J$113</definedName>
    <definedName name="snl__BB1C970F_0E73_49F7_949C_21D419F415B9_" localSheetId="7" hidden="1">ALE!$C$20,ALE!$F$24:$G$35</definedName>
    <definedName name="snl__BB20A365_15C8_4299_BB8D_890F57D77C4C_" localSheetId="38" hidden="1">IDA!$C$36,IDA!$F$41:$J$113</definedName>
    <definedName name="snl__BB44681C_03F2_4B96_9D24_1FB5D73DE2B4_" localSheetId="11" hidden="1">SWEPCO1!$C$36,SWEPCO1!$F$41:$J$113</definedName>
    <definedName name="snl__BB65681C_619B_452D_ADDA_F40267506FE8_" localSheetId="18" hidden="1">BKH!$C$36,BKH!$F$41:$J$113</definedName>
    <definedName name="snl__BB8148A7_25DF_4B87_B19D_299D96E27462_" localSheetId="21" hidden="1">CMS!$C$20,CMS!$F$24:$G$35</definedName>
    <definedName name="snl__BB8DE235_AC54_431D_81D8_A16EBF14DBAB_" localSheetId="32" hidden="1">EXC!$V$42,EXC!$X$48:$X$56</definedName>
    <definedName name="snl__BBAD6002_5AC8_45D0_B82D_FD23718D77A5_" localSheetId="21" hidden="1">CMS!$V$42,CMS!$X$48:$X$56</definedName>
    <definedName name="snl__BBBD5034_F09F_459C_BCF1_A64059AD01C8_" localSheetId="46" hidden="1">NWE!$V$42,NWE!$X$48:$X$56</definedName>
    <definedName name="snl__BBC88976_5AE0_4E2B_A577_A9271DEE5C67_" localSheetId="10" hidden="1">AEP!$V$42,AEP!$X$48:$X$56</definedName>
    <definedName name="snl__BBEAA0A9_7911_4EA0_8783_17BB24682114_" localSheetId="62" hidden="1">'SPSCO (2)'!$C$36,'SPSCO (2)'!$F$41:$J$113</definedName>
    <definedName name="snl__BBEAA0A9_7911_4EA0_8783_17BB24682114_" localSheetId="63" hidden="1">SWEPCO!$C$36,SWEPCO!$F$41:$J$113</definedName>
    <definedName name="snl__BBEAA0A9_7911_4EA0_8783_17BB24682114_" localSheetId="64" hidden="1">'SWEPCO (2)'!$C$36,'SWEPCO (2)'!$F$41:$J$113</definedName>
    <definedName name="snl__BC1CA359_1ABB_4D34_A968_AC8793BD4B57_" localSheetId="17" hidden="1">'AVA (2)'!$V$42,'AVA (2)'!$X$48:$X$56</definedName>
    <definedName name="snl__BC616066_F45B_465E_BE3B_8DBFF8281517_" localSheetId="30" hidden="1">ES!$C$20,ES!$F$24:$G$35</definedName>
    <definedName name="snl__BC733844_9147_440B_9A80_0C3DD375101A_" localSheetId="44" hidden="1">FPL!$V$42,FPL!$X$48:$X$56</definedName>
    <definedName name="snl__BC87E6AB_B0B4_4FE9_BF0C_846B788C5F8F_" localSheetId="48" hidden="1">OTTR!$C$36,OTTR!$F$41:$J$113</definedName>
    <definedName name="snl__BC9ABE8E_07F3_4DB6_B389_38E6C2415834_" localSheetId="22" hidden="1">ED!$V$42,ED!$X$48:$X$56</definedName>
    <definedName name="snl__BC9AC962_AFC3_4ECA_9A53_1E1B6BC337B0_" localSheetId="33" hidden="1">BGE!$C$20,BGE!$F$24:$G$35</definedName>
    <definedName name="snl__BCB6A2D2_7224_4EC5_8DC0_67F5BC75D84B_" localSheetId="41" hidden="1">MGEE!$C$36,MGEE!$F$41:$J$113</definedName>
    <definedName name="snl__BCC63229_B223_4FCF_A860_610735BF0A13_" localSheetId="23" hidden="1">D!$V$42,D!$X$48:$X$56</definedName>
    <definedName name="snl__BCDB4DE8_3F5D_47D0_BD68_C5C72BE1C6A3_" localSheetId="17" hidden="1">'AVA (2)'!$V$42,'AVA (2)'!$X$48:$X$56</definedName>
    <definedName name="snl__BCF16404_AE55_42D2_BEDE_425055789847_" localSheetId="61" hidden="1">XEL!$C$20,XEL!$F$24:$G$35</definedName>
    <definedName name="snl__BD1231F2_B794_4C94_B6E8_53666BCBA3D8_" localSheetId="25" hidden="1">DTE!$V$42,DTE!$X$48:$X$56</definedName>
    <definedName name="snl__BD34EFC6_101C_45C8_A284_D3516519C6BF_" localSheetId="52" hidden="1">PCG!$C$36,PCG!$F$41:$J$113</definedName>
    <definedName name="snl__BD48F545_D3EE_4683_9558_686925403DCC_" localSheetId="54" hidden="1">PNM!$V$42,PNM!$X$48:$X$56</definedName>
    <definedName name="snl__BDBFB65E_4494_4A0B_98C1_689E54450C1C_" localSheetId="59" hidden="1">VVC!$C$36,VVC!$F$41:$J$113</definedName>
    <definedName name="snl__BDE58F81_E264_4286_B382_5E223A625867_" localSheetId="23" hidden="1">D!$C$20,D!$F$24:$G$35</definedName>
    <definedName name="snl__BE129657_F82B_4E8E_90C7_C11634AC3B04_" localSheetId="8" hidden="1">LNT!$C$20,LNT!$F$24:$G$35</definedName>
    <definedName name="snl__BE1DAEF2_7009_4196_A992_C482AF1494F2_" localSheetId="13" hidden="1">DPL!$C$20,DPL!$F$24:$G$35</definedName>
    <definedName name="snl__BED921A7_4E34_4B1E_86BB_DB1E194165A1_" localSheetId="40" hidden="1">MDU!$C$36,MDU!$F$41:$J$113</definedName>
    <definedName name="snl__BEE1CC56_B1C4_4A82_8612_FB3A651E2B4F_" localSheetId="44" hidden="1">FPL!$V$42,FPL!$X$48:$X$56</definedName>
    <definedName name="snl__BEF7BB02_D447_4E45_9F8A_9D4135AA7422_" localSheetId="32" hidden="1">EXC!$V$42,EXC!$X$48:$X$56</definedName>
    <definedName name="snl__BF544F63_8A1F_42C0_8585_047D041375ED_" localSheetId="24" hidden="1">DESC!$V$42,DESC!$X$48:$X$56</definedName>
    <definedName name="snl__BF88F25C_8492_4CAE_B136_0531765D33EA_" localSheetId="38" hidden="1">IDA!$V$42,IDA!$X$48:$X$56</definedName>
    <definedName name="snl__BF92E83A_E0DE_49A1_872C_B91296503B91_" localSheetId="49" hidden="1">PacificCorp!$C$36,PacificCorp!$F$41:$J$113</definedName>
    <definedName name="snl__BF9BD8DB_F2DA_469D_B11F_BA7AE2BCED85_" localSheetId="12" hidden="1">AES!$C$20,AES!$F$24:$G$35</definedName>
    <definedName name="snl__BFF53D56_A69C_43F8_BB8D_A1E5B489D0A3_" localSheetId="11" hidden="1">SWEPCO1!$C$36,SWEPCO1!$F$41:$J$113</definedName>
    <definedName name="snl__C0366AA7_4358_43E6_A4D9_E0A8EA79E476_" localSheetId="18" hidden="1">BKH!$C$36,BKH!$F$41:$J$113</definedName>
    <definedName name="snl__C03D2EE6_969E_4019_BD9E_42DCFBCBE196_" localSheetId="15" hidden="1">AGR!$C$20,AGR!$F$24:$G$35</definedName>
    <definedName name="snl__C06010BD_66A7_4F81_A479_123F55AE4A41_" localSheetId="29" hidden="1">EVRG!$V$42,EVRG!$X$48:$X$56</definedName>
    <definedName name="snl__C064CEBB_B376_41BC_A067_487B6CDCD2D6_" localSheetId="25" hidden="1">DTE!$V$42,DTE!$X$48:$X$56</definedName>
    <definedName name="snl__C091B047_F874_4244_BD8B_98804C1EFCE1_" localSheetId="19" hidden="1">CNP!$C$36,CNP!$F$41:$J$113</definedName>
    <definedName name="snl__C151481B_8BF5_4105_A6F3_FDEA4BFFB44E_" localSheetId="32" hidden="1">EXC!$C$36,EXC!$F$41:$J$113</definedName>
    <definedName name="snl__C18F514A_8D21_487F_8B5F_83759723C22C_" localSheetId="10" hidden="1">AEP!$C$20,AEP!$F$24:$G$35</definedName>
    <definedName name="snl__C1917724_0380_4D51_B6F4_FF1E61ACE4F1_" localSheetId="12" hidden="1">AES!$V$42,AES!$X$48:$X$56</definedName>
    <definedName name="snl__C1C76FBC_1611_475A_9E7A_F52EFC025068_" localSheetId="36" hidden="1">FOR!$C$20,FOR!$F$24:$G$35</definedName>
    <definedName name="snl__C21753DD_F3FD_47A6_9B34_858BEF8C47BD_" localSheetId="63" hidden="1">SWEPCO!$C$20,SWEPCO!$F$24:$G$35</definedName>
    <definedName name="snl__C21753DD_F3FD_47A6_9B34_858BEF8C47BD_" localSheetId="64" hidden="1">'SWEPCO (2)'!$C$20,'SWEPCO (2)'!$F$24:$G$35</definedName>
    <definedName name="snl__C22C38F4_8BC0_4D12_ADF0_5D49306E307A_" localSheetId="30" hidden="1">ES!$C$36,ES!$F$41:$J$113</definedName>
    <definedName name="snl__C22C38F4_8BC0_4D12_ADF0_5D49306E307A_" localSheetId="31" hidden="1">'ES (2)'!$C$36,'ES (2)'!$F$41:$J$113</definedName>
    <definedName name="snl__C22C38F4_8BC0_4D12_ADF0_5D49306E307A_" localSheetId="36" hidden="1">FOR!$C$36,FOR!$F$41:$J$113</definedName>
    <definedName name="snl__C22C38F4_8BC0_4D12_ADF0_5D49306E307A_" localSheetId="38" hidden="1">IDA!$C$36,IDA!$F$41:$J$113</definedName>
    <definedName name="snl__C22C38F4_8BC0_4D12_ADF0_5D49306E307A_" localSheetId="39" hidden="1">'IDA (2)'!$C$36,'IDA (2)'!$F$41:$J$113</definedName>
    <definedName name="snl__C22C38F4_8BC0_4D12_ADF0_5D49306E307A_" localSheetId="41" hidden="1">MGEE!$C$36,MGEE!$F$41:$J$113</definedName>
    <definedName name="snl__C22C38F4_8BC0_4D12_ADF0_5D49306E307A_" localSheetId="43" hidden="1">NEE!$C$36,NEE!$F$41:$J$113</definedName>
    <definedName name="snl__C22C38F4_8BC0_4D12_ADF0_5D49306E307A_" localSheetId="47" hidden="1">OGE!$C$36,OGE!$F$41:$J$113</definedName>
    <definedName name="snl__C22C38F4_8BC0_4D12_ADF0_5D49306E307A_" localSheetId="48" hidden="1">OTTR!$C$36,OTTR!$F$41:$J$113</definedName>
    <definedName name="snl__C22C38F4_8BC0_4D12_ADF0_5D49306E307A_" localSheetId="52" hidden="1">PCG!$C$36,PCG!$F$41:$J$113</definedName>
    <definedName name="snl__C22C38F4_8BC0_4D12_ADF0_5D49306E307A_" localSheetId="56" hidden="1">PEG!$C$36,PEG!$F$41:$J$113</definedName>
    <definedName name="snl__C22C38F4_8BC0_4D12_ADF0_5D49306E307A_" localSheetId="54" hidden="1">PNM!$C$36,PNM!$F$41:$J$113</definedName>
    <definedName name="snl__C22C38F4_8BC0_4D12_ADF0_5D49306E307A_" localSheetId="53" hidden="1">POR!$C$36,POR!$F$41:$J$113</definedName>
    <definedName name="snl__C2584F6F_106F_46D3_B908_EAA39F44D32D_" localSheetId="51" hidden="1">PSE!$V$42,PSE!$X$48:$X$56</definedName>
    <definedName name="snl__C2FCED37_559E_4419_B115_F844DFB10949_" localSheetId="40" hidden="1">MDU!$C$36,MDU!$F$41:$J$113</definedName>
    <definedName name="snl__C33B1676_AB3B_48C4_BA00_BC621F95C011_" localSheetId="63" hidden="1">SWEPCO!$C$20,SWEPCO!$F$24:$G$35</definedName>
    <definedName name="snl__C33B1676_AB3B_48C4_BA00_BC621F95C011_" localSheetId="64" hidden="1">'SWEPCO (2)'!$C$20,'SWEPCO (2)'!$F$24:$G$35</definedName>
    <definedName name="snl__C33E2C33_5AF2_422D_85CD_A7EB7407AE27_" localSheetId="24" hidden="1">DESC!$C$20,DESC!$F$24:$G$35</definedName>
    <definedName name="snl__C3481AB0_7077_4A89_AEBE_5E1B22B353BD_" localSheetId="58" hidden="1">SO!$C$20,SO!$F$24:$G$35</definedName>
    <definedName name="snl__C3640866_1495_4DCB_BDF0_E75D8762A31A_" localSheetId="34" hidden="1">FE!$C$36,FE!$F$41:$J$113</definedName>
    <definedName name="snl__C3648410_331D_406E_9DD4_29ABEAEE50D3_" localSheetId="63" hidden="1">SWEPCO!$C$20,SWEPCO!$F$24:$G$35</definedName>
    <definedName name="snl__C3648410_331D_406E_9DD4_29ABEAEE50D3_" localSheetId="64" hidden="1">'SWEPCO (2)'!$C$20,'SWEPCO (2)'!$F$24:$G$35</definedName>
    <definedName name="snl__C3973FF5_7043_41F0_B715_A04EA187E171_" localSheetId="40" hidden="1">MDU!$C$20,MDU!$F$24:$G$35</definedName>
    <definedName name="snl__C3BF18DC_ACF0_4AA6_86AE_3081FD9097F7_" localSheetId="18" hidden="1">BKH!$V$42,BKH!$X$48:$X$56</definedName>
    <definedName name="snl__C406004B_FCDC_471A_9FAF_0439D4B20F4B_" localSheetId="46" hidden="1">NWE!$C$36,NWE!$F$41:$J$113</definedName>
    <definedName name="snl__C40CF397_D21D_4F7E_82AD_9543944DC2AE_" localSheetId="59" hidden="1">VVC!$C$20,VVC!$F$24:$G$35</definedName>
    <definedName name="snl__C429E699_109C_477E_A00B_33F22E6B694A_" localSheetId="59" hidden="1">VVC!$C$36,VVC!$F$41:$J$113</definedName>
    <definedName name="snl__C443798A_AC9C_4362_A4E6_DA97CD5A32D3_" localSheetId="19" hidden="1">CNP!$V$42,CNP!$X$48:$X$56</definedName>
    <definedName name="snl__C4490F46_A95C_483D_8CE4_F01A4C0B401F_" localSheetId="29" hidden="1">EVRG!$C$36,EVRG!$F$41:$J$113</definedName>
    <definedName name="snl__C4789FD2_B1A5_4FD3_A975_653D3F04D755_" localSheetId="10" hidden="1">AEP!$V$42,AEP!$X$48:$X$56</definedName>
    <definedName name="snl__C48852EB_15AA_439A_A699_C274EDC58788_" localSheetId="52" hidden="1">PCG!$C$20,PCG!$F$24:$G$35</definedName>
    <definedName name="snl__C49B5089_15E0_4C9F_ACC1_1A361C62F067_" localSheetId="54" hidden="1">PNM!$V$42,PNM!$X$48:$X$56</definedName>
    <definedName name="snl__C49B5089_15E0_4C9F_ACC1_1A361C62F067_" localSheetId="53" hidden="1">POR!$V$42,POR!$X$48:$X$56</definedName>
    <definedName name="snl__C4CF0519_EC02_4976_B451_386FC868F368_" localSheetId="43" hidden="1">NEE!$C$20,NEE!$F$24:$G$35</definedName>
    <definedName name="snl__C4D0E407_FFA3_495E_A8D6_6645D57811C0_" localSheetId="33" hidden="1">BGE!$C$36,BGE!$F$41:$J$113</definedName>
    <definedName name="snl__C4F768FE_20EE_4E30_A6C0_0C83E7A07D42_" localSheetId="19" hidden="1">CNP!$C$20,CNP!$F$24:$G$35</definedName>
    <definedName name="snl__C4FBFBE0_A26F_45F3_9093_ED626FC35E36_" localSheetId="56" hidden="1">PEG!$C$20,PEG!$F$24:$G$35</definedName>
    <definedName name="snl__C4FD3031_4B5F_4570_BDA8_A30A3F7631F8_" localSheetId="20" hidden="1">'CNP (2)'!$V$42,'CNP (2)'!$X$48:$X$56</definedName>
    <definedName name="snl__C50B7220_299A_4949_8713_3A133C61AD2F_" localSheetId="8" hidden="1">LNT!$V$42,LNT!$X$48:$X$56</definedName>
    <definedName name="snl__C5363611_6352_4519_8EA1_C772B71194CF_" localSheetId="10" hidden="1">AEP!$V$42,AEP!$X$48:$X$56</definedName>
    <definedName name="snl__C548792B_0F07_4246_B1D6_2DA78304EF59_" localSheetId="40" hidden="1">MDU!$C$20,MDU!$F$24:$G$35</definedName>
    <definedName name="snl__C56CB304_4D44_49A5_85BA_25C4C2DAF083_" localSheetId="52" hidden="1">PCG!$V$42,PCG!$X$48:$X$56</definedName>
    <definedName name="snl__C56CB304_4D44_49A5_85BA_25C4C2DAF083_" localSheetId="54" hidden="1">PNM!$V$42,PNM!$X$48:$X$56</definedName>
    <definedName name="snl__C56CB304_4D44_49A5_85BA_25C4C2DAF083_" localSheetId="53" hidden="1">POR!$V$42,POR!$X$48:$X$56</definedName>
    <definedName name="snl__C5C7B448_B986_4EFC_9F6B_BF4C386EC2A3_" localSheetId="29" hidden="1">EVRG!$C$20,EVRG!$F$24:$G$35</definedName>
    <definedName name="snl__C5D33207_8CEE_4D69_9966_7DFE42FCC1DB_" localSheetId="54" hidden="1">PNM!$C$36,PNM!$F$41:$J$113</definedName>
    <definedName name="snl__C5D33207_8CEE_4D69_9966_7DFE42FCC1DB_" localSheetId="53" hidden="1">POR!$C$36,POR!$F$41:$J$113</definedName>
    <definedName name="snl__C60BBB10_E793_4F6F_AAB4_7D838E4A5D94_" localSheetId="28" hidden="1">ETR!$C$20,ETR!$F$24:$G$35</definedName>
    <definedName name="snl__C61B9E40_8801_4A43_ADCF_BBE9388DAE26_" localSheetId="27" hidden="1">EIX!$V$42,EIX!$X$48:$X$56</definedName>
    <definedName name="snl__C61F1755_2506_4B05_B7FB_7FC6A3E96D93_" localSheetId="45" hidden="1">Gulf!$V$42,Gulf!$X$48:$X$56</definedName>
    <definedName name="snl__C6229806_D6FC_444F_BE99_9C1E8BFF56C2_" localSheetId="50" hidden="1">PNW!$C$20,PNW!$F$24:$G$35</definedName>
    <definedName name="snl__C626E526_27CB_443C_9ECF_57EBA1E001C1_" localSheetId="49" hidden="1">PacificCorp!$C$36,PacificCorp!$F$41:$J$113</definedName>
    <definedName name="snl__C632BDCB_5C3F_40F2_935F_2F17F2B6C488_" localSheetId="62" hidden="1">'SPSCO (2)'!$V$42,'SPSCO (2)'!$X$48:$X$56</definedName>
    <definedName name="snl__C681CA6A_0EA4_4DFB_B79B_3F28A90BB52F_" localSheetId="23" hidden="1">D!$C$36,D!$F$41:$J$113</definedName>
    <definedName name="snl__C6827DFB_EBF7_4F7A_AAD2_FF8D5A888FF2_" localSheetId="40" hidden="1">MDU!$C$20,MDU!$F$24:$G$35</definedName>
    <definedName name="snl__C695CF31_FED1_4C41_94AC_F1EA3EB5BE77_" localSheetId="40" hidden="1">MDU!$C$20,MDU!$F$24:$G$35</definedName>
    <definedName name="snl__C6B43BC2_745F_4868_9D01_12C477835AD4_" localSheetId="50" hidden="1">PNW!$C$20,PNW!$F$24:$G$35</definedName>
    <definedName name="snl__C6FC014B_A76C_4974_9CB4_B5425FEAF656_" localSheetId="42" hidden="1">'MGEE (2)'!$C$20,'MGEE (2)'!$F$24:$G$35</definedName>
    <definedName name="snl__C7073549_1B30_4710_AA38_BDE90E6EDC41_" localSheetId="12" hidden="1">AES!$C$20,AES!$F$24:$G$35</definedName>
    <definedName name="snl__C722A08A_46A4_4D80_9EE6_0B99F2959BCE_" localSheetId="38" hidden="1">IDA!$C$20,IDA!$F$24:$G$35</definedName>
    <definedName name="snl__C7305230_715E_47EB_A9F1_E9979611A173_" localSheetId="62" hidden="1">'SPSCO (2)'!$C$20,'SPSCO (2)'!$F$24:$G$35</definedName>
    <definedName name="snl__C73512DD_63D6_40ED_ACAB_2A8509C4BB23_" localSheetId="27" hidden="1">EIX!$C$36,EIX!$F$41:$J$113</definedName>
    <definedName name="snl__C735CBA4_D8DC_462D_888B_D25CC82B7D88_" localSheetId="12" hidden="1">AES!$C$36,AES!$F$41:$J$113</definedName>
    <definedName name="snl__C7418AEF_05AC_4612_94DC_70BB57CD1BFB_" localSheetId="37" hidden="1">HE!$V$42,HE!$X$48:$X$56</definedName>
    <definedName name="snl__C74C676B_FEAC_4C02_9C39_4EDFF00DC634_" localSheetId="12" hidden="1">AES!$C$36,AES!$F$41:$J$113</definedName>
    <definedName name="snl__C7509728_A218_4ACB_B4AA_C2C869B1FE46_" localSheetId="50" hidden="1">PNW!$C$36,PNW!$F$41:$J$113</definedName>
    <definedName name="snl__C759E21C_01A7_4243_925C_01C535AB4529_" localSheetId="35" hidden="1">'Pepco (2)'!$C$20,'Pepco (2)'!$F$24:$G$35</definedName>
    <definedName name="snl__C77B55A6_CFD9_4C3D_ABA3_428F70FD54D3_" localSheetId="22" hidden="1">ED!$V$42,ED!$X$48:$X$56</definedName>
    <definedName name="snl__C794342E_8423_476F_8D86_0F2C328BFFA7_" localSheetId="41" hidden="1">MGEE!$C$20,MGEE!$F$24:$G$35</definedName>
    <definedName name="snl__C7A7B680_D71F_4260_A766_05C123B59E06_" localSheetId="16" hidden="1">AVA!$C$36,AVA!$F$41:$J$113</definedName>
    <definedName name="snl__C82971E0_43BE_410C_B46B_E9762FBC3738_" localSheetId="44" hidden="1">FPL!$C$20,FPL!$F$24:$G$35</definedName>
    <definedName name="snl__C842C145_BE45_45B0_A60C_1D5B935F0868_" localSheetId="42" hidden="1">'MGEE (2)'!$V$42,'MGEE (2)'!$X$48:$X$56</definedName>
    <definedName name="snl__C85D8C9D_862D_4CBD_AF8B_70EE262BB4AC_" localSheetId="18" hidden="1">BKH!$C$20,BKH!$F$24:$G$35</definedName>
    <definedName name="snl__C86E2B4A_98B8_4E32_8E1F_F708C08C24B6_" localSheetId="59" hidden="1">VVC!$C$20,VVC!$F$24:$G$35</definedName>
    <definedName name="snl__C892235B_C4A3_42FE_9CED_8AB00A805AC6_" localSheetId="62" hidden="1">'SPSCO (2)'!$C$36,'SPSCO (2)'!$F$41:$J$113</definedName>
    <definedName name="snl__C89AE03F_80EE_4F1D_9EC7_3D02F1BEEBD6_" localSheetId="19" hidden="1">CNP!$C$36,CNP!$F$41:$J$113</definedName>
    <definedName name="snl__C89D8D77_7B12_4BBC_9D02_A769EC819507_" localSheetId="13" hidden="1">DPL!$C$36,DPL!$F$41:$J$113</definedName>
    <definedName name="snl__C89F9C9C_94F2_441B_905A_1DA7F411234F_" localSheetId="27" hidden="1">EIX!$V$42,EIX!$X$48:$X$56</definedName>
    <definedName name="snl__C8A23A94_F2AA_4916_8647_3D53485A01F6_" localSheetId="46" hidden="1">NWE!$C$20,NWE!$F$24:$G$35</definedName>
    <definedName name="snl__C8A60D95_BBDB_494F_ADA7_29555EA89D39_" localSheetId="45" hidden="1">Gulf!$C$20,Gulf!$F$24:$G$35</definedName>
    <definedName name="snl__C8AD4CFE_2A01_4BBA_98D7_F729A7EA95A4_" localSheetId="44" hidden="1">FPL!$V$42,FPL!$X$48:$X$56</definedName>
    <definedName name="snl__C8C77255_9C7D_45F4_9C6F_D76733E4224C_" localSheetId="44" hidden="1">FPL!$V$42,FPL!$X$48:$X$56</definedName>
    <definedName name="snl__C8EDACE4_9ABA_4756_BB2E_2DFCCAFA9870_" localSheetId="30" hidden="1">ES!$V$42,ES!$X$48:$X$56</definedName>
    <definedName name="snl__C93FBA86_B803_4CAF_902B_98B55ABF0925_" localSheetId="59" hidden="1">VVC!$C$20,VVC!$F$24:$G$35</definedName>
    <definedName name="snl__C93FBA86_B803_4CAF_902B_98B55ABF0925_" localSheetId="60" hidden="1">WEC!$C$20,WEC!$F$24:$G$35</definedName>
    <definedName name="snl__C93FBA86_B803_4CAF_902B_98B55ABF0925_" localSheetId="61" hidden="1">XEL!$C$20,XEL!$F$24:$G$35</definedName>
    <definedName name="snl__C945BBE3_6C31_4C82_8F7E_D461DD7C529E_" localSheetId="52" hidden="1">PCG!$C$36,PCG!$F$41:$J$113</definedName>
    <definedName name="snl__C9497950_12F2_45B1_9AB1_935868BA6B22_" localSheetId="38" hidden="1">IDA!$C$20,IDA!$F$24:$G$35</definedName>
    <definedName name="snl__C954CACB_CE12_43C1_995C_64F35FC6C394_" localSheetId="13" hidden="1">DPL!$C$36,DPL!$F$41:$J$113</definedName>
    <definedName name="snl__C97B537D_8762_48A0_87AD_9B2992D9B7CF_" localSheetId="59" hidden="1">VVC!$C$20,VVC!$F$24:$G$35</definedName>
    <definedName name="snl__C98DC4E4_D608_4EE0_A34D_3C25BD21A64D_" localSheetId="23" hidden="1">D!$V$42,D!$X$48:$X$56</definedName>
    <definedName name="snl__C9982706_BB45_453E_9A29_8018919EB21E_" localSheetId="11" hidden="1">SWEPCO1!$C$20,SWEPCO1!$F$24:$G$35</definedName>
    <definedName name="snl__C99AE817_F11F_421B_94AD_97F2D969C062_" localSheetId="11" hidden="1">SWEPCO1!$C$20,SWEPCO1!$F$24:$G$35</definedName>
    <definedName name="snl__C9AF4695_7622_4F67_A128_BF3AAE157CEC_" localSheetId="60" hidden="1">WEC!$C$36,WEC!$F$41:$J$113</definedName>
    <definedName name="snl__C9B44C0F_E634_488D_841E_6C11AED43D88_" localSheetId="12" hidden="1">AES!$V$42,AES!$X$48:$X$56</definedName>
    <definedName name="snl__C9C401C4_621F_4E67_BFD4_D9C44DA28A41_" localSheetId="18" hidden="1">BKH!$V$42,BKH!$X$48:$X$56</definedName>
    <definedName name="snl__C9D054A2_506A_4E94_9C41_A4B0ED06C251_" localSheetId="32" hidden="1">EXC!$C$20,EXC!$F$24:$G$35</definedName>
    <definedName name="snl__C9E1C0B9_1446_45EE_8A18_6CBB26A47BFE_" localSheetId="45" hidden="1">Gulf!$C$36,Gulf!$F$41:$J$113</definedName>
    <definedName name="snl__CA1CAC0E_0166_4987_A677_7A552F48806C_" localSheetId="58" hidden="1">SO!$V$42,SO!$X$48:$X$56</definedName>
    <definedName name="snl__CA47B6B4_2D9A_4043_ADBE_846BC0BC6370_" localSheetId="31" hidden="1">'ES (2)'!$V$42,'ES (2)'!$X$48:$X$56</definedName>
    <definedName name="snl__CA7334D5_E689_4692_95FB_0B490332D2F9_" localSheetId="44" hidden="1">FPL!$C$20,FPL!$F$24:$G$35</definedName>
    <definedName name="snl__CA881BD1_B8CE_4BF2_9FC0_1126041CF292_" localSheetId="42" hidden="1">'MGEE (2)'!$V$42,'MGEE (2)'!$X$48:$X$56</definedName>
    <definedName name="snl__CAA04AC3_D60F_4DDF_A367_D6BD4B113B66_" localSheetId="34" hidden="1">FE!$V$42,FE!$X$48:$X$56</definedName>
    <definedName name="snl__CAA04AC3_D60F_4DDF_A367_D6BD4B113B66_" localSheetId="35" hidden="1">'Pepco (2)'!$V$42,'Pepco (2)'!$X$48:$X$56</definedName>
    <definedName name="snl__CABC4E54_ED6B_44BC_938B_ED9E53896928_" localSheetId="23" hidden="1">D!$V$42,D!$X$48:$X$56</definedName>
    <definedName name="snl__CABC4E54_ED6B_44BC_938B_ED9E53896928_" localSheetId="25" hidden="1">DTE!$V$42,DTE!$X$48:$X$56</definedName>
    <definedName name="snl__CABCF430_FEB9_4754_A797_62B6AA139394_" localSheetId="54" hidden="1">PNM!$C$20,PNM!$F$24:$G$35</definedName>
    <definedName name="snl__CABCF430_FEB9_4754_A797_62B6AA139394_" localSheetId="53" hidden="1">POR!$C$20,POR!$F$24:$G$35</definedName>
    <definedName name="snl__CB103EF7_3C7A_4362_B131_362DBEF2362F_" localSheetId="42" hidden="1">'MGEE (2)'!$C$36,'MGEE (2)'!$F$41:$J$113</definedName>
    <definedName name="snl__CB364813_37A5_473A_998F_1E062E5786CA_" localSheetId="12" hidden="1">AES!$V$42,AES!$X$48:$X$56</definedName>
    <definedName name="snl__CB466472_7581_4692_95B1_ACA07AC59D8C_" localSheetId="19" hidden="1">CNP!$V$42,CNP!$X$48:$X$56</definedName>
    <definedName name="snl__CB4B11F6_1686_4C14_8035_68929F0B0619_" localSheetId="21" hidden="1">CMS!$V$42,CMS!$X$48:$X$56</definedName>
    <definedName name="snl__CB5EDB5A_04ED_485D_8C27_B21F29305528_" localSheetId="39" hidden="1">'IDA (2)'!$V$42,'IDA (2)'!$X$48:$X$56</definedName>
    <definedName name="snl__CB700E4B_1961_42EC_9FC4_C51A406822C6_" localSheetId="19" hidden="1">CNP!$C$36,CNP!$F$41:$J$113</definedName>
    <definedName name="snl__CB7BE8CE_0E2A_4F4D_A8F1_7A882898C45A_" localSheetId="11" hidden="1">SWEPCO1!$C$20,SWEPCO1!$F$24:$G$35</definedName>
    <definedName name="snl__CB87505F_CBDE_49A5_AB58_8B66B7C254BA_" localSheetId="16" hidden="1">AVA!$C$20,AVA!$F$24:$G$35</definedName>
    <definedName name="snl__CB912C4C_07D6_4D7D_B181_D3CD79510B6C_" localSheetId="21" hidden="1">CMS!$C$20,CMS!$F$24:$G$35</definedName>
    <definedName name="snl__CB959671_64E6_4EDC_9013_9494F0E73E11_" localSheetId="27" hidden="1">EIX!$C$36,EIX!$F$41:$J$113</definedName>
    <definedName name="snl__CB9BB7CE_AB57_4A46_9CF7_D9320883076D_" localSheetId="46" hidden="1">NWE!$C$36,NWE!$F$41:$J$113</definedName>
    <definedName name="snl__CBDD83E6_0D4E_4950_A5AE_9F97E909B6D1_" localSheetId="27" hidden="1">EIX!$V$42,EIX!$X$48:$X$56</definedName>
    <definedName name="snl__CC4577D4_67A1_4DF8_A444_8A226D2B8DB5_" localSheetId="24" hidden="1">DESC!$V$42,DESC!$X$48:$X$56</definedName>
    <definedName name="snl__CC5B9EB0_4D31_4F84_9B66_459CBE1F08BC_" localSheetId="11" hidden="1">SWEPCO1!$V$42,SWEPCO1!$X$48:$X$56</definedName>
    <definedName name="snl__CC83E462_4B5E_499C_AE3E_AA377F0B5A71_" localSheetId="15" hidden="1">AGR!$V$42,AGR!$X$48:$X$56</definedName>
    <definedName name="snl__CC908EB8_03BF_4477_92DC_BE08BB51204C_" localSheetId="34" hidden="1">FE!$V$42,FE!$X$48:$X$56</definedName>
    <definedName name="snl__CC993A01_BC62_4226_AA10_B968B3F18795_" localSheetId="49" hidden="1">PacificCorp!$C$20,PacificCorp!$F$24:$G$35</definedName>
    <definedName name="snl__CCA7DCAF_D592_4982_8465_E163DE10DC80_" localSheetId="39" hidden="1">'IDA (2)'!$C$36,'IDA (2)'!$F$41:$J$113</definedName>
    <definedName name="snl__CCBE5D8C_DD61_4C86_AC17_AE0C8F17787C_" localSheetId="57" hidden="1">SRE!$C$20,SRE!$F$24:$G$35</definedName>
    <definedName name="snl__CCC504C4_F9D0_494B_904E_454A4D3C91FE_" localSheetId="33" hidden="1">BGE!$V$42,BGE!$X$48:$X$56</definedName>
    <definedName name="snl__CCC8F98D_6069_4E49_9CB6_CAB2C448BC5B_" localSheetId="39" hidden="1">'IDA (2)'!$V$42,'IDA (2)'!$X$48:$X$56</definedName>
    <definedName name="snl__CCCF7EEB_BF1B_4CBE_B7B5_3357308BAD2B_" localSheetId="40" hidden="1">MDU!$V$42,MDU!$X$48:$X$56</definedName>
    <definedName name="snl__CCE86F96_4178_4693_8169_A36B80CF65AF_" localSheetId="39" hidden="1">'IDA (2)'!$C$20,'IDA (2)'!$F$24:$G$35</definedName>
    <definedName name="snl__CCEF01DC_47BD_48A2_B464_144401C99BE6_" localSheetId="21" hidden="1">CMS!$C$20,CMS!$F$24:$G$35</definedName>
    <definedName name="snl__CD092B59_6CDC_4661_9077_623B069F5D66_" localSheetId="47" hidden="1">OGE!$V$42,OGE!$X$48:$X$56</definedName>
    <definedName name="snl__CD34D4B4_357F_4E36_8AA9_7981F88DD390_" localSheetId="36" hidden="1">FOR!$C$36,FOR!$F$41:$J$113</definedName>
    <definedName name="snl__CD3D7A67_889C_4BCE_8A0F_BA848D60121D_" localSheetId="49" hidden="1">PacificCorp!$V$42,PacificCorp!$X$48:$X$56</definedName>
    <definedName name="snl__CD4B6860_0354_4DE2_8799_7E11C0D1D55C_" localSheetId="25" hidden="1">DTE!$C$36,DTE!$F$41:$J$113</definedName>
    <definedName name="snl__CD585921_53EE_42E8_9CB8_A8A2C307C5C6_" localSheetId="19" hidden="1">CNP!$C$20,CNP!$F$24:$G$35</definedName>
    <definedName name="snl__CD6E0DFF_E383_42A1_BEA4_DD10C69E3268_" localSheetId="19" hidden="1">CNP!$V$42,CNP!$X$48:$X$56</definedName>
    <definedName name="snl__CD7FC7A1_B581_4E59_B51F_DA0A4C56A3D2_" localSheetId="42" hidden="1">'MGEE (2)'!$V$42,'MGEE (2)'!$X$48:$X$56</definedName>
    <definedName name="snl__CDA58A4F_DB59_493A_9D2F_0C0B6EEABF7B_" localSheetId="32" hidden="1">EXC!$C$20,EXC!$F$24:$G$35</definedName>
    <definedName name="snl__CDAA6BC1_4189_44C0_BA65_A68BC2C6E2C1_" localSheetId="29" hidden="1">EVRG!$C$20,EVRG!$F$24:$G$35</definedName>
    <definedName name="snl__CDCF4B2C_5F9C_46C7_A955_611869BF3B70_" localSheetId="43" hidden="1">NEE!$C$36,NEE!$F$41:$J$113</definedName>
    <definedName name="snl__CDF4D7BF_A852_4D0A_BAEF_6AA7F7C8B84A_" localSheetId="59" hidden="1">VVC!$V$42,VVC!$X$48:$X$56</definedName>
    <definedName name="snl__CDF65D2D_B2FC_4054_96B7_2F20893C7E30_" localSheetId="40" hidden="1">MDU!$C$36,MDU!$F$41:$J$113</definedName>
    <definedName name="snl__CE2D4601_CB47_45A2_8731_0C233A7333CF_" localSheetId="11" hidden="1">SWEPCO1!$C$20,SWEPCO1!$F$24:$G$35</definedName>
    <definedName name="snl__CE37262F_C884_452D_963C_EE19C1BF1E40_" localSheetId="61" hidden="1">XEL!$V$42,XEL!$X$48:$X$56</definedName>
    <definedName name="snl__CE9B40FA_28EE_48E1_97D3_3CCAD8D6B458_" localSheetId="59" hidden="1">VVC!$C$36,VVC!$F$41:$J$113</definedName>
    <definedName name="snl__CEB6571A_ACEB_40C1_9F4B_6C7550D014F9_" localSheetId="36" hidden="1">FOR!$V$42,FOR!$X$48:$X$56</definedName>
    <definedName name="snl__CEC8C9C3_683D_45A6_8941_22B43838814B_" localSheetId="43" hidden="1">NEE!$C$36,NEE!$F$41:$J$113</definedName>
    <definedName name="snl__CECC254F_4940_43F3_B798_E677EDBDB4EB_" localSheetId="7" hidden="1">ALE!$V$42,ALE!$X$48:$X$56</definedName>
    <definedName name="snl__CED91DFE_C46C_4920_8510_06885E56681C_" localSheetId="56" hidden="1">PEG!$C$36,PEG!$F$41:$J$113</definedName>
    <definedName name="snl__CEE2C7FD_16D2_4B56_874F_AED2A1BC3A39_" localSheetId="63" hidden="1">SWEPCO!$C$20,SWEPCO!$F$24:$G$35</definedName>
    <definedName name="snl__CEE2C7FD_16D2_4B56_874F_AED2A1BC3A39_" localSheetId="64" hidden="1">'SWEPCO (2)'!$C$20,'SWEPCO (2)'!$F$24:$G$35</definedName>
    <definedName name="snl__CEF9A7EA_D1BD_4A56_A8ED_288A60CFD0C7_" localSheetId="44" hidden="1">FPL!$C$36,FPL!$F$41:$J$113</definedName>
    <definedName name="snl__CF5568A2_E232_454F_B230_AB5AD9E86DE9_" localSheetId="56" hidden="1">PEG!$C$36,PEG!$F$41:$J$113</definedName>
    <definedName name="snl__CF5CA5E2_FDB1_48C8_9760_2F690EF599AA_" localSheetId="56" hidden="1">PEG!$C$20,PEG!$F$24:$G$35</definedName>
    <definedName name="snl__CF6240E3_7BEA_4BFD_B94D_921947EED4E7_" localSheetId="62" hidden="1">'SPSCO (2)'!$C$36,'SPSCO (2)'!$F$41:$J$113</definedName>
    <definedName name="snl__CF6240E3_7BEA_4BFD_B94D_921947EED4E7_" localSheetId="63" hidden="1">SWEPCO!$C$36,SWEPCO!$F$41:$J$113</definedName>
    <definedName name="snl__CF6240E3_7BEA_4BFD_B94D_921947EED4E7_" localSheetId="64" hidden="1">'SWEPCO (2)'!$C$36,'SWEPCO (2)'!$F$41:$J$113</definedName>
    <definedName name="snl__CF71B4A7_7958_42EA_8928_BAEFEF35322B_" localSheetId="29" hidden="1">EVRG!$V$42,EVRG!$X$48:$X$56</definedName>
    <definedName name="snl__CFDB0603_578B_4E01_A96F_81C66A7D8FE6_" localSheetId="31" hidden="1">'ES (2)'!$C$36,'ES (2)'!$F$41:$J$113</definedName>
    <definedName name="snl__CFF8A82E_B27C_4FEF_A45A_E31B8F04EFA1_" localSheetId="32" hidden="1">EXC!$C$36,EXC!$F$41:$J$113</definedName>
    <definedName name="snl__CFFCA298_45F7_408F_8145_E66763D6E4CC_" localSheetId="34" hidden="1">FE!$C$36,FE!$F$41:$J$113</definedName>
    <definedName name="snl__D00E3C57_BB60_4A1D_9DBE_2FDD391A1911_" localSheetId="41" hidden="1">MGEE!$C$36,MGEE!$F$41:$J$113</definedName>
    <definedName name="snl__D013EF18_8580_4007_BBAF_1C5CD9A7911E_" localSheetId="34" hidden="1">FE!$C$20,FE!$F$24:$G$35</definedName>
    <definedName name="snl__D0275AF1_9B1E_4856_8AB6_9900D019F08C_" localSheetId="27" hidden="1">EIX!$V$42,EIX!$X$48:$X$56</definedName>
    <definedName name="snl__D029317F_1BF8_4E37_8584_0FE4D1D9FEB0_" localSheetId="42" hidden="1">'MGEE (2)'!$C$36,'MGEE (2)'!$F$41:$J$113</definedName>
    <definedName name="snl__D030F3DB_BFD9_4644_8D7D_FAD06796FCCE_" localSheetId="38" hidden="1">IDA!$V$42,IDA!$X$48:$X$56</definedName>
    <definedName name="snl__D03F772E_6C45_4A84_9F0C_D7C9E43E96CD_" localSheetId="17" hidden="1">'AVA (2)'!$C$36,'AVA (2)'!$F$41:$J$113</definedName>
    <definedName name="snl__D052D491_B6C8_4885_A113_AE2FF6A0CDE7_" localSheetId="42" hidden="1">'MGEE (2)'!$C$36,'MGEE (2)'!$F$41:$J$113</definedName>
    <definedName name="snl__D08AFC10_3B2D_41B9_AEC5_805C9F98FBE8_" localSheetId="57" hidden="1">SRE!$C$20,SRE!$F$24:$G$35</definedName>
    <definedName name="snl__D08EAB5F_93D1_4A39_A5D9_0176F6A89C3B_" localSheetId="9" hidden="1">AEE!$C$36,AEE!$F$41:$J$113</definedName>
    <definedName name="snl__D090EBDE_9489_40CE_9C97_393C2BC80AE3_" localSheetId="10" hidden="1">AEP!$C$36,AEP!$F$41:$J$113</definedName>
    <definedName name="snl__D090EBDE_9489_40CE_9C97_393C2BC80AE3_" localSheetId="12" hidden="1">AES!$C$36,AES!$F$41:$J$113</definedName>
    <definedName name="snl__D090EBDE_9489_40CE_9C97_393C2BC80AE3_" localSheetId="13" hidden="1">DPL!$C$36,DPL!$F$41:$J$113</definedName>
    <definedName name="snl__D090EBDE_9489_40CE_9C97_393C2BC80AE3_" localSheetId="11" hidden="1">SWEPCO1!$C$36,SWEPCO1!$F$41:$J$113</definedName>
    <definedName name="snl__D0A0BDBC_BC30_4620_8BA2_7C973C85052A_" localSheetId="41" hidden="1">MGEE!$V$42,MGEE!$X$48:$X$56</definedName>
    <definedName name="snl__D111A319_B400_476F_B351_BE3E07154AE0_" localSheetId="28" hidden="1">ETR!$C$36,ETR!$F$41:$J$113</definedName>
    <definedName name="snl__D129AF39_F8F3_4E2F_A8E5_5052FA1C32BB_" localSheetId="13" hidden="1">DPL!$V$42,DPL!$X$48:$X$56</definedName>
    <definedName name="snl__D14CE124_7442_4D29_8EEE_1A81A8DC2CEB_" localSheetId="14" hidden="1">APC!$V$42,APC!$X$48:$X$56</definedName>
    <definedName name="snl__D15619B7_D884_4D37_9150_A3BF7694BF88_" localSheetId="47" hidden="1">OGE!$V$42,OGE!$X$48:$X$56</definedName>
    <definedName name="snl__D159F637_68F6_4640_A462_3B9F715A2A5F_" localSheetId="16" hidden="1">AVA!$C$20,AVA!$F$24:$G$35</definedName>
    <definedName name="snl__D19B5051_811C_4EF8_8023_8BF03BC1BC18_" localSheetId="38" hidden="1">IDA!$C$36,IDA!$F$41:$J$113</definedName>
    <definedName name="snl__D1C2E0BD_372D_41DE_8C0E_897FFA101ABA_" localSheetId="41" hidden="1">MGEE!$C$36,MGEE!$F$41:$J$113</definedName>
    <definedName name="snl__D1EAA172_886F_4494_94FA_AB0BD2F90E70_" localSheetId="56" hidden="1">PEG!$C$20,PEG!$F$24:$G$35</definedName>
    <definedName name="snl__D229BAA2_AD16_49DA_8028_1C03B97037D2_" localSheetId="19" hidden="1">CNP!$C$20,CNP!$F$24:$G$35</definedName>
    <definedName name="snl__D2320FDC_2A71_42FA_8513_59226E5ADFE2_" localSheetId="36" hidden="1">FOR!$C$36,FOR!$F$41:$J$113</definedName>
    <definedName name="snl__D24BED32_C20C_4AD0_A337_CB40BE3A1CE0_" localSheetId="60" hidden="1">WEC!$C$20,WEC!$F$24:$G$35</definedName>
    <definedName name="snl__D25672AD_19BB_4941_A75A_C5CD0F76264B_" localSheetId="38" hidden="1">IDA!$C$36,IDA!$F$41:$J$113</definedName>
    <definedName name="snl__D26C57F3_7322_465E_AE01_B1AD54B26C46_" localSheetId="56" hidden="1">PEG!$C$20,PEG!$F$24:$G$35</definedName>
    <definedName name="snl__D26F6A0F_962B_44D7_8CD1_4FB5045D2A58_" localSheetId="18" hidden="1">BKH!$V$42,BKH!$X$48:$X$56</definedName>
    <definedName name="snl__D2A84C26_AA6C_4702_81B3_627B83674D77_" localSheetId="62" hidden="1">'SPSCO (2)'!$C$20,'SPSCO (2)'!$F$24:$G$35</definedName>
    <definedName name="snl__D2C46D69_FFED_4649_A7DA_37AA598AF5FD_" localSheetId="8" hidden="1">LNT!$V$42,LNT!$X$48:$X$56</definedName>
    <definedName name="snl__D2C5D85F_FF43_425E_A382_E9C34981AAB1_" localSheetId="43" hidden="1">NEE!$C$20,NEE!$F$24:$G$35</definedName>
    <definedName name="snl__D2CE72E0_73D4_401B_ABD9_8E0321E34B23_" localSheetId="25" hidden="1">DTE!$C$20,DTE!$F$24:$G$35</definedName>
    <definedName name="snl__D2EFFCB6_AD13_492A_8214_2BAF937FB97C_" localSheetId="35" hidden="1">'Pepco (2)'!$C$20,'Pepco (2)'!$F$24:$G$35</definedName>
    <definedName name="snl__D31A9C76_45FA_4F29_9C51_BD9263FE216B_" localSheetId="13" hidden="1">DPL!$V$42,DPL!$X$48:$X$56</definedName>
    <definedName name="snl__D345D8FC_8BEA_4C5B_9C2E_78CDDAA353D6_" localSheetId="47" hidden="1">OGE!$C$36,OGE!$F$41:$J$113</definedName>
    <definedName name="snl__D34E170F_E07A_408D_9EC3_BFAFDED23F22_" localSheetId="18" hidden="1">BKH!$C$36,BKH!$F$41:$J$113</definedName>
    <definedName name="snl__D34E4838_FFC9_4347_891D_0C057E9294B1_" localSheetId="23" hidden="1">D!$C$20,D!$F$24:$G$35</definedName>
    <definedName name="snl__D368FE66_A53F_443C_839D_AA9EC051FAA1_" localSheetId="13" hidden="1">DPL!$C$20,DPL!$F$24:$G$35</definedName>
    <definedName name="snl__D36BDCD9_5EE3_40BE_87F2_45BF8D46C33B_" localSheetId="60" hidden="1">WEC!$V$42,WEC!$X$48:$X$56</definedName>
    <definedName name="snl__D38B5BA6_DF24_47C1_967C_9BAF8994F1AA_" localSheetId="18" hidden="1">BKH!$V$42,BKH!$X$48:$X$56</definedName>
    <definedName name="snl__D460DD77_50FD_40C5_B8E2_8A8DDE9F0646_" localSheetId="48" hidden="1">OTTR!$C$36,OTTR!$F$41:$J$113</definedName>
    <definedName name="snl__D480D1D5_163E_4897_A733_FF136806624E_" localSheetId="52" hidden="1">PCG!$C$20,PCG!$F$24:$G$35</definedName>
    <definedName name="snl__D4994432_7D46_4857_8117_52463106AE35_" localSheetId="49" hidden="1">PacificCorp!$C$36,PacificCorp!$F$41:$J$113</definedName>
    <definedName name="snl__D4E3D12B_55E2_4EAC_BAA6_339B69979A20_" localSheetId="19" hidden="1">CNP!$V$42,CNP!$X$48:$X$56</definedName>
    <definedName name="snl__D4F7D6FF_4939_4A8F_A2E4_3C307E7C9441_" localSheetId="59" hidden="1">VVC!$V$42,VVC!$X$48:$X$56</definedName>
    <definedName name="snl__D4F7D6FF_4939_4A8F_A2E4_3C307E7C9441_" localSheetId="60" hidden="1">WEC!$V$42,WEC!$X$48:$X$56</definedName>
    <definedName name="snl__D4F7D6FF_4939_4A8F_A2E4_3C307E7C9441_" localSheetId="61" hidden="1">XEL!$V$42,XEL!$X$48:$X$56</definedName>
    <definedName name="snl__D4FFB7EE_D07D_4401_9CE8_D5C4B8E5643C_" localSheetId="37" hidden="1">HE!$V$42,HE!$X$48:$X$56</definedName>
    <definedName name="snl__D52A3659_072C_416B_B66C_5596E394CF74_" localSheetId="61" hidden="1">XEL!$V$42,XEL!$X$48:$X$56</definedName>
    <definedName name="snl__D56276DF_9913_4150_A257_6FC60E2FBF34_" localSheetId="62" hidden="1">'SPSCO (2)'!$C$20,'SPSCO (2)'!$F$24:$G$35</definedName>
    <definedName name="snl__D564409F_C33B_4B76_BF03_F1BD276F17FB_" localSheetId="32" hidden="1">EXC!$V$42,EXC!$X$48:$X$56</definedName>
    <definedName name="snl__D58C89FB_3E99_434F_9F8F_8A23EC0C890B_" localSheetId="60" hidden="1">WEC!$C$36,WEC!$F$41:$J$113</definedName>
    <definedName name="snl__D594760B_8878_43E1_9B2D_67007CFA5E18_" localSheetId="10" hidden="1">AEP!$C$36,AEP!$F$41:$J$113</definedName>
    <definedName name="snl__D62DD127_E7BF_433F_897E_8C675BE4C876_" localSheetId="58" hidden="1">SO!$V$42,SO!$X$48:$X$56</definedName>
    <definedName name="snl__D632108E_3A27_490B_B24B_16FEB07AD9E5_" localSheetId="7" hidden="1">ALE!$C$20,ALE!$F$24:$G$35</definedName>
    <definedName name="snl__D6676224_4B2F_4A8F_BDD1_E979A589829E_" localSheetId="32" hidden="1">EXC!$C$20,EXC!$F$24:$G$35</definedName>
    <definedName name="snl__D667AE00_F7DC_4865_9B5E_4DA5E0052F03_" localSheetId="16" hidden="1">AVA!$V$42,AVA!$X$48:$X$56</definedName>
    <definedName name="snl__D6932A54_3D34_4188_8A56_62DC5838E768_" localSheetId="13" hidden="1">DPL!$C$20,DPL!$F$24:$G$35</definedName>
    <definedName name="snl__D6B24F93_7DC2_4DDD_B6F8_92D3A6CC25E1_" localSheetId="50" hidden="1">PNW!$V$42,PNW!$X$48:$X$56</definedName>
    <definedName name="snl__D6B5809F_5DAF_478F_B199_CBCB4C93B04E_" localSheetId="17" hidden="1">'AVA (2)'!$C$20,'AVA (2)'!$F$24:$G$35</definedName>
    <definedName name="snl__D6BDE02C_554D_4F0E_B683_1A768BF1B60E_" localSheetId="23" hidden="1">D!$V$42,D!$X$48:$X$56</definedName>
    <definedName name="snl__D6CFB2F0_1FA9_46F1_95C2_C90F7CBECC42_" localSheetId="24" hidden="1">DESC!$C$36,DESC!$F$41:$J$113</definedName>
    <definedName name="snl__D70D95E0_A76C_4A80_B099_A0D932950C8A_" localSheetId="23" hidden="1">D!$C$20,D!$F$24:$G$35</definedName>
    <definedName name="snl__D7858D06_13B5_4368_89AF_9033FF372E76_" localSheetId="57" hidden="1">SRE!$C$36,SRE!$F$41:$J$113</definedName>
    <definedName name="snl__D795228B_5D46_4FF5_ADF6_08229D30F269_" localSheetId="43" hidden="1">NEE!$V$42,NEE!$X$48:$X$56</definedName>
    <definedName name="snl__D7A126E8_4622_41FF_8CCB_06E9C2CCF806_" localSheetId="30" hidden="1">ES!$C$20,ES!$F$24:$G$35</definedName>
    <definedName name="snl__D7A126E8_4622_41FF_8CCB_06E9C2CCF806_" localSheetId="31" hidden="1">'ES (2)'!$C$20,'ES (2)'!$F$24:$G$35</definedName>
    <definedName name="snl__D7A126E8_4622_41FF_8CCB_06E9C2CCF806_" localSheetId="36" hidden="1">FOR!$C$20,FOR!$F$24:$G$35</definedName>
    <definedName name="snl__D7A126E8_4622_41FF_8CCB_06E9C2CCF806_" localSheetId="38" hidden="1">IDA!$C$20,IDA!$F$24:$G$35</definedName>
    <definedName name="snl__D7A126E8_4622_41FF_8CCB_06E9C2CCF806_" localSheetId="39" hidden="1">'IDA (2)'!$C$20,'IDA (2)'!$F$24:$G$35</definedName>
    <definedName name="snl__D7A126E8_4622_41FF_8CCB_06E9C2CCF806_" localSheetId="41" hidden="1">MGEE!$C$20,MGEE!$F$24:$G$35</definedName>
    <definedName name="snl__D7A126E8_4622_41FF_8CCB_06E9C2CCF806_" localSheetId="43" hidden="1">NEE!$C$20,NEE!$F$24:$G$35</definedName>
    <definedName name="snl__D7A126E8_4622_41FF_8CCB_06E9C2CCF806_" localSheetId="47" hidden="1">OGE!$C$20,OGE!$F$24:$G$35</definedName>
    <definedName name="snl__D7A126E8_4622_41FF_8CCB_06E9C2CCF806_" localSheetId="48" hidden="1">OTTR!$C$20,OTTR!$F$24:$G$35</definedName>
    <definedName name="snl__D7A126E8_4622_41FF_8CCB_06E9C2CCF806_" localSheetId="52" hidden="1">PCG!$C$20,PCG!$F$24:$G$35</definedName>
    <definedName name="snl__D7A126E8_4622_41FF_8CCB_06E9C2CCF806_" localSheetId="56" hidden="1">PEG!$C$20,PEG!$F$24:$G$35</definedName>
    <definedName name="snl__D7A126E8_4622_41FF_8CCB_06E9C2CCF806_" localSheetId="54" hidden="1">PNM!$C$20,PNM!$F$24:$G$35</definedName>
    <definedName name="snl__D7A126E8_4622_41FF_8CCB_06E9C2CCF806_" localSheetId="53" hidden="1">POR!$C$20,POR!$F$24:$G$35</definedName>
    <definedName name="snl__D7BD2876_1454_404F_8658_8F042341F529_" localSheetId="32" hidden="1">EXC!$C$36,EXC!$F$41:$J$113</definedName>
    <definedName name="snl__D7DFAD57_3212_41FE_860B_366C89470A9D_" localSheetId="27" hidden="1">EIX!$C$20,EIX!$F$24:$G$35</definedName>
    <definedName name="snl__D813EAB8_7536_4ACB_BA74_435545B3CCBD_" localSheetId="23" hidden="1">D!$V$42,D!$X$48:$X$56</definedName>
    <definedName name="snl__D826C174_5633_4C13_8980_B723B2CA5D1F_" localSheetId="42" hidden="1">'MGEE (2)'!$V$42,'MGEE (2)'!$X$48:$X$56</definedName>
    <definedName name="snl__D8270DDB_DDD1_42ED_ADC0_0AD2F580DDE8_" localSheetId="22" hidden="1">ED!$C$36,ED!$F$41:$J$113</definedName>
    <definedName name="snl__D8395282_8086_4016_9DE1_5543A150EA29_" localSheetId="38" hidden="1">IDA!$V$42,IDA!$X$48:$X$56</definedName>
    <definedName name="snl__D86E71F7_633C_4921_8651_F0F964CE8596_" localSheetId="62" hidden="1">'SPSCO (2)'!$C$36,'SPSCO (2)'!$F$41:$J$113</definedName>
    <definedName name="snl__D87FDFDC_19D5_4DD8_9F01_D19B52E6F9EC_" localSheetId="23" hidden="1">D!$C$20,D!$F$24:$G$35</definedName>
    <definedName name="snl__D8A9846B_FC1A_40B5_8252_441C444B5C91_" localSheetId="47" hidden="1">OGE!$V$42,OGE!$X$48:$X$56</definedName>
    <definedName name="snl__D8B7C002_03FF_459B_95A9_E400E3FD72B8_" localSheetId="12" hidden="1">AES!$V$42,AES!$X$48:$X$56</definedName>
    <definedName name="snl__D8B7F1AD_4479_467E_A941_1194CE25BCB9_" localSheetId="57" hidden="1">SRE!$C$36,SRE!$F$41:$J$113</definedName>
    <definedName name="snl__D8BAC85D_4B1C_4F28_8C45_F48C0E7C55AC_" localSheetId="23" hidden="1">D!$C$36,D!$F$41:$J$113</definedName>
    <definedName name="snl__D8BAC85D_4B1C_4F28_8C45_F48C0E7C55AC_" localSheetId="25" hidden="1">DTE!$C$36,DTE!$F$41:$J$113</definedName>
    <definedName name="snl__D8BAC85D_4B1C_4F28_8C45_F48C0E7C55AC_" localSheetId="22" hidden="1">ED!$C$36,ED!$F$41:$J$113</definedName>
    <definedName name="snl__D90C7516_A7F8_4964_BFE9_D88B4D2DE882_" localSheetId="31" hidden="1">'ES (2)'!$C$36,'ES (2)'!$F$41:$J$113</definedName>
    <definedName name="snl__D921C6FB_825F_403C_89B8_E166F946F2FA_" localSheetId="45" hidden="1">Gulf!$C$20,Gulf!$F$24:$G$35</definedName>
    <definedName name="snl__D9456AE6_14F5_4065_92A1_80F2B342EE31_" localSheetId="44" hidden="1">FPL!$C$36,FPL!$F$41:$J$113</definedName>
    <definedName name="snl__D9577146_1814_4653_A3A9_2AFA8F539426_" localSheetId="56" hidden="1">PEG!$C$36,PEG!$F$41:$J$113</definedName>
    <definedName name="snl__D968DCB2_A98E_48F3_9C4E_6FFC0C82CD2B_" localSheetId="20" hidden="1">'CNP (2)'!$V$42,'CNP (2)'!$X$48:$X$56</definedName>
    <definedName name="snl__D9868B42_3EEF_4682_A0F6_04ABE805EF83_" localSheetId="20" hidden="1">'CNP (2)'!$C$36,'CNP (2)'!$F$41:$J$113</definedName>
    <definedName name="snl__D99A1F8E_419C_47C2_B807_1B1FF1FFE41C_" localSheetId="6" hidden="1">'EUs (2)'!$A$5,'EUs (2)'!$C$11:$N$47</definedName>
    <definedName name="snl__D9A4B1C2_FBC6_44D8_893E_A28E63685686_" localSheetId="50" hidden="1">PNW!$C$36,PNW!$F$41:$J$113</definedName>
    <definedName name="snl__D9B33FBB_4506_4978_B687_72CF14D5C6EB_" localSheetId="23" hidden="1">D!$C$36,D!$F$41:$J$113</definedName>
    <definedName name="snl__D9C82E6E_F292_409A_BE1E_845BA8729E70_" localSheetId="39" hidden="1">'IDA (2)'!$C$36,'IDA (2)'!$F$41:$J$113</definedName>
    <definedName name="snl__DA2839EC_88E8_4CF0_9417_ED5EBF2C82A9_" localSheetId="50" hidden="1">PNW!$C$20,PNW!$F$24:$G$35</definedName>
    <definedName name="snl__DA2839EC_88E8_4CF0_9417_ED5EBF2C82A9_" localSheetId="51" hidden="1">PSE!$C$20,PSE!$F$24:$G$35</definedName>
    <definedName name="snl__DA41FB4C_5746_4FC2_8107_208F144F8D80_" localSheetId="15" hidden="1">AGR!$C$36,AGR!$F$41:$J$113</definedName>
    <definedName name="snl__DA4D097A_E64E_4EAC_B721_FBCAE287D66C_" localSheetId="50" hidden="1">PNW!$C$20,PNW!$F$24:$G$35</definedName>
    <definedName name="snl__DA52E8FB_1A92_489F_A097_0B832460D316_" localSheetId="38" hidden="1">IDA!$C$20,IDA!$F$24:$G$35</definedName>
    <definedName name="snl__DA713878_8D06_42A9_A381_30B7EC3A38CD_" localSheetId="52" hidden="1">PCG!$C$36,PCG!$F$41:$J$113</definedName>
    <definedName name="snl__DA713878_8D06_42A9_A381_30B7EC3A38CD_" localSheetId="56" hidden="1">PEG!$C$36,PEG!$F$41:$J$113</definedName>
    <definedName name="snl__DA713878_8D06_42A9_A381_30B7EC3A38CD_" localSheetId="54" hidden="1">PNM!$C$36,PNM!$F$41:$J$113</definedName>
    <definedName name="snl__DA713878_8D06_42A9_A381_30B7EC3A38CD_" localSheetId="53" hidden="1">POR!$C$36,POR!$F$41:$J$113</definedName>
    <definedName name="snl__DA8B71EF_CD06_4D66_81D8_CF96BE653CF4_" localSheetId="21" hidden="1">CMS!$C$36,CMS!$F$41:$J$113</definedName>
    <definedName name="snl__DA8BB9EA_758E_4749_AC1D_639EF22436CD_" localSheetId="36" hidden="1">FOR!$V$42,FOR!$X$48:$X$56</definedName>
    <definedName name="snl__DA8BB9EA_758E_4749_AC1D_639EF22436CD_" localSheetId="38" hidden="1">IDA!$V$42,IDA!$X$48:$X$56</definedName>
    <definedName name="snl__DA8BB9EA_758E_4749_AC1D_639EF22436CD_" localSheetId="39" hidden="1">'IDA (2)'!$V$42,'IDA (2)'!$X$48:$X$56</definedName>
    <definedName name="snl__DA8BB9EA_758E_4749_AC1D_639EF22436CD_" localSheetId="41" hidden="1">MGEE!$V$42,MGEE!$X$48:$X$56</definedName>
    <definedName name="snl__DA8BB9EA_758E_4749_AC1D_639EF22436CD_" localSheetId="43" hidden="1">NEE!$V$42,NEE!$X$48:$X$56</definedName>
    <definedName name="snl__DA8BB9EA_758E_4749_AC1D_639EF22436CD_" localSheetId="47" hidden="1">OGE!$V$42,OGE!$X$48:$X$56</definedName>
    <definedName name="snl__DA8BB9EA_758E_4749_AC1D_639EF22436CD_" localSheetId="48" hidden="1">OTTR!$V$42,OTTR!$X$48:$X$56</definedName>
    <definedName name="snl__DA8BB9EA_758E_4749_AC1D_639EF22436CD_" localSheetId="52" hidden="1">PCG!$V$42,PCG!$X$48:$X$56</definedName>
    <definedName name="snl__DA8BB9EA_758E_4749_AC1D_639EF22436CD_" localSheetId="56" hidden="1">PEG!$V$42,PEG!$X$48:$X$56</definedName>
    <definedName name="snl__DA8BB9EA_758E_4749_AC1D_639EF22436CD_" localSheetId="54" hidden="1">PNM!$V$42,PNM!$X$48:$X$56</definedName>
    <definedName name="snl__DA8BB9EA_758E_4749_AC1D_639EF22436CD_" localSheetId="53" hidden="1">POR!$V$42,POR!$X$48:$X$56</definedName>
    <definedName name="snl__DAAA654D_AB50_404D_BEC3_4BF047E676C1_" localSheetId="10" hidden="1">AEP!$C$36,AEP!$F$41:$J$113</definedName>
    <definedName name="snl__DAF7E3EC_E218_48CC_A9FA_4AC4EE1E943B_" localSheetId="19" hidden="1">CNP!$C$20,CNP!$F$24:$G$35</definedName>
    <definedName name="snl__DB363439_2A7B_41C3_BA80_9E07DF049AFF_" localSheetId="45" hidden="1">Gulf!$C$36,Gulf!$F$41:$J$113</definedName>
    <definedName name="snl__DB5CDEDE_2DEF_48E1_ABF0_AE547C430A09_" localSheetId="56" hidden="1">PEG!$V$42,PEG!$X$48:$X$56</definedName>
    <definedName name="snl__DBAB2CAE_B581_48B0_B68D_DDE841E954F3_" localSheetId="58" hidden="1">SO!$V$42,SO!$X$48:$X$56</definedName>
    <definedName name="snl__DBABC657_62EA_4E54_A554_4FBACB0F7966_" localSheetId="10" hidden="1">AEP!$C$36,AEP!$F$41:$J$113</definedName>
    <definedName name="snl__DC104728_4685_455B_8763_91218F6C5DA8_" localSheetId="25" hidden="1">DTE!$V$42,DTE!$X$48:$X$56</definedName>
    <definedName name="snl__DC814440_1276_43A4_9218_898A3A38166B_" localSheetId="50" hidden="1">PNW!$V$42,PNW!$X$48:$X$56</definedName>
    <definedName name="snl__DCCDE090_E392_47EF_8AE9_6C3CD1616AE5_" localSheetId="47" hidden="1">OGE!$C$36,OGE!$F$41:$J$113</definedName>
    <definedName name="snl__DCE5E294_1121_477D_A509_B2354514AF5C_" localSheetId="13" hidden="1">DPL!$C$36,DPL!$F$41:$J$113</definedName>
    <definedName name="snl__DCF51CD1_608B_4A11_BC5E_D7682660CB1A_" localSheetId="58" hidden="1">SO!$C$36,SO!$F$41:$J$113</definedName>
    <definedName name="snl__DD2195AC_6B57_4FC0_8833_0A5DB48AE8E9_" localSheetId="61" hidden="1">XEL!$C$36,XEL!$F$41:$J$113</definedName>
    <definedName name="snl__DD58EB71_5A12_48CD_ADBC_3C2925EA3C00_" localSheetId="56" hidden="1">PEG!$V$42,PEG!$X$48:$X$56</definedName>
    <definedName name="snl__DD706EE2_58CF_4C8E_9F26_429EB1676B69_" localSheetId="10" hidden="1">AEP!$V$42,AEP!$X$48:$X$56</definedName>
    <definedName name="snl__DDA59848_012B_43DD_8599_858E00C3B686_" localSheetId="15" hidden="1">AGR!$C$36,AGR!$F$41:$J$113</definedName>
    <definedName name="snl__DDCA9375_2B33_4DD6_9B1D_CB520F0DA61A_" localSheetId="60" hidden="1">WEC!$V$42,WEC!$X$48:$X$56</definedName>
    <definedName name="snl__DDCA9375_2B33_4DD6_9B1D_CB520F0DA61A_" localSheetId="61" hidden="1">XEL!$V$42,XEL!$X$48:$X$56</definedName>
    <definedName name="snl__DDD22A16_EE46_40C9_8698_465B9A158984_" localSheetId="45" hidden="1">Gulf!$C$20,Gulf!$F$24:$G$35</definedName>
    <definedName name="snl__DDD22A16_EE46_40C9_8698_465B9A158984_" localSheetId="46" hidden="1">NWE!$C$20,NWE!$F$24:$G$35</definedName>
    <definedName name="snl__DDD89028_BCAD_4342_A7A4_9D5EE4DEF9B7_" localSheetId="60" hidden="1">WEC!$C$36,WEC!$F$41:$J$113</definedName>
    <definedName name="snl__DE3DFD3E_0152_4494_9B3D_F9DF69B22685_" localSheetId="29" hidden="1">EVRG!$C$36,EVRG!$F$41:$J$113</definedName>
    <definedName name="snl__DE669D71_44DB_49C7_B436_2885C67D8675_" localSheetId="34" hidden="1">FE!$C$36,FE!$F$41:$J$113</definedName>
    <definedName name="snl__DE76144C_B765_4851_A1F7_1F81B6BF8302_" localSheetId="37" hidden="1">HE!$C$36,HE!$F$41:$J$113</definedName>
    <definedName name="snl__DE8913E0_D253_4D44_83DF_3FD62556160D_" localSheetId="10" hidden="1">AEP!$V$42,AEP!$X$48:$X$56</definedName>
    <definedName name="snl__DE8F8E0F_6E49_4F58_933C_5B2A8BC87235_" localSheetId="43" hidden="1">NEE!$C$20,NEE!$F$24:$G$35</definedName>
    <definedName name="snl__DEA45E41_F357_4DD5_AA7D_B9C0F61FAE1A_" localSheetId="57" hidden="1">SRE!$V$42,SRE!$X$48:$X$56</definedName>
    <definedName name="snl__DEC367A2_D415_46FB_ABD2_3C4948FB092F_" localSheetId="37" hidden="1">HE!$C$36,HE!$F$41:$J$113</definedName>
    <definedName name="snl__DEEE861E_D04E_4AD4_BB8D_0D6FCBF9F123_" localSheetId="24" hidden="1">DESC!$C$20,DESC!$F$24:$G$35</definedName>
    <definedName name="snl__DF07FDF2_D2C5_4D39_9C03_E734497D8A25_" localSheetId="60" hidden="1">WEC!$C$20,WEC!$F$24:$G$35</definedName>
    <definedName name="snl__DF2A4D0D_4C88_4DDC_8334_5DBC0A3DBE5B_" localSheetId="8" hidden="1">LNT!$C$20,LNT!$F$24:$G$35</definedName>
    <definedName name="snl__DF35331F_39E0_4220_8644_202427C5C1D7_" localSheetId="54" hidden="1">PNM!$V$42,PNM!$X$48:$X$56</definedName>
    <definedName name="snl__DF957678_E53A_45BE_8695_1CCE8AB215EB_" localSheetId="15" hidden="1">AGR!$V$42,AGR!$X$48:$X$56</definedName>
    <definedName name="snl__DFA1E8F7_4E13_4070_9555_A6CA66C055C7_" localSheetId="58" hidden="1">SO!$V$42,SO!$X$48:$X$56</definedName>
    <definedName name="snl__DFB35BBC_5715_4771_BA27_8DA49B23A4C4_" localSheetId="63" hidden="1">SWEPCO!$V$42,SWEPCO!$X$48:$X$56</definedName>
    <definedName name="snl__DFB35BBC_5715_4771_BA27_8DA49B23A4C4_" localSheetId="64" hidden="1">'SWEPCO (2)'!$V$42,'SWEPCO (2)'!$X$48:$X$56</definedName>
    <definedName name="snl__DFE6BD7D_D57B_4457_8C63_38008FDED4CC_" localSheetId="38" hidden="1">IDA!$C$20,IDA!$F$24:$G$35</definedName>
    <definedName name="snl__DFF795EB_43FD_4441_BEC1_4BC943AA86DD_" localSheetId="19" hidden="1">CNP!$C$20,CNP!$F$24:$G$35</definedName>
    <definedName name="snl__E038FC5E_FB1C_4251_91EF_C0D8DBA2CFE5_" localSheetId="40" hidden="1">MDU!$C$20,MDU!$F$24:$G$35</definedName>
    <definedName name="snl__E0427329_92DB_408F_9C90_045F1851CCC9_" localSheetId="12" hidden="1">AES!$C$36,AES!$F$41:$J$113</definedName>
    <definedName name="snl__E05305F7_5267_4019_B2A1_52B2420EA7F5_" localSheetId="56" hidden="1">PEG!$C$20,PEG!$F$24:$G$35</definedName>
    <definedName name="snl__E0962D27_F6C5_4D88_B0D8_3D72D62C2C17_" localSheetId="10" hidden="1">AEP!$V$42,AEP!$X$48:$X$56</definedName>
    <definedName name="snl__E0C74342_04E5_4445_ACA8_39A5A61E41E6_" localSheetId="21" hidden="1">CMS!$V$42,CMS!$X$48:$X$56</definedName>
    <definedName name="snl__E1028E5A_486A_40F9_B72A_1B4493B782F0_" localSheetId="37" hidden="1">HE!$C$20,HE!$F$24:$G$35</definedName>
    <definedName name="snl__E156F4FB_0FCB_4C51_8A28_08E252B87CB5_" localSheetId="12" hidden="1">AES!$V$42,AES!$X$48:$X$56</definedName>
    <definedName name="snl__E1B8DBA1_8954_4D16_AB83_38C74FD4A739_" localSheetId="46" hidden="1">NWE!$C$20,NWE!$F$24:$G$35</definedName>
    <definedName name="snl__E1DFC9C5_9DFC_4178_9612_0B90F8F1A399_" localSheetId="58" hidden="1">SO!$V$42,SO!$X$48:$X$56</definedName>
    <definedName name="snl__E1E1DB7C_6346_4633_8F8C_3312DE3DF8E9_" localSheetId="47" hidden="1">OGE!$C$36,OGE!$F$41:$J$113</definedName>
    <definedName name="snl__E1E80F84_7CD5_4909_A581_C68C53971886_" localSheetId="62" hidden="1">'SPSCO (2)'!$C$36,'SPSCO (2)'!$F$41:$J$113</definedName>
    <definedName name="snl__E22EE348_4A3A_42ED_9736_C562F911774C_" localSheetId="19" hidden="1">CNP!$C$36,CNP!$F$41:$J$113</definedName>
    <definedName name="snl__E2456BCB_A92F_4AD6_B6A5_D09214BFA43A_" localSheetId="49" hidden="1">PacificCorp!$V$42,PacificCorp!$X$48:$X$56</definedName>
    <definedName name="snl__E25BBB2C_0E89_4514_8F53_F1C4334A9112_" localSheetId="36" hidden="1">FOR!$V$42,FOR!$X$48:$X$56</definedName>
    <definedName name="snl__E26F7FD6_AEE4_4FF3_8136_ADC2BF96E679_" localSheetId="44" hidden="1">FPL!$C$20,FPL!$F$24:$G$35</definedName>
    <definedName name="snl__E28D38F6_00DB_4C45_9402_0FDDDF320F02_" localSheetId="28" hidden="1">ETR!$C$36,ETR!$F$41:$J$113</definedName>
    <definedName name="snl__E28D38F6_00DB_4C45_9402_0FDDDF320F02_" localSheetId="29" hidden="1">EVRG!$C$36,EVRG!$F$41:$J$113</definedName>
    <definedName name="snl__E2A731C2_E89B_4F6B_87E9_BC21DC32D001_" localSheetId="8" hidden="1">LNT!$V$42,LNT!$X$48:$X$56</definedName>
    <definedName name="snl__E2B717A1_1D23_48C6_A2D0_802C6874B8EC_" localSheetId="23" hidden="1">D!$V$42,D!$X$48:$X$56</definedName>
    <definedName name="snl__E311C642_5000_4D00_9435_7244CC17A114_" localSheetId="56" hidden="1">PEG!$C$36,PEG!$F$41:$J$113</definedName>
    <definedName name="snl__E334AE38_E6DD_40F1_A4BA_D21A10D33415_" localSheetId="64" hidden="1">'SWEPCO (2)'!$V$42,'SWEPCO (2)'!$X$48:$X$56</definedName>
    <definedName name="snl__E3433FBB_2FF0_451E_A1D7_9F22CA7B9EEF_" localSheetId="41" hidden="1">MGEE!$C$20,MGEE!$F$24:$G$35</definedName>
    <definedName name="snl__E3433FBB_2FF0_451E_A1D7_9F22CA7B9EEF_" localSheetId="43" hidden="1">NEE!$C$20,NEE!$F$24:$G$35</definedName>
    <definedName name="snl__E3433FBB_2FF0_451E_A1D7_9F22CA7B9EEF_" localSheetId="47" hidden="1">OGE!$C$20,OGE!$F$24:$G$35</definedName>
    <definedName name="snl__E3433FBB_2FF0_451E_A1D7_9F22CA7B9EEF_" localSheetId="48" hidden="1">OTTR!$C$20,OTTR!$F$24:$G$35</definedName>
    <definedName name="snl__E3433FBB_2FF0_451E_A1D7_9F22CA7B9EEF_" localSheetId="52" hidden="1">PCG!$C$20,PCG!$F$24:$G$35</definedName>
    <definedName name="snl__E3433FBB_2FF0_451E_A1D7_9F22CA7B9EEF_" localSheetId="56" hidden="1">PEG!$C$20,PEG!$F$24:$G$35</definedName>
    <definedName name="snl__E3433FBB_2FF0_451E_A1D7_9F22CA7B9EEF_" localSheetId="54" hidden="1">PNM!$C$20,PNM!$F$24:$G$35</definedName>
    <definedName name="snl__E3433FBB_2FF0_451E_A1D7_9F22CA7B9EEF_" localSheetId="53" hidden="1">POR!$C$20,POR!$F$24:$G$35</definedName>
    <definedName name="snl__E35DA3A1_F837_4377_8677_2FB7F5AE5506_" localSheetId="49" hidden="1">PacificCorp!$V$42,PacificCorp!$X$48:$X$56</definedName>
    <definedName name="snl__E369EAD1_FEAA_4E14_BAE1_FB77BE6765A9_" localSheetId="36" hidden="1">FOR!$C$36,FOR!$F$41:$J$113</definedName>
    <definedName name="snl__E393801E_39F2_4150_B70E_9AEB7008D48E_" localSheetId="10" hidden="1">AEP!$C$20,AEP!$F$24:$G$35</definedName>
    <definedName name="snl__E3C42472_3469_4E8C_A43E_55F12CE42A54_" localSheetId="15" hidden="1">AGR!$V$42,AGR!$X$48:$X$56</definedName>
    <definedName name="snl__E3D94F9E_3583_4ECB_8381_EC40877B4084_" localSheetId="23" hidden="1">D!$C$36,D!$F$41:$J$113</definedName>
    <definedName name="snl__E3DB3988_165E_4DD7_8E13_80B42B350322_" localSheetId="8" hidden="1">LNT!$C$36,LNT!$F$41:$J$113</definedName>
    <definedName name="snl__E3F478C4_F61F_455E_8FC0_6FE026AA38F6_" localSheetId="29" hidden="1">EVRG!$C$20,EVRG!$F$24:$G$35</definedName>
    <definedName name="snl__E41659F6_F026_4BCB_A9C4_BF077C8FFD53_" localSheetId="32" hidden="1">EXC!$C$36,EXC!$F$41:$J$113</definedName>
    <definedName name="snl__E4284609_DE16_4613_86EE_965DD38AFE03_" localSheetId="12" hidden="1">AES!$C$20,AES!$F$24:$G$35</definedName>
    <definedName name="snl__E44BD48C_1B1A_4602_902A_145517BE4EFD_" localSheetId="44" hidden="1">FPL!$C$20,FPL!$F$24:$G$35</definedName>
    <definedName name="snl__E4616B8A_298E_4C90_A5BB_F64366BE55DD_" localSheetId="15" hidden="1">AGR!$C$20,AGR!$F$24:$G$35</definedName>
    <definedName name="snl__E4736A11_76EF_4E77_BFB4_C2E74B374DA0_" localSheetId="10" hidden="1">AEP!$C$20,AEP!$F$24:$G$35</definedName>
    <definedName name="snl__E478C915_EE66_4933_ACFC_5DFA18FD21E6_" localSheetId="29" hidden="1">EVRG!$V$42,EVRG!$X$48:$X$56</definedName>
    <definedName name="snl__E4A04CA8_46CA_4689_87AB_4C1F9D5EDD29_" localSheetId="19" hidden="1">CNP!$C$20,CNP!$F$24:$G$35</definedName>
    <definedName name="snl__E4B764C8_73AF_4D0F_81A6_34015471A5D1_" localSheetId="52" hidden="1">PCG!$C$36,PCG!$F$41:$J$113</definedName>
    <definedName name="snl__E4C4ED19_F91A_4E04_88A8_81C98ADCBF3F_" localSheetId="38" hidden="1">IDA!$V$42,IDA!$X$48:$X$56</definedName>
    <definedName name="snl__E4CF266D_2CAF_42BF_944B_64ECE5A77D4B_" localSheetId="58" hidden="1">SO!$V$42,SO!$X$48:$X$56</definedName>
    <definedName name="snl__E4DA7F9D_8D64_4B86_9DEE_EE869D9DBFC3_" localSheetId="22" hidden="1">ED!$C$36,ED!$F$41:$J$113</definedName>
    <definedName name="snl__E4FC7054_6167_4021_8AFB_629621B4FE3B_" localSheetId="44" hidden="1">FPL!$V$42,FPL!$X$48:$X$56</definedName>
    <definedName name="snl__E5040ACE_6703_42AE_8565_39D8CAB6C594_" localSheetId="59" hidden="1">VVC!$C$36,VVC!$F$41:$J$113</definedName>
    <definedName name="snl__E514F4CE_F0CA_47C1_8550_C62B8F2D10EC_" localSheetId="20" hidden="1">'CNP (2)'!$C$36,'CNP (2)'!$F$41:$J$113</definedName>
    <definedName name="snl__E533F88D_C08B_4D53_9EC4_FF2951BD9862_" localSheetId="34" hidden="1">FE!$C$36,FE!$F$41:$J$113</definedName>
    <definedName name="snl__E55BCE22_AE21_4F7B_AC97_3CA5980C3701_" localSheetId="58" hidden="1">SO!$C$20,SO!$F$24:$G$35</definedName>
    <definedName name="snl__E56A6F35_19FC_4BDA_8C7D_0ED81774D9A2_" localSheetId="42" hidden="1">'MGEE (2)'!$C$20,'MGEE (2)'!$F$24:$G$35</definedName>
    <definedName name="snl__E59B9DB0_F031_4A22_B7D4_B4B814E7951C_" localSheetId="41" hidden="1">MGEE!$V$42,MGEE!$X$48:$X$56</definedName>
    <definedName name="snl__E5B9F864_3403_4C29_8AB7_670EBA73180A_" localSheetId="60" hidden="1">WEC!$C$36,WEC!$F$41:$J$113</definedName>
    <definedName name="snl__E616B9D6_EF65_434D_807A_A280BF1A83B0_" localSheetId="18" hidden="1">BKH!$V$42,BKH!$X$48:$X$56</definedName>
    <definedName name="snl__E61B591F_A4FD_4523_8219_8F5695741764_" localSheetId="37" hidden="1">HE!$C$20,HE!$F$24:$G$35</definedName>
    <definedName name="snl__E62A3735_3372_43F2_9A70_F27068EB0FC6_" localSheetId="21" hidden="1">CMS!$C$36,CMS!$F$41:$J$113</definedName>
    <definedName name="snl__E631D8C7_1BC4_4308_A5CF_7844285C7E0A_" localSheetId="19" hidden="1">CNP!$C$20,CNP!$F$24:$G$35</definedName>
    <definedName name="snl__E6357F6E_EF8C_4147_A5E3_F8E8696178C8_" localSheetId="22" hidden="1">ED!$C$20,ED!$F$24:$G$35</definedName>
    <definedName name="snl__E6A0B9E4_0328_47F6_B7D1_43D558145832_" localSheetId="29" hidden="1">EVRG!$V$42,EVRG!$X$48:$X$56</definedName>
    <definedName name="snl__E70C6F3E_9842_49C9_B29C_631EFD50D14C_" localSheetId="31" hidden="1">'ES (2)'!$C$20,'ES (2)'!$F$24:$G$35</definedName>
    <definedName name="snl__E718F030_9524_43FA_834C_935B1692F548_" localSheetId="45" hidden="1">Gulf!$V$42,Gulf!$X$48:$X$56</definedName>
    <definedName name="snl__E73F4465_E47E_4D54_AF2A_4B3582D73D0F_" localSheetId="29" hidden="1">EVRG!$C$20,EVRG!$F$24:$G$35</definedName>
    <definedName name="snl__E74146EA_CA37_497F_B337_21C162ADA924_" localSheetId="62" hidden="1">'SPSCO (2)'!$V$42,'SPSCO (2)'!$X$48:$X$56</definedName>
    <definedName name="snl__E74146EA_CA37_497F_B337_21C162ADA924_" localSheetId="63" hidden="1">SWEPCO!$V$42,SWEPCO!$X$48:$X$56</definedName>
    <definedName name="snl__E74146EA_CA37_497F_B337_21C162ADA924_" localSheetId="64" hidden="1">'SWEPCO (2)'!$V$42,'SWEPCO (2)'!$X$48:$X$56</definedName>
    <definedName name="snl__E74C86EC_8E5A_4C77_BA33_489AB54A2BC8_" localSheetId="25" hidden="1">DTE!$C$20,DTE!$F$24:$G$35</definedName>
    <definedName name="snl__E75CECBC_3273_4A05_913B_BCA913585233_" localSheetId="28" hidden="1">ETR!$C$36,ETR!$F$41:$J$113</definedName>
    <definedName name="snl__E75D74A8_05C4_47E3_B218_5E88768CA1E3_" localSheetId="16" hidden="1">AVA!$V$42,AVA!$X$48:$X$56</definedName>
    <definedName name="snl__E7BAB18A_CD06_47CF_86B2_842F87EC79F8_" localSheetId="45" hidden="1">Gulf!$C$36,Gulf!$F$41:$J$113</definedName>
    <definedName name="snl__E7BAB18A_CD06_47CF_86B2_842F87EC79F8_" localSheetId="46" hidden="1">NWE!$C$36,NWE!$F$41:$J$113</definedName>
    <definedName name="snl__E7F2AD51_E5E8_4B09_9294_9883A779CC00_" localSheetId="39" hidden="1">'IDA (2)'!$C$20,'IDA (2)'!$F$24:$G$35</definedName>
    <definedName name="snl__E803B11D_39F9_4F67_B62D_49E7CAEE8DCC_" localSheetId="58" hidden="1">SO!$C$36,SO!$F$41:$J$113</definedName>
    <definedName name="snl__E812DC45_4EDB_498A_8CAA_0898D3C5F185_" localSheetId="25" hidden="1">DTE!$C$36,DTE!$F$41:$J$113</definedName>
    <definedName name="snl__E8443853_D857_4353_A4E6_5D8286B8C834_" localSheetId="46" hidden="1">NWE!$C$36,NWE!$F$41:$J$113</definedName>
    <definedName name="snl__E8511BE0_1C56_411C_9EEF_1F53102FD0BB_" localSheetId="18" hidden="1">BKH!$C$20,BKH!$F$24:$G$35</definedName>
    <definedName name="snl__E86720C9_8D15_4A80_AC34_6E8519A81236_" localSheetId="10" hidden="1">AEP!$C$20,AEP!$F$24:$G$35</definedName>
    <definedName name="snl__E86720C9_8D15_4A80_AC34_6E8519A81236_" localSheetId="11" hidden="1">SWEPCO1!$C$20,SWEPCO1!$F$24:$G$35</definedName>
    <definedName name="snl__E89EF148_E4A6_4FF0_9F98_3CA759E36A90_" localSheetId="24" hidden="1">DESC!$C$20,DESC!$F$24:$G$35</definedName>
    <definedName name="snl__E8D28C98_08A3_481A_AEE5_9849260299CA_" localSheetId="10" hidden="1">AEP!$C$20,AEP!$F$24:$G$35</definedName>
    <definedName name="snl__E8DBE75F_6ABD_4298_89C4_820251F8CF16_" localSheetId="10" hidden="1">AEP!$V$42,AEP!$X$48:$X$56</definedName>
    <definedName name="snl__E8DBE75F_6ABD_4298_89C4_820251F8CF16_" localSheetId="11" hidden="1">SWEPCO1!$V$42,SWEPCO1!$X$48:$X$56</definedName>
    <definedName name="snl__E908C84D_5C97_4B0A_84DA_6D70860382C7_" localSheetId="16" hidden="1">AVA!$C$20,AVA!$F$24:$G$35</definedName>
    <definedName name="snl__E9128297_C934_4F57_AD1D_937DF18A71E1_" localSheetId="46" hidden="1">NWE!$V$42,NWE!$X$48:$X$56</definedName>
    <definedName name="snl__E9161D9C_7A1B_4CED_B815_DC8CF58CE296_" localSheetId="44" hidden="1">FPL!$C$20,FPL!$F$24:$G$35</definedName>
    <definedName name="snl__E97FD436_43E4_4A82_A234_D77A6DC2EE9B_" localSheetId="13" hidden="1">DPL!$C$36,DPL!$F$41:$J$113</definedName>
    <definedName name="snl__E9839F0F_0E12_4A20_AB95_25F21A9358A9_" localSheetId="51" hidden="1">PSE!$C$20,PSE!$F$24:$G$35</definedName>
    <definedName name="snl__E9AEBF83_B5AC_4555_A1CD_91BED1A38B8C_" localSheetId="44" hidden="1">FPL!$C$36,FPL!$F$41:$J$113</definedName>
    <definedName name="snl__E9D22B78_816C_4CCA_92A7_B1DB6E4D74B7_" localSheetId="20" hidden="1">'CNP (2)'!$C$36,'CNP (2)'!$F$41:$J$113</definedName>
    <definedName name="snl__E9E3BF5E_0DB0_4839_9E3E_8CAE2B724249_" localSheetId="12" hidden="1">AES!$C$36,AES!$F$41:$J$113</definedName>
    <definedName name="snl__EA1412A4_BD04_432C_9BA0_AC8CF5C21113_" localSheetId="51" hidden="1">PSE!$V$42,PSE!$X$48:$X$56</definedName>
    <definedName name="snl__EA1AA5D4_2EA7_492F_9410_6253C1A06B82_" localSheetId="32" hidden="1">EXC!$C$36,EXC!$F$41:$J$113</definedName>
    <definedName name="snl__EA4AB1CD_CA91_459D_8365_B570B5BCBFD6_" localSheetId="60" hidden="1">WEC!$C$36,WEC!$F$41:$J$113</definedName>
    <definedName name="snl__EA5122F0_E007_42F8_9236_64D92E9AD92F_" localSheetId="42" hidden="1">'MGEE (2)'!$C$36,'MGEE (2)'!$F$41:$J$113</definedName>
    <definedName name="snl__EA842AEA_D3B5_4C28_8917_AF8B93BFBD5B_" localSheetId="25" hidden="1">DTE!$C$36,DTE!$F$41:$J$113</definedName>
    <definedName name="snl__EA9814EC_E964_43BF_9950_256BF43F2CB7_" localSheetId="11" hidden="1">SWEPCO1!$V$42,SWEPCO1!$X$48:$X$56</definedName>
    <definedName name="snl__EAA489A9_7AB6_4595_986C_FB4E2292836A_" localSheetId="35" hidden="1">'Pepco (2)'!$V$42,'Pepco (2)'!$X$48:$X$56</definedName>
    <definedName name="snl__EAB86C18_4565_467A_B9DD_A354EC6BF235_" localSheetId="24" hidden="1">DESC!$V$42,DESC!$X$48:$X$56</definedName>
    <definedName name="snl__EABB06B1_5D7E_4600_8102_D05FC24903D1_" localSheetId="23" hidden="1">D!$C$20,D!$F$24:$G$35</definedName>
    <definedName name="snl__EACBA508_56B9_4940_ACC4_5F4508C04B5F_" localSheetId="48" hidden="1">OTTR!$C$20,OTTR!$F$24:$G$35</definedName>
    <definedName name="snl__EAD2850E_515F_48EF_86BC_671FDCDCDADB_" localSheetId="20" hidden="1">'CNP (2)'!$V$42,'CNP (2)'!$X$48:$X$56</definedName>
    <definedName name="snl__EAD319E8_E3FD_4234_A3C3_08EBB4431F46_" localSheetId="42" hidden="1">'MGEE (2)'!$C$36,'MGEE (2)'!$F$41:$J$113</definedName>
    <definedName name="snl__EB2CA578_4844_4B2B_8F51_F739AE06B399_" localSheetId="23" hidden="1">D!$C$36,D!$F$41:$J$113</definedName>
    <definedName name="snl__EB4EF04A_62B3_4D84_B1D9_2C5A0834E666_" localSheetId="19" hidden="1">CNP!$V$42,CNP!$X$48:$X$56</definedName>
    <definedName name="snl__EB9442B8_C09C_49E7_AE5C_227E03CF5040_" localSheetId="16" hidden="1">AVA!$C$36,AVA!$F$41:$J$113</definedName>
    <definedName name="snl__EBE78BD9_AB8F_4041_9A34_0911745B3BBA_" localSheetId="17" hidden="1">'AVA (2)'!$V$42,'AVA (2)'!$X$48:$X$56</definedName>
    <definedName name="snl__EC0319FE_FD31_4E9A_AABC_599BCC4EB80D_" localSheetId="35" hidden="1">'Pepco (2)'!$C$36,'Pepco (2)'!$F$41:$J$113</definedName>
    <definedName name="snl__EC078B39_D85A_4338_A329_A6AD655F355C_" localSheetId="32" hidden="1">EXC!$C$20,EXC!$F$24:$G$35</definedName>
    <definedName name="snl__EC0FFD4F_1326_4E2F_A83A_E087248428CC_" localSheetId="38" hidden="1">IDA!$V$42,IDA!$X$48:$X$56</definedName>
    <definedName name="snl__EC1BEFC6_B6B8_42A8_8248_541C9555471E_" localSheetId="14" hidden="1">APC!$C$36,APC!$F$41:$J$113</definedName>
    <definedName name="snl__EC26687C_AB0D_4064_A677_48C25499ABC7_" localSheetId="61" hidden="1">XEL!$C$36,XEL!$F$41:$J$113</definedName>
    <definedName name="snl__EC3A0005_9073_4599_9A68_25B0ECE5C057_" localSheetId="8" hidden="1">LNT!$C$36,LNT!$F$41:$J$113</definedName>
    <definedName name="snl__EC3A923B_2D56_43ED_9FBC_C035B84A0BFC_" localSheetId="47" hidden="1">OGE!$C$36,OGE!$F$41:$J$113</definedName>
    <definedName name="snl__EC7A6E33_42AA_495E_817E_3B44003E54A0_" localSheetId="35" hidden="1">'Pepco (2)'!$V$42,'Pepco (2)'!$X$48:$X$56</definedName>
    <definedName name="snl__ECAEB23A_E84E_46E2_AB87_6CBC94330B88_" localSheetId="40" hidden="1">MDU!$V$42,MDU!$X$48:$X$56</definedName>
    <definedName name="snl__ECC0C5B5_8C48_4638_AA82_5628ECDB5E13_" localSheetId="49" hidden="1">PacificCorp!$C$36,PacificCorp!$F$41:$J$113</definedName>
    <definedName name="snl__ECCEFB0C_33B9_45F2_B66C_EED86228F84B_" localSheetId="17" hidden="1">'AVA (2)'!$V$42,'AVA (2)'!$X$48:$X$56</definedName>
    <definedName name="snl__ECD7C513_BC57_4697_9B96_C8C036E0C45C_" localSheetId="31" hidden="1">'ES (2)'!$C$36,'ES (2)'!$F$41:$J$113</definedName>
    <definedName name="snl__ED08C2BC_36E5_4691_8D5E_933FFFC0311C_" localSheetId="63" hidden="1">SWEPCO!$V$42,SWEPCO!$X$48:$X$56</definedName>
    <definedName name="snl__ED08C2BC_36E5_4691_8D5E_933FFFC0311C_" localSheetId="64" hidden="1">'SWEPCO (2)'!$V$42,'SWEPCO (2)'!$X$48:$X$56</definedName>
    <definedName name="snl__ED1082CD_406F_4127_9B96_BFD2A4618013_" localSheetId="29" hidden="1">EVRG!$C$36,EVRG!$F$41:$J$113</definedName>
    <definedName name="snl__ED5266C9_D432_4E2A_A955_E517F0577432_" localSheetId="28" hidden="1">ETR!$C$20,ETR!$F$24:$G$35</definedName>
    <definedName name="snl__ED609A7A_A67D_4FED_B5F4_1D0F07591845_" localSheetId="8" hidden="1">LNT!$C$36,LNT!$F$41:$J$113</definedName>
    <definedName name="snl__ED67D4F0_0B63_41A5_9CD2_EAF10101B4C7_" localSheetId="50" hidden="1">PNW!$C$20,PNW!$F$24:$G$35</definedName>
    <definedName name="snl__ED8FB596_29D0_41FC_90DF_B8991875D30D_" localSheetId="47" hidden="1">OGE!$C$20,OGE!$F$24:$G$35</definedName>
    <definedName name="snl__ED8FB596_29D0_41FC_90DF_B8991875D30D_" localSheetId="48" hidden="1">OTTR!$C$20,OTTR!$F$24:$G$35</definedName>
    <definedName name="snl__ED8FB596_29D0_41FC_90DF_B8991875D30D_" localSheetId="52" hidden="1">PCG!$C$20,PCG!$F$24:$G$35</definedName>
    <definedName name="snl__ED8FB596_29D0_41FC_90DF_B8991875D30D_" localSheetId="56" hidden="1">PEG!$C$20,PEG!$F$24:$G$35</definedName>
    <definedName name="snl__ED8FB596_29D0_41FC_90DF_B8991875D30D_" localSheetId="54" hidden="1">PNM!$C$20,PNM!$F$24:$G$35</definedName>
    <definedName name="snl__ED8FB596_29D0_41FC_90DF_B8991875D30D_" localSheetId="53" hidden="1">POR!$C$20,POR!$F$24:$G$35</definedName>
    <definedName name="snl__EDEF9366_C4BA_42E8_A79D_FAB6DF10E5F0_" localSheetId="23" hidden="1">D!$V$42,D!$X$48:$X$56</definedName>
    <definedName name="snl__EDEF9366_C4BA_42E8_A79D_FAB6DF10E5F0_" localSheetId="25" hidden="1">DTE!$V$42,DTE!$X$48:$X$56</definedName>
    <definedName name="snl__EDEF9366_C4BA_42E8_A79D_FAB6DF10E5F0_" localSheetId="22" hidden="1">ED!$V$42,ED!$X$48:$X$56</definedName>
    <definedName name="snl__EE569F0F_AD7B_4C55_8B92_FAC7EBAA3222_" localSheetId="62" hidden="1">'SPSCO (2)'!$C$20,'SPSCO (2)'!$F$24:$G$35</definedName>
    <definedName name="snl__EE63AC0C_C839_4C9E_94AA_A426FA4FDD6B_" localSheetId="23" hidden="1">D!$V$42,D!$X$48:$X$56</definedName>
    <definedName name="snl__EEA96F1A_FEBE_493E_A7EA_22AB05AFBB3D_" localSheetId="20" hidden="1">'CNP (2)'!$C$20,'CNP (2)'!$F$24:$G$35</definedName>
    <definedName name="snl__EF2F8582_7B3E_4080_94FA_DCF97C517FD3_" localSheetId="51" hidden="1">PSE!$C$20,PSE!$F$24:$G$35</definedName>
    <definedName name="snl__EF3DABB4_7D20_4C99_B10F_600A4FBA178C_" localSheetId="63" hidden="1">SWEPCO!$C$20,SWEPCO!$F$24:$G$35</definedName>
    <definedName name="snl__EF3DABB4_7D20_4C99_B10F_600A4FBA178C_" localSheetId="64" hidden="1">'SWEPCO (2)'!$C$20,'SWEPCO (2)'!$F$24:$G$35</definedName>
    <definedName name="snl__EF7A0524_2816_4C3D_9864_5D79F02B96B7_" localSheetId="23" hidden="1">D!$V$42,D!$X$48:$X$56</definedName>
    <definedName name="snl__EF7CF05A_94AA_4643_B774_005D683F0CC8_" localSheetId="49" hidden="1">PacificCorp!$V$42,PacificCorp!$X$48:$X$56</definedName>
    <definedName name="snl__EF82F32C_B828_4C5A_80D7_69CD4AC89BF4_" localSheetId="27" hidden="1">EIX!$C$36,EIX!$F$41:$J$113</definedName>
    <definedName name="snl__EFB7730A_9BBE_4CD8_B2F3_52E60716DE54_" localSheetId="44" hidden="1">FPL!$V$42,FPL!$X$48:$X$56</definedName>
    <definedName name="snl__EFDEDCA4_17EE_4A45_8442_BF47AADF110F_" localSheetId="61" hidden="1">XEL!$C$20,XEL!$F$24:$G$35</definedName>
    <definedName name="snl__F00A5F78_B1AB_49C4_B9CF_038C04882793_" localSheetId="16" hidden="1">AVA!$V$42,AVA!$X$48:$X$56</definedName>
    <definedName name="snl__F01278FC_F3BA_4A2A_9800_645EF538FF57_" localSheetId="36" hidden="1">FOR!$C$20,FOR!$F$24:$G$35</definedName>
    <definedName name="snl__F0166ABA_9B57_4417_A54D_5E50A9548F8B_" localSheetId="43" hidden="1">NEE!$C$36,NEE!$F$41:$J$113</definedName>
    <definedName name="snl__F0180A6E_0427_4F4E_B293_FE72644BB1D8_" localSheetId="26" hidden="1">DUK!$C$36,DUK!$F$41:$J$113</definedName>
    <definedName name="snl__F06D7F5E_4BBC_47C4_A8F7_A38846E4DFA5_" localSheetId="8" hidden="1">LNT!$V$42,LNT!$X$48:$X$56</definedName>
    <definedName name="snl__F08B5178_A91C_4ACA_ACBF_B6D9D682332C_" localSheetId="38" hidden="1">IDA!$V$42,IDA!$X$48:$X$56</definedName>
    <definedName name="snl__F0FC132F_4815_41C7_8291_62242D3D3EFF_" localSheetId="25" hidden="1">DTE!$C$20,DTE!$F$24:$G$35</definedName>
    <definedName name="snl__F10E30DF_FC39_4133_AC49_AE0AEC354AB0_" localSheetId="56" hidden="1">PEG!$V$42,PEG!$X$48:$X$56</definedName>
    <definedName name="snl__F123DA47_E1FF_4338_8ADB_FE2119464457_" localSheetId="27" hidden="1">EIX!$C$20,EIX!$F$24:$G$35</definedName>
    <definedName name="snl__F12A1DB8_189C_4B5D_A350_0C0BC3CADF30_" localSheetId="46" hidden="1">NWE!$C$20,NWE!$F$24:$G$35</definedName>
    <definedName name="snl__F1612184_7ED7_46F6_A641_2C92D2FD75FE_" localSheetId="27" hidden="1">EIX!$C$20,EIX!$F$24:$G$35</definedName>
    <definedName name="snl__F1D2E39B_ACA5_4FE1_A6D5_E35D11EE8181_" localSheetId="43" hidden="1">NEE!$V$42,NEE!$X$48:$X$56</definedName>
    <definedName name="snl__F1FD8DA3_D3C5_4BEF_B492_47383C272034_" localSheetId="17" hidden="1">'AVA (2)'!$C$20,'AVA (2)'!$F$24:$G$35</definedName>
    <definedName name="snl__F213F54D_61D8_4CFE_B7A5_04DA496D09F1_" localSheetId="50" hidden="1">PNW!$V$42,PNW!$X$48:$X$56</definedName>
    <definedName name="snl__F2193A27_4F02_4F8B_9A37_D35D849A13A0_" localSheetId="15" hidden="1">AGR!$V$42,AGR!$X$48:$X$56</definedName>
    <definedName name="snl__F230FD6B_CB85_4F7D_BEFF_39F0C4DE76E4_" localSheetId="8" hidden="1">LNT!$C$36,LNT!$F$41:$J$113</definedName>
    <definedName name="snl__F2488D17_27F7_4B7C_A12B_63F47ABF40DE_" localSheetId="46" hidden="1">NWE!$V$42,NWE!$X$48:$X$56</definedName>
    <definedName name="snl__F2837ED7_F37E_45BF_BD67_6E45A8C2D846_" localSheetId="33" hidden="1">BGE!$C$20,BGE!$F$24:$G$35</definedName>
    <definedName name="snl__F2C36626_5148_46C0_A682_B585BEBABDE8_" localSheetId="61" hidden="1">XEL!$C$20,XEL!$F$24:$G$35</definedName>
    <definedName name="snl__F2EF4000_7526_4A38_AA18_217CFF4A6D6F_" localSheetId="56" hidden="1">PEG!$V$42,PEG!$X$48:$X$56</definedName>
    <definedName name="snl__F2F2083B_BF9E_4523_973F_675E8033FCD5_" localSheetId="44" hidden="1">FPL!$C$36,FPL!$F$41:$J$113</definedName>
    <definedName name="snl__F2F84B80_79B1_4329_85C0_F9DB5C6C8A41_" localSheetId="46" hidden="1">NWE!$C$36,NWE!$F$41:$J$113</definedName>
    <definedName name="snl__F3308CAA_231F_4AAF_B30D_6A0F35E3BDB7_" localSheetId="14" hidden="1">APC!$C$20,APC!$F$24:$G$35</definedName>
    <definedName name="snl__F35189BD_526C_40EC_B765_AB82CE450D2B_" localSheetId="52" hidden="1">PCG!$V$42,PCG!$X$48:$X$56</definedName>
    <definedName name="snl__F36E6CB7_DF31_44B9_A661_6A167FE2F9AF_" localSheetId="22" hidden="1">ED!$C$20,ED!$F$24:$G$35</definedName>
    <definedName name="snl__F3A45A61_109C_4E57_89AC_2ECB90F71CF7_" localSheetId="55" hidden="1">PPL!$V$42,PPL!$X$48:$X$56</definedName>
    <definedName name="snl__F3BD07CE_62F8_4F4C_8BA5_AEAE4AF5B6D5_" localSheetId="22" hidden="1">ED!$C$36,ED!$F$41:$J$113</definedName>
    <definedName name="snl__F3CFBAD1_8B8F_4E0F_8B36_59A9762956A4_" localSheetId="33" hidden="1">BGE!$C$36,BGE!$F$41:$J$113</definedName>
    <definedName name="snl__F3EC85CC_9055_4267_9B1F_99AFAF4BB35C_" localSheetId="38" hidden="1">IDA!$C$20,IDA!$F$24:$G$35</definedName>
    <definedName name="snl__F3ED6073_D3E3_4C56_B2D3_9B345840C41C_" localSheetId="39" hidden="1">'IDA (2)'!$V$42,'IDA (2)'!$X$48:$X$56</definedName>
    <definedName name="snl__F3EE9F62_9EEF_41B0_960B_4D1FE302AB94_" localSheetId="34" hidden="1">FE!$V$42,FE!$X$48:$X$56</definedName>
    <definedName name="snl__F3EE9F62_9EEF_41B0_960B_4D1FE302AB94_" localSheetId="35" hidden="1">'Pepco (2)'!$V$42,'Pepco (2)'!$X$48:$X$56</definedName>
    <definedName name="snl__F3F20AD3_FEA6_4819_8CD7_A51285136496_" localSheetId="29" hidden="1">EVRG!$C$36,EVRG!$F$41:$J$113</definedName>
    <definedName name="snl__F435BF40_A2D1_4E5B_A858_78C9CE3A165B_" localSheetId="31" hidden="1">'ES (2)'!$C$20,'ES (2)'!$F$24:$G$35</definedName>
    <definedName name="snl__F4467952_7719_4EDD_88C4_9DE07F4250EF_" localSheetId="12" hidden="1">AES!$C$20,AES!$F$24:$G$35</definedName>
    <definedName name="snl__F49D2106_EC1F_4804_8002_DAD22F985BF1_" localSheetId="29" hidden="1">EVRG!$V$42,EVRG!$X$48:$X$56</definedName>
    <definedName name="snl__F4B801E0_3130_4CF9_B4CB_CE78EE462D5A_" localSheetId="28" hidden="1">ETR!$C$36,ETR!$F$41:$J$113</definedName>
    <definedName name="snl__F4D64997_730A_468B_A0EB_330AE394AE65_" localSheetId="44" hidden="1">FPL!$V$42,FPL!$X$48:$X$56</definedName>
    <definedName name="snl__F4E9463B_0481_4675_939F_AE0397103941_" localSheetId="56" hidden="1">PEG!$C$36,PEG!$F$41:$J$113</definedName>
    <definedName name="snl__F4FD9BC8_CDEC_4F71_9002_84D0B381D058_" localSheetId="28" hidden="1">ETR!$V$42,ETR!$X$48:$X$56</definedName>
    <definedName name="snl__F573D067_2558_46C4_982E_B8CC5197C906_" localSheetId="23" hidden="1">D!$C$20,D!$F$24:$G$35</definedName>
    <definedName name="snl__F58297B2_EA1E_4519_B57C_1FB290FAB7C9_" localSheetId="31" hidden="1">'ES (2)'!$C$20,'ES (2)'!$F$24:$G$35</definedName>
    <definedName name="snl__F592429C_46EC_49AF_9257_AD778270F2D7_" localSheetId="39" hidden="1">'IDA (2)'!$C$36,'IDA (2)'!$F$41:$J$113</definedName>
    <definedName name="snl__F59ADD2F_E715_47F8_B871_5FB06CADA02A_" localSheetId="52" hidden="1">PCG!$V$42,PCG!$X$48:$X$56</definedName>
    <definedName name="snl__F5A9F571_B05F_4C13_9097_DFA80204ED95_" localSheetId="56" hidden="1">PEG!$C$36,PEG!$F$41:$J$113</definedName>
    <definedName name="snl__F5E9541F_79B7_48C0_B482_97EA2A4680FB_" localSheetId="8" hidden="1">LNT!$V$42,LNT!$X$48:$X$56</definedName>
    <definedName name="snl__F6201DA1_F6B0_40B1_97CD_A4D09F7DC919_" localSheetId="58" hidden="1">SO!$C$20,SO!$F$24:$G$35</definedName>
    <definedName name="snl__F6372110_818F_458A_8188_3E682A5CD0AD_" localSheetId="36" hidden="1">FOR!$C$20,FOR!$F$24:$G$35</definedName>
    <definedName name="snl__F64419B3_FA2A_4C1B_8F47_566B78DECEEA_" localSheetId="48" hidden="1">OTTR!$C$20,OTTR!$F$24:$G$35</definedName>
    <definedName name="snl__F67CD956_E460_4AFA_9300_02EAA0B97B8C_" localSheetId="15" hidden="1">AGR!$C$20,AGR!$F$24:$G$35</definedName>
    <definedName name="snl__F6900FB2_C720_41F5_8E68_36296B4AE132_" localSheetId="45" hidden="1">Gulf!$C$20,Gulf!$F$24:$G$35</definedName>
    <definedName name="snl__F697CB99_4414_410F_8DEF_064379C01723_" localSheetId="50" hidden="1">PNW!$V$42,PNW!$X$48:$X$56</definedName>
    <definedName name="snl__F6A47857_92A8_45C8_80B7_B7B914DC3AEA_" localSheetId="46" hidden="1">NWE!$C$20,NWE!$F$24:$G$35</definedName>
    <definedName name="snl__F6A7F10B_B970_4896_911C_CB00A6B1A105_" localSheetId="44" hidden="1">FPL!$V$42,FPL!$X$48:$X$56</definedName>
    <definedName name="snl__F6B6B52B_17D7_4CDF_965D_AFAAE269BBEF_" localSheetId="18" hidden="1">BKH!$C$20,BKH!$F$24:$G$35</definedName>
    <definedName name="snl__F6BA3726_25B9_4651_92A0_1F00E2049372_" localSheetId="27" hidden="1">EIX!$V$42,EIX!$X$48:$X$56</definedName>
    <definedName name="snl__F6D9E990_485A_4D35_AA38_5BFF12E231DB_" localSheetId="10" hidden="1">AEP!$C$36,AEP!$F$41:$J$113</definedName>
    <definedName name="snl__F6D9E990_485A_4D35_AA38_5BFF12E231DB_" localSheetId="11" hidden="1">SWEPCO1!$C$36,SWEPCO1!$F$41:$J$113</definedName>
    <definedName name="snl__F6EB6ABA_93AB_476C_A142_A268A4ED7C6C_" localSheetId="21" hidden="1">CMS!$C$36,CMS!$F$41:$J$113</definedName>
    <definedName name="snl__F739C431_9938_4655_811B_20174569FEB7_" localSheetId="39" hidden="1">'IDA (2)'!$C$36,'IDA (2)'!$F$41:$J$113</definedName>
    <definedName name="snl__F797EB7D_A3F4_4EC9_A07D_DD0F31ACD6AC_" localSheetId="14" hidden="1">APC!$V$42,APC!$X$48:$X$56</definedName>
    <definedName name="snl__F7A957F7_A022_4CF8_BE56_F3118A87D2A8_" localSheetId="8" hidden="1">LNT!$V$42,LNT!$X$48:$X$56</definedName>
    <definedName name="snl__F7B3C83C_899C_44B2_9209_B3B19740FF42_" localSheetId="28" hidden="1">ETR!$V$42,ETR!$X$48:$X$56</definedName>
    <definedName name="snl__F7B890AE_6F32_4845_8961_F72D06F0C024_" localSheetId="23" hidden="1">D!$V$42,D!$X$48:$X$56</definedName>
    <definedName name="snl__F7C35312_C585_4B8F_92F3_AD3EFC35B0E9_" localSheetId="21" hidden="1">CMS!$C$36,CMS!$F$41:$J$113</definedName>
    <definedName name="snl__F7E87CE2_B85B_4164_AD85_8247F0AFB7DE_" localSheetId="17" hidden="1">'AVA (2)'!$V$42,'AVA (2)'!$X$48:$X$56</definedName>
    <definedName name="snl__F7EDEE78_D152_4911_A2E3_1E5B61D75234_" localSheetId="59" hidden="1">VVC!$V$42,VVC!$X$48:$X$56</definedName>
    <definedName name="snl__F8167D99_0F59_46F8_97DA_4B4AA4FD8F6A_" localSheetId="26" hidden="1">DUK!$C$20,DUK!$F$24:$G$35</definedName>
    <definedName name="snl__F85A1794_66E0_4B38_893F_A47E12356CA5_" localSheetId="58" hidden="1">SO!$C$36,SO!$F$41:$J$113</definedName>
    <definedName name="snl__F85CB446_77EE_499D_BD86_F16360CF7BFD_" localSheetId="13" hidden="1">DPL!$V$42,DPL!$X$48:$X$56</definedName>
    <definedName name="snl__F8634460_D4C4_4D0D_89AB_1D3929C2D7A1_" localSheetId="29" hidden="1">EVRG!$C$36,EVRG!$F$41:$J$113</definedName>
    <definedName name="snl__F8834A84_65B1_43EA_BB61_A3E02AE50838_" localSheetId="13" hidden="1">DPL!$C$20,DPL!$F$24:$G$35</definedName>
    <definedName name="snl__F8A01D6B_45A1_487B_906E_B0FA0ABF982F_" localSheetId="41" hidden="1">MGEE!$C$20,MGEE!$F$24:$G$35</definedName>
    <definedName name="snl__F8A9C4DB_1F0B_4683_B7FA_41528F9BAA79_" localSheetId="35" hidden="1">'Pepco (2)'!$V$42,'Pepco (2)'!$X$48:$X$56</definedName>
    <definedName name="snl__F8C390D3_F6C6_4371_9002_4784EC8D5FE2_" localSheetId="26" hidden="1">DUK!$C$36,DUK!$F$41:$J$113</definedName>
    <definedName name="snl__F90CD043_A9BA_44E1_87CA_5D271BE4C88D_" localSheetId="31" hidden="1">'ES (2)'!$C$36,'ES (2)'!$F$41:$J$113</definedName>
    <definedName name="snl__F937B609_10A8_4D8B_95A7_FBDF747660E4_" localSheetId="11" hidden="1">SWEPCO1!$V$42,SWEPCO1!$X$48:$X$56</definedName>
    <definedName name="snl__F96EC6CB_7164_43EA_8B30_4513D52078F5_" localSheetId="15" hidden="1">AGR!$C$36,AGR!$F$41:$J$113</definedName>
    <definedName name="snl__F96EC6CB_7164_43EA_8B30_4513D52078F5_" localSheetId="18" hidden="1">BKH!$C$36,BKH!$F$41:$J$113</definedName>
    <definedName name="snl__F96EC6CB_7164_43EA_8B30_4513D52078F5_" localSheetId="19" hidden="1">CNP!$C$36,CNP!$F$41:$J$113</definedName>
    <definedName name="snl__F96EC6CB_7164_43EA_8B30_4513D52078F5_" localSheetId="23" hidden="1">D!$C$36,D!$F$41:$J$113</definedName>
    <definedName name="snl__F96EC6CB_7164_43EA_8B30_4513D52078F5_" localSheetId="25" hidden="1">DTE!$C$36,DTE!$F$41:$J$113</definedName>
    <definedName name="snl__F96EC6CB_7164_43EA_8B30_4513D52078F5_" localSheetId="22" hidden="1">ED!$C$36,ED!$F$41:$J$113</definedName>
    <definedName name="snl__F971E149_C65C_4679_8F70_8BE00650A021_" localSheetId="59" hidden="1">VVC!$C$20,VVC!$F$24:$G$35</definedName>
    <definedName name="snl__F971E149_C65C_4679_8F70_8BE00650A021_" localSheetId="60" hidden="1">WEC!$C$20,WEC!$F$24:$G$35</definedName>
    <definedName name="snl__F971E149_C65C_4679_8F70_8BE00650A021_" localSheetId="61" hidden="1">XEL!$C$20,XEL!$F$24:$G$35</definedName>
    <definedName name="snl__F979A74E_AFE7_4D58_8213_AF8C95F86A76_" localSheetId="39" hidden="1">'IDA (2)'!$C$36,'IDA (2)'!$F$41:$J$113</definedName>
    <definedName name="snl__F9852326_3AA7_4832_B712_1460E029F204_" localSheetId="25" hidden="1">DTE!$V$42,DTE!$X$48:$X$56</definedName>
    <definedName name="snl__F98D733E_14FF_486E_8BA4_56D2B0179B9C_" localSheetId="18" hidden="1">BKH!$V$42,BKH!$X$48:$X$56</definedName>
    <definedName name="snl__F9D2E22E_87FF_4A27_8201_5B9E24BDA4D8_" localSheetId="55" hidden="1">PPL!$C$20,PPL!$F$24:$G$35</definedName>
    <definedName name="snl__F9D61F7E_D57D_4005_9159_0771988CC996_" localSheetId="39" hidden="1">'IDA (2)'!$C$20,'IDA (2)'!$F$24:$G$35</definedName>
    <definedName name="snl__F9F12285_A716_485C_9A88_AFB24EC5A6BB_" localSheetId="42" hidden="1">'MGEE (2)'!$V$42,'MGEE (2)'!$X$48:$X$56</definedName>
    <definedName name="snl__FA02BDA5_092D_42AF_A624_3C70C80729CD_" localSheetId="40" hidden="1">MDU!$C$20,MDU!$F$24:$G$35</definedName>
    <definedName name="snl__FA2A3688_8A11_47B7_8466_8A23CDD9F8F0_" localSheetId="32" hidden="1">EXC!$V$42,EXC!$X$48:$X$56</definedName>
    <definedName name="snl__FA3E8218_F4CF_4BAE_B986_AA176AD61A92_" localSheetId="33" hidden="1">BGE!$C$20,BGE!$F$24:$G$35</definedName>
    <definedName name="snl__FA56EBAE_5DE3_4F2A_8EC1_1C9947A38827_" localSheetId="32" hidden="1">EXC!$V$42,EXC!$X$48:$X$56</definedName>
    <definedName name="snl__FA76ACE6_47A2_4E8D_87A5_CB18CA2760BA_" localSheetId="15" hidden="1">AGR!$C$36,AGR!$F$41:$J$113</definedName>
    <definedName name="snl__FAD16800_8F74_421F_88D8_EF15CB9AF1B0_" localSheetId="45" hidden="1">Gulf!$C$36,Gulf!$F$41:$J$113</definedName>
    <definedName name="snl__FAE4E686_C365_4A0A_95FC_0416DD584BF2_" localSheetId="47" hidden="1">OGE!$V$42,OGE!$X$48:$X$56</definedName>
    <definedName name="snl__FAF43C4B_B338_4934_8526_0A4E5CB755EB_" localSheetId="35" hidden="1">'Pepco (2)'!$V$42,'Pepco (2)'!$X$48:$X$56</definedName>
    <definedName name="snl__FAF7ACB2_9F23_4853_939C_E254C76C5564_" localSheetId="23" hidden="1">D!$C$20,D!$F$24:$G$35</definedName>
    <definedName name="snl__FB29F1BC_B163_4127_AB75_7E804737CEF4_" localSheetId="50" hidden="1">PNW!$V$42,PNW!$X$48:$X$56</definedName>
    <definedName name="snl__FB3298A4_4AAB_4929_98CC_B8C7535EDC56_" localSheetId="28" hidden="1">ETR!$V$42,ETR!$X$48:$X$56</definedName>
    <definedName name="snl__FB3BBA89_FF05_46CD_AEBF_9E2D86B1C578_" localSheetId="9" hidden="1">AEE!$C$20,AEE!$F$24:$G$35</definedName>
    <definedName name="snl__FB5A8D4A_C3A0_4D3F_A92D_AB45F7E46850_" localSheetId="47" hidden="1">OGE!$C$36,OGE!$F$41:$J$113</definedName>
    <definedName name="snl__FB5A8D4A_C3A0_4D3F_A92D_AB45F7E46850_" localSheetId="48" hidden="1">OTTR!$C$36,OTTR!$F$41:$J$113</definedName>
    <definedName name="snl__FB5A8D4A_C3A0_4D3F_A92D_AB45F7E46850_" localSheetId="52" hidden="1">PCG!$C$36,PCG!$F$41:$J$113</definedName>
    <definedName name="snl__FB5A8D4A_C3A0_4D3F_A92D_AB45F7E46850_" localSheetId="56" hidden="1">PEG!$C$36,PEG!$F$41:$J$113</definedName>
    <definedName name="snl__FB5A8D4A_C3A0_4D3F_A92D_AB45F7E46850_" localSheetId="54" hidden="1">PNM!$C$36,PNM!$F$41:$J$113</definedName>
    <definedName name="snl__FB5A8D4A_C3A0_4D3F_A92D_AB45F7E46850_" localSheetId="53" hidden="1">POR!$C$36,POR!$F$41:$J$113</definedName>
    <definedName name="snl__FB64BDE6_E8AA_4EA1_A4A1_2B355784F39C_" localSheetId="23" hidden="1">D!$V$42,D!$X$48:$X$56</definedName>
    <definedName name="snl__FBC042B7_4F34_455B_9A1C_2A7F5EAC3015_" localSheetId="22" hidden="1">ED!$C$20,ED!$F$24:$G$35</definedName>
    <definedName name="snl__FBC4B830_B481_4CBB_83C7_B48C7EBC0432_" localSheetId="11" hidden="1">SWEPCO1!$C$20,SWEPCO1!$F$24:$G$35</definedName>
    <definedName name="snl__FBCC6E52_B3F4_4BF7_A38E_6E0543A6FCEE_" localSheetId="26" hidden="1">DUK!$C$20,DUK!$F$24:$G$35</definedName>
    <definedName name="snl__FBD49C5C_A3A0_4D98_8D50_D1D48A8FFC56_" localSheetId="34" hidden="1">FE!$V$42,FE!$X$48:$X$56</definedName>
    <definedName name="snl__FBEC1903_2155_4898_91D6_0DE661CA634A_" localSheetId="58" hidden="1">SO!$V$42,SO!$X$48:$X$56</definedName>
    <definedName name="snl__FBFCD415_B31E_41AD_BAC6_43C16F669282_" localSheetId="51" hidden="1">PSE!$V$42,PSE!$X$48:$X$56</definedName>
    <definedName name="snl__FC604B2A_047E_4507_9844_91E757C9C282_" localSheetId="15" hidden="1">AGR!$C$20,AGR!$F$24:$G$35</definedName>
    <definedName name="snl__FC63E636_CCC8_4409_9AAA_C487E33DF5DA_" localSheetId="31" hidden="1">'ES (2)'!$C$36,'ES (2)'!$F$41:$J$113</definedName>
    <definedName name="snl__FC707B42_016D_4D84_9BBB_1DED8AAF1DBA_" localSheetId="12" hidden="1">AES!$C$20,AES!$F$24:$G$35</definedName>
    <definedName name="snl__FC884096_FF5C_4A5A_9B6D_33D0C11C7F6D_" localSheetId="39" hidden="1">'IDA (2)'!$V$42,'IDA (2)'!$X$48:$X$56</definedName>
    <definedName name="snl__FC8B81C1_1290_4A00_93E1_485974A36631_" localSheetId="35" hidden="1">'Pepco (2)'!$C$20,'Pepco (2)'!$F$24:$G$35</definedName>
    <definedName name="snl__FC9FB165_B090_49EE_8417_4E780F29B854_" localSheetId="23" hidden="1">D!$V$42,D!$X$48:$X$56</definedName>
    <definedName name="snl__FCE8E86B_A78C_4D58_B97F_C9EDEFDA4C73_" localSheetId="34" hidden="1">FE!$C$20,FE!$F$24:$G$35</definedName>
    <definedName name="snl__FCE8E86B_A78C_4D58_B97F_C9EDEFDA4C73_" localSheetId="35" hidden="1">'Pepco (2)'!$C$20,'Pepco (2)'!$F$24:$G$35</definedName>
    <definedName name="snl__FD18CD47_64BC_4F8E_90CD_5D56FFAB263B_" localSheetId="13" hidden="1">DPL!$C$36,DPL!$F$41:$J$113</definedName>
    <definedName name="snl__FD28400A_AB32_4C3B_A2D3_A5B2091A4607_" localSheetId="22" hidden="1">ED!$C$20,ED!$F$24:$G$35</definedName>
    <definedName name="snl__FD2A4DAF_15B5_4978_BDB8_AE308CFD6244_" localSheetId="44" hidden="1">FPL!$C$36,FPL!$F$41:$J$113</definedName>
    <definedName name="snl__FD2CACA8_5C84_4AD0_861D_54EBC1A3C9F6_" localSheetId="54" hidden="1">PNM!$C$20,PNM!$F$24:$G$35</definedName>
    <definedName name="snl__FD2CACA8_5C84_4AD0_861D_54EBC1A3C9F6_" localSheetId="53" hidden="1">POR!$C$20,POR!$F$24:$G$35</definedName>
    <definedName name="snl__FD32C13F_8649_4C38_A3E3_EA3220D11330_" localSheetId="32" hidden="1">EXC!$C$20,EXC!$F$24:$G$35</definedName>
    <definedName name="snl__FD7FA283_02AB_4FB6_8439_91993F1E4901_" localSheetId="30" hidden="1">ES!$V$42,ES!$X$48:$X$56</definedName>
    <definedName name="snl__FD7FD07A_A4F2_490B_9952_4612E81976E6_" localSheetId="49" hidden="1">PacificCorp!$C$36,PacificCorp!$F$41:$J$113</definedName>
    <definedName name="snl__FD9E8F4F_A1AD_4380_B66F_07706311BA20_" localSheetId="15" hidden="1">AGR!$C$36,AGR!$F$41:$J$113</definedName>
    <definedName name="snl__FDC1B366_FB2C_4DE4_8010_FDDD14399CFC_" localSheetId="35" hidden="1">'Pepco (2)'!$C$20,'Pepco (2)'!$F$24:$G$35</definedName>
    <definedName name="snl__FDC203A7_72F3_4972_A7A2_8CFEAC4B4F2B_" localSheetId="38" hidden="1">IDA!$C$36,IDA!$F$41:$J$113</definedName>
    <definedName name="snl__FDC849EE_76E6_458B_BA8E_E5D932A75A81_" localSheetId="33" hidden="1">BGE!$V$42,BGE!$X$48:$X$56</definedName>
    <definedName name="snl__FE0196C6_60ED_4F93_A3C6_F0A78D61FEF0_" localSheetId="44" hidden="1">FPL!$V$42,FPL!$X$48:$X$56</definedName>
    <definedName name="snl__FE5BDBA7_F4A4_4BCC_8665_52B576F48651_" localSheetId="40" hidden="1">MDU!$V$42,MDU!$X$48:$X$56</definedName>
    <definedName name="snl__FE80D0E8_716E_4A97_819D_3F71B043EF2D_" localSheetId="15" hidden="1">AGR!$C$36,AGR!$F$41:$J$113</definedName>
    <definedName name="snl__FEB06C9D_7FEA_4FCC_8944_4C020B9F1CA3_" localSheetId="59" hidden="1">VVC!$V$42,VVC!$X$48:$X$56</definedName>
    <definedName name="snl__FF36BC00_B2D1_4EAA_825A_94125EEB2681_" localSheetId="40" hidden="1">MDU!$C$20,MDU!$F$24:$G$35</definedName>
    <definedName name="snl__FF6E954E_7A6F_4D32_B407_D7BDFD2004D2_" localSheetId="13" hidden="1">DPL!$V$42,DPL!$X$48:$X$56</definedName>
    <definedName name="snl__FF775015_7211_4571_90E6_F48773CE3087_" localSheetId="12" hidden="1">AES!$C$36,AES!$F$41:$J$113</definedName>
    <definedName name="snl__FF954552_13AA_4970_A8A4_3DA1FACA6092_" localSheetId="17" hidden="1">'AVA (2)'!$V$42,'AVA (2)'!$X$48:$X$56</definedName>
    <definedName name="snl__FFE0F68D_E14B_4ED7_9658_B967ED8D3E29_" localSheetId="56" hidden="1">PEG!$C$36,PEG!$F$41:$J$113</definedName>
    <definedName name="snlquery__0065E65E_21A2_49AB_A8F3_1ED34A13BE93_" localSheetId="40" hidden="1">MDU!$B$115,MDU!$B$117:$O$121</definedName>
    <definedName name="snlquery__0099B2FF_738E_4A13_9071_A3947C1D2D1F_" localSheetId="20" hidden="1">'CNP (2)'!$B$115,'CNP (2)'!$B$117:$O$121</definedName>
    <definedName name="snlquery__0446A707_591E_40B3_BE4F_D017CB31FB48_" localSheetId="47" hidden="1">OGE!$B$115,OGE!$B$117:$O$121</definedName>
    <definedName name="snlquery__06061398_0188_49B5_A9A2_4EABF0E92D42_" localSheetId="34" hidden="1">FE!$S$39,FE!$S$40:$T$293</definedName>
    <definedName name="snlquery__08C6EBC2_D0D4_447C_A359_A3F6B6187AE5_" localSheetId="62" hidden="1">'SPSCO (2)'!$B$115,'SPSCO (2)'!$B$117:$O$121</definedName>
    <definedName name="snlquery__08D5F751_BE1A_4E95_9054_C4135C8998C4_" localSheetId="14" hidden="1">APC!$S$39,APC!$S$40:$T$293</definedName>
    <definedName name="snlquery__092E94DF_370F_4E1E_86A2_AB89AA261886_" localSheetId="12" hidden="1">AES!$B$115,AES!$B$117:$O$121</definedName>
    <definedName name="snlquery__09C8912F_531D_4076_AA16_C3518C1A4557_" localSheetId="63" hidden="1">SWEPCO!$S$39,SWEPCO!$S$40:$T$293</definedName>
    <definedName name="snlquery__147C4A72_CB0A_405A_BA19_5D378ECFFA6E_" localSheetId="42" hidden="1">'MGEE (2)'!$S$39,'MGEE (2)'!$S$40:$T$293</definedName>
    <definedName name="snlquery__15FDF9E8_CDB9_46A4_B2CE_6DEAD3376874_" localSheetId="26" hidden="1">DUK!$B$115,DUK!$B$117:$O$121</definedName>
    <definedName name="snlquery__1693E408_E2F0_473E_B052_309FA7BE0B7E_" localSheetId="29" hidden="1">EVRG!$S$39,EVRG!$S$40:$T$293</definedName>
    <definedName name="snlquery__16945AB7_AD8E_483A_99C9_31210DE88361_" localSheetId="55" hidden="1">PPL!$B$115,PPL!$B$117:$O$121</definedName>
    <definedName name="snlquery__1718E08A_B2A2_4231_9C5C_F5323CB204EB_" localSheetId="20" hidden="1">'CNP (2)'!$S$39,'CNP (2)'!$S$40:$T$293</definedName>
    <definedName name="snlquery__17A63DA3_9942_4EA9_BD99_1765E1F7C598_" localSheetId="52" hidden="1">PCG!$B$115,PCG!$B$117:$O$121</definedName>
    <definedName name="snlquery__1A0992B7_33EF_44C7_AF06_237632A1E25E_" localSheetId="45" hidden="1">Gulf!$B$115,Gulf!$B$117:$O$121</definedName>
    <definedName name="snlquery__1C42408A_BBD8_41DC_8CC7_E0EE45EA8AE7_" localSheetId="61" hidden="1">XEL!$S$39,XEL!$S$40:$T$293</definedName>
    <definedName name="snlquery__1CAEB59C_F8C5_4BD2_9853_50FA1C46DC2D_" localSheetId="58" hidden="1">SO!$B$115,SO!$B$117:$O$121</definedName>
    <definedName name="snlquery__1E60E9AD_0842_49B0_81A0_409A79F0E90E_" localSheetId="48" hidden="1">OTTR!$S$39,OTTR!$S$40:$T$293</definedName>
    <definedName name="snlquery__1ED026D6_0D91_4B6E_AA09_2D8E46273CFD_" localSheetId="57" hidden="1">SRE!$S$39,SRE!$S$40:$T$293</definedName>
    <definedName name="snlquery__20466294_3C7C_4885_8B7B_330FCF256CB6_" localSheetId="28" hidden="1">ETR!$S$39,ETR!$S$40:$T$293</definedName>
    <definedName name="snlquery__273B19A4_2638_472D_B329_878483602EDA_" localSheetId="38" hidden="1">IDA!$S$39,IDA!$S$40:$T$293</definedName>
    <definedName name="snlquery__276B48D2_860A_4616_A6A2_055373FA5C67_" localSheetId="13" hidden="1">DPL!$S$39,DPL!$S$40:$T$293</definedName>
    <definedName name="snlquery__29149B6E_6492_40E1_A2DB_7B96D29B818C_" localSheetId="37" hidden="1">HE!$S$39,HE!$S$40:$T$293</definedName>
    <definedName name="snlquery__29312523_728D_4BD9_ACDA_BC5371DC7A00_" localSheetId="33" hidden="1">BGE!$B$115,BGE!$B$117:$O$121</definedName>
    <definedName name="snlquery__29F6E687_263B_4672_B72A_3FE3EDF9E343_" localSheetId="45" hidden="1">Gulf!$S$39,Gulf!$S$40:$T$293</definedName>
    <definedName name="snlquery__2DFC9E49_3216_427C_990F_2D20B30958FA_" localSheetId="18" hidden="1">BKH!$B$115,BKH!$B$117:$O$121</definedName>
    <definedName name="snlquery__2F144AC1_6A89_4DE4_BED3_6E8EDDC237CC_" localSheetId="21" hidden="1">CMS!$S$39,CMS!$S$40:$T$293</definedName>
    <definedName name="snlquery__34CFC87B_DF32_4BF7_8169_8BB44254A0D1_" localSheetId="62" hidden="1">'SPSCO (2)'!$S$39,'SPSCO (2)'!$S$40:$T$293</definedName>
    <definedName name="snlquery__3929AB4C_67CD_4950_8D99_73242A5880DA_" localSheetId="40" hidden="1">MDU!$S$39,MDU!$S$40:$T$293</definedName>
    <definedName name="snlquery__3B2D3DB0_A539_408E_92A0_4B062353D2C4_" localSheetId="26" hidden="1">DUK!$S$39,DUK!$S$40:$T$293</definedName>
    <definedName name="snlquery__456F9562_8C75_4735_BF9B_CADE7D4D3BE9_" localSheetId="24" hidden="1">DESC!$S$39,DESC!$S$40:$T$293</definedName>
    <definedName name="snlquery__47693257_7C08_4B96_9F25_24C1E07BFD71_" localSheetId="52" hidden="1">PCG!$S$39,PCG!$S$40:$T$293</definedName>
    <definedName name="snlquery__488857D0_29BF_42A8_8E29_D61CAFC09A19_" localSheetId="32" hidden="1">EXC!$S$39,EXC!$S$40:$T$293</definedName>
    <definedName name="snlquery__4902A91B_1555_4B07_93AC_83A9EC2D771B_" localSheetId="31" hidden="1">'ES (2)'!$S$39,'ES (2)'!$S$40:$T$293</definedName>
    <definedName name="snlquery__493650F6_B50E_4BE4_BD5E_0A4D4DE6677E_" localSheetId="46" hidden="1">NWE!$B$115,NWE!$B$117:$O$121</definedName>
    <definedName name="snlquery__4B3B20B8_666E_4E9B_80B5_E6F048229A72_" localSheetId="43" hidden="1">NEE!$B$115,NEE!$B$117:$O$121</definedName>
    <definedName name="snlquery__4BB814D1_3BDC_409E_B9AE_2CE62C0A06F0_" localSheetId="54" hidden="1">PNM!$S$39,PNM!$S$40:$T$293</definedName>
    <definedName name="snlquery__54609C9C_A5B0_4DB8_928F_7FE30B1FB52A_" localSheetId="30" hidden="1">ES!$S$39,ES!$S$40:$T$293</definedName>
    <definedName name="snlquery__558BF7E3_A1C8_4F4B_A65D_7A78CAEAC5D4_" localSheetId="49" hidden="1">PacificCorp!$B$115,PacificCorp!$B$117:$O$121</definedName>
    <definedName name="snlquery__568D6C3B_E9F7_4B02_8ED7_F32D2149B3D2_" localSheetId="64" hidden="1">'SWEPCO (2)'!$B$115,'SWEPCO (2)'!$B$117:$O$121</definedName>
    <definedName name="snlquery__584549B6_12B5_49BF_958B_86B9B67C7E25_" localSheetId="60" hidden="1">WEC!$S$39,WEC!$S$40:$T$293</definedName>
    <definedName name="snlquery__58AECA42_F95C_4406_93F2_E2456834CF0B_" localSheetId="9" hidden="1">AEE!$B$115,AEE!$B$117:$O$121</definedName>
    <definedName name="snlquery__62325834_676F_4E17_B779_9577BDB90F51_" localSheetId="34" hidden="1">FE!$B$115,FE!$B$117:$O$121</definedName>
    <definedName name="snlquery__6553CF8C_FB17_4FD0_B786_932136024F50_" localSheetId="27" hidden="1">EIX!$B$115,EIX!$B$117:$O$121</definedName>
    <definedName name="snlquery__68152517_E492_4DE7_A06A_572F095FAF5C_" localSheetId="28" hidden="1">ETR!$B$115,ETR!$B$117:$O$121</definedName>
    <definedName name="snlquery__6864BBA3_89E0_4E72_892C_1A183E089E71_" localSheetId="32" hidden="1">EXC!$B$115,EXC!$B$117:$O$121</definedName>
    <definedName name="snlquery__68C7C500_75BC_4FAB_873D_57DC5009A61F_" localSheetId="44" hidden="1">FPL!$S$39,FPL!$S$40:$T$293</definedName>
    <definedName name="snlquery__73539904_42BB_4837_9B8D_DA0D48B6BF7C_" localSheetId="25" hidden="1">DTE!$B$115,DTE!$B$117:$O$121</definedName>
    <definedName name="snlquery__744A1CCA_D981_4A5F_8F57_D5A449203709_" localSheetId="23" hidden="1">D!$S$39,D!$S$40:$T$293</definedName>
    <definedName name="snlquery__796DA792_CC5D_4128_8D42_5E978123C194_" localSheetId="56" hidden="1">PEG!$B$115,PEG!$B$117:$O$121</definedName>
    <definedName name="snlquery__79E88DB3_0FD6_47B6_899B_814C326A23F7_" localSheetId="11" hidden="1">SWEPCO1!$S$39,SWEPCO1!$S$40:$T$293</definedName>
    <definedName name="snlquery__7D9C313E_1F2C_4676_8952_D52EB13D770C_" localSheetId="31" hidden="1">'ES (2)'!$B$115,'ES (2)'!$B$117:$O$121</definedName>
    <definedName name="snlquery__8034E8AF_0176_431B_B0C8_9AB0F5558B3C_" localSheetId="49" hidden="1">PacificCorp!$S$39,PacificCorp!$S$40:$T$293</definedName>
    <definedName name="snlquery__8269A0E1_5676_4640_9EE2_66082D15A61B_" localSheetId="59" hidden="1">VVC!$S$39,VVC!$S$40:$T$293</definedName>
    <definedName name="snlquery__83190CE1_CDD3_4C1B_9475_9BED2D817087_" localSheetId="18" hidden="1">BKH!$S$39,BKH!$S$40:$T$293</definedName>
    <definedName name="snlquery__89F074D5_7253_4FDD_AF3F_6BA5EBC3069F_" localSheetId="59" hidden="1">VVC!$B$115,VVC!$B$117:$O$121</definedName>
    <definedName name="snlquery__8B600F72_C902_4E48_8F69_6239C6CFC377_" localSheetId="61" hidden="1">XEL!$B$115,XEL!$B$117:$O$121</definedName>
    <definedName name="snlquery__8BAF1BC5_A3A8_45A5_A0E1_E36E1D8A00DA_" localSheetId="8" hidden="1">LNT!$S$39,LNT!$S$40:$T$293</definedName>
    <definedName name="snlquery__8BD3DBB0_31F1_4F70_B1AA_038C8733AC4D_" localSheetId="22" hidden="1">ED!$S$39,ED!$S$40:$T$293</definedName>
    <definedName name="snlquery__8C5F92A9_6135_49E0_90D5_A840EE8CD0DA_" localSheetId="25" hidden="1">DTE!$S$39,DTE!$S$40:$T$293</definedName>
    <definedName name="snlquery__8EAA8751_1DFB_451F_9E58_D3303AA260B5_" localSheetId="55" hidden="1">PPL!$S$39,PPL!$S$40:$T$293</definedName>
    <definedName name="snlquery__94B3C14E_C228_42DB_9DCB_54EA6689DC8A_" localSheetId="53" hidden="1">POR!$S$39,POR!$S$40:$T$293</definedName>
    <definedName name="snlquery__94C26B2B_7409_4CB8_843B_E5F8603CD868_" localSheetId="53" hidden="1">POR!$B$115,POR!$B$117:$O$121</definedName>
    <definedName name="snlquery__95571B58_9E13_4F58_9A68_B5FE8C8119E0_" localSheetId="51" hidden="1">PSE!$S$39,PSE!$S$40:$T$293</definedName>
    <definedName name="snlquery__95901620_C1BB_4A43_8C8A_B077CE20783B_" localSheetId="50" hidden="1">PNW!$S$39,PNW!$S$40:$T$293</definedName>
    <definedName name="snlquery__99946CEE_9BCF_48CD_8A6E_AB7320235DAD_" localSheetId="43" hidden="1">NEE!$S$39,NEE!$S$40:$T$293</definedName>
    <definedName name="snlquery__9AC841DA_438B_4148_BF5E_ECA2098909E0_" localSheetId="44" hidden="1">FPL!$B$115,FPL!$B$117:$O$121</definedName>
    <definedName name="snlquery__9B1F922F_80C8_4ECE_9EA0_AFDE14BC575B_" localSheetId="41" hidden="1">MGEE!$S$39,MGEE!$S$40:$T$293</definedName>
    <definedName name="snlquery__9BAED791_53CC_4A27_8234_0083423CC5AA_" localSheetId="64" hidden="1">'SWEPCO (2)'!$S$39,'SWEPCO (2)'!$S$40:$T$293</definedName>
    <definedName name="snlquery__9E6138D2_FB5F_4ECF_8047_4FD1499A2F61_" localSheetId="39" hidden="1">'IDA (2)'!$B$115,'IDA (2)'!$B$117:$O$121</definedName>
    <definedName name="snlquery__A19A7A51_B4A7_425B_A9D4_F38539D29AF1_" localSheetId="33" hidden="1">BGE!$S$39,BGE!$S$40:$T$293</definedName>
    <definedName name="snlquery__A40CCC14_DE80_4957_8006_A9195C7C07BB_" localSheetId="48" hidden="1">OTTR!$B$115,OTTR!$B$117:$O$121</definedName>
    <definedName name="snlquery__A413006D_E5C9_4A27_BFA4_5D9ADBE7D80E_" localSheetId="21" hidden="1">CMS!$B$115,CMS!$B$117:$O$121</definedName>
    <definedName name="snlquery__A6A741E8_DE3A_4B02_9D70_C7823F6E7897_" localSheetId="36" hidden="1">FOR!$B$115,FOR!$B$117:$O$121</definedName>
    <definedName name="snlquery__AA464321_8CE6_4514_99F9_BD2E485DF6DC_" localSheetId="35" hidden="1">'Pepco (2)'!$S$39,'Pepco (2)'!$S$40:$T$293</definedName>
    <definedName name="snlquery__B0D62398_8AFF_4904_9894_2C3A5F1F0A29_" localSheetId="9" hidden="1">AEE!$S$39,AEE!$S$40:$T$293</definedName>
    <definedName name="snlquery__B22EA180_5350_4D1E_8D68_028C4D12DD15_" localSheetId="63" hidden="1">SWEPCO!$B$115,SWEPCO!$B$117:$O$121</definedName>
    <definedName name="snlquery__B42AD4B8_09E5_442A_B267_D9C8CA11C40A_" localSheetId="24" hidden="1">DESC!$B$115,DESC!$B$117:$O$121</definedName>
    <definedName name="snlquery__B598FA35_7CF3_4B7A_99B6_854714600642_" localSheetId="19" hidden="1">CNP!$S$39,CNP!$S$40:$T$293</definedName>
    <definedName name="snlquery__B7BDDBEF_2F9B_403F_8F63_7926CA957B6B_" localSheetId="42" hidden="1">'MGEE (2)'!$B$115,'MGEE (2)'!$B$117:$O$121</definedName>
    <definedName name="snlquery__BB17FD33_E66E_4A90_BA77_1138C92AFB99_" localSheetId="60" hidden="1">WEC!$B$115,WEC!$B$117:$O$121</definedName>
    <definedName name="snlquery__BDBA8044_66E4_41CB_9435_0623219C5A5B_" localSheetId="22" hidden="1">ED!$B$115,ED!$B$117:$O$121</definedName>
    <definedName name="snlquery__BE3A4D3D_BB34_4876_8D99_BFCDD0982AC5_" localSheetId="8" hidden="1">LNT!$B$115,LNT!$B$117:$O$121</definedName>
    <definedName name="snlquery__C08A71C8_3D78_4D35_B834_6E3D2BD31B89_" localSheetId="15" hidden="1">AGR!$B$115,AGR!$B$117:$O$121</definedName>
    <definedName name="snlquery__C1338495_7AFB_4013_B824_1163E43035DD_" localSheetId="41" hidden="1">MGEE!$B$115,MGEE!$B$117:$O$121</definedName>
    <definedName name="snlquery__C1D3C19C_FC01_4307_ACEB_300024F7B32F_" localSheetId="27" hidden="1">EIX!$S$39,EIX!$S$40:$T$293</definedName>
    <definedName name="snlquery__C1E8C724_CB10_46E9_8FDD_F30BBFAF7E77_" localSheetId="15" hidden="1">AGR!$S$39,AGR!$S$40:$T$293</definedName>
    <definedName name="snlquery__C1FF454B_0618_4513_B4EF_D2F800B483A5_" localSheetId="17" hidden="1">'AVA (2)'!$B$115,'AVA (2)'!$B$117:$O$121</definedName>
    <definedName name="snlquery__C232D6B4_C4FA_4591_AA5A_170589734B66_" localSheetId="10" hidden="1">AEP!$B$115,AEP!$B$117:$O$121</definedName>
    <definedName name="snlquery__C6DA6B99_8190_413D_B626_3FE06B6B42D0_" localSheetId="46" hidden="1">NWE!$S$39,NWE!$S$40:$T$293</definedName>
    <definedName name="snlquery__C733FE4F_F46B_4F69_B3DD_DE997F5F448E_" localSheetId="11" hidden="1">SWEPCO1!$B$115,SWEPCO1!$B$117:$O$121</definedName>
    <definedName name="snlquery__C9DCDBA8_A3C2_42B7_94C7_0451D424C297_" localSheetId="16" hidden="1">AVA!$S$39,AVA!$S$40:$T$293</definedName>
    <definedName name="snlquery__CC94217C_8520_43B3_A45C_ECC289E665F3_" localSheetId="39" hidden="1">'IDA (2)'!$S$39,'IDA (2)'!$S$40:$T$293</definedName>
    <definedName name="snlquery__CD640074_BDAC_468E_B766_B43F56FBDCBA_" localSheetId="38" hidden="1">IDA!$B$115,IDA!$B$117:$O$121</definedName>
    <definedName name="snlquery__CF6D1DB8_63AE_45D7_B679_D319132A6C36_" localSheetId="56" hidden="1">PEG!$S$39,PEG!$S$40:$T$293</definedName>
    <definedName name="snlquery__CF9E2442_C0F3_466F_A843_348588C67A71_" localSheetId="54" hidden="1">PNM!$B$115,PNM!$B$117:$O$121</definedName>
    <definedName name="snlquery__D0B91A25_2468_4FA6_8852_EEB35E77E411_" localSheetId="35" hidden="1">'Pepco (2)'!$B$115,'Pepco (2)'!$B$117:$O$121</definedName>
    <definedName name="snlquery__D65EB8D2_9FA0_4610_B721_5D96544DEE9E_" localSheetId="30" hidden="1">ES!$B$115,ES!$B$117:$O$121</definedName>
    <definedName name="snlquery__D6E93155_35EC_45CE_AD7C_007A224329CA_" localSheetId="10" hidden="1">AEP!$S$39,AEP!$S$40:$T$293</definedName>
    <definedName name="snlquery__D8E66760_867A_4A72_8EDA_500623595748_" localSheetId="14" hidden="1">APC!$B$115,APC!$B$117:$O$121</definedName>
    <definedName name="snlquery__DA90F602_BDA7_461F_8C89_768D6D1B2AE0_" localSheetId="51" hidden="1">PSE!$B$115,PSE!$B$117:$O$121</definedName>
    <definedName name="snlquery__DD2A75DE_F44B_4574_B744_1B03E6EE5D04_" localSheetId="12" hidden="1">AES!$S$39,AES!$S$40:$T$293</definedName>
    <definedName name="snlquery__DED1C830_3A3C_4301_ACBA_4CEDF4E67726_" localSheetId="16" hidden="1">AVA!$B$115,AVA!$B$117:$O$121</definedName>
    <definedName name="snlquery__E013287B_FCBE_4639_9CC9_27D7FFED0D61_" localSheetId="58" hidden="1">SO!$S$39,SO!$S$40:$T$293</definedName>
    <definedName name="snlquery__E3B275E5_FB82_49A4_AE1A_FF1231AEB8C8_" localSheetId="47" hidden="1">OGE!$S$39,OGE!$S$40:$T$293</definedName>
    <definedName name="snlquery__E61D9F80_616B_4BF8_94AE_B77EF85B2CB5_" localSheetId="29" hidden="1">EVRG!$B$115,EVRG!$B$117:$O$121</definedName>
    <definedName name="snlquery__E688C532_F4AC_46FD_A408_26B995748674_" localSheetId="19" hidden="1">CNP!$B$115,CNP!$B$117:$O$121</definedName>
    <definedName name="snlquery__E7834CE6_AF4C_46B8_AECB_2DFFE829E014_" localSheetId="23" hidden="1">D!$B$115,D!$B$117:$O$121</definedName>
    <definedName name="snlquery__E957CB83_03E0_4E45_B654_417DFB981493_" localSheetId="7" hidden="1">ALE!$S$39,ALE!$S$40:$T$293</definedName>
    <definedName name="snlquery__EC534682_3E4D_4D64_87E6_FC65EF03D866_" localSheetId="50" hidden="1">PNW!$B$115,PNW!$B$117:$O$121</definedName>
    <definedName name="snlquery__ED2841B4_213C_4D30_87B1_0A1D182B2988_" localSheetId="37" hidden="1">HE!$B$115,HE!$B$117:$O$121</definedName>
    <definedName name="snlquery__F25BA62D_6D60_4827_BF7B_F139CF184D9F_" localSheetId="13" hidden="1">DPL!$B$115,DPL!$B$117:$O$121</definedName>
    <definedName name="snlquery__F61EC0F8_F6C0_49F0_B766_4106D97C7429_" localSheetId="36" hidden="1">FOR!$S$39,FOR!$S$40:$T$293</definedName>
    <definedName name="snlquery__F7E86C0A_F0C3_4609_A8C3_9C5F532FFD60_" localSheetId="7" hidden="1">ALE!$B$115,ALE!$B$117:$O$121</definedName>
    <definedName name="snlquery__FAF5034A_20B7_4440_9114_9276288A7F02_" localSheetId="17" hidden="1">'AVA (2)'!$S$39,'AVA (2)'!$S$40:$T$293</definedName>
    <definedName name="snlquery__FBE09371_A1A3_4BE4_B18D_9C0B5D81202B_" localSheetId="57" hidden="1">SRE!$B$115,SRE!$B$117:$O$121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 i="66" l="1"/>
  <c r="D18" i="66"/>
  <c r="V40" i="66"/>
  <c r="V24" i="66"/>
  <c r="F37" i="66"/>
  <c r="G37" i="66" s="1"/>
  <c r="G40" i="66" s="1"/>
  <c r="H37" i="66"/>
  <c r="H40" i="66" s="1"/>
  <c r="F40" i="66"/>
  <c r="V66" i="66" s="1"/>
  <c r="X43" i="66"/>
  <c r="V41" i="66" s="1"/>
  <c r="X61" i="66"/>
  <c r="Y61" i="66"/>
  <c r="Z61" i="66"/>
  <c r="AA61" i="66"/>
  <c r="AB61" i="66"/>
  <c r="X65" i="66"/>
  <c r="Y65" i="66"/>
  <c r="Z65" i="66"/>
  <c r="AA65" i="66"/>
  <c r="AB65" i="66"/>
  <c r="V67" i="66"/>
  <c r="X67" i="66"/>
  <c r="V68" i="66"/>
  <c r="X68" i="66"/>
  <c r="V69" i="66"/>
  <c r="X69" i="66"/>
  <c r="X71" i="66"/>
  <c r="Y71" i="66"/>
  <c r="Z71" i="66"/>
  <c r="AA71" i="66"/>
  <c r="AB71" i="66"/>
  <c r="G118" i="66"/>
  <c r="D17" i="49"/>
  <c r="D18" i="49"/>
  <c r="V40" i="49"/>
  <c r="V24" i="49"/>
  <c r="F37" i="49"/>
  <c r="G37" i="49" s="1"/>
  <c r="F40" i="49"/>
  <c r="V66" i="49" s="1"/>
  <c r="X43" i="49"/>
  <c r="V41" i="49" s="1"/>
  <c r="X61" i="49"/>
  <c r="Y61" i="49"/>
  <c r="Z61" i="49"/>
  <c r="AA61" i="49"/>
  <c r="AB61" i="49"/>
  <c r="X65" i="49"/>
  <c r="Y65" i="49"/>
  <c r="Z65" i="49"/>
  <c r="AA65" i="49"/>
  <c r="AB65" i="49"/>
  <c r="V67" i="49"/>
  <c r="X67" i="49"/>
  <c r="V68" i="49"/>
  <c r="X68" i="49"/>
  <c r="V69" i="49"/>
  <c r="X69" i="49"/>
  <c r="X71" i="49"/>
  <c r="Y71" i="49"/>
  <c r="Z71" i="49"/>
  <c r="AA71" i="49"/>
  <c r="AB71" i="49"/>
  <c r="G118" i="49"/>
  <c r="D17" i="50"/>
  <c r="D18" i="50"/>
  <c r="V40" i="50"/>
  <c r="V24" i="50"/>
  <c r="F37" i="50"/>
  <c r="G37" i="50" s="1"/>
  <c r="F40" i="50"/>
  <c r="V66" i="50" s="1"/>
  <c r="X43" i="50"/>
  <c r="V41" i="50" s="1"/>
  <c r="X61" i="50"/>
  <c r="Y61" i="50"/>
  <c r="Z61" i="50"/>
  <c r="AA61" i="50"/>
  <c r="AB61" i="50"/>
  <c r="X65" i="50"/>
  <c r="Y65" i="50"/>
  <c r="Z65" i="50"/>
  <c r="AA65" i="50"/>
  <c r="AB65" i="50"/>
  <c r="V67" i="50"/>
  <c r="X67" i="50"/>
  <c r="V68" i="50"/>
  <c r="X68" i="50"/>
  <c r="V69" i="50"/>
  <c r="X69" i="50"/>
  <c r="X71" i="50"/>
  <c r="Y71" i="50"/>
  <c r="Z71" i="50"/>
  <c r="AA71" i="50"/>
  <c r="AB71" i="50"/>
  <c r="G118" i="50"/>
  <c r="D17" i="39"/>
  <c r="D18" i="39"/>
  <c r="V40" i="39"/>
  <c r="V24" i="39"/>
  <c r="F37" i="39"/>
  <c r="G37" i="39" s="1"/>
  <c r="H37" i="39" s="1"/>
  <c r="F40" i="39"/>
  <c r="V66" i="39" s="1"/>
  <c r="G40" i="39"/>
  <c r="X43" i="39"/>
  <c r="V41" i="39"/>
  <c r="X61" i="39"/>
  <c r="Y61" i="39"/>
  <c r="Z61" i="39"/>
  <c r="AA61" i="39"/>
  <c r="AB61" i="39"/>
  <c r="X65" i="39"/>
  <c r="Y65" i="39"/>
  <c r="Z65" i="39"/>
  <c r="AA65" i="39"/>
  <c r="AB65" i="39"/>
  <c r="V67" i="39"/>
  <c r="X67" i="39"/>
  <c r="V68" i="39"/>
  <c r="X68" i="39"/>
  <c r="V69" i="39"/>
  <c r="X69" i="39"/>
  <c r="X71" i="39"/>
  <c r="Y71" i="39"/>
  <c r="Z71" i="39"/>
  <c r="AA71" i="39"/>
  <c r="AB71" i="39"/>
  <c r="G118" i="39"/>
  <c r="D17" i="38"/>
  <c r="D18" i="38"/>
  <c r="V40" i="38"/>
  <c r="V24" i="38"/>
  <c r="F37" i="38"/>
  <c r="G37" i="38"/>
  <c r="G40" i="38" s="1"/>
  <c r="F40" i="38"/>
  <c r="X43" i="38"/>
  <c r="V41" i="38" s="1"/>
  <c r="X61" i="38"/>
  <c r="Y61" i="38"/>
  <c r="Z61" i="38"/>
  <c r="AA61" i="38"/>
  <c r="AB61" i="38"/>
  <c r="X65" i="38"/>
  <c r="Y65" i="38"/>
  <c r="Z65" i="38"/>
  <c r="AA65" i="38"/>
  <c r="AB65" i="38"/>
  <c r="V66" i="38"/>
  <c r="V67" i="38"/>
  <c r="X67" i="38"/>
  <c r="V68" i="38"/>
  <c r="X68" i="38"/>
  <c r="V69" i="38"/>
  <c r="X69" i="38"/>
  <c r="X71" i="38"/>
  <c r="Y71" i="38"/>
  <c r="Z71" i="38"/>
  <c r="AA71" i="38"/>
  <c r="AB71" i="38"/>
  <c r="G118" i="38"/>
  <c r="D17" i="37"/>
  <c r="D18" i="37"/>
  <c r="V40" i="37"/>
  <c r="V24" i="37"/>
  <c r="F37" i="37"/>
  <c r="G37" i="37"/>
  <c r="G40" i="37" s="1"/>
  <c r="H37" i="37"/>
  <c r="I37" i="37" s="1"/>
  <c r="J37" i="37" s="1"/>
  <c r="J40" i="37" s="1"/>
  <c r="F40" i="37"/>
  <c r="V66" i="37" s="1"/>
  <c r="X43" i="37"/>
  <c r="V41" i="37" s="1"/>
  <c r="X61" i="37"/>
  <c r="Y61" i="37"/>
  <c r="Z61" i="37"/>
  <c r="AA61" i="37"/>
  <c r="AB61" i="37"/>
  <c r="X65" i="37"/>
  <c r="Y65" i="37"/>
  <c r="Z65" i="37"/>
  <c r="AA65" i="37"/>
  <c r="AB65" i="37"/>
  <c r="V67" i="37"/>
  <c r="X67" i="37"/>
  <c r="V68" i="37"/>
  <c r="X68" i="37"/>
  <c r="V69" i="37"/>
  <c r="X69" i="37"/>
  <c r="X71" i="37"/>
  <c r="Y71" i="37"/>
  <c r="Z71" i="37"/>
  <c r="AA71" i="37"/>
  <c r="AB71" i="37"/>
  <c r="G118" i="37"/>
  <c r="D17" i="36"/>
  <c r="D18" i="36"/>
  <c r="V40" i="36"/>
  <c r="V24" i="36"/>
  <c r="F37" i="36"/>
  <c r="G37" i="36"/>
  <c r="G40" i="36" s="1"/>
  <c r="H37" i="36"/>
  <c r="H40" i="36" s="1"/>
  <c r="I37" i="36"/>
  <c r="I40" i="36" s="1"/>
  <c r="F40" i="36"/>
  <c r="V66" i="36" s="1"/>
  <c r="X43" i="36"/>
  <c r="V41" i="36" s="1"/>
  <c r="X61" i="36"/>
  <c r="Y61" i="36"/>
  <c r="Z61" i="36"/>
  <c r="AA61" i="36"/>
  <c r="AB61" i="36"/>
  <c r="X65" i="36"/>
  <c r="Y65" i="36"/>
  <c r="Z65" i="36"/>
  <c r="AA65" i="36"/>
  <c r="AB65" i="36"/>
  <c r="V67" i="36"/>
  <c r="X67" i="36"/>
  <c r="V68" i="36"/>
  <c r="X68" i="36"/>
  <c r="V69" i="36"/>
  <c r="X69" i="36"/>
  <c r="X71" i="36"/>
  <c r="Y71" i="36"/>
  <c r="Z71" i="36"/>
  <c r="AA71" i="36"/>
  <c r="AB71" i="36"/>
  <c r="G118" i="36"/>
  <c r="D17" i="35"/>
  <c r="D18" i="35"/>
  <c r="V40" i="35"/>
  <c r="V24" i="35"/>
  <c r="F37" i="35"/>
  <c r="G37" i="35"/>
  <c r="G40" i="35" s="1"/>
  <c r="F40" i="35"/>
  <c r="X43" i="35"/>
  <c r="V41" i="35" s="1"/>
  <c r="X61" i="35"/>
  <c r="Y61" i="35"/>
  <c r="Z61" i="35"/>
  <c r="AA61" i="35"/>
  <c r="AB61" i="35"/>
  <c r="X65" i="35"/>
  <c r="Y65" i="35"/>
  <c r="Z65" i="35"/>
  <c r="AA65" i="35"/>
  <c r="AB65" i="35"/>
  <c r="V66" i="35"/>
  <c r="V67" i="35"/>
  <c r="X67" i="35"/>
  <c r="V68" i="35"/>
  <c r="X68" i="35"/>
  <c r="V69" i="35"/>
  <c r="X69" i="35"/>
  <c r="X71" i="35"/>
  <c r="Y71" i="35"/>
  <c r="Z71" i="35"/>
  <c r="AA71" i="35"/>
  <c r="AB71" i="35"/>
  <c r="G118" i="35"/>
  <c r="D17" i="34"/>
  <c r="D18" i="34"/>
  <c r="V40" i="34"/>
  <c r="V24" i="34"/>
  <c r="F37" i="34"/>
  <c r="G37" i="34"/>
  <c r="G40" i="34" s="1"/>
  <c r="F40" i="34"/>
  <c r="V66" i="34" s="1"/>
  <c r="X43" i="34"/>
  <c r="V41" i="34"/>
  <c r="X61" i="34"/>
  <c r="Y61" i="34"/>
  <c r="Z61" i="34"/>
  <c r="AA61" i="34"/>
  <c r="AB61" i="34"/>
  <c r="X65" i="34"/>
  <c r="Y65" i="34"/>
  <c r="Z65" i="34"/>
  <c r="AA65" i="34"/>
  <c r="AB65" i="34"/>
  <c r="V67" i="34"/>
  <c r="X67" i="34"/>
  <c r="V68" i="34"/>
  <c r="X68" i="34"/>
  <c r="V69" i="34"/>
  <c r="X69" i="34"/>
  <c r="X71" i="34"/>
  <c r="Y71" i="34"/>
  <c r="Z71" i="34"/>
  <c r="AA71" i="34"/>
  <c r="AB71" i="34"/>
  <c r="G118" i="34"/>
  <c r="D17" i="33"/>
  <c r="D18" i="33"/>
  <c r="V40" i="33"/>
  <c r="V24" i="33"/>
  <c r="F37" i="33"/>
  <c r="G37" i="33" s="1"/>
  <c r="F40" i="33"/>
  <c r="X43" i="33"/>
  <c r="V41" i="33"/>
  <c r="X61" i="33"/>
  <c r="Y61" i="33"/>
  <c r="Z61" i="33"/>
  <c r="AA61" i="33"/>
  <c r="AB61" i="33"/>
  <c r="X65" i="33"/>
  <c r="Y65" i="33"/>
  <c r="Z65" i="33"/>
  <c r="AA65" i="33"/>
  <c r="AB65" i="33"/>
  <c r="V66" i="33"/>
  <c r="V67" i="33"/>
  <c r="X67" i="33"/>
  <c r="V68" i="33"/>
  <c r="X68" i="33"/>
  <c r="V69" i="33"/>
  <c r="X69" i="33"/>
  <c r="X71" i="33"/>
  <c r="Y71" i="33"/>
  <c r="Z71" i="33"/>
  <c r="AA71" i="33"/>
  <c r="AB71" i="33"/>
  <c r="G118" i="33"/>
  <c r="D17" i="67"/>
  <c r="D18" i="67"/>
  <c r="V40" i="67"/>
  <c r="V24" i="67"/>
  <c r="F37" i="67"/>
  <c r="G37" i="67" s="1"/>
  <c r="F40" i="67"/>
  <c r="X43" i="67"/>
  <c r="V41" i="67"/>
  <c r="X61" i="67"/>
  <c r="Y61" i="67"/>
  <c r="Z61" i="67"/>
  <c r="AA61" i="67"/>
  <c r="AB61" i="67"/>
  <c r="X65" i="67"/>
  <c r="Y65" i="67"/>
  <c r="Z65" i="67"/>
  <c r="AA65" i="67"/>
  <c r="AB65" i="67"/>
  <c r="V66" i="67"/>
  <c r="V67" i="67"/>
  <c r="X67" i="67"/>
  <c r="V68" i="67"/>
  <c r="X68" i="67"/>
  <c r="V69" i="67"/>
  <c r="X69" i="67"/>
  <c r="X71" i="67"/>
  <c r="Y71" i="67"/>
  <c r="Z71" i="67"/>
  <c r="AA71" i="67"/>
  <c r="AB71" i="67"/>
  <c r="G118" i="67"/>
  <c r="D17" i="62"/>
  <c r="D18" i="62"/>
  <c r="V40" i="62"/>
  <c r="V24" i="62"/>
  <c r="F37" i="62"/>
  <c r="G37" i="62"/>
  <c r="G40" i="62" s="1"/>
  <c r="H37" i="62"/>
  <c r="H40" i="62" s="1"/>
  <c r="F40" i="62"/>
  <c r="X43" i="62"/>
  <c r="V41" i="62"/>
  <c r="X61" i="62"/>
  <c r="Y61" i="62"/>
  <c r="Z61" i="62"/>
  <c r="AA61" i="62"/>
  <c r="AB61" i="62"/>
  <c r="X65" i="62"/>
  <c r="Y65" i="62"/>
  <c r="Z65" i="62"/>
  <c r="AA65" i="62"/>
  <c r="AB65" i="62"/>
  <c r="V66" i="62"/>
  <c r="V67" i="62"/>
  <c r="X67" i="62"/>
  <c r="V68" i="62"/>
  <c r="X68" i="62"/>
  <c r="V69" i="62"/>
  <c r="X69" i="62"/>
  <c r="X71" i="62"/>
  <c r="Y71" i="62"/>
  <c r="Z71" i="62"/>
  <c r="AA71" i="62"/>
  <c r="AB71" i="62"/>
  <c r="G118" i="62"/>
  <c r="D17" i="32"/>
  <c r="D18" i="32"/>
  <c r="V40" i="32"/>
  <c r="V24" i="32"/>
  <c r="F37" i="32"/>
  <c r="G37" i="32" s="1"/>
  <c r="G40" i="32" s="1"/>
  <c r="H37" i="32"/>
  <c r="H40" i="32" s="1"/>
  <c r="F40" i="32"/>
  <c r="V66" i="32" s="1"/>
  <c r="X43" i="32"/>
  <c r="V41" i="32"/>
  <c r="X61" i="32"/>
  <c r="Y61" i="32"/>
  <c r="Z61" i="32"/>
  <c r="AA61" i="32"/>
  <c r="AB61" i="32"/>
  <c r="X65" i="32"/>
  <c r="Y65" i="32"/>
  <c r="Z65" i="32"/>
  <c r="AA65" i="32"/>
  <c r="AB65" i="32"/>
  <c r="V67" i="32"/>
  <c r="X67" i="32"/>
  <c r="V68" i="32"/>
  <c r="X68" i="32"/>
  <c r="V69" i="32"/>
  <c r="X69" i="32"/>
  <c r="X71" i="32"/>
  <c r="Y71" i="32"/>
  <c r="Z71" i="32"/>
  <c r="AA71" i="32"/>
  <c r="AB71" i="32"/>
  <c r="G118" i="32"/>
  <c r="D17" i="52"/>
  <c r="D18" i="52"/>
  <c r="V40" i="52"/>
  <c r="V24" i="52"/>
  <c r="F37" i="52"/>
  <c r="G37" i="52" s="1"/>
  <c r="F40" i="52"/>
  <c r="V66" i="52" s="1"/>
  <c r="X43" i="52"/>
  <c r="V41" i="52" s="1"/>
  <c r="X61" i="52"/>
  <c r="Y61" i="52"/>
  <c r="Z61" i="52"/>
  <c r="AA61" i="52"/>
  <c r="AB61" i="52"/>
  <c r="X65" i="52"/>
  <c r="Y65" i="52"/>
  <c r="Z65" i="52"/>
  <c r="AA65" i="52"/>
  <c r="AB65" i="52"/>
  <c r="V67" i="52"/>
  <c r="X67" i="52"/>
  <c r="V68" i="52"/>
  <c r="X68" i="52"/>
  <c r="V69" i="52"/>
  <c r="X69" i="52"/>
  <c r="X71" i="52"/>
  <c r="Y71" i="52"/>
  <c r="Z71" i="52"/>
  <c r="AA71" i="52"/>
  <c r="AB71" i="52"/>
  <c r="G118" i="52"/>
  <c r="D17" i="61"/>
  <c r="D18" i="61"/>
  <c r="V40" i="61"/>
  <c r="V24" i="61"/>
  <c r="F37" i="61"/>
  <c r="G37" i="61"/>
  <c r="G40" i="61" s="1"/>
  <c r="F40" i="61"/>
  <c r="V66" i="61" s="1"/>
  <c r="X43" i="61"/>
  <c r="V41" i="61"/>
  <c r="X61" i="61"/>
  <c r="Y61" i="61"/>
  <c r="Z61" i="61"/>
  <c r="AA61" i="61"/>
  <c r="AB61" i="61"/>
  <c r="X65" i="61"/>
  <c r="Y65" i="61"/>
  <c r="Z65" i="61"/>
  <c r="AA65" i="61"/>
  <c r="AB65" i="61"/>
  <c r="V67" i="61"/>
  <c r="X67" i="61"/>
  <c r="V68" i="61"/>
  <c r="X68" i="61"/>
  <c r="V69" i="61"/>
  <c r="X69" i="61"/>
  <c r="X71" i="61"/>
  <c r="Y71" i="61"/>
  <c r="Z71" i="61"/>
  <c r="AA71" i="61"/>
  <c r="AB71" i="61"/>
  <c r="G118" i="61"/>
  <c r="D17" i="44"/>
  <c r="D18" i="44"/>
  <c r="V40" i="44"/>
  <c r="V24" i="44"/>
  <c r="F37" i="44"/>
  <c r="G37" i="44" s="1"/>
  <c r="H37" i="44" s="1"/>
  <c r="F40" i="44"/>
  <c r="V66" i="44" s="1"/>
  <c r="X43" i="44"/>
  <c r="V41" i="44"/>
  <c r="X61" i="44"/>
  <c r="Y61" i="44"/>
  <c r="Z61" i="44"/>
  <c r="AA61" i="44"/>
  <c r="AB61" i="44"/>
  <c r="X65" i="44"/>
  <c r="Y65" i="44"/>
  <c r="Z65" i="44"/>
  <c r="AA65" i="44"/>
  <c r="AB65" i="44"/>
  <c r="V67" i="44"/>
  <c r="X67" i="44"/>
  <c r="V68" i="44"/>
  <c r="X68" i="44"/>
  <c r="V69" i="44"/>
  <c r="X69" i="44"/>
  <c r="X71" i="44"/>
  <c r="Y71" i="44"/>
  <c r="Z71" i="44"/>
  <c r="AA71" i="44"/>
  <c r="AB71" i="44"/>
  <c r="G118" i="44"/>
  <c r="D17" i="31"/>
  <c r="D18" i="31"/>
  <c r="V40" i="31"/>
  <c r="V24" i="31"/>
  <c r="F37" i="31"/>
  <c r="G37" i="31"/>
  <c r="G40" i="31" s="1"/>
  <c r="F40" i="31"/>
  <c r="X43" i="31"/>
  <c r="V41" i="31" s="1"/>
  <c r="X61" i="31"/>
  <c r="Y61" i="31"/>
  <c r="Z61" i="31"/>
  <c r="AA61" i="31"/>
  <c r="AB61" i="31"/>
  <c r="X65" i="31"/>
  <c r="Y65" i="31"/>
  <c r="Z65" i="31"/>
  <c r="AA65" i="31"/>
  <c r="AB65" i="31"/>
  <c r="V66" i="31"/>
  <c r="V67" i="31"/>
  <c r="X67" i="31"/>
  <c r="V68" i="31"/>
  <c r="X68" i="31"/>
  <c r="V69" i="31"/>
  <c r="X69" i="31"/>
  <c r="X71" i="31"/>
  <c r="Y71" i="31"/>
  <c r="Z71" i="31"/>
  <c r="AA71" i="31"/>
  <c r="AB71" i="31"/>
  <c r="G118" i="31"/>
  <c r="D17" i="30"/>
  <c r="D18" i="30"/>
  <c r="V40" i="30"/>
  <c r="V24" i="30"/>
  <c r="F37" i="30"/>
  <c r="G37" i="30"/>
  <c r="G40" i="30" s="1"/>
  <c r="H37" i="30"/>
  <c r="I37" i="30" s="1"/>
  <c r="J37" i="30" s="1"/>
  <c r="J40" i="30" s="1"/>
  <c r="F40" i="30"/>
  <c r="V66" i="30" s="1"/>
  <c r="X43" i="30"/>
  <c r="V41" i="30" s="1"/>
  <c r="X61" i="30"/>
  <c r="Y61" i="30"/>
  <c r="Z61" i="30"/>
  <c r="AA61" i="30"/>
  <c r="AB61" i="30"/>
  <c r="X65" i="30"/>
  <c r="Y65" i="30"/>
  <c r="Z65" i="30"/>
  <c r="AA65" i="30"/>
  <c r="AB65" i="30"/>
  <c r="V67" i="30"/>
  <c r="X67" i="30"/>
  <c r="V68" i="30"/>
  <c r="X68" i="30"/>
  <c r="V69" i="30"/>
  <c r="X69" i="30"/>
  <c r="X71" i="30"/>
  <c r="Y71" i="30"/>
  <c r="Z71" i="30"/>
  <c r="AA71" i="30"/>
  <c r="AB71" i="30"/>
  <c r="G118" i="30"/>
  <c r="D17" i="60"/>
  <c r="D18" i="60"/>
  <c r="V40" i="60"/>
  <c r="V24" i="60"/>
  <c r="F37" i="60"/>
  <c r="G37" i="60"/>
  <c r="G40" i="60" s="1"/>
  <c r="H37" i="60"/>
  <c r="H40" i="60" s="1"/>
  <c r="I37" i="60"/>
  <c r="I40" i="60" s="1"/>
  <c r="F40" i="60"/>
  <c r="V66" i="60" s="1"/>
  <c r="X43" i="60"/>
  <c r="V41" i="60"/>
  <c r="X61" i="60"/>
  <c r="Y61" i="60"/>
  <c r="Z61" i="60"/>
  <c r="AA61" i="60"/>
  <c r="AB61" i="60"/>
  <c r="X65" i="60"/>
  <c r="Y65" i="60"/>
  <c r="Z65" i="60"/>
  <c r="AA65" i="60"/>
  <c r="AB65" i="60"/>
  <c r="V67" i="60"/>
  <c r="X67" i="60"/>
  <c r="V68" i="60"/>
  <c r="X68" i="60"/>
  <c r="V69" i="60"/>
  <c r="X69" i="60"/>
  <c r="X71" i="60"/>
  <c r="Y71" i="60"/>
  <c r="Z71" i="60"/>
  <c r="AA71" i="60"/>
  <c r="AB71" i="60"/>
  <c r="G118" i="60"/>
  <c r="D17" i="43"/>
  <c r="D18" i="43"/>
  <c r="V40" i="43"/>
  <c r="V24" i="43"/>
  <c r="F37" i="43"/>
  <c r="G37" i="43" s="1"/>
  <c r="F40" i="43"/>
  <c r="X43" i="43"/>
  <c r="V41" i="43" s="1"/>
  <c r="X61" i="43"/>
  <c r="Y61" i="43"/>
  <c r="Z61" i="43"/>
  <c r="AA61" i="43"/>
  <c r="AB61" i="43"/>
  <c r="X65" i="43"/>
  <c r="Y65" i="43"/>
  <c r="Z65" i="43"/>
  <c r="AA65" i="43"/>
  <c r="AB65" i="43"/>
  <c r="V66" i="43"/>
  <c r="V67" i="43"/>
  <c r="X67" i="43"/>
  <c r="V68" i="43"/>
  <c r="X68" i="43"/>
  <c r="V69" i="43"/>
  <c r="X69" i="43"/>
  <c r="X71" i="43"/>
  <c r="Y71" i="43"/>
  <c r="Z71" i="43"/>
  <c r="AA71" i="43"/>
  <c r="AB71" i="43"/>
  <c r="G118" i="43"/>
  <c r="D17" i="42"/>
  <c r="D18" i="42"/>
  <c r="V40" i="42"/>
  <c r="V24" i="42"/>
  <c r="F37" i="42"/>
  <c r="G37" i="42"/>
  <c r="G40" i="42" s="1"/>
  <c r="F40" i="42"/>
  <c r="V66" i="42" s="1"/>
  <c r="X43" i="42"/>
  <c r="V41" i="42"/>
  <c r="X61" i="42"/>
  <c r="Y61" i="42"/>
  <c r="Z61" i="42"/>
  <c r="AA61" i="42"/>
  <c r="AB61" i="42"/>
  <c r="X65" i="42"/>
  <c r="Y65" i="42"/>
  <c r="Z65" i="42"/>
  <c r="AA65" i="42"/>
  <c r="AB65" i="42"/>
  <c r="V67" i="42"/>
  <c r="X67" i="42"/>
  <c r="V68" i="42"/>
  <c r="X68" i="42"/>
  <c r="V69" i="42"/>
  <c r="X69" i="42"/>
  <c r="X71" i="42"/>
  <c r="Y71" i="42"/>
  <c r="Z71" i="42"/>
  <c r="AA71" i="42"/>
  <c r="AB71" i="42"/>
  <c r="G118" i="42"/>
  <c r="D17" i="29"/>
  <c r="D18" i="29"/>
  <c r="V40" i="29"/>
  <c r="V24" i="29"/>
  <c r="F37" i="29"/>
  <c r="G37" i="29" s="1"/>
  <c r="F40" i="29"/>
  <c r="X43" i="29"/>
  <c r="V41" i="29"/>
  <c r="X61" i="29"/>
  <c r="Y61" i="29"/>
  <c r="Z61" i="29"/>
  <c r="AA61" i="29"/>
  <c r="AB61" i="29"/>
  <c r="X65" i="29"/>
  <c r="Y65" i="29"/>
  <c r="Z65" i="29"/>
  <c r="AA65" i="29"/>
  <c r="AB65" i="29"/>
  <c r="V66" i="29"/>
  <c r="V67" i="29"/>
  <c r="X67" i="29"/>
  <c r="V68" i="29"/>
  <c r="X68" i="29"/>
  <c r="V69" i="29"/>
  <c r="X69" i="29"/>
  <c r="X71" i="29"/>
  <c r="Y71" i="29"/>
  <c r="Z71" i="29"/>
  <c r="AA71" i="29"/>
  <c r="AB71" i="29"/>
  <c r="G118" i="29"/>
  <c r="D17" i="59"/>
  <c r="D18" i="59"/>
  <c r="V40" i="59"/>
  <c r="V24" i="59"/>
  <c r="F37" i="59"/>
  <c r="G37" i="59" s="1"/>
  <c r="F40" i="59"/>
  <c r="X43" i="59"/>
  <c r="V41" i="59" s="1"/>
  <c r="X61" i="59"/>
  <c r="Y61" i="59"/>
  <c r="Z61" i="59"/>
  <c r="AA61" i="59"/>
  <c r="AB61" i="59"/>
  <c r="X65" i="59"/>
  <c r="Y65" i="59"/>
  <c r="Z65" i="59"/>
  <c r="AA65" i="59"/>
  <c r="AB65" i="59"/>
  <c r="V66" i="59"/>
  <c r="V67" i="59"/>
  <c r="X67" i="59"/>
  <c r="V68" i="59"/>
  <c r="X68" i="59"/>
  <c r="V69" i="59"/>
  <c r="X69" i="59"/>
  <c r="X71" i="59"/>
  <c r="Y71" i="59"/>
  <c r="Z71" i="59"/>
  <c r="AA71" i="59"/>
  <c r="AB71" i="59"/>
  <c r="G118" i="59"/>
  <c r="D17" i="28"/>
  <c r="D18" i="28"/>
  <c r="V40" i="28"/>
  <c r="V24" i="28"/>
  <c r="F37" i="28"/>
  <c r="G37" i="28"/>
  <c r="G40" i="28" s="1"/>
  <c r="H37" i="28"/>
  <c r="H40" i="28" s="1"/>
  <c r="F40" i="28"/>
  <c r="X43" i="28"/>
  <c r="V41" i="28" s="1"/>
  <c r="X61" i="28"/>
  <c r="Y61" i="28"/>
  <c r="Z61" i="28"/>
  <c r="AA61" i="28"/>
  <c r="AB61" i="28"/>
  <c r="X65" i="28"/>
  <c r="Y65" i="28"/>
  <c r="Z65" i="28"/>
  <c r="AA65" i="28"/>
  <c r="AB65" i="28"/>
  <c r="V66" i="28"/>
  <c r="V67" i="28"/>
  <c r="X67" i="28"/>
  <c r="V68" i="28"/>
  <c r="X68" i="28"/>
  <c r="V69" i="28"/>
  <c r="X69" i="28"/>
  <c r="X71" i="28"/>
  <c r="Y71" i="28"/>
  <c r="Z71" i="28"/>
  <c r="AA71" i="28"/>
  <c r="AB71" i="28"/>
  <c r="G118" i="28"/>
  <c r="D17" i="46"/>
  <c r="D18" i="46"/>
  <c r="V40" i="46"/>
  <c r="V24" i="46"/>
  <c r="F37" i="46"/>
  <c r="G37" i="46" s="1"/>
  <c r="G40" i="46" s="1"/>
  <c r="H37" i="46"/>
  <c r="H40" i="46" s="1"/>
  <c r="F40" i="46"/>
  <c r="V66" i="46" s="1"/>
  <c r="X43" i="46"/>
  <c r="V41" i="46"/>
  <c r="X61" i="46"/>
  <c r="Y61" i="46"/>
  <c r="Z61" i="46"/>
  <c r="AA61" i="46"/>
  <c r="AB61" i="46"/>
  <c r="X65" i="46"/>
  <c r="Y65" i="46"/>
  <c r="Z65" i="46"/>
  <c r="AA65" i="46"/>
  <c r="AB65" i="46"/>
  <c r="V67" i="46"/>
  <c r="X67" i="46"/>
  <c r="V68" i="46"/>
  <c r="X68" i="46"/>
  <c r="V69" i="46"/>
  <c r="X69" i="46"/>
  <c r="X71" i="46"/>
  <c r="Y71" i="46"/>
  <c r="Z71" i="46"/>
  <c r="AA71" i="46"/>
  <c r="AB71" i="46"/>
  <c r="G118" i="46"/>
  <c r="D17" i="56"/>
  <c r="D18" i="56"/>
  <c r="V40" i="56"/>
  <c r="V24" i="56"/>
  <c r="F37" i="56"/>
  <c r="G37" i="56" s="1"/>
  <c r="F40" i="56"/>
  <c r="V66" i="56" s="1"/>
  <c r="X43" i="56"/>
  <c r="V41" i="56" s="1"/>
  <c r="X61" i="56"/>
  <c r="Y61" i="56"/>
  <c r="Z61" i="56"/>
  <c r="AA61" i="56"/>
  <c r="AB61" i="56"/>
  <c r="X65" i="56"/>
  <c r="Y65" i="56"/>
  <c r="Z65" i="56"/>
  <c r="AA65" i="56"/>
  <c r="AB65" i="56"/>
  <c r="V67" i="56"/>
  <c r="X67" i="56"/>
  <c r="V68" i="56"/>
  <c r="X68" i="56"/>
  <c r="V69" i="56"/>
  <c r="X69" i="56"/>
  <c r="X71" i="56"/>
  <c r="Y71" i="56"/>
  <c r="Z71" i="56"/>
  <c r="AA71" i="56"/>
  <c r="AB71" i="56"/>
  <c r="G118" i="56"/>
  <c r="D17" i="27"/>
  <c r="D18" i="27"/>
  <c r="V40" i="27"/>
  <c r="V24" i="27"/>
  <c r="F37" i="27"/>
  <c r="G37" i="27"/>
  <c r="G40" i="27" s="1"/>
  <c r="F40" i="27"/>
  <c r="V66" i="27" s="1"/>
  <c r="X43" i="27"/>
  <c r="V41" i="27"/>
  <c r="X61" i="27"/>
  <c r="Y61" i="27"/>
  <c r="Z61" i="27"/>
  <c r="AA61" i="27"/>
  <c r="AB61" i="27"/>
  <c r="X65" i="27"/>
  <c r="Y65" i="27"/>
  <c r="Z65" i="27"/>
  <c r="AA65" i="27"/>
  <c r="AB65" i="27"/>
  <c r="V67" i="27"/>
  <c r="X67" i="27"/>
  <c r="V68" i="27"/>
  <c r="X68" i="27"/>
  <c r="V69" i="27"/>
  <c r="X69" i="27"/>
  <c r="X71" i="27"/>
  <c r="Y71" i="27"/>
  <c r="Z71" i="27"/>
  <c r="AA71" i="27"/>
  <c r="AB71" i="27"/>
  <c r="G118" i="27"/>
  <c r="D17" i="26"/>
  <c r="D18" i="26"/>
  <c r="V40" i="26"/>
  <c r="V24" i="26"/>
  <c r="F37" i="26"/>
  <c r="G37" i="26" s="1"/>
  <c r="H37" i="26" s="1"/>
  <c r="F40" i="26"/>
  <c r="V66" i="26" s="1"/>
  <c r="G40" i="26"/>
  <c r="X43" i="26"/>
  <c r="V41" i="26"/>
  <c r="X61" i="26"/>
  <c r="Y61" i="26"/>
  <c r="Z61" i="26"/>
  <c r="AA61" i="26"/>
  <c r="AB61" i="26"/>
  <c r="X65" i="26"/>
  <c r="Y65" i="26"/>
  <c r="Z65" i="26"/>
  <c r="AA65" i="26"/>
  <c r="AB65" i="26"/>
  <c r="V67" i="26"/>
  <c r="X67" i="26"/>
  <c r="V68" i="26"/>
  <c r="X68" i="26"/>
  <c r="V69" i="26"/>
  <c r="X69" i="26"/>
  <c r="X71" i="26"/>
  <c r="Y71" i="26"/>
  <c r="Z71" i="26"/>
  <c r="AA71" i="26"/>
  <c r="AB71" i="26"/>
  <c r="G118" i="26"/>
  <c r="D17" i="25"/>
  <c r="D18" i="25"/>
  <c r="V40" i="25"/>
  <c r="V24" i="25"/>
  <c r="F37" i="25"/>
  <c r="G37" i="25"/>
  <c r="G40" i="25" s="1"/>
  <c r="F40" i="25"/>
  <c r="X43" i="25"/>
  <c r="V41" i="25" s="1"/>
  <c r="X61" i="25"/>
  <c r="Y61" i="25"/>
  <c r="Z61" i="25"/>
  <c r="AA61" i="25"/>
  <c r="AB61" i="25"/>
  <c r="X65" i="25"/>
  <c r="Y65" i="25"/>
  <c r="Z65" i="25"/>
  <c r="AA65" i="25"/>
  <c r="AB65" i="25"/>
  <c r="V66" i="25"/>
  <c r="V67" i="25"/>
  <c r="X67" i="25"/>
  <c r="V68" i="25"/>
  <c r="X68" i="25"/>
  <c r="V69" i="25"/>
  <c r="X69" i="25"/>
  <c r="X71" i="25"/>
  <c r="Y71" i="25"/>
  <c r="Z71" i="25"/>
  <c r="AA71" i="25"/>
  <c r="AB71" i="25"/>
  <c r="G118" i="25"/>
  <c r="D17" i="58"/>
  <c r="D18" i="58"/>
  <c r="V40" i="58"/>
  <c r="V24" i="58"/>
  <c r="F37" i="58"/>
  <c r="G37" i="58"/>
  <c r="G40" i="58" s="1"/>
  <c r="H37" i="58"/>
  <c r="I37" i="58" s="1"/>
  <c r="J37" i="58" s="1"/>
  <c r="J40" i="58" s="1"/>
  <c r="F40" i="58"/>
  <c r="V66" i="58" s="1"/>
  <c r="I40" i="58"/>
  <c r="X43" i="58"/>
  <c r="V41" i="58" s="1"/>
  <c r="X61" i="58"/>
  <c r="Y61" i="58"/>
  <c r="Z61" i="58"/>
  <c r="AA61" i="58"/>
  <c r="AB61" i="58"/>
  <c r="X65" i="58"/>
  <c r="Y65" i="58"/>
  <c r="Z65" i="58"/>
  <c r="AA65" i="58"/>
  <c r="AB65" i="58"/>
  <c r="V67" i="58"/>
  <c r="X67" i="58"/>
  <c r="V68" i="58"/>
  <c r="X68" i="58"/>
  <c r="V69" i="58"/>
  <c r="X69" i="58"/>
  <c r="X71" i="58"/>
  <c r="Y71" i="58"/>
  <c r="Z71" i="58"/>
  <c r="AA71" i="58"/>
  <c r="AB71" i="58"/>
  <c r="G118" i="58"/>
  <c r="G125" i="58"/>
  <c r="D17" i="51"/>
  <c r="D18" i="51"/>
  <c r="V40" i="51"/>
  <c r="V24" i="51"/>
  <c r="F37" i="51"/>
  <c r="G37" i="51"/>
  <c r="G40" i="51" s="1"/>
  <c r="H37" i="51"/>
  <c r="H40" i="51" s="1"/>
  <c r="F40" i="51"/>
  <c r="V66" i="51" s="1"/>
  <c r="X43" i="51"/>
  <c r="V41" i="51" s="1"/>
  <c r="X61" i="51"/>
  <c r="Y61" i="51"/>
  <c r="Z61" i="51"/>
  <c r="AA61" i="51"/>
  <c r="AB61" i="51"/>
  <c r="X65" i="51"/>
  <c r="Y65" i="51"/>
  <c r="Z65" i="51"/>
  <c r="AA65" i="51"/>
  <c r="AB65" i="51"/>
  <c r="V67" i="51"/>
  <c r="X67" i="51"/>
  <c r="V68" i="51"/>
  <c r="X68" i="51"/>
  <c r="V69" i="51"/>
  <c r="X69" i="51"/>
  <c r="X71" i="51"/>
  <c r="Y71" i="51"/>
  <c r="Z71" i="51"/>
  <c r="AA71" i="51"/>
  <c r="AB71" i="51"/>
  <c r="G118" i="51"/>
  <c r="G125" i="51"/>
  <c r="D17" i="45"/>
  <c r="D18" i="45"/>
  <c r="V40" i="45"/>
  <c r="V24" i="45"/>
  <c r="F37" i="45"/>
  <c r="G37" i="45"/>
  <c r="G40" i="45" s="1"/>
  <c r="H37" i="45"/>
  <c r="I37" i="45" s="1"/>
  <c r="J37" i="45" s="1"/>
  <c r="J40" i="45" s="1"/>
  <c r="F40" i="45"/>
  <c r="V66" i="45" s="1"/>
  <c r="I40" i="45"/>
  <c r="X43" i="45"/>
  <c r="V41" i="45" s="1"/>
  <c r="X61" i="45"/>
  <c r="Y61" i="45"/>
  <c r="Z61" i="45"/>
  <c r="AA61" i="45"/>
  <c r="AB61" i="45"/>
  <c r="X65" i="45"/>
  <c r="Y65" i="45"/>
  <c r="Z65" i="45"/>
  <c r="AA65" i="45"/>
  <c r="AB65" i="45"/>
  <c r="V67" i="45"/>
  <c r="X67" i="45"/>
  <c r="V68" i="45"/>
  <c r="X68" i="45"/>
  <c r="V69" i="45"/>
  <c r="X69" i="45"/>
  <c r="X71" i="45"/>
  <c r="Y71" i="45"/>
  <c r="Z71" i="45"/>
  <c r="AA71" i="45"/>
  <c r="AB71" i="45"/>
  <c r="G118" i="45"/>
  <c r="D17" i="24"/>
  <c r="D18" i="24"/>
  <c r="V40" i="24"/>
  <c r="V24" i="24"/>
  <c r="F37" i="24"/>
  <c r="G37" i="24"/>
  <c r="G40" i="24" s="1"/>
  <c r="H37" i="24"/>
  <c r="H40" i="24" s="1"/>
  <c r="I37" i="24"/>
  <c r="I40" i="24" s="1"/>
  <c r="F40" i="24"/>
  <c r="V66" i="24" s="1"/>
  <c r="X43" i="24"/>
  <c r="V41" i="24"/>
  <c r="X61" i="24"/>
  <c r="Y61" i="24"/>
  <c r="Z61" i="24"/>
  <c r="AA61" i="24"/>
  <c r="AB61" i="24"/>
  <c r="X65" i="24"/>
  <c r="Y65" i="24"/>
  <c r="Z65" i="24"/>
  <c r="AA65" i="24"/>
  <c r="AB65" i="24"/>
  <c r="V67" i="24"/>
  <c r="X67" i="24"/>
  <c r="V68" i="24"/>
  <c r="X68" i="24"/>
  <c r="V69" i="24"/>
  <c r="X69" i="24"/>
  <c r="X71" i="24"/>
  <c r="Y71" i="24"/>
  <c r="Z71" i="24"/>
  <c r="AA71" i="24"/>
  <c r="AB71" i="24"/>
  <c r="G118" i="24"/>
  <c r="D17" i="47"/>
  <c r="D18" i="47"/>
  <c r="V40" i="47"/>
  <c r="V24" i="47"/>
  <c r="F37" i="47"/>
  <c r="G37" i="47" s="1"/>
  <c r="F40" i="47"/>
  <c r="X43" i="47"/>
  <c r="V41" i="47" s="1"/>
  <c r="X61" i="47"/>
  <c r="Y61" i="47"/>
  <c r="Z61" i="47"/>
  <c r="AA61" i="47"/>
  <c r="AB61" i="47"/>
  <c r="X65" i="47"/>
  <c r="Y65" i="47"/>
  <c r="Z65" i="47"/>
  <c r="AA65" i="47"/>
  <c r="AB65" i="47"/>
  <c r="V66" i="47"/>
  <c r="V67" i="47"/>
  <c r="X67" i="47"/>
  <c r="V68" i="47"/>
  <c r="X68" i="47"/>
  <c r="V69" i="47"/>
  <c r="X69" i="47"/>
  <c r="X71" i="47"/>
  <c r="Y71" i="47"/>
  <c r="Z71" i="47"/>
  <c r="AA71" i="47"/>
  <c r="AB71" i="47"/>
  <c r="G118" i="47"/>
  <c r="D17" i="23"/>
  <c r="D18" i="23"/>
  <c r="V40" i="23"/>
  <c r="V24" i="23"/>
  <c r="F37" i="23"/>
  <c r="G37" i="23"/>
  <c r="G40" i="23" s="1"/>
  <c r="F40" i="23"/>
  <c r="V66" i="23" s="1"/>
  <c r="X43" i="23"/>
  <c r="V41" i="23"/>
  <c r="X61" i="23"/>
  <c r="Y61" i="23"/>
  <c r="Z61" i="23"/>
  <c r="AA61" i="23"/>
  <c r="AB61" i="23"/>
  <c r="X65" i="23"/>
  <c r="Y65" i="23"/>
  <c r="Z65" i="23"/>
  <c r="AA65" i="23"/>
  <c r="AB65" i="23"/>
  <c r="V67" i="23"/>
  <c r="X67" i="23"/>
  <c r="V68" i="23"/>
  <c r="X68" i="23"/>
  <c r="V69" i="23"/>
  <c r="X69" i="23"/>
  <c r="X71" i="23"/>
  <c r="Y71" i="23"/>
  <c r="Z71" i="23"/>
  <c r="AA71" i="23"/>
  <c r="AB71" i="23"/>
  <c r="G118" i="23"/>
  <c r="D17" i="22"/>
  <c r="D18" i="22"/>
  <c r="V40" i="22"/>
  <c r="V24" i="22"/>
  <c r="F37" i="22"/>
  <c r="G37" i="22" s="1"/>
  <c r="H37" i="22" s="1"/>
  <c r="F40" i="22"/>
  <c r="G40" i="22"/>
  <c r="X43" i="22"/>
  <c r="V41" i="22"/>
  <c r="X61" i="22"/>
  <c r="Y61" i="22"/>
  <c r="Z61" i="22"/>
  <c r="AA61" i="22"/>
  <c r="AB61" i="22"/>
  <c r="X65" i="22"/>
  <c r="Y65" i="22"/>
  <c r="Z65" i="22"/>
  <c r="AA65" i="22"/>
  <c r="AB65" i="22"/>
  <c r="V66" i="22"/>
  <c r="V67" i="22"/>
  <c r="X67" i="22"/>
  <c r="V68" i="22"/>
  <c r="X68" i="22"/>
  <c r="V69" i="22"/>
  <c r="X69" i="22"/>
  <c r="X71" i="22"/>
  <c r="Y71" i="22"/>
  <c r="Z71" i="22"/>
  <c r="AA71" i="22"/>
  <c r="AB71" i="22"/>
  <c r="G118" i="22"/>
  <c r="D17" i="21"/>
  <c r="D18" i="21"/>
  <c r="V40" i="21"/>
  <c r="V24" i="21"/>
  <c r="F37" i="21"/>
  <c r="G37" i="21" s="1"/>
  <c r="F40" i="21"/>
  <c r="X43" i="21"/>
  <c r="V41" i="21" s="1"/>
  <c r="X61" i="21"/>
  <c r="Y61" i="21"/>
  <c r="Z61" i="21"/>
  <c r="AA61" i="21"/>
  <c r="AB61" i="21"/>
  <c r="X65" i="21"/>
  <c r="Y65" i="21"/>
  <c r="Z65" i="21"/>
  <c r="AA65" i="21"/>
  <c r="AB65" i="21"/>
  <c r="V66" i="21"/>
  <c r="V67" i="21"/>
  <c r="X67" i="21"/>
  <c r="V68" i="21"/>
  <c r="X68" i="21"/>
  <c r="V69" i="21"/>
  <c r="X69" i="21"/>
  <c r="X71" i="21"/>
  <c r="Y71" i="21"/>
  <c r="Z71" i="21"/>
  <c r="AA71" i="21"/>
  <c r="AB71" i="21"/>
  <c r="G118" i="21"/>
  <c r="D17" i="20"/>
  <c r="D18" i="20"/>
  <c r="V40" i="20"/>
  <c r="V24" i="20"/>
  <c r="F37" i="20"/>
  <c r="G37" i="20"/>
  <c r="G40" i="20" s="1"/>
  <c r="H37" i="20"/>
  <c r="F40" i="20"/>
  <c r="V66" i="20" s="1"/>
  <c r="X43" i="20"/>
  <c r="V41" i="20" s="1"/>
  <c r="X61" i="20"/>
  <c r="Y61" i="20"/>
  <c r="Z61" i="20"/>
  <c r="AA61" i="20"/>
  <c r="AB61" i="20"/>
  <c r="X65" i="20"/>
  <c r="Y65" i="20"/>
  <c r="Z65" i="20"/>
  <c r="AA65" i="20"/>
  <c r="AB65" i="20"/>
  <c r="V67" i="20"/>
  <c r="X67" i="20"/>
  <c r="V68" i="20"/>
  <c r="X68" i="20"/>
  <c r="V69" i="20"/>
  <c r="X69" i="20"/>
  <c r="X71" i="20"/>
  <c r="Y71" i="20"/>
  <c r="Z71" i="20"/>
  <c r="AA71" i="20"/>
  <c r="AB71" i="20"/>
  <c r="G118" i="20"/>
  <c r="D17" i="19"/>
  <c r="D18" i="19"/>
  <c r="V40" i="19"/>
  <c r="V24" i="19"/>
  <c r="F37" i="19"/>
  <c r="G37" i="19"/>
  <c r="G40" i="19" s="1"/>
  <c r="H37" i="19"/>
  <c r="H40" i="19" s="1"/>
  <c r="I37" i="19"/>
  <c r="J37" i="19" s="1"/>
  <c r="J40" i="19" s="1"/>
  <c r="F40" i="19"/>
  <c r="V66" i="19" s="1"/>
  <c r="X43" i="19"/>
  <c r="V41" i="19"/>
  <c r="X61" i="19"/>
  <c r="Y61" i="19"/>
  <c r="Z61" i="19"/>
  <c r="AA61" i="19"/>
  <c r="AB61" i="19"/>
  <c r="X65" i="19"/>
  <c r="Y65" i="19"/>
  <c r="Z65" i="19"/>
  <c r="AA65" i="19"/>
  <c r="AB65" i="19"/>
  <c r="V67" i="19"/>
  <c r="X67" i="19"/>
  <c r="V68" i="19"/>
  <c r="X68" i="19"/>
  <c r="V69" i="19"/>
  <c r="X69" i="19"/>
  <c r="X71" i="19"/>
  <c r="Y71" i="19"/>
  <c r="Z71" i="19"/>
  <c r="AA71" i="19"/>
  <c r="AB71" i="19"/>
  <c r="G118" i="19"/>
  <c r="D17" i="18"/>
  <c r="D18" i="18"/>
  <c r="V40" i="18"/>
  <c r="V24" i="18"/>
  <c r="F37" i="18"/>
  <c r="G37" i="18" s="1"/>
  <c r="F40" i="18"/>
  <c r="X43" i="18"/>
  <c r="V41" i="18" s="1"/>
  <c r="X61" i="18"/>
  <c r="Y61" i="18"/>
  <c r="Z61" i="18"/>
  <c r="AA61" i="18"/>
  <c r="AB61" i="18"/>
  <c r="X65" i="18"/>
  <c r="Y65" i="18"/>
  <c r="Z65" i="18"/>
  <c r="AA65" i="18"/>
  <c r="AB65" i="18"/>
  <c r="V66" i="18"/>
  <c r="V67" i="18"/>
  <c r="X67" i="18"/>
  <c r="V68" i="18"/>
  <c r="X68" i="18"/>
  <c r="V69" i="18"/>
  <c r="X69" i="18"/>
  <c r="X71" i="18"/>
  <c r="Y71" i="18"/>
  <c r="Z71" i="18"/>
  <c r="AA71" i="18"/>
  <c r="AB71" i="18"/>
  <c r="G118" i="18"/>
  <c r="D17" i="48"/>
  <c r="D18" i="48"/>
  <c r="V40" i="48"/>
  <c r="V24" i="48"/>
  <c r="F37" i="48"/>
  <c r="G37" i="48"/>
  <c r="G40" i="48" s="1"/>
  <c r="F40" i="48"/>
  <c r="V66" i="48" s="1"/>
  <c r="X43" i="48"/>
  <c r="V41" i="48" s="1"/>
  <c r="X61" i="48"/>
  <c r="Y61" i="48"/>
  <c r="Z61" i="48"/>
  <c r="AA61" i="48"/>
  <c r="AB61" i="48"/>
  <c r="X65" i="48"/>
  <c r="Y65" i="48"/>
  <c r="Z65" i="48"/>
  <c r="AA65" i="48"/>
  <c r="AB65" i="48"/>
  <c r="V67" i="48"/>
  <c r="X67" i="48"/>
  <c r="V68" i="48"/>
  <c r="X68" i="48"/>
  <c r="V69" i="48"/>
  <c r="X69" i="48"/>
  <c r="X71" i="48"/>
  <c r="Y71" i="48"/>
  <c r="Z71" i="48"/>
  <c r="AA71" i="48"/>
  <c r="AB71" i="48"/>
  <c r="G118" i="48"/>
  <c r="D17" i="17"/>
  <c r="D18" i="17"/>
  <c r="V40" i="17"/>
  <c r="V24" i="17"/>
  <c r="F37" i="17"/>
  <c r="G37" i="17" s="1"/>
  <c r="H37" i="17" s="1"/>
  <c r="F40" i="17"/>
  <c r="G40" i="17"/>
  <c r="X43" i="17"/>
  <c r="V41" i="17"/>
  <c r="X61" i="17"/>
  <c r="Y61" i="17"/>
  <c r="Z61" i="17"/>
  <c r="AA61" i="17"/>
  <c r="AB61" i="17"/>
  <c r="X65" i="17"/>
  <c r="Y65" i="17"/>
  <c r="Z65" i="17"/>
  <c r="AA65" i="17"/>
  <c r="AB65" i="17"/>
  <c r="V66" i="17"/>
  <c r="V67" i="17"/>
  <c r="X67" i="17"/>
  <c r="V68" i="17"/>
  <c r="X68" i="17"/>
  <c r="V69" i="17"/>
  <c r="X69" i="17"/>
  <c r="X71" i="17"/>
  <c r="Y71" i="17"/>
  <c r="Z71" i="17"/>
  <c r="AA71" i="17"/>
  <c r="AB71" i="17"/>
  <c r="G118" i="17"/>
  <c r="D17" i="16"/>
  <c r="D18" i="16"/>
  <c r="V40" i="16"/>
  <c r="V24" i="16"/>
  <c r="F37" i="16"/>
  <c r="G37" i="16" s="1"/>
  <c r="F40" i="16"/>
  <c r="X43" i="16"/>
  <c r="V41" i="16" s="1"/>
  <c r="X61" i="16"/>
  <c r="Y61" i="16"/>
  <c r="Z61" i="16"/>
  <c r="AA61" i="16"/>
  <c r="AB61" i="16"/>
  <c r="X65" i="16"/>
  <c r="Y65" i="16"/>
  <c r="Z65" i="16"/>
  <c r="AA65" i="16"/>
  <c r="AB65" i="16"/>
  <c r="V66" i="16"/>
  <c r="V67" i="16"/>
  <c r="X67" i="16"/>
  <c r="V68" i="16"/>
  <c r="X68" i="16"/>
  <c r="V69" i="16"/>
  <c r="X69" i="16"/>
  <c r="X71" i="16"/>
  <c r="Y71" i="16"/>
  <c r="Z71" i="16"/>
  <c r="AA71" i="16"/>
  <c r="AB71" i="16"/>
  <c r="G118" i="16"/>
  <c r="D17" i="15"/>
  <c r="D18" i="15"/>
  <c r="V40" i="15"/>
  <c r="V24" i="15"/>
  <c r="F37" i="15"/>
  <c r="G37" i="15"/>
  <c r="G40" i="15" s="1"/>
  <c r="H37" i="15"/>
  <c r="I37" i="15" s="1"/>
  <c r="I40" i="15" s="1"/>
  <c r="F40" i="15"/>
  <c r="X43" i="15"/>
  <c r="V41" i="15" s="1"/>
  <c r="X61" i="15"/>
  <c r="Y61" i="15"/>
  <c r="Z61" i="15"/>
  <c r="AA61" i="15"/>
  <c r="AB61" i="15"/>
  <c r="X65" i="15"/>
  <c r="Y65" i="15"/>
  <c r="Z65" i="15"/>
  <c r="AA65" i="15"/>
  <c r="AB65" i="15"/>
  <c r="V66" i="15"/>
  <c r="V67" i="15"/>
  <c r="X67" i="15"/>
  <c r="V68" i="15"/>
  <c r="X68" i="15"/>
  <c r="V69" i="15"/>
  <c r="X69" i="15"/>
  <c r="X71" i="15"/>
  <c r="Y71" i="15"/>
  <c r="Z71" i="15"/>
  <c r="AA71" i="15"/>
  <c r="AB71" i="15"/>
  <c r="G118" i="15"/>
  <c r="D17" i="40"/>
  <c r="D18" i="40"/>
  <c r="V40" i="40"/>
  <c r="V24" i="40"/>
  <c r="F37" i="40"/>
  <c r="G37" i="40"/>
  <c r="G40" i="40" s="1"/>
  <c r="H37" i="40"/>
  <c r="H40" i="40" s="1"/>
  <c r="F40" i="40"/>
  <c r="V66" i="40" s="1"/>
  <c r="X43" i="40"/>
  <c r="V41" i="40"/>
  <c r="X61" i="40"/>
  <c r="Y61" i="40"/>
  <c r="Z61" i="40"/>
  <c r="AA61" i="40"/>
  <c r="AB61" i="40"/>
  <c r="X65" i="40"/>
  <c r="Y65" i="40"/>
  <c r="Z65" i="40"/>
  <c r="AA65" i="40"/>
  <c r="AB65" i="40"/>
  <c r="V67" i="40"/>
  <c r="X67" i="40"/>
  <c r="V68" i="40"/>
  <c r="X68" i="40"/>
  <c r="V69" i="40"/>
  <c r="X69" i="40"/>
  <c r="X71" i="40"/>
  <c r="Y71" i="40"/>
  <c r="Z71" i="40"/>
  <c r="AA71" i="40"/>
  <c r="AB71" i="40"/>
  <c r="G118" i="40"/>
  <c r="D17" i="14"/>
  <c r="D18" i="14"/>
  <c r="V40" i="14"/>
  <c r="V24" i="14"/>
  <c r="F37" i="14"/>
  <c r="G37" i="14"/>
  <c r="H37" i="14" s="1"/>
  <c r="I37" i="14" s="1"/>
  <c r="F40" i="14"/>
  <c r="V66" i="14" s="1"/>
  <c r="H40" i="14"/>
  <c r="X43" i="14"/>
  <c r="V41" i="14" s="1"/>
  <c r="X61" i="14"/>
  <c r="Y61" i="14"/>
  <c r="Z61" i="14"/>
  <c r="AA61" i="14"/>
  <c r="AB61" i="14"/>
  <c r="X65" i="14"/>
  <c r="Y65" i="14"/>
  <c r="Z65" i="14"/>
  <c r="AA65" i="14"/>
  <c r="AB65" i="14"/>
  <c r="V67" i="14"/>
  <c r="X67" i="14"/>
  <c r="V68" i="14"/>
  <c r="X68" i="14"/>
  <c r="V69" i="14"/>
  <c r="X69" i="14"/>
  <c r="X71" i="14"/>
  <c r="Y71" i="14"/>
  <c r="Z71" i="14"/>
  <c r="AA71" i="14"/>
  <c r="AB71" i="14"/>
  <c r="G118" i="14"/>
  <c r="D17" i="13"/>
  <c r="D18" i="13"/>
  <c r="V40" i="13"/>
  <c r="V24" i="13"/>
  <c r="F37" i="13"/>
  <c r="G37" i="13" s="1"/>
  <c r="F40" i="13"/>
  <c r="V66" i="13" s="1"/>
  <c r="X43" i="13"/>
  <c r="V41" i="13" s="1"/>
  <c r="X61" i="13"/>
  <c r="Y61" i="13"/>
  <c r="Z61" i="13"/>
  <c r="AA61" i="13"/>
  <c r="AB61" i="13"/>
  <c r="X65" i="13"/>
  <c r="Y65" i="13"/>
  <c r="Z65" i="13"/>
  <c r="AA65" i="13"/>
  <c r="AB65" i="13"/>
  <c r="V67" i="13"/>
  <c r="X67" i="13"/>
  <c r="V68" i="13"/>
  <c r="X68" i="13"/>
  <c r="V69" i="13"/>
  <c r="X69" i="13"/>
  <c r="X71" i="13"/>
  <c r="Y71" i="13"/>
  <c r="Z71" i="13"/>
  <c r="AA71" i="13"/>
  <c r="AB71" i="13"/>
  <c r="G118" i="13"/>
  <c r="G121" i="13"/>
  <c r="D17" i="53"/>
  <c r="D18" i="53"/>
  <c r="V40" i="53"/>
  <c r="V24" i="53"/>
  <c r="F37" i="53"/>
  <c r="G37" i="53" s="1"/>
  <c r="F40" i="53"/>
  <c r="V66" i="53" s="1"/>
  <c r="X43" i="53"/>
  <c r="V41" i="53"/>
  <c r="X61" i="53"/>
  <c r="Y61" i="53"/>
  <c r="Z61" i="53"/>
  <c r="AA61" i="53"/>
  <c r="AB61" i="53"/>
  <c r="X65" i="53"/>
  <c r="Y65" i="53"/>
  <c r="Z65" i="53"/>
  <c r="AA65" i="53"/>
  <c r="AB65" i="53"/>
  <c r="V67" i="53"/>
  <c r="X67" i="53"/>
  <c r="V68" i="53"/>
  <c r="X68" i="53"/>
  <c r="V69" i="53"/>
  <c r="X69" i="53"/>
  <c r="X71" i="53"/>
  <c r="Y71" i="53"/>
  <c r="Z71" i="53"/>
  <c r="AA71" i="53"/>
  <c r="AB71" i="53"/>
  <c r="G118" i="53"/>
  <c r="D17" i="12"/>
  <c r="D18" i="12"/>
  <c r="V40" i="12"/>
  <c r="V24" i="12"/>
  <c r="F37" i="12"/>
  <c r="G37" i="12" s="1"/>
  <c r="F40" i="12"/>
  <c r="V66" i="12" s="1"/>
  <c r="X43" i="12"/>
  <c r="V41" i="12"/>
  <c r="X61" i="12"/>
  <c r="Y61" i="12"/>
  <c r="Z61" i="12"/>
  <c r="AA61" i="12"/>
  <c r="AB61" i="12"/>
  <c r="X65" i="12"/>
  <c r="Y65" i="12"/>
  <c r="Z65" i="12"/>
  <c r="AA65" i="12"/>
  <c r="AB65" i="12"/>
  <c r="V67" i="12"/>
  <c r="X67" i="12"/>
  <c r="V68" i="12"/>
  <c r="X68" i="12"/>
  <c r="V69" i="12"/>
  <c r="X69" i="12"/>
  <c r="X71" i="12"/>
  <c r="Y71" i="12"/>
  <c r="Z71" i="12"/>
  <c r="AA71" i="12"/>
  <c r="AB71" i="12"/>
  <c r="G118" i="12"/>
  <c r="D17" i="11"/>
  <c r="D18" i="11"/>
  <c r="V40" i="11"/>
  <c r="V24" i="11"/>
  <c r="F37" i="11"/>
  <c r="G37" i="11" s="1"/>
  <c r="F40" i="11"/>
  <c r="V66" i="11" s="1"/>
  <c r="X43" i="11"/>
  <c r="V41" i="11"/>
  <c r="X61" i="11"/>
  <c r="Y61" i="11"/>
  <c r="Z61" i="11"/>
  <c r="AA61" i="11"/>
  <c r="AB61" i="11"/>
  <c r="X65" i="11"/>
  <c r="Y65" i="11"/>
  <c r="Z65" i="11"/>
  <c r="AA65" i="11"/>
  <c r="AB65" i="11"/>
  <c r="V67" i="11"/>
  <c r="X67" i="11"/>
  <c r="V68" i="11"/>
  <c r="X68" i="11"/>
  <c r="V69" i="11"/>
  <c r="X69" i="11"/>
  <c r="X71" i="11"/>
  <c r="Y71" i="11"/>
  <c r="Z71" i="11"/>
  <c r="AA71" i="11"/>
  <c r="AB71" i="11"/>
  <c r="G118" i="11"/>
  <c r="G121" i="11"/>
  <c r="D17" i="41"/>
  <c r="D18" i="41"/>
  <c r="V40" i="41"/>
  <c r="V24" i="41"/>
  <c r="F37" i="41"/>
  <c r="G37" i="41"/>
  <c r="G40" i="41" s="1"/>
  <c r="F40" i="41"/>
  <c r="X43" i="41"/>
  <c r="V41" i="41"/>
  <c r="X61" i="41"/>
  <c r="Y61" i="41"/>
  <c r="Z61" i="41"/>
  <c r="AA61" i="41"/>
  <c r="AB61" i="41"/>
  <c r="X65" i="41"/>
  <c r="Y65" i="41"/>
  <c r="Z65" i="41"/>
  <c r="AA65" i="41"/>
  <c r="AB65" i="41"/>
  <c r="V66" i="41"/>
  <c r="V67" i="41"/>
  <c r="X67" i="41"/>
  <c r="V68" i="41"/>
  <c r="X68" i="41"/>
  <c r="V69" i="41"/>
  <c r="X69" i="41"/>
  <c r="X71" i="41"/>
  <c r="Y71" i="41"/>
  <c r="Z71" i="41"/>
  <c r="AA71" i="41"/>
  <c r="AB71" i="41"/>
  <c r="G118" i="41"/>
  <c r="G126" i="41"/>
  <c r="D17" i="54"/>
  <c r="D18" i="54"/>
  <c r="V40" i="54"/>
  <c r="V24" i="54"/>
  <c r="F37" i="54"/>
  <c r="G37" i="54" s="1"/>
  <c r="F40" i="54"/>
  <c r="V66" i="54" s="1"/>
  <c r="X43" i="54"/>
  <c r="V41" i="54"/>
  <c r="X61" i="54"/>
  <c r="Y61" i="54"/>
  <c r="Z61" i="54"/>
  <c r="AA61" i="54"/>
  <c r="AB61" i="54"/>
  <c r="X65" i="54"/>
  <c r="Y65" i="54"/>
  <c r="Z65" i="54"/>
  <c r="AA65" i="54"/>
  <c r="AB65" i="54"/>
  <c r="V67" i="54"/>
  <c r="X67" i="54"/>
  <c r="V68" i="54"/>
  <c r="X68" i="54"/>
  <c r="V69" i="54"/>
  <c r="X69" i="54"/>
  <c r="X71" i="54"/>
  <c r="Y71" i="54"/>
  <c r="Z71" i="54"/>
  <c r="AA71" i="54"/>
  <c r="AB71" i="54"/>
  <c r="G118" i="54"/>
  <c r="D17" i="55"/>
  <c r="D18" i="55"/>
  <c r="V40" i="55"/>
  <c r="V24" i="55"/>
  <c r="F37" i="55"/>
  <c r="G37" i="55" s="1"/>
  <c r="F40" i="55"/>
  <c r="X43" i="55"/>
  <c r="V41" i="55" s="1"/>
  <c r="X61" i="55"/>
  <c r="Y61" i="55"/>
  <c r="Z61" i="55"/>
  <c r="AA61" i="55"/>
  <c r="AB61" i="55"/>
  <c r="X65" i="55"/>
  <c r="Y65" i="55"/>
  <c r="Z65" i="55"/>
  <c r="AA65" i="55"/>
  <c r="AB65" i="55"/>
  <c r="V66" i="55"/>
  <c r="V67" i="55"/>
  <c r="X67" i="55"/>
  <c r="V68" i="55"/>
  <c r="X68" i="55"/>
  <c r="V69" i="55"/>
  <c r="X69" i="55"/>
  <c r="X71" i="55"/>
  <c r="Y71" i="55"/>
  <c r="Z71" i="55"/>
  <c r="AA71" i="55"/>
  <c r="AB71" i="55"/>
  <c r="G118" i="55"/>
  <c r="D17" i="57"/>
  <c r="D18" i="57"/>
  <c r="V40" i="57"/>
  <c r="V24" i="57"/>
  <c r="F37" i="57"/>
  <c r="G37" i="57"/>
  <c r="G40" i="57" s="1"/>
  <c r="H37" i="57"/>
  <c r="I37" i="57" s="1"/>
  <c r="F40" i="57"/>
  <c r="V66" i="57" s="1"/>
  <c r="X43" i="57"/>
  <c r="V41" i="57" s="1"/>
  <c r="X61" i="57"/>
  <c r="Y61" i="57"/>
  <c r="Z61" i="57"/>
  <c r="AA61" i="57"/>
  <c r="AB61" i="57"/>
  <c r="X65" i="57"/>
  <c r="Y65" i="57"/>
  <c r="Z65" i="57"/>
  <c r="AA65" i="57"/>
  <c r="AB65" i="57"/>
  <c r="V67" i="57"/>
  <c r="X67" i="57"/>
  <c r="V68" i="57"/>
  <c r="X68" i="57"/>
  <c r="V69" i="57"/>
  <c r="X69" i="57"/>
  <c r="X71" i="57"/>
  <c r="Y71" i="57"/>
  <c r="Z71" i="57"/>
  <c r="AA71" i="57"/>
  <c r="AB71" i="57"/>
  <c r="G118" i="57"/>
  <c r="D17" i="9"/>
  <c r="D18" i="9"/>
  <c r="V40" i="9"/>
  <c r="V24" i="9"/>
  <c r="F37" i="9"/>
  <c r="G37" i="9" s="1"/>
  <c r="F40" i="9"/>
  <c r="V66" i="9" s="1"/>
  <c r="X43" i="9"/>
  <c r="V41" i="9" s="1"/>
  <c r="X61" i="9"/>
  <c r="Y61" i="9"/>
  <c r="Z61" i="9"/>
  <c r="AA61" i="9"/>
  <c r="AB61" i="9"/>
  <c r="X65" i="9"/>
  <c r="Y65" i="9"/>
  <c r="Z65" i="9"/>
  <c r="AA65" i="9"/>
  <c r="AB65" i="9"/>
  <c r="V67" i="9"/>
  <c r="X67" i="9"/>
  <c r="V68" i="9"/>
  <c r="X68" i="9"/>
  <c r="V69" i="9"/>
  <c r="X69" i="9"/>
  <c r="X71" i="9"/>
  <c r="Y71" i="9"/>
  <c r="Z71" i="9"/>
  <c r="AA71" i="9"/>
  <c r="AB71" i="9"/>
  <c r="G118" i="9"/>
  <c r="D17" i="8"/>
  <c r="D18" i="8"/>
  <c r="V40" i="8"/>
  <c r="V24" i="8"/>
  <c r="F37" i="8"/>
  <c r="G37" i="8" s="1"/>
  <c r="F40" i="8"/>
  <c r="V66" i="8" s="1"/>
  <c r="X43" i="8"/>
  <c r="V41" i="8" s="1"/>
  <c r="X61" i="8"/>
  <c r="Y61" i="8"/>
  <c r="Z61" i="8"/>
  <c r="AA61" i="8"/>
  <c r="AB61" i="8"/>
  <c r="X65" i="8"/>
  <c r="Y65" i="8"/>
  <c r="Z65" i="8"/>
  <c r="AA65" i="8"/>
  <c r="AB65" i="8"/>
  <c r="V67" i="8"/>
  <c r="X67" i="8"/>
  <c r="V68" i="8"/>
  <c r="X68" i="8"/>
  <c r="V69" i="8"/>
  <c r="X69" i="8"/>
  <c r="X71" i="8"/>
  <c r="Y71" i="8"/>
  <c r="Z71" i="8"/>
  <c r="AA71" i="8"/>
  <c r="AB71" i="8"/>
  <c r="G118" i="8"/>
  <c r="D17" i="7"/>
  <c r="D18" i="7"/>
  <c r="V40" i="7"/>
  <c r="V24" i="7"/>
  <c r="F37" i="7"/>
  <c r="G37" i="7"/>
  <c r="G40" i="7" s="1"/>
  <c r="F40" i="7"/>
  <c r="V66" i="7" s="1"/>
  <c r="X43" i="7"/>
  <c r="V41" i="7" s="1"/>
  <c r="X61" i="7"/>
  <c r="Y61" i="7"/>
  <c r="Z61" i="7"/>
  <c r="AA61" i="7"/>
  <c r="AB61" i="7"/>
  <c r="X65" i="7"/>
  <c r="Y65" i="7"/>
  <c r="Z65" i="7"/>
  <c r="AA65" i="7"/>
  <c r="AB65" i="7"/>
  <c r="V67" i="7"/>
  <c r="X67" i="7"/>
  <c r="V68" i="7"/>
  <c r="X68" i="7"/>
  <c r="V69" i="7"/>
  <c r="X69" i="7"/>
  <c r="X71" i="7"/>
  <c r="Y71" i="7"/>
  <c r="Z71" i="7"/>
  <c r="AA71" i="7"/>
  <c r="AB71" i="7"/>
  <c r="G118" i="7"/>
  <c r="D17" i="1"/>
  <c r="D18" i="1"/>
  <c r="V40" i="1"/>
  <c r="V24" i="1"/>
  <c r="F37" i="1"/>
  <c r="G37" i="1"/>
  <c r="G40" i="1" s="1"/>
  <c r="F40" i="1"/>
  <c r="X43" i="1"/>
  <c r="V41" i="1"/>
  <c r="X61" i="1"/>
  <c r="Y61" i="1"/>
  <c r="Z61" i="1"/>
  <c r="AA61" i="1"/>
  <c r="AB61" i="1"/>
  <c r="X65" i="1"/>
  <c r="Y65" i="1"/>
  <c r="Z65" i="1"/>
  <c r="AA65" i="1"/>
  <c r="AB65" i="1"/>
  <c r="V66" i="1"/>
  <c r="V67" i="1"/>
  <c r="X67" i="1"/>
  <c r="V68" i="1"/>
  <c r="X68" i="1"/>
  <c r="V69" i="1"/>
  <c r="X69" i="1"/>
  <c r="X71" i="1"/>
  <c r="Y71" i="1"/>
  <c r="Z71" i="1"/>
  <c r="AA71" i="1"/>
  <c r="AB71" i="1"/>
  <c r="G118" i="1"/>
  <c r="B2" i="63" a="1"/>
  <c r="B2" i="63" s="1"/>
  <c r="S39" i="33"/>
  <c r="B115" i="33"/>
  <c r="S39" i="29"/>
  <c r="B115" i="29"/>
  <c r="S39" i="22"/>
  <c r="B115" i="22"/>
  <c r="S39" i="50"/>
  <c r="B115" i="50"/>
  <c r="S39" i="61"/>
  <c r="B115" i="61"/>
  <c r="S39" i="27"/>
  <c r="B115" i="27"/>
  <c r="S39" i="48"/>
  <c r="B115" i="48"/>
  <c r="S39" i="35"/>
  <c r="B115" i="35"/>
  <c r="S39" i="43"/>
  <c r="B115" i="43"/>
  <c r="S39" i="47"/>
  <c r="B115" i="47"/>
  <c r="S39" i="14"/>
  <c r="S39" i="66"/>
  <c r="B115" i="66"/>
  <c r="S39" i="32"/>
  <c r="B115" i="32"/>
  <c r="S39" i="46"/>
  <c r="B115" i="46"/>
  <c r="S39" i="19"/>
  <c r="B115" i="19"/>
  <c r="S39" i="37"/>
  <c r="B115" i="37"/>
  <c r="S39" i="30"/>
  <c r="B115" i="30"/>
  <c r="S39" i="58"/>
  <c r="B115" i="58"/>
  <c r="S39" i="45"/>
  <c r="B115" i="45"/>
  <c r="S39" i="67"/>
  <c r="B115" i="67"/>
  <c r="S39" i="59"/>
  <c r="B115" i="59"/>
  <c r="S39" i="39"/>
  <c r="B115" i="39"/>
  <c r="S39" i="44"/>
  <c r="B115" i="44"/>
  <c r="S39" i="26"/>
  <c r="B115" i="26"/>
  <c r="S39" i="17"/>
  <c r="B115" i="17"/>
  <c r="S39" i="34"/>
  <c r="B115" i="34"/>
  <c r="S39" i="42"/>
  <c r="B115" i="42"/>
  <c r="S39" i="23"/>
  <c r="B115" i="23"/>
  <c r="S39" i="49"/>
  <c r="B115" i="49"/>
  <c r="S39" i="52"/>
  <c r="B115" i="52"/>
  <c r="S39" i="56"/>
  <c r="B115" i="56"/>
  <c r="S39" i="18"/>
  <c r="B115" i="18"/>
  <c r="S39" i="36"/>
  <c r="B115" i="36"/>
  <c r="S39" i="60"/>
  <c r="B115" i="60"/>
  <c r="S39" i="24"/>
  <c r="B115" i="24"/>
  <c r="S39" i="40"/>
  <c r="B115" i="40"/>
  <c r="S39" i="38"/>
  <c r="B115" i="20"/>
  <c r="S39" i="15"/>
  <c r="S39" i="41"/>
  <c r="B115" i="41"/>
  <c r="S39" i="1"/>
  <c r="B115" i="1"/>
  <c r="B115" i="57"/>
  <c r="B115" i="62"/>
  <c r="S39" i="12"/>
  <c r="B115" i="12"/>
  <c r="B115" i="31"/>
  <c r="S39" i="21"/>
  <c r="S39" i="13"/>
  <c r="B115" i="13"/>
  <c r="S39" i="8"/>
  <c r="B115" i="8"/>
  <c r="A5" i="64"/>
  <c r="S39" i="57"/>
  <c r="S39" i="55"/>
  <c r="S39" i="62"/>
  <c r="S39" i="20"/>
  <c r="B115" i="15"/>
  <c r="B115" i="28"/>
  <c r="B115" i="51"/>
  <c r="S39" i="31"/>
  <c r="B115" i="25"/>
  <c r="S39" i="16"/>
  <c r="B115" i="54"/>
  <c r="S39" i="11"/>
  <c r="B115" i="11"/>
  <c r="S39" i="54"/>
  <c r="S39" i="28"/>
  <c r="B115" i="16"/>
  <c r="S39" i="7"/>
  <c r="B115" i="7"/>
  <c r="S39" i="25"/>
  <c r="S39" i="51"/>
  <c r="S39" i="53"/>
  <c r="B115" i="53"/>
  <c r="B115" i="38"/>
  <c r="B115" i="14"/>
  <c r="S39" i="9"/>
  <c r="B115" i="9"/>
  <c r="B115" i="21"/>
  <c r="B115" i="55"/>
  <c r="F3" i="63"/>
  <c r="I3" i="63"/>
  <c r="K3" i="63"/>
  <c r="L3" i="63"/>
  <c r="M3" i="63"/>
  <c r="O3" i="63"/>
  <c r="P3" i="63"/>
  <c r="Q3" i="63"/>
  <c r="F20" i="9" l="1"/>
  <c r="F20" i="51"/>
  <c r="F20" i="28"/>
  <c r="F20" i="20"/>
  <c r="F20" i="62"/>
  <c r="F20" i="57"/>
  <c r="F20" i="15"/>
  <c r="F20" i="40"/>
  <c r="F20" i="24"/>
  <c r="F20" i="60"/>
  <c r="F20" i="36"/>
  <c r="F20" i="34"/>
  <c r="F20" i="45"/>
  <c r="F20" i="58"/>
  <c r="F20" i="30"/>
  <c r="F20" i="37"/>
  <c r="F20" i="19"/>
  <c r="F20" i="46"/>
  <c r="F20" i="32"/>
  <c r="F20" i="66"/>
  <c r="F20" i="14"/>
  <c r="F20" i="8"/>
  <c r="F20" i="1"/>
  <c r="H37" i="16"/>
  <c r="G40" i="16"/>
  <c r="H37" i="59"/>
  <c r="G40" i="59"/>
  <c r="H37" i="67"/>
  <c r="G40" i="67"/>
  <c r="H37" i="11"/>
  <c r="G40" i="11"/>
  <c r="G40" i="53"/>
  <c r="H37" i="53"/>
  <c r="I40" i="14"/>
  <c r="J37" i="14"/>
  <c r="G40" i="9"/>
  <c r="H37" i="9"/>
  <c r="F20" i="54"/>
  <c r="F20" i="11"/>
  <c r="F20" i="53"/>
  <c r="G40" i="55"/>
  <c r="H37" i="55"/>
  <c r="F20" i="55"/>
  <c r="F20" i="7"/>
  <c r="H37" i="21"/>
  <c r="G40" i="21"/>
  <c r="J37" i="57"/>
  <c r="I40" i="57"/>
  <c r="G40" i="12"/>
  <c r="H37" i="12"/>
  <c r="G40" i="13"/>
  <c r="H37" i="13"/>
  <c r="F20" i="41"/>
  <c r="G40" i="8"/>
  <c r="H37" i="8"/>
  <c r="F20" i="13"/>
  <c r="H37" i="54"/>
  <c r="G40" i="54"/>
  <c r="F20" i="12"/>
  <c r="G40" i="56"/>
  <c r="H37" i="56"/>
  <c r="F20" i="35"/>
  <c r="G40" i="50"/>
  <c r="H37" i="50"/>
  <c r="F20" i="49"/>
  <c r="F20" i="29"/>
  <c r="G40" i="18"/>
  <c r="H37" i="18"/>
  <c r="G40" i="47"/>
  <c r="H37" i="47"/>
  <c r="F20" i="59"/>
  <c r="F20" i="44"/>
  <c r="I37" i="32"/>
  <c r="F20" i="38"/>
  <c r="H40" i="57"/>
  <c r="H40" i="20"/>
  <c r="I37" i="20"/>
  <c r="I40" i="37"/>
  <c r="F20" i="50"/>
  <c r="H40" i="44"/>
  <c r="I37" i="44"/>
  <c r="H37" i="1"/>
  <c r="H37" i="41"/>
  <c r="J37" i="15"/>
  <c r="F20" i="47"/>
  <c r="F20" i="25"/>
  <c r="G40" i="52"/>
  <c r="H37" i="52"/>
  <c r="G40" i="33"/>
  <c r="H37" i="33"/>
  <c r="H40" i="37"/>
  <c r="F20" i="56"/>
  <c r="G40" i="43"/>
  <c r="H37" i="43"/>
  <c r="H40" i="39"/>
  <c r="I37" i="39"/>
  <c r="I37" i="66"/>
  <c r="H40" i="17"/>
  <c r="I37" i="17"/>
  <c r="F20" i="18"/>
  <c r="F20" i="33"/>
  <c r="F20" i="43"/>
  <c r="F20" i="31"/>
  <c r="F20" i="67"/>
  <c r="F20" i="39"/>
  <c r="F20" i="48"/>
  <c r="G40" i="14"/>
  <c r="F20" i="17"/>
  <c r="H40" i="22"/>
  <c r="I37" i="22"/>
  <c r="H40" i="45"/>
  <c r="H40" i="58"/>
  <c r="F20" i="27"/>
  <c r="F20" i="52"/>
  <c r="G40" i="49"/>
  <c r="H37" i="49"/>
  <c r="F20" i="16"/>
  <c r="F20" i="23"/>
  <c r="H37" i="7"/>
  <c r="I37" i="40"/>
  <c r="H40" i="26"/>
  <c r="I37" i="26"/>
  <c r="H40" i="15"/>
  <c r="I40" i="19"/>
  <c r="F20" i="21"/>
  <c r="F20" i="22"/>
  <c r="F20" i="42"/>
  <c r="I40" i="30"/>
  <c r="G40" i="44"/>
  <c r="F20" i="26"/>
  <c r="I37" i="46"/>
  <c r="G40" i="29"/>
  <c r="H37" i="29"/>
  <c r="H40" i="30"/>
  <c r="F20" i="61"/>
  <c r="H37" i="35"/>
  <c r="H37" i="48"/>
  <c r="H37" i="27"/>
  <c r="H37" i="61"/>
  <c r="J37" i="24"/>
  <c r="I37" i="51"/>
  <c r="H37" i="25"/>
  <c r="I37" i="28"/>
  <c r="J37" i="60"/>
  <c r="H37" i="31"/>
  <c r="I37" i="62"/>
  <c r="J37" i="36"/>
  <c r="H37" i="38"/>
  <c r="H37" i="23"/>
  <c r="H37" i="42"/>
  <c r="H37" i="34"/>
  <c r="A4" i="63"/>
  <c r="F4" i="63"/>
  <c r="I4" i="63"/>
  <c r="K4" i="63"/>
  <c r="L4" i="63"/>
  <c r="M4" i="63"/>
  <c r="O4" i="63"/>
  <c r="P4" i="63"/>
  <c r="Q4" i="63"/>
  <c r="J36" i="44" l="1"/>
  <c r="I36" i="44"/>
  <c r="H36" i="44"/>
  <c r="F36" i="44"/>
  <c r="X42" i="44" s="1"/>
  <c r="G20" i="44"/>
  <c r="G36" i="44"/>
  <c r="H40" i="16"/>
  <c r="I37" i="16"/>
  <c r="J36" i="34"/>
  <c r="I36" i="34"/>
  <c r="H36" i="34"/>
  <c r="F36" i="34"/>
  <c r="X42" i="34" s="1"/>
  <c r="G20" i="34"/>
  <c r="G36" i="34"/>
  <c r="I40" i="28"/>
  <c r="J37" i="28"/>
  <c r="J37" i="46"/>
  <c r="I40" i="46"/>
  <c r="H40" i="7"/>
  <c r="I37" i="7"/>
  <c r="H40" i="41"/>
  <c r="I37" i="41"/>
  <c r="J36" i="59"/>
  <c r="I36" i="59"/>
  <c r="H36" i="59"/>
  <c r="F36" i="59"/>
  <c r="X42" i="59" s="1"/>
  <c r="G20" i="59"/>
  <c r="G36" i="59"/>
  <c r="I36" i="12"/>
  <c r="H36" i="12"/>
  <c r="F36" i="12"/>
  <c r="X42" i="12" s="1"/>
  <c r="G20" i="12"/>
  <c r="G36" i="12"/>
  <c r="J36" i="12"/>
  <c r="J40" i="57"/>
  <c r="J40" i="14"/>
  <c r="H36" i="1"/>
  <c r="F36" i="1"/>
  <c r="X42" i="1" s="1"/>
  <c r="G20" i="1"/>
  <c r="G36" i="1"/>
  <c r="I36" i="1"/>
  <c r="J36" i="1"/>
  <c r="J36" i="36"/>
  <c r="I36" i="36"/>
  <c r="H36" i="36"/>
  <c r="G20" i="36"/>
  <c r="F36" i="36"/>
  <c r="X42" i="36" s="1"/>
  <c r="G36" i="36"/>
  <c r="J40" i="60"/>
  <c r="J40" i="15"/>
  <c r="J36" i="26"/>
  <c r="I36" i="26"/>
  <c r="H36" i="26"/>
  <c r="F36" i="26"/>
  <c r="X42" i="26" s="1"/>
  <c r="G20" i="26"/>
  <c r="G36" i="26"/>
  <c r="J36" i="23"/>
  <c r="I36" i="23"/>
  <c r="H36" i="23"/>
  <c r="F36" i="23"/>
  <c r="X42" i="23" s="1"/>
  <c r="G20" i="23"/>
  <c r="G36" i="23"/>
  <c r="I36" i="48"/>
  <c r="H36" i="48"/>
  <c r="F36" i="48"/>
  <c r="X42" i="48" s="1"/>
  <c r="G20" i="48"/>
  <c r="G36" i="48"/>
  <c r="J36" i="48"/>
  <c r="H40" i="43"/>
  <c r="I37" i="43"/>
  <c r="H40" i="1"/>
  <c r="I37" i="1"/>
  <c r="H40" i="47"/>
  <c r="I37" i="47"/>
  <c r="J36" i="8"/>
  <c r="I36" i="8"/>
  <c r="G20" i="8"/>
  <c r="H36" i="8"/>
  <c r="G36" i="8"/>
  <c r="F36" i="8"/>
  <c r="X42" i="8" s="1"/>
  <c r="J36" i="60"/>
  <c r="I36" i="60"/>
  <c r="H36" i="60"/>
  <c r="G36" i="60"/>
  <c r="G20" i="60"/>
  <c r="F36" i="60"/>
  <c r="X42" i="60" s="1"/>
  <c r="J37" i="40"/>
  <c r="I40" i="40"/>
  <c r="H40" i="25"/>
  <c r="I37" i="25"/>
  <c r="J36" i="39"/>
  <c r="I36" i="39"/>
  <c r="H36" i="39"/>
  <c r="F36" i="39"/>
  <c r="X42" i="39" s="1"/>
  <c r="G20" i="39"/>
  <c r="G36" i="39"/>
  <c r="I40" i="44"/>
  <c r="J37" i="44"/>
  <c r="H40" i="54"/>
  <c r="I37" i="54"/>
  <c r="I37" i="21"/>
  <c r="H40" i="21"/>
  <c r="I37" i="53"/>
  <c r="H40" i="53"/>
  <c r="H36" i="14"/>
  <c r="G36" i="14"/>
  <c r="G20" i="14"/>
  <c r="F36" i="14"/>
  <c r="X42" i="14" s="1"/>
  <c r="I36" i="14"/>
  <c r="J36" i="14"/>
  <c r="J36" i="24"/>
  <c r="I36" i="24"/>
  <c r="H36" i="24"/>
  <c r="F36" i="24"/>
  <c r="X42" i="24" s="1"/>
  <c r="G36" i="24"/>
  <c r="G20" i="24"/>
  <c r="H36" i="17"/>
  <c r="G20" i="17"/>
  <c r="G36" i="17"/>
  <c r="J36" i="17"/>
  <c r="I36" i="17"/>
  <c r="F36" i="17"/>
  <c r="X42" i="17" s="1"/>
  <c r="I40" i="39"/>
  <c r="J37" i="39"/>
  <c r="I40" i="51"/>
  <c r="J37" i="51"/>
  <c r="F36" i="16"/>
  <c r="X42" i="16" s="1"/>
  <c r="G20" i="16"/>
  <c r="J36" i="16"/>
  <c r="G36" i="16"/>
  <c r="H36" i="16"/>
  <c r="I36" i="16"/>
  <c r="J40" i="24"/>
  <c r="H40" i="49"/>
  <c r="I37" i="49"/>
  <c r="J36" i="67"/>
  <c r="I36" i="67"/>
  <c r="H36" i="67"/>
  <c r="F36" i="67"/>
  <c r="X42" i="67" s="1"/>
  <c r="G20" i="67"/>
  <c r="G36" i="67"/>
  <c r="J36" i="56"/>
  <c r="I36" i="56"/>
  <c r="H36" i="56"/>
  <c r="F36" i="56"/>
  <c r="X42" i="56" s="1"/>
  <c r="G36" i="56"/>
  <c r="G20" i="56"/>
  <c r="H40" i="18"/>
  <c r="I37" i="18"/>
  <c r="J36" i="13"/>
  <c r="G36" i="13"/>
  <c r="I36" i="13"/>
  <c r="H36" i="13"/>
  <c r="G20" i="13"/>
  <c r="F36" i="13"/>
  <c r="X42" i="13" s="1"/>
  <c r="J36" i="7"/>
  <c r="I36" i="7"/>
  <c r="H36" i="7"/>
  <c r="F36" i="7"/>
  <c r="X42" i="7" s="1"/>
  <c r="G20" i="7"/>
  <c r="G36" i="7"/>
  <c r="J36" i="66"/>
  <c r="I36" i="66"/>
  <c r="H36" i="66"/>
  <c r="F36" i="66"/>
  <c r="X42" i="66" s="1"/>
  <c r="G20" i="66"/>
  <c r="G36" i="66"/>
  <c r="I36" i="40"/>
  <c r="H36" i="40"/>
  <c r="J36" i="40"/>
  <c r="F36" i="40"/>
  <c r="X42" i="40" s="1"/>
  <c r="G36" i="40"/>
  <c r="G20" i="40"/>
  <c r="J36" i="42"/>
  <c r="I36" i="42"/>
  <c r="H36" i="42"/>
  <c r="F36" i="42"/>
  <c r="X42" i="42" s="1"/>
  <c r="G20" i="42"/>
  <c r="G36" i="42"/>
  <c r="F36" i="31"/>
  <c r="X42" i="31" s="1"/>
  <c r="G20" i="31"/>
  <c r="G36" i="31"/>
  <c r="J36" i="31"/>
  <c r="I36" i="31"/>
  <c r="H36" i="31"/>
  <c r="I36" i="50"/>
  <c r="H36" i="50"/>
  <c r="F36" i="50"/>
  <c r="X42" i="50" s="1"/>
  <c r="G20" i="50"/>
  <c r="G36" i="50"/>
  <c r="J36" i="50"/>
  <c r="H40" i="8"/>
  <c r="I37" i="8"/>
  <c r="F36" i="55"/>
  <c r="X42" i="55" s="1"/>
  <c r="H36" i="55"/>
  <c r="G20" i="55"/>
  <c r="G36" i="55"/>
  <c r="J36" i="55"/>
  <c r="I36" i="55"/>
  <c r="J36" i="32"/>
  <c r="I36" i="32"/>
  <c r="H36" i="32"/>
  <c r="F36" i="32"/>
  <c r="X42" i="32" s="1"/>
  <c r="G20" i="32"/>
  <c r="G36" i="32"/>
  <c r="J36" i="15"/>
  <c r="I36" i="15"/>
  <c r="G20" i="15"/>
  <c r="H36" i="15"/>
  <c r="F36" i="15"/>
  <c r="X42" i="15" s="1"/>
  <c r="G36" i="15"/>
  <c r="J36" i="43"/>
  <c r="I36" i="43"/>
  <c r="H36" i="43"/>
  <c r="F36" i="43"/>
  <c r="X42" i="43" s="1"/>
  <c r="G20" i="43"/>
  <c r="G36" i="43"/>
  <c r="H40" i="33"/>
  <c r="I37" i="33"/>
  <c r="H36" i="29"/>
  <c r="F36" i="29"/>
  <c r="X42" i="29" s="1"/>
  <c r="G20" i="29"/>
  <c r="G36" i="29"/>
  <c r="J36" i="29"/>
  <c r="I36" i="29"/>
  <c r="H40" i="55"/>
  <c r="I37" i="55"/>
  <c r="H40" i="11"/>
  <c r="I37" i="11"/>
  <c r="J36" i="46"/>
  <c r="I36" i="46"/>
  <c r="H36" i="46"/>
  <c r="F36" i="46"/>
  <c r="X42" i="46" s="1"/>
  <c r="G20" i="46"/>
  <c r="G36" i="46"/>
  <c r="H36" i="57"/>
  <c r="J36" i="57"/>
  <c r="I36" i="57"/>
  <c r="F36" i="57"/>
  <c r="X42" i="57" s="1"/>
  <c r="G20" i="57"/>
  <c r="G36" i="57"/>
  <c r="H40" i="34"/>
  <c r="I37" i="34"/>
  <c r="J36" i="21"/>
  <c r="I36" i="21"/>
  <c r="F36" i="21"/>
  <c r="X42" i="21" s="1"/>
  <c r="G20" i="21"/>
  <c r="G36" i="21"/>
  <c r="H36" i="21"/>
  <c r="I36" i="27"/>
  <c r="H36" i="27"/>
  <c r="F36" i="27"/>
  <c r="X42" i="27" s="1"/>
  <c r="G20" i="27"/>
  <c r="G36" i="27"/>
  <c r="J36" i="27"/>
  <c r="H36" i="33"/>
  <c r="F36" i="33"/>
  <c r="X42" i="33" s="1"/>
  <c r="G20" i="33"/>
  <c r="G36" i="33"/>
  <c r="J36" i="33"/>
  <c r="I36" i="33"/>
  <c r="J37" i="20"/>
  <c r="I40" i="20"/>
  <c r="J36" i="49"/>
  <c r="I36" i="49"/>
  <c r="H36" i="49"/>
  <c r="F36" i="49"/>
  <c r="X42" i="49" s="1"/>
  <c r="G20" i="49"/>
  <c r="G36" i="49"/>
  <c r="H36" i="41"/>
  <c r="F36" i="41"/>
  <c r="X42" i="41" s="1"/>
  <c r="G20" i="41"/>
  <c r="G36" i="41"/>
  <c r="I36" i="41"/>
  <c r="J36" i="41"/>
  <c r="J36" i="19"/>
  <c r="I36" i="19"/>
  <c r="H36" i="19"/>
  <c r="F36" i="19"/>
  <c r="X42" i="19" s="1"/>
  <c r="G36" i="19"/>
  <c r="G20" i="19"/>
  <c r="G20" i="62"/>
  <c r="G36" i="62"/>
  <c r="J36" i="62"/>
  <c r="I36" i="62"/>
  <c r="H36" i="62"/>
  <c r="F36" i="62"/>
  <c r="X42" i="62" s="1"/>
  <c r="J36" i="52"/>
  <c r="I36" i="52"/>
  <c r="H36" i="52"/>
  <c r="F36" i="52"/>
  <c r="X42" i="52" s="1"/>
  <c r="G20" i="52"/>
  <c r="G36" i="52"/>
  <c r="H40" i="38"/>
  <c r="I37" i="38"/>
  <c r="H40" i="35"/>
  <c r="I37" i="35"/>
  <c r="J36" i="18"/>
  <c r="I36" i="18"/>
  <c r="H36" i="18"/>
  <c r="F36" i="18"/>
  <c r="X42" i="18" s="1"/>
  <c r="G36" i="18"/>
  <c r="G20" i="18"/>
  <c r="H40" i="52"/>
  <c r="I37" i="52"/>
  <c r="H40" i="50"/>
  <c r="I37" i="50"/>
  <c r="H40" i="13"/>
  <c r="I37" i="13"/>
  <c r="J36" i="53"/>
  <c r="I36" i="53"/>
  <c r="H36" i="53"/>
  <c r="G20" i="53"/>
  <c r="F36" i="53"/>
  <c r="X42" i="53" s="1"/>
  <c r="G36" i="53"/>
  <c r="I37" i="67"/>
  <c r="H40" i="67"/>
  <c r="J36" i="37"/>
  <c r="I36" i="37"/>
  <c r="H36" i="37"/>
  <c r="F36" i="37"/>
  <c r="X42" i="37" s="1"/>
  <c r="G20" i="37"/>
  <c r="G36" i="37"/>
  <c r="G20" i="20"/>
  <c r="G36" i="20"/>
  <c r="J36" i="20"/>
  <c r="I36" i="20"/>
  <c r="F36" i="20"/>
  <c r="X42" i="20" s="1"/>
  <c r="H36" i="20"/>
  <c r="H40" i="42"/>
  <c r="I37" i="42"/>
  <c r="I36" i="61"/>
  <c r="H36" i="61"/>
  <c r="F36" i="61"/>
  <c r="X42" i="61" s="1"/>
  <c r="G20" i="61"/>
  <c r="G36" i="61"/>
  <c r="J36" i="61"/>
  <c r="I40" i="17"/>
  <c r="J37" i="17"/>
  <c r="J36" i="11"/>
  <c r="I36" i="11"/>
  <c r="H36" i="11"/>
  <c r="F36" i="11"/>
  <c r="X42" i="11" s="1"/>
  <c r="G20" i="11"/>
  <c r="G36" i="11"/>
  <c r="J36" i="30"/>
  <c r="I36" i="30"/>
  <c r="H36" i="30"/>
  <c r="F36" i="30"/>
  <c r="X42" i="30" s="1"/>
  <c r="G20" i="30"/>
  <c r="G36" i="30"/>
  <c r="G20" i="28"/>
  <c r="G36" i="28"/>
  <c r="J36" i="28"/>
  <c r="I36" i="28"/>
  <c r="H36" i="28"/>
  <c r="F36" i="28"/>
  <c r="X42" i="28" s="1"/>
  <c r="H36" i="22"/>
  <c r="F36" i="22"/>
  <c r="X42" i="22" s="1"/>
  <c r="G20" i="22"/>
  <c r="G36" i="22"/>
  <c r="J36" i="22"/>
  <c r="I36" i="22"/>
  <c r="H40" i="48"/>
  <c r="I37" i="48"/>
  <c r="I40" i="62"/>
  <c r="J37" i="62"/>
  <c r="I40" i="22"/>
  <c r="J37" i="22"/>
  <c r="F36" i="38"/>
  <c r="X42" i="38" s="1"/>
  <c r="G20" i="38"/>
  <c r="G36" i="38"/>
  <c r="J36" i="38"/>
  <c r="I36" i="38"/>
  <c r="H36" i="38"/>
  <c r="J36" i="35"/>
  <c r="I36" i="35"/>
  <c r="H36" i="35"/>
  <c r="F36" i="35"/>
  <c r="X42" i="35" s="1"/>
  <c r="G20" i="35"/>
  <c r="G36" i="35"/>
  <c r="H40" i="12"/>
  <c r="I37" i="12"/>
  <c r="J36" i="54"/>
  <c r="I36" i="54"/>
  <c r="H36" i="54"/>
  <c r="F36" i="54"/>
  <c r="X42" i="54" s="1"/>
  <c r="G20" i="54"/>
  <c r="G36" i="54"/>
  <c r="I37" i="59"/>
  <c r="H40" i="59"/>
  <c r="J36" i="58"/>
  <c r="I36" i="58"/>
  <c r="H36" i="58"/>
  <c r="F36" i="58"/>
  <c r="X42" i="58" s="1"/>
  <c r="G20" i="58"/>
  <c r="G36" i="58"/>
  <c r="G20" i="51"/>
  <c r="G36" i="51"/>
  <c r="J36" i="51"/>
  <c r="I36" i="51"/>
  <c r="H36" i="51"/>
  <c r="F36" i="51"/>
  <c r="X42" i="51" s="1"/>
  <c r="H40" i="61"/>
  <c r="I37" i="61"/>
  <c r="H40" i="27"/>
  <c r="I37" i="27"/>
  <c r="H40" i="23"/>
  <c r="I37" i="23"/>
  <c r="J40" i="36"/>
  <c r="I40" i="26"/>
  <c r="J37" i="26"/>
  <c r="F36" i="25"/>
  <c r="X42" i="25" s="1"/>
  <c r="G20" i="25"/>
  <c r="G36" i="25"/>
  <c r="J36" i="25"/>
  <c r="I36" i="25"/>
  <c r="H36" i="25"/>
  <c r="H40" i="31"/>
  <c r="I37" i="31"/>
  <c r="H40" i="29"/>
  <c r="I37" i="29"/>
  <c r="J37" i="66"/>
  <c r="I40" i="66"/>
  <c r="J36" i="47"/>
  <c r="I36" i="47"/>
  <c r="H36" i="47"/>
  <c r="F36" i="47"/>
  <c r="X42" i="47" s="1"/>
  <c r="G20" i="47"/>
  <c r="G36" i="47"/>
  <c r="J37" i="32"/>
  <c r="I40" i="32"/>
  <c r="H40" i="56"/>
  <c r="I37" i="56"/>
  <c r="H40" i="9"/>
  <c r="I37" i="9"/>
  <c r="J36" i="45"/>
  <c r="I36" i="45"/>
  <c r="H36" i="45"/>
  <c r="F36" i="45"/>
  <c r="X42" i="45" s="1"/>
  <c r="G20" i="45"/>
  <c r="G36" i="45"/>
  <c r="G20" i="9"/>
  <c r="J36" i="9"/>
  <c r="I36" i="9"/>
  <c r="H36" i="9"/>
  <c r="F36" i="9"/>
  <c r="X42" i="9" s="1"/>
  <c r="G36" i="9"/>
  <c r="A5" i="63"/>
  <c r="C20" i="34"/>
  <c r="C20" i="23"/>
  <c r="C20" i="60"/>
  <c r="V42" i="56"/>
  <c r="C20" i="31"/>
  <c r="C20" i="27"/>
  <c r="V42" i="30"/>
  <c r="V42" i="20"/>
  <c r="V42" i="59"/>
  <c r="V42" i="1"/>
  <c r="V42" i="60"/>
  <c r="C36" i="44"/>
  <c r="C36" i="14"/>
  <c r="V42" i="17"/>
  <c r="V42" i="55"/>
  <c r="C36" i="15"/>
  <c r="V42" i="53"/>
  <c r="C20" i="30"/>
  <c r="C20" i="51"/>
  <c r="C20" i="59"/>
  <c r="C20" i="1"/>
  <c r="C36" i="40"/>
  <c r="C36" i="24"/>
  <c r="C20" i="56"/>
  <c r="V42" i="7"/>
  <c r="V42" i="40"/>
  <c r="V42" i="49"/>
  <c r="V42" i="52"/>
  <c r="C36" i="17"/>
  <c r="V42" i="54"/>
  <c r="C36" i="66"/>
  <c r="C20" i="28"/>
  <c r="C36" i="26"/>
  <c r="V42" i="19"/>
  <c r="C20" i="18"/>
  <c r="V42" i="9"/>
  <c r="C20" i="15"/>
  <c r="C20" i="54"/>
  <c r="V42" i="44"/>
  <c r="C36" i="28"/>
  <c r="C36" i="39"/>
  <c r="C20" i="55"/>
  <c r="C20" i="49"/>
  <c r="C20" i="25"/>
  <c r="C20" i="44"/>
  <c r="C36" i="46"/>
  <c r="V42" i="48"/>
  <c r="C20" i="8"/>
  <c r="C20" i="40"/>
  <c r="V42" i="29"/>
  <c r="V42" i="46"/>
  <c r="V42" i="33"/>
  <c r="C20" i="19"/>
  <c r="C36" i="45"/>
  <c r="V42" i="26"/>
  <c r="C20" i="48"/>
  <c r="V42" i="24"/>
  <c r="C36" i="51"/>
  <c r="V42" i="15"/>
  <c r="C20" i="29"/>
  <c r="C20" i="46"/>
  <c r="V42" i="21"/>
  <c r="C20" i="33"/>
  <c r="C36" i="37"/>
  <c r="V42" i="12"/>
  <c r="C36" i="36"/>
  <c r="C20" i="26"/>
  <c r="V42" i="16"/>
  <c r="V42" i="67"/>
  <c r="C20" i="21"/>
  <c r="V42" i="41"/>
  <c r="V42" i="11"/>
  <c r="C36" i="62"/>
  <c r="V42" i="35"/>
  <c r="V42" i="51"/>
  <c r="V42" i="42"/>
  <c r="V42" i="37"/>
  <c r="C36" i="22"/>
  <c r="C20" i="45"/>
  <c r="C20" i="12"/>
  <c r="V42" i="8"/>
  <c r="C20" i="24"/>
  <c r="C20" i="16"/>
  <c r="C20" i="67"/>
  <c r="V42" i="50"/>
  <c r="C20" i="41"/>
  <c r="C20" i="11"/>
  <c r="C20" i="35"/>
  <c r="C36" i="58"/>
  <c r="V42" i="47"/>
  <c r="V42" i="45"/>
  <c r="C36" i="60"/>
  <c r="V42" i="66"/>
  <c r="C20" i="50"/>
  <c r="C36" i="57"/>
  <c r="V42" i="28"/>
  <c r="C20" i="47"/>
  <c r="C20" i="53"/>
  <c r="C20" i="7"/>
  <c r="C20" i="62"/>
  <c r="C20" i="36"/>
  <c r="V42" i="39"/>
  <c r="C20" i="17"/>
  <c r="C20" i="13"/>
  <c r="C20" i="66"/>
  <c r="C20" i="42"/>
  <c r="C36" i="20"/>
  <c r="C20" i="37"/>
  <c r="V42" i="61"/>
  <c r="C36" i="30"/>
  <c r="V42" i="38"/>
  <c r="C36" i="32"/>
  <c r="V42" i="23"/>
  <c r="V42" i="14"/>
  <c r="V42" i="31"/>
  <c r="C20" i="32"/>
  <c r="C20" i="43"/>
  <c r="C20" i="57"/>
  <c r="C36" i="19"/>
  <c r="C20" i="20"/>
  <c r="C20" i="22"/>
  <c r="V42" i="18"/>
  <c r="V42" i="36"/>
  <c r="C20" i="39"/>
  <c r="C20" i="14"/>
  <c r="V42" i="13"/>
  <c r="V42" i="32"/>
  <c r="V42" i="43"/>
  <c r="V42" i="57"/>
  <c r="V42" i="62"/>
  <c r="C20" i="61"/>
  <c r="V42" i="22"/>
  <c r="C20" i="38"/>
  <c r="V42" i="58"/>
  <c r="C20" i="9"/>
  <c r="V42" i="34"/>
  <c r="V42" i="27"/>
  <c r="C20" i="58"/>
  <c r="C20" i="52"/>
  <c r="V42" i="25"/>
  <c r="F5" i="63"/>
  <c r="I5" i="63"/>
  <c r="K5" i="63"/>
  <c r="L5" i="63"/>
  <c r="M5" i="63"/>
  <c r="O5" i="63"/>
  <c r="P5" i="63"/>
  <c r="Q5" i="63"/>
  <c r="B114" i="58" l="1"/>
  <c r="B114" i="14"/>
  <c r="B114" i="39"/>
  <c r="B114" i="22"/>
  <c r="B114" i="20"/>
  <c r="B114" i="57"/>
  <c r="B114" i="32"/>
  <c r="B114" i="37"/>
  <c r="B114" i="66"/>
  <c r="B114" i="17"/>
  <c r="B114" i="36"/>
  <c r="B114" i="62"/>
  <c r="B114" i="24"/>
  <c r="B114" i="45"/>
  <c r="B114" i="26"/>
  <c r="B114" i="46"/>
  <c r="B114" i="19"/>
  <c r="B114" i="40"/>
  <c r="B114" i="44"/>
  <c r="B114" i="15"/>
  <c r="B114" i="28"/>
  <c r="B114" i="51"/>
  <c r="B114" i="30"/>
  <c r="B114" i="60"/>
  <c r="I40" i="23"/>
  <c r="J37" i="23"/>
  <c r="I40" i="1"/>
  <c r="J37" i="1"/>
  <c r="I40" i="27"/>
  <c r="J37" i="27"/>
  <c r="I40" i="12"/>
  <c r="J37" i="12"/>
  <c r="I40" i="55"/>
  <c r="J37" i="55"/>
  <c r="I40" i="67"/>
  <c r="J37" i="67"/>
  <c r="I40" i="31"/>
  <c r="J37" i="31"/>
  <c r="J40" i="32"/>
  <c r="J40" i="20"/>
  <c r="I40" i="43"/>
  <c r="J37" i="43"/>
  <c r="I40" i="41"/>
  <c r="J37" i="41"/>
  <c r="I40" i="61"/>
  <c r="J37" i="61"/>
  <c r="I40" i="35"/>
  <c r="J37" i="35"/>
  <c r="I40" i="59"/>
  <c r="J37" i="59"/>
  <c r="J37" i="13"/>
  <c r="I40" i="13"/>
  <c r="I40" i="7"/>
  <c r="J37" i="7"/>
  <c r="I40" i="16"/>
  <c r="J37" i="16"/>
  <c r="I40" i="11"/>
  <c r="J37" i="11"/>
  <c r="J40" i="22"/>
  <c r="J40" i="62"/>
  <c r="I40" i="42"/>
  <c r="J37" i="42"/>
  <c r="I40" i="50"/>
  <c r="J37" i="50"/>
  <c r="I40" i="38"/>
  <c r="J37" i="38"/>
  <c r="I40" i="53"/>
  <c r="J37" i="53"/>
  <c r="J40" i="51"/>
  <c r="I40" i="25"/>
  <c r="J37" i="25"/>
  <c r="I40" i="48"/>
  <c r="J37" i="48"/>
  <c r="I40" i="52"/>
  <c r="J37" i="52"/>
  <c r="I40" i="18"/>
  <c r="J37" i="18"/>
  <c r="I40" i="21"/>
  <c r="J37" i="21"/>
  <c r="J40" i="46"/>
  <c r="J40" i="39"/>
  <c r="I40" i="54"/>
  <c r="J37" i="54"/>
  <c r="J40" i="28"/>
  <c r="I40" i="49"/>
  <c r="J37" i="49"/>
  <c r="J40" i="26"/>
  <c r="J40" i="66"/>
  <c r="J40" i="17"/>
  <c r="I40" i="34"/>
  <c r="J37" i="34"/>
  <c r="I40" i="33"/>
  <c r="J37" i="33"/>
  <c r="J40" i="40"/>
  <c r="I40" i="56"/>
  <c r="J37" i="56"/>
  <c r="I40" i="29"/>
  <c r="J37" i="29"/>
  <c r="J40" i="44"/>
  <c r="I40" i="47"/>
  <c r="J37" i="47"/>
  <c r="I40" i="9"/>
  <c r="J37" i="9"/>
  <c r="J37" i="8"/>
  <c r="I40" i="8"/>
  <c r="A6" i="63"/>
  <c r="C36" i="13"/>
  <c r="C36" i="52"/>
  <c r="C36" i="50"/>
  <c r="C36" i="18"/>
  <c r="C36" i="9"/>
  <c r="C36" i="1"/>
  <c r="C36" i="34"/>
  <c r="C36" i="47"/>
  <c r="C36" i="27"/>
  <c r="C36" i="43"/>
  <c r="C36" i="7"/>
  <c r="C36" i="38"/>
  <c r="C36" i="21"/>
  <c r="C36" i="12"/>
  <c r="C36" i="41"/>
  <c r="C36" i="16"/>
  <c r="C36" i="53"/>
  <c r="C36" i="33"/>
  <c r="C36" i="61"/>
  <c r="C36" i="11"/>
  <c r="C36" i="25"/>
  <c r="C36" i="8"/>
  <c r="C36" i="55"/>
  <c r="C36" i="35"/>
  <c r="C36" i="29"/>
  <c r="C36" i="54"/>
  <c r="C36" i="67"/>
  <c r="C36" i="56"/>
  <c r="C36" i="48"/>
  <c r="C36" i="23"/>
  <c r="C36" i="31"/>
  <c r="C36" i="59"/>
  <c r="C36" i="42"/>
  <c r="C36" i="49"/>
  <c r="F6" i="63"/>
  <c r="I6" i="63"/>
  <c r="K6" i="63"/>
  <c r="L6" i="63"/>
  <c r="M6" i="63"/>
  <c r="O6" i="63"/>
  <c r="P6" i="63"/>
  <c r="Q6" i="63"/>
  <c r="B114" i="49" l="1"/>
  <c r="B114" i="42"/>
  <c r="B114" i="59"/>
  <c r="B114" i="31"/>
  <c r="B114" i="23"/>
  <c r="B114" i="48"/>
  <c r="B114" i="56"/>
  <c r="B114" i="67"/>
  <c r="B114" i="54"/>
  <c r="B114" i="29"/>
  <c r="B114" i="35"/>
  <c r="B114" i="55"/>
  <c r="B114" i="8"/>
  <c r="B114" i="25"/>
  <c r="B114" i="11"/>
  <c r="B114" i="61"/>
  <c r="B114" i="33"/>
  <c r="B114" i="53"/>
  <c r="B114" i="16"/>
  <c r="B114" i="41"/>
  <c r="B114" i="12"/>
  <c r="B114" i="21"/>
  <c r="B114" i="38"/>
  <c r="B114" i="7"/>
  <c r="B114" i="43"/>
  <c r="B114" i="27"/>
  <c r="B114" i="47"/>
  <c r="B114" i="34"/>
  <c r="B114" i="1"/>
  <c r="B114" i="9"/>
  <c r="B114" i="18"/>
  <c r="B114" i="50"/>
  <c r="B114" i="52"/>
  <c r="B114" i="13"/>
  <c r="J40" i="49"/>
  <c r="J40" i="42"/>
  <c r="J40" i="59"/>
  <c r="J40" i="31"/>
  <c r="J40" i="23"/>
  <c r="J40" i="48"/>
  <c r="J40" i="56"/>
  <c r="J40" i="67"/>
  <c r="J40" i="54"/>
  <c r="J40" i="29"/>
  <c r="J40" i="35"/>
  <c r="J40" i="55"/>
  <c r="J40" i="8"/>
  <c r="J40" i="25"/>
  <c r="J40" i="11"/>
  <c r="J40" i="61"/>
  <c r="J40" i="33"/>
  <c r="J40" i="53"/>
  <c r="J40" i="16"/>
  <c r="J40" i="41"/>
  <c r="J40" i="12"/>
  <c r="J40" i="21"/>
  <c r="J40" i="38"/>
  <c r="J40" i="7"/>
  <c r="J40" i="43"/>
  <c r="J40" i="27"/>
  <c r="J40" i="47"/>
  <c r="J40" i="34"/>
  <c r="J40" i="1"/>
  <c r="J40" i="9"/>
  <c r="J40" i="18"/>
  <c r="J40" i="50"/>
  <c r="J40" i="52"/>
  <c r="J40" i="13"/>
  <c r="A7" i="63"/>
  <c r="F7" i="63"/>
  <c r="I7" i="63"/>
  <c r="K7" i="63"/>
  <c r="L7" i="63"/>
  <c r="M7" i="63"/>
  <c r="O7" i="63"/>
  <c r="P7" i="63"/>
  <c r="Q7" i="63"/>
  <c r="A8" i="63"/>
  <c r="F8" i="63"/>
  <c r="I8" i="63"/>
  <c r="K8" i="63"/>
  <c r="L8" i="63"/>
  <c r="M8" i="63"/>
  <c r="O8" i="63"/>
  <c r="P8" i="63"/>
  <c r="Q8" i="63"/>
  <c r="A9" i="63"/>
  <c r="F9" i="63"/>
  <c r="I9" i="63"/>
  <c r="K9" i="63"/>
  <c r="L9" i="63"/>
  <c r="M9" i="63"/>
  <c r="O9" i="63"/>
  <c r="P9" i="63"/>
  <c r="Q9" i="63"/>
  <c r="A10" i="63"/>
  <c r="F10" i="63"/>
  <c r="I10" i="63"/>
  <c r="K10" i="63"/>
  <c r="L10" i="63"/>
  <c r="M10" i="63"/>
  <c r="O10" i="63"/>
  <c r="P10" i="63"/>
  <c r="Q10" i="63"/>
  <c r="A11" i="63"/>
  <c r="F11" i="63"/>
  <c r="I11" i="63"/>
  <c r="K11" i="63"/>
  <c r="L11" i="63"/>
  <c r="M11" i="63"/>
  <c r="O11" i="63"/>
  <c r="P11" i="63"/>
  <c r="Q11" i="63"/>
  <c r="A12" i="63"/>
  <c r="F12" i="63"/>
  <c r="I12" i="63"/>
  <c r="K12" i="63"/>
  <c r="L12" i="63"/>
  <c r="M12" i="63"/>
  <c r="O12" i="63"/>
  <c r="P12" i="63"/>
  <c r="Q12" i="63"/>
  <c r="A13" i="63"/>
  <c r="F13" i="63"/>
  <c r="I13" i="63"/>
  <c r="K13" i="63"/>
  <c r="L13" i="63"/>
  <c r="M13" i="63"/>
  <c r="O13" i="63"/>
  <c r="P13" i="63"/>
  <c r="Q13" i="63"/>
  <c r="A14" i="63"/>
  <c r="F14" i="63"/>
  <c r="I14" i="63"/>
  <c r="K14" i="63"/>
  <c r="L14" i="63"/>
  <c r="M14" i="63"/>
  <c r="O14" i="63"/>
  <c r="P14" i="63"/>
  <c r="Q14" i="63"/>
  <c r="A15" i="63"/>
  <c r="F15" i="63"/>
  <c r="I15" i="63"/>
  <c r="K15" i="63"/>
  <c r="L15" i="63"/>
  <c r="M15" i="63"/>
  <c r="O15" i="63"/>
  <c r="P15" i="63"/>
  <c r="Q15" i="63"/>
  <c r="A16" i="63"/>
  <c r="F16" i="63"/>
  <c r="I16" i="63"/>
  <c r="K16" i="63"/>
  <c r="L16" i="63"/>
  <c r="M16" i="63"/>
  <c r="O16" i="63"/>
  <c r="P16" i="63"/>
  <c r="Q16" i="63"/>
  <c r="A17" i="63"/>
  <c r="F17" i="63"/>
  <c r="I17" i="63"/>
  <c r="K17" i="63"/>
  <c r="L17" i="63"/>
  <c r="M17" i="63"/>
  <c r="O17" i="63"/>
  <c r="P17" i="63"/>
  <c r="Q17" i="63"/>
  <c r="A18" i="63"/>
  <c r="F18" i="63"/>
  <c r="I18" i="63"/>
  <c r="K18" i="63"/>
  <c r="L18" i="63"/>
  <c r="M18" i="63"/>
  <c r="O18" i="63"/>
  <c r="P18" i="63"/>
  <c r="Q18" i="63"/>
  <c r="A19" i="63"/>
  <c r="F19" i="63"/>
  <c r="I19" i="63"/>
  <c r="K19" i="63"/>
  <c r="L19" i="63"/>
  <c r="M19" i="63"/>
  <c r="O19" i="63"/>
  <c r="P19" i="63"/>
  <c r="Q19" i="63"/>
  <c r="A20" i="63"/>
  <c r="F20" i="63"/>
  <c r="I20" i="63"/>
  <c r="K20" i="63"/>
  <c r="L20" i="63"/>
  <c r="M20" i="63"/>
  <c r="O20" i="63"/>
  <c r="P20" i="63"/>
  <c r="Q20" i="63"/>
  <c r="A21" i="63"/>
  <c r="F21" i="63"/>
  <c r="I21" i="63"/>
  <c r="K21" i="63"/>
  <c r="L21" i="63"/>
  <c r="M21" i="63"/>
  <c r="O21" i="63"/>
  <c r="P21" i="63"/>
  <c r="Q21" i="63"/>
  <c r="A22" i="63"/>
  <c r="F22" i="63"/>
  <c r="I22" i="63"/>
  <c r="K22" i="63"/>
  <c r="L22" i="63"/>
  <c r="M22" i="63"/>
  <c r="O22" i="63"/>
  <c r="P22" i="63"/>
  <c r="Q22" i="63"/>
  <c r="A23" i="63"/>
  <c r="F23" i="63"/>
  <c r="I23" i="63"/>
  <c r="K23" i="63"/>
  <c r="L23" i="63"/>
  <c r="M23" i="63"/>
  <c r="O23" i="63"/>
  <c r="P23" i="63"/>
  <c r="Q23" i="63"/>
  <c r="A24" i="63"/>
  <c r="F24" i="63"/>
  <c r="I24" i="63"/>
  <c r="K24" i="63"/>
  <c r="L24" i="63"/>
  <c r="M24" i="63"/>
  <c r="O24" i="63"/>
  <c r="P24" i="63"/>
  <c r="Q24" i="63"/>
  <c r="A25" i="63"/>
  <c r="F25" i="63"/>
  <c r="I25" i="63"/>
  <c r="K25" i="63"/>
  <c r="L25" i="63"/>
  <c r="M25" i="63"/>
  <c r="O25" i="63"/>
  <c r="P25" i="63"/>
  <c r="Q25" i="63"/>
  <c r="A26" i="63"/>
  <c r="F26" i="63"/>
  <c r="I26" i="63"/>
  <c r="K26" i="63"/>
  <c r="L26" i="63"/>
  <c r="M26" i="63"/>
  <c r="O26" i="63"/>
  <c r="P26" i="63"/>
  <c r="Q26" i="63"/>
  <c r="A27" i="63"/>
  <c r="F27" i="63"/>
  <c r="I27" i="63"/>
  <c r="K27" i="63"/>
  <c r="L27" i="63"/>
  <c r="M27" i="63"/>
  <c r="O27" i="63"/>
  <c r="P27" i="63"/>
  <c r="Q27" i="63"/>
  <c r="A28" i="63"/>
  <c r="F28" i="63"/>
  <c r="I28" i="63"/>
  <c r="K28" i="63"/>
  <c r="L28" i="63"/>
  <c r="M28" i="63"/>
  <c r="O28" i="63"/>
  <c r="P28" i="63"/>
  <c r="Q28" i="63"/>
  <c r="A29" i="63"/>
  <c r="F29" i="63"/>
  <c r="I29" i="63"/>
  <c r="K29" i="63"/>
  <c r="L29" i="63"/>
  <c r="M29" i="63"/>
  <c r="O29" i="63"/>
  <c r="P29" i="63"/>
  <c r="Q29" i="63"/>
  <c r="A30" i="63"/>
  <c r="F30" i="63"/>
  <c r="I30" i="63"/>
  <c r="K30" i="63"/>
  <c r="L30" i="63"/>
  <c r="M30" i="63"/>
  <c r="O30" i="63"/>
  <c r="P30" i="63"/>
  <c r="Q30" i="63"/>
  <c r="A31" i="63"/>
  <c r="F31" i="63"/>
  <c r="I31" i="63"/>
  <c r="K31" i="63"/>
  <c r="L31" i="63"/>
  <c r="M31" i="63"/>
  <c r="O31" i="63"/>
  <c r="P31" i="63"/>
  <c r="Q31" i="63"/>
  <c r="A32" i="63"/>
  <c r="F32" i="63"/>
  <c r="I32" i="63"/>
  <c r="K32" i="63"/>
  <c r="L32" i="63"/>
  <c r="M32" i="63"/>
  <c r="O32" i="63"/>
  <c r="P32" i="63"/>
  <c r="Q32" i="63"/>
  <c r="A33" i="63"/>
  <c r="F33" i="63"/>
  <c r="I33" i="63"/>
  <c r="K33" i="63"/>
  <c r="L33" i="63"/>
  <c r="M33" i="63"/>
  <c r="O33" i="63"/>
  <c r="P33" i="63"/>
  <c r="Q33" i="63"/>
  <c r="A34" i="63"/>
  <c r="F34" i="63"/>
  <c r="I34" i="63"/>
  <c r="K34" i="63"/>
  <c r="L34" i="63"/>
  <c r="M34" i="63"/>
  <c r="O34" i="63"/>
  <c r="P34" i="63"/>
  <c r="Q34" i="63"/>
  <c r="A35" i="63"/>
  <c r="F35" i="63"/>
  <c r="I35" i="63"/>
  <c r="K35" i="63"/>
  <c r="L35" i="63"/>
  <c r="M35" i="63"/>
  <c r="O35" i="63"/>
  <c r="P35" i="63"/>
  <c r="Q35" i="63"/>
  <c r="A36" i="63"/>
  <c r="F36" i="63"/>
  <c r="I36" i="63"/>
  <c r="K36" i="63"/>
  <c r="L36" i="63"/>
  <c r="M36" i="63"/>
  <c r="O36" i="63"/>
  <c r="P36" i="63"/>
  <c r="Q36" i="63"/>
  <c r="A37" i="63"/>
  <c r="F37" i="63"/>
  <c r="I37" i="63"/>
  <c r="L37" i="63"/>
  <c r="M37" i="63"/>
  <c r="O37" i="63"/>
  <c r="P37" i="63"/>
  <c r="Q37" i="63"/>
  <c r="B2" i="68" a="1"/>
  <c r="B2" i="68" s="1"/>
  <c r="F3" i="68"/>
  <c r="I3" i="68"/>
  <c r="K3" i="68"/>
  <c r="L3" i="68"/>
  <c r="M3" i="68"/>
  <c r="O3" i="68"/>
  <c r="P3" i="68"/>
  <c r="Q3" i="68"/>
  <c r="A4" i="68"/>
  <c r="F4" i="68"/>
  <c r="I4" i="68"/>
  <c r="K4" i="68"/>
  <c r="L4" i="68"/>
  <c r="M4" i="68"/>
  <c r="O4" i="68"/>
  <c r="P4" i="68"/>
  <c r="Q4" i="68"/>
  <c r="A5" i="68"/>
  <c r="F5" i="68"/>
  <c r="I5" i="68"/>
  <c r="K5" i="68"/>
  <c r="L5" i="68"/>
  <c r="M5" i="68"/>
  <c r="O5" i="68"/>
  <c r="P5" i="68"/>
  <c r="Q5" i="68"/>
  <c r="A6" i="68"/>
  <c r="F6" i="68"/>
  <c r="I6" i="68"/>
  <c r="K6" i="68"/>
  <c r="L6" i="68"/>
  <c r="M6" i="68"/>
  <c r="O6" i="68"/>
  <c r="P6" i="68"/>
  <c r="Q6" i="68"/>
  <c r="A7" i="68"/>
  <c r="F7" i="68"/>
  <c r="I7" i="68"/>
  <c r="K7" i="68"/>
  <c r="L7" i="68"/>
  <c r="M7" i="68"/>
  <c r="O7" i="68"/>
  <c r="P7" i="68"/>
  <c r="Q7" i="68"/>
  <c r="A8" i="68"/>
  <c r="F8" i="68"/>
  <c r="I8" i="68"/>
  <c r="K8" i="68"/>
  <c r="L8" i="68"/>
  <c r="M8" i="68"/>
  <c r="O8" i="68"/>
  <c r="P8" i="68"/>
  <c r="Q8" i="68"/>
  <c r="A9" i="68"/>
  <c r="F9" i="68"/>
  <c r="I9" i="68"/>
  <c r="K9" i="68"/>
  <c r="L9" i="68"/>
  <c r="M9" i="68"/>
  <c r="O9" i="68"/>
  <c r="P9" i="68"/>
  <c r="Q9" i="68"/>
  <c r="A10" i="68"/>
  <c r="F10" i="68"/>
  <c r="I10" i="68"/>
  <c r="K10" i="68"/>
  <c r="L10" i="68"/>
  <c r="M10" i="68"/>
  <c r="O10" i="68"/>
  <c r="P10" i="68"/>
  <c r="Q10" i="68"/>
  <c r="A11" i="68"/>
  <c r="F11" i="68"/>
  <c r="I11" i="68"/>
  <c r="K11" i="68"/>
  <c r="L11" i="68"/>
  <c r="M11" i="68"/>
  <c r="O11" i="68"/>
  <c r="P11" i="68"/>
  <c r="Q11" i="68"/>
  <c r="A12" i="68"/>
  <c r="F12" i="68"/>
  <c r="I12" i="68"/>
  <c r="K12" i="68"/>
  <c r="L12" i="68"/>
  <c r="M12" i="68"/>
  <c r="O12" i="68"/>
  <c r="P12" i="68"/>
  <c r="Q12" i="68"/>
  <c r="A13" i="68"/>
  <c r="F13" i="68"/>
  <c r="I13" i="68"/>
  <c r="K13" i="68"/>
  <c r="L13" i="68"/>
  <c r="M13" i="68"/>
  <c r="O13" i="68"/>
  <c r="P13" i="68"/>
  <c r="Q13" i="68"/>
  <c r="A14" i="68"/>
  <c r="F14" i="68"/>
  <c r="I14" i="68"/>
  <c r="K14" i="68"/>
  <c r="L14" i="68"/>
  <c r="M14" i="68"/>
  <c r="O14" i="68"/>
  <c r="P14" i="68"/>
  <c r="Q14" i="68"/>
  <c r="A15" i="68"/>
  <c r="F15" i="68"/>
  <c r="I15" i="68"/>
  <c r="K15" i="68"/>
  <c r="L15" i="68"/>
  <c r="M15" i="68"/>
  <c r="O15" i="68"/>
  <c r="P15" i="68"/>
  <c r="Q15" i="68"/>
  <c r="A16" i="68"/>
  <c r="F16" i="68"/>
  <c r="I16" i="68"/>
  <c r="K16" i="68"/>
  <c r="L16" i="68"/>
  <c r="M16" i="68"/>
  <c r="O16" i="68"/>
  <c r="P16" i="68"/>
  <c r="Q16" i="68"/>
  <c r="A17" i="68"/>
  <c r="F17" i="68"/>
  <c r="I17" i="68"/>
  <c r="K17" i="68"/>
  <c r="L17" i="68"/>
  <c r="M17" i="68"/>
  <c r="O17" i="68"/>
  <c r="P17" i="68"/>
  <c r="Q17" i="68"/>
  <c r="A18" i="68"/>
  <c r="F18" i="68"/>
  <c r="I18" i="68"/>
  <c r="K18" i="68"/>
  <c r="L18" i="68"/>
  <c r="M18" i="68"/>
  <c r="O18" i="68"/>
  <c r="P18" i="68"/>
  <c r="Q18" i="68"/>
  <c r="A19" i="68"/>
  <c r="F19" i="68"/>
  <c r="I19" i="68"/>
  <c r="K19" i="68"/>
  <c r="L19" i="68"/>
  <c r="M19" i="68"/>
  <c r="O19" i="68"/>
  <c r="P19" i="68"/>
  <c r="Q19" i="68"/>
  <c r="A20" i="68"/>
  <c r="F20" i="68"/>
  <c r="I20" i="68"/>
  <c r="K20" i="68"/>
  <c r="L20" i="68"/>
  <c r="M20" i="68"/>
  <c r="O20" i="68"/>
  <c r="P20" i="68"/>
  <c r="Q20" i="68"/>
  <c r="A21" i="68"/>
  <c r="F21" i="68"/>
  <c r="I21" i="68"/>
  <c r="K21" i="68"/>
  <c r="L21" i="68"/>
  <c r="M21" i="68"/>
  <c r="O21" i="68"/>
  <c r="P21" i="68"/>
  <c r="Q21" i="68"/>
  <c r="A22" i="68"/>
  <c r="F22" i="68"/>
  <c r="I22" i="68"/>
  <c r="K22" i="68"/>
  <c r="L22" i="68"/>
  <c r="M22" i="68"/>
  <c r="O22" i="68"/>
  <c r="P22" i="68"/>
  <c r="Q22" i="68"/>
  <c r="A23" i="68"/>
  <c r="F23" i="68"/>
  <c r="I23" i="68"/>
  <c r="K23" i="68"/>
  <c r="L23" i="68"/>
  <c r="M23" i="68"/>
  <c r="O23" i="68"/>
  <c r="P23" i="68"/>
  <c r="Q23" i="68"/>
  <c r="A24" i="68"/>
  <c r="F24" i="68"/>
  <c r="I24" i="68"/>
  <c r="K24" i="68"/>
  <c r="L24" i="68"/>
  <c r="M24" i="68"/>
  <c r="O24" i="68"/>
  <c r="P24" i="68"/>
  <c r="Q24" i="68"/>
  <c r="A25" i="68"/>
  <c r="F25" i="68"/>
  <c r="I25" i="68"/>
  <c r="K25" i="68"/>
  <c r="L25" i="68"/>
  <c r="M25" i="68"/>
  <c r="O25" i="68"/>
  <c r="P25" i="68"/>
  <c r="Q25" i="68"/>
  <c r="A26" i="68"/>
  <c r="F26" i="68"/>
  <c r="I26" i="68"/>
  <c r="K26" i="68"/>
  <c r="L26" i="68"/>
  <c r="M26" i="68"/>
  <c r="O26" i="68"/>
  <c r="P26" i="68"/>
  <c r="Q26" i="68"/>
  <c r="A27" i="68"/>
  <c r="F27" i="68"/>
  <c r="I27" i="68"/>
  <c r="K27" i="68"/>
  <c r="L27" i="68"/>
  <c r="M27" i="68"/>
  <c r="O27" i="68"/>
  <c r="P27" i="68"/>
  <c r="Q27" i="68"/>
  <c r="A28" i="68"/>
  <c r="F28" i="68"/>
  <c r="I28" i="68"/>
  <c r="K28" i="68"/>
  <c r="L28" i="68"/>
  <c r="M28" i="68"/>
  <c r="O28" i="68"/>
  <c r="P28" i="68"/>
  <c r="Q28" i="68"/>
  <c r="A29" i="68"/>
  <c r="F29" i="68"/>
  <c r="I29" i="68"/>
  <c r="K29" i="68"/>
  <c r="L29" i="68"/>
  <c r="M29" i="68"/>
  <c r="O29" i="68"/>
  <c r="P29" i="68"/>
  <c r="Q29" i="68"/>
  <c r="A30" i="68"/>
  <c r="F30" i="68"/>
  <c r="I30" i="68"/>
  <c r="K30" i="68"/>
  <c r="L30" i="68"/>
  <c r="M30" i="68"/>
  <c r="O30" i="68"/>
  <c r="P30" i="68"/>
  <c r="Q30" i="68"/>
  <c r="A31" i="68"/>
  <c r="F31" i="68"/>
  <c r="I31" i="68"/>
  <c r="K31" i="68"/>
  <c r="L31" i="68"/>
  <c r="M31" i="68"/>
  <c r="O31" i="68"/>
  <c r="P31" i="68"/>
  <c r="Q31" i="68"/>
  <c r="A32" i="68"/>
  <c r="F32" i="68"/>
  <c r="I32" i="68"/>
  <c r="K32" i="68"/>
  <c r="L32" i="68"/>
  <c r="M32" i="68"/>
  <c r="O32" i="68"/>
  <c r="P32" i="68"/>
  <c r="Q32" i="68"/>
  <c r="A33" i="68"/>
  <c r="F33" i="68"/>
  <c r="I33" i="68"/>
  <c r="K33" i="68"/>
  <c r="L33" i="68"/>
  <c r="M33" i="68"/>
  <c r="O33" i="68"/>
  <c r="P33" i="68"/>
  <c r="Q33" i="68"/>
  <c r="A34" i="68"/>
  <c r="F34" i="68"/>
  <c r="I34" i="68"/>
  <c r="K34" i="68"/>
  <c r="L34" i="68"/>
  <c r="M34" i="68"/>
  <c r="O34" i="68"/>
  <c r="P34" i="68"/>
  <c r="Q34" i="68"/>
  <c r="A35" i="68"/>
  <c r="F35" i="68"/>
  <c r="I35" i="68"/>
  <c r="K35" i="68"/>
  <c r="L35" i="68"/>
  <c r="M35" i="68"/>
  <c r="O35" i="68"/>
  <c r="P35" i="68"/>
  <c r="Q35" i="68"/>
  <c r="A36" i="68"/>
  <c r="F36" i="68"/>
  <c r="I36" i="68"/>
  <c r="K36" i="68"/>
  <c r="L36" i="68"/>
  <c r="M36" i="68"/>
  <c r="O36" i="68"/>
  <c r="P36" i="68"/>
  <c r="Q36" i="68"/>
  <c r="A37" i="68"/>
  <c r="F37" i="68"/>
  <c r="I37" i="68"/>
  <c r="L37" i="68"/>
  <c r="M37" i="68"/>
  <c r="O37" i="68"/>
  <c r="P37" i="68"/>
  <c r="Q37" i="68"/>
  <c r="I3" i="5"/>
  <c r="I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Jim</author>
  </authors>
  <commentList>
    <comment ref="A1" authorId="0" shapeId="0" xr:uid="{616C33F6-0020-4C95-8F8F-635E3BFDACAE}">
      <text>
        <r>
          <rPr>
            <b/>
            <sz val="9"/>
            <color indexed="81"/>
            <rFont val="Tahoma"/>
            <family val="2"/>
          </rPr>
          <t>&lt;?xml version="1.0" encoding="utf-8"?&gt;&lt;Schema xmlns:xsi="http://www.w3.org/2001/XMLSchema-instance" xmlns:xsd="http://www.w3.org/2001/XMLSchema" Version="2" Timestamp="1647296749"&gt;&lt;FQL&gt;&lt;Q&gt;ALE^FREF_MARKET_VALUE_COMPANY(0,,,,,0,,"LEGACY")&lt;/Q&gt;&lt;R&gt;1&lt;/R&gt;&lt;C&gt;1&lt;/C&gt;&lt;D xsi:type="xsd:double"&gt;3496.51180447784&lt;/D&gt;&lt;/FQL&gt;&lt;FQL&gt;&lt;Q&gt;LNT^FREF_MARKET_VALUE_COMPANY(0,,,,,0,,"LEGACY")&lt;/Q&gt;&lt;R&gt;1&lt;/R&gt;&lt;C&gt;1&lt;/C&gt;&lt;D xsi:type="xsd:double"&gt;15086.3309908392&lt;/D&gt;&lt;/FQL&gt;&lt;FQL&gt;&lt;Q&gt;AEP^FREF_MARKET_VALUE_COMPANY(0,,,,,0,,"LEGACY")&lt;/Q&gt;&lt;R&gt;1&lt;/R&gt;&lt;C&gt;1&lt;/C&gt;&lt;D xsi:type="xsd:double"&gt;48174.9375148667&lt;/D&gt;&lt;/FQL&gt;&lt;FQL&gt;&lt;Q&gt;AEE^FREF_MARKET_VALUE_COMPANY(0,,,,,0,,"LEGACY")&lt;/Q&gt;&lt;R&gt;1&lt;/R&gt;&lt;C&gt;1&lt;/C&gt;&lt;D xsi:type="xsd:double"&gt;22548.3415435567&lt;/D&gt;&lt;/FQL&gt;&lt;FQL&gt;&lt;Q&gt;AGR^FREF_MARKET_VALUE_COMPANY(0,,,,,0,,"LEGACY")&lt;/Q&gt;&lt;R&gt;1&lt;/R&gt;&lt;C&gt;1&lt;/C&gt;&lt;D xsi:type="xsd:double"&gt;17287.7469269745&lt;/D&gt;&lt;/FQL&gt;&lt;FQL&gt;&lt;Q&gt;AVA^FREF_MARKET_VALUE_COMPANY(0,,,,,0,,"LEGACY")&lt;/Q&gt;&lt;R&gt;1&lt;/R&gt;&lt;C&gt;1&lt;/C&gt;&lt;D xsi:type="xsd:double"&gt;3255.12048725621&lt;/D&gt;&lt;/FQL&gt;&lt;FQL&gt;&lt;Q&gt;BKH^FREF_MARKET_VALUE_COMPANY(0,,,,,0,,"LEGACY")&lt;/Q&gt;&lt;R&gt;1&lt;/R&gt;&lt;C&gt;1&lt;/C&gt;&lt;D xsi:type="xsd:double"&gt;4599.03899481695&lt;/D&gt;&lt;/FQL&gt;&lt;FQL&gt;&lt;Q&gt;CNP^FREF_MARKET_VALUE_COMPANY(0,,,,,0,,"LEGACY")&lt;/Q&gt;&lt;R&gt;1&lt;/R&gt;&lt;C&gt;1&lt;/C&gt;&lt;D xsi:type="xsd:double"&gt;17893.2306800354&lt;/D&gt;&lt;/FQL&gt;&lt;FQL&gt;&lt;Q&gt;CMS^FREF_MARKET_VALUE_COMPANY(0,,,,,0,,"LEGACY")&lt;/Q&gt;&lt;R&gt;1&lt;/R&gt;&lt;C&gt;1&lt;/C&gt;&lt;D xsi:type="xsd:double"&gt;19112.5860823728&lt;/D&gt;&lt;/FQL&gt;&lt;FQL&gt;&lt;Q&gt;ED^FREF_MARKET_VALUE_COMPANY(0,,,,,0,,"LEGACY")&lt;/Q&gt;&lt;R&gt;1&lt;/R&gt;&lt;C&gt;1&lt;/C&gt;&lt;D xsi:type="xsd:double"&gt;31634.434419835&lt;/D&gt;&lt;/FQL&gt;&lt;FQL&gt;&lt;Q&gt;D^FREF_MARKET_VALUE_COMPANY(0,,,,,0,,"LEGACY")&lt;/Q&gt;&lt;R&gt;1&lt;/R&gt;&lt;C&gt;1&lt;/C&gt;&lt;D xsi:type="xsd:double"&gt;66686.0358541007&lt;/D&gt;&lt;/FQL&gt;&lt;FQL&gt;&lt;Q&gt;DTE^FREF_MARKET_VALUE_COMPANY(0,,,,,0,,"LEGACY")&lt;/Q&gt;&lt;R&gt;1&lt;/R&gt;&lt;C&gt;1&lt;/C&gt;&lt;D xsi:type="xsd:double"&gt;24599.9165736339&lt;/D&gt;&lt;/FQL&gt;&lt;FQL&gt;&lt;Q&gt;DUK^FREF_MARKET_VALUE_COMPANY(0,,,,,0,,"LEGACY")&lt;/Q&gt;&lt;R&gt;1&lt;/R&gt;&lt;C&gt;1&lt;/C&gt;&lt;D xsi:type="xsd:double"&gt;81659.6999405771&lt;/D&gt;&lt;/FQL&gt;&lt;FQL&gt;&lt;Q&gt;EIX^FREF_MARKET_VALUE_COMPANY(0,,,,,0,,"LEGACY")&lt;/Q&gt;&lt;R&gt;1&lt;/R&gt;&lt;C&gt;1&lt;/C&gt;&lt;D xsi:type="xsd:double"&gt;24665.3544388094&lt;/D&gt;&lt;/FQL&gt;&lt;FQL&gt;&lt;Q&gt;ETR^FREF_MARKET_VALUE_COMPANY(0,,,,,0,,"LEGACY")&lt;/Q&gt;&lt;R&gt;1&lt;/R&gt;&lt;C&gt;1&lt;/C&gt;&lt;D xsi:type="xsd:double"&gt;22079.2568206787&lt;/D&gt;&lt;/FQL&gt;&lt;FQL&gt;&lt;Q&gt;EVRG^FREF_MARKET_VALUE_COMPANY(0,,,,,0,,"LEGACY")&lt;/Q&gt;&lt;R&gt;1&lt;/R&gt;&lt;C&gt;1&lt;/C&gt;&lt;D xsi:type="xsd:double"&gt;14756.2069842351&lt;/D&gt;&lt;/FQL&gt;&lt;FQL&gt;&lt;Q&gt;ES^FREF_MARKET_VALUE_COMPANY(0,,,,,0,,"LEGACY")&lt;/Q&gt;&lt;R&gt;1&lt;/R&gt;&lt;C&gt;1&lt;/C&gt;&lt;D xsi:type="xsd:double"&gt;28867.5080906618&lt;/D&gt;&lt;/FQL&gt;&lt;FQL&gt;&lt;Q&gt;EXC^FREF_MARKET_VALUE_COMPANY(0,,,,,0,,"LEGACY")&lt;/Q&gt;&lt;R&gt;1&lt;/R&gt;&lt;C&gt;1&lt;/C&gt;&lt;D xsi:type="xsd:double"&gt;42763.3767378172&lt;/D&gt;&lt;/FQL&gt;&lt;FQL&gt;&lt;Q&gt;FE^FREF_MARKET_VALUE_COMPANY(0,,,,,0,,"LEGACY")&lt;/Q&gt;&lt;R&gt;1&lt;/R&gt;&lt;C&gt;1&lt;/C&gt;&lt;D xsi:type="xsd:double"&gt;25078.0422208793&lt;/D&gt;&lt;/FQL&gt;&lt;FQL&gt;&lt;Q&gt;HE^FREF_MARKET_VALUE_COMPANY(0,,,,,0,,"LEGACY")&lt;/Q&gt;&lt;R&gt;1&lt;/R&gt;&lt;C&gt;1&lt;/C&gt;&lt;D xsi:type="xsd:double"&gt;4549.55628491478&lt;/D&gt;&lt;/FQL&gt;&lt;FQL&gt;&lt;Q&gt;IDA^FREF_MARKET_VALUE_COMPANY(0,,,,,0,,"LEGACY")&lt;/Q&gt;&lt;R&gt;1&lt;/R&gt;&lt;C&gt;1&lt;/C&gt;&lt;D xsi:type="xsd:double"&gt;5559.13448037102&lt;/D&gt;&lt;/FQL&gt;&lt;FQL&gt;&lt;Q&gt;MGEE^FREF_MARKET_VALUE_COMPANY(0,,,,,0,,"LEGACY")&lt;/Q&gt;&lt;R&gt;1&lt;/R&gt;&lt;C&gt;1&lt;/C&gt;&lt;D xsi:type="xsd:double"&gt;2734.31258200126&lt;/D&gt;&lt;/FQL&gt;&lt;FQL&gt;&lt;Q&gt;NEE^FREF_MARKET_VALUE_COMPANY(0,,,,,0,,"LEGACY")&lt;/Q&gt;&lt;R&gt;1&lt;/R&gt;&lt;C&gt;1&lt;/C&gt;&lt;D xsi:type="xsd:double"&gt;155645.684102615&lt;/D&gt;&lt;/FQL&gt;&lt;FQL&gt;&lt;Q&gt;NWE^FREF_MARKET_VALUE_COMPANY(0,,,,,0,,"LEGACY")&lt;/Q&gt;&lt;R&gt;1&lt;/R&gt;&lt;C&gt;1&lt;/C&gt;&lt;D xsi:type="xsd:double"&gt;3259.88584534661&lt;/D&gt;&lt;/FQL&gt;&lt;FQL&gt;&lt;Q&gt;OGE^FREF_MARKET_VALUE_COMPANY(0,,,,,0,,"LEGACY")&lt;/Q&gt;&lt;R&gt;1&lt;/R&gt;&lt;C&gt;1&lt;/C&gt;&lt;D xsi:type="xsd:double"&gt;7745.80786013545&lt;/D&gt;&lt;/FQL&gt;&lt;FQL&gt;&lt;Q&gt;OTTR^FREF_MARKET_VALUE_COMPANY(0,,,,,0,,"LEGACY")&lt;/Q&gt;&lt;R&gt;1&lt;/R&gt;&lt;C&gt;1&lt;/C&gt;&lt;D xsi:type="xsd:double"&gt;2593.70205041592&lt;/D&gt;&lt;/FQL&gt;&lt;FQL&gt;&lt;Q&gt;PNW^FREF_MARKET_VALUE_COMPANY(0,,,,,0,,"LEGACY")&lt;/Q&gt;&lt;R&gt;1&lt;/R&gt;&lt;C&gt;1&lt;/C&gt;&lt;D xsi:type="xsd:double"&gt;8329.85943802597&lt;/D&gt;&lt;/FQL&gt;&lt;FQL&gt;&lt;Q&gt;PNM^FREF_MARKET_VALUE_COMPANY(0,,,,,0,,"LEGACY")&lt;/Q&gt;&lt;R&gt;1&lt;/R&gt;&lt;C&gt;1&lt;/C&gt;&lt;D xsi:type="xsd:double"&gt;3924.3706818663&lt;/D&gt;&lt;/FQL&gt;&lt;FQL&gt;&lt;Q&gt;POR^FREF_MARKET_VALUE_COMPANY(0,,,,,0,,"LEGACY")&lt;/Q&gt;&lt;R&gt;1&lt;/R&gt;&lt;C&gt;1&lt;/C&gt;&lt;D xsi:type="xsd:double"&gt;4837.99282695487&lt;/D&gt;&lt;/FQL&gt;&lt;FQL&gt;&lt;Q&gt;PPL^FREF_MARKET_VALUE_COMPANY(0,,,,,0,,"LEGACY")&lt;/Q&gt;&lt;R&gt;1&lt;/R&gt;&lt;C&gt;1&lt;/C&gt;&lt;D xsi:type="xsd:double"&gt;19721.3065466534&lt;/D&gt;&lt;/FQL&gt;&lt;FQL&gt;&lt;Q&gt;PEG^FREF_MARKET_VALUE_COMPANY(0,,,,,0,,"LEGACY")&lt;/Q&gt;&lt;R&gt;1&lt;/R&gt;&lt;C&gt;1&lt;/C&gt;&lt;D xsi:type="xsd:double"&gt;32996.5629541967&lt;/D&gt;&lt;/FQL&gt;&lt;FQL&gt;&lt;Q&gt;SRE^FREF_MARKET_VALUE_COMPANY(0,,,,,0,,"LEGACY")&lt;/Q&gt;&lt;R&gt;1&lt;/R&gt;&lt;C&gt;1&lt;/C&gt;&lt;D xsi:type="xsd:double"&gt;48676.9900608477&lt;/D&gt;&lt;/FQL&gt;&lt;FQL&gt;&lt;Q&gt;SO^FREF_MARKET_VALUE_COMPANY(0,,,,,0,,"LEGACY")&lt;/Q&gt;&lt;R&gt;1&lt;/R&gt;&lt;C&gt;1&lt;/C&gt;&lt;D xsi:type="xsd:double"&gt;72826.9735515788&lt;/D&gt;&lt;/FQL&gt;&lt;FQL&gt;&lt;Q&gt;WEC^FREF_MARKET_VALUE_COMPANY(0,,,,,0,,"LEGACY")&lt;/Q&gt;&lt;R&gt;1&lt;/R&gt;&lt;C&gt;1&lt;/C&gt;&lt;D xsi:type="xsd:double"&gt;29606.6860976773&lt;/D&gt;&lt;/FQL&gt;&lt;FQL&gt;&lt;Q&gt;XEL^FREF_MARKET_VALUE_COMPANY(0,,,,,0,,"LEGACY")&lt;/Q&gt;&lt;R&gt;1&lt;/R&gt;&lt;C&gt;1&lt;/C&gt;&lt;D xsi:type="xsd:double"&gt;38296.3227386242&lt;/D&gt;&lt;/FQL&gt;&lt;/Schema&gt;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pratapb</author>
    <author>Pratap Bandhopadhya (SNL)</author>
  </authors>
  <commentList>
    <comment ref="D3" authorId="0" shapeId="0" xr:uid="{00000000-0006-0000-0200-000001000000}">
      <text>
        <r>
          <rPr>
            <b/>
            <sz val="9"/>
            <color indexed="81"/>
            <rFont val="Tahoma"/>
            <family val="2"/>
          </rPr>
          <t>&lt;SavedQuery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r>
      </text>
    </comment>
    <comment ref="D4" authorId="0" shapeId="0" xr:uid="{00000000-0006-0000-0200-000002000000}">
      <text>
        <r>
          <rPr>
            <b/>
            <sz val="9"/>
            <color indexed="81"/>
            <rFont val="Tahoma"/>
            <family val="2"/>
          </rPr>
          <t>&lt;SavedQuery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r>
      </text>
    </comment>
    <comment ref="D5" authorId="1" shapeId="0" xr:uid="{00000000-0006-0000-0200-000003000000}">
      <text>
        <r>
          <rPr>
            <b/>
            <sz val="9"/>
            <color indexed="81"/>
            <rFont val="Tahoma"/>
            <family val="2"/>
          </rPr>
          <t>&lt;SavedQuery Version="1" DateCreated="2013-02-22T20:29:23.6385912+05:30" Perspective="130500" Name="Company_Listed" Currency="USD" Magnitude="" ConversionMethod="Snl" UnitOfMeasure="USCustomary" Comment=""&gt;&lt;CriteriaGroups&gt;&lt;CriteriaGroup k="500" c="Industry" o="1"&gt;&lt;CriteriaItem k="" c="All Industries" o="" v="" r="" id="501" mask="" masktype="" maskkey="" enabled=""&gt;&lt;CriteriaItem k="" c="Banking" o="" v="" r="False" id="502" mask="" masktype="" maskkey="" enabled=""&gt;&lt;CriteriaItem k="221551" c="Bank" o="0" v="1" r="False" id="503" mask="2" masktype="Industry" maskkey="221551" enabled="True" /&gt;&lt;CriteriaItem k="221551" c="Savings Bank/Thrift/Mutual" o="0" v="2" r="False" id="504" mask="4" masktype="Industry" maskkey="221551" enabled="True"&gt;&lt;CriteriaItem k="221540" c="Mutual" o="7" v="1,13,14" r="False" id="506" mask="" masktype="" maskkey="" enabled="True" /&gt;&lt;CriteriaItem k="221540" c="Non-Mutual" o="7" v="5,9,10,12,8,7,11,0,4,6" r="False" id="507" mask="" masktype="" maskkey="" enabled="True" /&gt;&lt;/CriteriaItem&gt;&lt;CriteriaItem k="221551" c="FHLB" o="0" v="13" r="False" id="505" mask="8192" masktype="Industry" maskkey="221551" enabled="True" /&gt;&lt;/CriteriaItem&gt;&lt;CriteriaItem k="" c="Insurance" o="" v="" r="False" id="508" mask="" masktype="" maskkey="" enabled=""&gt;&lt;CriteriaItem k="" c="North American Coverage" o="" v="" r="False" id="3171" mask="" masktype="" maskkey="" enabled=""&gt;&lt;CriteriaItem k="221551" c="Insurance Underwriter" o="0" v="8" r="False" id="515" mask="256" masktype="Industry" maskkey="221551" enabled="True"&gt;&lt;CriteriaItem k="221541" c="Multiline" o="0" v="1" r="False" id="517" mask="" masktype="" maskkey="" enabled="True" /&gt;&lt;CriteriaItem k="221541" c="Property &amp;amp; Casualty" o="0" v="2" r="False" id="518" mask="" masktype="" maskkey="" enabled="True" /&gt;&lt;CriteriaItem k="221541" c="Life &amp;amp; Health" o="0" v="3" r="False" id="519" mask="" masktype="" maskkey="" enabled="True" /&gt;&lt;CriteriaItem k="221541" c="Title" o="0" v="4" r="False" id="520" mask="" masktype="" maskkey="" enabled="True" /&gt;&lt;CriteriaItem k="221541" c="Mortgage Guaranty" o="0" v="5" r="False" id="521" mask="" masktype="" maskkey="" enabled="True" /&gt;&lt;CriteriaItem k="221541" c="Financial Guaranty" o="0" v="6" r="False" id="522" mask="" masktype="" maskkey="" enabled="True" /&gt;&lt;CriteriaItem k="221541" c="Managed Care" o="0" v="7" r="False" id="523" mask="" masktype="" maskkey="" enabled="True" /&gt;&lt;/CriteriaItem&gt;&lt;CriteriaItem k="221551" c="Insurance Broker" o="0" v="9" r="False" id="516" mask="512" masktype="Industry" maskkey="221551" enabled="True" /&gt;&lt;/CriteriaItem&gt;&lt;CriteriaItem k="" c="European Coverage" o="" v="" r="False" id="3173" mask="" masktype="" maskkey="" enabled=""&gt;&lt;CriteriaItem k="221551" c="Insurance Underwriter" o="0" v="24" r="False" id="3174" mask="16777216" masktype="Industry" maskkey="221551" enabled="True"&gt;&lt;CriteriaItem k="221541" c="Multiline" o="0" v="1" r="False" id="3175" mask="" masktype="" maskkey="" enabled="True" /&gt;&lt;CriteriaItem k="221541" c="Property &amp;amp; Casualty" o="0" v="2" r="False" id="3176" mask="" masktype="" maskkey="" enabled="True" /&gt;&lt;CriteriaItem k="221541" c="Life &amp;amp; Health" o="0" v="3" r="False" id="3177" mask="" masktype="" maskkey="" enabled="True" /&gt;&lt;CriteriaItem k="221541" c="Title" o="0" v="4" r="False" id="3178" mask="" masktype="" maskkey="" enabled="True" /&gt;&lt;CriteriaItem k="221541" c="Mortgage Guaranty" o="0" v="5" r="False" id="3179" mask="" masktype="" maskkey="" enabled="True" /&gt;&lt;CriteriaItem k="221541" c="Financial Guaranty" o="0" v="6" r="False" id="3180" mask="" masktype="" maskkey="" enabled="True" /&gt;&lt;CriteriaItem k="221541" c="Managed Care" o="0" v="7" r="False" id="3181" mask="" masktype="" maskkey="" enabled="True" /&gt;&lt;/CriteriaItem&gt;&lt;CriteriaItem k="221551" c="Insurance Broker" o="0" v="25" r="False" id="3183" mask="33554432" masktype="Industry" maskkey="221551" enabled="True" /&gt;&lt;/CriteriaItem&gt;&lt;/CriteriaItem&gt;&lt;CriteriaItem k="" c="Securities &amp;amp; Investments" o="" v="" r="False" id="509" mask="" masktype="" maskkey="" enabled=""&gt;&lt;CriteriaItem k="221551" c="Asset Manager" o="0" v="4" r="False" id="524" mask="16" masktype="Industry" maskkey="221551" enabled="True" /&gt;&lt;CriteriaItem k="221551" c="Broker-Dealer" o="0" v="5" r="False" id="525" mask="32" masktype="Industry" maskkey="221551" enabled="True"&gt;&lt;CriteriaItem k="221542" c="Institutional Broker/Dealer" o="0" v="0" r="False" id="526" mask="" masktype="" maskkey="" enabled="True" /&gt;&lt;CriteriaItem k="221542" c="Online Broker" o="0" v="1" r="False" id="527" mask="" masktype="" maskkey="" enabled="True" /&gt;&lt;CriteriaItem k="221542" c="Global Investment Bank" o="0" v="2" r="False" id="528" mask="" masktype="" maskkey="" enabled="True" /&gt;&lt;CriteriaItem k="221542" c="National Broker/Dealer" o="0" v="3" r="False" id="529" mask="" masktype="" maskkey="" enabled="True" /&gt;&lt;CriteriaItem k="221542" c="Regional Broker/Dealer" o="0" v="4" r="False" id="530" mask="" masktype="" maskkey="" enabled="True" /&gt;&lt;CriteriaItem k="221542" c="Exchange" o="0" v="7" r="False" id="1944" mask="" masktype="" maskkey="" enabled="True" /&gt;&lt;CriteriaItem k="221542" c="Clearing Company" o="0" v="8" r="False" id="1945" mask="" masktype="" maskkey="" enabled="True" /&gt;&lt;CriteriaItem k="221542" c="Multinational Broker/Dealer" o="0" v="9" r="False" id="1946" mask="" masktype="" maskkey="" enabled="True" /&gt;&lt;/CriteriaItem&gt;&lt;/CriteriaItem&gt;&lt;CriteriaItem k="" c="Specialty Finance" o="" v="" r="False" id="510" mask="" masktype="" maskkey="" enabled=""&gt;&lt;CriteriaItem k="221551" c="Specialty Lender" o="0" v="3" r="False" id="531" mask="8" masktype="Industry" maskkey="221551" enabled="True"&gt;&lt;CriteriaItem k="221543" c="Auto Finance Lender" o="0" v="0" r="False" id="533" mask="" masktype="" maskkey="" enabled="True" /&gt;&lt;CriteriaItem k="221543" c="Commercial Mortgage Bank" o="0" v="7" r="False" id="534" mask="" masktype="" maskkey="" enabled="True" /&gt;&lt;CriteriaItem k="221543" c="Credit Card Company" o="0" v="1" r="False" id="535" mask="" masktype="" maskkey="" enabled="True" /&gt;&lt;CriteriaItem k="221543" c="Diversified Consumer Lender" o="0" v="5" r="False" id="536" mask="" masktype="" maskkey="" enabled="True" /&gt;&lt;CriteriaItem k="221543" c="Diversified Commercial Lender" o="0" v="10" r="False" id="537" mask="" masktype="" maskkey="" enabled="True" /&gt;&lt;CriteriaItem k="221543" c="Diversified Mortgage Company" o="0" v="12" r="False" id="538" mask="" masktype="" maskkey="" enabled="True" /&gt;&lt;CriteriaItem k="221543" c="Diversified Specialty Lender" o="0" v="13" r="False" id="539" mask="" masktype="" maskkey="" enabled="True" /&gt;&lt;CriteriaItem k="221543" c="Equipment Lender" o="0" v="8" r="False" id="540" mask="" masktype="" maskkey="" enabled="True" /&gt;&lt;CriteriaItem k="221543" c="GSE" o="0" v="14" r="False" id="541" mask="" masktype="" maskkey="" enabled="True" /&gt;&lt;CriteriaItem k="221543" c="Home Equity Lender" o="0" v="3" r="False" id="607" mask="" masktype="" maskkey="" enabled="True" /&gt;&lt;CriteriaItem k="221543" c="Residential Mortgage Bank" o="0" v="2" r="False" id="608" mask="" masktype="" maskkey="" enabled="True" /&gt;&lt;CriteriaItem k="221543" c="Niche Commercial Lender" o="0" v="19" r="False" id="542" mask="" masktype="" maskkey="" enabled="True" /&gt;&lt;CriteriaItem k="221543" c="Niche Consumer Lender" o="0" v="4" r="False" id="543" mask="" masktype="" maskkey="" enabled="True" /&gt;&lt;CriteriaItem k="221543" c="Pawn Shop" o="0" v="15" r="False" id="544" mask="" masktype="" maskkey="" enabled="True" /&gt;&lt;/CriteriaItem&gt;&lt;CriteriaItem k="221551" c="Investment Company" o="0" v="7" r="False" id="532" mask="128" masktype="Industry" maskkey="221551" enabled="True"&gt;&lt;CriteriaItem k="221543" c="Investment Company" o="0" v="22" r="False" id="545" mask="" masktype="" maskkey="" enabled="True" /&gt;&lt;CriteriaItem k="221543" c="Regulated Investment Company" o="0" v="20" r="False" id="546" mask="" masktype="" maskkey="" enabled="True" /&gt;&lt;CriteriaItem k="221543" c="Business Development Company" o="0" v="21" r="False" id="547" mask="" masktype="" maskkey="" enabled="True" /&gt;&lt;CriteriaItem k="221543" c="Specialty Finance REIT" o="0" v="18" r="False" id="548" mask="" masktype="" maskkey="" enabled="True" /&gt;&lt;CriteriaItem k="221543" c="Mortgage REIT" o="0" v="17" r="False" id="549" mask="" masktype="" maskkey="" enabled="True" /&gt;&lt;CriteriaItem k="221543" c="MBS REIT" o="0" v="16" r="False" id="550" mask="" masktype="" maskkey="" enabled="True" /&gt;&lt;/CriteriaItem&gt;&lt;/CriteriaItem&gt;&lt;CriteriaItem k="221551" c="Financial Technology" o="0" v="15" r="False" id="511" mask="32768" masktype="Industry" maskkey="221551" enabled="True"&gt;&lt;CriteriaItem k="221544" c="Banking Technology" o="0" v="2" r="False" id="551" mask="" masktype="" maskkey="" enabled="True" /&gt;&lt;CriteriaItem k="221544" c="Financial Media &amp;amp; Content" o="0" v="7" r="False" id="552" mask="" masktype="" maskkey="" enabled="True" /&gt;&lt;CriteriaItem k="221544" c="Insurance/Healthcare Solutions" o="0" v="0" r="False" id="553" mask="" masktype="" maskkey="" enabled="True" /&gt;&lt;CriteriaItem k="221544" c="Investments Technology" o="0" v="1" r="False" id="554" mask="" masktype="" maskkey="" enabled="True" /&gt;&lt;CriteriaItem k="221544" c="Outsourcing" o="0" v="5" r="False" id="555" mask="" masktype="" maskkey="" enabled="True" /&gt;&lt;CriteriaItem k="221544" c="Payment Processors" o="0" v="3" r="False" id="556" mask="" masktype="" maskkey="" enabled="True" /&gt;&lt;CriteriaItem k="221544" c="Payroll &amp;amp; Administrative Solutions" o="0" v="6" r="False" id="557" mask="" masktype="" maskkey="" enabled="True" /&gt;&lt;CriteriaItem k="221544" c="Processing Software &amp;amp; Hardware" o="0" v="4" r="False" id="558" mask="" masktype="" maskkey="" enabled="True" /&gt;&lt;/CriteriaItem&gt;&lt;CriteriaItem k="" c="Real Estate" o="" v="" r="False" id="512" mask="" masktype="" maskkey="" enabled=""&gt;&lt;CriteriaItem k="221551" c="REIT &amp;amp; Property Company" o="0" v="6" r="False" id="559" mask="64" masktype="Industry" maskkey="221551" enabled="True"&gt;&lt;CriteriaItem k="127353" c="REIT" o="0" v="1" r="False" id="562" mask="" masktype="" maskkey="" enabled="True"&gt;&lt;CriteriaItem k="221545" c="Diversified" o="0" v="56" r="False" id="564" mask="" masktype="" maskkey="" enabled="True" /&gt;&lt;CriteriaItem k="221545" c="Health Care" o="0" v="27" r="False" id="565" mask="" masktype="" maskkey="" enabled="True" /&gt;&lt;CriteriaItem k="221545" c="Hotel" o="7" v="35,36,37,38,39" r="False" id="566" mask="" masktype="" maskkey="" enabled="True" /&gt;&lt;CriteriaItem k="221545" c="Industrial" o="0" v="11" r="False" id="567" mask="" masktype="" maskkey="" enabled="True" /&gt;&lt;CriteriaItem k="221545" c="Manufactured home" o="0" v="4" r="False" id="568" mask="" masktype="" maskkey="" enabled="True" /&gt;&lt;CriteriaItem k="221545" c="Multi-family" o="0" v="2" r="False" id="569" mask="" masktype="" maskkey="" enabled="True" /&gt;&lt;CriteriaItem k="221545" c="Office" o="0" v="16" r="False" id="570" mask="" masktype="" maskkey="" enabled="True" /&gt;&lt;CriteriaItem k="221545" c="Regional Mall" o="0" v="6" r="False" id="571" mask="" masktype="" maskkey="" enabled="True" /&gt;&lt;CriteriaItem k="221545" c="Retail: Other" o="7" v="5,8,9,10" r="False" id="572" mask="" masktype="" maskkey="" enabled="True" /&gt;&lt;CriteriaItem k="221545" c="Self-Storage" o="0" v="34" r="False" id="573" mask="" masktype="" maskkey="" enabled="True" /&gt;&lt;CriteriaItem k="221545" c="Shopping Center" o="0" v="7" r="False" id="574" mask="" masktype="" maskkey="" enabled="True" /&gt;&lt;CriteriaItem k="221545" c="Specialty" o="7" v="50,3,26,40,41,42,43,45,46,48,49,51,52,57" r="False" id="575" mask="" masktype="" maskkey="" enabled="True" /&gt;&lt;/CriteriaItem&gt;&lt;CriteriaItem k="127353" c="Property Company" o="0" v="0" r="False" id="563" mask="" masktype="" maskkey="" enabled="True"&gt;&lt;CriteriaItem k="221545" c="Diversified" o="0" v="56" r="False" id="576" mask="" masktype="" maskkey="" enabled="True" /&gt;&lt;CriteriaItem k="221545" c="Health Care" o="0" v="27" r="False" id="577" mask="" masktype="" maskkey="" enabled="True" /&gt;&lt;CriteriaItem k="221545" c="Hotel" o="7" v="35,36,37,38,39" r="False" id="578" mask="" masktype="" maskkey="" enabled="True" /&gt;&lt;CriteriaItem k="221545" c="Industrial" o="0" v="11" r="False" id="579" mask="" masktype="" maskkey="" enabled="True" /&gt;&lt;CriteriaItem k="221545" c="Manufactured home" o="0" v="4" r="False" id="580" mask="" masktype="" maskkey="" enabled="True" /&gt;&lt;CriteriaItem k="221545" c="Multi-family" o="0" v="2" r="False" id="581" mask="" masktype="" maskkey="" enabled="True" /&gt;&lt;CriteriaItem k="221545" c="Office" o="0" v="16" r="False" id="582" mask="" masktype="" maskkey="" enabled="True" /&gt;&lt;CriteriaItem k="221545" c="Regional Mall" o="0" v="6" r="False" id="583" mask="" masktype="" maskkey="" enabled="True" /&gt;&lt;CriteriaItem k="221545" c="Retail: Other" o="7" v="5,8,9,10" r="False" id="584" mask="" masktype="" maskkey="" enabled="True" /&gt;&lt;CriteriaItem k="221545" c="Self-Storage" o="0" v="34" r="False" id="585" mask="" masktype="" maskkey="" enabled="True" /&gt;&lt;CriteriaItem k="221545" c="Shopping Center" o="0" v="7" r="False" id="586" mask="" masktype="" maskkey="" enabled="True" /&gt;&lt;CriteriaItem k="221545" c="Specialty" o="7" v="50,3,26,40,41,42,43,45,46,48,49,51,52,57" r="False" id="587" mask="" masktype="" maskkey="" enabled="True" /&gt;&lt;/CriteriaItem&gt;&lt;/CriteriaItem&gt;&lt;CriteriaItem k="221551" c="Homebuilder" o="0" v="16" r="False" id="560" mask="65536" masktype="Industry" maskkey="221551" enabled="True" /&gt;&lt;CriteriaItem k="221551" c="Gaming" o="0" v="19" r="False" id="561" mask="524288" masktype="Industry" maskkey="221551" enabled="True" /&gt;&lt;/CriteriaItem&gt;&lt;CriteriaItem k="" c="Energy" o="" v="" r="" id="513" mask="" masktype="" maskkey="" enabled=""&gt;&lt;CriteriaItem k="221551" c="Power" o="0" v="10" r="True" id="588" mask="1024" masktype="Industry" maskkey="221551" enabled="True" /&gt;&lt;CriteriaItem k="221551" c="Coal" o="0" v="17" r="False" id="589" mask="131072" masktype="Industry" maskkey="221551" enabled="True" /&gt;&lt;CriteriaItem k="" c="Natural Gas" o="" v="" r="" id="590" mask="" masktype="" maskkey="" enabled=""&gt;&lt;CriteriaItem k="221551" c="Gas Utility" o="0" v="18" r="True" id="591" mask="262144" masktype="Industry" maskkey="221551" enabled="True" /&gt;&lt;CriteriaItem k="221551" c="Midstream" o="0" v="23" r="False" id="592" mask="8388608" masktype="Industry" maskkey="221551" enabled="True" /&gt;&lt;/CriteriaItem&gt;&lt;/CriteriaItem&gt;&lt;CriteriaItem k="" c="Media &amp;amp; Communications" o="" v="" r="False" id="514" mask="" masktype="" maskkey="" enabled=""&gt;&lt;CriteriaItem k="" c="Media" o="" v="" r="False" id="593" mask="" masktype="" maskkey="" enabled=""&gt;&lt;CriteriaItem k="221551" c="Media &amp;amp; Entertainment" o="0" v="20" r="False" id="595" mask="1048576" masktype="Industry" maskkey="221551" enabled="True" /&gt;&lt;CriteriaItem k="221551" c="New Media" o="0" v="21" r="False" id="596" mask="2097152" masktype="Industry" maskkey="221551" enabled="True" /&gt;&lt;/CriteriaItem&gt;&lt;CriteriaItem k="221551" c="Communications" o="0" v="14" r="False" id="594" mask="16384" masktype="Industry" maskkey="221551" enabled="True" /&gt;&lt;/CriteriaItem&gt;&lt;/CriteriaItem&gt;&lt;/CriteriaGroup&gt;&lt;CriteriaGroup k="1" c="Geography" o="1"&gt;&lt;CriteriaItem k="" c="All Geographies" o="" v="" r="" id="2" mask="" masktype="" maskkey="" enabled=""&gt;&lt;CriteriaItem k="" c="United States and Canada" o="0" v="" r="True" id="3" mask="16" masktype="Geography" maskkey="221376" enabled=""&gt;&lt;CriteriaItem k="" c="United States" o="" v="" r="True" id="9" mask="" masktype="" maskkey="" enabled=""&gt;&lt;CriteriaItem k="" c="Mid Atlantic" o="" v="" r="True" id="12" mask="" masktype="" maskkey="" enabled=""&gt;&lt;CriteriaItem k="227172" c="Delaware" o="0" v="271" r="True" id="18" mask="" masktype="" maskkey="" enabled="" /&gt;&lt;CriteriaItem k="227172" c="District of Columbia" o="0" v="270" r="True" id="19" mask="" masktype="" maskkey="" enabled="" /&gt;&lt;CriteriaItem k="227172" c="Maryland" o="0" v="272" r="True" id="20" mask="" masktype="" maskkey="" enabled="" /&gt;&lt;CriteriaItem k="227172" c="New Jersey" o="0" v="273" r="True" id="21" mask="" masktype="" maskkey="" enabled="" /&gt;&lt;CriteriaItem k="227172" c="New York" o="0" v="274" r="True" id="22" mask="" masktype="" maskkey="" enabled="" /&gt;&lt;CriteriaItem k="227172" c="Pennsylvania" o="0" v="275" r="True" id="23" mask="" masktype="" maskkey="" enabled="" /&gt;&lt;CriteriaItem k="227172" c="Puerto Rico" o="0" v="276" r="True" id="50" mask="" masktype="" maskkey="" enabled="" /&gt;&lt;/CriteriaItem&gt;&lt;CriteriaItem k="" c="Midwest" o="" v="" r="True" id="13" mask="" masktype="" maskkey="" enabled=""&gt;&lt;CriteriaItem k="227172" c="Illinois" o="0" v="278" r="True" id="24" mask="" masktype="" maskkey="" enabled="" /&gt;&lt;CriteriaItem k="227172" c="Indiana" o="0" v="279" r="True" id="25" mask="" masktype="" maskkey="" enabled="" /&gt;&lt;CriteriaItem k="227172" c="Iowa" o="0" v="277" r="True" id="26" mask="" masktype="" maskkey="" enabled="" /&gt;&lt;CriteriaItem k="227172" c="Kansas" o="0" v="280" r="True" id="27" mask="" masktype="" maskkey="" enabled="" /&gt;&lt;CriteriaItem k="227172" c="Kentucky" o="0" v="281" r="True" id="28" mask="" masktype="" maskkey="" enabled="" /&gt;&lt;CriteriaItem k="227172" c="Michigan" o="0" v="282" r="True" id="29" mask="" masktype="" maskkey="" enabled="" /&gt;&lt;CriteriaItem k="227172" c="Minnesota" o="0" v="283" r="True" id="30" mask="" masktype="" maskkey="" enabled="" /&gt;&lt;CriteriaItem k="227172" c="Missouri" o="0" v="284" r="True" id="31" mask="" masktype="" maskkey="" enabled="" /&gt;&lt;CriteriaItem k="227172" c="Nebraska" o="0" v="286" r="True" id="32" mask="" masktype="" maskkey="" enabled="" /&gt;&lt;CriteriaItem k="227172" c="North Dakota" o="0" v="285" r="True" id="33" mask="" masktype="" maskkey="" enabled="" /&gt;&lt;CriteriaItem k="227172" c="Ohio" o="0" v="287" r="True" id="34" mask="" masktype="" maskkey="" enabled="" /&gt;&lt;CriteriaItem k="227172" c="South Dakota" o="0" v="288" r="True" id="35" mask="" masktype="" maskkey="" enabled="" /&gt;&lt;CriteriaItem k="227172" c="Wisconsin" o="0" v="289" r="True" id="36" mask="" masktype="" maskkey="" enabled="" /&gt;&lt;/CriteriaItem&gt;&lt;CriteriaItem k="" c="Northeast" o="" v="" r="True" id="14" mask="" masktype="" maskkey="" enabled=""&gt;&lt;CriteriaItem k="227172" c="Connecticut" o="0" v="290" r="True" id="37" mask="" masktype="" maskkey="" enabled="" /&gt;&lt;CriteriaItem k="227172" c="Maine" o="0" v="292" r="True" id="38" mask="" masktype="" maskkey="" enabled="" /&gt;&lt;CriteriaItem k="227172" c="Massachusetts" o="0" v="291" r="True" id="39" mask="" masktype="" maskkey="" enabled="" /&gt;&lt;CriteriaItem k="227172" c="New Hampshire" o="0" v="293" r="True" id="40" mask="" masktype="" maskkey="" enabled="" /&gt;&lt;CriteriaItem k="227172" c="Rhode Island" o="0" v="294" r="True" id="41" mask="" masktype="" maskkey="" enabled="" /&gt;&lt;CriteriaItem k="227172" c="Vermont" o="0" v="295" r="True" id="42" mask="" masktype="" maskkey="" enabled="" /&gt;&lt;/CriteriaItem&gt;&lt;CriteriaItem k="" c="Southeast" o="" v="" r="True" id="15" mask="" masktype="" maskkey="" enabled=""&gt;&lt;CriteriaItem k="227172" c="Alabama" o="0" v="296" r="True" id="43" mask="" masktype="" maskkey="" enabled="" /&gt;&lt;CriteriaItem k="227172" c="Arkansas" o="0" v="297" r="True" id="44" mask="" masktype="" maskkey="" enabled="" /&gt;&lt;CriteriaItem k="227172" c="Florida" o="0" v="298" r="True" id="45" mask="" masktype="" maskkey="" enabled="" /&gt;&lt;CriteriaItem k="227172" c="Georgia" o="0" v="299" r="True" id="46" mask="" masktype="" maskkey="" enabled="" /&gt;&lt;CriteriaItem k="227172" c="Mississippi" o="0" v="300" r="True" id="48" mask="" masktype="" maskkey="" enabled="" /&gt;&lt;CriteriaItem k="227172" c="North Carolina" o="0" v="301" r="True" id="49" mask="" masktype="" maskkey="" enabled="" /&gt;&lt;CriteriaItem k="227172" c="South Carolina" o="0" v="302" r="True" id="51" mask="" masktype="" maskkey="" enabled="" /&gt;&lt;CriteriaItem k="227172" c="Tennessee" o="0" v="303" r="True" id="52" mask="" masktype="" maskkey="" enabled="" /&gt;&lt;CriteriaItem k="227172" c="Virgin Islands, U.S." o="0" v="305" r="True" id="53" mask="" masktype="" maskkey="" enabled="" /&gt;&lt;CriteriaItem k="227172" c="Virginia" o="0" v="304" r="True" id="54" mask="" masktype="" maskkey="" enabled="" /&gt;&lt;CriteriaItem k="227172" c="West Virginia" o="0" v="306" r="True" id="55" mask="" masktype="" maskkey="" enabled="" /&gt;&lt;/CriteriaItem&gt;&lt;CriteriaItem k="" c="Southwest" o="" v="" r="True" id="16" mask="" masktype="" maskkey="" enabled=""&gt;&lt;CriteriaItem k="227172" c="Colorado" o="0" v="307" r="True" id="56" mask="" masktype="" maskkey="" enabled="" /&gt;&lt;CriteriaItem k="227172" c="Louisiana" o="0" v="308" r="True" id="47" mask="" masktype="" maskkey="" enabled="" /&gt;&lt;CriteriaItem k="227172" c="New Mexico" o="0" v="309" r="True" id="57" mask="" masktype="" maskkey="" enabled="" /&gt;&lt;CriteriaItem k="227172" c="Oklahoma" o="0" v="310" r="True" id="58" mask="" masktype="" maskkey="" enabled="" /&gt;&lt;CriteriaItem k="227172" c="Texas" o="0" v="311" r="True" id="59" mask="" masktype="" maskkey="" enabled="" /&gt;&lt;CriteriaItem k="227172" c="Utah" o="0" v="312" r="True" id="60" mask="" masktype="" maskkey="" enabled="" /&gt;&lt;/CriteriaItem&gt;&lt;CriteriaItem k="" c="West" o="" v="" r="True" id="17" mask="" masktype="" maskkey="" enabled=""&gt;&lt;CriteriaItem k="227172" c="Alaska" o="0" v="313" r="True" id="61" mask="" masktype="" maskkey="" enabled="" /&gt;&lt;CriteriaItem k="227172" c="American Samoa" o="0" v="314" r="True" id="62" mask="" masktype="" maskkey="" enabled="" /&gt;&lt;CriteriaItem k="227172" c="Arizona" o="0" v="315" r="True" id="63" mask="" masktype="" maskkey="" enabled="" /&gt;&lt;CriteriaItem k="227172" c="California" o="0" v="316" r="True" id="64" mask="" masktype="" maskkey="" enabled="" /&gt;&lt;CriteriaItem k="227172" c="Guam" o="0" v="318" r="True" id="65" mask="" masktype="" maskkey="" enabled="" /&gt;&lt;CriteriaItem k="227172" c="Hawaii" o="0" v="319" r="True" id="66" mask="" masktype="" maskkey="" enabled="" /&gt;&lt;CriteriaItem k="227172" c="Idaho" o="0" v="320" r="True" id="67" mask="" masktype="" maskkey="" enabled="" /&gt;&lt;CriteriaItem k="227172" c="Montana" o="0" v="323" r="True" id="68" mask="" masktype="" maskkey="" enabled="" /&gt;&lt;CriteriaItem k="227172" c="Nevada" o="0" v="324" r="True" id="69" mask="" masktype="" maskkey="" enabled="" /&gt;&lt;CriteriaItem k="227172" c="Northern Mariana Islands" o="0" v="322" r="True" id="70" mask="" masktype="" maskkey="" enabled="" /&gt;&lt;CriteriaItem k="227172" c="Oregon" o="0" v="325" r="True" id="71" mask="" masktype="" maskkey="" enabled="" /&gt;&lt;CriteriaItem k="227172" c="United States Minor Outlying Islands" o="0" v="327" r="True" id="72" mask="" masktype="" maskkey="" enabled="" /&gt;&lt;CriteriaItem k="227172" c="Washington" o="0" v="328" r="True" id="73" mask="" masktype="" maskkey="" enabled="" /&gt;&lt;CriteriaItem k="227172" c="Wyoming" o="0" v="329" r="True" id="74" mask="" masktype="" maskkey="" enabled="" /&gt;&lt;/CriteriaItem&gt;&lt;/CriteriaItem&gt;&lt;CriteriaItem k="227172" c="Canada" o="0" v="38" r="True" id="10" mask="" masktype="" maskkey="" enabled="" /&gt;&lt;CriteriaItem k="227172" c="Bermuda" o="0" v="12" r="True" id="11" mask="" masktype="" maskkey="" enabled="" /&gt;&lt;/CriteriaItem&gt;&lt;CriteriaItem k="" c="Europe" o="0" v="" r="True" id="4" mask="4" masktype="Geography" maskkey="221376" enabled=""&gt;&lt;CriteriaItem k="" c="Developed Europe" o="" v="" r="True" id="75" mask="" masktype="" maskkey="" enabled=""&gt;&lt;CriteriaItem k="227172" c="Andorra" o="0" v="170" r="True" id="93" mask="" masktype="" maskkey="" enabled="" /&gt;&lt;CriteriaItem k="227172" c="Austria" o="0" v="206" r="True" id="96" mask="" masktype="" maskkey="" enabled="" /&gt;&lt;CriteriaItem k="227172" c="Belgium" o="0" v="175" r="True" id="86" mask="" masktype="" maskkey="" enabled="" /&gt;&lt;CriteriaItem k="227172" c="Cyprus" o="0" v="126" r="True" id="97" mask="" masktype="" maskkey="" enabled="" /&gt;&lt;CriteriaItem k="227172" c="Czech Republic" o="0" v="207" r="True" id="77" mask="" masktype="" maskkey="" enabled="" /&gt;&lt;CriteriaItem k="227172" c="Denmark" o="0" v="209" r="True" id="87" mask="" masktype="" maskkey="" enabled="" /&gt;&lt;CriteriaItem k="227172" c="Finland" o="0" v="181" r="True" id="98" mask="" masktype="" maskkey="" enabled="" /&gt;&lt;CriteriaItem k="227172" c="France" o="0" v="183" r="True" id="79" mask="" masktype="" maskkey="" enabled="" /&gt;&lt;CriteriaItem k="227172" c="Germany" o="0" v="208" r="True" id="78" mask="" masktype="" maskkey="" enabled="" /&gt;&lt;CriteriaItem k="227172" c="Gibraltar" o="0" v="185" r="True" id="80" mask="" masktype="" maskkey="" enabled="" /&gt;&lt;CriteriaItem k="227172" c="Greece" o="0" v="186" r="True" id="83" mask="" masktype="" maskkey="" enabled="" /&gt;&lt;CriteriaItem k="227172" c="Greenland" o="0" v="19" r="True" id="82" mask="" masktype="" maskkey="" enabled="" /&gt;&lt;CriteriaItem k="227172" c="Iceland" o="0" v="189" r="True" id="99" mask="" masktype="" maskkey="" enabled="" /&gt;&lt;CriteriaItem k="227172" c="Ireland" o="0" v="212" r="True" id="84" mask="" masktype="" maskkey="" enabled="" /&gt;&lt;CriteriaItem k="227172" c="Italy" o="0" v="190" r="True" id="85" mask="" masktype="" maskkey="" enabled="" /&gt;&lt;CriteriaItem k="227172" c="Liechtenstein" o="0" v="213" r="True" id="94" mask="" masktype="" maskkey="" enabled="" /&gt;&lt;CriteriaItem k="227172" c="Luxembourg" o="0" v="214" r="True" id="81" mask="" masktype="" maskkey="" enabled="" /&gt;&lt;CriteriaItem k="227172" c="Malta" o="0" v="195" r="True" id="100" mask="" masktype="" maskkey="" enabled="" /&gt;&lt;CriteriaItem k="227172" c="Monaco" o="0" v="215" r="True" id="95" mask="" masktype="" maskkey="" enabled="" /&gt;&lt;CriteriaItem k="227172" c="Netherlands" o="0" v="216" r="True" id="91" mask="" masktype="" maskkey="" enabled="" /&gt;&lt;CriteriaItem k="227172" c="Norway" o="0" v="196" r="True" id="88" mask="" masktype="" maskkey="" enabled="" /&gt;&lt;CriteriaItem k="227172" c="Portugal" o="0" v="218" r="True" id="92" mask="" masktype="" maskkey="" enabled="" /&gt;&lt;CriteriaItem k="227172" c="San Marino" o="0" v="202" r="True" id="101" mask="" masktype="" maskkey="" enabled="" /&gt;&lt;CriteriaItem k="227172" c="Slovakia" o="0" v="201" r="True" id="103" mask="" masktype="" maskkey="" enabled="" /&gt;&lt;CriteriaItem k="227172" c="Slovenia" o="0" v="199" r="True" id="102" mask="" masktype="" maskkey="" enabled="" /&gt;&lt;CriteriaItem k="227172" c="Spain" o="0" v="210" r="True" id="89" mask="" masktype="" maskkey="" enabled="" /&gt;&lt;CriteriaItem k="227172" c="Sweden" o="0" v="219" r="True" id="90" mask="" masktype="" maskkey="" enabled="" /&gt;&lt;CriteriaItem k="227172" c="Switzerland" o="0" v="178" r="True" id="105" mask="" masktype="" maskkey="" enabled="" /&gt;&lt;CriteriaItem k="227172" c="United Kingdom" o="0" v="211" r="True" id="106" mask="" masktype="" maskkey="" enabled="" /&gt;&lt;CriteriaItem k="227172" c="Vatican City" o="0" v="205" r="True" id="104" mask="" masktype="" maskkey="" enabled="" /&gt;&lt;/CriteriaItem&gt;&lt;CriteriaItem k="" c="Emerging Europe" o="" v="" r="True" id="76" mask="" masktype="" maskkey="" enabled=""&gt;&lt;CriteriaItem k="227172" c="Åland Islands" o="0" v="172" r="True" id="107" mask="" masktype="" maskkey="" enabled="" /&gt;&lt;CriteriaItem k="227172" c="Albania" o="0" v="171" r="True" id="113" mask="" masktype="" maskkey="" enabled="" /&gt;&lt;CriteriaItem k="227172" c="Armenia" o="0" v="120" r="True" id="114" mask="" masktype="" maskkey="" enabled="" /&gt;&lt;CriteriaItem k="227172" c="Azerbaijan" o="0" v="173" r="True" id="108" mask="" masktype="" maskkey="" enabled="" /&gt;&lt;CriteriaItem k="227172" c="Belarus" o="0" v="177" r="True" id="115" mask="" masktype="" maskkey="" enabled="" /&gt;&lt;CriteriaItem k="227172" c="Bosnia &amp;amp; Herzegovina" o="0" v="174" r="True" id="109" mask="" masktype="" maskkey="" enabled="" /&gt;&lt;CriteriaItem k="227172" c="Bulgaria" o="0" v="176" r="True" id="116" mask="" masktype="" maskkey="" enabled="" /&gt;&lt;CriteriaItem k="227172" c="Croatia" o="0" v="187" r="True" id="117" mask="" masktype="" maskkey="" enabled="" /&gt;&lt;CriteriaItem k="227172" c="Estonia" o="0" v="180" r="True" id="118" mask="" masktype="" maskkey="" enabled="" /&gt;&lt;CriteriaItem k="227172" c="Macedonia" o="0" v="194" r="True" id="111" mask="" masktype="" maskkey="" enabled="" /&gt;&lt;CriteriaItem k="227172" c="Faroe Islands" o="0" v="182" r="True" id="110" mask="" masktype="" maskkey="" enabled="" /&gt;&lt;CriteriaItem k="227172" c="Georgia" o="0" v="184" r="True" id="112" mask="" masktype="" maskkey="" enabled="" /&gt;&lt;CriteriaItem k="227172" c="Hungary" o="0" v="188" r="True" id="119" mask="" masktype="" maskkey="" enabled="" /&gt;&lt;CriteriaItem k="227172" c="Latvia" o="0" v="192" r="True" id="120" mask="" masktype="" maskkey="" enabled="" /&gt;&lt;CriteriaItem k="227172" c="Lithuania" o="0" v="191" r="True" id="121" mask="" masktype="" maskkey="" enabled="" /&gt;&lt;CriteriaItem k="227172" c="Moldova" o="0" v="193" r="True" id="122" mask="" masktype="" maskkey="" enabled="" /&gt;&lt;CriteriaItem k="227172" c="Montenegro" o="0" v="997" r="True" id="1950" mask="" masktype="" maskkey="" enabled="" /&gt;&lt;CriteriaItem k="227172" c="Poland" o="0" v="217" r="True" id="123" mask="" masktype="" maskkey="" enabled="" /&gt;&lt;CriteriaItem k="227172" c="Romania" o="0" v="197" r="True" id="125" mask="" masktype="" maskkey="" enabled="" /&gt;&lt;CriteriaItem k="227172" c="Russia" o="0" v="198" r="True" id="126" mask="" masktype="" maskkey="" enabled="" /&gt;&lt;CriteriaItem k="227172" c="Serbia" o="0" v="179" r="True" id="127" mask="" masktype="" maskkey="" enabled="" /&gt;&lt;CriteriaItem k="227172" c="Svalbard" o="0" v="200" r="True" id="128" mask="" masktype="" maskkey="" enabled="" /&gt;&lt;CriteriaItem k="227172" c="Turkey" o="0" v="203" r="True" id="124" mask="" masktype="" maskkey="" enabled="" /&gt;&lt;CriteriaItem k="227172" c="Ukraine" o="0" v="204" r="True" id="129" mask="" masktype="" maskkey="" enabled="" /&gt;&lt;/CriteriaItem&gt;&lt;/CriteriaItem&gt;&lt;CriteriaItem k="" c="Asia-Pacific" o="0" v="" r="True" id="5" mask="2" masktype="Geography" maskkey="221376" enabled=""&gt;&lt;CriteriaItem k="" c="Developed Asia-Pacific" o="" v="" r="True" id="130" mask="" masktype="" maskkey="" enabled=""&gt;&lt;CriteriaItem k="227172" c="Australia" o="0" v="239" r="True" id="132" mask="" masktype="" maskkey="" enabled="" /&gt;&lt;CriteriaItem k="227172" c="Hong Kong" o="0" v="127" r="True" id="133" mask="" masktype="" maskkey="" enabled="" /&gt;&lt;CriteriaItem k="227172" c="Japan" o="0" v="133" r="True" id="134" mask="" masktype="" maskkey="" enabled="" /&gt;&lt;CriteriaItem k="227172" c="New Zealand" o="0" v="228" r="True" id="135" mask="" masktype="" maskkey="" enabled="" /&gt;&lt;CriteriaItem k="227172" c="Singapore" o="0" v="152" r="True" id="137" mask="" masktype="" maskkey="" enabled="" /&gt;&lt;CriteriaItem k="227172" c="South Korea" o="0" v="136" r="True" id="136" mask="" masktype="" maskkey="" enabled="" /&gt;&lt;CriteriaItem k="227172" c="Taiwan" o="0" v="169" r="True" id="138" mask="" masktype="" maskkey="" enabled="" /&gt;&lt;/CriteriaItem&gt;&lt;CriteriaItem k="" c="Emerging Asia-Pacific" o="" v="" r="True" id="131" mask="" masktype="" maskkey="" enabled=""&gt;&lt;CriteriaItem k="227172" c="Afghanistan" o="0" v="161" r="True" id="187" mask="" masktype="" maskkey="" enabled="" /&gt;&lt;CriteriaItem k="227172" c="Antarctica" o="0" v="57" r="True" id="139" mask="" masktype="" maskkey="" enabled="" /&gt;&lt;CriteriaItem k="227172" c="Bangladesh" o="0" v="121" r="True" id="161" mask="" masktype="" maskkey="" enabled="" /&gt;&lt;CriteriaItem k="227172" c="Bhutan" o="0" v="123" r="True" id="150" mask="" masktype="" maskkey="" enabled="" /&gt;&lt;CriteriaItem k="227172" c="British Indian Ocean" o="0" v="129" r="True" id="140" mask="" masktype="" maskkey="" enabled="" /&gt;&lt;CriteriaItem k="227172" c="Brunei" o="0" v="122" r="True" id="159" mask="" masktype="" maskkey="" enabled="" /&gt;&lt;CriteriaItem k="227172" c="Burma" o="0" v="142" r="True" id="190" mask="" masktype="" maskkey="" enabled="" /&gt;&lt;CriteriaItem k="227172" c="Cambodia" o="0" v="135" r="True" id="151" mask="" masktype="" maskkey="" enabled="" /&gt;&lt;CriteriaItem k="227172" c="China" o="0" v="163" r="True" id="162" mask="" masktype="" maskkey="" enabled="" /&gt;&lt;CriteriaItem k="227172" c="Christmas Island" o="0" v="125" r="True" id="179" mask="" masktype="" maskkey="" enabled="" /&gt;&lt;CriteriaItem k="227172" c="Cook Islands" o="0" v="220" r="True" id="142" mask="" masktype="" maskkey="" enabled="" /&gt;&lt;CriteriaItem k="227172" c="Fiji" o="0" v="221" r="True" id="164" mask="" masktype="" maskkey="" enabled="" /&gt;&lt;CriteriaItem k="227172" c="French Polynesia" o="0" v="229" r="True" id="180" mask="" masktype="" maskkey="" enabled="" /&gt;&lt;CriteriaItem k="227172" c="French Southern Trty" o="0" v="61" r="True" id="184" mask="" masktype="" maskkey="" enabled="" /&gt;&lt;CriteriaItem k="227172" c="Heard Island" o="0" v="60" r="True" id="181" mask="" masktype="" maskkey="" enabled="" /&gt;&lt;CriteriaItem k="227172" c="India" o="0" v="128" r="True" id="165" mask="" masktype="" maskkey="" enabled="" /&gt;&lt;CriteriaItem k="227172" c="Indonesia" o="0" v="164" r="True" id="166" mask="" masktype="" maskkey="" enabled="" /&gt;&lt;CriteriaItem k="227172" c="Kazakhstan" o="0" v="138" r="True" id="167" mask="" masktype="" maskkey="" enabled="" /&gt;&lt;CriteriaItem k="227172" c="Kiribati" o="0" v="222" r="True" id="168" mask="" masktype="" maskkey="" enabled="" /&gt;&lt;CriteriaItem k="227172" c="Kyrgyzst</t>
        </r>
      </text>
    </comment>
    <comment ref="E5" authorId="1" shapeId="0" xr:uid="{00000000-0006-0000-0200-000004000000}">
      <text>
        <r>
          <rPr>
            <b/>
            <sz val="9"/>
            <color indexed="81"/>
            <rFont val="Tahoma"/>
            <family val="2"/>
          </rPr>
          <t>an" o="0" v="134" r="True" id="154" mask="" masktype="" maskkey="" enabled="" /&gt;&lt;CriteriaItem k="227172" c="Laos" o="0" v="139" r="True" id="155" mask="" masktype="" maskkey="" enabled="" /&gt;&lt;CriteriaItem k="227172" c="Macau" o="0" v="144" r="True" id="156" mask="" masktype="" maskkey="" enabled="" /&gt;&lt;CriteriaItem k="227172" c="Malaysia" o="0" v="146" r="True" id="157" mask="" masktype="" maskkey="" enabled="" /&gt;&lt;CriteriaItem k="227172" c="Maldives" o="0" v="145" r="True" id="169" mask="" masktype="" maskkey="" enabled="" /&gt;&lt;CriteriaItem k="227172" c="Marshall Islands" o="0" v="240" r="True" id="173" mask="" masktype="" maskkey="" enabled="" /&gt;&lt;CriteriaItem k="227172" c="Mongolia" o="0" v="143" r="True" id="158" mask="" masktype="" maskkey="" enabled="" /&gt;&lt;CriteriaItem k="227172" c="Nauru" o="0" v="226" r="True" id="170" mask="" masktype="" maskkey="" enabled="" /&gt;&lt;CriteriaItem k="227172" c="Nepal" o="0" v="147" r="True" id="146" mask="" masktype="" maskkey="" enabled="" /&gt;&lt;CriteriaItem k="227172" c="New Caledonia" o="0" v="224" r="True" id="182" mask="" masktype="" maskkey="" enabled="" /&gt;&lt;CriteriaItem k="227172" c="Niue" o="0" v="227" r="True" id="160" mask="" masktype="" maskkey="" enabled="" /&gt;&lt;CriteriaItem k="227172" c="Norfolk Island" o="0" v="225" r="True" id="183" mask="" masktype="" maskkey="" enabled="" /&gt;&lt;CriteriaItem k="227172" c="North Korea" o="0" v="166" r="True" id="143" mask="" masktype="" maskkey="" enabled="" /&gt;&lt;CriteriaItem k="227172" c="Northern Mariana" o="0" v="223" r="True" id="141" mask="" masktype="" maskkey="" enabled="" /&gt;&lt;CriteriaItem k="227172" c="Pakistan" o="0" v="149" r="True" id="149" mask="" masktype="" maskkey="" enabled="" /&gt;&lt;CriteriaItem k="227172" c="Palau" o="0" v="232" r="True" id="171" mask="" masktype="" maskkey="" enabled="" /&gt;&lt;CriteriaItem k="227172" c="Papua New Guinea" o="0" v="230" r="True" id="147" mask="" masktype="" maskkey="" enabled="" /&gt;&lt;CriteriaItem k="227172" c="Philippines" o="0" v="167" r="True" id="174" mask="" masktype="" maskkey="" enabled="" /&gt;&lt;CriteriaItem k="227172" c="Pitcairn Islands" o="0" v="231" r="True" id="163" mask="" masktype="" maskkey="" enabled="" /&gt;&lt;CriteriaItem k="227172" c="Samoa" o="0" v="241" r="True" id="148" mask="" masktype="" maskkey="" enabled="" /&gt;&lt;CriteriaItem k="227172" c="Solomon Islands" o="0" v="233" r="True" id="178" mask="" masktype="" maskkey="" enabled="" /&gt;&lt;CriteriaItem k="227172" c="Sri Lanka" o="0" v="141" r="True" id="145" mask="" masktype="" maskkey="" enabled="" /&gt;&lt;CriteriaItem k="227172" c="Tajikistan" o="0" v="155" r="True" id="172" mask="" masktype="" maskkey="" enabled="" /&gt;&lt;CriteriaItem k="227172" c="Thailand" o="0" v="154" r="True" id="152" mask="" masktype="" maskkey="" enabled="" /&gt;&lt;CriteriaItem k="227172" c="Timor-Leste" o="0" v="157" r="True" id="144" mask="" masktype="" maskkey="" enabled="" /&gt;&lt;CriteriaItem k="227172" c="Tokelau" o="0" v="234" r="True" id="186" mask="" masktype="" maskkey="" enabled="" /&gt;&lt;CriteriaItem k="227172" c="Tonga" o="0" v="235" r="True" id="153" mask="" masktype="" maskkey="" enabled="" /&gt;&lt;CriteriaItem k="227172" c="Turkmenistan" o="0" v="156" r="True" id="188" mask="" masktype="" maskkey="" enabled="" /&gt;&lt;CriteriaItem k="227172" c="Tuvalu" o="0" v="236" r="True" id="189" mask="" masktype="" maskkey="" enabled="" /&gt;&lt;CriteriaItem k="227172" c="Uzbekistan" o="0" v="158" r="True" id="175" mask="" masktype="" maskkey="" enabled="" /&gt;&lt;CriteriaItem k="227172" c="Vanuatu" o="0" v="237" r="True" id="176" mask="" masktype="" maskkey="" enabled="" /&gt;&lt;CriteriaItem k="227172" c="Vietnam" o="0" v="159" r="True" id="177" mask="" masktype="" maskkey="" enabled="" /&gt;&lt;CriteriaItem k="227172" c="Wallis &amp;amp; Futuna" o="0" v="238" r="True" id="185" mask="" masktype="" maskkey="" enabled="" /&gt;&lt;/CriteriaItem&gt;&lt;/CriteriaItem&gt;&lt;CriteriaItem k="" c="Middle East" o="0" v="" r="True" id="6" mask="32" masktype="Geography" maskkey="221376" enabled=""&gt;&lt;CriteriaItem k="227172" c="Bahrain" o="0" v="162" r="True" id="194" mask="" masktype="" maskkey="" enabled="" /&gt;&lt;CriteriaItem k="227172" c="Egypt" o="0" v="74" r="True" id="191" mask="" masktype="" maskkey="" enabled="" /&gt;&lt;CriteriaItem k="227172" c="Iran" o="0" v="131" r="True" id="193" mask="" masktype="" maskkey="" enabled="" /&gt;&lt;CriteriaItem k="227172" c="Iraq" o="0" v="130" r="True" id="198" mask="" masktype="" maskkey="" enabled="" /&gt;&lt;CriteriaItem k="227172" c="Israel" o="0" v="165" r="True" id="200" mask="" masktype="" maskkey="" enabled="" /&gt;&lt;CriteriaItem k="227172" c="Jordan" o="0" v="132" r="True" id="192" mask="" masktype="" maskkey="" enabled="" /&gt;&lt;CriteriaItem k="227172" c="Kuwait" o="0" v="137" r="True" id="201" mask="" masktype="" maskkey="" enabled="" /&gt;&lt;CriteriaItem k="227172" c="Lebanon" o="0" v="140" r="True" id="196" mask="" masktype="" maskkey="" enabled="" /&gt;&lt;CriteriaItem k="227172" c="Oman" o="0" v="148" r="True" id="203" mask="" masktype="" maskkey="" enabled="" /&gt;&lt;CriteriaItem k="227172" c="Palestinian Trty" o="0" v="150" r="True" id="197" mask="" masktype="" maskkey="" enabled="" /&gt;&lt;CriteriaItem k="227172" c="Qatar" o="0" v="151" r="True" id="202" mask="" masktype="" maskkey="" enabled="" /&gt;&lt;CriteriaItem k="227172" c="Saudi Arabia" o="0" v="168" r="True" id="195" mask="" masktype="" maskkey="" enabled="" /&gt;&lt;CriteriaItem k="227172" c="Syria" o="0" v="153" r="True" id="204" mask="" masktype="" maskkey="" enabled="" /&gt;&lt;CriteriaItem k="227172" c="United Arab Emirates" o="0" v="119" r="True" id="205" mask="" masktype="" maskkey="" enabled="" /&gt;&lt;CriteriaItem k="227172" c="Yemen" o="0" v="160" r="True" id="199" mask="" masktype="" maskkey="" enabled="" /&gt;&lt;/CriteriaItem&gt;&lt;CriteriaItem k="" c="Latin America and Caribbean" o="0" v="" r="True" id="7" mask="8" masktype="Geography" maskkey="221376" enabled=""&gt;&lt;CriteriaItem k="227172" c="Anguilla" o="0" v="9" r="True" id="206" mask="" masktype="" maskkey="" enabled="" /&gt;&lt;CriteriaItem k="227172" c="Antigua and Barbuda" o="0" v="8" r="True" id="207" mask="" masktype="" maskkey="" enabled="" /&gt;&lt;CriteriaItem k="227172" c="Argentina" o="0" v="52" r="True" id="208" mask="" masktype="" maskkey="" enabled="" /&gt;&lt;CriteriaItem k="227172" c="Aruba" o="0" v="10" r="True" id="209" mask="" masktype="" maskkey="" enabled="" /&gt;&lt;CriteriaItem k="227172" c="Bahamas" o="0" v="37" r="True" id="216" mask="" masktype="" maskkey="" enabled="" /&gt;&lt;CriteriaItem k="227172" c="Barbados" o="0" v="11" r="True" id="210" mask="" masktype="" maskkey="" enabled="" /&gt;&lt;CriteriaItem k="227172" c="Belize" o="0" v="13" r="True" id="211" mask="" masktype="" maskkey="" enabled="" /&gt;&lt;CriteriaItem k="227172" c="Bolivia" o="0" v="43" r="True" id="230" mask="" masktype="" maskkey="" enabled="" /&gt;&lt;CriteriaItem k="227172" c="Brazil" o="0" v="53" r="True" id="224" mask="" masktype="" maskkey="" enabled="" /&gt;&lt;CriteriaItem k="227172" c="BVI" o="0" v="35" r="True" id="213" mask="" masktype="" maskkey="" enabled="" /&gt;&lt;CriteriaItem k="227172" c="Cayman Islands" o="0" v="41" r="True" id="214" mask="" masktype="" maskkey="" enabled="" /&gt;&lt;CriteriaItem k="227172" c="Chile" o="0" v="54" r="True" id="231" mask="" masktype="" maskkey="" enabled="" /&gt;&lt;CriteriaItem k="227172" c="Cocos Islands" o="0" v="124" r="True" id="250" mask="" masktype="" maskkey="" enabled="" /&gt;&lt;CriteriaItem k="227172" c="Colombia" o="0" v="44" r="True" id="232" mask="" masktype="" maskkey="" enabled="" /&gt;&lt;CriteriaItem k="227172" c="Costa Rica" o="0" v="14" r="True" id="233" mask="" masktype="" maskkey="" enabled="" /&gt;&lt;CriteriaItem k="227172" c="Cuba" o="0" v="15" r="True" id="234" mask="" masktype="" maskkey="" enabled="" /&gt;&lt;CriteriaItem k="227172" c="Dominica" o="0" v="16" r="True" id="215" mask="" masktype="" maskkey="" enabled="" /&gt;&lt;CriteriaItem k="227172" c="Dominican Republic" o="0" v="17" r="True" id="221" mask="" masktype="" maskkey="" enabled="" /&gt;&lt;CriteriaItem k="227172" c="Ecuador" o="0" v="55" r="True" id="235" mask="" masktype="" maskkey="" enabled="" /&gt;&lt;CriteriaItem k="227172" c="El Salvador" o="0" v="42" r="True" id="236" mask="" masktype="" maskkey="" enabled="" /&gt;&lt;CriteriaItem k="227172" c="Falkland Islands" o="0" v="45" r="True" id="222" mask="" masktype="" maskkey="" enabled="" /&gt;&lt;CriteriaItem k="227172" c="French Guiana" o="0" v="46" r="True" id="219" mask="" masktype="" maskkey="" enabled="" /&gt;&lt;CriteriaItem k="227172" c="Grenada" o="0" v="18" r="True" id="225" mask="" masktype="" maskkey="" enabled="" /&gt;&lt;CriteriaItem k="227172" c="Guadeloupe" o="0" v="20" r="True" id="218" mask="" masktype="" maskkey="" enabled="" /&gt;&lt;CriteriaItem k="227172" c="Guatemala" o="0" v="39" r="True" id="237" mask="" masktype="" maskkey="" enabled="" /&gt;&lt;CriteriaItem k="227172" c="Guyana" o="0" v="47" r="True" id="217" mask="" masktype="" maskkey="" enabled="" /&gt;&lt;CriteriaItem k="227172" c="Haiti" o="0" v="22" r="True" id="238" mask="" masktype="" maskkey="" enabled="" /&gt;&lt;CriteriaItem k="227172" c="Honduras" o="0" v="21" r="True" id="239" mask="" masktype="" maskkey="" enabled="" /&gt;&lt;CriteriaItem k="227172" c="Jamaica" o="0" v="23" r="True" id="226" mask="" masktype="" maskkey="" enabled="" /&gt;&lt;CriteriaItem k="227172" c="Martinique" o="0" v="25" r="True" id="220" mask="" masktype="" maskkey="" enabled="" /&gt;&lt;CriteriaItem k="227172" c="Mexico" o="0" v="27" r="True" id="252" mask="" masktype="" maskkey="" enabled="" /&gt;&lt;CriteriaItem k="227172" c="Montserrat" o="0" v="26" r="True" id="227" mask="" masktype="" maskkey="" enabled="" /&gt;&lt;CriteriaItem k="227172" c="Netherlands Antilles" o="0" v="36" r="True" id="228" mask="" masktype="" maskkey="" enabled="" /&gt;&lt;CriteriaItem k="227172" c="Nicaragua" o="0" v="28" r="True" id="240" mask="" masktype="" maskkey="" enabled="" /&gt;&lt;CriteriaItem k="227172" c="Panama" o="0" v="29" r="True" id="241" mask="" masktype="" maskkey="" enabled="" /&gt;&lt;CriteriaItem k="227172" c="Paraguay" o="0" v="49" r="True" id="242" mask="" masktype="" maskkey="" enabled="" /&gt;&lt;CriteriaItem k="227172" c="Peru" o="0" v="48" r="True" id="243" mask="" masktype="" maskkey="" enabled="" /&gt;&lt;CriteriaItem k="227172" c="Saint Lucia" o="0" v="24" r="True" id="246" mask="" masktype="" maskkey="" enabled="" /&gt;&lt;CriteriaItem k="227172" c="Saint Vincent" o="0" v="34" r="True" id="247" mask="" masktype="" maskkey="" enabled="" /&gt;&lt;CriteriaItem k="227172" c="South Georgia" o="0" v="59" r="True" id="248" mask="" masktype="" maskkey="" enabled="" /&gt;&lt;CriteriaItem k="227172" c="St. Kitts and Nevis" o="0" v="40" r="True" id="223" mask="" masktype="" maskkey="" enabled="" /&gt;&lt;CriteriaItem k="227172" c="St. Pierre, Miquelon" o="0" v="30" r="True" id="249" mask="" masktype="" maskkey="" enabled="" /&gt;&lt;CriteriaItem k="227172" c="Suriname" o="0" v="50" r="True" id="244" mask="" masktype="" maskkey="" enabled="" /&gt;&lt;CriteriaItem k="227172" c="Trinidad and Tobago" o="0" v="32" r="True" id="245" mask="" masktype="" maskkey="" enabled="" /&gt;&lt;CriteriaItem k="227172" c="Turks &amp;amp; Caicos" o="0" v="31" r="True" id="251" mask="" masktype="" maskkey="" enabled="" /&gt;&lt;CriteriaItem k="227172" c="Uruguay" o="0" v="51" r="True" id="229" mask="" masktype="" maskkey="" enabled="" /&gt;&lt;CriteriaItem k="227172" c="Venezuela" o="0" v="56" r="True" id="212" mask="" masktype="" maskkey="" enabled="" /&gt;&lt;/CriteriaItem&gt;&lt;CriteriaItem k="" c="Africa" o="0" v="" r="True" id="8" mask="1" masktype="Geography" maskkey="221376" enabled=""&gt;&lt;CriteriaItem k="227172" c="Algeria" o="0" v="73" r="True" id="257" mask="" masktype="" maskkey="" enabled="" /&gt;&lt;CriteriaItem k="227172" c="Angola" o="0" v="62" r="True" id="267" mask="" masktype="" maskkey="" enabled="" /&gt;&lt;CriteriaItem k="227172" c="Benin" o="0" v="65" r="True" id="268" mask="" masktype="" maskkey="" enabled="" /&gt;&lt;CriteriaItem k="227172" c="Botswana" o="0" v="66" r="True" id="269" mask="" masktype="" maskkey="" enabled="" /&gt;&lt;CriteriaItem k="227172" c="Bouvet Island" o="0" v="58" r="True" id="253" mask="" masktype="" maskkey="" enabled="" /&gt;&lt;CriteriaItem k="227172" c="Burkina Faso" o="0" v="63" r="True" id="254" mask="" masktype="" maskkey="" enabled="" /&gt;&lt;CriteriaItem k="227172" c="Burundi" o="0" v="64" r="True" id="270" mask="" masktype="" maskkey="" enabled="" /&gt;&lt;CriteriaItem k="227172" c="Cameroon" o="0" v="70" r="True" id="271" mask="" masktype="" maskkey="" enabled="" /&gt;&lt;CriteriaItem k="227172" c="Cape Verde" o="0" v="71" r="True" id="272" mask="" masktype="" maskkey="" enabled="" /&gt;&lt;CriteriaItem k="227172" c="Central African Rep." o="0" v="67" r="True" id="255" mask="" masktype="" maskkey="" enabled="" /&gt;&lt;CriteriaItem k="227172" c="Chad" o="0" v="108" r="True" id="273" mask="" masktype="" maskkey="" enabled="" /&gt;&lt;CriteriaItem k="227172" c="Comoros" o="0" v="117" r="True" id="307" mask="" masktype="" maskkey="" enabled="" /&gt;&lt;CriteriaItem k="227172" c="Cote d'Ivoire" o="0" v="69" r="True" id="274" mask="" masktype="" maskkey="" enabled="" /&gt;&lt;CriteriaItem k="227172" c="Dem. Rep. Congo" o="0" v="115" r="True" id="256" mask="" masktype="" maskkey="" enabled="" /&gt;&lt;CriteriaItem k="227172" c="Djibouti" o="0" v="72" r="True" id="275" mask="" masktype="" maskkey="" enabled="" /&gt;&lt;CriteriaItem k="227172" c="Equatorial Guinea" o="0" v="82" r="True" id="276" mask="" masktype="" maskkey="" enabled="" /&gt;&lt;CriteriaItem k="227172" c="Eritrea" o="0" v="76" r="True" id="304" mask="" masktype="" maskkey="" enabled="" /&gt;&lt;CriteriaItem k="227172" c="Ethiopia" o="0" v="77" r="True" id="260" mask="" masktype="" maskkey="" enabled="" /&gt;&lt;CriteriaItem k="227172" c="Gabon" o="0" v="78" r="True" id="262" mask="" masktype="" maskkey="" enabled="" /&gt;&lt;CriteriaItem k="227172" c="Gambia" o="0" v="80" r="True" id="294" mask="" masktype="" maskkey="" enabled="" /&gt;&lt;CriteriaItem k="227172" c="Ghana" o="0" v="79" r="True" id="277" mask="" masktype="" maskkey="" enabled="" /&gt;&lt;CriteriaItem k="227172" c="Guinea" o="0" v="81" r="True" id="278" mask="" masktype="" maskkey="" enabled="" /&gt;&lt;CriteriaItem k="227172" c="Guinea-Bissau" o="0" v="83" r="True" id="279" mask="" masktype="" maskkey="" enabled="" /&gt;&lt;CriteriaItem k="227172" c="Kenya" o="0" v="84" r="True" id="280" mask="" masktype="" maskkey="" enabled="" /&gt;&lt;CriteriaItem k="227172" c="Lesotho" o="0" v="86" r="True" id="264" mask="" masktype="" maskkey="" enabled="" /&gt;&lt;CriteriaItem k="227172" c="Liberia" o="0" v="85" r="True" id="281" mask="" masktype="" maskkey="" enabled="" /&gt;&lt;CriteriaItem k="227172" c="Libya" o="0" v="87" r="True" id="302" mask="" masktype="" maskkey="" enabled="" /&gt;&lt;CriteriaItem k="227172" c="Madagascar" o="0" v="89" r="True" id="282" mask="" masktype="" maskkey="" enabled="" /&gt;&lt;CriteriaItem k="227172" c="Malawi" o="0" v="93" r="True" id="283" mask="" masktype="" maskkey="" enabled="" /&gt;&lt;CriteriaItem k="227172" c="Mali" o="0" v="90" r="True" id="284" mask="" masktype="" maskkey="" enabled="" /&gt;&lt;CriteriaItem k="227172" c="Mauritania" o="0" v="91" r="True" id="263" mask="" masktype="" maskkey="" enabled="" /&gt;&lt;CriteriaItem k="227172" c="Mauritius" o="0" v="92" r="True" id="285" mask="" masktype="" maskkey="" enabled="" /&gt;&lt;CriteriaItem k="227172" c="Mayotte" o="0" v="113" r="True" id="305" mask="" masktype="" maskkey="" enabled="" /&gt;&lt;CriteriaItem k="227172" c="Morocco" o="0" v="88" r="True" id="265" mask="" masktype="" maskkey="" enabled="" /&gt;&lt;CriteriaItem k="227172" c="Mozambique" o="0" v="94" r="True" id="286" mask="" masktype="" maskkey="" enabled="" /&gt;&lt;CriteriaItem k="227172" c="Namibia" o="0" v="95" r="True" id="287" mask="" masktype="" maskkey="" enabled="" /&gt;&lt;CriteriaItem k="227172" c="Niger" o="0" v="96" r="True" id="288" mask="" masktype="" maskkey="" enabled="" /&gt;&lt;CriteriaItem k="227172" c="Nigeria" o="0" v="97" r="True" id="261" mask="" masktype="" maskkey="" enabled="" /&gt;&lt;CriteriaItem k="227172" c="Rep. Of the Congo" o="0" v="68" r="True" id="293" mask="" masktype="" maskkey="" enabled="" /&gt;&lt;CriteriaItem k="227172" c="Reunion" o="0" v="98" r="True" id="259" mask="" masktype="" maskkey="" enabled="" /&gt;&lt;CriteriaItem k="227172" c="Rwanda" o="0" v="99" r="True" id="300" mask="" masktype="" maskkey="" enabled="" /&gt;&lt;CriteriaItem k="227172" c="Saint Helena" o="0" v="102" r="True" id="301" mask="" masktype="" maskkey="" enabled="" /&gt;&lt;CriteriaItem k="227172" c="Sao Tome &amp;amp; Principe" o="0" v="106" r="True" id="258" mask="" masktype="" maskkey="" enabled="" /&gt;&lt;CriteriaItem k="227172" c="Senegal" o="0" v="104" r="True" id="289" mask="" masktype="" maskkey="" enabled="" /&gt;&lt;CriteriaItem k="227172" c="Seychelles" o="0" v="100" r="True" id="290" mask="" masktype="" maskkey="" enabled="" /&gt;&lt;CriteriaItem k="227172" c="Sierra Leone" o="0" v="103" r="True" id="291" mask="" masktype="" maskkey="" enabled="" /&gt;&lt;CriteriaItem k="227172" c="Somalia" o="0" v="105" r="True" id="303" mask="" masktype="" maskkey="" enabled="" /&gt;&lt;CriteriaItem k="227172" c="South Africa" o="0" v="118" r="True" id="292" mask="" masktype="" maskkey="" enabled="" /&gt;&lt;CriteriaItem k="227172" c="Sudan" o="0" v="101" r="True" id="295" mask="" masktype="" maskkey="" enabled="" /&gt;&lt;CriteriaItem k="227172" c="Swaziland" o="0" v="107" r="True" id="266" mask="" masktype="" maskkey="" enabled="" /&gt;&lt;CriteriaItem k="227172" c="Tanzania" o="0" v="111" r="True" id="308" mask="" masktype="" maskkey="" enabled="" /&gt;&lt;CriteriaItem k="227172" c="Togo" o="0" v="109" r="True" id="306" mask="" masktype="" maskkey="" enabled="" /&gt;&lt;CriteriaItem k="227172" c="Tunisia" o="0" v="110" r="True" id="296" mask="" masktype="" maskkey="" enabled="" /&gt;&lt;CriteriaItem k="227172" c="Uganda" o="0" v="112" r="True" id="297" mask="" masktype="" maskkey="" enabled="" /&gt;&lt;CriteriaItem k="227172" c="Western Sahara" o="0" v="75" r="True" id="309" mask="" masktype="" maskkey="" enabled="" /&gt;&lt;CriteriaItem k="227172" c="Zambia" o="0" v="114" r="True" id="298" mask="" masktype="" maskkey="" enabled="" /&gt;&lt;CriteriaItem k="227172" c="Zimbabwe" o="0" v="116" r="True" id="299" mask="" masktype="" maskkey="" enabled="" /&gt;&lt;/CriteriaItem&gt;&lt;/CriteriaItem&gt;&lt;/CriteriaGroup&gt;&lt;CriteriaGroup k="310" c="Operating status" o="1"&gt;&lt;CriteriaItem k="221552" c="Operating companies" o="0" v="1" r="True" id="311" mask="" masktype="" maskkey="" enabled="" /&gt;&lt;CriteriaItem k="221552" c="Acquired/Defunct" o="0" v="0" r="False" id="312" mask="" masktype="" maskkey="" enabled="" /&gt;&lt;/CriteriaGroup&gt;&lt;CriteriaGroup k="313" c="Ownership status" o="1"&gt;&lt;CriteriaItem k="200001" c="Listed" o="20" v="" r="True" id="314" mask="" masktype="" maskkey="" enabled="" /&gt;&lt;CriteriaItem k="200001" c="Non-Listed" o="19" v="" r="True" id="315" mask="" masktype="" maskkey="" enabled="" /&gt;&lt;/CriteriaGroup&gt;&lt;/CriteriaGroups&gt;&lt;QueryStatements&gt;&lt;Statement DisplayText="Ownership Structure "&gt;&lt;QueryLine BeginGroup="False" EndGroup="False" Connector="None" Operator="NotIn" Value="'Mutual/ Co-op','Government Agency','Government-owned Company'"&gt;&lt;Field KeyProductQueryItem="131294" /&gt;&lt;/QueryLine&gt;&lt;Field Name="Ownership Structure " Type="varchar" Units=""&gt;&lt;Lookup&gt;&lt;LookupItem Description="Government Agency" Value="Government Agency" Relative="" Mask="Government Agency" /&gt;&lt;LookupItem Description="Government-owned Company" Value="Government-owned Company" Relative="" Mask="Government-owned Company" /&gt;&lt;LookupItem Description="Limited Liability Corp" Value="Limited Liability Corp" Relative="" Mask="Limited Liability Corp" /&gt;&lt;LookupItem Description="Master Limited Partnership" Value="Master Limited Partnership" Relative="" Mask="Master Limited Partnership" /&gt;&lt;LookupItem Description="Mutual Holding Company" Value="Mutual Holding Company" Relative="" Mask="Mutual Holding Company" /&gt;&lt;LookupItem Description="Mutual Holding Company-NonStock" Value="Mutual Holding Company-NonStock" Relative="" Mask="Mutual Holding Company-NonStock" /&gt;&lt;LookupItem Description="Mutual/ Co-op" Value="Mutual/ Co-op" Relative="" Mask="Mutual/ Co-op" /&gt;&lt;LookupItem Description="Not for Profit" Value="Not for Profit" Relative="" Mask="Not for Profit" /&gt;&lt;LookupItem Description="Proprietorship" Value="Proprietorship" Relative="" Mask="Proprietorship" /&gt;&lt;LookupItem Description="Special-purpose Entity" Value="Special-purpose Entity" Relative="" Mask="Special-purpose Entity" /&gt;&lt;LookupItem Description="Stock Corporation" Value="Stock Corporation" Relative="" Mask="Stock Corporation" /&gt;&lt;LookupItem Description="Tax-free Partnership" Value="Tax-free Partnership" Relative="" Mask="Tax-free Partnership" /&gt;&lt;LookupItem Description="Trust" Value="Trust" Relative="" Mask="Trust" /&gt;&lt;/Lookup&gt;&lt;/Field&gt;&lt;/Statement&gt;&lt;/QueryStatements&gt;&lt;/SavedQuery&gt;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<sst xmlns="http://schemas.openxmlformats.org/spreadsheetml/2006/main" count="25465" uniqueCount="734">
  <si>
    <t>Core functionality:</t>
  </si>
  <si>
    <t>Instructions:</t>
  </si>
  <si>
    <t>AEP Generating Company</t>
  </si>
  <si>
    <t>AES Corporation</t>
  </si>
  <si>
    <t>Alabama Power Company</t>
  </si>
  <si>
    <t>ALLETE, Inc.</t>
  </si>
  <si>
    <t>Alliant Energy Corporation</t>
  </si>
  <si>
    <t>Ameren Corporation</t>
  </si>
  <si>
    <t>American Electric Power Company, Inc.</t>
  </si>
  <si>
    <t>Appalachian Power Company</t>
  </si>
  <si>
    <t>Arizona Public Service Company</t>
  </si>
  <si>
    <t>Atlantic City Electric Company</t>
  </si>
  <si>
    <t>Avista Corporation</t>
  </si>
  <si>
    <t>Baltimore Gas and Electric Company</t>
  </si>
  <si>
    <t>Black Hills Corporation</t>
  </si>
  <si>
    <t>Black Hills Power, Inc.</t>
  </si>
  <si>
    <t>Calpine Corporation</t>
  </si>
  <si>
    <t>CenterPoint Energy Houston Electric, LLC</t>
  </si>
  <si>
    <t>CenterPoint Energy Resources Corp.</t>
  </si>
  <si>
    <t>CenterPoint Energy, Inc.</t>
  </si>
  <si>
    <t>Central Maine Power Company</t>
  </si>
  <si>
    <t>CH Energy Group, Inc.</t>
  </si>
  <si>
    <t>Chesapeake Utilities Corporation</t>
  </si>
  <si>
    <t>Cleco Power LLC</t>
  </si>
  <si>
    <t>CMS Energy Corporation</t>
  </si>
  <si>
    <t>Commonwealth Edison Company</t>
  </si>
  <si>
    <t>Connecticut Natural Gas Corporation</t>
  </si>
  <si>
    <t>Consolidated Edison Company of New York, Inc.</t>
  </si>
  <si>
    <t>Consolidated Edison, Inc.</t>
  </si>
  <si>
    <t>Consumers Energy Company</t>
  </si>
  <si>
    <t>Covanta Holding Corporation</t>
  </si>
  <si>
    <t>Dayton Power and Light Company</t>
  </si>
  <si>
    <t>Delmarva Power &amp; Light Company</t>
  </si>
  <si>
    <t>DTE Energy Company</t>
  </si>
  <si>
    <t>Duke Energy Carolinas, LLC</t>
  </si>
  <si>
    <t>Duke Energy Corporation</t>
  </si>
  <si>
    <t>Duke Energy Kentucky, Inc.</t>
  </si>
  <si>
    <t>Duke Energy Ohio, Inc.</t>
  </si>
  <si>
    <t>Edison International</t>
  </si>
  <si>
    <t>El Paso Electric Company</t>
  </si>
  <si>
    <t>Entergy Corporation</t>
  </si>
  <si>
    <t>Entergy Louisiana, LLC</t>
  </si>
  <si>
    <t>Entergy Texas, Inc.</t>
  </si>
  <si>
    <t>Exelon Corporation</t>
  </si>
  <si>
    <t>FirstEnergy Corp.</t>
  </si>
  <si>
    <t>Florida Power &amp; Light Company</t>
  </si>
  <si>
    <t>Georgia Power Company</t>
  </si>
  <si>
    <t>Gulf Power Company</t>
  </si>
  <si>
    <t>Hawaiian Electric Company, Inc.</t>
  </si>
  <si>
    <t>Hawaiian Electric Industries, Inc.</t>
  </si>
  <si>
    <t>IDACORP, Inc.</t>
  </si>
  <si>
    <t>Indiana Michigan Power Company</t>
  </si>
  <si>
    <t>Interstate Power and Light Company</t>
  </si>
  <si>
    <t>IPALCO Enterprises, Inc.</t>
  </si>
  <si>
    <t>ITC Holdings Corp.</t>
  </si>
  <si>
    <t>Jersey Central Power &amp; Light Company</t>
  </si>
  <si>
    <t>Kentucky Power Company</t>
  </si>
  <si>
    <t>Madison Gas and Electric Company</t>
  </si>
  <si>
    <t>Metropolitan Edison Company</t>
  </si>
  <si>
    <t>MGE Energy, Inc.</t>
  </si>
  <si>
    <t>MidAmerican Energy Company</t>
  </si>
  <si>
    <t>MidAmerican Funding, LLC</t>
  </si>
  <si>
    <t>Mississippi Power Company</t>
  </si>
  <si>
    <t>National Fuel Gas Company</t>
  </si>
  <si>
    <t>Nevada Power Company</t>
  </si>
  <si>
    <t>New Jersey Natural Gas Company</t>
  </si>
  <si>
    <t>New Jersey Resources Corporation</t>
  </si>
  <si>
    <t>NiSource Inc.</t>
  </si>
  <si>
    <t>North Shore Gas Company</t>
  </si>
  <si>
    <t>Northwest Natural Gas Company</t>
  </si>
  <si>
    <t>NorthWestern Corporation</t>
  </si>
  <si>
    <t>NRG Energy, Inc.</t>
  </si>
  <si>
    <t>NSTAR Electric Company</t>
  </si>
  <si>
    <t>OGE Energy Corp.</t>
  </si>
  <si>
    <t>Ohio Edison Company</t>
  </si>
  <si>
    <t>Ohio Power Company</t>
  </si>
  <si>
    <t>Oklahoma Gas and Electric Company</t>
  </si>
  <si>
    <t>Oncor Electric Delivery Company LLC</t>
  </si>
  <si>
    <t>Orange and Rockland Utilities, Inc.</t>
  </si>
  <si>
    <t>Otter Tail Corporation</t>
  </si>
  <si>
    <t>Pacific Gas and Electric Company</t>
  </si>
  <si>
    <t>PacifiCorp</t>
  </si>
  <si>
    <t>Pennsylvania Electric Company</t>
  </si>
  <si>
    <t>PG&amp;E Corporation</t>
  </si>
  <si>
    <t>Piedmont Natural Gas Company, Inc.</t>
  </si>
  <si>
    <t>Pinnacle West Capital Corporation</t>
  </si>
  <si>
    <t>PNM Resources, Inc.</t>
  </si>
  <si>
    <t>Portland General Electric Company</t>
  </si>
  <si>
    <t>Potomac Electric Power Company</t>
  </si>
  <si>
    <t>PPL Corporation</t>
  </si>
  <si>
    <t>PPL Electric Utilities Corporation</t>
  </si>
  <si>
    <t>Progress Energy, Inc.</t>
  </si>
  <si>
    <t>PSEG Power LLC</t>
  </si>
  <si>
    <t>Public Service Company of Colorado</t>
  </si>
  <si>
    <t>Public Service Company of New Hampshire</t>
  </si>
  <si>
    <t>Public Service Company of New Mexico</t>
  </si>
  <si>
    <t>Public Service Company of North Carolina, Incorporated</t>
  </si>
  <si>
    <t>Public Service Company of Oklahoma</t>
  </si>
  <si>
    <t>Public Service Electric and Gas Company</t>
  </si>
  <si>
    <t>Public Service Enterprise Group Incorporated</t>
  </si>
  <si>
    <t>Puget Energy, Inc.</t>
  </si>
  <si>
    <t>Puget Sound Energy, Inc.</t>
  </si>
  <si>
    <t>RGC Resources, Inc.</t>
  </si>
  <si>
    <t>Sempra Energy</t>
  </si>
  <si>
    <t>Sierra Pacific Power Company</t>
  </si>
  <si>
    <t>South Jersey Gas Company</t>
  </si>
  <si>
    <t>South Jersey Industries, Inc.</t>
  </si>
  <si>
    <t>Southern California Gas Company</t>
  </si>
  <si>
    <t>Southern Power Company</t>
  </si>
  <si>
    <t>Southwestern Electric Power Company</t>
  </si>
  <si>
    <t>Southwestern Public Service Company</t>
  </si>
  <si>
    <t>System Energy Resources, Inc.</t>
  </si>
  <si>
    <t>Tampa Electric Company</t>
  </si>
  <si>
    <t>Texas-New Mexico Power Company</t>
  </si>
  <si>
    <t>Tucson Electric Power Company</t>
  </si>
  <si>
    <t>UGI Corporation</t>
  </si>
  <si>
    <t>UGI Utilities, Inc.</t>
  </si>
  <si>
    <t>Union Electric Company</t>
  </si>
  <si>
    <t>Unitil Corporation</t>
  </si>
  <si>
    <t>Vectren Corporation</t>
  </si>
  <si>
    <t>Vectren Utility Holdings, Inc.</t>
  </si>
  <si>
    <t>Virginia Electric and Power Company</t>
  </si>
  <si>
    <t>Washington Gas Light Company</t>
  </si>
  <si>
    <t>Wisconsin Electric Power Company</t>
  </si>
  <si>
    <t>Wisconsin Power and Light Company</t>
  </si>
  <si>
    <t>Xcel Energy Inc.</t>
  </si>
  <si>
    <t>Date</t>
  </si>
  <si>
    <t>Direction</t>
  </si>
  <si>
    <t>LT Issuer Rating</t>
  </si>
  <si>
    <t>S&amp;P</t>
  </si>
  <si>
    <t>Moody's</t>
  </si>
  <si>
    <t>Senior Unsecured Rating</t>
  </si>
  <si>
    <t>Senior Secured Rating</t>
  </si>
  <si>
    <t>Short-Term/ CP Rating</t>
  </si>
  <si>
    <t>Period End Date</t>
  </si>
  <si>
    <t>Energy Operating Revenues</t>
  </si>
  <si>
    <t>Total Electrical Generation Cost</t>
  </si>
  <si>
    <t>Gas Cost</t>
  </si>
  <si>
    <t>O&amp;M Expense</t>
  </si>
  <si>
    <t>Operating DD&amp;A</t>
  </si>
  <si>
    <t>Other Operating Expenses</t>
  </si>
  <si>
    <t>Energy Operating Expenses</t>
  </si>
  <si>
    <t>EBITDA</t>
  </si>
  <si>
    <t>Net Income before Taxes</t>
  </si>
  <si>
    <t>Income Taxes</t>
  </si>
  <si>
    <t>Total Minority Interest Expense</t>
  </si>
  <si>
    <t>Net Income before Extraordinary</t>
  </si>
  <si>
    <t>Net Income</t>
  </si>
  <si>
    <t>This template allows users to look at SEC Financial Data and Ratios for a selected Company.</t>
  </si>
  <si>
    <t>EBITDA/ Interest Expense (x)</t>
  </si>
  <si>
    <t>Pre-Tax Interest Coverage (x)</t>
  </si>
  <si>
    <t>Recurring EBITDA</t>
  </si>
  <si>
    <t>Total Current Assets</t>
  </si>
  <si>
    <t>Net PP&amp;E</t>
  </si>
  <si>
    <t>Long-term Energy Risk-mgmt Asset</t>
  </si>
  <si>
    <t>Total Noncurrent Investments</t>
  </si>
  <si>
    <t>Total Intangible Assets</t>
  </si>
  <si>
    <t>Total Assets</t>
  </si>
  <si>
    <t>Total Current Liabilities</t>
  </si>
  <si>
    <t>Non-current Long-term Debt</t>
  </si>
  <si>
    <t>Other Liabilities</t>
  </si>
  <si>
    <t>Total Equity</t>
  </si>
  <si>
    <t>Total Capitalization, at Book</t>
  </si>
  <si>
    <t>Total Mezzanine Level Items</t>
  </si>
  <si>
    <t>Long-term Debt/ Total Capital (%)</t>
  </si>
  <si>
    <t>Current Ratio (x)</t>
  </si>
  <si>
    <t>ROAA</t>
  </si>
  <si>
    <t>ROAE</t>
  </si>
  <si>
    <t>Operating Cash Flow</t>
  </si>
  <si>
    <t>Investing Cash Flow</t>
  </si>
  <si>
    <t>Financing Cash Flow</t>
  </si>
  <si>
    <t>Other Cash Flow</t>
  </si>
  <si>
    <t>Net Increase in Cash</t>
  </si>
  <si>
    <t>Return on Capital</t>
  </si>
  <si>
    <t>Total Debt</t>
  </si>
  <si>
    <t>Current Year</t>
  </si>
  <si>
    <t>Next Year</t>
  </si>
  <si>
    <t>2Yrs Out</t>
  </si>
  <si>
    <t>3Yrs Out</t>
  </si>
  <si>
    <t>4Yrs Out</t>
  </si>
  <si>
    <t>Thereafter</t>
  </si>
  <si>
    <t>Industry Type</t>
  </si>
  <si>
    <t>Affirm</t>
  </si>
  <si>
    <t>Company Name</t>
  </si>
  <si>
    <t>Other</t>
  </si>
  <si>
    <t>Chart Data</t>
  </si>
  <si>
    <t>EBITDA &amp; Interest Coverage Chart</t>
  </si>
  <si>
    <t>EBITDA ($000)</t>
  </si>
  <si>
    <t>Liquidity</t>
  </si>
  <si>
    <t>Current Assets ($000)</t>
  </si>
  <si>
    <t>Current Liabilities ($000)</t>
  </si>
  <si>
    <t>Net Income Attributable to Noncontrolling Int</t>
  </si>
  <si>
    <t>Net Income Attributable to Parent</t>
  </si>
  <si>
    <t>Equity Attributable to Parent Company</t>
  </si>
  <si>
    <t>Non-Controlling Interests</t>
  </si>
  <si>
    <t xml:space="preserve">(Format: yyyyY/yyyyQq, 2008Y/2009Q1) </t>
  </si>
  <si>
    <t>Common Equity/ Total Capital (%)</t>
  </si>
  <si>
    <t>Total Preferred/ Total Capital (%)</t>
  </si>
  <si>
    <t>Pre-Tax Int Coverage + Pref Divs (x)</t>
  </si>
  <si>
    <t>Rec EBITDA / (Int Exp + Prf Div) (x)</t>
  </si>
  <si>
    <t>Cash Flow Int + Pref Coverage (x)</t>
  </si>
  <si>
    <t>Cash Flow/ Avg Total Debt (%)</t>
  </si>
  <si>
    <t>Cash Interest Coverage (x)</t>
  </si>
  <si>
    <t>Total Debt/ Total Equity (x)</t>
  </si>
  <si>
    <t>Debt Maturing-Current FY</t>
  </si>
  <si>
    <t>Debt Maturing-Next FY</t>
  </si>
  <si>
    <t>Debt Maturing-FY2</t>
  </si>
  <si>
    <t>Debt Maturing-FY3</t>
  </si>
  <si>
    <t>Debt Maturing-FY4</t>
  </si>
  <si>
    <t>Debt Maturing-Thereafter</t>
  </si>
  <si>
    <t>Debt/ Total Capital (%)</t>
  </si>
  <si>
    <t xml:space="preserve"> Average Debt/ EBITDA (x)</t>
  </si>
  <si>
    <t>Leverage Ratios</t>
  </si>
  <si>
    <t>Power</t>
  </si>
  <si>
    <t>Intermediate Calculations:</t>
  </si>
  <si>
    <t>Please do not Edit or Delete Cells in this portion.</t>
  </si>
  <si>
    <t>Allegheny Generating Company</t>
  </si>
  <si>
    <t>AltaLink, L.P.</t>
  </si>
  <si>
    <t>Ameren Illinois Company</t>
  </si>
  <si>
    <t>Atmos Energy Corporation</t>
  </si>
  <si>
    <t>Central Hudson Gas &amp; Electric Corporation</t>
  </si>
  <si>
    <t>FortisAlberta Inc.</t>
  </si>
  <si>
    <t>FortisBC Energy Inc.</t>
  </si>
  <si>
    <t>FortisBC Inc.</t>
  </si>
  <si>
    <t>Kentucky Utilities Company</t>
  </si>
  <si>
    <t>LG&amp;E and KU Energy LLC</t>
  </si>
  <si>
    <t>Louisville Gas and Electric Company</t>
  </si>
  <si>
    <t>Monongahela Power Company</t>
  </si>
  <si>
    <t>New York State Electric &amp; Gas Corporation</t>
  </si>
  <si>
    <t>Newfoundland Power Inc.</t>
  </si>
  <si>
    <t>NextEra Energy, Inc.</t>
  </si>
  <si>
    <t>Ormat Technologies, Inc.</t>
  </si>
  <si>
    <t>Pennsylvania Power Company</t>
  </si>
  <si>
    <t>TransCanada PipeLines Limited</t>
  </si>
  <si>
    <t>West Penn Power Company</t>
  </si>
  <si>
    <t>Wisconsin Public Service Corporation</t>
  </si>
  <si>
    <t>Yukon Energy Corporation</t>
  </si>
  <si>
    <t>Docket Number</t>
  </si>
  <si>
    <t>Rate Case OID</t>
  </si>
  <si>
    <t xml:space="preserve">State </t>
  </si>
  <si>
    <t xml:space="preserve">Company Name </t>
  </si>
  <si>
    <t xml:space="preserve">Ultimate Parent Ticker </t>
  </si>
  <si>
    <t xml:space="preserve">Docket Number </t>
  </si>
  <si>
    <t xml:space="preserve">Service Type </t>
  </si>
  <si>
    <t>Initial Filing Date (mm/dd/yyyy)</t>
  </si>
  <si>
    <t>PendingCases</t>
  </si>
  <si>
    <t>CompletedCases</t>
  </si>
  <si>
    <t>Electric</t>
  </si>
  <si>
    <t>Utility Financial Profile</t>
  </si>
  <si>
    <t>BBB+</t>
  </si>
  <si>
    <t>Note :</t>
  </si>
  <si>
    <t>&lt;SavedQuery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Value="SelCompany" EnglishValue="SelCompany"&gt;&lt;Field KeyProductQueryItem="238108" /&gt;&lt;/QueryLine&gt;&lt;Field Name="Company Name " Type="varchar" Units="" /&gt;&lt;/Statement&gt;&lt;Statement DisplayText="Parent Company Name  "&gt;&lt;QueryLine BeginGroup="False" EndGroup="False" Connector="Or" Operator="Equal" Value="SelCompany" EnglishValue="SelCompany"&gt;&lt;Field KeyProductQueryItem="238110" /&gt;&lt;/QueryLine&gt;&lt;Field Name="Parent Company Name " Type="varchar" Units="" /&gt;&lt;/Statement&gt;&lt;Statement DisplayText="Ultimate Parent Company Name  "&gt;&lt;QueryLine BeginGroup="False" EndGroup="False" Connector="Or" Operator="Equal" Value="SelCompany" EnglishValue="SelCompany"&gt;&lt;Field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</si>
  <si>
    <t>&lt;SavedQuery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Value="SelCompany" EnglishValue="SelCompany"&gt;&lt;Field KeyProductQueryItem="238108" /&gt;&lt;/QueryLine&gt;&lt;Field Name="Company Name " Type="varchar" Units="" /&gt;&lt;/Statement&gt;&lt;Statement DisplayText="Parent Company Name  "&gt;&lt;QueryLine BeginGroup="False" EndGroup="False" Connector="Or" Operator="Equal" Value="SelCompany" EnglishValue="SelCompany"&gt;&lt;Field KeyProductQueryItem="238110" /&gt;&lt;/QueryLine&gt;&lt;Field Name="Parent Company Name " Type="varchar" Units="" /&gt;&lt;/Statement&gt;&lt;Statement DisplayText="Ultimate Parent Company Name  "&gt;&lt;QueryLine BeginGroup="False" EndGroup="False" Connector="Or" Operator="Equal" Value="SelCompany" EnglishValue="SelCompany"&gt;&lt;Field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</si>
  <si>
    <t>Pending Rate Cases</t>
  </si>
  <si>
    <t xml:space="preserve"> Rate Change Amount ($000)</t>
  </si>
  <si>
    <t xml:space="preserve"> Rate Change/Revenue (%)</t>
  </si>
  <si>
    <t xml:space="preserve"> Return on Rate Base (%)</t>
  </si>
  <si>
    <t xml:space="preserve"> Return on Equity (%)</t>
  </si>
  <si>
    <t xml:space="preserve"> Equity Ratio (% of Total Capital)</t>
  </si>
  <si>
    <t xml:space="preserve"> Rate Base ($000)</t>
  </si>
  <si>
    <t>Requested</t>
  </si>
  <si>
    <t>American Transmission Systems, Incorporated</t>
  </si>
  <si>
    <t>DTE Electric Company</t>
  </si>
  <si>
    <t>DTE Gas Company</t>
  </si>
  <si>
    <t>FirstEnergy Transmission, LLC</t>
  </si>
  <si>
    <t>Trans-Allegheny Interstate Line Company</t>
  </si>
  <si>
    <t>A-2</t>
  </si>
  <si>
    <t>P-2</t>
  </si>
  <si>
    <t>Company_Listed</t>
  </si>
  <si>
    <t>Algonquin Power &amp; Utilities Corp.</t>
  </si>
  <si>
    <t>AltaGas Ltd.</t>
  </si>
  <si>
    <t>Atlantic Power Corporation</t>
  </si>
  <si>
    <t>Boralex Inc.</t>
  </si>
  <si>
    <t>Canadian Utilities Limited</t>
  </si>
  <si>
    <t>Capital Power Corporation</t>
  </si>
  <si>
    <t>Capstone Infrastructure Corporation</t>
  </si>
  <si>
    <t>Caribbean Utilities Company, Ltd.</t>
  </si>
  <si>
    <t>Emera Incorporated</t>
  </si>
  <si>
    <t>Fortis Inc.</t>
  </si>
  <si>
    <t>Innergex Renewable Energy Inc.</t>
  </si>
  <si>
    <t>TransAlta Corporation</t>
  </si>
  <si>
    <t>If you receive a pop up message "there were no results for your query", Click OK.</t>
  </si>
  <si>
    <t>Corning Natural Gas Holding Corporation</t>
  </si>
  <si>
    <t>ONE Gas, Inc.</t>
  </si>
  <si>
    <t>Southern California Edison Company</t>
  </si>
  <si>
    <t>Upgrade</t>
  </si>
  <si>
    <t>Baa1</t>
  </si>
  <si>
    <t>A2</t>
  </si>
  <si>
    <t>Avangrid, Inc.</t>
  </si>
  <si>
    <t>Brookfield Renewable Partners L.P.</t>
  </si>
  <si>
    <t>Cleco Corporate Holdings LLC</t>
  </si>
  <si>
    <t>Duke Energy Florida, LLC</t>
  </si>
  <si>
    <t>Duke Energy Indiana, LLC</t>
  </si>
  <si>
    <t>Duke Energy Progress, LLC</t>
  </si>
  <si>
    <t>Eversource Energy</t>
  </si>
  <si>
    <t>First Solar, Inc.</t>
  </si>
  <si>
    <t>Integrys Holding, Inc.</t>
  </si>
  <si>
    <t>Just Energy Group Inc.</t>
  </si>
  <si>
    <t>NextEra Energy Partners, LP</t>
  </si>
  <si>
    <t>Pepco Holdings LLC</t>
  </si>
  <si>
    <t>Southern Company Gas</t>
  </si>
  <si>
    <t>Southwest Gas Holdings, Inc.</t>
  </si>
  <si>
    <t>Spire Inc.</t>
  </si>
  <si>
    <t>SunPower Corporation</t>
  </si>
  <si>
    <t>TransAlta Renewables Inc.</t>
  </si>
  <si>
    <t>Vivint Solar, Inc.</t>
  </si>
  <si>
    <t>WEC Energy Group, Inc.</t>
  </si>
  <si>
    <t>Settings:</t>
  </si>
  <si>
    <t>1) Select MI Office Add-In manual refresh option.</t>
  </si>
  <si>
    <t>2) Enable macros while opening the template.</t>
  </si>
  <si>
    <t>3) For best performance, save this file to your computer, close and then reopen.</t>
  </si>
  <si>
    <r>
      <t xml:space="preserve">Step 1: </t>
    </r>
    <r>
      <rPr>
        <sz val="8"/>
        <rFont val="Arial"/>
        <family val="2"/>
      </rPr>
      <t xml:space="preserve">Select company in </t>
    </r>
    <r>
      <rPr>
        <b/>
        <sz val="8"/>
        <rFont val="Arial"/>
        <family val="2"/>
      </rPr>
      <t>cell G10.</t>
    </r>
  </si>
  <si>
    <r>
      <t xml:space="preserve">Step 3: </t>
    </r>
    <r>
      <rPr>
        <sz val="8"/>
        <rFont val="Arial"/>
        <family val="2"/>
      </rPr>
      <t>Click "REFRESH" button.</t>
    </r>
  </si>
  <si>
    <t>Canadian Solar Inc.</t>
  </si>
  <si>
    <t>Contact:</t>
  </si>
  <si>
    <t>Please contact Market Intelligence Support with any questions or comments:</t>
  </si>
  <si>
    <t>email:</t>
  </si>
  <si>
    <t>+44 20 7283 8887 (Europe, Middle East &amp; Africa)</t>
  </si>
  <si>
    <t>+1 (434) 951-7788 (Latin America)</t>
  </si>
  <si>
    <t>Dominion Energy, Inc.</t>
  </si>
  <si>
    <t>NA</t>
  </si>
  <si>
    <t>CREDIT RATINGS</t>
  </si>
  <si>
    <t>CREDIT RATIOS</t>
  </si>
  <si>
    <t>DEBT MATURITY SCHEDULE ($000)</t>
  </si>
  <si>
    <t>INCOME STATEMENT HIGHLIGHTS ($000)</t>
  </si>
  <si>
    <t>BALANCE SHEET HIGHLIGHTS ($000)</t>
  </si>
  <si>
    <t>CASH FLOW HIGHLIGHTS ($000)</t>
  </si>
  <si>
    <t>PROFITABILITY RATIOS (%)</t>
  </si>
  <si>
    <r>
      <t xml:space="preserve">Step 2: </t>
    </r>
    <r>
      <rPr>
        <sz val="8"/>
        <rFont val="Arial"/>
        <family val="2"/>
      </rPr>
      <t xml:space="preserve">Enter period in </t>
    </r>
    <r>
      <rPr>
        <b/>
        <sz val="8"/>
        <rFont val="Arial"/>
        <family val="2"/>
      </rPr>
      <t>Cell G12.</t>
    </r>
  </si>
  <si>
    <t>phone:</t>
  </si>
  <si>
    <t xml:space="preserve">+1 (888) 275 2822 (US &amp; Canada)  </t>
  </si>
  <si>
    <t>support.MI@spglobal.com</t>
  </si>
  <si>
    <t>+852-3177-3727 (Asia-Pacific)</t>
  </si>
  <si>
    <r>
      <rPr>
        <b/>
        <i/>
        <u/>
        <sz val="9"/>
        <rFont val="Arial"/>
        <family val="2"/>
      </rPr>
      <t>Disclaimer</t>
    </r>
    <r>
      <rPr>
        <i/>
        <sz val="8"/>
        <rFont val="Arial"/>
        <family val="2"/>
      </rPr>
      <t>: Copyright © 2019 S&amp;P Global Market Intelligence LLC (and its affiliates as applicable) – All rights reserved.  This model and/or any data in it are provided subject to the written agreement of S&amp;P Global Market Intelligence LLC governing the subscription service to which this model is applied.</t>
    </r>
  </si>
  <si>
    <t>2019Q4</t>
  </si>
  <si>
    <t>Advanced Energy Industries, Inc.</t>
  </si>
  <si>
    <t>AEP Texas Inc.</t>
  </si>
  <si>
    <t>AEP Transmission Company, LLC</t>
  </si>
  <si>
    <t>American Superconductor Corporation</t>
  </si>
  <si>
    <t>Amtech Systems, Inc.</t>
  </si>
  <si>
    <t>Ascent Solar Technologies, Inc.</t>
  </si>
  <si>
    <t>Berkshire Hathaway Energy Company</t>
  </si>
  <si>
    <t>Clearway Energy, Inc.</t>
  </si>
  <si>
    <t>Dominion Energy South Carolina, Inc.</t>
  </si>
  <si>
    <t>Enbridge Gas Inc.</t>
  </si>
  <si>
    <t>Enphase Energy, Inc.</t>
  </si>
  <si>
    <t>Entergy Arkansas, LLC</t>
  </si>
  <si>
    <t>Entergy Mississippi, LLC</t>
  </si>
  <si>
    <t>Entergy New Orleans, LLC</t>
  </si>
  <si>
    <t>Evergy Kansas Central, Inc.</t>
  </si>
  <si>
    <t>Evergy Metro, Inc.</t>
  </si>
  <si>
    <t>Evergy, Inc.</t>
  </si>
  <si>
    <t>Idaho Power Company</t>
  </si>
  <si>
    <t>Itron, Inc.</t>
  </si>
  <si>
    <t>Maxim Power Corp.</t>
  </si>
  <si>
    <t>MDU Resources Group Inc.</t>
  </si>
  <si>
    <t>Michigan Gas Utilities Corporation</t>
  </si>
  <si>
    <t>Mid-Atlantic Interstate Transmission, LLC</t>
  </si>
  <si>
    <t>Minnesota Energy Resources Corporation</t>
  </si>
  <si>
    <t>MYR Group Inc.</t>
  </si>
  <si>
    <t>Northland Power Inc.</t>
  </si>
  <si>
    <t>Northwest Natural Holding Company</t>
  </si>
  <si>
    <t>Ocean Power Technologies, Inc.</t>
  </si>
  <si>
    <t>Quanta Services, Inc.</t>
  </si>
  <si>
    <t>San Diego Gas &amp; Electric Company</t>
  </si>
  <si>
    <t>Solar Alliance Energy Inc.</t>
  </si>
  <si>
    <t>SolarEdge Technologies, Inc.</t>
  </si>
  <si>
    <t>Southern Indiana Gas and Electric Company</t>
  </si>
  <si>
    <t>Southwest Gas Corporation</t>
  </si>
  <si>
    <t>Spire Alabama Inc.</t>
  </si>
  <si>
    <t>Spire Missouri Inc.</t>
  </si>
  <si>
    <t>Sunworks, Inc.</t>
  </si>
  <si>
    <t>TC Energy Corporation</t>
  </si>
  <si>
    <t>Wisconsin Gas LLC</t>
  </si>
  <si>
    <t/>
  </si>
  <si>
    <t>Downgrade</t>
  </si>
  <si>
    <t>Remove</t>
  </si>
  <si>
    <t>MN</t>
  </si>
  <si>
    <t>ALE</t>
  </si>
  <si>
    <t>A-</t>
  </si>
  <si>
    <t>Baa2</t>
  </si>
  <si>
    <t>BBB</t>
  </si>
  <si>
    <t>SNL Start</t>
  </si>
  <si>
    <t>Initiate</t>
  </si>
  <si>
    <t>A3</t>
  </si>
  <si>
    <t>Baa3</t>
  </si>
  <si>
    <t>BBB-</t>
  </si>
  <si>
    <t>P-3</t>
  </si>
  <si>
    <t>A-3</t>
  </si>
  <si>
    <t>NM</t>
  </si>
  <si>
    <t>A</t>
  </si>
  <si>
    <t>A1</t>
  </si>
  <si>
    <t>A+</t>
  </si>
  <si>
    <t>Aa2</t>
  </si>
  <si>
    <t>A-1</t>
  </si>
  <si>
    <t>P-1</t>
  </si>
  <si>
    <t>Atlantica Sustainable Infrastructure plc</t>
  </si>
  <si>
    <t>Broadwind, Inc.</t>
  </si>
  <si>
    <t>Vistra Corp.</t>
  </si>
  <si>
    <t>Minnesota Power Enterprises, Inc.</t>
  </si>
  <si>
    <t>Eastern Energy Gas Holdings, LLC</t>
  </si>
  <si>
    <t>Ba1</t>
  </si>
  <si>
    <t>2020Y</t>
  </si>
  <si>
    <t>VMIG 1</t>
  </si>
  <si>
    <t>BB-</t>
  </si>
  <si>
    <t>B1</t>
  </si>
  <si>
    <t>BB</t>
  </si>
  <si>
    <t>AA-</t>
  </si>
  <si>
    <t>A-1+</t>
  </si>
  <si>
    <t>AES Indiana</t>
  </si>
  <si>
    <t>ATCO Ltd.</t>
  </si>
  <si>
    <t>DPL Inc.</t>
  </si>
  <si>
    <t>MDU Resources Group, Inc.</t>
  </si>
  <si>
    <t>NextEra Energy Resources, LLC</t>
  </si>
  <si>
    <t>Northern States Power Company</t>
  </si>
  <si>
    <t>Nova Scotia Power Inc.</t>
  </si>
  <si>
    <t>PECO Energy Company</t>
  </si>
  <si>
    <t>ReneSola Ltd</t>
  </si>
  <si>
    <t>Rochester Gas and Electric Co</t>
  </si>
  <si>
    <t>Sunrun Inc.</t>
  </si>
  <si>
    <t>The AES Corporation</t>
  </si>
  <si>
    <t>The Berkshire Gas Company</t>
  </si>
  <si>
    <t>The Cleveland Electric Illuminating Company</t>
  </si>
  <si>
    <t>The Connecticut Light and Power Company</t>
  </si>
  <si>
    <t>The Peoples Gas Light and Coke Company</t>
  </si>
  <si>
    <t>The Potomac Edison Company</t>
  </si>
  <si>
    <t>The Southern Company</t>
  </si>
  <si>
    <t>The Southern Connecticut Gas Company</t>
  </si>
  <si>
    <t>The Toledo Edison Company</t>
  </si>
  <si>
    <t>The United Illuminating Company</t>
  </si>
  <si>
    <t>䍁䅧杍灁䍁䅣光歁䕁䅙䅊穁䑁䅣杏歁䕁䅯䅊穁䑁䅣䅁扄允䅁䅚䅁䍁䅣睗䙂䙁䅕䅉䝂䝁䅫杢桂䝁䄴睙灂䝁䅅䅢杁䙁䅁杣療䝁䅙兡獂䝁䅕䅉瑁䍁䅁杍睁䑁䅉䅍畁䡁䅧䅢穂䝁䄰兘䙂䕁䅍睑杁䍁䅧杍灁䍁䅣光歁䙁䅍䅊穁䑁䅫䅁捄允䅁䅚䅁䍁䅣睗䙂䙁䅕䅉䝂䝁䅫杢桂䝁䄴睙灂䝁䅅䅢杁䙁䅁杣療䝁䅙兡獂䝁䅕䅉瑁䍁䅁杍睁䑁䅉䅍畁䡁䅧䅢穂䝁䄰兘䙂䕁䅍睑杁䍁䅧杍灁䍁䅣光歁䙁䅙䅊ぁ䑁䅉䅁啄允䅁䅣䅁䍁䅣睗䙂䙁䅕䅉䝂䝁䅫杢桂䝁䄴睙灂䝁䅅䅢杁䙁䅁杣療䝁䅙兡獂䝁䅕䅉瑁䍁䅁杍睁䑁䅉䅍畁䡁䅧䅢穂䝁䄰兘䙂䕁䅍睑杁䍁䅧杍灁䍁䅣光歁䙁䅣䅊ぁ䑁䅧杏歁䙁䅣䅊ㅁ䑁䅙䅁坄允䅁䅚䅁䍁䅣睗䙂䙁䅕䅉䝂䝁䅫杢桂䝁䄴睙灂䝁䅅䅢杁䙁䅁杣療䝁䅙兡獂䝁䅕䅉瑁䍁䅁杍睁䑁䅉䅍畁䡁䅧䅢穂䝁䄰兘䙂䕁䅍睑杁䍁䅧杍灁䍁䅣光歁䙁䅧䅊ぁ䑁䅉䅁噄允䅁䅚䅁䍁䅣睗䙂䙁䅕䅉䝂䝁䅫杢桂䝁䄴睙灂䝁䅅䅢杁䙁䅁杣療䝁䅙兡獂䝁䅕䅉瑁䍁䅁杍睁䑁䅉䅍畁䡁䅧䅢穂䝁䄰兘䙂䕁䅍睑杁䍁䅧杍灁䍁䅣光歁䙁䅧䅊ぁ䑁䅍䅁塄允䅁䅚䅁䍁䅣睗䙂䙁䅕䅉䝂䝁䅫杢桂䝁䄴睙灂䝁䅅䅢杁䙁䅁杣療䝁䅙兡獂䝁䅕䅉瑁䍁䅁杍睁䑁䅉䅍畁䡁䅧䅢穂䝁䄰兘䙂䕁䅑䅉潁䑁䅉克湁䍁䅅䅊䍂䍁䅑免硁䑁䅕䅁䡂允䅁杙䅁䍁䅣睗䙂䙁䅕䅉䝂䝁䅫杢桂䝁䄴睙灂䝁䅅䅢杁䙁䅁杣療䝁䅙兡獂䝁䅕䅉瑁䍁䅁杍睁䑁䅉䅍畁䡁䅧䅢穂䝁䄰兘䙂䕁䅑䅉潁䑁䅉克湁䍁䅅䅊䑂䍁䅑杍睁䅁䅁杏䅅䝁䄴䅁湁䙁䅳兒噂䍁䅁杒灂䝁䄴兙畂䝁䅍兡桂䝁䅷䅉兂䡁䅉睢浂䝁䅫䅢求䍁䅁兌杁䑁䅉䅍祁䑁䅁杌㑂䝁䅷督瑂䙁䄰兒䕂䍁䅁䅋祁䍁䅫睊桁䍁䅑睑歁䑁䅉䅎㙁䍁䅑睑歁䑁䅍兎䅁䑁䉷䅁楂䅁䅁睊扂䕁䅕兖杁䕁䅙兡畂䝁䅅杢橂䝁䅫兙獂䍁䅁䅕祂䝁䄸杚灂䝁䅷党杁䍁䄰䅉祁䑁䅁杍睁䍁䄴䅥獂䡁䅍兢摂䕁䅕䅒杁䍁䅧杍灁䍁䅣光歁䕁䅍䅊穁䑁䅙䅁䍂允䅁䅣䅁䍁䅣睗䙂䙁䅕䅉䝂䝁䅫杢桂䝁䄴睙灂䝁䅅䅢杁䙁䅁杣療䝁䅙兡獂䝁䅕䅉瑁䍁䅁杍睁䑁䅉䅍畁䡁䅧䅢穂䝁䄰兘䙂䕁䅑䅉潁䑁䅉克湁䍁䅅䅊䑂䍁䅑䅎硁䑁䅯䅊䑂䍁䅑免硁䑁䅍䅁䕂允䅁杣䅁䍁䅣睗䙂䙁䅕䅉䝂䝁䅫杢桂䝁䄴睙灂䝁䅅䅢杁䙁䅁杣療䝁䅙兡獂䝁䅕䅉瑁䍁䅁杍睁䑁䅉䅍畁䡁䅧䅢穂䝁䄰兘䙂䕁䅑䅉潁䑁䅉克湁䍁䅅䅊䕂䍁䅑免硁䑁䅧杏歁䕁䄸䅊硁䑁䅅䅏䅁䕁䉧䅁畂䅁䅁睊扂䕁䅕兖杁䕁䅙兡畂䝁䅅杢橂䝁䅫兙獂䍁䅁䅕祂䝁䄸杚灂䝁䅷党杁䍁䄰䅉祁䑁䅁杍睁䍁䄴䅥獂䡁䅍兢摂䕁䅕䅒杁䍁䅧杍灁䍁䅣光歁䕁䅙䅊祁䑁䅁杏歁䕁䅣䅊祁䑁䅁䅁㝁允䅁杢䅁䍁䅣睗䙂䙁䅕䅉䝂䝁䅫杢桂䝁䄴睙灂䝁䅅䅢杁䙁䅁杣療䝁䅙兡獂䝁䅕䅉瑁䍁䅁杍睁䑁䅉䅍畁䡁䅧䅢穂䝁䄰兘䙂䕁䅑䅉潁䑁䅉克湁䍁䅅䅊䝂䍁䅑杍硁䑁䅯䅊䡂䍁䅑杍硁䅁䅁児䅅䝁䄴䅁湁䙁䅳兒噂䍁䅁杒灂䝁䄴兙畂䝁䅍兡桂䝁䅷䅉兂䡁䅉睢浂䝁䅫䅢求䍁䅁兌杁䑁䅉䅍祁䑁䅁杌㑂䝁䅷督瑂䙁䄰兒䕂䍁䅁䅋祁䍁䅫睊桁䍁䅑杒歁䑁䅍李㙁䍁䅑杓歁䑁䅍李䅁䕁䉍䅁畂䅁䅁睊扂䕁䅕兖杁䕁䅙兡畂䝁䅅杢橂䝁䅫兙獂䍁䅁䅕祂䝁䄸杚灂䝁䅷党杁䍁䄰䅉祁䑁䅁杍睁䍁䄴䅥獂䡁䅍兢摂䕁䅕䅒杁䍁䅧杍灁䍁䅣光歁䕁䅙䅊穁䑁䅣杏歁䕁䅯䅊穁䑁䅣䅁䙂允䅁杙䅁䍁䅣睗䙂䙁䅕䅉䝂䝁䅫杢桂䝁䄴睙灂䝁䅅䅢杁䙁䅁杣療䝁䅙兡獂䝁䅕䅉瑁䍁䅁杍睁䑁䅉䅍畁䡁䅧䅢穂䝁䄰兘䙂䕁䅑䅉潁䑁䅉克湁䍁䅅䅊呂䍁䅑睍㕁䅁䅁杒䅅䝁䅉䅁湁䙁䅳兒噂䍁䅁杒灂䝁䄴兙畂䝁䅍兡桂䝁䅷䅉兂䡁䅉睢浂䝁䅫䅢求䍁䅁兌杁䑁䅉䅍祁䑁䅁杌㑂䝁䅷督瑂䙁䄰兒䕂䍁䅁䅋祁䍁䅫睊桁䍁䅑杖歁䑁䅑杍䅁䑁䈴䅁畂䅁䅁睊扂䕁䅕兖杁䕁䅙兡畂䝁䅅杢橂䝁䅫兙獂䍁䅁䅕祂䝁䄸杚灂䝁䅷党杁䍁䄰䅉祁䑁䅁杍睁䍁䄴䅥獂䡁䅍兢摂䕁䅕䅒杁䍁䅧杍灁䍁䅣光歁䙁䅣䅊ぁ䑁䅧杏歁䙁䅣䅊ㅁ䑁䅙䅁䅂允䅁杙䅁䍁䅣睗䙂䙁䅕䅉䝂䝁䅫杢桂䝁䄴睙灂䝁䅅䅢杁䙁䅁杣療䝁䅙兡獂䝁䅕䅉瑁䍁䅁杍睁䑁䅉䅍畁䡁䅧䅢穂䝁䄰兘䙂䕁䅑䅉潁䑁䅉克湁䍁䅅䅊奂䍁䅑䅎祁䅁䅁睐䅅䝁䅉䅁湁䙁䅳兒噂䍁䅁杒灂䝁䄴兙畂䝁䅍兡桂䝁䅷䅉兂䡁䅉睢浂䝁䅫䅢求䍁䅁兌杁䑁䅉䅍祁䑁䅁杌㑂䝁䅷督瑂䙁䄰兒䕂䍁䅁䅋祁䍁䅫睊桁䍁䅑䅗歁䑁䅑睍䅁䕁䉅䅁捂䅁䅁睊扂䕁䅕兖杁䕁䅙兡畂䝁䅅杢橂䝁䅫兙獂䍁䅁䅕祂䝁䄸杚灂䝁䅷党杁䍁䄰䅉祁䑁䅁杍睁䍁䄴䅥獂䡁䅍兢摂䕁䅕䅒湁䍁䅅䅊䍂䍁䅑免硁䑁䅕䅁㑁允䅁杗䅁䍁䅣睗䙂䙁䅕䅉䝂䝁䅫杢桂䝁䄴睙灂䝁䅅䅢杁䙁䅁杣療䝁䅙兡獂䝁䅕䅉瑁䍁䅁杍睁䑁䅉䅍畁䡁䅧䅢穂䝁䄰兘䙂䕁䅑睊桁䍁䅑睑歁䑁䅉䅍䅁䍁䉳䅁浂䅁䅁睊扂䕁䅕兖杁䕁䅙兡畂䝁䅅杢橂䝁䅫兙獂䍁䅁䅕祂䝁䄸杚灂䝁䅷党杁䍁䄰䅉祁䑁䅁杍睁䍁䄴䅥獂䡁䅍兢摂䕁䅕䅒湁䍁䅅䅊䑂䍁䅑杍ぁ䑁䅯䅊䑂䍁䅑睍ㅁ䅁䅁兌䅅䙁䅯䅁湁䙁䅳兒噂䍁䅁杒灂䝁䄴兙畂䝁䅍兡桂䝁䅷䅉兂䡁䅉睢浂䝁䅫䅢求䍁䅁兌杁䑁䅉䅍祁䑁䅁杌㑂䝁䅷督瑂䙁䄰兒䕂䍁䅣光歁䕁䅍䅊穁䑁䅙䅁睁允䅁䅡䅁䍁䅣睗䙂䙁䅕䅉䝂䝁䅫杢桂䝁䄴睙灂䝁䅅䅢杁䙁䅁杣療䝁䅙兡獂䝁䅕䅉瑁䍁䅁杍睁䑁䅉䅍畁䡁䅧䅢穂䝁䄰兘䙂䕁䅑睊桁䍁䅑睑歁䑁䅑免㙁䍁䅑睑歁䑁䅅免穁䅁䅁杍䅅䝁䅯䅁湁䙁䅳兒噂䍁䅁杒灂䝁䄴兙畂䝁䅍兡桂䝁䅷䅉兂䡁䅉睢浂䝁䅫䅢求䍁䅁兌杁䑁䅉䅍祁䑁䅁杌㑂䝁䅷督瑂䙁䄰兒䕂䍁䅣光歁䕁䅑䅊硁䑁䅅䅏㙁䍁䅑睔歁䑁䅅免㑁䅁䅁兏䅅䝁䅙䅁湁䙁䅳兒噂䍁䅁杒灂䝁䄴兙畂䝁䅍兡桂䝁䅷䅉兂䡁䅉睢浂䝁䅫䅢求䍁䅁兌杁䑁䅉䅍祁䑁䅁杌㑂䝁䅷督瑂䙁䄰兒䕂䍁䅣光歁䕁䅙䅊祁䑁䅁杏歁䕁䅣䅊祁䑁䅁䅁獁允䅁杚䅁䍁䅣睗䙂䙁䅕䅉䝂䝁䅫杢桂䝁䄴睙灂䝁䅅䅢杁䙁䅁杣療䝁䅙兡獂䝁䅕䅉瑁䍁䅁杍睁䑁䅉䅍畁䡁䅧䅢穂䝁䄰兘䙂䕁䅑睊桁䍁䅑杒歁䑁䅉免㙁䍁䅑睒歁䑁䅉免䅁䍁䈴䅁浂䅁䅁睊扂䕁䅕兖杁䕁䅙兡畂䝁䅅杢橂䝁䅫兙獂䍁䅁䅕祂䝁䄸杚灂䝁䅷党杁䍁䄰䅉祁䑁䅁杍睁䍁䄴䅥獂䡁䅍兢摂䕁䅕䅒湁䍁䅅䅊䝂䍁䅑睍㉁䑁䅯䅊䭂䍁䅑睍㉁䅁䅁免䅅䝁䅙䅁湁䙁䅳兒噂䍁䅁杒灂䝁䄴兙畂䝁䅍兡桂䝁䅷䅉兂䡁䅉睢浂䝁䅫䅢求䍁䅁兌杁䑁䅉䅍祁䑁䅁杌㑂䝁䅷督瑂䙁䄰兒䕂䍁䅣光歁䕁䅙䅊穁䑁䅣杏歁䕁䅯䅊穁䑁䅣䅁穁允䅁杗䅁䍁䅣睗䙂䙁䅕䅉䝂䝁䅫杢桂䝁䄴睙灂䝁䅅䅢杁䙁䅁杣療䝁䅙兡獂䝁䅕䅉瑁䍁䅁杍睁䑁䅉䅍畁䡁䅧䅢穂䝁䄰兘䙂䕁䅑睊桁䍁䅑睕歁䑁䅍兏䅁䍁䈸䅁慂䅁䅁睊扂䕁䅕兖杁䕁䅙兡畂䝁䅅杢橂䝁䅫兙獂䍁䅁䅕祂䝁䄸杚灂䝁䅷党杁䍁䄰䅉祁䑁䅁杍睁䍁䄴䅥獂䡁䅍兢摂䕁䅕䅒湁䍁䅅䅊坂䍁䅑䅎祁䅁䅁䅎䅅䝁䅙䅁湁䙁䅳兒噂䍁䅁杒灂䝁䄴兙畂䝁䅍兡桂䝁䅷䅉兂䡁䅉睢浂䝁䅫䅢求䍁䅁兌杁䑁䅉䅍祁䑁䅁杌㑂䝁䅷督瑂䙁䄰兒䕂䍁䅣光歁䙁䅣䅊ぁ䑁䅧杏歁䙁䅣䅊ㅁ䑁䅙䅁㉁允䅁杗䅁䍁䅣睗䙂䙁䅕䅉䝂䝁䅫杢桂䝁䄴睙灂䝁䅅䅢杁䙁䅁杣療䝁䅙兡獂䝁䅕䅉瑁䍁䅁杍睁䑁䅉䅍畁䡁䅧䅢穂䝁䄰兘䙂䕁䅑睊桁䍁䅑䅗歁䑁䅑杍䅁䑁䉕䅁慂䅁䅁睊扂䕁䅕兖杁䕁䅙兡畂䝁䅅杢橂䝁䅫兙獂䍁䅁䅕祂䝁䄸杚灂䝁䅷党杁䍁䄰䅉祁䑁䅁杍睁䍁䄴䅥獂䡁䅍兢摂䕁䅕䅒湁䍁䅅䅊奂䍁䅑䅎穁䅁䅁睎䅅䙁䄴䅁湁䙁䅳兒噂䍁䅁杒灂䝁䄴兙畂䝁䅍兡桂䝁䅷䅉兂䡁䅉睢浂䝁䅫䅢求䍁䅁兌杁䑁䅉䅍祁䑁䅁杌㑂䝁䅷督瑂䙁䄰兒䩂䙁䅧睊桁䍁䅑村歁䑁䅅免ㅁ䅁䅁睲䅍䙁䅷䅁湁䙁䅳兒噂䍁䅁杒灂䝁䄴兙畂䝁䅍兡桂䝁䅷䅉兂䡁䅉睢浂䝁䅫䅢求䍁䅁兌杁䑁䅉䅍祁䑁䅁杌㑂䝁䅷督瑂䙁䄰兒䩂䙁䅧睊桁䍁䅑睑歁䑁䅉䅍䅁䭁䑍䅁潂䅁䅁睊扂䕁䅕兖杁䕁䅙兡畂䝁䅅杢橂䝁䅫兙獂䍁䅁䅕祂䝁䄸杚灂䝁䅷党杁䍁䄰䅉祁䑁䅁杍睁䍁䄴䅥獂䡁䅍兢摂䕁䅕兓奂䍁䅣光歁䕁䅍䅊祁䑁䅑杏歁䕁䅍䅊穁䑁䅕䅁汃睁䅁䅘䅁䍁䅣睗䙂䙁䅕䅉䝂䝁䅫杢桂䝁䄴睙灂䝁䅅䅢杁䙁䅁杣療䝁䅙兡獂䝁䅕䅉瑁䍁䅁杍睁䑁䅉䅍畁䡁䅧䅢穂䝁䄰兘䙂䕁䅫䅗湁䍁䅅䅊䑂䍁䅑睍㉁䅁䅁睰䅍䝁䅯䅁湁䙁䅳兒噂䍁䅁杒灂䝁䄴兙畂䝁䅍兡桂䝁䅷䅉兂䡁䅉睢浂䝁䅫䅢求䍁䅁兌杁䑁䅉䅍祁䑁䅁杌㑂䝁䅷督瑂䙁䄰兒䩂䙁䅧睊桁䍁䅑睑歁䑁䅑免㙁䍁䅑睑歁䑁䅅免穁䅁䅁共䅍䝁䅷䅁湁䙁䅳兒噂䍁䅁杒灂䝁䄴兙畂䝁䅍兡桂䝁䅷䅉兂䡁䅉睢浂䝁䅫䅢求䍁䅁兌杁䑁䅉䅍祁䑁䅁杌㑂䝁䅷督瑂䙁䄰兒䩂䙁䅧睊桁䍁䅑䅒歁䑁䅅免㑁䑁䅯䅊偂䍁䅑免硁䑁䅧䅁睃睁䅁䅡䅁䍁䅣睗䙂䙁䅕䅉䝂䝁䅫杢桂䝁䄴睙灂䝁䅅䅢杁䙁䅁杣療䝁䅙兡獂䝁䅕䅉瑁䍁䅁杍睁䑁䅉䅍畁䡁䅧䅢穂䝁䄰兘䙂䕁䅫䅗湁䍁䅅䅊䝂䍁䅑杍睁䑁䅯䅊䡂䍁䅑杍睁䅁䅁䅰䅍䝁䅧䅁湁䙁䅳兒噂䍁䅁杒灂䝁䄴兙畂䝁䅍兡桂䝁䅷䅉兂䡁䅉睢浂䝁䅫䅢求䍁䅁兌杁䑁䅉䅍祁䑁䅁杌㑂䝁䅷督瑂䙁䄰兒䩂䙁䅧睊桁䍁䅑杒歁䑁䅉免㙁䍁䅑睒歁䑁䅉免䅁䭁䑙䅁潂䅁䅁睊扂䕁䅕兖杁䕁䅙兡畂䝁䅅杢橂䝁䅫兙獂䍁䅁䅕祂䝁䄸杚灂䝁䅷党杁䍁䄰䅉祁䑁䅁杍睁䍁䄴䅥獂䡁䅍兢摂䕁䅕兓奂䍁䅣光歁䕁䅙䅊穁䑁䅙杏歁䕁䅯䅊穁䑁䅙䅁潃睁䅁䅡䅁䍁䅣睗䙂䙁䅕䅉䝂䝁䅫杢桂䝁䄴睙灂䝁䅅䅢杁䙁䅁杣療䝁䅙兡獂䝁䅕䅉瑁䍁䅁杍睁䑁䅉䅍畁䡁䅧䅢穂䝁䄰兘䙂䕁䅫䅗湁䍁䅅䅊䝂䍁䅑睍㍁䑁䅯䅊䭂䍁䅑睍㍁䅁䅁東䅍䙁䅷䅁湁䙁䅳兒噂䍁䅁杒灂䝁䄴兙畂䝁䅍兡桂䝁䅷䅉兂䡁䅉睢浂䝁䅫䅢求䍁䅁兌杁䑁䅉䅍祁䑁䅁杌㑂䝁䅷督瑂䙁䄰兒䩂䙁䅧睊桁䍁䅑睕歁䑁䅍兏䅁䭁䑉䅁捂䅁䅁睊扂䕁䅕兖杁䕁䅙兡畂䝁䅅杢橂䝁䅫兙獂䍁䅁䅕祂䝁䄸杚灂䝁䅷党杁䍁䄰䅉祁䑁䅁杍睁䍁䄴䅥獂䡁䅍兢摂䕁䅕兓奂䍁䅣光歁䙁䅙䅊ぁ䑁䅉䅁牃睁䅁䅡䅁䍁䅣睗䙂䙁䅕䅉䝂䝁䅫杢桂䝁䄴睙灂䝁䅅䅢杁䙁䅁杣療䝁䅙兡獂䝁䅕䅉瑁䍁䅁杍睁䑁䅉䅍畁䡁䅧䅢穂䝁䄰兘䙂䕁䅫䅗湁䍁䅅䅊塂䍁䅑䅎㑁䑁䅯䅊塂䍁䅑兎㉁䅁䅁兲䅍䙁䅷䅁湁䙁䅳兒噂䍁䅁杒灂䝁䄴兙畂䝁䅍兡桂䝁䅷䅉兂䡁䅉睢浂䝁䅫䅢求䍁䅁兌杁䑁䅉䅍祁䑁䅁杌㑂䝁䅷督瑂䙁䄰兒䩂䙁䅧睊桁䍁䅑䅗歁䑁䅑杍䅁䭁䑷䅁捂䅁䅁睊扂䕁䅕兖杁䕁䅙兡畂䝁䅅杢橂䝁䅫兙獂䍁䅁䅕祂䝁䄸杚灂䝁䅷党杁䍁䄰䅉祁䑁䅁杍睁䍁䄴䅥獂䡁䅍兢摂䕁䅕兓奂䍁䅣光歁䙁䅧䅊ぁ䑁䅍䅁畃睁䅁䅚䅁䍁䅣睗䙂䙁䅕䅉䝂䝁䅫杢桂䝁䄴睙灂䝁䅅䅢杁䙁䅁杣療䝁䅙兡獂䝁䅕䅉瑁䍁䅁杍睁䑁䅉䅍畁䡁䅧䅢穂䝁䄰兘䙂䙁䅍䅉潁䑁䅉克湁䍁䅅䅊䍂䍁䅑免硁䑁䅕䅁䉄允䅁杙䅁䍁䅣睗䙂䙁䅕䅉䝂䝁䅫杢桂䝁䄴睙灂䝁䅅䅢杁䙁䅁杣療䝁䅙兡獂䝁䅕䅉瑁䍁䅁杍睁䑁䅉䅍畁䡁䅧䅢穂䝁䄰兘䙂䙁䅍䅉潁䑁䅉克湁䍁䅅䅊䑂䍁䅑杍睁䅁䅁睷䅅䝁䄴䅁湁䙁䅳兒噂䍁䅁杒灂䝁䄴兙畂䝁䅍兡桂䝁䅷䅉兂䡁䅉睢浂䝁䅫䅢求䍁䅁兌杁䑁䅉䅍祁䑁䅁杌㑂䝁䅷督瑂䙁䄰兒呂䍁䅁䅋祁䍁䅫睊桁䍁䅑睑歁䑁䅉䅎㙁䍁䅑睑歁䑁䅍兎䅁䵁䉕䅁楂䅁䅁睊扂䕁䅕兖杁䕁䅙兡畂䝁䅅杢橂䝁䅫兙獂䍁䅁䅕祂䝁䄸杚灂䝁䅷党杁䍁䄰䅉祁䑁䅁杍睁䍁䄴䅥獂䡁䅍兢摂䕁䅕睕杁䍁䅧杍灁䍁䅣光歁䕁䅍䅊穁䑁䅙䅁䡄允䅁䅣䅁䍁䅣睗䙂䙁䅕䅉䝂䝁䅫杢桂䝁䄴睙灂䝁䅅䅢杁䙁䅁杣療䝁䅙兡獂䝁䅕䅉瑁䍁䅁杍睁䑁䅉䅍畁䡁䅧䅢穂䝁䄰兘䙂䙁䅍䅉潁䑁䅉克湁䍁䅅䅊䑂䍁䅑䅎硁䑁䅯䅊䑂䍁䅑免硁䑁䅍䅁䩄允䅁杣䅁䍁䅣睗䙂䙁䅕䅉䝂䝁䅫杢桂䝁䄴睙灂䝁䅅䅢杁䙁䅁杣療䝁䅙兡獂䝁䅕䅉瑁䍁䅁杍睁䑁䅉䅍畁䡁䅧䅢穂䝁䄰兘䙂䙁䅍䅉潁䑁䅉克湁䍁䅅䅊䕂䍁䅑免硁䑁䅧杏歁䕁䄸䅊硁䑁䅅䅏䅁䵁䉉䅁畂䅁䅁睊扂䕁䅕兖杁䕁䅙兡畂䝁䅅杢橂䝁䅫兙獂䍁䅁䅕祂䝁䄸杚灂䝁䅷党杁䍁䄰䅉祁䑁䅁杍睁䍁䄴䅥獂䡁䅍兢摂䕁䅕睕杁䍁䅧杍灁䍁䅣光歁䕁䅙䅊祁䑁䅁杏歁䕁䅣䅊祁䑁䅁䅁䕄允䅁杢䅁䍁䅣睗䙂䙁䅕䅉䝂䝁䅫杢桂䝁䄴睙灂䝁䅅䅢杁䙁䅁杣療䝁䅙兡獂䝁䅕䅉瑁䍁䅁杍睁䑁䅉䅍畁䡁䅧䅢穂䝁䄰兘䙂䙁䅍䅉潁䑁䅉克湁䍁䅅䅊䝂䍁䅑杍硁䑁䅯䅊䡂䍁䅑杍硁䅁䅁杸䅅䝁䄴䅁湁䙁䅳兒噂䍁䅁杒灂䝁䄴兙畂䝁䅍兡桂䝁䅷䅉兂䡁䅉睢浂䝁䅫䅢求䍁䅁兌杁䑁䅉䅍祁䑁䅁杌㑂䝁䅷督瑂䙁䄰兒呂䍁䅁䅋祁䍁䅫睊桁䍁䅑杒歁䑁䅍李㙁䍁䅑杓歁䑁䅍李䅁䵁䉧䅁畂䅁䅁睊扂䕁䅕兖杁䕁䅙兡畂䝁䅅杢橂䝁䅫兙獂䍁䅁䅕祂䝁䄸杚灂䝁䅷党杁䍁䄰䅉祁䑁䅁杍睁䍁䄴䅥獂䡁䅍兢摂䕁䅕睕杁䍁䅧杍灁䍁䅣光歁䕁䅙䅊穁䑁䅣杏歁䕁䅯䅊穁䑁䅣䅁䭄允䅁杙䅁䍁䅣睗䙂䙁䅕䅉䝂䝁䅫杢桂䝁䄴睙灂䝁䅅䅢杁䙁䅁杣療䝁䅙兡獂䝁䅕䅉瑁䍁䅁杍睁䑁䅉䅍畁䡁䅧䅢穂䝁䄰兘䙂䙁䅍䅉潁䑁䅉克湁䍁䅅䅊呂䍁䅑睍㕁䅁䅁睹䅅䝁䅉䅁湁䙁䅳兒噂䍁䅁杒灂䝁䄴兙畂䝁䅍兡桂䝁䅷䅉兂䡁䅉睢浂䝁䅫䅢求䍁䅁兌杁䑁䅉䅍祁䑁䅁杌㑂䝁䅷督瑂䙁䄰兒呂䍁䅁䅋祁䍁䅫睊桁䍁䅑杖歁䑁䅑杍䅁䵁䉷䅁畂䅁䅁睊扂䕁䅕兖杁䕁䅙兡畂䝁䅅杢橂䝁䅫兙獂䍁䅁䅕祂䝁䄸杚灂䝁䅷党杁䍁䄰䅉祁䑁䅁杍睁䍁䄴䅥獂䡁䅍兢摂䕁䅕睕杁䍁䅧杍灁䍁䅣光歁䙁䅣䅊ぁ䑁䅧杏歁䙁䅣䅊ㅁ䑁䅙䅁佄允䅁杙䅁䍁䅣睗䙂䙁䅕䅉䝂䝁䅫杢桂䝁䄴睙灂䝁䅅䅢杁䙁䅁杣療䝁䅙兡獂䝁䅕䅉瑁䍁䅁杍睁䑁䅉䅍畁䡁䅧䅢穂䝁䄰兘䙂䙁䅍䅉潁䑁䅉克湁䍁䅅䅊奂䍁䅑䅎祁䅁䅁兺䅅䝁䅉䅁湁䙁䅳兒噂䍁䅁杒灂䝁䄴兙畂䝁䅍兡桂䝁䅷䅉兂䡁䅉睢浂䝁䅫䅢求䍁䅁兌杁䑁䅉䅍祁䑁䅁杌㑂䝁䅷督瑂䙁䄰兒呂䍁䅁䅋祁䍁䅫睊桁䍁䅑䅗歁䑁䅑睍䅁䵁䈸䅁捂䅁䅁睊扂䕁䅕兖杁䕁䅙兡畂䝁䅅杢橂䝁䅫兙獂䍁䅁䅕祂䝁䄸杚灂䝁䅷党杁䍁䄰䅉祁䑁䅁杍睁䍁䄴䅥獂䡁䅍兢摂䕁䅕睕湁䍁䅅䅊䍂䍁䅑免硁䑁䅕䅁偄睁䅁杗䅁䍁䅣睗䙂䙁䅕䅉䝂䝁䅫杢桂䝁䄴睙灂䝁䅅䅢杁䙁䅁杣療䝁䅙兡獂䝁䅕䅉瑁䍁䅁杍睁䑁䅉䅍畁䡁䅧䅢穂䝁䄰兘䙂䙁䅍睊桁䍁䅑睑歁䑁䅉䅍䅁乁䑅䅁浂䅁䅁睊扂䕁䅕兖杁䕁䅙兡畂䝁䅅杢橂䝁䅫兙獂䍁䅁䅕祂䝁䄸杚灂䝁䅷党杁䍁䄰䅉祁䑁䅁杍睁䍁䄴䅥獂䡁䅍兢摂䕁䅕睕湁䍁䅅䅊䑂䍁䅑杍ぁ䑁䅯䅊䑂䍁䅑睍ㅁ䅁䅁眰䅍䙁䅯䅁湁䙁䅳兒噂䍁䅁杒灂䝁䄴兙畂䝁䅍兡桂䝁䅷䅉兂䡁䅉睢浂䝁䅫䅢求䍁䅁兌杁䑁䅉䅍祁䑁䅁杌㑂䝁䅷督瑂䙁䄰兒呂䍁䅣光歁䕁䅍䅊穁䑁䅙䅁噄睁䅁䅡䅁䍁䅣睗䙂䙁䅕䅉䝂䝁䅫杢桂䝁䄴睙灂䝁䅅䅢杁䙁䅁杣療䝁䅙兡獂䝁䅕䅉瑁䍁䅁杍睁䑁䅉䅍畁䡁䅧䅢穂䝁䄰兘䙂䙁䅍睊桁䍁䅑睑歁䑁䅑免㙁䍁䅑睑歁䑁䅅免穁䅁䅁眱䅍䝁䅯䅁湁䙁䅳兒噂䍁䅁杒灂䝁䄴兙畂䝁䅍兡桂䝁䅷䅉兂䡁䅉睢浂䝁䅫䅢求䍁䅁兌杁䑁䅉䅍祁䑁䅁杌㑂䝁䅷督瑂䙁䄰兒呂䍁䅣光歁䕁䅑䅊硁䑁䅅䅏㙁䍁䅑睔歁䑁䅅免㑁䅁䅁䄰䅍䝁䅙䅁湁䙁䅳兒噂䍁䅁杒灂䝁䄴兙畂䝁䅍兡桂䝁䅷䅉兂䡁䅉睢浂䝁䅫䅢求䍁䅁兌杁䑁䅉䅍祁䑁䅁杌㑂䝁䅷督瑂䙁䄰兒呂䍁䅣光歁䕁䅙䅊祁䑁䅁杏歁䕁䅣䅊祁䑁䅁䅁卄睁䅁杚䅁䍁䅣睗䙂䙁䅕䅉䝂䝁䅫杢桂䝁䄴睙灂䝁䅅䅢杁䙁䅁杣療䝁䅙兡獂䝁䅕䅉瑁䍁䅁杍睁䑁䅉䅍畁䡁䅧䅢穂䝁䄰兘䙂䙁䅍睊桁䍁䅑杒歁䑁䅉免㙁䍁䅑睒歁䑁䅉免䅁乁䑑䅁浂䅁䅁睊扂䕁䅕兖杁䕁䅙兡畂䝁䅅杢橂䝁䅫兙獂䍁䅁䅕祂䝁䄸杚灂䝁䅷党杁䍁䄰䅉祁䑁䅁杍睁䍁䄴䅥獂䡁䅍兢摂䕁䅕睕湁䍁䅅䅊䝂䍁䅑睍㉁䑁䅯䅊䭂䍁䅑睍㉁䅁䅁朱䅍䝁䅙䅁湁䙁䅳兒噂䍁䅁杒灂䝁䄴兙畂䝁䅍兡桂䝁䅷䅉兂䡁䅉睢浂䝁䅫䅢求䍁䅁兌杁䑁䅉䅍祁䑁䅁杌㑂䝁䅷督瑂䙁䄰兒呂䍁䅣光歁䕁䅙䅊穁䑁䅣杏歁䕁䅯䅊穁䑁䅣䅁奄睁䅁杗䅁䍁䅣睗䙂䙁䅕䅉䝂䝁䅫杢桂䝁䄴睙灂䝁䅅䅢杁䙁䅁杣療䝁䅙兡獂䝁䅕䅉瑁䍁䅁杍睁䑁䅉䅍畁䡁䅧䅢穂䝁䄰兘䙂䙁䅍睊桁䍁䅑睕歁䑁䅍兏䅁乁䑫䅁慂䅁䅁睊扂䕁䅕兖杁䕁䅙兡畂䝁䅅杢橂䝁䅫兙獂䍁䅁䅕祂䝁䄸杚灂䝁䅷党杁䍁䄰䅉祁䑁䅁杍睁䍁䄴䅥獂䡁䅍兢摂䕁䅕睕湁䍁䅅䅊坂䍁䅑䅎祁䅁䅁朲䅍䝁䅙䅁湁䙁䅳兒噂䍁䅁杒灂䝁䄴兙畂䝁䅍兡桂䝁䅷䅉兂䡁䅉睢浂䝁䅫䅢求䍁䅁兌杁䑁䅉䅍祁䑁䅁杌㑂䝁䅷督瑂䙁䄰兒呂䍁䅣光歁䙁䅣䅊ぁ䑁䅧杏歁䙁䅣䅊ㅁ䑁䅙䅁捄睁䅁杗䅁䍁䅣睗䙂䙁䅕䅉䝂䝁䅫杢桂䝁䄴睙灂䝁䅅䅢杁䙁䅁杣療䝁䅙兡獂䝁䅕䅉瑁䍁䅁杍睁䑁䅉䅍畁䡁䅧䅢穂䝁䄰兘䙂䙁䅍睊桁䍁䅑䅗歁䑁䅑杍䅁乁䑳䅁慂䅁䅁睊扂䕁䅕兖杁䕁䅙兡畂䝁䅅杢橂䝁䅫兙獂䍁䅁䅕祂䝁䄸杚灂䝁䅷党杁䍁䄰䅉祁䑁䅁杍睁䍁䄴䅥獂䡁䅍兢摂䕁䅕睕湁䍁䅅䅊奂䍁䅑䅎穁䅁䅁儳䅍䝁䅙䅁湁䙁䅳兒噂䍁䅁杒灂䝁䄴兙畂䝁䅍兡桂䝁䅷䅉兂䡁䅉睢浂䝁䅫䅢求䍁䅁兌杁䑁䅉䅍祁䑁䅁杌㑂䝁䅷督瑂䙁䄰兒啂䙁䅉䅉潁䑁䅉克湁䍁䅅䅊䍂䍁䅑免硁䑁䅕䅁睃允䅁䅚䅁䍁䅣睗䙂䙁䅕䅉䝂䝁䅫杢桂䝁䄴睙灂䝁䅅䅢杁䙁䅁杣療䝁䅙兡獂䝁䅕䅉瑁䍁䅁杍睁䑁䅉䅍畁䡁䅧䅢穂䝁䄰兘䙂䙁䅑杕杁䍁䅧杍灁䍁䅣光歁䕁䅍䅊祁䑁䅁䅁橃允䅁䅣䅁䍁䅣睗䙂䙁䅕䅉䝂䝁䅫杢桂䝁䄴睙灂䝁䅅䅢杁䙁䅁杣療䝁䅙兡獂䝁䅕䅉瑁䍁䅁杍睁䑁䅉䅍畁䡁䅧䅢穂䝁䄰兘䙂䙁䅑杕杁䍁䅧杍灁䍁䅣光歁䕁䅍䅊祁䑁䅑杏歁䕁䅍䅊穁䑁䅕䅁汃允䅁䅚䅁䍁䅣睗䙂䙁䅕䅉䝂䝁䅫杢桂䝁䄴睙灂䝁䅅䅢杁䙁䅁杣療䝁䅙兡獂䝁䅕䅉瑁䍁䅁杍睁䑁䅉䅍畁䡁䅧䅢穂䝁䄰兘䙂䙁䅑杕杁䍁䅧杍灁䍁䅣光歁䕁䅍䅊穁䑁䅙䅁湃允䅁杣䅁䍁䅣睗䙂䙁䅕䅉䝂䝁䅫杢桂䝁䄴睙灂䝁䅅䅢杁䙁䅁杣療䝁䅙兡獂䝁䅕䅉瑁䍁䅁杍睁䑁䅉䅍畁䡁䅧䅢穂䝁䄰兘䙂䙁䅑杕杁䍁䅧杍灁䍁䅣光歁䕁䅍䅊ぁ䑁䅅杏歁䕁䅍䅊硁䑁䅅睍䅁䭁䉫䅁あ䅁䅁睊扂䕁䅕兖杁䕁䅙兡畂䝁䅅杢橂䝁䅫兙獂䍁䅁䅕祂䝁䄸杚灂䝁䅷党杁䍁䄰䅉祁䑁䅁杍睁䍁䄴䅥獂䡁䅍兢摂䕁䅕䅖卂䍁䅁䅋祁䍁䅫睊桁䍁䅑䅒歁䑁䅅免㑁䑁䅯䅊偂䍁䅑免硁䑁䅧䅁硃允䅁䅣䅁䍁䅣睗䙂䙁䅕䅉䝂䝁䅫杢桂䝁䄴睙灂䝁䅅䅢杁䙁䅁杣療䝁䅙兡獂䝁䅕䅉瑁䍁䅁杍睁䑁䅉䅍畁䡁䅧䅢穂䝁䄰兘䙂䙁䅑杕杁䍁䅧杍灁䍁䅣光歁䕁䅙䅊祁䑁䅁杏歁䕁䅣䅊祁䑁䅁䅁歃允䅁䅣䅁䍁䅣睗䙂䙁䅕䅉䝂䝁䅫杢桂䝁䄴睙灂䝁䅅䅢杁䙁䅁杣療䝁䅙兡獂䝁䅕䅉瑁䍁䅁杍睁䑁䅉䅍畁䡁䅧䅢穂䝁䄰兘䙂䙁䅑杕杁䍁䅧杍灁䍁䅣光歁䕁䅙䅊祁䑁䅅杏歁䕁䅣䅊祁䑁䅅䅁浃允䅁䅣䅁䍁䅣睗䙂䙁䅕䅉䝂䝁䅫杢桂䝁䄴睙灂䝁䅅䅢杁䙁䅁杣療䝁䅙兡獂䝁䅕䅉瑁䍁䅁杍睁䑁䅉䅍畁䡁䅧䅢穂䝁䄰兘䙂䙁䅑杕杁䍁䅧杍灁䍁䅣光歁䕁䅙䅊穁䑁䅙杏歁䕁䅯䅊穁䑁䅙䅁潃允䅁䅣䅁䍁䅣睗䙂䙁䅕䅉䝂䝁䅫杢桂䝁䄴睙灂䝁䅅䅢杁䙁䅁杣療䝁䅙兡獂䝁䅕䅉瑁䍁䅁杍睁䑁䅉䅍畁䡁䅧䅢穂䝁䄰兘䙂䙁䅑杕杁䍁䅧杍灁䍁䅣光歁䕁䅙䅊穁䑁䅣杏歁䕁䅯䅊穁䑁䅣䅁煃允䅁䅚䅁䍁䅣睗䙂䙁䅕䅉䝂䝁䅫杢桂䝁䄴睙灂䝁䅅䅢杁䙁䅁杣療䝁䅙兡獂䝁䅕䅉瑁䍁䅁杍睁䑁䅉䅍畁䡁䅧䅢穂䝁䄰兘䙂䙁䅑杕杁䍁䅧杍灁䍁䅣光歁䙁䅍䅊穁䑁䅫䅁牃允䅁䅚䅁䍁䅣睗䙂䙁䅕䅉䝂䝁䅫杢桂䝁䄴睙灂䝁䅅䅢杁䙁䅁杣療䝁䅙兡獂䝁䅕䅉瑁䍁䅁杍睁䑁䅉䅍畁䡁䅧䅢穂䝁䄰兘䙂䙁䅑杕杁䍁䅧杍灁䍁䅣光歁䙁䅙䅊ぁ䑁䅉䅁獃允䅁䅣䅁䍁䅣睗䙂䙁䅕䅉䝂䝁䅫杢桂䝁䄴睙灂䝁䅅䅢杁䙁䅁杣療䝁䅙兡獂䝁䅕䅉瑁䍁䅁杍睁䑁䅉䅍畁䡁䅧䅢穂䝁䄰兘䙂䙁䅑杕杁䍁䅧杍灁䍁䅣光歁䙁䅣䅊ぁ䑁䅧杏歁䙁䅣䅊ㅁ䑁䅙䅁畃允䅁䅚䅁䍁䅣睗䙂䙁䅕䅉䝂䝁䅫杢桂䝁䄴睙灂䝁䅅䅢杁䙁䅁杣療䝁䅙兡獂䝁䅕䅉瑁䍁䅁杍睁䑁䅉䅍畁䡁䅧䅢穂䝁䄰兘䙂䙁䅑杕杁䍁䅧杍灁䍁䅣光歁䙁䅧䅊ぁ䑁䅉䅁瑃允䅁䅚䅁䍁䅣睗䙂䙁䅕䅉䝂䝁䅫杢桂䝁䄴睙灂䝁䅅䅢杁䙁䅁杣療䝁䅙兡獂䝁䅕䅉瑁䍁䅁杍睁䑁䅉䅍畁䡁䅧䅢穂䝁䄰兘䙂䙁䅑杕杁䍁䅧杍灁䍁䅣光歁䙁䅧䅊ぁ䑁䅍䅁癃允䅁杘䅁䍁䅣睗䙂䙁䅕䅉䝂䝁䅫杢桂䝁䄴睙灂䝁䅅䅢杁䙁䅁杣療䝁䅙兡獂䝁䅕䅉瑁䍁䅁杍睁䑁䅉䅍畁䡁䅧䅢穂䝁䄰兘䙂䙁䅑杕湁䍁䅅䅊䍂䍁䅑免硁䑁䅕䅁⭃睁䅁䅘䅁䍁䅣睗䙂䙁䅕䅉䝂䝁䅫杢桂䝁䄴睙灂䝁䅅䅢杁䙁䅁杣療䝁䅙兡獂䝁䅕䅉瑁䍁䅁杍睁䑁䅉䅍畁䡁䅧䅢穂䝁䄰兘䙂䙁䅑杕湁䍁䅅䅊䑂䍁䅑杍睁䅁䅁关䅍䝁䅧䅁湁䙁䅳兒噂䍁䅁杒灂䝁䄴兙畂䝁䅍兡桂䝁䅷䅉兂䡁䅉睢浂䝁䅫䅢求䍁䅁兌杁䑁䅉䅍祁䑁䅁杌㑂䝁䅷督瑂䙁䄰兒啂䙁䅉睊桁䍁䅑睑歁䑁䅉䅎㙁䍁䅑睑歁䑁䅍兎䅁䱁䑍䅁捂䅁䅁睊扂䕁䅕兖杁䕁䅙兡畂䝁䅅杢橂䝁䅫兙獂䍁䅁䅕祂䝁䄸杚灂䝁䅷党杁䍁䄰䅉祁䑁䅁杍睁䍁䄴䅥獂䡁䅍兢摂䕁䅕䅖卂䍁䅣光歁䕁䅍䅊穁䑁䅙䅁㉃睁䅁条䅁䍁䅣睗䙂䙁䅕䅉䝂䝁䅫杢桂䝁䄴睙灂䝁䅅䅢杁䙁䅁杣療䝁䅙兡獂䝁䅕䅉瑁䍁䅁杍睁䑁䅉䅍畁䡁䅧䅢穂䝁䄰兘䙂䙁䅑杕湁䍁䅅䅊䑂䍁䅑䅎硁䑁䅯䅊䑂䍁䅑免硁䑁䅍䅁㑃睁䅁䅢䅁䍁䅣睗䙂䙁䅕䅉䝂䝁䅫杢桂䝁䄴睙灂䝁䅅䅢杁䙁䅁杣療䝁䅙兡獂䝁䅕䅉瑁䍁䅁杍睁䑁䅉䅍畁䡁䅧䅢穂䝁䄰兘䙂䙁䅑杕湁䍁䅅䅊䕂䍁䅑免硁䑁䅧杏歁䕁䄸䅊硁䑁䅅䅏䅁䱁䐸䅁潂䅁䅁睊扂䕁䅕兖杁䕁䅙兡畂䝁䅅杢橂䝁䅫兙獂䍁䅁䅕祂䝁䄸杚灂䝁䅷党杁䍁䄰䅉祁䑁䅁杍睁䍁䄴䅥獂䡁䅍兢摂䕁䅕䅖卂䍁䅣光歁䕁䅙䅊祁䑁䅁杏歁䕁䅣䅊祁䑁䅁䅁祃睁䅁䅡䅁䍁䅣睗䙂䙁䅕䅉䝂䝁䅫杢桂䝁䄴睙灂䝁䅅䅢杁䙁䅁杣療䝁䅙兡獂䝁䅕䅉瑁䍁䅁杍睁䑁䅉䅍畁䡁䅧䅢穂䝁䄰兘䙂䙁䅑杕湁䍁䅅䅊䝂䍁䅑杍硁䑁䅯䅊䡂䍁䅑杍硁䅁䅁䅴䅍䝁䅧䅁湁䙁䅳兒噂䍁䅁杒灂䝁䄴兙畂䝁䅍兡桂䝁䅷䅉兂䡁䅉睢浂䝁䅫䅢求䍁䅁兌杁䑁䅉䅍祁䑁䅁杌㑂䝁䅷督瑂䙁䄰兒啂䙁䅉睊桁䍁䅑杒歁䑁䅍李㙁䍁䅑杓歁䑁䅍李䅁䱁䑣䅁潂䅁䅁睊扂䕁䅕兖杁䕁䅙兡畂䝁䅅杢橂䝁䅫兙獂䍁䅁䅕祂䝁䄸杚灂䝁䅷党杁䍁䄰䅉祁䑁䅁杍睁䍁䄴䅥獂䡁䅍兢摂䕁䅕䅖卂䍁䅣光歁䕁䅙䅊穁䑁䅣杏歁䕁䅯䅊穁䑁䅣䅁㕃睁䅁䅘䅁䍁䅣睗䙂䙁䅕䅉䝂䝁䅫杢桂䝁䄴睙灂䝁䅅䅢杁䙁䅁杣療䝁䅙兡獂䝁䅕䅉瑁䍁䅁杍睁䑁䅉䅍畁䡁䅧䅢穂䝁䄰兘䙂䙁䅑杕湁䍁䅅䅊呂䍁䅑睍㕁䅁䅁兴䅍䙁䅷䅁湁䙁䅳兒噂䍁䅁杒灂䝁䄴兙畂䝁䅍兡桂䝁䅷䅉兂䡁䅉睢浂䝁䅫䅢求䍁䅁兌杁䑁䅉䅍祁䑁䅁杌㑂䝁䅷督瑂䙁䄰兒啂䙁䅉睊桁䍁䅑杖歁䑁䅑杍䅁䱁䑯䅁潂䅁䅁睊扂䕁䅕兖杁䕁䅙兡畂䝁䅅杢橂䝁䅫兙獂䍁䅁䅕祂䝁䄸杚灂䝁䅷党杁䍁䄰䅉祁䑁䅁杍睁䍁䄴䅥獂䡁䅍兢摂䕁䅕䅖卂䍁䅣光歁䙁䅣䅊ぁ䑁䅧杏歁䙁䅣䅊ㅁ䑁䅙䅁㡃睁䅁䅘䅁䍁䅣睗䙂䙁䅕䅉䝂䝁䅫杢桂䝁䄴睙灂䝁䅅䅢杁䙁䅁杣療䝁䅙兡獂䝁䅕䅉瑁䍁䅁杍睁䑁䅉䅍畁䡁䅧䅢穂䝁䄰兘䙂䙁䅑杕湁䍁䅅䅊奂䍁䅑䅎祁䅁䅁睵䅍䙁䅷䅁湁䙁䅳兒噂䍁䅁杒灂䝁䄴兙畂䝁䅍兡桂䝁䅷䅉兂䡁䅉睢浂䝁䅫䅢求䍁䅁兌杁䑁䅉䅍祁䑁䅁杌㑂䝁䅷督瑂䙁䄰兒啂䙁䅉睊桁䍁䅑䅗歁䑁䅑睍䅁䱁䐰䅁潂䅁䅁睊扂䕁䅕兖杁䕁䅙兡畂䝁䅅杢橂䝁䅫兙獂䍁䅁䅕祂䝁䄸杚灂䝁䅷党杁䍁䄰䅉祁䑁䅁杍睁䍁䄴䅥獂䡁䅍兢摂䕁䅕杖卂䕁䅣䅉潁䑁䅉克湁䍁䅅䅊䍂䍁䅑免硁䑁䅕䅁⽃允䅁杚䅁䍁䅣睗䙂䙁䅕䅉䝂䝁䅫杢桂䝁䄴睙灂䝁䅅䅢杁䙁䅁杣療䝁䅙兡獂䝁䅕䅉瑁䍁䅁杍睁䑁䅉䅍畁䡁䅧䅢穂䝁䄰兘䙂䙁䅙杕䡂䍁䅁䅋祁䍁䅫睊桁䍁䅑睑歁䑁䅉䅍䅁䱁䉉䅁祂䅁䅁睊扂䕁䅕兖杁䕁䅙兡畂䝁䅅杢橂䝁䅫兙獂䍁䅁䅕祂䝁䄸杚灂䝁䅷党杁䍁䄰䅉祁䑁䅁杍睁䍁䄴䅥獂䡁䅍兢摂䕁䅕杖卂䕁䅣䅉潁䑁䅉克湁䍁䅅䅊䑂䍁䅑杍ぁ䑁䅯䅊䑂䍁䅑睍ㅁ䅁䅁䅴䅅䝁䅙䅁湁䙁䅳兒噂䍁䅁杒灂䝁䄴兙畂䝁䅍兡桂䝁䅷䅉兂䡁䅉睢浂䝁䅫䅢求䍁䅁兌杁䑁䅉䅍祁䑁䅁杌㑂䝁䅷督瑂䙁䄰兒坂䙁䅉睒杁䍁䅧杍灁䍁䅣光歁䕁䅍䅊穁䑁䅙䅁㉃允䅁䅤䅁䍁䅣睗䙂䙁䅕䅉䝂䝁䅫杢桂䝁䄴睙灂䝁䅅䅢杁䙁䅁杣療䝁䅙兡獂䝁䅕䅉瑁䍁䅁杍睁䑁䅉䅍畁䡁䅧䅢穂䝁䄰兘䙂䙁䅙杕䡂䍁䅁䅋祁䍁䅫睊桁䍁䅑睑歁䑁䅑免㙁䍁䅑睑歁䑁䅅免穁䅁䅁䅵䅅䡁䅙䅁湁䙁䅳兒噂䍁䅁杒灂䝁䄴兙畂䝁䅍兡桂䝁䅷䅉兂䡁䅉睢浂䝁䅫䅢求䍁䅁兌杁䑁䅉䅍祁䑁䅁杌㑂䝁䅷督瑂䙁䄰兒坂䙁䅉睒杁䍁䅧杍灁䍁䅣光歁䕁䅑䅊硁䑁䅅䅏㙁䍁䅑睔歁䑁䅅免㑁䅁䅁䅷䅅䡁䅉䅁湁䙁䅳兒噂䍁䅁杒灂䝁䄴兙畂䝁䅍兡桂䝁䅷䅉兂䡁䅉睢浂䝁䅫䅢求䍁䅁兌杁䑁䅉䅍祁䑁䅁杌㑂䝁䅷督瑂䙁䄰兒坂䙁䅉睒杁䍁䅧杍灁䍁䅣光歁䕁䅙䅊祁䑁䅁杏歁䕁䅣䅊祁䑁䅁䅁穃允䅁杣䅁䍁䅣睗䙂䙁䅕䅉䝂䝁䅫杢桂䝁䄴睙灂䝁䅅䅢杁䙁䅁杣療䝁䅙兡獂䝁䅕䅉瑁䍁䅁杍睁䑁䅉䅍畁䡁䅧䅢穂䝁䄰兘䙂䙁䅙杕䡂䍁䅁䅋祁䍁䅫睊桁䍁䅑杒歁䑁䅉免㙁䍁䅑睒歁䑁䅉免䅁䱁䉕䅁祂䅁䅁睊扂䕁䅕兖杁䕁䅙兡畂䝁䅅杢橂䝁䅫兙獂䍁䅁䅕祂䝁䄸杚灂䝁䅷党杁䍁䄰䅉祁䑁䅁杍睁䍁䄴䅥獂䡁䅍兢摂䕁䅕杖卂䕁䅣䅉潁䑁䅉克湁䍁䅅䅊䝂䍁䅑睍㉁䑁䅯䅊䭂䍁䅑睍㉁䅁䅁睴䅅䡁䅉䅁湁䙁䅳兒噂䍁䅁杒灂䝁䄴兙畂䝁䅍兡桂䝁䅷䅉兂䡁䅉睢浂䝁䅫䅢求䍁䅁兌杁䑁䅉䅍祁䑁䅁杌㑂䝁䅷督瑂䙁䄰兒坂䙁䅉睒杁䍁䅧杍灁䍁䅣光歁䕁䅙䅊穁䑁䅣杏歁䕁䅯䅊穁䑁䅣䅁㕃允䅁杚䅁䍁䅣睗䙂䙁䅕䅉䝂䝁䅫杢桂䝁䄴睙灂䝁䅅䅢杁䙁䅁杣療䝁䅙兡獂䝁䅕䅉瑁䍁䅁杍睁䑁䅉䅍畁䡁䅧䅢穂䝁䄰兘䙂䙁䅙杕䡂䍁䅁䅋祁䍁䅫睊桁䍁䅑睕歁䑁䅍兏䅁䱁䉯䅁浂䅁䅁睊扂䕁䅕兖杁䕁䅙兡畂䝁䅅杢橂䝁䅫兙獂䍁䅁䅕祂䝁䄸杚灂䝁䅷党杁䍁䄰䅉祁䑁䅁杍睁䍁䄴䅥獂䡁䅍兢摂䕁䅕杖卂䕁䅣䅉潁䑁䅉克湁䍁䅅䅊坂䍁䅑䅎祁䅁䅁睵䅅䡁䅉䅁湁䙁䅳兒噂䍁䅁杒灂䝁䄴兙畂䝁䅍兡桂䝁䅷䅉兂䡁䅉睢浂䝁䅫䅢求䍁䅁兌杁䑁䅉䅍祁䑁䅁杌㑂䝁䅷督瑂䙁䄰兒坂䙁䅉睒杁䍁䅧杍灁䍁䅣光歁䙁䅣䅊ぁ䑁䅧杏歁䙁䅣䅊ㅁ䑁䅙䅁㥃允䅁杚䅁䍁䅣睗䙂䙁䅕䅉䝂䝁䅫杢桂䝁䄴睙灂䝁䅅䅢杁䙁䅁杣療䝁䅙兡獂䝁䅕䅉瑁䍁䅁杍睁䑁䅉䅍畁䡁䅧䅢穂䝁䄰兘䙂䙁䅙杕䡂䍁䅁䅋祁䍁䅫睊桁䍁䅑䅗歁䑁䅑杍䅁䱁䉷䅁浂䅁䅁睊扂䕁䅕兖杁䕁䅙兡畂䝁䅅杢橂䝁䅫兙獂䍁䅁䅕祂䝁䄸杚灂䝁䅷党杁䍁䄰䅉祁䑁䅁杍睁䍁䄴䅥獂䡁䅍兢摂䕁䅕杖卂䕁䅣䅉潁䑁䅉克湁䍁䅅䅊奂䍁䅑䅎穁䅁䅁杶䅅䝁䅁䅁湁䙁䅳兒噂䍁䅁杒灂䝁䄴兙畂䝁䅍兡桂䝁䅷䅉兂䡁䅉睢浂䝁䅫䅢求䍁䅁兌杁䑁䅉䅍祁䑁䅁杌㑂䝁䅷督瑂䙁䄰兒坂䙁䅉睒湁䍁䅅䅊䍂䍁䅑免硁䑁䅕䅁䅄睁䅁杘䅁䍁䅣睗䙂䙁䅕䅉䝂䝁䅫杢桂䝁䄴睙灂䝁䅅䅢杁䙁䅁杣療䝁䅙兡獂䝁䅕䅉瑁䍁䅁杍睁䑁䅉䅍畁䡁䅧䅢穂䝁䄰兘䙂䙁䅙杕䡂䍁䅣光歁䕁䅍䅊祁䑁䅁䅁䍄睁䅁条䅁䍁䅣睗䙂䙁䅕䅉䝂䝁䅫杢桂䝁䄴睙灂䝁䅅䅢杁䙁䅁杣療䝁䅙兡獂䝁䅕䅉瑁䍁䅁杍睁䑁䅉䅍畁䡁䅧䅢穂䝁䄰兘䙂䙁䅙杕䡂䍁䅣光歁䕁䅍䅊祁䑁䅑杏歁䕁䅍䅊穁䑁䅕䅁䕄睁䅁杘䅁䍁䅣睗䙂䙁䅕䅉䝂䝁䅫杢桂䝁䄴睙灂䝁䅅䅢杁䙁䅁杣療䝁䅙兡獂䝁䅕䅉瑁䍁䅁杍睁䑁䅉䅍畁䡁䅧䅢穂䝁䄰兘䙂䙁䅙杕䡂䍁䅣光歁䕁䅍䅊穁䑁䅙䅁䝄睁䅁䅢䅁䍁䅣睗䙂䙁䅕䅉䝂䝁䅫杢桂䝁䄴睙灂䝁䅅䅢杁䙁䅁杣療䝁䅙兡獂䝁䅕䅉瑁䍁䅁杍睁䑁䅉䅍畁䡁䅧䅢穂䝁䄰兘䙂䙁䅙杕䡂䍁䅣光歁䕁䅍䅊ぁ䑁䅅杏歁䕁䅍䅊硁䑁䅅睍䅁䵁䑧䅁畂䅁䅁睊扂䕁䅕兖杁䕁䅙兡畂䝁䅅杢橂䝁䅫兙獂䍁䅁䅕祂䝁䄸杚灂䝁䅷党杁䍁䄰䅉祁䑁䅁杍睁䍁䄴䅥獂䡁䅍兢摂䕁䅕杖卂䕁䅣睊桁䍁䅑䅒歁䑁䅅免㑁䑁䅯䅊偂䍁䅑免硁䑁䅧䅁䉄睁䅁条䅁䍁䅣睗䙂䙁䅕䅉䝂䝁䅫杢桂䝁䄴睙灂䝁䅅䅢杁䙁䅁杣療䝁䅙兡獂䝁䅕䅉瑁䍁䅁杍睁䑁䅉䅍畁䡁䅧䅢穂䝁䄰兘䙂䙁䅙杕䡂䍁䅣光歁䕁䅙䅊祁䑁䅁杏歁䕁䅣䅊祁䑁䅁䅁䑄睁䅁条䅁䍁䅣睗䙂䙁䅕䅉䝂䝁䅫杢桂䝁䄴睙灂䝁䅅䅢杁䙁䅁杣療䝁䅙兡獂䝁䅕䅉瑁䍁䅁杍睁䑁䅉䅍畁䡁䅧䅢穂䝁䄰兘䙂䙁䅙杕䡂䍁䅣光歁䕁䅙䅊祁䑁䅅杏歁䕁䅣䅊祁䑁䅅䅁䙄睁䅁条䅁䍁䅣睗䙂䙁䅕䅉䝂䝁䅫杢桂䝁䄴睙灂䝁䅅䅢杁䙁䅁杣療䝁䅙兡獂䝁䅕䅉瑁䍁䅁杍睁䑁䅉䅍畁䡁䅧䅢穂䝁䄰兘䙂䙁䅙杕䡂䍁䅣光歁䕁䅙䅊穁䑁䅙杏歁䕁䅯䅊穁䑁䅙䅁䡄睁䅁条䅁䍁䅣睗䙂䙁䅕䅉䝂䝁䅫杢桂䝁䄴睙灂䝁䅅䅢杁䙁䅁杣療䝁䅙兡獂䝁䅕䅉瑁䍁䅁杍睁䑁䅉䅍畁䡁䅧䅢穂䝁䄰兘䙂䙁䅙杕䡂䍁䅣光歁䕁䅙䅊穁䑁䅣杏歁䕁䅯䅊穁䑁䅣䅁䩄睁䅁杘䅁䍁䅣睗䙂䙁䅕䅉䝂䝁䅫杢桂䝁䄴睙灂䝁䅅䅢杁䙁䅁杣療䝁䅙兡獂䝁䅕䅉瑁䍁䅁杍睁䑁䅉䅍畁䡁䅧䅢穂䝁䄰兘䙂䙁䅙杕䡂䍁䅣光歁䙁䅍䅊穁䑁䅫䅁䭄睁䅁杘䅁䍁䅣睗䙂䙁䅕䅉䝂䝁䅫杢桂䝁䄴睙灂䝁䅅䅢杁䙁䅁杣療䝁䅙兡獂䝁䅕䅉瑁䍁䅁杍睁䑁䅉䅍畁䡁䅧䅢穂䝁䄰兘䙂䙁䅙杕䡂䍁䅣光歁䙁䅙䅊ぁ䑁䅉䅁䱄睁䅁条䅁䍁䅣睗䙂䙁䅕䅉䝂䝁䅫杢桂䝁䄴睙灂䝁䅅䅢杁䙁䅁杣療䝁䅙兡獂䝁䅕䅉瑁䍁䅁杍睁䑁䅉䅍畁䡁䅧䅢穂䝁䄰兘䙂䙁䅙杕䡂䍁䅣光歁䙁䅣䅊ぁ䑁䅧杏歁䙁䅣䅊ㅁ䑁䅙䅁乄睁䅁杘䅁䍁䅣睗䙂䙁䅕䅉䝂䝁䅫杢桂䝁䄴睙灂䝁䅅䅢杁䙁䅁杣療䝁䅙兡獂䝁䅕䅉瑁䍁䅁杍睁䑁䅉䅍畁䡁䅧䅢穂䝁䄰兘䙂䙁䅙杕䡂䍁䅣光歁䙁䅧䅊ぁ䑁䅉䅁䵄睁䅁杘䅁䍁䅣睗䙂䙁䅕䅉䝂䝁䅫杢桂䝁䄴睙灂䝁䅅䅢杁䙁䅁杣療䝁䅙兡獂䝁䅕䅉瑁䍁䅁杍睁䑁䅉䅍畁䡁䅧䅢穂䝁䄰兘䙂䙁䅙杕䡂䍁䅣光歁䙁䅧䅊ぁ䑁䅍䅁佄睁䅁杘䅁䍁䅣睗䙂䙁䅕䅉䝂䝁䅫杢桂䝁䄴睙灂䝁䅅䅢杁䙁䅁杣療䝁䅙兡獂䝁䅕䅉瑁䍁䅁杍睁䑁䅉䅍畁䡁䅧䅢穂䝁䄰兘䙂䙁䅧睑湁䍁䅅䅊䍂䍁䅑免硁䑁䅕䅁祂睁䅁䅘䅁䍁䅣睗䙂䙁䅕䅉䝂䝁䅫杢桂䝁䄴睙灂䝁䅅䅢杁䙁䅁杣療䝁䅙兡獂䝁䅕䅉瑁䍁䅁杍睁䑁䅉䅍畁䡁䅧䅢穂䝁䄰兘䙂䙁䅧睑湁䍁䅅䅊䑂䍁䅑杍睁䅁䅁党䅍䝁䅧䅁湁䙁䅳兒噂䍁䅁杒灂䝁䄴兙畂䝁䅍兡桂䝁䅷䅉兂䡁䅉睢浂䝁䅫䅢求䍁䅁兌杁䑁䅉䅍祁䑁䅁杌㑂䝁䅷督瑂䙁䄰兒奂䕁䅍睊桁䍁䅑睑歁䑁䅉䅎㙁䍁䅑睑歁䑁䅍兎䅁䝁䑣䅁捂䅁䅁睊扂䕁䅕兖杁䕁䅙兡畂䝁䅅杢橂䝁䅫兙獂䍁䅁䅕祂䝁䄸杚灂䝁䅷党杁䍁䄰䅉祁䑁䅁杍睁䍁䄴䅥獂䡁䅍兢摂䕁䅕䅗䑂䍁䅣光歁䕁䅍䅊穁䑁䅙䅁灂睁䅁条䅁䍁䅣睗䙂䙁䅕䅉䝂䝁䅫杢桂䝁䄴睙灂䝁䅅䅢杁䙁䅁杣療䝁䅙兡獂䝁䅕䅉瑁䍁䅁杍睁䑁䅉䅍畁䡁䅧䅢穂䝁䄰兘䙂䙁䅧睑湁䍁䅅䅊䑂䍁䅑䅎硁䑁䅯䅊䑂䍁䅑免硁䑁䅍䅁牂睁䅁䅢䅁䍁䅣睗䙂䙁䅕䅉䝂䝁䅫杢桂䝁䄴睙灂䝁䅅䅢杁䙁䅁杣療䝁䅙兡獂䝁䅕䅉瑁䍁䅁杍睁䑁䅉䅍畁䡁䅧䅢穂䝁䄰兘䙂䙁䅧睑湁䍁䅅䅊䕂䍁䅑免硁䑁䅧杏歁䕁䄸䅊硁䑁䅅䅏䅁䡁䑍䅁潂䅁䅁睊扂䕁䅕兖杁䕁䅙兡畂䝁䅅杢橂䝁䅫兙獂䍁䅁䅕祂䝁䄸杚灂䝁䅷党杁䍁䄰䅉祁䑁䅁杍睁䍁䄴䅥獂䡁䅍兢摂䕁䅕䅗䑂䍁䅣光歁䕁䅙䅊祁䑁䅁杏歁䕁䅣䅊祁䑁䅁䅁浂睁䅁䅡䅁䍁䅣睗䙂䙁䅕䅉䝂䝁䅫杢桂䝁䄴睙灂䝁䅅䅢杁䙁䅁杣療䝁䅙兡獂䝁䅕䅉瑁䍁䅁杍睁䑁䅉䅍畁䡁䅧䅢穂䝁䄰兘䙂䙁䅧睑湁䍁䅅䅊䝂䍁䅑杍硁䑁䅯䅊䡂䍁䅑杍硁䅁䅁䅡䅍䝁䅧䅁湁䙁䅳兒噂䍁䅁杒灂䝁䄴兙畂䝁䅍兡桂䝁䅷䅉兂䡁䅉睢浂䝁䅫䅢求䍁䅁兌杁䑁䅉䅍祁䑁䅁杌㑂䝁䅷督瑂䙁䄰兒奂䕁䅍睊桁䍁䅑杒歁䑁䅍李㙁䍁䅑杓歁䑁䅍李䅁䝁䑯䅁潂䅁䅁睊扂䕁䅕兖杁䕁䅙兡畂䝁䅅杢橂䝁䅫兙獂䍁䅁䅕祂䝁䄸杚灂䝁䅷党杁䍁䄰䅉祁䑁䅁杍睁䍁䄴䅥獂䡁䅍兢摂䕁䅕䅗䑂䍁䅣光歁䕁䅙䅊穁䑁䅣杏歁䕁䅯䅊穁䑁䅣䅁獂睁䅁䅘䅁䍁䅣睗䙂䙁䅕䅉䝂䝁䅫杢桂䝁䄴睙灂䝁䅅䅢杁䙁䅁杣療䝁䅙兡獂䝁䅕䅉瑁䍁䅁杍睁䑁䅉䅍畁䡁䅧䅢穂䝁䄰兘䙂䙁䅧睑湁䍁䅅䅊呂䍁䅑睍㕁䅁䅁兢䅍䙁䅷䅁湁䙁䅳兒噂䍁䅁杒灂䝁䄴兙畂䝁䅍兡桂䝁䅷䅉兂䡁䅉睢浂䝁䅫䅢求䍁䅁兌杁䑁䅉䅍祁䑁䅁杌㑂䝁䅷督瑂䙁䄰兒奂䕁䅍睊桁䍁䅑杖歁䑁䅑杍䅁䝁䐴䅁潂䅁䅁睊扂䕁䅕兖杁䕁䅙兡畂䝁䅅杢橂䝁䅫兙獂䍁䅁䅕祂䝁䄸杚灂䝁䅷党杁䍁䄰䅉祁䑁䅁杍睁䍁䄴䅥獂䡁䅍兢摂䕁䅕䅗䑂䍁䅣光歁䙁䅣䅊ぁ䑁䅧杏歁䙁䅣䅊ㅁ䑁䅙䅁睂睁䅁䅘䅁䍁䅣睗䙂䙁䅕䅉䝂䝁䅫杢桂䝁䄴睙灂䝁䅅䅢杁䙁䅁杣療䝁䅙兡獂䝁䅕䅉瑁䍁䅁杍睁䑁䅉䅍畁䡁䅧䅢穂䝁䄰兘䙂䙁䅧睑湁䍁䅅䅊奂䍁䅑䅎祁䅁䅁睢䅍䙁䅷䅁湁䙁䅳兒噂䍁䅁杒灂䝁䄴兙畂䝁䅍兡桂䝁䅷䅉兂䡁䅉睢浂䝁䅫䅢求䍁䅁兌杁䑁䅉䅍祁䑁䅁杌㑂䝁䅷督瑂䙁䄰兒奂䕁䅍睊桁䍁䅑䅗歁䑁䅑睍䅁䡁䑅䅁捂䅁䅁睊扂䕁䅕兖杁䕁䅙兡畂䝁䅅杢橂䝁䅫兙獂䍁䅁䅕祂䝁䄸杚灂䝁䅷党杁䍁䄰䅉祁䑁䅁杍睁䍁䄴䅥獂䡁䅍兢摂䕁䅙兒湁䍁䅅䅊䍂䍁䅑免硁䑁䅕䅁䅂兂䅁杗䅁䍁䅣睗䙂䙁䅕䅉䝂䝁䅫杢桂䝁䄴睙灂䝁䅅䅢杁䙁䅁杣療䝁䅙兡獂䝁䅕䅉瑁䍁䅁杍睁䑁䅉䅍畁䡁䅧䅢穂䝁䄰兘䝂䕁䅕睊桁䍁䅑睑歁䑁䅉䅍䅁䑁䙧䅁浂䅁䅁睊扂䕁䅕兖杁䕁䅙兡畂䝁䅅杢橂䝁䅫兙獂䍁䅁䅕祂䝁䄸杚灂䝁䅷党杁䍁䄰䅉祁䑁䅁杍睁䍁䄴䅥獂䡁䅍兢摂䕁䅙兒湁䍁䅅䅊䑂䍁䅑杍ぁ䑁䅯䅊䑂䍁䅑睍ㅁ䅁䅁杏䅕䙁䅯䅁湁䙁䅳兒噂䍁䅁杒灂䝁䄴兙畂䝁䅍兡桂䝁䅷䅉兂䡁䅉睢浂䝁䅫䅢求䍁䅁兌杁䑁䅉䅍祁䑁䅁杌㑂䝁䅷督瑂䙁䄰杒䙂䍁䅣光歁䕁䅍䅊穁䑁䅙䅁㡁兂䅁䅡䅁䍁䅣睗䙂䙁䅕䅉䝂䝁䅫杢桂䝁䄴睙灂䝁䅅䅢杁䙁䅁杣療䝁䅙兡獂䝁䅕䅉瑁䍁䅁杍睁䑁䅉䅍畁䡁䅧䅢穂䝁䄰兘䝂䕁䅕睊桁䍁䅑睑歁䑁䅑免㙁䍁䅑睑歁䑁䅅免穁䅁䅁材䅕䝁䅯䅁湁䙁䅳兒噂䍁䅁杒灂䝁䄴兙畂䝁䅍兡桂䝁䅷䅉兂䡁䅉睢浂䝁䅫䅢求䍁䅁兌杁䑁䅉䅍祁䑁䅁杌㑂䝁䅷督瑂䙁䄰杒䙂䍁䅣光歁䕁䅑䅊硁䑁䅅䅏㙁䍁䅑睔歁䑁䅅免㑁䅁䅁兑䅕䝁䅙䅁湁䙁䅳兒噂䍁䅁杒灂䝁䄴兙畂䝁䅍兡桂䝁䅷䅉兂䡁䅉睢浂䝁䅫䅢求䍁䅁兌杁䑁䅉䅍祁䑁䅁杌㑂䝁䅷督瑂䙁䄰杒䙂䍁䅣光歁䕁䅙䅊祁䑁䅁杏歁䕁䅣䅊祁䑁䅁䅁㕁兂䅁杚䅁䍁䅣睗䙂䙁䅕䅉䝂䝁䅫杢桂䝁䄴睙灂䝁䅅䅢杁䙁䅁杣療䝁䅙兡獂䝁䅕䅉瑁䍁䅁杍睁䑁䅉䅍畁䡁䅧䅢穂䝁䄰兘䝂䕁䅕睊桁䍁䅑杒歁䑁䅉免㙁䍁䅑睒歁䑁䅉免䅁䑁䙳䅁浂䅁䅁睊扂䕁䅕兖杁䕁䅙兡畂䝁䅅杢橂䝁䅫兙獂䍁䅁䅕祂䝁䄸杚灂䝁䅷党杁䍁䄰䅉祁䑁䅁杍睁䍁䄴䅥獂䡁䅍兢摂䕁䅙兒湁䍁䅅䅊䝂䍁䅑睍㉁䑁䅯䅊䭂䍁䅑睍㉁䅁䅁児䅕䝁䅙䅁湁䙁䅳兒噂䍁䅁杒灂䝁䄴兙畂䝁䅍兡桂䝁䅷䅉兂䡁䅉睢浂䝁䅫䅢求䍁䅁兌杁䑁䅉䅍祁䑁䅁杌㑂䝁䅷督瑂䙁䄰杒䙂䍁䅣光歁䕁䅙䅊穁䑁䅣杏歁䕁䅯䅊穁䑁䅣䅁⽁兂䅁杗䅁䍁䅣睗䙂䙁䅕䅉䝂䝁䅫杢桂䝁䄴睙灂䝁䅅䅢杁䙁䅁杣療䝁䅙兡獂䝁䅕䅉瑁䍁䅁杍睁䑁䅉䅍畁䡁䅧䅢穂䝁䄰兘䝂䕁䅕睊桁䍁䅑睕歁䑁䅍兏䅁䑁䙣䅁慂䅁䅁睊扂䕁䅕兖杁䕁䅙兡畂䝁䅅杢橂䝁䅫兙獂䍁䅁䅕祂䝁䄸杚灂䝁䅷党杁䍁䄰䅉祁䑁䅁杍睁䍁䄴䅥獂䡁䅍兢摂䕁䅙兒湁䍁䅅䅊坂䍁䅑䅎祁䅁䅁村䅕䝁䅙䅁湁䙁䅳兒噂䍁䅁杒灂䝁䄴兙畂䝁䅍兡桂䝁䅷䅉兂䡁䅉睢浂䝁䅫䅢求䍁䅁兌杁䑁䅉䅍祁䑁䅁杌㑂䝁䅷督瑂䙁䄰杒䙂䍁䅣光歁䙁䅣䅊ぁ䑁䅧杏歁䙁䅣䅊ㅁ䑁䅙䅁䕂兂䅁杗䅁䍁䅣睗䙂䙁䅕䅉䝂䝁䅫杢桂䝁䄴睙灂䝁䅅䅢杁䙁䅁杣療䝁䅙兡獂䝁䅕䅉瑁䍁䅁杍睁䑁䅉䅍畁䡁䅧䅢穂䝁䄰兘䝂䕁䅕睊桁䍁䅑䅗歁䑁䅑杍䅁䕁䙍䅁慂䅁䅁睊扂䕁䅕兖杁䕁䅙兡畂䝁䅅杢橂䝁䅫兙獂䍁䅁䅕祂䝁䄸杚灂䝁䅷党杁䍁䄰䅉祁䑁䅁杍睁䍁䄴䅥獂䡁䅍兢摂䕁䅙兒湁䍁䅅䅊奂䍁䅑䅎穁䅁䅁兒䅕䝁䅙䅁湁䙁䅳兒噂䍁䅁杒灂䝁䄴兙畂䝁䅍兡桂䝁䅷䅉兂䡁䅉睢浂䝁䅫䅢求䍁䅁兌杁䑁䅉䅍祁䑁䅁杌㑂䝁䅷督瑂䙁䄰杒偂䙁䅉䅉潁䑁䅉克湁䍁䅅䅊䍂䍁䅑免硁䑁䅕䅁潄允䅁䅚䅁䍁䅣睗䙂䙁䅕䅉䝂䝁䅫杢桂䝁䄴睙灂䝁䅅䅢杁䙁䅁杣療䝁䅙兡獂䝁䅕䅉瑁䍁䅁杍睁䑁䅉䅍畁䡁䅧䅢穂䝁䄰兘䝂䕁䄸杕杁䍁䅧杍灁䍁䅣光歁䕁䅍䅊祁䑁䅁䅁晄允䅁䅣䅁䍁䅣睗䙂䙁䅕䅉䝂䝁䅫杢桂䝁䄴睙灂䝁䅅䅢杁䙁䅁杣療䝁䅙兡獂䝁䅕䅉瑁䍁䅁杍睁䑁䅉䅍畁䡁䅧䅢穂䝁䄰兘䝂䕁䄸杕杁䍁䅧杍灁䍁䅣光歁䕁䅍䅊祁䑁䅑杏歁䕁䅍䅊穁䑁䅕䅁桄允䅁䅚䅁䍁䅣睗䙂䙁䅕䅉䝂䝁䅫杢桂䝁䄴睙灂䝁䅅䅢杁䙁䅁杣療䝁䅙兡獂䝁䅕䅉瑁䍁䅁杍睁䑁䅉䅍畁䡁䅧䅢穂䝁䄰兘䝂䕁䄸杕杁䍁䅧杍灁䍁䅣光歁䕁䅍䅊穁䑁䅙䅁橄允䅁杣䅁䍁䅣睗䙂䙁䅕䅉䝂䝁䅫杢桂䝁䄴睙灂䝁䅅䅢杁䙁䅁杣療䝁䅙兡獂䝁䅕䅉瑁䍁䅁杍睁䑁䅉䅍畁䡁䅧䅢穂䝁䄰兘䝂䕁䄸杕杁䍁䅧杍灁䍁䅣光歁䕁䅍䅊ぁ䑁䅅杏歁䕁䅍䅊硁䑁䅅睍䅁佁䉕䅁あ䅁䅁睊扂䕁䅕兖杁䕁䅙兡畂䝁䅅杢橂䝁䅫兙獂䍁䅁䅕祂䝁䄸杚灂䝁䅷党杁䍁䄰䅉祁䑁䅁杍睁䍁䄴䅥獂䡁䅍兢摂䕁䅙睔卂䍁䅁䅋祁䍁䅫睊桁䍁䅑䅒歁䑁䅅免㑁䑁䅯䅊偂䍁䅑免硁䑁䅧䅁灄允䅁䅣䅁䍁䅣睗䙂䙁䅕䅉䝂䝁䅫杢桂䝁䄴睙灂䝁䅅䅢杁䙁䅁杣療䝁䅙兡獂䝁䅕䅉瑁䍁䅁杍睁䑁䅉䅍畁䡁䅧䅢穂䝁䄰兘䝂䕁䄸杕杁䍁䅧杍灁䍁䅣光歁䕁䅙䅊祁䑁䅁杏歁䕁䅣䅊祁䑁䅁䅁杄允䅁䅣䅁䍁䅣睗䙂䙁䅕䅉䝂䝁䅫杢桂䝁䄴睙灂䝁䅅䅢杁䙁䅁杣療䝁䅙兡獂䝁䅕䅉瑁䍁䅁杍睁䑁䅉䅍畁䡁䅧䅢穂䝁䄰兘䝂䕁䄸杕杁䍁䅧杍灁䍁䅣光歁䕁䅙䅊祁䑁䅅杏歁䕁䅣䅊祁䑁䅅䅁楄允䅁䅣䅁䍁䅣睗䙂䙁䅕䅉䝂䝁䅫杢桂䝁䄴睙灂䝁䅅䅢杁䙁䅁杣療䝁䅙兡獂䝁䅕䅉瑁䍁䅁杍睁䑁䅉䅍畁䡁䅧䅢穂䝁䄰兘䝂䕁䄸杕杁䍁䅧杍灁䍁䅣光歁䕁䅙䅊穁䑁䅙杏歁䕁䅯䅊穁䑁䅙䅁歄允䅁䅣䅁䍁䅣睗䙂䙁䅕䅉䝂䝁䅫杢桂䝁䄴睙灂䝁䅅䅢杁䙁䅁杣療䝁䅙兡獂䝁䅕䅉瑁䍁䅁杍睁䑁䅉䅍畁䡁䅧䅢穂䝁䄰兘䝂䕁䄸杕杁䍁䅧杍灁䍁䅣光歁䕁䅙䅊穁䑁䅣杏歁䕁䅯䅊穁䑁䅣䅁浄允䅁䅚䅁䍁䅣睗䙂䙁䅕䅉䝂䝁䅫杢桂䝁䄴睙灂䝁䅅䅢杁䙁䅁杣療䝁䅙兡獂䝁䅕䅉瑁䍁䅁杍睁䑁䅉䅍畁䡁䅧䅢穂䝁䄰兘䝂䕁䄸杕杁䍁䅧杍灁䍁䅣光歁䙁䅍䅊穁䑁䅫䅁湄允䅁䅚䅁䍁䅣睗䙂䙁䅕䅉䝂䝁䅫杢桂䝁䄴睙灂䝁䅅䅢杁䙁䅁杣療䝁䅙兡獂䝁䅕䅉瑁䍁䅁杍睁䑁䅉䅍畁䡁䅧䅢穂䝁䄰兘䝂䕁䄸杕杁䍁䅧杍灁䍁䅣光歁䙁䅙䅊ぁ䑁䅉䅁煄允䅁䅣䅁䍁䅣睗䙂䙁䅕䅉䝂䝁䅫杢桂䝁䄴睙灂䝁䅅䅢杁䙁䅁杣療䝁䅙兡獂䝁䅕䅉瑁䍁䅁杍睁䑁䅉䅍畁䡁䅧䅢穂䝁䄰兘䝂䕁䄸杕杁䍁䅧杍灁䍁䅣光歁䙁䅣䅊ぁ䑁䅧杏歁䙁䅣䅊ㅁ䑁䅙䅁獄允䅁䅚䅁䍁䅣睗䙂䙁䅕䅉䝂䝁䅫杢桂䝁䄴睙灂䝁䅅䅢杁䙁䅁杣療䝁䅙兡獂䝁䅕䅉瑁䍁䅁杍睁䑁䅉䅍畁䡁䅧䅢穂䝁䄰兘䝂䕁䄸杕杁䍁䅧杍灁䍁䅣光歁䙁䅧䅊ぁ䑁䅉䅁牄允䅁䅚䅁䍁䅣睗䙂䙁䅕䅉䝂䝁䅫杢桂䝁䄴睙灂䝁䅅䅢杁䙁䅁杣療䝁䅙兡獂䝁䅕䅉瑁䍁䅁杍睁䑁䅉䅍畁䡁䅧䅢穂䝁䄰兘䝂䕁䄸杕杁䍁䅧杍灁䍁䅣光歁䙁䅧䅊ぁ䑁䅍䅁瑄允䅁杘䅁䍁䅣睗䙂䙁䅕䅉䝂䝁䅫杢桂䝁䄴睙灂䝁䅅䅢杁䙁䅁杣療䝁䅙兡獂䝁䅕䅉瑁䍁䅁杍睁䑁䅉䅍畁䡁䅧䅢穂䝁䄰兘䝂䕁䄸杕湁䍁䅅䅊䍂䍁䅑免硁䑁䅕䅁瑄睁䅁䅘䅁䍁䅣睗䙂䙁䅕䅉䝂䝁䅫杢桂䝁䄴睙灂䝁䅅䅢杁䙁䅁杣療䝁䅙兡獂䝁䅕䅉瑁䍁䅁杍睁䑁䅉䅍畁䡁䅧䅢穂䝁䄰兘䝂䕁䄸杕湁䍁䅅䅊䑂䍁䅑杍睁䅁䅁眷䅍䝁䅧䅁湁䙁䅳兒噂䍁䅁杒灂䝁䄴兙畂䝁䅍兡桂䝁䅷䅉兂䡁䅉睢浂䝁䅫䅢求䍁䅁兌杁䑁䅉䅍祁䑁䅁杌㑂䝁䅷督瑂䙁䄰杒偂䙁䅉睊桁䍁䅑睑歁䑁䅉䅎㙁䍁䅑睑歁䑁䅍兎䅁偁䑅䅁捂䅁䅁睊扂䕁䅕兖杁䕁䅙兡畂䝁䅅杢橂䝁䅫兙獂䍁䅁䅕祂䝁䄸杚灂䝁䅷党杁䍁䄰䅉祁䑁䅁杍睁䍁䄴䅥獂䡁䅍兢摂䕁䅙睔卂䍁䅣光歁䕁䅍䅊穁䑁䅙䅁穄睁䅁条䅁䍁䅣睗䙂䙁䅕䅉䝂䝁䅫杢桂䝁䄴睙灂䝁䅅䅢杁䙁䅁杣療䝁䅙兡獂䝁䅕䅉瑁䍁䅁杍睁䑁䅉䅍畁䡁䅧䅢穂䝁䄰兘䝂䕁䄸杕湁䍁䅅䅊䑂䍁䅑䅎硁䑁䅯䅊䑂䍁䅑免硁䑁䅍䅁ㅄ睁䅁䅢䅁䍁䅣睗䙂䙁䅕䅉䝂䝁䅫杢桂䝁䄴睙灂䝁䅅䅢杁䙁䅁杣療䝁䅙兡獂䝁䅕䅉瑁䍁䅁杍睁䑁䅉䅍畁䡁䅧䅢穂䝁䄰兘䝂䕁䄸杕湁䍁䅅䅊䕂䍁䅑免硁䑁䅧杏歁䕁䄸䅊硁䑁䅅䅏䅁佁䐴䅁潂䅁䅁睊扂䕁䅕兖杁䕁䅙兡畂䝁䅅杢橂䝁䅫兙獂䍁䅁䅕祂䝁䄸杚灂䝁䅷党杁䍁䄰䅉祁䑁䅁杍睁䍁䄴䅥獂䡁䅍兢摂䕁䅙睔卂䍁䅣光歁䕁䅙䅊祁䑁䅁杏歁䕁䅣䅊祁䑁䅁䅁睄睁䅁䅡䅁䍁䅣睗䙂䙁䅕䅉䝂䝁䅫杢桂䝁䄴睙灂䝁䅅䅢杁䙁䅁杣療䝁䅙兡獂䝁䅕䅉瑁䍁䅁杍睁䑁䅉䅍畁䡁䅧䅢穂䝁䄰兘䝂䕁䄸杕湁䍁䅅䅊䝂䍁䅑杍硁䑁䅯䅊䡂䍁䅑杍硁䅁䅁朸䅍䝁䅧䅁湁䙁䅳兒噂䍁䅁杒灂䝁䄴兙畂䝁䅍兡桂䝁䅷䅉兂䡁䅉睢浂䝁䅫䅢求䍁䅁兌杁䑁䅉䅍祁䑁䅁杌㑂䝁䅷督瑂䙁䄰杒偂䙁䅉睊桁䍁䅑杒歁䑁䅍李㙁䍁䅑杓歁䑁䅍李䅁偁䑑䅁潂䅁䅁睊扂䕁䅕兖杁䕁䅙兡畂䝁䅅杢橂䝁䅫兙獂䍁䅁䅕祂䝁䄸杚灂䝁䅷党杁䍁䄰䅉祁䑁䅁杍睁䍁䄴䅥獂䡁䅍兢摂䕁䅙睔卂䍁䅣光歁䕁䅙䅊穁䑁䅣杏歁䕁䅯䅊穁䑁䅣䅁㉄睁䅁䅘䅁䍁䅣睗䙂䙁䅕䅉䝂䝁䅫杢桂䝁䄴睙灂䝁䅅䅢杁䙁䅁杣療䝁䅙兡獂䝁䅕䅉瑁䍁䅁杍睁䑁䅉䅍畁䡁䅧䅢穂䝁䄰兘䝂䕁䄸杕湁䍁䅅䅊呂䍁䅑睍㕁䅁䅁眹䅍䙁䅷䅁湁䙁䅳兒噂䍁䅁杒灂䝁䄴兙畂䝁䅍兡桂䝁䅷䅉兂䡁䅉睢浂䝁䅫䅢求䍁䅁兌杁䑁䅉䅍祁䑁䅁杌㑂䝁䅷督瑂䙁䄰杒偂䙁䅉睊桁䍁䅑杖歁䑁䅑杍䅁偁䑧䅁潂䅁䅁睊扂䕁䅕兖杁䕁䅙兡畂䝁䅅杢橂䝁䅫兙獂䍁䅁䅕祂䝁䄸杚灂䝁䅷党杁䍁䄰䅉祁䑁䅁杍睁䍁䄴䅥獂䡁䅍兢摂䕁䅙睔卂䍁䅣光歁䙁䅣䅊ぁ䑁䅧杏歁䙁䅣䅊ㅁ䑁䅙䅁㙄睁䅁䅘䅁䍁䅣睗䙂䙁䅕䅉䝂䝁䅫杢桂䝁䄴睙灂䝁䅅䅢杁䙁䅁杣療䝁䅙兡獂䝁䅕䅉瑁䍁䅁杍睁䑁䅉䅍畁䡁䅧䅢穂䝁䄰兘䝂䕁䄸杕湁䍁䅅䅊奂䍁䅑䅎祁䅁䅁儫䅍䙁䅷䅁湁䙁䅳兒噂䍁䅁杒灂䝁䄴兙畂䝁䅍兡桂䝁䅷䅉兂䡁䅉睢浂䝁䅫䅢求䍁䅁兌杁䑁䅉䅍祁䑁䅁杌㑂䝁䅷督瑂䙁䄰杒偂䙁䅉睊桁䍁䅑䅗歁䑁䅑睍䅁偁䑳䅁浂䅁䅁睊扂䕁䅕兖杁䕁䅙兡畂䝁䅅杢橂䝁䅫兙獂䍁䅁䅕祂䝁䄸杚灂䝁䅷党杁䍁䄰䅉祁䑁䅁杍睁䍁䄴䅥獂䡁䅍兢摂䕁䅙䅕䵂䍁䅁䅋祁䍁䅫睊桁䍁䅑村歁䑁䅅免ㅁ䅁䅁杶䅉䝁䅑䅁湁䙁䅳兒噂䍁䅁杒灂䝁䄴兙畂䝁䅍兡桂䝁䅷䅉兂䡁䅉睢浂䝁䅫䅢求䍁䅁兌杁䑁䅉䅍祁䑁䅁杌㑂䝁䅷督瑂䙁䄰杒兂䕁䅷䅉潁䑁䅉克湁䍁䅅䅊䑂䍁䅑杍睁䅁䅁关䅉䡁䅁䅁湁䙁䅳兒噂䍁䅁杒灂䝁䄴兙畂䝁䅍兡桂䝁䅷䅉兂䡁䅉睢浂䝁䅫䅢求䍁䅁兌杁䑁䅉䅍祁䑁䅁杌㑂䝁䅷督瑂䙁䄰杒兂䕁䅷䅉潁䑁䅉克湁䍁䅅䅊䑂䍁䅑杍ぁ䑁䅯䅊䑂䍁䅑睍ㅁ䅁䅁睳䅉䝁䅑䅁湁䙁䅳兒噂䍁䅁杒灂䝁䄴兙畂䝁䅍兡桂䝁䅷䅉兂䡁䅉睢浂䝁䅫䅢求䍁䅁兌杁䑁䅉䅍祁䑁䅁杌㑂䝁䅷督瑂䙁䄰杒兂䕁䅷䅉潁䑁䅉克湁䍁䅅䅊䑂䍁䅑睍㉁䅁䅁兴䅉䡁䅉䅁湁䙁䅳兒噂䍁䅁杒灂䝁䄴兙畂䝁䅍兡桂䝁䅷䅉兂䡁䅉睢浂䝁䅫䅢求䍁䅁兌杁䑁䅉䅍祁䑁䅁杌㑂䝁䅷督瑂䙁䄰杒兂䕁䅷䅉潁䑁䅉克湁䍁䅅䅊䑂䍁䅑䅎硁䑁䅯䅊䑂䍁䅑免硁䑁䅍䅁㍃杁䅁䅤䅁䍁䅣睗䙂䙁䅕䅉䝂䝁䅫杢桂䝁䄴睙灂䝁䅅䅢杁䙁䅁杣療䝁䅙兡獂䝁䅕䅉瑁䍁䅁杍睁䑁䅉䅍畁䡁䅧䅢穂䝁䄰兘䝂䙁䅁䅔杁䍁䅧杍灁䍁䅣光歁䕁䅑䅊硁䑁䅅䅏㙁䍁䅑睔歁䑁䅅免㑁䅁䅁睶䅉䡁䅁䅁湁䙁䅳兒噂䍁䅁杒灂䝁䄴兙畂䝁䅍兡桂䝁䅷䅉兂䡁䅉睢浂䝁䅫䅢求䍁䅁兌杁䑁䅉䅍祁䑁䅁杌㑂䝁䅷督瑂䙁䄰杒兂䕁䅷䅉潁䑁䅉克湁䍁䅅䅊䝂䍁䅑杍睁䑁䅯䅊䡂䍁䅑杍睁䅁䅁杳䅉䡁䅁䅁湁䙁䅳兒噂䍁䅁杒灂䝁䄴兙畂䝁䅍兡桂䝁䅷䅉兂䡁䅉睢浂䝁䅫䅢求䍁䅁兌杁䑁䅉䅍祁䑁䅁杌㑂䝁䅷督瑂䙁䄰杒兂䕁䅷䅉潁䑁䅉克湁䍁䅅䅊䝂䍁䅑杍硁䑁䅯䅊䡂䍁䅑杍硁䅁䅁䅴䅉䡁䅁䅁湁䙁䅳兒噂䍁䅁杒灂䝁䄴兙畂䝁䅍兡桂䝁䅷䅉兂䡁䅉睢浂䝁䅫䅢求䍁䅁兌杁䑁䅉䅍祁䑁䅁杌㑂䝁䅷督瑂䙁䄰杒兂䕁䅷䅉潁䑁䅉克湁䍁䅅䅊䝂䍁䅑睍㉁䑁䅯䅊䭂䍁䅑睍㉁䅁䅁杴䅉䡁䅁䅁湁䙁䅳兒噂䍁䅁杒灂䝁䄴兙畂䝁䅍兡桂䝁䅷䅉兂䡁䅉睢浂䝁䅫䅢求䍁䅁兌杁䑁䅉䅍祁䑁䅁杌㑂䝁䅷督瑂䙁䄰杒兂䕁䅷䅉潁䑁䅉克湁䍁䅅䅊䝂䍁䅑睍㍁䑁䅯䅊䭂䍁䅑睍㍁䅁䅁䅵䅉䝁䅑䅁湁䙁䅳兒噂䍁䅁杒灂䝁䄴兙畂䝁䅍兡桂䝁䅷䅉兂䡁䅉睢浂䝁䅫䅢求䍁䅁兌杁䑁䅉䅍祁䑁䅁杌㑂䝁䅷督瑂䙁䄰杒兂䕁䅷䅉潁䑁䅉克湁䍁䅅䅊呂䍁䅑睍㕁䅁䅁兵䅉䝁䅑䅁湁䙁䅳兒噂䍁䅁杒灂䝁䄴兙畂䝁䅍兡桂䝁䅷䅉兂䡁䅉睢浂䝁䅫䅢求䍁䅁兌杁䑁䅉䅍祁䑁䅁杌㑂䝁䅷督瑂䙁䄰杒兂䕁䅷䅉潁䑁䅉克湁䍁䅅䅊坂䍁䅑䅎祁䅁䅁杵䅉䡁䅁䅁湁䙁䅳兒噂䍁䅁杒灂䝁䄴兙畂䝁䅍兡桂䝁䅷䅉兂䡁䅉睢浂䝁䅫䅢求䍁䅁兌杁䑁䅉䅍祁䑁䅁杌㑂䝁䅷督瑂䙁䄰杒兂䕁䅷䅉潁䑁䅉克湁䍁䅅䅊塂䍁䅑䅎㑁䑁䅯䅊塂䍁䅑兎㉁䅁䅁䅶䅉䝁䅑䅁湁䙁䅳兒噂䍁䅁杒灂䝁䄴兙畂䝁䅍兡桂䝁䅷䅉兂䡁䅉睢浂䝁䅫䅢求䍁䅁兌杁䑁䅉䅍祁䑁䅁杌㑂䝁䅷督瑂䙁䄰杒兂䕁䅷䅉潁䑁䅉克湁䍁䅅䅊奂䍁䅑䅎祁䅁䅁睵䅉䝁䅑䅁湁䙁䅳兒噂䍁䅁杒灂䝁䄴兙畂䝁䅍兡桂䝁䅷䅉兂䡁䅉睢浂䝁䅫䅢求䍁䅁兌杁䑁䅉䅍祁䑁䅁杌㑂䝁䅷督瑂䙁䄰杒兂䕁䅷䅉潁䑁䅉克湁䍁䅅䅊奂䍁䅑䅎穁䅁䅁其䅉䙁䄴䅁湁䙁䅳兒噂䍁䅁杒灂䝁䄴兙畂䝁䅍兡桂䝁䅷䅉兂䡁䅉睢浂䝁䅫䅢求䍁䅁兌杁䑁䅉䅍祁䑁䅁杌㑂䝁䅷督瑂䙁䄰杒兂䕁䅷睊桁䍁䅑村歁䑁䅅免ㅁ䅁䅁䅖䅑䙁䅷䅁湁䙁䅳兒噂䍁䅁杒灂䝁䄴兙畂䝁䅍兡桂䝁䅷䅉兂䡁䅉睢浂䝁䅫䅢求䍁䅁兌杁䑁䅉䅍祁䑁䅁杌㑂䝁䅷督瑂䙁䄰杒兂䕁䅷睊桁䍁䅑睑歁䑁䅉䅍䅁䕁䕧䅁潂䅁䅁睊扂䕁䅕兖杁䕁䅙兡畂䝁䅅杢橂䝁䅫兙獂䍁䅁䅕祂䝁䄸杚灂䝁䅷党杁䍁䄰䅉祁䑁䅁杍睁䍁䄴䅥獂䡁䅍兢摂䕁䅙䅕䵂䍁䅣光歁䕁䅍䅊祁䑁䅑杏歁䕁䅍䅊穁䑁䅕䅁䭂䅂䅁䅘䅁䍁䅣睗䙂䙁䅕䅉䝂䝁䅫杢桂䝁䄴睙灂䝁䅅䅢杁䙁䅁杣療䝁䅙兡獂䝁䅕䅉瑁䍁䅁杍睁䑁䅉䅍畁䡁䅧䅢穂䝁䄰兘䝂䙁䅁䅔湁䍁䅅䅊䑂䍁䅑睍㉁䅁䅁䅕䅑䝁䅯䅁湁䙁䅳兒噂䍁䅁杒灂䝁䄴兙畂䝁䅍兡桂䝁䅷䅉兂䡁䅉睢浂䝁䅫䅢求䍁䅁兌杁䑁䅉䅍祁䑁䅁杌㑂䝁䅷督瑂䙁䄰杒兂䕁䅷睊桁䍁䅑睑歁䑁䅑免㙁䍁䅑睑歁䑁䅅免穁䅁䅁杕䅑䝁䅷䅁湁䙁䅳兒噂䍁䅁杒灂䝁䄴兙畂䝁䅍兡桂䝁䅷䅉兂䡁䅉睢浂䝁䅫䅢求䍁䅁兌杁䑁䅉䅍祁䑁䅁杌㑂䝁䅷督瑂䙁䄰杒兂䕁䅷睊桁䍁䅑䅒歁䑁䅅免㑁䑁䅯䅊偂䍁䅑免硁䑁䅧䅁噂䅂䅁䅡䅁䍁䅣睗䙂䙁䅕䅉䝂䝁䅫杢桂䝁䄴睙灂䝁䅅䅢杁䙁䅁杣療䝁䅙兡獂䝁䅕䅉瑁䍁䅁杍睁䑁䅉䅍畁䡁䅧䅢穂䝁䄰兘䝂䙁䅁䅔湁䍁䅅䅊䝂䍁䅑杍睁䑁䅯䅊䡂䍁䅑杍睁䅁䅁兓䅑䝁䅧䅁湁䙁䅳兒噂䍁䅁杒灂䝁䄴兙畂䝁䅍兡桂䝁䅷䅉兂䡁䅉睢浂䝁䅫䅢求䍁䅁兌杁䑁䅉䅍祁䑁䅁杌㑂䝁䅷督瑂䙁䄰杒兂䕁䅷睊桁䍁䅑杒歁䑁䅉免㙁䍁䅑睒歁䑁䅉免䅁䕁䕳䅁潂䅁䅁睊扂䕁䅕兖杁䕁䅙兡畂䝁䅅杢橂䝁䅫兙獂䍁䅁䅕祂䝁䄸杚灂䝁䅷党杁䍁䄰䅉祁䑁䅁杍睁䍁䄴䅥獂䡁䅍兢摂䕁䅙䅕䵂䍁䅣光歁䕁䅙䅊穁䑁䅙杏歁䕁䅯䅊穁䑁䅙䅁剂䅂䅁䅡䅁䍁䅣睗䙂䙁䅕䅉䝂䝁䅫杢桂䝁䄴睙灂䝁䅅䅢杁䙁䅁杣療䝁䅙兡獂䝁䅕䅉瑁䍁䅁杍睁䑁䅉䅍畁䡁䅧䅢穂䝁䄰兘䝂䙁䅁䅔湁䍁䅅䅊䝂䍁䅑睍㍁䑁䅯䅊䭂䍁䅑睍㍁䅁䅁睕䅑䙁䅷䅁湁䙁䅳兒噂䍁䅁杒灂䝁䄴兙畂䝁䅍兡桂䝁䅷䅉兂䡁䅉睢浂䝁䅫䅢求䍁䅁兌杁䑁䅉䅍祁䑁䅁杌㑂䝁䅷督瑂䙁䄰杒兂䕁䅷睊桁䍁䅑睕歁䑁䅍兏䅁䕁䕣䅁捂䅁䅁睊扂䕁䅕兖杁䕁䅙兡畂䝁䅅杢橂䝁䅫兙獂䍁䅁䅕祂䝁䄸杚灂䝁䅷党杁䍁䄰䅉祁䑁䅁杍睁䍁䄴䅥獂䡁䅍兢摂䕁䅙䅕䵂䍁䅣光歁䙁䅙䅊ぁ䑁䅉䅁䵂䅂䅁䅡䅁䍁䅣睗䙂䙁䅕䅉䝂䝁䅫杢桂䝁䄴睙灂䝁䅅䅢杁䙁䅁杣療䝁䅙兡獂䝁䅕䅉瑁䍁䅁杍睁䑁䅉䅍畁䡁䅧䅢穂䝁䄰兘䝂䙁䅁䅔湁䍁䅅䅊塂䍁䅑䅎㑁䑁䅯䅊塂䍁䅑兎㉁䅁䅁杔䅑䙁䅷䅁湁䙁䅳兒噂䍁䅁杒灂䝁䄴兙畂䝁䅍兡桂䝁䅷䅉兂䡁䅉睢浂䝁䅫䅢求䍁䅁兌杁䑁䅉䅍祁䑁䅁杌㑂䝁䅷督瑂䙁䄰杒兂䕁䅷睊桁䍁䅑䅗歁䑁䅑杍䅁䕁䔰䅁捂䅁䅁睊扂䕁䅕兖杁䕁䅙兡畂䝁䅅杢橂䝁䅫兙獂䍁䅁䅕祂䝁䄸杚灂䝁䅷党杁䍁䄰䅉祁䑁䅁杍睁䍁䄴䅥獂䡁䅍兢摂䕁䅙䅕䵂䍁䅣光歁䙁䅧䅊ぁ䑁䅍䅁偂䅂䅁䅙䅁䍁䅣睗䙂䙁䅕䅉䝂䝁䅫杢桂䝁䄴睙灂䝁䅅䅢杁䙁䅁杣療䝁䅙兡獂䝁䅕䅉瑁䍁䅁杍睁䑁䅉䅍畁䡁䅧䅢穂䝁䄰兘䡂䡁䅕䅢浂䍁䅣光歁䕁䅉䅊硁䑁䅅兎䅁䝁䕍䅁敂䅁䅁睊扂䕁䅕兖杁䕁䅙兡畂䝁䅅杢橂䝁䅫兙獂䍁䅁䅕祂䝁䄸杚灂䝁䅷党杁䍁䄰䅉祁䑁䅁杍睁䍁䄴䅥獂䡁䅍兢摂䕁䅣兤獂䝁䅙睊桁䍁䅑睑歁䑁䅉䅍䅁䙁䕣䅁煂䅁䅁睊扂䕁䅕兖杁䕁䅙兡畂䝁䅅杢橂䝁䅫兙獂䍁䅁䅕祂䝁䄸杚灂䝁䅷党杁䍁䄰䅉祁䑁䅁杍睁䍁䄴䅥獂䡁䅍兢摂䕁䅣兤獂䝁䅙睊桁䍁䅑睑歁䑁䅉䅎㙁䍁䅑睑歁䑁䅍兎䅁䙁䕫䅁敂䅁䅁睊扂䕁䅕兖杁䕁䅙兡畂䝁䅅杢橂䝁䅫兙獂䍁䅁䅕祂䝁䄸杚灂䝁䅷党杁䍁䄰䅉祁䑁䅁杍睁䍁䄴䅥獂䡁䅍兢摂䕁䅣兤獂䝁䅙睊桁䍁䅑睑歁䑁䅍李䅁䙁䕳䅁獂䅁䅁睊扂䕁䅕兖杁䕁䅙兡畂䝁䅅杢橂䝁䅫兙獂䍁䅁䅕祂䝁䄸杚灂䝁䅷党杁䍁䄰䅉祁䑁䅁杍睁䍁䄴䅥獂䡁䅍兢摂䕁䅣兤獂䝁䅙睊桁䍁䅑睑歁䑁䅑免㙁䍁䅑睑歁䑁䅅免穁䅁䅁兘䅑䝁䄴䅁湁䙁䅳兒噂䍁䅁杒灂䝁䄴兙畂䝁䅍兡桂䝁䅷䅉兂䡁䅉睢浂䝁䅫䅢求䍁䅁兌杁䑁䅉䅍祁䑁䅁杌㑂䝁䅷督瑂䙁䄰睒ㅂ䝁䅷杚湁䍁䅅䅊䕂䍁䅑免硁䑁䅧杏歁䕁䄸䅊硁䑁䅅䅏䅁䝁䕑䅁煂䅁䅁睊扂䕁䅕兖杁䕁䅙兡畂䝁䅅杢橂䝁䅫兙獂䍁䅁䅕祂䝁䄸杚灂䝁䅷党杁䍁䄰䅉祁䑁䅁杍睁䍁䄴䅥獂䡁䅍兢摂䕁䅣兤獂䝁䅙睊桁䍁䅑杒歁䑁䅉䅍㙁䍁䅑睒歁䑁䅉䅍䅁䙁䕧䅁煂䅁䅁睊扂䕁䅕兖杁䕁䅙兡畂䝁䅅杢橂䝁䅫兙獂䍁䅁䅕祂䝁䄸杚灂䝁䅷党杁䍁䄰䅉祁䑁䅁杍睁䍁䄴䅥獂䡁䅍兢摂䕁䅣兤獂䝁䅙睊桁䍁䅑杒歁䑁䅉免㙁䍁䅑睒歁䑁䅉免䅁䙁䕯䅁煂䅁䅁睊扂䕁䅕兖杁䕁䅙兡畂䝁䅅杢橂䝁䅫兙獂䍁䅁䅕祂䝁䄸杚灂䝁䅷党杁䍁䄰䅉祁䑁䅁杍睁䍁䄴䅥獂䡁䅍兢摂䕁䅣兤獂䝁䅙睊桁䍁䅑杒歁䑁䅍李㙁䍁䅑杓歁䑁䅍李䅁䙁䕷䅁煂䅁䅁睊扂䕁䅕兖杁䕁䅙兡畂䝁䅅杢橂䝁䅫兙獂䍁䅁䅕祂䝁䄸杚灂䝁䅷党杁䍁䄰䅉祁䑁䅁杍睁䍁䄴䅥獂䡁䅍兢摂䕁䅣兤獂䝁䅙睊桁䍁䅑杒歁䑁䅍睎㙁䍁䅑杓歁䑁䅍睎䅁䙁䔴䅁敂䅁䅁睊扂䕁䅕兖杁䕁䅙兡畂䝁䅅杢橂䝁䅫兙獂䍁䅁䅕祂䝁䄸杚灂䝁䅷党杁䍁䄰䅉祁䑁䅁杍睁䍁䄴䅥獂䡁䅍兢摂䕁䅣兤獂䝁䅙睊桁䍁䅑睕歁䑁䅍兏䅁䙁䕙䅁敂䅁䅁睊扂䕁䅕兖杁䕁䅙兡畂䝁䅅杢橂䝁䅫兙獂䍁䅁䅕祂䝁䄸杚灂䝁䅷党杁䍁䄰䅉祁䑁䅁杍睁䍁䄴䅥獂䡁䅍兢摂䕁䅣兤獂䝁䅙睊桁䍁䅑杖歁䑁䅑杍䅁䙁䔸䅁煂䅁䅁睊扂䕁䅕兖杁䕁䅙兡畂䝁䅅杢橂䝁䅫兙獂䍁䅁䅕祂䝁䄸杚灂䝁䅷党杁䍁䄰䅉祁䑁䅁杍睁䍁䄴䅥獂䡁䅍兢摂䕁䅣兤獂䝁䅙睊桁䍁䅑睖歁䑁䅑䅏㙁䍁䅑睖歁䑁䅕李䅁䝁䕅䅁敂䅁䅁睊扂䕁䅕兖杁䕁䅙兡畂䝁䅅杢橂䝁䅫兙獂䍁䅁䅕祂䝁䄸杚灂䝁䅷党杁䍁䄰䅉祁䑁䅁杍睁䍁䄴䅥獂䡁䅍兢摂䕁䅣兤獂䝁䅙睊桁䍁䅑䅗歁䑁䅑杍䅁䝁䕁䅁敂䅁䅁睊扂䕁䅕兖杁䕁䅙兡畂䝁䅅杢橂䝁䅫兙獂䍁䅁䅕祂䝁䄸杚灂䝁䅷党杁䍁䄰䅉祁䑁䅁杍睁䍁䄴䅥獂䡁䅍兢摂䕁䅣兤獂䝁䅙睊桁䍁䅑䅗歁䑁䅑睍䅁䝁䕉䅁歂䅁䅁睊扂䕁䅕兖杁䕁䅙兡畂䝁䅅杢橂䝁䅫兙獂䍁䅁䅕祂䝁䄸杚灂䝁䅷党杁䍁䄰䅉祁䑁䅁杍睁䍁䄴䅥獂䡁䅍兢摂䕁䅧兒杁䍁䅧杍灁䍁䅣光歁䕁䅉䅊硁䑁䅅兎䅁偁䉳䅁楂䅁䅁睊扂䕁䅕兖杁䕁䅙兡畂䝁䅅杢橂䝁䅫兙獂䍁䅁䅕祂䝁䄸杚灂䝁䅷党杁䍁䄰䅉祁䑁䅁杍睁䍁䄴䅥獂䡁䅍兢摂䕁䅧兒杁䍁䅧杍灁䍁䅣光歁䕁䅍䅊祁䑁䅁䅁癄允䅁杢䅁䍁䅣睗䙂䙁䅕䅉䝂䝁䅫杢桂䝁䄴睙灂䝁䅅䅢杁䙁䅁杣療䝁䅙兡獂䝁䅕䅉瑁䍁䅁杍睁䑁䅉䅍畁䡁䅧䅢穂䝁䄰兘䥂䕁䅕䅉潁䑁䅉克湁䍁䅅䅊䑂䍁䅑杍ぁ䑁䅯䅊䑂䍁䅑睍ㅁ䅁䅁儸䅅䝁䅉䅁湁䙁䅳兒噂䍁䅁杒灂䝁䄴兙畂䝁䅍兡桂䝁䅷䅉兂䡁䅉睢浂䝁䅫䅢求䍁䅁兌杁䑁䅉䅍祁䑁䅁杌㑂䝁䅷督瑂䙁䄰䅓䙂䍁䅁䅋祁䍁䅫睊桁䍁䅑睑歁䑁䅍李䅁偁䉣䅁睂䅁䅁睊扂䕁䅕兖杁䕁䅙兡畂䝁䅅杢橂䝁䅫兙獂䍁䅁䅕祂䝁䄸杚灂䝁䅷党杁䍁䄰䅉祁䑁䅁杍睁䍁䄴䅥獂䡁䅍兢摂䕁䅧兒杁䍁䅧杍灁䍁䅣光歁䕁䅍䅊ぁ䑁䅅杏歁䕁䅍䅊硁䑁䅅睍䅁偁䉫䅁祂䅁䅁睊扂䕁䅕兖杁䕁䅙兡畂䝁䅅杢橂䝁䅫兙獂䍁䅁䅕祂䝁䄸杚灂䝁䅷党杁䍁䄰䅉祁䑁䅁杍睁䍁䄴䅥獂䡁䅍兢摂䕁䅧兒杁䍁䅧杍灁䍁䅣光歁䕁䅑䅊硁䑁䅅䅏㙁䍁䅑睔歁䑁䅅免㑁䅁䅁䄯䅅䝁䄴䅁湁䙁䅳兒噂䍁䅁杒灂䝁䄴兙畂䝁䅍兡桂䝁䅷䅉兂䡁䅉睢浂䝁䅫䅢求䍁䅁兌杁䑁䅉䅍祁䑁䅁杌㑂䝁䅷督瑂䙁䄰䅓䙂䍁䅁䅋祁䍁䅫睊桁䍁䅑杒歁䑁䅉䅍㙁䍁䅑睒歁䑁䅉䅍䅁偁䉁䅁畂䅁䅁睊扂䕁䅕兖杁䕁䅙兡畂䝁䅅杢橂䝁䅫兙獂䍁䅁䅕祂䝁䄸杚灂䝁䅷党杁䍁䄰䅉祁䑁䅁杍睁䍁䄴䅥獂䡁䅍兢摂䕁䅧兒杁䍁䅧杍灁䍁䅣光歁䕁䅙䅊祁䑁䅅杏歁䕁䅣䅊祁䑁䅅䅁祄允䅁杢䅁䍁䅣睗䙂䙁䅕䅉䝂䝁䅫杢桂䝁䄴睙灂䝁䅅䅢杁䙁䅁杣療䝁䅙兡獂䝁䅕䅉瑁䍁䅁杍睁䑁䅉䅍畁䡁䅧䅢穂䝁䄰兘䥂䕁䅕䅉潁䑁䅉克湁䍁䅅䅊䝂䍁䅑睍㉁䑁䅯䅊䭂䍁䅑睍㉁䅁䅁䄫䅅䝁䄴䅁湁䙁䅳兒噂䍁䅁杒灂䝁䄴兙畂䝁䅍兡桂䝁䅷䅉兂䡁䅉睢浂䝁䅫䅢求䍁䅁兌杁䑁䅉䅍祁䑁䅁杌㑂䝁䅷督瑂䙁䄰䅓䙂䍁䅁䅋祁䍁䅫睊桁䍁䅑杒歁䑁䅍睎㙁䍁䅑杓歁䑁䅍睎䅁偁䉯䅁楂䅁䅁睊扂䕁䅕兖杁䕁䅙兡畂䝁䅅杢橂䝁䅫兙獂䍁䅁䅕祂䝁䄸杚灂䝁䅷党杁䍁䄰䅉祁䑁䅁杍睁䍁䄴䅥獂䡁䅍兢摂䕁䅧兒杁䍁䅧杍灁䍁䅣光歁䙁䅍䅊穁䑁䅫䅁畄允䅁杙䅁䍁䅣睗䙂䙁䅕䅉䝂䝁䅫杢桂䝁䄴睙灂䝁䅅䅢杁䙁䅁杣療䝁䅙兡獂䝁䅕䅉瑁䍁䅁杍睁䑁䅉䅍畁䡁䅧䅢穂䝁䄰兘䥂䕁䅕䅉潁䑁䅉克湁䍁䅅䅊坂䍁䅑䅎祁䅁䅁眸䅅䝁䄴䅁湁䙁䅳兒噂䍁䅁杒灂䝁䄴兙畂䝁䅍兡桂䝁䅷䅉兂䡁䅉睢浂䝁䅫䅢求䍁䅁兌杁䑁䅉䅍祁䑁䅁杌㑂䝁䅷督瑂䙁䄰䅓䙂䍁䅁䅋祁䍁䅫睊桁䍁䅑睖歁䑁䅑䅏㙁䍁䅑睖歁䑁䅕李䅁偁䉕䅁楂䅁䅁睊扂䕁䅕兖杁䕁䅙兡畂䝁䅅杢橂䝁䅫兙獂䍁䅁䅕祂䝁䄸杚灂䝁䅷党杁䍁䄰䅉祁䑁䅁杍睁䍁䄴䅥獂䡁䅍兢摂䕁䅧兒杁䍁䅧杍灁䍁䅣光歁䙁䅧䅊ぁ䑁䅉䅁い允䅁杙䅁䍁䅣睗䙂䙁䅕䅉䝂䝁䅫杢桂䝁䄴睙灂䝁䅅䅢杁䙁䅁杣療䝁䅙兡獂䝁䅕䅉瑁䍁䅁杍睁䑁䅉䅍畁䡁䅧䅢穂䝁䄰兘䥂䕁䅕䅉潁䑁䅉克湁䍁䅅䅊奂䍁䅑䅎穁䅁䅁朹䅅䙁䅷䅁湁䙁䅳兒噂䍁䅁杒灂䝁䄴兙畂䝁䅍兡桂䝁䅷䅉兂䡁䅉睢浂䝁䅫䅢求䍁䅁兌杁䑁䅉䅍祁䑁䅁杌㑂䝁䅷督瑂䙁䄰䅓䙂䍁䅣光歁䕁䅉䅊硁䑁䅅兎䅁䅁䕕䅁慂䅁䅁睊扂䕁䅕兖杁䕁䅙兡畂䝁䅅杢橂䝁䅫兙獂䍁䅁䅕祂䝁䄸杚灂䝁䅷党杁䍁䄰䅉祁䑁䅁杍睁䍁䄴䅥獂䡁䅍兢摂䕁䅧兒湁䍁䅅䅊䑂䍁䅑杍睁䅁䅁儯䅍䝁䅙䅁湁䙁䅳兒噂䍁䅁杒灂䝁䄴兙畂䝁䅍兡桂䝁䅷䅉兂䡁䅉睢浂䝁䅫䅢求䍁䅁兌杁䑁䅉䅍祁䑁䅁杌㑂䝁䅷督瑂䙁䄰䅓䙂䍁䅣光歁䕁䅍䅊祁䑁䅑杏歁䕁䅍䅊穁䑁䅕䅁⽄睁䅁杗䅁䍁䅣睗䙂䙁䅕䅉䝂䝁䅫杢桂䝁䄴睙灂䝁䅅䅢杁䙁䅁杣療䝁䅙兡獂䝁䅕䅉瑁䍁䅁杍睁䑁䅉䅍畁䡁䅧䅢穂䝁䄰兘䥂䕁䅕睊桁䍁䅑睑歁䑁䅍李䅁䅁䕅䅁潂䅁䅁睊扂䕁䅕兖杁䕁䅙兡畂䝁䅅杢橂䝁䅫兙獂䍁䅁䅕祂䝁䄸杚灂䝁䅷党杁䍁䄰䅉祁䑁䅁杍睁䍁䄴䅥獂䡁䅍兢摂䕁䅧兒湁䍁䅅䅊䑂䍁䅑䅎硁䑁䅯䅊䑂䍁䅑免硁䑁䅍䅁䑁䅂䅁条䅁䍁䅣睗䙂䙁䅕䅉䝂䝁䅫杢桂䝁䄴睙灂䝁䅅䅢杁䙁䅁杣療䝁䅙兡獂䝁䅕䅉瑁䍁䅁杍睁䑁䅉䅍畁䡁䅧䅢穂䝁䄰兘䥂䕁䅕睊桁䍁䅑䅒歁䑁䅅免㑁䑁䅯䅊偂䍁䅑免硁䑁䅧䅁䝁䅂䅁杚䅁䍁䅣睗䙂䙁䅕䅉䝂䝁䅫杢桂䝁䄴睙灂䝁䅅䅢杁䙁䅁杣療䝁䅙兡獂䝁䅕䅉瑁䍁䅁杍睁䑁䅉䅍畁䡁䅧䅢穂䝁䄰兘䥂䕁䅕睊桁䍁䅑杒歁䑁䅉䅍㙁䍁䅑睒歁䑁䅉䅍䅁偁䐴䅁浂䅁䅁睊扂䕁䅕兖杁䕁䅙兡畂䝁䅅杢橂䝁䅫兙獂䍁䅁䅕祂䝁䄸杚灂䝁䅷党杁䍁䄰䅉祁䑁䅁杍睁䍁䄴䅥獂䡁䅍兢摂䕁䅧兒湁䍁䅅䅊䝂䍁䅑杍硁䑁䅯䅊䡂䍁䅑杍硁䅁䅁䅁䅑䝁䅙䅁湁䙁䅳兒噂䍁䅁杒灂䝁䄴兙畂䝁䅍兡桂䝁䅷䅉兂䡁䅉睢浂䝁䅫䅢求䍁䅁兌杁䑁䅉䅍祁䑁䅁杌㑂䝁䅷督瑂䙁䄰䅓䙂䍁䅣光歁䕁䅙䅊穁䑁䅙杏歁䕁䅯䅊穁䑁䅙䅁䍁䅂䅁杚䅁䍁䅣睗䙂䙁䅕䅉䝂䝁䅫杢桂䝁䄴睙灂䝁䅅䅢杁䙁䅁杣療䝁䅙兡獂䝁䅕䅉瑁䍁䅁杍睁䑁䅉䅍畁䡁䅧䅢穂䝁䄰兘䥂䕁䅕睊桁䍁䅑杒歁䑁䅍睎㙁䍁䅑杓歁䑁䅍睎䅁䅁䕑䅁慂䅁䅁睊扂䕁䅕兖杁䕁䅙兡畂䝁䅅杢橂䝁䅫兙獂䍁䅁䅕祂䝁䄸杚灂䝁䅷党杁䍁䄰䅉祁䑁䅁杍睁䍁䄴䅥獂䡁䅍兢摂䕁䅧兒湁䍁䅅䅊呂䍁䅑睍㕁䅁䅁䄯䅍䙁䅯䅁湁䙁䅳兒噂䍁䅁杒灂䝁䄴兙畂䝁䅍兡桂䝁䅷䅉兂䡁䅉睢浂䝁䅫䅢求䍁䅁兌杁䑁䅉䅍祁䑁䅁杌㑂䝁䅷督瑂䙁䄰䅓䙂䍁䅣光歁䙁䅙䅊ぁ䑁䅉䅁䡁䅂䅁杚䅁䍁䅣睗䙂䙁䅕䅉䝂䝁䅫杢桂䝁䄴睙灂䝁䅅䅢杁䙁䅁杣療䝁䅙兡獂䝁䅕䅉瑁䍁䅁杍睁䑁䅉䅍畁䡁䅧䅢穂䝁䄰兘䥂䕁䅕睊桁䍁䅑睖歁䑁䅑䅏㙁䍁䅑睖歁䑁䅕李䅁䅁䕫䅁慂䅁䅁睊扂䕁䅕兖杁䕁䅙兡畂䝁䅅杢橂䝁䅫兙獂䍁䅁䅕祂䝁䄸杚灂䝁䅷党杁䍁䄰䅉祁䑁䅁杍睁䍁䄴䅥獂䡁䅍兢摂䕁䅧兒湁䍁䅅䅊奂䍁䅑䅎祁䅁䅁䅃䅑䙁䅯䅁湁䙁䅳兒噂䍁䅁杒灂䝁䄴兙畂䝁䅍兡桂䝁䅷䅉兂䡁䅉睢浂䝁䅫䅢求䍁䅁兌杁䑁䅉䅍祁䑁䅁杌㑂䝁䅷督瑂䙁䄰䅓䙂䍁䅣光歁䙁䅧䅊ぁ䑁䅍䅁䭁䅂䅁杚䅁䍁䅣睗䙂䙁䅕䅉䝂䝁䅫杢桂䝁䄴睙灂䝁䅅䅢杁䙁䅁杣療䝁䅙兡獂䝁䅕䅉瑁䍁䅁杍睁䑁䅉䅍畁䡁䅧䅢穂䝁䄰兘䩂䕁䅑兑杁䍁䅧杍灁䍁䅣光歁䕁䅉䅊硁䑁䅅兎䅁䅁䍯䅁歂䅁䅁睊扂䕁䅕兖杁䕁䅙兡畂䝁䅅杢橂䝁䅫兙獂䍁䅁䅕祂䝁䄸杚灂䝁䅷党杁䍁䄰䅉祁䑁䅁杍睁䍁䄴䅥獂䡁䅍兢摂䕁䅫䅒䉂䍁䅁䅋祁䍁䅫睊桁䍁䅑睑歁䑁䅉䅍䅁偁䈰䅁睂䅁䅁睊扂䕁䅕兖杁䕁䅙兡畂䝁䅅杢橂䝁䅫兙獂䍁䅁䅕祂䝁䄸杚灂䝁䅷党杁䍁䄰䅉祁䑁䅁杍睁䍁䄴䅥獂䡁䅍兢摂䕁䅫䅒䉂䍁䅁䅋祁䍁䅫睊桁䍁䅑睑歁䑁䅉䅎㙁䍁䅑睑歁䑁䅍兎䅁偁䈸䅁歂䅁䅁睊扂䕁䅕兖杁䕁䅙兡畂䝁䅅杢橂䝁䅫兙獂䍁䅁䅕祂䝁䄸杚灂䝁䅷党杁䍁䄰䅉祁䑁䅁杍睁䍁䄴䅥獂䡁䅍兢摂䕁䅫䅒䉂䍁䅁䅋祁䍁䅫睊桁䍁䅑睑歁䑁䅍李䅁䅁䍅䅁祂䅁䅁睊扂䕁䅕兖杁䕁䅙兡畂䝁䅅杢橂䝁䅫兙獂䍁䅁䅕祂䝁䄸杚灂䝁䅷党杁䍁䄰䅉祁䑁䅁杍睁䍁䄴䅥獂䡁䅍兢摂䕁䅫䅒䉂䍁䅁䅋祁䍁䅫睊桁䍁䅑睑歁䑁䅑免㙁䍁䅑睑歁䑁䅅免穁䅁䅁睁䅉䡁䅑䅁湁䙁䅳兒噂䍁䅁杒灂䝁䄴兙畂䝁䅍兡桂䝁䅷䅉兂䡁䅉睢浂䝁䅫䅢求䍁䅁兌杁䑁䅉䅍祁䑁䅁杌㑂䝁䅷督瑂䙁䄰兓䕂䕁䅅䅉潁䑁䅉克湁䍁䅅䅊䕂䍁䅑免硁䑁䅧杏歁䕁䄸䅊硁䑁䅅䅏䅁䅁䍳䅁睂䅁䅁睊扂䕁䅕兖杁䕁䅙兡畂䝁䅅杢橂䝁䅫兙獂䍁䅁䅕祂䝁䄸杚灂䝁䅷党杁䍁䄰䅉祁䑁䅁杍睁䍁䄴䅥獂䡁䅍兢摂䕁䅫䅒䉂䍁䅁䅋祁䍁䅫睊桁䍁䅑杒歁䑁䅉䅍㙁䍁䅑睒歁䑁䅉䅍䅁偁䈴䅁睂䅁䅁睊扂䕁䅕兖杁䕁䅙兡畂䝁䅅杢橂䝁䅫兙獂䍁䅁䅕祂䝁䄸杚灂䝁䅷党杁䍁䄰䅉祁䑁䅁杍睁䍁䄴䅥獂䡁䅍兢摂䕁䅫䅒䉂䍁䅁䅋祁䍁䅫睊桁䍁䅑杒歁䑁䅉免㙁䍁䅑睒歁䑁䅉免䅁䅁䍁䅁睂䅁䅁睊扂䕁䅕兖杁䕁䅙兡畂䝁䅅杢橂䝁䅫兙獂䍁䅁䅕祂䝁䄸杚灂䝁䅷党杁䍁䄰䅉祁䑁䅁杍睁䍁䄴䅥獂䡁䅍兢摂䕁䅫䅒䉂䍁䅁䅋祁䍁䅫睊桁䍁䅑杒歁䑁䅍李㙁䍁䅑杓歁䑁䅍李䅁䅁䍉䅁睂䅁䅁睊扂䕁䅕兖杁䕁䅙兡畂䝁䅅杢橂䝁䅫兙獂䍁䅁䅕祂䝁䄸杚灂䝁䅷党杁䍁䄰䅉祁䑁䅁杍睁䍁䄴䅥獂䡁䅍兢摂䕁䅫䅒䉂䍁䅁䅋祁䍁䅫睊桁䍁䅑杒歁䑁䅍睎㙁䍁䅑杓歁䑁䅍睎䅁䅁䍑䅁歂䅁䅁睊扂䕁䅕兖杁䕁䅙兡畂䝁䅅杢橂䝁䅫兙獂䍁䅁䅕祂䝁䄸杚灂䝁䅷党杁䍁䄰䅉祁䑁䅁杍睁䍁䄴䅥獂䡁䅍兢摂䕁䅫䅒䉂䍁䅁䅋祁䍁䅫睊桁䍁䅑睕歁䑁䅍兏䅁䅁䍫䅁歂䅁䅁睊扂䕁䅕兖杁䕁䅙兡畂䝁䅅杢橂䝁䅫兙獂䍁䅁䅕祂䝁䄸杚灂䝁䅷党杁䍁䄰䅉祁䑁䅁杍睁䍁䄴䅥獂䡁䅍兢摂䕁䅫䅒䉂䍁䅁䅋祁䍁䅫睊桁䍁䅑杖歁䑁䅑杍䅁䅁䍕䅁睂䅁䅁睊扂䕁䅕兖杁䕁䅙兡畂䝁䅅杢橂䝁䅫兙獂䍁䅁䅕祂䝁䄸杚灂䝁䅷党杁䍁䄰䅉祁䑁䅁杍睁䍁䄴䅥獂䡁䅍兢摂䕁䅫䅒䉂䍁䅁䅋祁䍁䅫睊桁䍁䅑睖歁䑁䅑䅏㙁䍁䅑睖歁䑁䅕李䅁䅁䍣䅁歂䅁䅁睊扂䕁䅕兖杁䕁䅙兡畂䝁䅅杢橂䝁䅫兙獂䍁䅁䅕祂䝁䄸杚灂䝁䅷党杁䍁䄰䅉祁䑁䅁杍睁䍁䄴䅥獂䡁䅍兢摂䕁䅫䅒䉂䍁䅁䅋祁䍁䅫睊桁䍁䅑䅗歁䑁䅑杍䅁䅁䍙䅁歂䅁䅁睊扂䕁䅕兖杁䕁䅙兡畂䝁䅅杢橂䝁䅫兙獂䍁䅁䅕祂䝁䄸杚灂䝁䅷党杁䍁䄰䅉祁䑁䅁杍睁䍁䄴䅥獂䡁䅍兢摂䕁䅫䅒䉂䍁䅁䅋祁䍁䅫睊桁䍁䅑䅗歁䑁䅑睍䅁䅁䍧䅁敂䅁䅁睊扂䕁䅕兖杁䕁䅙兡畂䝁䅅杢橂䝁䅫兙獂䍁䅁䅕祂䝁䄸杚灂䝁䅷党杁䍁䄰䅉祁䑁䅁杍睁䍁䄴䅥獂䡁䅍兢摂䕁䅫䅒䉂䍁䅣光歁䕁䅉䅊硁䑁䅅兎䅁䅁䔸䅁捂䅁䅁睊扂䕁䅕兖杁䕁䅙兡畂䝁䅅杢橂䝁䅫兙獂䍁䅁䅕祂䝁䄸杚灂䝁䅷党杁䍁䄰䅉祁䑁䅁杍睁䍁䄴䅥獂䡁䅍兢摂䕁䅫䅒䉂䍁䅣光歁䕁䅍䅊祁䑁䅁䅁䱁䅂䅁䅡䅁䍁䅣睗䙂䙁䅕䅉䝂䝁䅫杢桂䝁䄴睙灂䝁䅅䅢杁䙁䅁杣療䝁䅙兡獂䝁䅕䅉瑁䍁䅁杍睁䑁䅉䅍畁䡁䅧䅢穂䝁䄰兘䩂䕁䅑兑湁䍁䅅䅊䑂䍁䅑杍ぁ䑁䅯䅊䑂䍁䅑睍ㅁ䅁䅁兄䅑䙁䅷䅁湁䙁䅳兒噂䍁䅁杒灂䝁䄴兙畂䝁䅍兡桂䝁䅷䅉兂䡁䅉睢浂䝁䅫䅢求䍁䅁兌杁䑁䅉䅍祁䑁䅁杌㑂䝁䅷督瑂䙁䄰兓䕂䕁䅅睊桁䍁䅑睑歁䑁䅍李䅁䉁䕅䅁煂䅁䅁睊扂䕁䅕兖杁䕁䅙兡畂䝁䅅杢橂䝁䅫兙獂䍁䅁䅕祂䝁䄸杚灂䝁䅷党杁䍁䄰䅉祁䑁䅁杍睁䍁䄴䅥獂䡁䅍兢摂䕁䅫䅒䉂䍁䅣光歁䕁䅍䅊ぁ䑁䅅杏歁䕁䅍䅊硁䑁䅅睍䅁䉁䕍䅁獂䅁䅁睊扂䕁䅕兖杁䕁䅙兡畂䝁䅅杢橂䝁䅫兙獂䍁䅁䅕祂䝁䄸杚灂䝁䅷党杁䍁䄰䅉祁䑁䅁杍睁䍁䄴䅥獂䡁䅍兢摂䕁䅫䅒䉂䍁䅣光歁䕁䅑䅊硁䑁䅅䅏㙁䍁䅑睔歁䑁䅅免㑁䅁䅁䅅䅑䝁䅧䅁湁䙁䅳兒噂䍁䅁杒灂䝁䄴兙畂䝁䅍兡桂䝁䅷䅉兂䡁䅉睢浂䝁䅫䅢求䍁䅁兌杁䑁䅉䅍祁䑁䅁杌㑂䝁䅷督瑂䙁䄰兓䕂䕁䅅睊桁䍁䅑杒歁䑁䅉䅍㙁䍁䅑睒歁䑁䅉䅍䅁䅁䕷䅁潂䅁䅁睊扂䕁䅕兖杁䕁䅙兡畂䝁䅅杢橂䝁䅫兙獂䍁䅁䅕祂䝁䄸杚灂䝁䅷党杁䍁䄰䅉祁䑁䅁杍睁䍁䄴䅥獂䡁䅍兢摂䕁䅫䅒䉂䍁䅣光歁䕁䅙䅊祁䑁䅅杏歁䕁䅣䅊祁䑁䅅䅁佁䅂䅁䅡䅁䍁䅣睗䙂䙁䅕䅉䝂䝁䅫杢桂䝁䄴睙灂䝁䅅䅢杁䙁䅁杣療䝁䅙兡獂䝁䅕䅉瑁䍁䅁杍睁䑁䅉䅍畁䡁䅧䅢穂䝁䄰兘䩂䕁䅑兑湁䍁䅅䅊䝂䍁䅑睍㉁䑁䅯䅊䭂䍁䅑睍㉁䅁䅁杅䅑䝁䅧䅁湁䙁䅳兒噂䍁䅁杒灂䝁䄴兙畂䝁䅍兡桂䝁䅷䅉兂䡁䅉睢浂䝁䅫䅢求䍁䅁兌杁䑁䅉䅍祁䑁䅁杌㑂䝁䅷督瑂䙁䄰兓䕂䕁䅅睊桁䍁䅑杒歁䑁䅍睎㙁䍁䅑杓歁䑁䅍睎䅁䉁䕑䅁捂䅁䅁睊扂䕁䅕兖杁䕁䅙兡畂䝁䅅杢橂䝁䅫兙獂䍁䅁䅕祂䝁䄸杚灂䝁䅷党杁䍁䄰䅉祁䑁䅁杍睁䍁䄴䅥獂䡁䅍兢摂䕁䅫䅒䉂䍁䅣光歁䙁䅍䅊穁䑁䅫䅁噁䅂䅁䅘䅁䍁䅣睗䙂䙁䅕䅉䝂䝁䅫杢桂䝁䄴睙灂䝁䅅䅢杁䙁䅁杣療䝁䅙兡獂䝁䅕䅉瑁䍁䅁杍睁䑁䅉䅍畁䡁䅧䅢穂䝁䄰兘䩂䕁䅑兑湁䍁䅅䅊坂䍁䅑䅎祁䅁䅁杆䅑䝁䅧䅁湁䙁䅳兒噂䍁䅁杒灂䝁䄴兙畂䝁䅍兡桂䝁䅷䅉兂䡁䅉睢浂䝁䅫䅢求䍁䅁兌杁䑁䅉䅍祁䑁䅁杌㑂䝁䅷督瑂䙁䄰兓䕂䕁䅅睊桁䍁䅑睖歁䑁䅑䅏㙁䍁䅑睖歁䑁䅕李䅁䉁䕧䅁捂䅁䅁睊扂䕁䅕兖杁䕁䅙兡畂䝁䅅杢橂䝁䅫兙獂䍁䅁䅕祂䝁䄸杚灂䝁䅷党杁䍁䄰䅉祁䑁䅁杍睁䍁䄴䅥獂䡁䅍兢摂䕁䅫䅒䉂䍁䅣光歁䙁䅧䅊ぁ䑁䅉䅁塁䅂䅁䅘䅁䍁䅣睗䙂䙁䅕䅉䝂䝁䅫杢桂䝁䄴睙灂䝁䅅䅢杁䙁䅁杣療䝁䅙兡獂䝁䅕䅉瑁䍁䅁杍睁䑁䅉䅍畁䡁䅧䅢穂䝁䄰兘䩂䕁䅑兑湁䍁䅅䅊奂䍁䅑䅎穁䅁䅁兇䅑䝁䅙䅁湁䙁䅳兒噂䍁䅁杒灂䝁䄴兙畂䝁䅍兡桂䝁䅷䅉兂䡁䅉睢浂䝁䅫䅢求䍁䅁兌杁䑁䅉䅍祁䑁䅁杌㑂䝁䅷督瑂䙁䄰䅔佂䙁䅑䅉潁䑁䅉克湁䍁䅅䅊䍂䍁䅑免硁䑁䅕䅁塂䅁䅁䅚䅁䍁䅣睗䙂䙁䅕䅉䝂䝁䅫杢桂䝁䄴睙灂䝁䅅䅢杁䙁䅁杣療䝁䅙兡獂䝁䅕䅉瑁䍁䅁杍睁䑁䅉䅍畁䡁䅧䅢穂䝁䄰兘䵂䕁䄴䅖杁䍁䅧杍灁䍁䅣光歁䕁䅍䅊祁䑁䅁䅁䭂䅁䅁䅣䅁䍁䅣睗䙂䙁䅕䅉䝂䝁䅫杢桂䝁䄴睙灂䝁䅅䅢杁䙁䅁杣療䝁䅙兡獂䝁䅕䅉瑁䍁䅁杍睁䑁䅉䅍畁䡁䅧䅢穂䝁䄰兘䵂䕁䄴䅖杁䍁䅧杍灁䍁䅣光歁䕁䅍䅊祁䑁䅑杏歁䕁䅍䅊穁䑁䅕䅁䵂䅁䅁䅚䅁䍁䅣睗䙂䙁䅕䅉䝂䝁䅫杢桂䝁䄴睙灂䝁䅅䅢杁䙁䅁杣療䝁䅙兡獂䝁䅕䅉瑁䍁䅁杍睁䑁䅉䅍畁䡁䅧䅢穂䝁䄰兘䵂䕁䄴䅖杁䍁䅧杍灁䍁䅣光歁䕁䅍䅊穁䑁䅙䅁佂䅁䅁杣䅁䍁䅣睗䙂䙁䅕䅉䝂䝁䅫杢桂䝁䄴睙灂䝁䅅䅢杁䙁䅁杣療䝁䅙兡獂䝁䅕䅉瑁䍁䅁杍睁䑁䅉䅍畁䡁䅧䅢穂䝁䄰兘䵂䕁䄴䅖杁䍁䅧杍灁䍁䅣光歁䕁䅍䅊ぁ䑁䅅杏歁䕁䅍䅊硁䑁䅅睍䅁䙁䅁䅁あ䅁䅁睊扂䕁䅕兖杁䕁䅙兡畂䝁䅅杢橂䝁䅫兙獂䍁䅁䅕祂䝁䄸杚灂䝁䅷党杁䍁䄰䅉祁䑁䅁杍睁䍁䄴䅥獂䡁䅍兢摂䕁䅷杔啂䍁䅁䅋祁䍁䅫睊桁䍁䅑䅒歁䑁䅅免㑁䑁䅯䅊偂䍁䅑免硁䑁䅧䅁奂䅁䅁䅣䅁䍁䅣睗䙂䙁䅕䅉䝂䝁䅫杢桂䝁䄴睙灂䝁䅅䅢杁䙁䅁杣療䝁䅙兡獂䝁䅕䅉瑁䍁䅁杍睁䑁䅉䅍畁䡁䅧䅢穂䝁䄰兘䵂䕁䄴䅖杁䍁䅧杍灁䍁䅣光歁䕁䅙䅊祁䑁䅁杏歁䕁䅣䅊祁䑁䅁䅁䱂䅁䅁䅣䅁䍁䅣睗䙂䙁䅕䅉䝂䝁䅫杢桂䝁䄴睙灂䝁䅅䅢杁䙁䅁杣療䝁䅙兡獂䝁䅕䅉瑁䍁䅁杍睁䑁䅉䅍畁䡁䅧䅢穂䝁䄰兘䵂䕁䄴䅖杁䍁䅧杍灁䍁䅣光歁䕁䅙䅊祁䑁䅅杏歁䕁䅣䅊祁䑁䅅䅁乂䅁䅁䅣䅁䍁䅣睗䙂䙁䅕䅉䝂䝁䅫杢桂䝁䄴睙灂䝁䅅䅢杁䙁䅁杣療䝁䅙兡獂䝁䅕䅉瑁䍁䅁杍睁䑁䅉䅍畁䡁䅧䅢穂䝁䄰兘䵂䕁䄴䅖杁䍁䅧杍灁䍁䅣光歁䕁䅙䅊穁䑁䅙杏歁䕁䅯䅊穁䑁䅙䅁偂䅁䅁䅣䅁䍁䅣睗䙂䙁䅕䅉䝂䝁䅫杢桂䝁䄴睙灂䝁䅅䅢杁䙁䅁杣療䝁䅙兡獂䝁䅕䅉瑁䍁䅁杍睁䑁䅉䅍畁䡁䅧䅢穂䝁䄰兘䵂䕁䄴䅖杁䍁䅧杍灁䍁䅣光歁䕁䅙䅊穁䑁䅣杏歁䕁䅯䅊穁䑁䅣䅁剂䅁䅁䅚䅁䍁䅣睗䙂䙁䅕䅉䝂䝁䅫杢桂䝁䄴睙灂䝁䅅䅢杁䙁䅁杣療䝁䅙兡獂䝁䅕䅉瑁䍁䅁杍睁䑁䅉䅍畁䡁䅧䅢穂䝁䄰兘䵂䕁䄴䅖杁䍁䅧杍灁䍁䅣光歁䙁䅍䅊穁䑁䅫䅁卂䅁䅁䅚䅁䍁䅣睗䙂䙁䅕䅉䝂䝁䅫杢桂䝁䄴睙灂䝁䅅䅢杁䙁䅁杣療䝁䅙兡獂䝁䅕䅉瑁䍁䅁杍睁䑁䅉䅍畁䡁䅧䅢穂䝁䄰兘䵂䕁䄴䅖杁䍁䅧杍灁䍁䅣光歁䙁䅙䅊ぁ䑁䅉䅁呂䅁䅁䅣䅁䍁䅣睗䙂䙁䅕䅉䝂䝁䅫杢桂䝁䄴睙灂䝁䅅䅢杁䙁䅁杣療䝁䅙兡獂䝁䅕䅉瑁䍁䅁杍睁䑁䅉䅍畁䡁䅧䅢穂䝁䄰兘䵂䕁䄴䅖杁䍁䅧杍灁䍁䅣光歁䙁䅣䅊ぁ䑁䅧杏歁䙁䅣䅊ㅁ䑁䅙䅁噂䅁䅁䅚䅁䍁䅣睗䙂䙁䅕䅉䝂䝁䅫杢桂䝁䄴睙灂䝁䅅䅢杁䙁䅁杣療䝁䅙兡獂䝁䅕䅉瑁䍁䅁杍睁䑁䅉䅍畁䡁䅧䅢穂䝁䄰兘䵂䕁䄴䅖杁䍁䅧杍灁䍁䅣光歁䙁䅧䅊ぁ䑁䅉䅁啂䅁䅁䅚䅁䍁䅣睗䙂䙁䅕䅉䝂䝁䅫杢桂䝁䄴睙灂䝁䅅䅢杁䙁䅁杣療䝁䅙兡獂䝁䅕䅉瑁䍁䅁杍睁䑁䅉䅍畁䡁䅧䅢穂䝁䄰兘䵂䕁䄴䅖杁䍁䅧杍灁䍁䅣光歁䙁䅧䅊ぁ䑁䅍䅁坂䅁䅁杘䅁䍁䅣睗䙂䙁䅕䅉䝂䝁䅫杢桂䝁䄴睙灂䝁䅅䅢杁䙁䅁杣療䝁䅙兡獂䝁䅕䅉瑁䍁䅁杍睁䑁䅉䅍畁䡁䅧䅢穂䝁䄰兘䵂䕁䄴䅖湁䍁䅅䅊䍂䍁䅑免硁䑁䅕䅁䝂䅁䅁䅘䅁䍁䅣睗䙂䙁䅕䅉䝂䝁䅫杢桂䝁䄴睙灂䝁䅅䅢杁䙁䅁杣療䝁䅙兡獂䝁䅕䅉瑁䍁䅁杍睁䑁䅉䅍畁䡁䅧䅢穂䝁䄰兘䵂䕁䄴䅖湁䍁䅅䅊䑂䍁䅑杍睁䅁䅁杏䅁䝁䅧䅁湁䙁䅳兒噂䍁䅁杒灂䝁䄴兙畂䝁䅍兡桂䝁䅷䅉兂䡁䅉睢浂䝁䅫䅢求䍁䅁兌杁䑁䅉䅍祁䑁䅁杌㑂䝁䅷督瑂䙁䄰䅔佂䙁䅑睊桁䍁䅑睑歁䑁䅉䅎㙁䍁䅑睑歁䑁䅍兎䅁䑁䅷䅁捂䅁䅁睊扂䕁䅕兖杁䕁䅙兡畂䝁䅅杢橂䝁䅫兙獂䍁䅁䅕祂䝁䄸杚灂䝁䅷党杁䍁䄰䅉祁䑁䅁杍睁䍁䄴䅥獂䡁䅍兢摂䕁䅷杔啂䍁䅣光歁䕁䅍䅊穁䑁䅙䅁⭁䅁䅁条䅁䍁䅣睗䙂䙁䅕䅉䝂䝁䅫杢桂䝁䄴睙灂䝁䅅䅢杁䙁䅁杣療䝁䅙兡獂䝁䅕䅉瑁䍁䅁杍睁䑁䅉䅍畁䡁䅧䅢穂䝁䄰兘䵂䕁䄴䅖湁䍁䅅䅊䑂䍁䅑䅎硁䑁䅯䅊䑂䍁䅑免硁䑁䅍䅁䅂䅁䅁䅢䅁䍁䅣睗䙂䙁䅕䅉䝂䝁䅫杢桂䝁䄴睙灂䝁䅅䅢杁䙁䅁杣療䝁䅙兡獂䝁䅕䅉瑁䍁䅁杍睁䑁䅉䅍畁䡁䅧䅢穂䝁䄰兘䵂䕁䄴䅖湁䍁䅅䅊䕂䍁䅑免硁䑁䅧杏歁䕁䄸䅊硁䑁䅅䅏䅁䕁䅣䅁潂䅁䅁睊扂䕁䅕兖杁䕁䅙兡畂䝁䅅杢橂䝁䅫兙獂䍁䅁䅕祂䝁䄸杚灂䝁䅷党杁䍁䄰䅉祁䑁䅁杍睁䍁䄴䅥獂䡁䅍兢摂䕁䅷杔啂䍁䅣光歁䕁䅙䅊祁䑁䅁杏歁䕁䅣䅊祁䑁䅁䅁㝁䅁䅁䅡䅁䍁䅣睗䙂䙁䅕䅉䝂䝁䅫杢桂䝁䄴睙灂䝁䅅䅢杁䙁䅁杣療䝁䅙兡獂䝁䅕䅉瑁䍁䅁杍睁䑁䅉䅍畁䡁䅧䅢穂䝁䄰兘䵂䕁䄴䅖湁䍁䅅䅊䝂䍁䅑杍硁䑁䅯䅊䡂䍁䅑杍硁䅁䅁児䅁䝁䅧䅁湁䙁䅳兒噂䍁䅁杒灂䝁䄴兙畂䝁䅍兡桂䝁䅷䅉兂䡁䅉睢浂䝁䅫䅢求䍁䅁兌杁䑁䅉䅍祁䑁䅁杌㑂䝁䅷督瑂䙁䄰䅔佂䙁䅑睊桁䍁䅑杒歁䑁䅍李㙁䍁䅑杓歁䑁䅍李䅁䑁䄸䅁潂䅁䅁睊扂䕁䅕兖杁䕁䅙兡畂䝁䅅杢橂䝁䅫兙獂䍁䅁䅕祂䝁䄸杚灂䝁䅷党杁䍁䄰䅉祁䑁䅁杍睁䍁䄴䅥獂䡁䅍兢摂䕁䅷杔啂䍁䅣光歁䕁䅙䅊穁䑁䅣杏歁䕁䅯䅊穁䑁䅣䅁䉂䅁䅁䅘䅁䍁䅣睗䙂䙁䅕䅉䝂䝁䅫杢桂䝁䄴睙灂䝁䅅䅢杁䙁䅁杣療䝁䅙兡獂䝁䅕䅉瑁䍁䅁杍睁䑁䅉䅍畁䡁䅧䅢穂䝁䄰兘䵂䕁䄴䅖湁䍁䅅䅊呂䍁䅑睍㕁䅁䅁兏䅁䙁䅷䅁湁䙁䅳兒噂䍁䅁杒灂䝁䄴兙畂䝁䅍兡桂䝁䅷䅉兂䡁䅉睢浂䝁䅫䅢求䍁䅁兌杁䑁䅉䅍祁䑁䅁杌㑂䝁䅷督瑂䙁䄰䅔佂䙁䅑睊桁䍁䅑杖歁䑁䅑杍䅁䕁䅉䅁潂䅁䅁睊扂䕁䅕兖杁䕁䅙兡畂䝁䅅杢橂䝁䅫兙獂䍁䅁䅕祂䝁䄸杚灂䝁䅷党杁䍁䄰䅉祁䑁䅁杍睁䍁䄴䅥獂䡁䅍兢摂䕁䅷杔啂䍁䅣光歁䙁䅣䅊ぁ䑁䅧杏歁䙁䅣䅊ㅁ䑁䅙䅁䕂䅁䅁䅘䅁䍁䅣睗䙂䙁䅕䅉䝂䝁䅫杢桂䝁䄴睙灂䝁䅅䅢杁䙁䅁杣療䝁䅙兡獂䝁䅕䅉瑁䍁䅁杍睁䑁䅉䅍畁䡁䅧䅢穂䝁䄰兘䵂䕁䄴䅖湁䍁䅅䅊奂䍁䅑䅎祁䅁䅁睑䅁䙁䅷䅁湁䙁䅳兒噂䍁䅁杒灂䝁䄴兙畂䝁䅍兡桂䝁䅷䅉兂䡁䅉睢浂䝁䅫䅢求䍁䅁兌杁䑁䅉䅍祁䑁䅁杌㑂䝁䅷督瑂䙁䄰䅔佂䙁䅑睊桁䍁䅑䅗歁䑁䅑睍䅁䕁䅕䅁敂䅁䅁睊扂䕁䅕兖杁䕁䅙兡畂䝁䅅杢橂䝁䅫兙獂䍁䅁䅕祂䝁䄸杚灂䝁䅷党杁䍁䄰䅉祁䑁䅁杍睁䍁䄴䅥獂䡁䅍兢摂䕁䄰䅒噂䍁䅣光歁䕁䅉䅊硁䑁䅅兎䅁䍁䕣䅁捂䅁䅁睊扂䕁䅕兖杁䕁䅙兡畂䝁䅅杢橂䝁䅫兙獂䍁䅁䅕祂䝁䄸杚灂䝁䅷党杁䍁䄰䅉祁䑁䅁杍睁䍁䄴䅥獂䡁䅍兢摂䕁䄰䅒噂䍁䅣光歁䕁䅍䅊祁䑁䅁䅁慁䅂䅁䅡䅁䍁䅣睗䙂䙁䅕䅉䝂䝁䅫杢桂䝁䄴睙灂䝁䅅䅢杁䙁䅁杣療䝁䅙兡獂䝁䅕䅉瑁䍁䅁杍睁䑁䅉䅍畁䡁䅧䅢穂䝁䄰兘乂䕁䅑兖湁䍁䅅䅊䑂䍁䅑杍ぁ䑁䅯䅊䑂䍁䅑睍ㅁ䅁䅁䅈䅑䙁䅷䅁湁䙁䅳兒噂䍁䅁杒灂䝁䄴兙畂䝁䅍兡桂䝁䅷䅉兂䡁䅉睢浂䝁䅫䅢求䍁䅁兌杁䑁䅉䅍祁䑁䅁杌㑂䝁䅷督瑂䙁䄰兔䕂䙁䅕睊桁䍁䅑睑歁䑁䅍李䅁䉁䔴䅁煂䅁䅁睊扂䕁䅕兖杁䕁䅙兡畂䝁䅅杢橂䝁䅫兙獂䍁䅁䅕祂䝁䄸杚灂䝁䅷党杁䍁䄰䅉祁䑁䅁杍睁䍁䄴䅥獂䡁䅍兢摂䕁䄰䅒噂䍁䅣光歁䕁䅍䅊ぁ䑁䅅杏歁䕁䅍䅊硁䑁䅅睍䅁䍁䕁䅁獂䅁䅁睊扂䕁䅕兖杁䕁䅙兡畂䝁䅅杢橂䝁䅫兙獂䍁䅁䅕祂䝁䄸杚灂䝁䅷党杁䍁䄰䅉祁䑁䅁杍睁䍁䄴䅥獂䡁䅍兢摂䕁䄰䅒噂䍁䅣光歁䕁䅑䅊硁䑁䅅䅏㙁䍁䅑睔歁䑁䅅免㑁䅁䅁䅋䅑䝁䅧䅁湁䙁䅳兒噂䍁䅁杒灂䝁䄴兙畂䝁䅍兡桂䝁䅷䅉兂䡁䅉睢浂䝁䅫䅢求䍁䅁兌杁䑁䅉䅍祁䑁䅁杌㑂䝁䅷督瑂䙁䄰兔䕂䙁䅕睊桁䍁䅑杒歁䑁䅉䅍㙁䍁䅑睒歁䑁䅉䅍䅁䉁䕳䅁潂䅁䅁睊扂䕁䅕兖杁䕁䅙兡畂䝁䅅杢橂䝁䅫兙獂䍁䅁䅕祂䝁䄸杚灂䝁䅷党杁䍁䄰䅉祁䑁䅁杍睁䍁䄴䅥獂䡁䅍兢摂䕁䄰䅒噂䍁䅣光歁䕁䅙䅊祁䑁䅅杏歁䕁䅣䅊祁䑁䅅䅁摁䅂䅁䅡䅁䍁䅣睗䙂䙁䅕䅉䝂䝁䅫杢桂䝁䄴睙灂䝁䅅䅢杁䙁䅁杣療䝁䅙兡獂䝁䅕䅉瑁䍁䅁杍睁䑁䅉䅍畁䡁䅧䅢穂䝁䄰兘乂䕁䅑兖湁䍁䅅䅊䝂䍁䅑睍㉁䑁䅯䅊䭂䍁䅑睍㉁䅁䅁睈䅑䝁䅧䅁湁䙁䅳兒噂䍁䅁杒灂䝁䄴兙畂䝁䅍兡桂䝁䅷䅉兂䡁䅉睢浂䝁䅫䅢求䍁䅁兌杁䑁䅉䅍祁䑁䅁杌㑂䝁䅷督瑂䙁䄰兔䕂䙁䅕睊桁䍁䅑杒歁䑁䅍睎㙁䍁䅑杓歁䑁䅍睎䅁䍁䕅䅁捂䅁䅁睊扂䕁䅕兖杁䕁䅙兡畂䝁䅅杢橂䝁䅫兙獂䍁䅁䅕祂䝁䄸杚灂䝁䅷党杁䍁䄰䅉祁䑁䅁杍睁䍁䄴䅥獂䡁䅍兢摂䕁䄰䅒噂䍁䅣光歁䙁䅍䅊穁䑁䅫䅁楁䅂䅁䅘䅁䍁䅣睗䙂䙁䅕䅉䝂䝁䅫杢桂䝁䄴睙灂䝁䅅䅢杁䙁䅁杣療䝁䅙兡獂䝁䅕䅉瑁䍁䅁杍睁䑁䅉䅍畁䡁䅧䅢穂䝁䄰兘乂䕁䅑兖湁䍁䅅䅊坂䍁䅑䅎祁䅁䅁睉䅑䝁䅧䅁湁䙁䅳兒噂䍁䅁杒灂䝁䄴兙畂䝁䅍兡桂䝁䅷䅉兂䡁䅉睢浂䝁䅫䅢求䍁䅁兌杁䑁䅉䅍祁䑁䅁杌㑂䝁䅷督瑂䙁䄰兔䕂䙁䅕睊桁䍁䅑睖歁䑁䅑䅏㙁䍁䅑睖歁䑁䅕李䅁䍁䕕䅁捂䅁䅁睊扂䕁䅕兖杁䕁䅙兡畂䝁䅅杢橂䝁䅫兙獂䍁䅁䅕祂䝁䄸杚灂䝁䅷党杁䍁䄰䅉祁䑁䅁杍睁䍁䄴䅥獂䡁䅍兢摂䕁䄰䅒噂䍁䅣光歁䙁䅧䅊ぁ䑁䅉䅁歁䅂䅁䅘䅁䍁䅣睗䙂䙁䅕䅉䝂䝁䅫杢桂䝁䄴睙灂䝁䅅䅢杁䙁䅁杣療䝁䅙兡獂䝁䅕䅉瑁䍁䅁杍睁䑁䅉䅍畁䡁䅧䅢穂䝁䄰兘乂䕁䅑兖湁䍁䅅䅊奂䍁䅑䅎穁䅁䅁杊䅑䝁䅙䅁湁䙁䅳兒噂䍁䅁杒灂䝁䄴兙畂䝁䅍兡桂䝁䅷䅉兂䡁䅉睢浂䝁䅫䅢求䍁䅁兌杁䑁䅉䅍祁䑁䅁杌㑂䝁䅷督瑂䙁䄰兔䡂䕁䅕䅉潁䑁䅉克湁䍁䅅䅊䍂䍁䅑免硁䑁䅕䅁婁杁䅁䅚䅁䍁䅣睗䙂䙁䅕䅉䝂䝁䅫杢桂䝁䄴睙灂䝁䅅䅢杁䙁䅁杣療䝁䅙兡獂䝁䅕䅉瑁䍁䅁杍睁䑁䅉䅍畁䡁䅧䅢穂䝁䄰兘乂䕁䅣兒杁䍁䅧杍灁䍁䅣光歁䕁䅍䅊祁䑁䅁䅁䵁杁䅁䅣䅁䍁䅣睗䙂䙁䅕䅉䝂䝁䅫杢桂䝁䄴睙灂䝁䅅䅢杁䙁䅁杣療䝁䅙兡獂䝁䅕䅉瑁䍁䅁杍睁䑁䅉䅍畁䡁䅧䅢穂䝁䄰兘乂䕁䅣兒杁䍁䅧杍灁䍁䅣光歁䕁䅍䅊祁䑁䅑杏歁䕁䅍䅊穁䑁䅕䅁佁杁䅁䅚䅁䍁䅣睗䙂䙁䅕䅉䝂䝁䅫杢桂䝁䄴睙灂䝁䅅䅢杁䙁䅁杣療䝁䅙兡獂䝁䅕䅉瑁䍁䅁杍睁䑁䅉䅍畁䡁䅧䅢穂䝁䄰兘乂䕁䅣兒杁䍁䅧杍灁䍁䅣光歁䕁䅍䅊穁䑁䅙䅁允杁䅁杣䅁䍁䅣睗䙂䙁䅕䅉䝂䝁䅫杢桂䝁䄴睙灂䝁䅅䅢杁䙁䅁杣療䝁䅙兡獂䝁䅕䅉瑁䍁䅁杍睁䑁䅉䅍畁䡁䅧䅢穂䝁䄰兘乂䕁䅣兒杁䍁䅧杍灁䍁䅣光歁䕁䅍䅊ぁ䑁䅅杏歁䕁䅍䅊硁䑁䅅睍䅁䉁䍉䅁あ䅁䅁睊扂䕁䅕兖杁䕁䅙兡畂䝁䅅杢橂䝁䅫兙獂䍁䅁䅕祂䝁䄸杚灂䝁䅷党杁䍁䄰䅉祁䑁䅁杍睁䍁䄴䅥獂䡁䅍兢摂䕁䄰睒䙂䍁䅁䅋祁䍁䅫睊桁䍁䅑䅒歁䑁䅅免㑁䑁䅯䅊偂䍁䅑免硁䑁䅧䅁慁杁䅁䅣䅁䍁䅣睗䙂䙁䅕䅉䝂䝁䅫杢桂䝁䄴睙灂䝁䅅䅢杁䙁䅁杣療䝁䅙兡獂䝁䅕䅉瑁䍁䅁杍睁䑁䅉䅍畁䡁䅧䅢穂䝁䄰兘乂䕁䅣兒杁䍁䅧杍灁䍁䅣光歁䕁䅙䅊祁䑁䅁杏歁䕁䅣䅊祁䑁䅁䅁乁杁䅁䅣䅁䍁䅣睗䙂䙁䅕䅉䝂䝁䅫杢桂䝁䄴睙灂䝁䅅䅢杁䙁䅁杣療䝁䅙兡獂䝁䅕䅉瑁䍁䅁杍睁䑁䅉䅍畁䡁䅧䅢穂䝁䄰兘乂䕁䅣兒杁䍁䅧杍灁䍁䅣光歁䕁䅙䅊祁䑁䅅杏歁䕁䅣䅊祁䑁䅅䅁偁杁䅁䅣䅁䍁䅣睗䙂䙁䅕䅉䝂䝁䅫杢桂䝁䄴睙灂䝁䅅䅢杁䙁䅁杣療䝁䅙兡獂䝁䅕䅉瑁䍁䅁杍睁䑁䅉䅍畁䡁䅧䅢穂䝁䄰兘乂䕁䅣兒杁䍁䅧杍灁䍁䅣光歁䕁䅙䅊穁䑁䅙杏歁䕁䅯䅊穁䑁䅙䅁剁杁䅁䅣䅁䍁䅣睗䙂䙁䅕䅉䝂䝁䅫杢桂䝁䄴睙灂䝁䅅䅢杁䙁䅁杣療䝁䅙兡獂䝁䅕䅉瑁䍁䅁杍睁䑁䅉䅍畁䡁䅧䅢穂䝁䄰兘乂䕁䅣兒杁䍁䅧杍灁䍁䅣光歁䕁䅙䅊穁䑁䅣杏歁䕁䅯䅊穁䑁䅣䅁呁杁䅁䅚䅁䍁䅣睗䙂䙁䅕䅉䝂䝁䅫杢桂䝁䄴睙灂䝁䅅䅢杁䙁䅁杣療䝁䅙兡獂䝁䅕䅉瑁䍁䅁杍睁䑁䅉䅍畁䡁䅧䅢穂䝁䄰兘乂䕁䅣兒杁䍁䅧杍灁䍁䅣光歁䙁䅍䅊穁䑁䅫䅁啁杁䅁䅚䅁䍁䅣睗䙂䙁䅕䅉䝂䝁䅫杢桂䝁䄴睙灂䝁䅅䅢杁䙁䅁杣療䝁䅙兡獂䝁䅕䅉瑁䍁䅁杍睁䑁䅉䅍畁䡁䅧䅢穂䝁䄰兘乂䕁䅣兒杁䍁䅧杍灁䍁䅣光歁䙁䅙䅊ぁ䑁䅉䅁噁杁䅁䅣䅁䍁䅣睗䙂䙁䅕䅉䝂䝁䅫杢桂䝁䄴睙灂䝁䅅䅢杁䙁䅁杣療䝁䅙兡獂䝁䅕䅉瑁䍁䅁杍睁䑁䅉䅍畁䡁䅧䅢穂䝁䄰兘乂䕁䅣兒杁䍁䅧杍灁䍁䅣光歁䙁䅣䅊ぁ䑁䅧杏歁䙁䅣䅊ㅁ䑁䅙䅁塁杁䅁䅚䅁䍁䅣睗䙂䙁䅕䅉䝂䝁䅫杢桂䝁䄴睙灂䝁䅅䅢杁䙁䅁杣療䝁䅙兡獂䝁䅕䅉瑁䍁䅁杍睁䑁䅉䅍畁䡁䅧䅢穂䝁䄰兘乂䕁䅣兒杁䍁䅧杍灁䍁䅣光歁䙁䅧䅊ぁ䑁䅉䅁坁杁䅁䅚䅁䍁䅣睗䙂䙁䅕䅉䝂䝁䅫杢桂䝁䄴睙灂䝁䅅䅢杁䙁䅁杣療䝁䅙兡獂䝁䅕䅉瑁䍁䅁杍睁䑁䅉䅍畁䡁䅧䅢穂䝁䄰兘乂䕁䅣兒杁䍁䅧杍灁䍁䅣光歁䙁䅧䅊ぁ䑁䅍䅁奁杁䅁杘䅁䍁䅣睗䙂䙁䅕䅉䝂䝁䅫杢桂䝁䄴睙灂䝁䅅䅢杁䙁䅁杣療䝁䅙兡獂䝁䅕䅉瑁䍁䅁杍睁䑁䅉䅍畁䡁䅧䅢穂䝁䄰兘乂䕁䅣兒湁䍁䅅䅊䍂䍁䅑免硁䑁䅕䅁㉁䅂䅁䅘䅁䍁䅣睗䙂䙁䅕䅉䝂䝁䅫杢桂䝁䄴睙灂䝁䅅䅢杁䙁䅁杣療䝁䅙兡獂䝁䅕䅉瑁䍁䅁杍睁䑁䅉䅍畁䡁䅧䅢穂䝁䄰兘乂䕁䅣兒湁䍁䅅䅊䑂䍁䅑杍睁䅁䅁克䅑䝁䅧䅁湁䙁䅳兒噂䍁䅁杒灂䝁䄴兙畂䝁䅍兡桂䝁䅷䅉兂䡁䅉睢浂䝁䅫䅢求䍁䅁兌杁䑁䅉䅍祁䑁䅁杌㑂䝁䅷督瑂䙁䄰兔䡂䕁䅕睊桁䍁䅑睑歁䑁䅉䅎㙁䍁䅑睑歁䑁䅍兎䅁䍁䕳䅁捂䅁䅁睊扂䕁䅕兖杁䕁䅙兡畂䝁䅅杢橂䝁䅫兙獂䍁䅁䅕祂䝁䄸杚灂䝁䅷党杁䍁䄰䅉祁䑁䅁杍睁䍁䄴䅥獂䡁䅍兢摂䕁䄰睒䙂䍁䅣光歁䕁䅍䅊穁䑁䅙䅁祁䅂䅁条䅁䍁䅣睗䙂䙁䅕䅉䝂䝁䅫杢桂䝁䄴睙灂䝁䅅䅢杁䙁䅁杣療䝁䅙兡獂䝁䅕䅉瑁䍁䅁杍睁䑁䅉䅍畁䡁䅧䅢穂䝁䄰兘乂䕁䅣兒湁䍁䅅䅊䑂䍁䅑䅎硁䑁䅯䅊䑂䍁䅑免硁䑁䅍䅁ぁ䅂䅁䅢䅁䍁䅣睗䙂䙁䅕䅉䝂䝁䅫杢桂䝁䄴睙灂䝁䅅䅢杁䙁䅁杣療䝁䅙兡獂䝁䅕䅉瑁䍁䅁杍睁䑁䅉䅍畁䡁䅧䅢穂䝁䄰兘乂䕁䅣兒湁䍁䅅䅊䕂䍁䅑免硁䑁䅧杏歁䕁䄸䅊硁䑁䅅䅏䅁䑁䕣䅁潂䅁䅁睊扂䕁䅕兖杁䕁䅙兡畂䝁䅅杢橂䝁䅫兙獂䍁䅁䅕祂䝁䄸杚灂䝁䅷党杁䍁䄰䅉祁䑁䅁杍睁䍁䄴䅥獂䡁䅍兢摂䕁䄰睒䙂䍁䅣光歁䕁䅙䅊祁䑁䅁杏歁䕁䅣䅊祁䑁䅁䅁煁䅂䅁䅡䅁䍁䅣睗䙂䙁䅕䅉䝂䝁䅫杢桂䝁䄴睙灂䝁䅅䅢杁䙁䅁杣療䝁䅙兡獂䝁䅕䅉瑁䍁䅁杍睁䑁䅉䅍畁䡁䅧䅢穂䝁䄰兘乂䕁䅣兒湁䍁䅅䅊䝂䍁䅑杍硁䑁䅯䅊䡂䍁䅑杍硁䅁䅁䅌䅑䝁䅧䅁湁䙁䅳兒噂䍁䅁杒灂䝁䄴兙畂䝁䅍兡桂䝁䅷䅉兂䡁䅉睢浂䝁䅫䅢求䍁䅁兌杁䑁䅉䅍祁䑁䅁杌㑂䝁䅷督瑂䙁䄰兔䡂䕁䅕睊桁䍁䅑杒歁䑁䅍李㙁䍁䅑杓歁䑁䅍李䅁䑁䕍䅁潂䅁䅁睊扂䕁䅕兖杁䕁䅙兡畂䝁䅅杢橂䝁䅫兙獂䍁䅁䅕祂䝁䄸杚灂䝁䅷党杁䍁䄰䅉祁䑁䅁杍睁䍁䄴䅥獂䡁䅍兢摂䕁䄰睒䙂䍁䅣光歁䕁䅙䅊穁䑁䅣杏歁䕁䅯䅊穁䑁䅣䅁ㅁ䅂䅁䅘䅁䍁䅣睗䙂䙁䅕䅉䝂䝁䅫杢桂䝁䄴睙灂䝁䅅䅢杁䙁䅁杣療䝁䅙兡獂䝁䅕䅉瑁䍁䅁杍睁䑁䅉䅍畁䡁䅧䅢穂䝁䄰兘乂䕁䅣兒湁䍁䅅䅊呂䍁䅑睍㕁䅁䅁免䅑䙁䅷䅁湁䙁䅳兒噂䍁䅁杒灂䝁䄴兙畂䝁䅍兡桂䝁䅷䅉兂䡁䅉睢浂䝁䅫䅢求䍁䅁兌杁䑁䅉䅍祁䑁䅁杌㑂䝁䅷督瑂䙁䄰兔䡂䕁䅕睊桁䍁䅑杖歁䑁䅑杍䅁䍁䔰䅁潂䅁䅁睊扂䕁䅕兖杁䕁䅙兡畂䝁䅅杢橂䝁䅫兙獂䍁䅁䅕祂䝁䄸杚灂䝁䅷党杁䍁䄰䅉祁䑁䅁杍睁䍁䄴䅥獂䡁䅍兢摂䕁䄰睒䙂䍁䅣光歁䙁䅣䅊ぁ䑁䅧杏歁䙁䅣䅊ㅁ䑁䅙䅁癁䅂䅁䅘䅁䍁䅣睗䙂䙁䅕䅉䝂䝁䅫杢桂䝁䄴睙灂䝁䅅䅢杁䙁䅁杣療䝁䅙兡獂䝁䅕䅉瑁䍁䅁杍睁䑁䅉䅍畁䡁䅧䅢穂䝁䄰兘乂䕁䅣兒湁䍁䅅䅊奂䍁䅑䅎祁䅁䅁杌䅑䙁䅷䅁湁䙁䅳兒噂䍁䅁杒灂䝁䄴兙畂䝁䅍兡桂䝁䅷䅉兂䡁䅉睢浂䝁䅫䅢求䍁䅁兌杁䑁䅉䅍祁䑁䅁杌㑂䝁䅷督瑂䙁䄰兔䡂䕁䅕睊桁䍁䅑䅗歁䑁䅑睍䅁䑁䕁䅁浂䅁䅁睊扂䕁䅕兖杁䕁䅙兡畂䝁䅅杢橂䝁䅫兙獂䍁䅁䅕祂䝁䄸杚灂䝁䅷党杁䍁䄰䅉祁䑁䅁杍睁䍁䄴䅥獂䡁䅍兢摂䕁䄴兒䙂䍁䅁䅋祁䍁䅫睊桁䍁䅑村歁䑁䅅免ㅁ䅁䅁䅋䅉䝁䅑䅁湁䙁䅳兒噂䍁䅁杒灂䝁䄴兙畂䝁䅍兡桂䝁䅷䅉兂䡁䅉睢浂䝁䅫䅢求䍁䅁兌杁䑁䅉䅍祁䑁䅁杌㑂䝁䅷督瑂䙁䄰杔䙂䕁䅕䅉潁䑁䅉克湁䍁䅅䅊䑂䍁䅑杍睁䅁䅁睇䅉䡁䅁䅁湁䙁䅳兒噂䍁䅁杒灂䝁䄴兙畂䝁䅍兡桂䝁䅷䅉兂䡁䅉睢浂䝁䅫䅢求䍁䅁兌杁䑁䅉䅍祁䑁䅁杌㑂䝁䅷督瑂䙁䄰杔䙂䕁䅕䅉潁䑁䅉克湁䍁䅅䅊䑂䍁䅑杍ぁ䑁䅯䅊䑂䍁䅑睍ㅁ䅁䅁先䅉䝁䅑䅁湁䙁䅳兒噂䍁䅁杒灂䝁䄴兙畂䝁䅍兡桂䝁䅷䅉兂䡁䅉睢浂䝁䅫䅢求䍁䅁兌杁䑁䅉䅍祁䑁䅁杌㑂䝁䅷督瑂䙁䄰杔䙂䕁䅕䅉潁䑁䅉克湁䍁䅅䅊䑂䍁䅑睍㉁䅁䅁睈䅉䡁䅉䅁湁䙁䅳兒噂䍁䅁杒灂䝁䄴兙畂䝁䅍兡桂䝁䅷䅉兂䡁䅉睢浂䝁䅫䅢求䍁䅁兌杁䑁䅉䅍祁䑁䅁杌㑂䝁䅷督瑂䙁䄰杔䙂䕁䅕䅉潁䑁䅉克湁䍁䅅䅊䑂䍁䅑䅎硁䑁䅯䅊䑂䍁䅑免硁䑁䅍䅁桁杁䅁䅤䅁䍁䅣睗䙂䙁䅕䅉䝂䝁䅫杢桂䝁䄴睙灂䝁䅅䅢杁䙁䅁杣療䝁䅙兡獂䝁䅕䅉瑁䍁䅁杍睁䑁䅉䅍畁䡁䅧䅢穂䝁䄰兘佂䕁䅕兒杁䍁䅧杍灁䍁䅣光歁䕁䅑䅊硁䑁䅅䅏㙁䍁䅑睔歁䑁䅅免㑁䅁䅁克䅉䡁䅁䅁湁䙁䅳兒噂䍁䅁杒灂䝁䄴兙畂䝁䅍兡桂䝁䅷䅉兂䡁䅉睢浂䝁䅫䅢求䍁䅁兌杁䑁䅉䅍祁䑁䅁杌㑂䝁䅷督瑂䙁䄰杔䙂䕁䅕䅉潁䑁䅉克湁䍁䅅䅊䝂䍁䅑杍睁䑁䅯䅊䡂䍁䅑杍睁䅁䅁䅈䅉䡁䅁䅁湁䙁䅳兒噂䍁䅁杒灂䝁䄴兙畂䝁䅍兡桂䝁䅷䅉兂䡁䅉睢浂䝁䅫䅢求䍁䅁兌杁䑁䅉䅍祁䑁䅁杌㑂䝁䅷督瑂䙁䄰杔䙂䕁䅕䅉潁䑁䅉克湁䍁䅅䅊䝂䍁䅑杍硁䑁䅯䅊䡂䍁䅑杍硁䅁䅁杈䅉䡁䅁䅁湁䙁䅳兒噂䍁䅁杒灂䝁䄴兙畂䝁䅍兡桂䝁䅷䅉兂䡁䅉睢浂䝁䅫䅢求䍁䅁兌杁䑁䅉䅍祁䑁䅁杌㑂䝁䅷督瑂䙁䄰杔䙂䕁䅕䅉潁䑁䅉克湁䍁䅅䅊䝂䍁䅑睍㉁䑁䅯䅊䭂䍁䅑睍㉁䅁䅁䅉䅉䡁䅁䅁湁䙁䅳兒噂䍁䅁杒灂䝁䄴兙畂䝁䅍兡桂䝁䅷䅉兂䡁䅉睢浂䝁䅫䅢求䍁䅁兌杁䑁䅉䅍祁䑁䅁杌㑂䝁䅷督瑂䙁䄰杔䙂䕁䅕䅉潁䑁䅉克湁䍁䅅䅊䝂䍁䅑睍㍁䑁䅯䅊䭂䍁䅑睍㍁䅁䅁杉䅉䝁䅑䅁湁䙁䅳兒噂䍁䅁杒灂䝁䄴兙畂䝁䅍兡桂䝁䅷䅉兂䡁䅉睢浂䝁䅫䅢求䍁䅁兌杁䑁䅉䅍祁䑁䅁杌㑂䝁䅷督瑂䙁䄰杔䙂䕁䅕䅉潁䑁䅉克湁䍁䅅䅊呂䍁䅑睍㕁䅁䅁睉䅉䝁䅑䅁湁䙁䅳兒噂䍁䅁杒灂䝁䄴兙畂䝁䅍兡桂䝁䅷䅉兂䡁䅉睢浂䝁䅫䅢求䍁䅁兌杁䑁䅉䅍祁䑁䅁杌㑂䝁䅷督瑂䙁䄰杔䙂䕁䅕䅉潁䑁䅉克湁䍁䅅䅊坂䍁䅑䅎祁䅁䅁䅊䅉䡁䅁䅁湁䙁䅳兒噂䍁䅁杒灂䝁䄴兙畂䝁䅍兡桂䝁䅷䅉兂䡁䅉睢浂䝁䅫䅢求䍁䅁兌杁䑁䅉䅍祁䑁䅁杌㑂䝁䅷督瑂䙁䄰杔䙂䕁䅕䅉潁䑁䅉克湁䍁䅅䅊塂䍁䅑䅎㑁䑁䅯䅊塂䍁䅑兎㉁䅁䅁杊䅉䝁䅑䅁湁䙁䅳兒噂䍁䅁杒灂䝁䄴兙畂䝁䅍兡桂䝁䅷䅉兂䡁䅉睢浂䝁䅫䅢求䍁䅁兌杁䑁䅉䅍祁䑁䅁杌㑂䝁䅷督瑂䙁䄰杔䙂䕁䅕䅉潁䑁䅉克湁䍁䅅䅊奂䍁䅑䅎祁䅁䅁兊䅉䝁䅑䅁湁䙁䅳兒噂䍁䅁杒灂䝁䄴兙畂䝁䅍兡桂䝁䅷䅉兂䡁䅉睢浂䝁䅫䅢求䍁䅁兌杁䑁䅉䅍祁䑁䅁杌㑂䝁䅷督瑂䙁䄰杔䙂䕁䅕䅉潁䑁䅉克湁䍁䅅䅊奂䍁䅑䅎穁䅁䅁睊䅉䙁䄴䅁湁䙁䅳兒噂䍁䅁杒灂䝁䄴兙畂䝁䅍兡桂䝁䅷䅉兂䡁䅉睢浂䝁䅫䅢求䍁䅁兌杁䑁䅉䅍祁䑁䅁杌㑂䝁䅷督瑂䙁䄰杔䙂䕁䅕睊桁䍁䅑村歁䑁䅅免ㅁ䅁䅁䅏䅑䙁䅷䅁湁䙁䅳兒噂䍁䅁杒灂䝁䄴兙畂䝁䅍兡桂䝁䅷䅉兂䡁䅉睢浂䝁䅫䅢求䍁䅁兌杁䑁䅉䅍祁䑁䅁杌㑂䝁䅷督瑂䙁䄰杔䙂䕁䅕睊桁䍁䅑睑歁䑁䅉䅍䅁䑁䕯䅁潂䅁䅁睊扂䕁䅕兖杁䕁䅙兡畂䝁䅅杢橂䝁䅫兙獂䍁䅁䅕祂䝁䄸杚灂䝁䅷党杁䍁䄰䅉祁䑁䅁杍睁䍁䄴䅥獂䡁䅍兢摂䕁䄴兒䙂䍁䅣光歁䕁䅍䅊祁䑁䅑杏歁䕁䅍䅊穁䑁䅕䅁㡁䅂䅁䅘䅁䍁䅣睗䙂䙁䅕䅉䝂䝁䅫杢桂䝁䄴睙灂䝁䅅䅢杁䙁䅁杣療䝁䅙兡獂䝁䅕䅉瑁䍁䅁杍睁䑁䅉䅍畁䡁䅧䅢穂䝁䄰兘佂䕁䅕兒湁䍁䅅䅊䑂䍁䅑睍㉁䅁䅁材䅑䝁䅯䅁湁䙁䅳兒噂䍁䅁杒灂䝁䄴兙畂䝁䅍兡桂䝁䅷䅉兂䡁䅉睢浂䝁䅫䅢求䍁䅁兌杁䑁䅉䅍祁䑁䅁杌㑂䝁䅷督瑂䙁䄰杔䙂䕁䅕睊桁䍁䅑睑歁䑁䅑免㙁䍁䅑睑歁䑁䅅免穁䅁䅁䅑䅑䝁䅷䅁湁䙁䅳兒噂䍁䅁杒灂䝁䄴兙畂䝁䅍兡桂䝁䅷䅉兂䡁䅉睢浂䝁䅫䅢求䍁䅁兌杁䑁䅉䅍祁䑁䅁杌㑂䝁䅷督瑂䙁䄰杔䙂䕁䅕睊桁䍁䅑䅒歁䑁䅅免㑁䑁䅯䅊偂䍁䅑免硁䑁䅧䅁㕁䅂䅁䅡䅁䍁䅣睗䙂䙁䅕䅉䝂䝁䅫杢桂䝁䄴睙灂䝁䅅䅢杁䙁䅁杣療䝁䅙兡獂䝁䅕䅉瑁䍁䅁杍睁䑁䅉䅍畁䡁䅧䅢穂䝁䄰兘佂䕁䅕兒湁䍁䅅䅊䝂䍁䅑杍睁䑁䅯䅊䡂䍁䅑杍睁䅁䅁睏䅑䝁䅧䅁湁䙁䅳兒噂䍁䅁杒灂䝁䄴兙畂䝁䅍兡桂䝁䅷䅉兂䡁䅉睢浂䝁䅫䅢求䍁䅁兌杁䑁䅉䅍祁䑁䅁杌㑂䝁䅷督瑂䙁䄰杔䙂䕁䅕睊桁䍁䅑杒歁䑁䅉免㙁䍁䅑睒歁䑁䅉免䅁䑁䔰䅁潂䅁䅁睊扂䕁䅕兖杁䕁䅙兡畂䝁䅅杢橂䝁䅫兙獂䍁䅁䅕祂䝁䄸杚灂䝁䅷党杁䍁䄰䅉祁䑁䅁杍睁䍁䄴䅥獂䡁䅍兢摂䕁䄴兒䙂䍁䅣光歁䕁䅙䅊穁䑁䅙杏歁䕁䅯䅊穁䑁䅙䅁⽁䅂䅁䅡䅁䍁䅣睗䙂䙁䅕䅉䝂䝁䅫杢桂䝁䄴睙灂䝁䅅䅢杁䙁䅁杣療䝁䅙兡獂䝁䅕䅉瑁䍁䅁杍睁䑁䅉䅍畁䡁䅧䅢穂䝁䄰兘佂䕁䅕兒湁䍁䅅䅊䝂䍁䅑睍㍁䑁䅯䅊䭂䍁䅑睍㍁䅁䅁兑䅑䙁䅷䅁湁䙁䅳兒噂䍁䅁杒灂䝁䄴兙畂䝁䅍兡桂䝁䅷䅉兂䡁䅉睢浂䝁䅫䅢求䍁䅁兌杁䑁䅉䅍祁䑁䅁杌㑂䝁䅷督瑂䙁䄰杔䙂䕁䅕睊桁䍁䅑睕歁䑁䅍兏䅁䕁䕉䅁捂䅁䅁睊扂䕁䅕兖杁䕁䅙兡畂䝁䅅杢橂䝁䅫兙獂䍁䅁䅕祂䝁䄸杚灂䝁䅷党杁䍁䄰䅉祁䑁䅁杍睁䍁䄴䅥獂䡁䅍兢摂䕁䄴兒䙂䍁䅣光歁䙁䅙䅊ぁ䑁䅉䅁䑂䅂䅁䅡䅁䍁䅣睗䙂䙁䅕䅉䝂䝁䅫杢桂䝁䄴睙灂䝁䅅䅢杁䙁䅁杣療䝁䅙兡獂䝁䅕䅉瑁䍁䅁杍睁䑁䅉䅍畁䡁䅧䅢穂䝁䄰兘佂䕁䅕兒湁䍁䅅䅊塂䍁䅑䅎㑁䑁䅯䅊塂䍁䅑兎㉁䅁䅁兒䅑䙁䅷䅁湁䙁䅳兒噂䍁䅁杒灂䝁䄴兙畂䝁䅍兡桂䝁䅷䅉兂䡁䅉睢浂䝁䅫䅢求䍁䅁兌杁䑁䅉䅍祁䑁䅁杌㑂䝁䅷督瑂䙁䄰杔䙂䕁䅕睊桁䍁䅑䅗歁䑁䅑杍䅁䕁䕑䅁捂䅁䅁睊扂䕁䅕兖杁䕁䅙兡畂䝁䅅杢橂䝁䅫兙獂䍁䅁䅕祂䝁䄸杚灂䝁䅷党杁䍁䄰䅉祁䑁䅁杍睁䍁䄴䅥獂䡁䅍兢摂䕁䄴兒䙂䍁䅣光歁䙁䅧䅊ぁ䑁䅍䅁䝂䅂䅁杘䅁䍁䅣睗䙂䙁䅕䅉䝂䝁䅫杢桂䝁䄴睙灂䝁䅅䅢杁䙁䅁杣療䝁䅙兡獂䝁䅕䅉瑁䍁䅁杍睁䑁䅉䅍畁䡁䅧䅢穂䝁䄰兘佂䙁䅣兒湁䍁䅅䅊䍂䍁䅑免硁䑁䅕䅁桁兂䅁䅘䅁䍁䅣睗䙂䙁䅕䅉䝂䝁䅫杢桂䝁䄴睙灂䝁䅅䅢杁䙁䅁杣療䝁䅙兡獂䝁䅕䅉瑁䍁䅁杍睁䑁䅉䅍畁䡁䅧䅢穂䝁䄰兘佂䙁䅣兒湁䍁䅅䅊䑂䍁䅑杍睁䅁䅁兇䅕䝁䅧䅁湁䙁䅳兒噂䍁䅁杒灂䝁䄴兙畂䝁䅍兡桂䝁䅷䅉兂䡁䅉睢浂䝁䅫䅢求䍁䅁兌杁䑁䅉䅍祁䑁䅁杌㑂䝁䅷督瑂䙁䄰杔塂䕁䅕睊桁䍁䅑睑歁䑁䅉䅎㙁䍁䅑睑歁䑁䅍兎䅁䉁䙳䅁捂䅁䅁睊扂䕁䅕兖杁䕁䅙兡畂䝁䅅杢橂䝁䅫兙獂䍁䅁䅕祂䝁䄸杚灂䝁䅷党杁䍁䄰䅉祁䑁䅁杍睁䍁䄴䅥獂䡁䅍兢摂䕁䄴睖䙂䍁䅣光歁䕁䅍䅊穁䑁䅙䅁橁兂䅁条䅁䍁䅣睗䙂䙁䅕䅉䝂䝁䅫杢桂䝁䄴睙灂䝁䅅䅢杁䙁䅁杣療䝁䅙兡獂䝁䅕䅉瑁䍁䅁杍睁䑁䅉䅍畁䡁䅧䅢穂䝁䄰兘佂䙁䅣兒湁䍁䅅䅊䑂䍁䅑䅎硁䑁䅯䅊䑂䍁䅑免硁䑁䅍䅁汁兂䅁䅢䅁䍁䅣睗䙂䙁䅕䅉䝂䝁䅫杢桂䝁䄴睙灂䝁䅅䅢杁䙁䅁杣療䝁䅙兡獂䝁䅕䅉瑁䍁䅁杍睁䑁䅉䅍畁䡁䅧䅢穂䝁䄰兘佂䙁䅣兒湁䍁䅅䅊䕂䍁䅑免硁䑁䅧杏歁䕁䄸䅊硁䑁䅅䅏䅁䍁䙉䅁潂䅁䅁睊扂䕁䅕兖杁䕁䅙兡畂䝁䅅杢橂䝁䅫兙獂䍁䅁䅕祂䝁䄸杚灂䝁䅷党杁䍁䄰䅉祁䑁䅁杍睁䍁䄴䅥獂䡁䅍兢摂䕁䄴睖䙂䍁䅣光歁䕁䅙䅊祁䑁䅁杏歁䕁䅣䅊祁䑁䅁䅁慁兂䅁䅡䅁䍁䅣睗䙂䙁䅕䅉䝂䝁䅫杢桂䝁䄴睙灂䝁䅅䅢杁䙁䅁杣療䝁䅙兡獂䝁䅕䅉瑁䍁䅁杍睁䑁䅉䅍畁䡁䅧䅢穂䝁䄰兘佂䙁䅣兒湁䍁䅅䅊䝂䍁䅑杍硁䑁䅯䅊䡂䍁䅑杍硁䅁䅁䅈䅕䝁䅧䅁湁䙁䅳兒噂䍁䅁杒灂䝁䄴兙畂䝁䅍兡桂䝁䅷䅉兂䡁䅉睢浂䝁䅫䅢求䍁䅁兌杁䑁䅉䅍祁䑁䅁杌㑂䝁䅷督瑂䙁䄰杔塂䕁䅕睊桁䍁䅑杒歁䑁䅍李㙁䍁䅑杓歁䑁䅍李䅁䍁䙑䅁潂䅁䅁睊扂䕁䅕兖杁䕁䅙兡畂䝁䅅杢橂䝁䅫兙獂䍁䅁䅕祂䝁䄸杚灂䝁䅷党杁䍁䄰䅉祁䑁䅁杍睁䍁䄴䅥獂䡁䅍兢摂䕁䄴睖䙂䍁䅣光歁䕁䅙䅊穁䑁䅣杏歁䕁䅯䅊穁䑁䅣䅁流兂䅁䅘䅁䍁䅣睗䙂䙁䅕䅉䝂䝁䅫杢桂䝁䄴睙灂䝁䅅䅢杁䙁䅁杣療䝁䅙兡獂䝁䅕䅉瑁䍁䅁杍睁䑁䅉䅍畁䡁䅧䅢穂䝁䄰兘佂䙁䅣兒湁䍁䅅䅊呂䍁䅑睍㕁䅁䅁睊䅕䙁䅷䅁湁䙁䅳兒噂䍁䅁杒灂䝁䄴兙畂䝁䅍兡桂䝁䅷䅉兂䡁䅉睢浂䝁䅫䅢求䍁䅁兌杁䑁䅉䅍祁䑁䅁杌㑂䝁䅷督瑂䙁䄰杔塂䕁䅕睊桁䍁䅑杖歁䑁䅑杍䅁䉁䘰䅁潂䅁䅁睊扂䕁䅕兖杁䕁䅙兡畂䝁䅅杢橂䝁䅫兙獂䍁䅁䅕祂䝁䄸杚灂䝁䅷党杁䍁䄰䅉祁䑁䅁杍睁䍁䄴䅥獂䡁䅍兢摂䕁䄴睖䙂䍁䅣光歁䙁䅣䅊ぁ䑁䅧杏歁䙁䅣䅊ㅁ䑁䅙䅁晁兂䅁䅘䅁䍁䅣睗䙂䙁䅕䅉䝂䝁䅫杢桂䝁䄴睙灂䝁䅅䅢杁䙁䅁杣療䝁䅙兡獂䝁䅕䅉瑁䍁䅁杍睁䑁䅉䅍畁䡁䅧䅢穂䝁䄰兘佂䙁䅣兒湁䍁䅅䅊奂䍁䅑䅎祁䅁䅁杈䅕䙁䅷䅁湁䙁䅳兒噂䍁䅁杒灂䝁䄴兙畂䝁䅍兡桂䝁䅷䅉兂䡁䅉睢浂䝁䅫䅢求䍁䅁兌杁䑁䅉䅍祁䑁䅁杌㑂䝁䅷督瑂䙁䄰杔塂䕁䅕睊桁䍁䅑䅗歁䑁䅑睍䅁䍁䙁䅁浂䅁䅁睊扂䕁䅕兖杁䕁䅙兡畂䝁䅅杢橂䝁䅫兙獂䍁䅁䅕祂䝁䄸杚灂䝁䅷党杁䍁䄰䅉祁䑁䅁杍睁䍁䄴䅥獂䡁䅍兢摂䕁䄸睒䙂䍁䅁䅋祁䍁䅫睊桁䍁䅑村歁䑁䅅免ㅁ䅁䅁睎䅉䝁䅑䅁湁䙁䅳兒噂䍁䅁杒灂䝁䄴兙畂䝁䅍兡桂䝁䅷䅉兂䡁䅉睢浂䝁䅫䅢求䍁䅁兌杁䑁䅉䅍祁䑁䅁杌㑂䝁䅷督瑂䙁䄰睔䡂䕁䅕䅉潁䑁䅉克湁䍁䅅䅊䑂䍁䅑杍睁䅁䅁杋䅉䡁䅁䅁湁䙁䅳兒噂䍁䅁杒灂䝁䄴兙畂䝁䅍兡桂䝁䅷䅉兂䡁䅉睢浂䝁䅫䅢求䍁䅁兌杁䑁䅉䅍祁䑁䅁杌㑂䝁䅷督瑂䙁䄰睔䡂䕁䅕䅉潁䑁䅉克湁䍁䅅䅊䑂䍁䅑杍ぁ䑁䅯䅊䑂䍁䅑睍ㅁ䅁䅁䅌䅉䝁䅑䅁湁䙁䅳兒噂䍁䅁杒灂䝁䄴兙畂䝁䅍兡桂䝁䅷䅉兂䡁䅉睢浂䝁䅫䅢求䍁䅁兌杁䑁䅉䅍祁䑁䅁杌㑂䝁䅷督瑂䙁䄰睔䡂䕁䅕䅉潁䑁䅉克湁䍁䅅䅊䑂䍁䅑睍㉁䅁䅁睌䅉䡁䅉䅁湁䙁䅳兒噂䍁䅁杒灂䝁䄴兙畂䝁䅍兡桂䝁䅷䅉兂䡁䅉睢浂䝁䅫䅢求䍁䅁兌杁䑁䅉䅍祁䑁䅁杌㑂䝁䅷督瑂䙁䄰睔䡂䕁䅕䅉潁䑁䅉克湁䍁䅅䅊䑂䍁䅑䅎硁䑁䅯䅊䑂䍁䅑免硁䑁䅍䅁硁杁䅁䅤䅁䍁䅣睗䙂䙁䅕䅉䝂䝁䅫杢桂䝁䄴睙灂䝁䅅䅢杁䙁䅁杣療䝁䅙兡獂䝁䅕䅉瑁䍁䅁杍睁䑁䅉䅍畁䡁䅧䅢穂䝁䄰兘偂䕁䅣兒杁䍁䅧杍灁䍁䅣光歁䕁䅑䅊硁䑁䅅䅏㙁䍁䅑睔歁䑁䅅免㑁䅁䅁䅏䅉䡁䅁䅁湁䙁䅳兒噂䍁䅁杒灂䝁䄴兙畂䝁䅍兡桂䝁䅷䅉兂䡁䅉睢浂䝁䅫䅢求䍁䅁兌杁䑁䅉䅍祁䑁䅁杌㑂䝁䅷督瑂䙁䄰睔䡂䕁䅕䅉潁䑁䅉克湁䍁䅅䅊䝂䍁䅑杍睁䑁䅯䅊䡂䍁䅑杍睁䅁䅁睋䅉䡁䅁䅁湁䙁䅳兒噂䍁䅁杒灂䝁䄴兙畂䝁䅍兡桂䝁䅷䅉兂䡁䅉睢浂䝁䅫䅢求䍁䅁兌杁䑁䅉䅍祁䑁䅁杌㑂䝁䅷督瑂䙁䄰睔䡂䕁䅕䅉潁䑁䅉克湁䍁䅅䅊䝂䍁䅑杍硁䑁䅯䅊䡂䍁䅑杍硁䅁䅁兌䅉䡁䅁䅁湁䙁䅳兒噂䍁䅁杒灂䝁䄴兙畂䝁䅍兡桂䝁䅷䅉兂䡁䅉睢浂䝁䅫䅢求䍁䅁兌杁䑁䅉䅍祁䑁䅁杌㑂䝁䅷督瑂䙁䄰睔䡂䕁䅕䅉潁䑁䅉克湁䍁䅅䅊䝂䍁䅑睍㉁䑁䅯䅊䭂䍁䅑睍㉁䅁䅁䅍䅉䡁䅁䅁湁䙁䅳兒噂䍁䅁杒灂䝁䄴兙畂䝁䅍兡桂䝁䅷䅉兂䡁䅉睢浂䝁䅫䅢求䍁䅁兌杁䑁䅉䅍祁䑁䅁杌㑂䝁䅷督瑂䙁䄰睔䡂䕁䅕䅉潁䑁䅉克湁䍁䅅䅊䝂䍁䅑睍㍁䑁䅯䅊䭂䍁䅑睍㍁䅁䅁杍䅉䝁䅑䅁湁䙁䅳兒噂䍁䅁杒灂䝁䄴兙畂䝁䅍兡桂䝁䅷䅉兂䡁䅉睢浂䝁䅫䅢求䍁䅁兌杁䑁䅉䅍祁䑁䅁杌㑂䝁䅷督瑂䙁䄰睔䡂䕁䅕䅉潁䑁䅉克湁䍁䅅䅊呂䍁䅑睍㕁䅁䅁杌䅉䝁䅑䅁湁䙁䅳兒噂䍁䅁杒灂䝁䄴兙畂䝁䅍兡桂䝁䅷䅉兂䡁䅉睢浂䝁䅫䅢求䍁䅁兌杁䑁䅉䅍祁䑁䅁杌㑂䝁䅷督瑂䙁䄰睔䡂䕁䅕䅉潁䑁䅉克湁䍁䅅䅊坂䍁䅑䅎祁䅁䅁睍䅉䡁䅁䅁湁䙁䅳兒噂䍁䅁杒灂䝁䄴兙畂䝁䅍兡桂䝁䅷䅉兂䡁䅉睢浂䝁䅫䅢求䍁䅁兌杁䑁䅉䅍祁䑁䅁杌㑂䝁䅷督瑂䙁䄰睔䡂䕁䅕䅉潁䑁䅉克湁䍁䅅䅊塂䍁䅑䅎㑁䑁䅯䅊塂䍁䅑兎㉁䅁䅁兎䅉䝁䅑䅁湁䙁䅳兒噂䍁䅁杒灂䝁䄴兙畂䝁䅍兡桂䝁䅷䅉兂䡁䅉睢浂䝁䅫䅢求䍁䅁兌杁䑁䅉䅍祁䑁䅁杌㑂䝁䅷督瑂䙁䄰睔䡂䕁䅕䅉潁䑁䅉克湁䍁䅅䅊奂䍁䅑䅎祁䅁䅁䅎䅉䝁䅑䅁湁䙁䅳兒噂䍁䅁杒灂䝁䄴兙畂䝁䅍兡桂䝁䅷䅉兂䡁䅉睢浂䝁䅫䅢求䍁䅁兌杁䑁䅉䅍祁䑁䅁杌㑂䝁䅷督瑂䙁䄰睔䡂䕁䅕䅉潁䑁䅉克湁䍁䅅䅊奂䍁䅑䅎穁䅁䅁李䅉䙁䄴䅁湁䙁䅳兒噂䍁䅁杒灂䝁䄴兙畂䝁䅍兡桂䝁䅷䅉兂䡁䅉睢浂䝁䅫䅢求䍁䅁兌杁䑁䅉䅍祁䑁䅁杌㑂䝁䅷督瑂䙁䄰睔䡂䕁䅕睊桁䍁䅑村歁䑁䅅免ㅁ䅁䅁党䅑䙁䅷䅁湁䙁䅳兒噂䍁䅁杒灂䝁䄴兙畂䝁䅍兡桂䝁䅷䅉兂䡁䅉睢浂䝁䅫䅢求䍁䅁兌杁䑁䅉䅍祁䑁䅁杌㑂䝁䅷督瑂䙁䄰睔䡂䕁䅕睊桁䍁䅑睑歁䑁䅉䅍䅁䝁䕣䅁潂䅁䅁睊扂䕁䅕兖杁䕁䅙兡畂䝁䅅杢橂䝁䅫兙獂䍁䅁䅕祂䝁䄸杚灂䝁䅷党杁䍁䄰䅉祁䑁䅁杍睁䍁䄴䅥獂䡁䅍兢摂䕁䄸睒䙂䍁䅣光歁䕁䅍䅊祁䑁䅑杏歁䕁䅍䅊穁䑁䅕䅁灂䅂䅁䅘䅁䍁䅣睗䙂䙁䅕䅉䝂䝁䅫杢桂䝁䄴睙灂䝁䅅䅢杁䙁䅁杣療䝁䅙兡獂䝁䅕䅉瑁䍁䅁杍睁䑁䅉䅍畁䡁䅧䅢穂䝁䄰兘偂䕁䅣兒湁䍁䅅䅊䑂䍁䅑睍㉁䅁䅁睡䅑䝁䅯䅁湁䙁䅳兒噂䍁䅁杒灂䝁䄴兙畂䝁䅍兡桂䝁䅷䅉兂䡁䅉睢浂䝁䅫䅢求䍁䅁兌杁䑁䅉䅍祁䑁䅁杌㑂䝁䅷督瑂䙁䄰睔䡂䕁䅕睊桁䍁䅑睑歁䑁䅑免㙁䍁䅑睑歁䑁䅅免穁䅁䅁兢䅑䝁䅷䅁湁䙁䅳兒噂䍁䅁杒灂䝁䄴兙畂䝁䅍兡桂䝁䅷䅉兂䡁䅉睢浂䝁䅫䅢求䍁䅁兌杁䑁䅉䅍祁䑁䅁杌㑂䝁䅷督瑂䙁䄰睔䡂䕁䅕睊桁䍁䅑䅒歁䑁䅅免㑁䑁䅯䅊偂䍁䅑免硁䑁䅧䅁浂䅂䅁䅡䅁䍁䅣睗䙂䙁䅕䅉䝂䝁䅫杢桂䝁䄴睙灂䝁䅅䅢杁䙁䅁杣療䝁䅙兡獂䝁䅕䅉瑁䍁䅁杍睁䑁䅉䅍畁䡁䅧䅢穂䝁䄰兘偂䕁䅣</t>
  </si>
  <si>
    <t>Capstone Green Energy Corporation</t>
  </si>
  <si>
    <t>Constellation Energy Corporation</t>
  </si>
  <si>
    <t>Macquarie Infrastructure Holdings, LLC</t>
  </si>
  <si>
    <t>Net Zero Renewable Energy Inc.</t>
  </si>
  <si>
    <t>Sempra</t>
  </si>
  <si>
    <t>Synex Renewable Energy Corporation</t>
  </si>
  <si>
    <t>Via Renewables, Inc.</t>
  </si>
  <si>
    <t>D-E-015/GR-21-335</t>
  </si>
  <si>
    <t>2021Y</t>
  </si>
  <si>
    <t>ALLETE</t>
  </si>
  <si>
    <t>LNT</t>
  </si>
  <si>
    <t>Alliant Energy</t>
  </si>
  <si>
    <t>AEP</t>
  </si>
  <si>
    <t>Amer. Elec. Power</t>
  </si>
  <si>
    <t>AEE</t>
  </si>
  <si>
    <t>Ameren Corp.</t>
  </si>
  <si>
    <t>AGR</t>
  </si>
  <si>
    <t>AVA</t>
  </si>
  <si>
    <t>Avista Corp.</t>
  </si>
  <si>
    <t>BKH</t>
  </si>
  <si>
    <t>Black Hills</t>
  </si>
  <si>
    <t>CNP</t>
  </si>
  <si>
    <t>CenterPoint Energy</t>
  </si>
  <si>
    <t>CMS</t>
  </si>
  <si>
    <t>CMS Energy Corp.</t>
  </si>
  <si>
    <t>ED</t>
  </si>
  <si>
    <t>Consol. Edison</t>
  </si>
  <si>
    <t>D</t>
  </si>
  <si>
    <t>Dominion Energy</t>
  </si>
  <si>
    <t>DTE</t>
  </si>
  <si>
    <t>DTE Energy</t>
  </si>
  <si>
    <t>DUK</t>
  </si>
  <si>
    <t>Duke Energy</t>
  </si>
  <si>
    <t>EIX</t>
  </si>
  <si>
    <t>Edison Int'l</t>
  </si>
  <si>
    <t>ETR</t>
  </si>
  <si>
    <t>Entergy Corp.</t>
  </si>
  <si>
    <t>EVRG</t>
  </si>
  <si>
    <t>Evergy Inc.</t>
  </si>
  <si>
    <t>ES</t>
  </si>
  <si>
    <t>EXC</t>
  </si>
  <si>
    <t>Exelon Corp.</t>
  </si>
  <si>
    <t>FE</t>
  </si>
  <si>
    <t>HE</t>
  </si>
  <si>
    <t>Hawaiian Elec.</t>
  </si>
  <si>
    <t>IDA</t>
  </si>
  <si>
    <t>IDACORP Inc.</t>
  </si>
  <si>
    <t>MGEE</t>
  </si>
  <si>
    <t>MGE Energy</t>
  </si>
  <si>
    <t>NEE</t>
  </si>
  <si>
    <t>NextEra Energy</t>
  </si>
  <si>
    <t>NWE</t>
  </si>
  <si>
    <t>NorthWestern Corp.</t>
  </si>
  <si>
    <t>OGE</t>
  </si>
  <si>
    <t>OGE Energy</t>
  </si>
  <si>
    <t>OTTR</t>
  </si>
  <si>
    <t>Otter Tail Corp.</t>
  </si>
  <si>
    <t>PNW</t>
  </si>
  <si>
    <t>Pinnacle West Capital</t>
  </si>
  <si>
    <t>PNM</t>
  </si>
  <si>
    <t>PNM Resources</t>
  </si>
  <si>
    <t>POR</t>
  </si>
  <si>
    <t>Portland General</t>
  </si>
  <si>
    <t>PPL</t>
  </si>
  <si>
    <t>PPL Corp.</t>
  </si>
  <si>
    <t>PEG</t>
  </si>
  <si>
    <t>Public Serv. Enterprise</t>
  </si>
  <si>
    <t>SRE</t>
  </si>
  <si>
    <t>ALLETE, Inc. (NYSE-ALE)</t>
  </si>
  <si>
    <t>Alliant  Energy Corporation (NYSE-LNT)</t>
  </si>
  <si>
    <t>Ameren Corporation (NYSE-AEE)</t>
  </si>
  <si>
    <t>American Electric Power Co. (NYSE-AEP)</t>
  </si>
  <si>
    <t>Avista Corporation (NYSE-AVA)</t>
  </si>
  <si>
    <t>AVANGRID, Inc. (NYSE-AGR)</t>
  </si>
  <si>
    <t>Black Hills Corporation (NYSE-BKH)</t>
  </si>
  <si>
    <t>CenterPoint Energy, Inc. (NYSE-CNP)</t>
  </si>
  <si>
    <t>CMS Energy Corporation (NYSE-CMS)</t>
  </si>
  <si>
    <t>Consolidated Edison, Inc. (NYSE-ED)</t>
  </si>
  <si>
    <t>Dominion Resources, Inc. (NYSE-D)</t>
  </si>
  <si>
    <t>DTE Energy Company (NYSE-DTE)</t>
  </si>
  <si>
    <t>Duke Energy Corporation (NYSE-DUK)</t>
  </si>
  <si>
    <t>Edison International (NYSE-EIX)</t>
  </si>
  <si>
    <t>Entergy Corporation (NYSE-ETR)</t>
  </si>
  <si>
    <t>Evergy, Inc. (NYSE-EVRG)</t>
  </si>
  <si>
    <t>Eversource Energy (NYSE-ES)</t>
  </si>
  <si>
    <t>Exelon Corporation (NYSE-EXC)</t>
  </si>
  <si>
    <t>FirstEnergy Corporation (NYSE-FE)</t>
  </si>
  <si>
    <t>Hawaiian Electric Inductries (NYSE-HEC)</t>
  </si>
  <si>
    <t>IDACORP, Inc. (NYSE-IDA)</t>
  </si>
  <si>
    <t>MGE Energy, Inc. (NYSE-MGEE)</t>
  </si>
  <si>
    <t>NextEra Energy, Inc. (NYSE-NEE)</t>
  </si>
  <si>
    <t>NorthWestern Corporation (NYSE-NWE)</t>
  </si>
  <si>
    <t>OGE Energy Corp. (NYSE-OGE)</t>
  </si>
  <si>
    <t>Otter Tail Corporation (NDQ-OTTR)</t>
  </si>
  <si>
    <t>Pinnacle West Capital Corp. (NYSE-PNW)</t>
  </si>
  <si>
    <t>PNM Resources, Inc. (NYSE-PNM)</t>
  </si>
  <si>
    <t>Portland General Electric Company (NYSE-POR)</t>
  </si>
  <si>
    <t>PPL Corporation (NYSE-PPL)</t>
  </si>
  <si>
    <t>Sempra Energy (NYSE-SRE)</t>
  </si>
  <si>
    <t>Southern Company (NYSE-SO)</t>
  </si>
  <si>
    <t>WEC Energy Group (NYSE-WEC)</t>
  </si>
  <si>
    <t>Xcel Energy Inc. (NYSE-XEL)</t>
  </si>
  <si>
    <t>Company</t>
  </si>
  <si>
    <t>Percent Reg Elec Revenue</t>
  </si>
  <si>
    <t>Percent Reg Gas Revenue</t>
  </si>
  <si>
    <t>S&amp;P Issuer Credit Rating</t>
  </si>
  <si>
    <t>Moody's Long Term Rating</t>
  </si>
  <si>
    <t>Pre-Tax Interest Coverage</t>
  </si>
  <si>
    <t>Primary Service Area</t>
  </si>
  <si>
    <t>Common Equity Ratio</t>
  </si>
  <si>
    <t>Return on Equity</t>
  </si>
  <si>
    <t>Market to Book Ratio</t>
  </si>
  <si>
    <t>兒湁䍁䅅䅊䝂䍁䅑杍睁䑁䅯䅊䡂䍁䅑杍睁䅁䅁䅡䅑䝁䅧䅁湁䙁䅳兒噂䍁䅁杒灂䝁䄴兙畂䝁䅍兡桂䝁䅷䅉兂䡁䅉睢浂䝁䅫䅢求䍁䅁兌杁䑁䅉䅍祁䑁䅁杌㑂䝁䅷督瑂䙁䄰睔䡂䕁䅕睊桁䍁䅑杒歁䑁䅉免㙁䍁䅑睒歁䑁䅉免䅁䝁䕯䅁潂䅁䅁睊扂䕁䅕兖杁䕁䅙兡畂䝁䅅杢橂䝁䅫兙獂䍁䅁䅕祂䝁䄸杚灂䝁䅷党杁䍁䄰䅉祁䑁䅁杍睁䍁䄴䅥獂䡁䅍兢摂䕁䄸睒䙂䍁䅣光歁䕁䅙䅊穁䑁䅙杏歁䕁䅯䅊穁䑁䅙䅁獂䅂䅁䅡䅁䍁䅣睗䙂䙁䅕䅉䝂䝁䅫杢桂䝁䄴睙灂䝁䅅䅢杁䙁䅁杣療䝁䅙兡獂䝁䅕䅉瑁䍁䅁杍睁䑁䅉䅍畁䡁䅧䅢穂䝁䄰兘偂䕁䅣兒湁䍁䅅䅊䝂䍁䅑睍㍁䑁䅯䅊䭂䍁䅑睍㍁䅁䅁杢䅑䙁䅷䅁湁䙁䅳兒噂䍁䅁杒灂䝁䄴兙畂䝁䅍兡桂䝁䅷䅉兂䡁䅉睢浂䝁䅫䅢求䍁䅁兌杁䑁䅉䅍祁䑁䅁杌㑂䝁䅷督瑂䙁䄰睔䡂䕁䅕睊桁䍁䅑睕歁䑁䅍兏䅁䝁䔸䅁捂䅁䅁睊扂䕁䅕兖杁䕁䅙兡畂䝁䅅杢橂䝁䅫兙獂䍁䅁䅕祂䝁䄸杚灂䝁䅷党杁䍁䄰䅉祁䑁䅁杍睁䍁䄴䅥獂䡁䅍兢摂䕁䄸睒䙂䍁䅣光歁䙁䅙䅊ぁ䑁䅉䅁睂䅂䅁䅡䅁䍁䅣睗䙂䙁䅕䅉䝂䝁䅫杢桂䝁䄴睙灂䝁䅅䅢杁䙁䅁杣療䝁䅙兡獂䝁䅕䅉瑁䍁䅁杍睁䑁䅉䅍畁䡁䅧䅢穂䝁䄰兘偂䕁䅣兒湁䍁䅅䅊塂䍁䅑䅎㑁䑁䅯䅊塂䍁䅑兎㉁䅁䅁杣䅑䙁䅷䅁湁䙁䅳兒噂䍁䅁杒灂䝁䄴兙畂䝁䅍兡桂䝁䅷䅉兂䡁䅉睢浂䝁䅫䅢求䍁䅁兌杁䑁䅉䅍祁䑁䅁杌㑂䝁䅷督瑂䙁䄰睔䡂䕁䅕睊桁䍁䅑䅗歁䑁䅑杍䅁䡁䕅䅁捂䅁䅁睊扂䕁䅕兖杁䕁䅙兡畂䝁䅅杢橂䝁䅫兙獂䍁䅁䅕祂䝁䄸杚灂䝁䅷党杁䍁䄰䅉祁䑁䅁杍睁䍁䄴䅥獂䡁䅍兢摂䕁䄸睒䙂䍁䅣光歁䙁䅧䅊ぁ䑁䅍䅁穂䅂䅁䅡䅁䍁䅣睗䙂䙁䅕䅉䝂䝁䅫杢桂䝁䄴睙灂䝁䅅䅢杁䙁䅁杣療䝁䅙兡獂䝁䅕䅉瑁䍁䅁杍睁䑁䅉䅍畁䡁䅧䅢穂䝁䄰兘偂䙁䅑䅖卂䍁䅁䅋祁䍁䅫睊桁䍁䅑村歁䑁䅅免ㅁ䅁䅁杒䅉䝁䅙䅁湁䙁䅳兒噂䍁䅁杒灂䝁䄴兙畂䝁䅍兡桂䝁䅷䅉兂䡁䅉睢浂䝁䅫䅢求䍁䅁兌杁䑁䅉䅍祁䑁䅁杌㑂䝁䅷督瑂䙁䄰睔啂䙁䅑杕杁䍁䅧杍灁䍁䅣光歁䕁䅍䅊祁䑁䅁䅁㕁杁䅁杣䅁䍁䅣睗䙂䙁䅕䅉䝂䝁䅫杢桂䝁䄴睙灂䝁䅅䅢杁䙁䅁杣療䝁䅙兡獂䝁䅕䅉瑁䍁䅁杍睁䑁䅉䅍畁䡁䅧䅢穂䝁䄰兘偂䙁䅑䅖卂䍁䅁䅋祁䍁䅫睊桁䍁䅑睑歁䑁䅉䅎㙁䍁䅑睑歁䑁䅍兎䅁䑁䍳䅁浂䅁䅁睊扂䕁䅕兖杁䕁䅙兡畂䝁䅅杢橂䝁䅫兙獂䍁䅁䅕祂䝁䄸杚灂䝁䅷党杁䍁䄰䅉祁䑁䅁杍睁䍁䄴䅥獂䡁䅍兢摂䕁䄸䅖啂䙁䅉䅉潁䑁䅉克湁䍁䅅䅊䑂䍁䅑睍㉁䅁䅁児䅉䡁䅑䅁湁䙁䅳兒噂䍁䅁杒灂䝁䄴兙畂䝁䅍兡桂䝁䅷䅉兂䡁䅉睢浂䝁䅫䅢求䍁䅁兌杁䑁䅉䅍祁䑁䅁杌㑂䝁䅷督瑂䙁䄰睔啂䙁䅑杕杁䍁䅧杍灁䍁䅣光歁䕁䅍䅊ぁ䑁䅅杏歁䕁䅍䅊硁䑁䅅睍䅁䑁䌸䅁㉂䅁䅁睊扂䕁䅕兖杁䕁䅙兡畂䝁䅅杢橂䝁䅫兙獂䍁䅁䅕祂䝁䄸杚灂䝁䅷党杁䍁䄰䅉祁䑁䅁杍睁䍁䄴䅥獂䡁䅍兢摂䕁䄸䅖啂䙁䅉䅉潁䑁䅉克湁䍁䅅䅊䕂䍁䅑免硁䑁䅧杏歁䕁䄸䅊硁䑁䅅䅏䅁䕁䍣䅁祂䅁䅁睊扂䕁䅕兖杁䕁䅙兡畂䝁䅅杢橂䝁䅫兙獂䍁䅁䅕祂䝁䄸杚灂䝁䅷党杁䍁䄰䅉祁䑁䅁杍睁䍁䄴䅥獂䡁䅍兢摂䕁䄸䅖啂䙁䅉䅉潁䑁䅉克湁䍁䅅䅊䝂䍁䅑杍睁䑁䅯䅊䡂䍁䅑杍睁䅁䅁杏䅉䡁䅉䅁湁䙁䅳兒噂䍁䅁杒灂䝁䄴兙畂䝁䅍兡桂䝁䅷䅉兂䡁䅉睢浂䝁䅫䅢求䍁䅁兌杁䑁䅉䅍祁䑁䅁杌㑂䝁䅷督瑂䙁䄰睔啂䙁䅑杕杁䍁䅧杍灁䍁䅣光歁䕁䅙䅊祁䑁䅅杏歁䕁䅣䅊祁䑁䅅䅁㡁杁䅁杣䅁䍁䅣睗䙂䙁䅕䅉䝂䝁䅫杢桂䝁䄴睙灂䝁䅅䅢杁䙁䅁杣療䝁䅙兡獂䝁䅕䅉瑁䍁䅁杍睁䑁䅉䅍畁䡁䅧䅢穂䝁䄰兘偂䙁䅑䅖卂䍁䅁䅋祁䍁䅫睊桁䍁䅑杒歁䑁䅍李㙁䍁䅑杓歁䑁䅍李䅁䑁䌴䅁祂䅁䅁睊扂䕁䅕兖杁䕁䅙兡畂䝁䅅杢橂䝁䅫兙獂䍁䅁䅕祂䝁䄸杚灂䝁䅷党杁䍁䄰䅉祁䑁䅁杍睁䍁䄴䅥獂䡁䅍兢摂䕁䄸䅖啂䙁䅉䅉潁䑁䅉克湁䍁䅅䅊䝂䍁䅑睍㍁䑁䅯䅊䭂䍁䅑睍㍁䅁䅁䅑䅉䝁䅙䅁湁䙁䅳兒噂䍁䅁杒灂䝁䄴兙畂䝁䅍兡桂䝁䅷䅉兂䡁䅉睢浂䝁䅫䅢求䍁䅁兌杁䑁䅉䅍祁䑁䅁杌㑂䝁䅷督瑂䙁䄰睔啂䙁䅑杕杁䍁䅧杍灁䍁䅣光歁䙁䅍䅊穁䑁䅫䅁䙂杁䅁杚䅁䍁䅣睗䙂䙁䅕䅉䝂䝁䅫杢桂䝁䄴睙灂䝁䅅䅢杁䙁䅁杣療䝁䅙兡獂䝁䅕䅉瑁䍁䅁杍睁䑁䅉䅍畁䡁䅧䅢穂䝁䄰兘偂䙁䅑䅖卂䍁䅁䅋祁䍁䅫睊桁䍁䅑杖歁䑁䅑杍䅁䕁䍅䅁祂䅁䅁睊扂䕁䅕兖杁䕁䅙兡畂䝁䅅杢橂䝁䅫兙獂䍁䅁䅕祂䝁䄸杚灂䝁䅷党杁䍁䄰䅉祁䑁䅁杍睁䍁䄴䅥獂䡁䅍兢摂䕁䄸䅖啂䙁䅉䅉潁䑁䅉克湁䍁䅅䅊塂䍁䅑䅎㑁䑁䅯䅊塂䍁䅑兎㉁䅁䅁睑䅉䝁䅙䅁湁䙁䅳兒噂䍁䅁杒灂䝁䄴兙畂䝁䅍兡桂䝁䅷䅉兂䡁䅉睢浂䝁䅫䅢求䍁䅁兌杁䑁䅉䅍祁䑁䅁杌㑂䝁䅷督瑂䙁䄰睔啂䙁䅑杕杁䍁䅧杍灁䍁䅣光歁䙁䅧䅊ぁ䑁䅉䅁䍂杁䅁杚䅁䍁䅣睗䙂䙁䅕䅉䝂䝁䅫杢桂䝁䄴睙灂䝁䅅䅢杁䙁䅁杣療䝁䅙兡獂䝁䅕䅉瑁䍁䅁杍睁䑁䅉䅍畁䡁䅧䅢穂䝁䄰兘偂䙁䅑䅖卂䍁䅁䅋祁䍁䅫睊桁䍁䅑䅗歁䑁䅑睍䅁䕁䍑䅁杂䅁䅁睊扂䕁䅕兖杁䕁䅙兡畂䝁䅅杢橂䝁䅫兙獂䍁䅁䅕祂䝁䄸杚灂䝁䅷党杁䍁䄰䅉祁䑁䅁杍睁䍁䄴䅥獂䡁䅍兢摂䕁䄸䅖啂䙁䅉睊桁䍁䅑村歁䑁䅅免ㅁ䅁䅁內䅑䙁䄴䅁湁䙁䅳兒噂䍁䅁杒灂䝁䄴兙畂䝁䅍兡桂䝁䅷䅉兂䡁䅉睢浂䝁䅫䅢求䍁䅁兌杁䑁䅉䅍祁䑁䅁杌㑂䝁䅷督瑂䙁䄰睔啂䙁䅑杕湁䍁䅅䅊䑂䍁䅑杍睁䅁䅁兤䅑䝁䅯䅁湁䙁䅳兒噂䍁䅁杒灂䝁䄴兙畂䝁䅍兡桂䝁䅷䅉兂䡁䅉睢浂䝁䅫䅢求䍁䅁兌杁䑁䅉䅍祁䑁䅁杌㑂䝁䅷督瑂䙁䄰睔啂䙁䅑杕湁䍁䅅䅊䑂䍁䅑杍ぁ䑁䅯䅊䑂䍁䅑睍ㅁ䅁䅁睤䅑䙁䄴䅁湁䙁䅳兒噂䍁䅁杒灂䝁䄴兙畂䝁䅍兡桂䝁䅷䅉兂䡁䅉睢浂䝁䅫䅢求䍁䅁兌杁䑁䅉䅍祁䑁䅁杌㑂䝁䅷督瑂䙁䄰睔啂䙁䅑杕湁䍁䅅䅊䑂䍁䅑睍㉁䅁䅁入䅑䝁䅷䅁湁䙁䅳兒噂䍁䅁杒灂䝁䄴兙畂䝁䅍兡桂䝁䅷䅉兂䡁䅉睢浂䝁䅫䅢求䍁䅁兌杁䑁䅉䅍祁䑁䅁杌㑂䝁䅷督瑂䙁䄰睔啂䙁䅑杕湁䍁䅅䅊䑂䍁䅑䅎硁䑁䅯䅊䑂䍁䅑免硁䑁䅍䅁㝂䅂䅁杢䅁䍁䅣睗䙂䙁䅕䅉䝂䝁䅫杢桂䝁䄴睙灂䝁䅅䅢杁䙁䅁杣療䝁䅙兡獂䝁䅕䅉瑁䍁䅁杍睁䑁䅉䅍畁䡁䅧䅢穂䝁䄰兘偂䙁䅑䅖卂䍁䅣光歁䕁䅑䅊硁䑁䅅䅏㙁䍁䅑睔歁䑁䅅免㑁䅁䅁杧䅑䝁䅯䅁湁䙁䅳兒噂䍁䅁杒灂䝁䄴兙畂䝁䅍兡桂䝁䅷䅉兂䡁䅉睢浂䝁䅫䅢求䍁䅁兌杁䑁䅉䅍祁䑁䅁杌㑂䝁䅷督瑂䙁䄰睔啂䙁䅑杕湁䍁䅅䅊䝂䍁䅑杍睁䑁䅯䅊䡂䍁䅑杍睁䅁䅁杤䅑䝁䅯䅁湁䙁䅳兒噂䍁䅁杒灂䝁䄴兙畂䝁䅍兡桂䝁䅷䅉兂䡁䅉睢浂䝁䅫䅢求䍁䅁兌杁䑁䅉䅍祁䑁䅁杌㑂䝁䅷督瑂䙁䄰睔啂䙁䅑杕湁䍁䅅䅊䝂䍁䅑杍硁䑁䅯䅊䡂䍁䅑杍硁䅁䅁䅥䅑䝁䅯䅁湁䙁䅳兒噂䍁䅁杒灂䝁䄴兙畂䝁䅍兡桂䝁䅷䅉兂䡁䅉睢浂䝁䅫䅢求䍁䅁兌杁䑁䅉䅍祁䑁䅁杌㑂䝁䅷督瑂䙁䄰睔啂䙁䅑杕湁䍁䅅䅊䝂䍁䅑睍㉁䑁䅯䅊䭂䍁䅑睍㉁䅁䅁来䅑䝁䅯䅁湁䙁䅳兒噂䍁䅁杒灂䝁䄴兙畂䝁䅍兡桂䝁䅷䅉兂䡁䅉睢浂䝁䅫䅢求䍁䅁兌杁䑁䅉䅍祁䑁䅁杌㑂䝁䅷督瑂䙁䄰睔啂䙁䅑杕湁䍁䅅䅊䝂䍁䅑睍㍁䑁䅯䅊䭂䍁䅑睍㍁䅁䅁䅦䅑䙁䄴䅁湁䙁䅳兒噂䍁䅁杒灂䝁䄴兙畂䝁䅍兡桂䝁䅷䅉兂䡁䅉睢浂䝁䅫䅢求䍁䅁兌杁䑁䅉䅍祁䑁䅁杌㑂䝁䅷督瑂䙁䄰睔啂䙁䅑杕湁䍁䅅䅊呂䍁䅑睍㕁䅁䅁䅤䅑䙁䄴䅁湁䙁䅳兒噂䍁䅁杒灂䝁䄴兙畂䝁䅍兡桂䝁䅷䅉兂䡁䅉睢浂䝁䅫䅢求䍁䅁兌杁䑁䅉䅍祁䑁䅁杌㑂䝁䅷督瑂䙁䄰睔啂䙁䅑杕湁䍁䅅䅊坂䍁䅑䅎祁䅁䅁兦䅑䝁䅯䅁湁䙁䅳兒噂䍁䅁杒灂䝁䄴兙畂䝁䅍兡桂䝁䅷䅉兂䡁䅉睢浂䝁䅫䅢求䍁䅁兌杁䑁䅉䅍祁䑁䅁杌㑂䝁䅷督瑂䙁䄰睔啂䙁䅑杕湁䍁䅅䅊塂䍁䅑䅎㑁䑁䅯䅊塂䍁䅑兎㉁䅁䅁睦䅑䙁䄴䅁湁䙁䅳兒噂䍁䅁杒灂䝁䄴兙畂䝁䅍兡桂䝁䅷䅉兂䡁䅉睢浂䝁䅫䅢求䍁䅁兌杁䑁䅉䅍祁䑁䅁杌㑂䝁䅷督瑂䙁䄰睔啂䙁䅑杕湁䍁䅅䅊奂䍁䅑䅎祁䅁䅁杦䅑䙁䄴䅁湁䙁䅳兒噂䍁䅁杒灂䝁䄴兙畂䝁䅍兡桂䝁䅷䅉兂䡁䅉睢浂䝁䅫䅢求䍁䅁兌杁䑁䅉䅍祁䑁䅁杌㑂䝁䅷督瑂䙁䄰睔啂䙁䅑杕湁䍁䅅䅊奂䍁䅑䅎穁䅁䅁䅧䅑䝁䅙䅁湁䙁䅳兒噂䍁䅁杒灂䝁䄴兙畂䝁䅍兡桂䝁䅷䅉兂䡁䅉睢浂䝁䅫䅢求䍁䅁兌杁䑁䅉䅍祁䑁䅁杌㑂䝁䅷督瑂䙁䄰䅕䑂䕁䅣䅉潁䑁䅉克湁䍁䅅䅊䍂䍁䅑免硁䑁䅕䅁噂杁䅁䅚䅁䍁䅣睗䙂䙁䅕䅉䝂䝁䅫杢桂䝁䄴睙灂䝁䅅䅢杁䙁䅁杣療䝁䅙兡獂䝁䅕䅉瑁䍁䅁杍睁䑁䅉䅍畁䡁䅧䅢穂䝁䄰兘兂䕁䅍睒杁䍁䅧杍灁䍁䅣光歁䕁䅍䅊祁䑁䅁䅁䥂杁䅁䅣䅁䍁䅣睗䙂䙁䅕䅉䝂䝁䅫杢桂䝁䄴睙灂䝁䅅䅢杁䙁䅁杣療䝁䅙兡獂䝁䅕䅉瑁䍁䅁杍睁䑁䅉䅍畁䡁䅧䅢穂䝁䄰兘兂䕁䅍睒杁䍁䅧杍灁䍁䅣光歁䕁䅍䅊祁䑁䅑杏歁䕁䅍䅊穁䑁䅕䅁䭂杁䅁䅚䅁䍁䅣睗䙂䙁䅕䅉䝂䝁䅫杢桂䝁䄴睙灂䝁䅅䅢杁䙁䅁杣療䝁䅙兡獂䝁䅕䅉瑁䍁䅁杍睁䑁䅉䅍畁䡁䅧䅢穂䝁䄰兘兂䕁䅍睒杁䍁䅧杍灁䍁䅣光歁䕁䅍䅊穁䑁䅙䅁兂杁䅁杣䅁䍁䅣睗䙂䙁䅕䅉䝂䝁䅫杢桂䝁䄴睙灂䝁䅅䅢杁䙁䅁杣療䝁䅙兡獂䝁䅕䅉瑁䍁䅁杍睁䑁䅉䅍畁䡁䅧䅢穂䝁䄰兘兂䕁䅍睒杁䍁䅧杍灁䍁䅣光歁䕁䅍䅊ぁ䑁䅅杏歁䕁䅍䅊硁䑁䅅睍䅁䙁䍉䅁あ䅁䅁睊扂䕁䅕兖杁䕁䅙兡畂䝁䅅杢橂䝁䅫兙獂䍁䅁䅕祂䝁䄸杚灂䝁䅷党杁䍁䄰䅉祁䑁䅁杍睁䍁䄴䅥獂䡁䅍兢摂䙁䅁睑䡂䍁䅁䅋祁䍁䅫睊桁䍁䅑䅒歁䑁䅅免㑁䑁䅯䅊偂䍁䅑免硁䑁䅧䅁坂杁䅁䅣䅁䍁䅣睗䙂䙁䅕䅉䝂䝁䅫杢桂䝁䄴睙灂䝁䅅䅢杁䙁䅁杣療䝁䅙兡獂䝁䅕䅉瑁䍁䅁杍睁䑁䅉䅍畁䡁䅧䅢穂䝁䄰兘兂䕁䅍睒杁䍁䅧杍灁䍁䅣光歁䕁䅙䅊祁䑁䅁杏歁䕁䅣䅊祁䑁䅁䅁䩂杁䅁䅣䅁䍁䅣睗䙂䙁䅕䅉䝂䝁䅫杢桂䝁䄴睙灂䝁䅅䅢杁䙁䅁杣療䝁䅙兡獂䝁䅕䅉瑁䍁䅁杍睁䑁䅉䅍畁䡁䅧䅢穂䝁䄰兘兂䕁䅍睒杁䍁䅧杍灁䍁䅣光歁䕁䅙䅊祁䑁䅅杏歁䕁䅣䅊祁䑁䅅䅁䱂杁䅁䅣䅁䍁䅣睗䙂䙁䅕䅉䝂䝁䅫杢桂䝁䄴睙灂䝁䅅䅢杁䙁䅁杣療䝁䅙兡獂䝁䅕䅉瑁䍁䅁杍睁䑁䅉䅍畁䡁䅧䅢穂䝁䄰兘兂䕁䅍睒杁䍁䅧杍灁䍁䅣光歁䕁䅙䅊穁䑁䅙杏歁䕁䅯䅊穁䑁䅙䅁剂杁䅁䅣䅁䍁䅣睗䙂䙁䅕䅉䝂䝁䅫杢桂䝁䄴睙灂䝁䅅䅢杁䙁䅁杣療䝁䅙兡獂䝁䅕䅉瑁䍁䅁杍睁䑁䅉䅍畁䡁䅧䅢穂䝁䄰兘兂䕁䅍睒杁䍁䅧杍灁䍁䅣光歁䕁䅙䅊穁䑁䅣杏歁䕁䅯䅊穁䑁䅣䅁呂杁䅁䅚䅁䍁䅣睗䙂䙁䅕䅉䝂䝁䅫杢桂䝁䄴睙灂䝁䅅䅢杁䙁䅁杣療䝁䅙兡獂䝁䅕䅉瑁䍁䅁杍睁䑁䅉䅍畁䡁䅧䅢穂䝁䄰兘兂䕁䅍睒杁䍁䅧杍灁䍁䅣光歁䙁䅍䅊穁䑁䅫䅁啂杁䅁䅚䅁䍁䅣睗䙂䙁䅕䅉䝂䝁䅫杢桂䝁䄴睙灂䝁䅅䅢杁䙁䅁杣療䝁䅙兡獂䝁䅕䅉瑁䍁䅁杍睁䑁䅉䅍畁䡁䅧䅢穂䝁䄰兘兂䕁䅍睒杁䍁䅧杍灁䍁䅣光歁䙁䅙䅊ぁ䑁䅉䅁䵂杁䅁䅣䅁䍁䅣睗䙂䙁䅕䅉䝂䝁䅫杢桂䝁䄴睙灂䝁䅅䅢杁䙁䅁杣療䝁䅙兡獂䝁䅕䅉瑁䍁䅁杍睁䑁䅉䅍畁䡁䅧䅢穂䝁䄰兘兂䕁䅍睒杁䍁䅧杍灁䍁䅣光歁䙁䅣䅊ぁ䑁䅧杏歁䙁䅣䅊ㅁ䑁䅙䅁佂杁䅁䅚䅁䍁䅣睗䙂䙁䅕䅉䝂䝁䅫杢桂䝁䄴睙灂䝁䅅䅢杁䙁䅁杣療䝁䅙兡獂䝁䅕䅉瑁䍁䅁杍睁䑁䅉䅍畁䡁䅧䅢穂䝁䄰兘兂䕁䅍睒杁䍁䅧杍灁䍁䅣光歁䙁䅧䅊ぁ䑁䅉䅁乂杁䅁䅚䅁䍁䅣睗䙂䙁䅕䅉䝂䝁䅫杢桂䝁䄴睙灂䝁䅅䅢杁䙁䅁杣療䝁䅙兡獂䝁䅕䅉瑁䍁䅁杍睁䑁䅉䅍畁䡁䅧䅢穂䝁䄰兘兂䕁䅍睒杁䍁䅧杍灁䍁䅣光歁䙁䅧䅊ぁ䑁䅍䅁偂杁䅁杘䅁䍁䅣睗䙂䙁䅕䅉䝂䝁䅫杢桂䝁䄴睙灂䝁䅅䅢杁䙁䅁杣療䝁䅙兡獂䝁䅕䅉瑁䍁䅁杍睁䑁䅉䅍畁䡁䅧䅢穂䝁䄰兘兂䕁䅍睒湁䍁䅅䅊䍂䍁䅑免硁䑁䅕䅁元䅂䅁䅘䅁䍁䅣睗䙂䙁䅕䅉䝂䝁䅫杢桂䝁䄴睙灂䝁䅅䅢杁䙁䅁杣療䝁䅙兡獂䝁䅕䅉瑁䍁䅁杍睁䑁䅉䅍畁䡁䅧䅢穂䝁䄰兘兂䕁䅍睒湁䍁䅅䅊䑂䍁䅑杍睁䅁䅁䅨䅑䝁䅧䅁湁䙁䅳兒噂䍁䅁杒灂䝁䄴兙畂䝁䅍兡桂䝁䅷䅉兂䡁䅉睢浂䝁䅫䅢求䍁䅁兌杁䑁䅉䅍祁䑁䅁杌㑂䝁䅷督瑂䙁䄰䅕䑂䕁䅣睊桁䍁䅑睑歁䑁䅉䅎㙁䍁䅑睑歁䑁䅍兎䅁䥁䕙䅁捂䅁䅁睊扂䕁䅕兖杁䕁䅙兡畂䝁䅅杢橂䝁䅫兙獂䍁䅁䅕祂䝁䄸杚灂䝁䅷党杁䍁䄰䅉祁䑁䅁杍睁䍁䄴䅥獂䡁䅍兢摂䙁䅁睑䡂䍁䅣光歁䕁䅍䅊穁䑁䅙䅁䥃䅂䅁条䅁䍁䅣睗䙂䙁䅕䅉䝂䝁䅫杢桂䝁䄴睙灂䝁䅅䅢杁䙁䅁杣療䝁䅙兡獂䝁䅕䅉瑁䍁䅁杍睁䑁䅉䅍畁䡁䅧䅢穂䝁䄰兘兂䕁䅍睒湁䍁䅅䅊䑂䍁䅑䅎硁䑁䅯䅊䑂䍁䅑免硁䑁䅍䅁䭃䅂䅁䅢䅁䍁䅣睗䙂䙁䅕䅉䝂䝁䅫杢桂䝁䄴睙灂䝁䅅䅢杁䙁䅁杣療䝁䅙兡獂䝁䅕䅉瑁䍁䅁杍睁䑁䅉䅍畁䡁䅧䅢穂䝁䄰兘兂䕁䅍睒湁䍁䅅䅊䕂䍁䅑免硁䑁䅧杏歁䕁䄸䅊硁䑁䅅䅏䅁䩁䕅䅁潂䅁䅁睊扂䕁䅕兖杁䕁䅙兡畂䝁䅅杢橂䝁䅫兙獂䍁䅁䅕祂䝁䄸杚灂䝁䅷党杁䍁䄰䅉祁䑁䅁杍睁䍁䄴䅥獂䡁䅍兢摂䙁䅁睑䡂䍁䅣光歁䕁䅙䅊祁䑁䅁杏歁䕁䅣䅊祁䑁䅁䅁䙃䅂䅁䅡䅁䍁䅣睗䙂䙁䅕䅉䝂䝁䅫杢桂䝁䄴睙灂䝁䅅䅢杁䙁䅁杣療䝁䅙兡獂䝁䅕䅉瑁䍁䅁杍睁䑁䅉䅍畁䡁䅧䅢穂䝁䄰兘兂䕁䅍睒湁䍁䅅䅊䝂䍁䅑杍硁䑁䅯䅊䡂䍁䅑杍硁䅁䅁睨䅑䝁䅧䅁湁䙁䅳兒噂䍁䅁杒灂䝁䄴兙畂䝁䅍兡桂䝁䅷䅉兂䡁䅉睢浂䝁䅫䅢求䍁䅁兌杁䑁䅉䅍祁䑁䅁杌㑂䝁䅷督瑂䙁䄰䅕䑂䕁䅣睊桁䍁䅑杒歁䑁䅍李㙁䍁䅑杓歁䑁䅍李䅁䥁䕫䅁潂䅁䅁睊扂䕁䅕兖杁䕁䅙兡畂䝁䅅杢橂䝁䅫兙獂䍁䅁䅕祂䝁䄸杚灂䝁䅷党杁䍁䄰䅉祁䑁䅁杍睁䍁䄴䅥獂䡁䅍兢摂䙁䅁睑䡂䍁䅣光歁䕁䅙䅊穁䑁䅣杏歁䕁䅯䅊穁䑁䅣䅁䱃䅂䅁䅘䅁䍁䅣睗䙂䙁䅕䅉䝂䝁䅫杢桂䝁䄴睙灂䝁䅅䅢杁䙁䅁杣療䝁䅙兡獂䝁䅕䅉瑁䍁䅁杍睁䑁䅉䅍畁䡁䅧䅢穂䝁䄰兘兂䕁䅍睒湁䍁䅅䅊呂䍁䅑睍㕁䅁䅁睧䅑䙁䅷䅁湁䙁䅳兒噂䍁䅁杒灂䝁䄴兙畂䝁䅍兡桂䝁䅷䅉兂䡁䅉睢浂䝁䅫䅢求䍁䅁兌杁䑁䅉䅍祁䑁䅁杌㑂䝁䅷督瑂䙁䄰䅕䑂䕁䅣睊桁䍁䅑杖歁䑁䅑杍䅁䥁䕷䅁潂䅁䅁睊扂䕁䅕兖杁䕁䅙兡畂䝁䅅杢橂䝁䅫兙獂䍁䅁䅕祂䝁䄸杚灂䝁䅷党杁䍁䄰䅉祁䑁䅁杍睁䍁䄴䅥獂䡁䅍兢摂䙁䅁睑䡂䍁䅣光歁䙁䅣䅊ぁ䑁䅧杏歁䙁䅣䅊ㅁ䑁䅙䅁佃䅂䅁䅘䅁䍁䅣睗䙂䙁䅕䅉䝂䝁䅫杢桂䝁䄴睙灂䝁䅅䅢杁䙁䅁杣療䝁䅙兡獂䝁䅕䅉瑁䍁䅁杍睁䑁䅉䅍畁䡁䅧䅢穂䝁䄰兘兂䕁䅍睒湁䍁䅅䅊奂䍁䅑䅎祁䅁䅁兪䅑䙁䅷䅁湁䙁䅳兒噂䍁䅁杒灂䝁䄴兙畂䝁䅍兡桂䝁䅷䅉兂䡁䅉睢浂䝁䅫䅢求䍁䅁兌杁䑁䅉䅍祁䑁䅁杌㑂䝁䅷督瑂䙁䄰䅕䑂䕁䅣睊桁䍁䅑䅗歁䑁䅑睍䅁䥁䔸䅁敂䅁䅁睊扂䕁䅕兖杁䕁䅙兡畂䝁䅅杢橂䝁䅫兙獂䍁䅁䅕祂䝁䄸杚灂䝁䅷党杁䍁䄰䅉祁䑁䅁杍睁䍁䄴䅥獂䡁䅍兢摂䙁䅁杔塂䍁䅣光歁䕁䅉䅊硁䑁䅅兎䅁䑁䙕䅁捂䅁䅁睊扂䕁䅕兖杁䕁䅙兡畂䝁䅅杢橂䝁䅫兙獂䍁䅁䅕祂䝁䄸杚灂䝁䅷党杁䍁䄰䅉祁䑁䅁杍睁䍁䄴䅥獂䡁䅍兢摂䙁䅁杔塂䍁䅣光歁䕁䅍䅊祁䑁䅁䅁灁兂䅁䅡䅁䍁䅣睗䙂䙁䅕䅉䝂䝁䅫杢桂䝁䄴睙灂䝁䅅䅢杁䙁䅁杣療䝁䅙兡獂䝁䅕䅉瑁䍁䅁杍睁䑁䅉䅍畁䡁䅧䅢穂䝁䄰兘兂䕁䄴睖湁䍁䅅䅊䑂䍁䅑杍ぁ䑁䅯䅊䑂䍁䅑睍ㅁ䅁䅁睋䅕䙁䅷䅁湁䙁䅳兒噂䍁䅁杒灂䝁䄴兙畂䝁䅍兡桂䝁䅷䅉兂䡁䅉睢浂䝁䅫䅢求䍁䅁兌杁䑁䅉䅍祁䑁䅁杌㑂䝁䅷督瑂䙁䄰䅕佂䙁䅣睊桁䍁䅑睑歁䑁䅍李䅁䍁䘰䅁煂䅁䅁睊扂䕁䅕兖杁䕁䅙兡畂䝁䅅杢橂䝁䅫兙獂䍁䅁䅕祂䝁䄸杚灂䝁䅷党杁䍁䄰䅉祁䑁䅁杍睁䍁䄴䅥獂䡁䅍兢摂䙁䅁杔塂䍁䅣光歁䕁䅍䅊ぁ䑁䅅杏歁䕁䅍䅊硁䑁䅅睍䅁䍁䘸䅁獂䅁䅁睊扂䕁䅕兖杁䕁䅙兡畂䝁䅅杢橂䝁䅫兙獂䍁䅁䅕祂䝁䄸杚灂䝁䅷党杁䍁䄰䅉祁䑁䅁杍睁䍁䄴䅥獂䡁䅍兢摂䙁䅁杔塂䍁䅣光歁䕁䅑䅊硁䑁䅅䅏㙁䍁䅑睔歁䑁䅅免㑁䅁䅁李䅕䝁䅧䅁湁䙁䅳兒噂䍁䅁杒灂䝁䄴兙畂䝁䅍兡桂䝁䅷䅉兂䡁䅉睢浂䝁䅫䅢求䍁䅁兌杁䑁䅉䅍祁䑁䅁杌㑂䝁䅷督瑂䙁䄰䅕佂䙁䅣睊桁䍁䅑杒歁䑁䅉䅍㙁䍁䅑睒歁䑁䅉䅍䅁䍁䙯䅁潂䅁䅁睊扂䕁䅕兖杁䕁䅙兡畂䝁䅅杢橂䝁䅫兙獂䍁䅁䅕祂䝁䄸杚灂䝁䅷党杁䍁䄰䅉祁䑁䅁杍睁䍁䄴䅥獂䡁䅍兢摂䙁䅁杔塂䍁䅣光歁䕁䅙䅊祁䑁䅅杏歁䕁䅣䅊祁䑁䅅䅁獁兂䅁䅡䅁䍁䅣睗䙂䙁䅕䅉䝂䝁䅫杢桂䝁䄴睙灂䝁䅅䅢杁䙁䅁杣療䝁䅙兡獂䝁䅕䅉瑁䍁䅁杍睁䑁䅉䅍畁䡁䅧䅢穂䝁䄰兘兂䕁䄴睖湁䍁䅅䅊䝂䍁䅑睍㉁䑁䅯䅊䭂䍁䅑睍㉁䅁䅁杌䅕䝁䅧䅁湁䙁䅳兒噂䍁䅁杒灂䝁䄴兙畂䝁䅍兡桂䝁䅷䅉兂䡁䅉睢浂䝁䅫䅢求䍁䅁兌杁䑁䅉䅍祁䑁䅁杌㑂䝁䅷督瑂䙁䄰䅕佂䙁䅣睊桁䍁䅑杒歁䑁䅍睎㙁䍁䅑杓歁䑁䅍睎䅁䑁䙁䅁捂䅁䅁睊扂䕁䅕兖杁䕁䅙兡畂䝁䅅杢橂䝁䅫兙獂䍁䅁䅕祂䝁䄸杚灂䝁䅷党杁䍁䄰䅉祁䑁䅁杍睁䍁䄴䅥獂䡁䅍兢摂䙁䅁杔塂䍁䅣光歁䙁䅍䅊穁䑁䅫䅁潁兂䅁䅘䅁䍁䅣睗䙂䙁䅕䅉䝂䝁䅫杢桂䝁䄴睙灂䝁䅅䅢杁䙁䅁杣療䝁䅙兡獂䝁䅕䅉瑁䍁䅁杍睁䑁䅉䅍畁䡁䅧䅢穂䝁䄰兘兂䕁䄴睖湁䍁䅅䅊坂䍁䅑䅎祁䅁䅁免䅕䝁䅧䅁湁䙁䅳兒噂䍁䅁杒灂䝁䄴兙畂䝁䅍兡桂䝁䅷䅉兂䡁䅉睢浂䝁䅫䅢求䍁䅁兌杁䑁䅉䅍祁䑁䅁杌㑂䝁䅷督瑂䙁䄰䅕佂䙁䅣睊桁䍁䅑睖歁䑁䅑䅏㙁䍁䅑睖歁䑁䅕李䅁䑁䙍䅁捂䅁䅁睊扂䕁䅕兖杁䕁䅙兡畂䝁䅅杢橂䝁䅫兙獂䍁䅁䅕祂䝁䄸杚灂䝁䅷党杁䍁䄰䅉祁䑁䅁杍睁䍁䄴䅥獂䡁䅍兢摂䙁䅁杔塂䍁䅣光歁䙁䅧䅊ぁ䑁䅉䅁祁兂䅁䅘䅁䍁䅣睗䙂䙁䅕䅉䝂䝁䅫杢桂䝁䄴睙灂䝁䅅䅢杁䙁䅁杣療䝁䅙兡獂䝁䅕䅉瑁䍁䅁杍睁䑁䅉䅍畁䡁䅧䅢穂䝁䄰兘兂䕁䄴睖湁䍁䅅䅊奂䍁䅑䅎穁䅁䅁䅎䅕䝁䅙䅁湁䙁䅳兒噂䍁䅁杒灂䝁䄴兙畂䝁䅍兡桂䝁䅷䅉兂䡁䅉睢浂䝁䅫䅢求䍁䅁兌杁䑁䅉䅍祁䑁䅁杌㑂䝁䅷督瑂䙁䄰䅕兂䕁䅷䅉潁䑁䅉克湁䍁䅅䅊䍂䍁䅑免硁䑁䅕䅁歂杁䅁䅚䅁䍁䅣睗䙂䙁䅕䅉䝂䝁䅫杢桂䝁䄴睙灂䝁䅅䅢杁䙁䅁杣療䝁䅙兡獂䝁䅕䅉瑁䍁䅁杍睁䑁䅉䅍畁䡁䅧䅢穂䝁䄰兘兂䙁䅁䅔杁䍁䅧杍灁䍁䅣光歁䕁䅍䅊祁䑁䅁䅁奂杁䅁䅣䅁䍁䅣睗䙂䙁䅕䅉䝂䝁䅫杢桂䝁䄴睙灂䝁䅅䅢杁䙁䅁杣療䝁䅙兡獂䝁䅕䅉瑁䍁䅁杍睁䑁䅉䅍畁䡁䅧䅢穂䝁䄰兘兂䙁䅁䅔杁䍁䅧杍灁䍁䅣光歁䕁䅍䅊祁䑁䅑杏歁䕁䅍䅊穁䑁䅕䅁慂杁䅁䅚䅁䍁䅣睗䙂䙁䅕䅉䝂䝁䅫杢桂䝁䄴睙灂䝁䅅䅢杁䙁䅁杣療䝁䅙兡獂䝁䅕䅉瑁䍁䅁杍睁䑁䅉䅍畁䡁䅧䅢穂䝁䄰兘兂䙁䅁䅔杁䍁䅧杍灁䍁䅣光歁䕁䅍䅊穁䑁䅙䅁捂杁䅁杣䅁䍁䅣睗䙂䙁䅕䅉䝂䝁䅫杢桂䝁䄴睙灂䝁䅅䅢杁䙁䅁杣療䝁䅙兡獂䝁䅕䅉瑁䍁䅁杍睁䑁䅉䅍畁䡁䅧䅢穂䝁䄰兘兂䙁䅁䅔杁䍁䅧杍灁䍁䅣光歁䕁䅍䅊ぁ䑁䅅杏歁䕁䅍䅊硁䑁䅅睍䅁䙁䌴䅁あ䅁䅁睊扂䕁䅕兖杁䕁䅙兡畂䝁䅅杢橂䝁䅫兙獂䍁䅁䅕祂䝁䄸杚灂䝁䅷党杁䍁䄰䅉祁䑁䅁杍睁䍁䄴䅥獂䡁䅍兢摂䙁䅁䅕䵂䍁䅁䅋祁䍁䅫睊桁䍁䅑䅒歁䑁䅅免㑁䑁䅯䅊偂䍁䅑免硁䑁䅧䅁求杁䅁䅣䅁䍁䅣睗䙂䙁䅕䅉䝂䝁䅫杢桂䝁䄴睙灂䝁䅅䅢杁䙁䅁杣療䝁䅙兡獂䝁䅕䅉瑁䍁䅁杍睁䑁䅉䅍畁䡁䅧䅢穂䝁䄰兘兂䙁䅁䅔杁䍁䅧杍灁䍁䅣光歁䕁䅙䅊祁䑁䅁杏歁䕁䅣䅊祁䑁䅁䅁婂杁䅁䅣䅁䍁䅣睗䙂䙁䅕䅉䝂䝁䅫杢桂䝁䄴睙灂䝁䅅䅢杁䙁䅁杣療䝁䅙兡獂䝁䅕䅉瑁䍁䅁杍睁䑁䅉䅍畁䡁䅧䅢穂䝁䄰兘兂䙁䅁䅔杁䍁䅧杍灁䍁䅣光歁䕁䅙䅊祁䑁䅅杏歁䕁䅣䅊祁䑁䅅䅁扂杁䅁䅣䅁䍁䅣睗䙂䙁䅕䅉䝂䝁䅫杢桂䝁䄴睙灂䝁䅅䅢杁䙁䅁杣療䝁䅙兡獂䝁䅕䅉瑁䍁䅁杍睁䑁䅉䅍畁䡁䅧䅢穂䝁䄰兘兂䙁䅁䅔杁䍁䅧杍灁䍁䅣光歁䕁䅙䅊穁䑁䅙杏歁䕁䅯䅊穁䑁䅙䅁摂杁䅁䅣䅁䍁䅣睗䙂䙁䅕䅉䝂䝁䅫杢桂䝁䄴睙灂䝁䅅䅢杁䙁䅁杣療䝁䅙兡獂䝁䅕䅉瑁䍁䅁杍睁䑁䅉䅍畁䡁䅧䅢穂䝁䄰兘兂䙁䅁䅔杁䍁䅧杍灁䍁䅣光歁䕁䅙䅊穁䑁䅣杏歁䕁䅯䅊穁䑁䅣䅁時杁䅁䅚䅁䍁䅣睗䙂䙁䅕䅉䝂䝁䅫杢桂䝁䄴睙灂䝁䅅䅢杁䙁䅁杣療䝁䅙兡獂䝁䅕䅉瑁䍁䅁杍睁䑁䅉䅍畁䡁䅧䅢穂䝁䄰兘兂䙁䅁䅔杁䍁䅧杍灁䍁䅣光歁䙁䅍䅊穁䑁䅫䅁塂杁䅁䅚䅁䍁䅣睗䙂䙁䅕䅉䝂䝁䅫杢桂䝁䄴睙灂䝁䅅䅢杁䙁䅁杣療䝁䅙兡獂䝁䅕䅉瑁䍁䅁杍睁䑁䅉䅍畁䡁䅧䅢穂䝁䄰兘兂䙁䅁䅔杁䍁䅧杍灁䍁䅣光歁䙁䅙䅊ぁ䑁䅉䅁杂杁䅁䅣䅁䍁䅣睗䙂䙁䅕䅉䝂䝁䅫杢桂䝁䄴睙灂䝁䅅䅢杁䙁䅁杣療䝁䅙兡獂䝁䅕䅉瑁䍁䅁杍睁䑁䅉䅍畁䡁䅧䅢穂䝁䄰兘兂䙁䅁䅔杁䍁䅧杍灁䍁䅣光歁䙁䅣䅊ぁ䑁䅧杏歁䙁䅣䅊ㅁ䑁䅙䅁楂杁䅁䅚䅁䍁䅣睗䙂䙁䅕䅉䝂䝁䅫杢桂䝁䄴睙灂䝁䅅䅢杁䙁䅁杣療䝁䅙兡獂䝁䅕䅉瑁䍁䅁杍睁䑁䅉䅍畁䡁䅧䅢穂䝁䄰兘兂䙁䅁䅔杁䍁䅧杍灁䍁䅣光歁䙁䅧䅊ぁ䑁䅉䅁桂杁䅁䅚䅁䍁䅣睗䙂䙁䅕䅉䝂䝁䅫杢桂䝁䄴睙灂䝁䅅䅢杁䙁䅁杣療䝁䅙兡獂䝁䅕䅉瑁䍁䅁杍睁䑁䅉䅍畁䡁䅧䅢穂䝁䄰兘兂䙁䅁䅔杁䍁䅧杍灁䍁䅣光歁䙁䅧䅊ぁ䑁䅍䅁橂杁䅁杘䅁䍁䅣睗䙂䙁䅕䅉䝂䝁䅫杢桂䝁䄴睙灂䝁䅅䅢杁䙁䅁杣療䝁䅙兡獂䝁䅕䅉瑁䍁䅁杍睁䑁䅉䅍畁䡁䅧䅢穂䝁䄰兘兂䙁䅁䅔湁䍁䅅䅊䍂䍁䅑免硁䑁䅕䅁晃䅂䅁䅘䅁䍁䅣睗䙂䙁䅕䅉䝂䝁䅫杢桂䝁䄴睙灂䝁䅅䅢杁䙁䅁杣療䝁䅙兡獂䝁䅕䅉瑁䍁䅁杍睁䑁䅉䅍畁䡁䅧䅢穂䝁䄰兘兂䙁䅁䅔湁䍁䅅䅊䑂䍁䅑杍睁䅁䅁杫䅑䝁䅧䅁湁䙁䅳兒噂䍁䅁杒灂䝁䄴兙畂䝁䅍兡桂䝁䅷䅉兂䡁䅉睢浂䝁䅫䅢求䍁䅁兌杁䑁䅉䅍祁䑁䅁杌㑂䝁䅷督瑂䙁䄰䅕兂䕁䅷睊桁䍁䅑睑歁䑁䅉䅎㙁䍁䅑睑歁䑁䅍兎䅁䩁䕑䅁捂䅁䅁睊扂䕁䅕兖杁䕁䅙兡畂䝁䅅杢橂䝁䅫兙獂䍁䅁䅕祂䝁䄸杚灂䝁䅷党杁䍁䄰䅉祁䑁䅁杍睁䍁䄴䅥獂䡁䅍兢摂䙁䅁䅕䵂䍁䅣光歁䕁䅍䅊穁䑁䅙䅁坃䅂䅁条䅁䍁䅣睗䙂䙁䅕䅉䝂䝁䅫杢桂䝁䄴睙灂䝁䅅䅢杁䙁䅁杣療䝁䅙兡獂䝁䅕䅉瑁䍁䅁杍睁䑁䅉䅍畁䡁䅧䅢穂䝁䄰兘兂䙁䅁䅔湁䍁䅅䅊䑂䍁䅑䅎硁䑁䅯䅊䑂䍁䅑免硁䑁䅍䅁奃䅂䅁䅢䅁䍁䅣睗䙂䙁䅕䅉䝂䝁䅫杢桂䝁䄴睙灂䝁䅅䅢杁䙁䅁杣療䝁䅙兡獂䝁䅕䅉瑁䍁䅁杍睁䑁䅉䅍畁䡁䅧䅢穂䝁䄰兘兂䙁䅁䅔湁䍁䅅䅊䕂䍁䅑免硁䑁䅧杏歁䕁䄸䅊硁䑁䅅䅏䅁䭁䕁䅁潂䅁䅁睊扂䕁䅕兖杁䕁䅙兡畂䝁䅅杢橂䝁䅫兙獂䍁䅁䅕祂䝁䄸杚灂䝁䅷党杁䍁䄰䅉祁䑁䅁杍睁䍁䄴䅥獂䡁䅍兢摂䙁䅁䅕䵂䍁䅣光歁䕁䅙䅊祁䑁䅁杏歁䕁䅣䅊祁䑁䅁䅁呃䅂䅁䅡䅁䍁䅣睗䙂䙁䅕䅉䝂䝁䅫杢桂䝁䄴睙灂䝁䅅䅢杁䙁䅁杣療䝁䅙兡獂䝁䅕䅉瑁䍁䅁杍睁䑁䅉䅍畁䡁䅧䅢穂䝁䄰兘兂䙁䅁䅔湁䍁䅅䅊䝂䍁䅑杍硁䑁䅯䅊䡂䍁䅑杍硁䅁䅁公䅑䝁䅧䅁湁䙁䅳兒噂䍁䅁杒灂䝁䄴兙畂䝁䅍兡桂䝁䅷䅉兂䡁䅉睢浂䝁䅫䅢求䍁䅁兌杁䑁䅉䅍祁䑁䅁杌㑂䝁䅷督瑂䙁䄰䅕兂䕁䅷睊桁䍁䅑杒歁䑁䅍李㙁䍁䅑杓歁䑁䅍李䅁䩁䕣䅁潂䅁䅁睊扂䕁䅕兖杁䕁䅙兡畂䝁䅅杢橂䝁䅫兙獂䍁䅁䅕祂䝁䄸杚灂䝁䅷党杁䍁䄰䅉祁䑁䅁杍睁䍁䄴䅥獂䡁䅍兢摂䙁䅁䅕䵂䍁䅣光歁䕁䅙䅊穁䑁䅣杏歁䕁䅯䅊穁䑁䅣䅁婃䅂䅁䅘䅁䍁䅣睗䙂䙁䅕䅉䝂䝁䅫杢桂䝁䄴睙灂䝁䅅䅢杁䙁䅁杣療䝁䅙兡獂䝁䅕䅉瑁䍁䅁杍睁䑁䅉䅍畁䡁䅧䅢穂䝁䄰兘兂䙁䅁䅔湁䍁䅅䅊呂䍁䅑睍㕁䅁䅁杭䅑䙁䅷䅁湁䙁䅳兒噂䍁䅁杒灂䝁䄴兙畂䝁䅍兡桂䝁䅷䅉兂䡁䅉睢浂䝁䅫䅢求䍁䅁兌杁䑁䅉䅍祁䑁䅁杌㑂䝁䅷督瑂䙁䄰䅕兂䕁䅷睊桁䍁䅑杖歁䑁䅑杍䅁䩁䕳䅁潂䅁䅁睊扂䕁䅕兖杁䕁䅙兡畂䝁䅅杢橂䝁䅫兙獂䍁䅁䅕祂䝁䄸杚灂䝁䅷党杁䍁䄰䅉祁䑁䅁杍睁䍁䄴䅥獂䡁䅍兢摂䙁䅁䅕䵂䍁䅣光歁䙁䅣䅊ぁ䑁䅧杏歁䙁䅣䅊ㅁ䑁䅙䅁摃䅂䅁䅘䅁䍁䅣睗䙂䙁䅕䅉䝂䝁䅫杢桂䝁䄴睙灂䝁䅅䅢杁䙁䅁杣療䝁䅙兡獂䝁䅕䅉瑁䍁䅁杍睁䑁䅉䅍畁䡁䅧䅢穂䝁䄰兘兂䙁䅁䅔湁䍁䅅䅊奂䍁䅑䅎祁䅁䅁䅮䅑䙁䅷䅁湁䙁䅳兒噂䍁䅁杒灂䝁䄴兙畂䝁䅍兡桂䝁䅷䅉兂䡁䅉睢浂䝁䅫䅢求䍁䅁兌杁䑁䅉䅍祁䑁䅁杌㑂䝁䅷督瑂䙁䄰䅕兂䕁䅷睊桁䍁䅑䅗歁䑁䅑睍䅁䩁䔴䅁敂䅁䅁睊扂䕁䅕兖杁䕁䅙兡畂䝁䅅杢橂䝁䅫兙獂䍁䅁䅕祂䝁䄸杚灂䝁䅷党杁䍁䄰䅉祁䑁䅁杍睁䍁䄴䅥獂䡁䅍兢摂䙁䅁睕䙂䍁䅣光歁䕁䅉䅊硁䑁䅅兎䅁䍁䑣䅁捂䅁䅁睊扂䕁䅕兖杁䕁䅙兡畂䝁䅅杢橂䝁䅫兙獂䍁䅁䅕祂䝁䄸杚灂䝁䅷党杁䍁䄰䅉祁䑁䅁杍睁䍁䄴䅥獂䡁䅍兢摂䙁䅁睕䙂䍁䅣光歁䕁䅍䅊祁䑁䅁䅁慁睁䅁䅡䅁䍁䅣睗䙂䙁䅕䅉䝂䝁䅫杢桂䝁䄴睙灂䝁䅅䅢杁䙁䅁杣療䝁䅙兡獂䝁䅕䅉瑁䍁䅁杍睁䑁䅉䅍畁䡁䅧䅢穂䝁䄰兘兂䙁䅍兒湁䍁䅅䅊䑂䍁䅑杍ぁ䑁䅯䅊䑂䍁䅑睍ㅁ䅁䅁䅈䅍䙁䅷䅁湁䙁䅳兒噂䍁䅁杒灂䝁䄴兙畂䝁䅍兡桂䝁䅷䅉兂䡁䅉睢浂䝁䅫䅢求䍁䅁兌杁䑁䅉䅍祁䑁䅁杌㑂䝁䅷督瑂䙁䄰䅕呂䕁䅕睊桁䍁䅑睑歁䑁䅍李䅁䉁䐴䅁煂䅁䅁睊扂䕁䅕兖杁䕁䅙兡畂䝁䅅杢橂䝁䅫兙獂䍁䅁䅕祂䝁䄸杚灂䝁䅷党杁䍁䄰䅉祁䑁䅁杍睁䍁䄴䅥獂䡁䅍兢摂䙁䅁睕䙂䍁䅣光歁䕁䅍䅊ぁ䑁䅅杏歁䕁䅍䅊硁䑁䅅睍䅁䍁䑁䅁獂䅁䅁睊扂䕁䅕兖杁䕁䅙兡畂䝁䅅杢橂䝁䅫兙獂䍁䅁䅕祂䝁䄸杚灂䝁䅷党杁䍁䄰䅉祁䑁䅁杍睁䍁䄴䅥獂䡁䅍兢摂䙁䅁睕䙂䍁䅣光歁䕁䅑䅊硁䑁䅅䅏㙁䍁䅑睔歁䑁䅅免㑁䅁䅁䅋䅍䝁䅧䅁湁䙁䅳兒噂䍁䅁杒灂䝁䄴兙畂䝁䅍兡桂䝁䅷䅉兂䡁䅉睢浂䝁䅫䅢求䍁䅁兌杁䑁䅉䅍祁䑁䅁杌㑂䝁䅷督瑂䙁䄰䅕呂䕁䅕睊桁䍁䅑杒歁䑁䅉䅍㙁䍁䅑睒歁䑁䅉䅍䅁䉁䑳䅁潂䅁䅁睊扂䕁䅕兖杁䕁䅙兡畂䝁䅅杢橂䝁䅫兙獂䍁䅁䅕祂䝁䄸杚灂䝁䅷党杁䍁䄰䅉祁䑁䅁杍睁䍁䄴䅥獂䡁䅍兢摂䙁䅁睕䙂䍁䅣光歁䕁䅙䅊祁䑁䅅杏歁䕁䅣䅊祁䑁䅅䅁摁睁䅁䅡䅁䍁䅣睗䙂䙁䅕䅉䝂䝁䅫杢桂䝁䄴睙灂䝁䅅䅢杁䙁䅁杣療䝁䅙兡獂䝁䅕䅉瑁䍁䅁杍睁䑁䅉䅍畁䡁䅧䅢穂䝁䄰兘兂䙁䅍兒湁䍁䅅䅊䝂䍁䅑睍㉁䑁䅯䅊䭂䍁䅑睍㉁䅁䅁睈䅍䝁䅧䅁湁䙁䅳兒噂䍁䅁杒灂䝁䄴兙畂䝁䅍兡桂䝁䅷䅉兂䡁䅉睢浂䝁䅫䅢求䍁䅁兌杁䑁䅉䅍祁䑁䅁杌㑂䝁䅷督瑂䙁䄰䅕呂䕁䅕睊桁䍁䅑杒歁䑁䅍睎㙁䍁䅑杓歁䑁䅍睎䅁䍁䑅䅁捂䅁䅁睊扂䕁䅕兖杁䕁䅙兡畂䝁䅅杢橂䝁䅫兙獂䍁䅁䅕祂䝁䄸杚灂䝁䅷党杁䍁䄰䅉祁䑁䅁杍睁䍁䄴䅥獂䡁䅍兢摂䙁䅁睕䙂䍁䅣光歁䙁䅍䅊穁䑁䅫䅁楁睁䅁䅘䅁䍁䅣睗䙂䙁䅕䅉䝂䝁䅫杢桂䝁䄴睙灂䝁䅅䅢杁䙁䅁杣療䝁䅙兡獂䝁䅕䅉瑁䍁䅁杍睁䑁䅉䅍畁䡁䅧䅢穂䝁䄰兘兂䙁䅍兒湁䍁䅅䅊坂䍁䅑䅎祁䅁䅁睉䅍䝁䅧䅁湁䙁䅳兒噂䍁䅁杒灂䝁䄴兙畂䝁䅍兡桂䝁䅷䅉兂䡁䅉睢浂䝁䅫䅢求䍁䅁兌杁䑁䅉䅍祁䑁䅁杌㑂䝁䅷督瑂䙁䄰䅕呂䕁䅕睊桁䍁䅑睖歁䑁䅑䅏㙁䍁䅑睖歁䑁䅕李䅁䍁䑕䅁捂䅁䅁睊扂䕁䅕兖杁䕁䅙兡畂䝁䅅杢橂䝁䅫兙獂䍁䅁䅕祂䝁䄸杚灂䝁䅷党杁䍁䄰䅉祁䑁䅁杍睁䍁䄴䅥獂䡁䅍兢摂䙁䅁睕䙂䍁䅣光歁䙁䅧䅊ぁ䑁䅉䅁歁睁䅁䅘䅁䍁䅣睗䙂䙁䅕䅉䝂䝁䅫杢桂䝁䄴睙灂䝁䅅䅢杁䙁䅁杣療䝁䅙兡獂䝁䅕䅉瑁䍁䅁杍睁䑁䅉䅍畁䡁䅧䅢穂䝁䄰兘兂䙁䅍兒湁䍁䅅䅊奂䍁䅑䅎穁䅁䅁杊䅍䝁䅧䅁湁䙁䅳兒噂䍁䅁杒灂䝁䄴兙畂䝁䅍兡桂䝁䅷䅉兂䡁䅉睢浂䝁䅫䅢求䍁䅁兌杁䑁䅉䅍祁䑁䅁杌㑂䝁䅷督瑂䙁䄰䅕呂䕁䅕睒杁䍁䅧杍灁䍁䅣光歁䕁䅉䅊硁䑁䅅兎䅁䝁䍙䅁浂䅁䅁睊扂䕁䅕兖杁䕁䅙兡畂䝁䅅杢橂䝁䅫兙獂䍁䅁䅕祂䝁䄸杚灂䝁䅷党杁䍁䄰䅉祁䑁䅁杍睁䍁䄴䅥獂䡁䅍兢摂䙁䅁睕䙂䕁䅣䅉潁䑁䅉克湁䍁䅅䅊䑂䍁䅑杍睁䅁䅁䅡䅉䡁䅉䅁湁䙁䅳兒噂䍁䅁杒灂䝁䄴兙畂䝁䅍兡桂䝁䅷䅉兂䡁䅉睢浂䝁䅫䅢求䍁䅁兌杁䑁䅉䅍祁䑁䅁杌㑂䝁䅷督瑂䙁䄰䅕呂䕁䅕睒杁䍁䅧杍灁䍁䅣光歁䕁䅍䅊祁䑁䅑杏歁䕁䅍䅊穁䑁䅕䅁煂杁䅁杚䅁䍁䅣睗䙂䙁䅕䅉䝂䝁䅫杢桂䝁䄴睙灂䝁䅅䅢杁䙁䅁杣療䝁䅙兡獂䝁䅕䅉瑁䍁䅁杍睁䑁䅉䅍畁䡁䅧䅢穂䝁䄰兘兂䙁䅍兒䡂䍁䅁䅋祁䍁䅫睊桁䍁䅑睑歁䑁䅍李䅁䝁䍷䅁あ䅁䅁睊扂䕁䅕兖杁䕁䅙兡畂䝁䅅杢橂䝁䅫兙獂䍁䅁䅕祂䝁䄸杚灂䝁䅷党杁䍁䄰䅉祁䑁䅁杍睁䍁䄴䅥獂䡁䅍兢摂䙁䅁睕䙂䕁䅣䅉潁䑁䅉克湁䍁䅅䅊䑂䍁䅑䅎硁䑁䅯䅊䑂䍁䅑免硁䑁䅍䅁畂杁䅁杤䅁䍁䅣睗䙂䙁䅕䅉䝂䝁䅫杢桂䝁䄴睙灂䝁䅅䅢杁䙁䅁杣療䝁䅙兡獂䝁䅕䅉瑁䍁䅁杍睁䑁䅉䅍畁䡁䅧䅢穂䝁䄰兘兂䙁䅍兒䡂䍁䅁䅋祁䍁䅫睊桁䍁䅑䅒歁䑁䅅免㑁䑁䅯䅊偂䍁䅑免硁䑁䅧䅁湂杁䅁杣䅁䍁䅣睗䙂䙁䅕䅉䝂䝁䅫杢桂䝁䄴睙灂䝁䅅䅢杁䙁䅁杣療䝁䅙兡獂䝁䅕䅉瑁䍁䅁杍睁䑁䅉䅍畁䡁䅧䅢穂䝁䄰兘兂䙁䅍兒䡂䍁䅁䅋祁䍁䅫睊桁䍁䅑杒歁䑁䅉䅍㙁䍁䅑睒歁䑁䅉䅍䅁䝁䍫䅁祂䅁䅁睊扂䕁䅕兖杁䕁䅙兡畂䝁䅅杢橂䝁䅫兙獂䍁䅁䅕祂䝁䄸杚灂䝁䅷党杁䍁䄰䅉祁䑁䅁杍睁䍁䄴䅥獂䡁䅍兢摂䙁䅁睕䙂䕁䅣䅉潁䑁䅉克湁䍁䅅䅊䝂䍁䅑杍硁䑁䅯䅊䡂䍁䅑杍硁䅁䅁睡䅉䡁䅉䅁湁䙁䅳兒噂䍁䅁杒灂䝁䄴兙畂䝁䅍兡桂䝁䅷䅉兂䡁䅉睢浂䝁䅫䅢求䍁䅁兌杁䑁䅉䅍祁䑁䅁杌㑂䝁䅷督瑂䙁䄰䅕呂䕁䅕睒杁䍁䅧杍灁䍁䅣光歁䕁䅙䅊穁䑁䅙杏歁䕁䅯䅊穁䑁䅙䅁瑂杁䅁杣䅁䍁䅣睗䙂䙁䅕䅉䝂䝁䅫杢桂䝁䄴睙灂䝁䅅䅢杁䙁䅁杣療䝁䅙兡獂䝁䅕䅉瑁䍁䅁杍睁䑁䅉䅍畁䡁䅧䅢穂䝁䄰兘兂䙁䅍兒䡂䍁䅁䅋祁䍁䅫睊桁䍁䅑杒歁䑁䅍睎㙁䍁䅑杓歁䑁䅍睎䅁䝁䌸䅁浂䅁䅁睊扂䕁䅕兖杁䕁䅙兡畂䝁䅅杢橂䝁䅫兙獂䍁䅁䅕祂䝁䄸杚灂䝁䅷党杁䍁䄰䅉祁䑁䅁杍睁䍁䄴䅥獂䡁䅍兢摂䙁䅁睕䙂䕁䅣䅉潁䑁䅉克湁䍁䅅䅊呂䍁䅑睍㕁䅁䅁䅣䅉䝁䅙䅁湁䙁䅳兒噂䍁䅁杒灂䝁䄴兙畂䝁䅍兡桂䝁䅷䅉兂䡁䅉睢浂䝁䅫䅢求䍁䅁兌杁䑁䅉䅍祁䑁䅁杌㑂䝁䅷督瑂䙁䄰䅕呂䕁䅕睒杁䍁䅧杍灁䍁䅣光歁䙁䅙䅊ぁ䑁䅉䅁硂杁䅁杣䅁䍁䅣睗䙂䙁䅕䅉䝂䝁䅫杢桂䝁䄴睙灂䝁䅅䅢杁䙁䅁杣療䝁䅙兡獂䝁䅕䅉瑁䍁䅁杍睁䑁䅉䅍畁䡁䅧䅢穂䝁䄰兘兂䙁䅍兒䡂䍁䅁䅋祁䍁䅫睊桁䍁䅑睖歁䑁䅑䅏㙁䍁䅑睖歁䑁䅕李䅁䡁䍍䅁浂䅁䅁睊扂䕁䅕兖杁䕁䅙兡畂䝁䅅杢橂䝁䅫兙獂䍁䅁䅕祂䝁䄸杚灂䝁䅷党杁䍁䄰䅉祁䑁䅁杍睁䍁䄴䅥獂䡁䅍兢摂䙁䅁睕䙂䕁䅣䅉潁䑁䅉克湁䍁䅅䅊奂䍁䅑䅎祁䅁䅁杣䅉䝁䅙䅁湁䙁䅳兒噂䍁䅁杒灂䝁䄴兙畂䝁䅍兡桂䝁䅷䅉兂䡁䅉睢浂䝁䅫䅢求䍁䅁兌杁䑁䅉䅍祁䑁䅁杌㑂䝁䅷督瑂䙁䄰䅕呂䕁䅕睒杁䍁䅧杍灁䍁䅣光歁䙁䅧䅊ぁ䑁䅍䅁あ杁䅁䅙䅁䍁䅣睗䙂䙁䅕䅉䝂䝁䅫杢桂䝁䄴睙灂䝁䅅䅢杁䙁䅁杣療䝁䅙兡獂䝁䅕䅉瑁䍁䅁杍睁䑁䅉䅍畁䡁䅧䅢穂䝁䄰兘兂䙁䅍兒䡂䍁䅣光歁䕁䅉䅊硁䑁䅅兎䅁䭁䔴䅁敂䅁䅁睊扂䕁䅕兖杁䕁䅙兡畂䝁䅅杢橂䝁䅫兙獂䍁䅁䅕祂䝁䄸杚灂䝁䅷党杁䍁䄰䅉祁䑁䅁杍睁䍁䄴䅥獂䡁䅍兢摂䙁䅁睕䙂䕁䅣睊桁䍁䅑睑歁䑁䅉䅍䅁䭁䕉䅁煂䅁䅁睊扂䕁䅕兖杁䕁䅙兡畂䝁䅅杢橂䝁䅫兙獂䍁䅁䅕祂䝁䄸杚灂䝁䅷党杁䍁䄰䅉祁䑁䅁杍睁䍁䄴䅥獂䡁䅍兢摂䙁䅁睕䙂䕁䅣睊桁䍁䅑睑歁䑁䅉䅎㙁䍁䅑睑歁䑁䅍兎䅁䭁䕑䅁敂䅁䅁睊扂䕁䅕兖杁䕁䅙兡畂䝁䅅杢橂䝁䅫兙獂䍁䅁䅕祂䝁䄸杚灂䝁䅷党杁䍁䄰䅉祁䑁䅁杍睁䍁䄴䅥獂䡁䅍兢摂䙁䅁睕䙂䕁䅣睊桁䍁䅑睑歁䑁䅍李䅁䭁䕙䅁獂䅁䅁睊扂䕁䅕兖杁䕁䅙兡畂䝁䅅杢橂䝁䅫兙獂䍁䅁䅕祂䝁䄸杚灂䝁䅷党杁䍁䄰䅉祁䑁䅁杍睁䍁䄴䅥獂䡁䅍兢摂䙁䅁睕䙂䕁䅣睊桁䍁䅑睑歁䑁䅑免㙁䍁䅑睑歁䑁䅅免穁䅁䅁䅱䅑䝁䄴䅁湁䙁䅳兒噂䍁䅁杒灂䝁䄴兙畂䝁䅍兡桂䝁䅷䅉兂䡁䅉睢浂䝁䅫䅢求䍁䅁兌杁䑁䅉䅍祁䑁䅁杌㑂䝁䅷督瑂䙁䄰䅕呂䕁䅕睒湁䍁䅅䅊䕂䍁䅑免硁䑁䅧杏歁䕁䄸䅊硁䑁䅅䅏䅁䭁䔸䅁煂䅁䅁睊扂䕁䅕兖杁䕁䅙兡畂䝁䅅杢橂䝁䅫兙獂䍁䅁䅕祂䝁䄸杚灂䝁䅷党杁䍁䄰䅉祁䑁䅁杍睁䍁䄴䅥獂䡁䅍兢摂䙁䅁睕䙂䕁䅣睊桁䍁䅑杒歁䑁䅉䅍㙁䍁䅑睒歁䑁䅉䅍䅁䭁䕍䅁煂䅁䅁睊扂䕁䅕兖杁䕁䅙兡畂䝁䅅杢橂䝁䅫兙獂䍁䅁䅕祂䝁䄸杚灂䝁䅷党杁䍁䄰䅉祁䑁䅁杍睁䍁䄴䅥獂䡁䅍兢摂䙁䅁睕䙂䕁䅣睊桁䍁䅑杒歁䑁䅉免㙁䍁䅑睒歁䑁䅉免䅁䭁䕕䅁煂䅁䅁睊扂䕁䅕兖杁䕁䅙兡畂䝁䅅杢橂䝁䅫兙獂䍁䅁䅕祂䝁䄸杚灂䝁䅷党杁䍁䄰䅉祁䑁䅁杍睁䍁䄴䅥獂䡁䅍兢摂䙁䅁睕䙂䕁䅣睊桁䍁䅑杒歁䑁䅍李㙁䍁䅑杓歁䑁䅍李䅁䭁䕣䅁煂䅁䅁睊扂䕁䅕兖杁䕁䅙兡畂䝁䅅杢橂䝁䅫兙獂䍁䅁䅕祂䝁䄸杚灂䝁䅷党杁䍁䄰䅉祁䑁䅁杍睁䍁䄴䅥獂䡁䅍兢摂䙁䅁睕䙂䕁䅣睊桁䍁䅑杒歁䑁䅍睎㙁䍁䅑杓歁䑁䅍睎䅁䭁䕫䅁敂䅁䅁睊扂䕁䅕兖杁䕁䅙兡畂䝁䅅杢橂䝁䅫兙獂䍁䅁䅕祂䝁䄸杚灂䝁䅷党杁䍁䄰䅉祁䑁䅁杍睁䍁䄴䅥獂䡁䅍兢摂䙁䅁睕䙂䕁䅣睊桁䍁䅑睕歁䑁䅍兏䅁䭁䕅䅁敂䅁䅁睊扂䕁䅕兖杁䕁䅙兡畂䝁䅅杢橂䝁䅫兙獂䍁䅁䅕祂䝁䄸杚灂䝁䅷党杁䍁䄰䅉祁䑁䅁杍睁䍁䄴䅥獂䡁䅍兢摂䙁䅁睕䙂䕁䅣睊桁䍁䅑杖歁䑁䅑杍䅁䭁䕯䅁煂䅁䅁睊扂䕁䅕兖杁䕁䅙兡畂䝁䅅杢橂䝁䅫兙獂䍁䅁䅕祂䝁䄸杚灂䝁䅷党杁䍁䄰䅉祁䑁䅁杍睁䍁䄴䅥獂䡁䅍兢摂䙁䅁睕䙂䕁䅣睊桁䍁䅑睖歁䑁䅑䅏㙁䍁䅑睖歁䑁䅕李䅁䭁䕷䅁敂䅁䅁睊扂䕁䅕兖杁䕁䅙兡畂䝁䅅杢橂䝁䅫兙獂䍁䅁䅕祂䝁䄸杚灂䝁䅷党杁䍁䄰䅉祁䑁䅁杍睁䍁䄴䅥獂䡁䅍兢摂䙁䅁睕䙂䕁䅣睊桁䍁䅑䅗歁䑁䅑杍䅁䭁䕳䅁敂䅁䅁睊扂䕁䅕兖杁䕁䅙兡畂䝁䅅杢橂䝁䅫兙獂䍁䅁䅕祂䝁䄸杚灂䝁䅷党杁䍁䄰䅉祁䑁䅁杍睁䍁䄴䅥獂䡁䅍兢摂䙁䅁睕䙂䕁䅣睊桁䍁䅑䅗歁䑁䅑睍䅁䭁䔰䅁㉂䅁䅁睊扂䕁䅕兖杁䕁䅙兡畂䝁䅅杢橂䝁䅫兙獂䍁䅁䅕祂䝁䄸杚灂䝁䅷党杁䍁䄰䅉祁䑁䅁杍睁䍁䄴䅥獂䡁䅍兢摂䙁䅁兙橂䝁䅫杚灂䝁䅍睑療䡁䅉䅣杁䍁䅧杍灁䍁䅣光歁䕁䅉䅊硁䑁䅅兎䅁乁䍍䅁あ䅁䅁睊扂䕁䅕兖杁䕁䅙兡畂䝁䅅杢橂䝁䅫兙獂䍁䅁䅕祂䝁䄸杚灂䝁䅷党杁䍁䄰䅉祁䑁䅁杍睁䍁䄴䅥獂䡁䅍兢摂䙁䅁兙橂䝁䅫杚灂䝁䅍睑療䡁䅉䅣杁䍁䅧杍灁䍁䅣光歁䕁䅍䅊祁䑁䅁䅁偄杁䅁䅧䅁䍁䅣睗䙂䙁䅕䅉䝂䝁䅫杢桂䝁䄴睙灂䝁䅅䅢杁䙁䅁杣療䝁䅙兡獂䝁䅕䅉瑁䍁䅁杍睁䑁䅉䅍畁䡁䅧䅢穂䝁䄰兘兂䝁䅅睙灂䝁䅙兡橂䕁䅍睢祂䡁䅁䅉潁䑁䅉克湁䍁䅅䅊䑂䍁䅑杍ぁ䑁䅯䅊䑂䍁䅑睍ㅁ䅁䅁儰䅉䡁䅑䅁湁䙁䅳兒噂䍁䅁杒灂䝁䄴兙畂䝁䅍兡桂䝁䅷䅉兂䡁䅉睢浂䝁䅫䅢求䍁䅁兌杁䑁䅉䅍祁䑁䅁杌㑂䝁䅷督瑂䙁䄰䅕桂䝁䅍兡浂䝁䅫睙䑂䝁䄸杣睂䍁䅁䅋祁䍁䅫睊桁䍁䅑睑歁䑁䅍李䅁乁䍕䅁䍃䅁䅁睊扂䕁䅕兖杁䕁䅙兡畂䝁䅅杢橂䝁䅫兙獂䍁䅁䅕祂䝁䄸杚灂䝁䅷党杁䍁䄰䅉祁䑁䅁杍睁䍁䄴䅥獂䡁䅍兢摂䙁䅁兙橂䝁䅫杚灂䝁䅍睑療䡁䅉䅣杁䍁䅧杍灁䍁䅣光歁䕁䅍䅊ぁ䑁䅅杏歁䕁䅍䅊硁䑁䅅睍䅁乁䍣䅁䕃䅁䅁睊扂䕁䅕兖杁䕁䅙兡畂䝁䅅杢橂䝁䅫兙獂䍁䅁䅕祂䝁䄸杚灂䝁䅷党杁䍁䄰䅉祁䑁䅁杍睁䍁䄴䅥獂䡁䅍兢摂䙁䅁兙橂䝁䅫杚灂䝁䅍睑療䡁䅉䅣杁䍁䅧杍灁䍁䅣光歁䕁䅑䅊硁䑁䅅䅏㙁䍁䅑睔歁䑁䅅免㑁䅁䅁䄱䅉䥁䅁䅁湁䙁䅳兒噂䍁䅁杒灂䝁䄴兙畂䝁䅍兡桂䝁䅷䅉兂䡁䅉睢浂䝁䅫䅢求䍁䅁兌杁䑁䅉䅍祁䑁䅁杌㑂䝁䅷督瑂䙁䄰䅕桂䝁䅍兡浂䝁䅫睙䑂䝁䄸杣睂䍁䅁䅋祁䍁䅫睊桁䍁䅑杒歁䑁䅉䅍㙁䍁䅑睒歁䑁䅉䅍䅁乁䍁䅁䅃䅁䅁睊扂䕁䅕兖杁䕁䅙兡畂䝁䅅杢橂䝁䅫兙獂䍁䅁䅕祂䝁䄸杚灂䝁䅷党杁䍁䄰䅉祁䑁䅁杍睁䍁䄴䅥獂䡁䅍兢摂䙁䅁兙橂䝁䅫杚灂䝁䅍睑療䡁䅉䅣杁䍁䅧杍灁䍁䅣光歁䕁䅙䅊祁䑁䅅杏歁䕁䅣䅊祁䑁䅅䅁卄杁䅁䅧䅁䍁䅣睗䙂䙁䅕䅉䝂䝁䅫杢桂䝁䄴睙灂䝁䅅䅢杁䙁䅁杣療䝁䅙兡獂䝁䅕䅉瑁䍁䅁杍睁䑁䅉䅍畁䡁䅧䅢穂䝁䄰兘兂䝁䅅睙灂䝁䅙兡橂䕁䅍睢祂䡁䅁䅉潁䑁䅉克湁䍁䅅䅊䝂䍁䅑睍㉁䑁䅯䅊䭂䍁䅑睍㉁䅁䅁朱䅉䥁䅁䅁湁䙁䅳兒噂䍁䅁杒灂䝁䄴兙畂䝁䅍兡桂䝁䅷䅉兂䡁䅉睢浂䝁䅫䅢求䍁䅁兌杁䑁䅉䅍祁䑁䅁杌㑂䝁䅷督瑂䙁䄰䅕桂䝁䅍兡浂䝁䅫睙䑂䝁䄸杣睂䍁䅁䅋祁䍁䅫睊桁䍁䅑杒歁䑁䅍睎㙁䍁䅑杓歁䑁䅍睎䅁乁䍧䅁あ䅁䅁睊扂䕁䅕兖杁䕁䅙兡畂䝁䅅杢橂䝁䅫兙獂䍁䅁䅕祂䝁䄸杚灂䝁䅷党杁䍁䄰䅉祁䑁䅁杍睁䍁䄴䅥獂䡁䅍兢摂䙁䅁兙橂䝁䅫杚灂䝁䅍睑療䡁䅉䅣杁䍁䅧杍灁䍁䅣光歁䙁䅍䅊穁䑁䅫䅁婄杁䅁䅤䅁䍁䅣睗䙂䙁䅕䅉䝂䝁䅫杢桂䝁䄴睙灂䝁䅅䅢杁䙁䅁杣療䝁䅙兡獂䝁䅕䅉瑁䍁䅁杍睁䑁䅉䅍畁䡁䅧䅢穂䝁䄰兘兂䝁䅅睙灂䝁䅙兡橂䕁䅍睢祂䡁䅁䅉潁䑁䅉克湁䍁䅅䅊坂䍁䅑䅎祁䅁䅁朲䅉䥁䅁䅁湁䙁䅳兒噂䍁䅁杒灂䝁䄴兙畂䝁䅍兡桂䝁䅷䅉兂䡁䅉睢浂䝁䅫䅢求䍁䅁兌杁䑁䅉䅍祁䑁䅁杌㑂䝁䅷督瑂䙁䄰䅕桂䝁䅍兡浂䝁䅫睙䑂䝁䄸杣睂䍁䅁䅋祁䍁䅫睊桁䍁䅑睖歁䑁䅑䅏㙁䍁䅑睖歁䑁䅕李䅁乁䍷䅁あ䅁䅁睊扂䕁䅕兖杁䕁䅙兡畂䝁䅅杢橂䝁䅫兙獂䍁䅁䅕祂䝁䄸杚灂䝁䅷党杁䍁䄰䅉祁䑁䅁杍睁䍁䄴䅥獂䡁䅍兢摂䙁䅁兙橂䝁䅫杚灂䝁䅍睑療䡁䅉䅣杁䍁䅧杍灁䍁䅣光歁䙁䅧䅊ぁ䑁䅉䅁扄杁䅁䅤䅁䍁䅣睗䙂䙁䅕䅉䝂䝁䅫杢桂䝁䄴睙灂䝁䅅䅢杁䙁䅁杣療䝁䅙兡獂䝁䅕䅉瑁䍁䅁杍睁䑁䅉䅍畁䡁䅧䅢穂䝁䄰兘兂䝁䅅睙灂䝁䅙兡橂䕁䅍睢祂䡁䅁䅉潁䑁䅉克湁䍁䅅䅊奂䍁䅑䅎穁䅁䅁儳䅉䝁䄴䅁湁䙁䅳兒噂䍁䅁杒灂䝁䄴兙畂䝁䅍兡桂䝁䅷䅉兂䡁䅉睢浂䝁䅫䅢求䍁䅁兌杁䑁䅉䅍祁䑁䅁杌㑂䝁䅷督瑂䙁䄰䅕桂䝁䅍兡浂䝁䅫睙䑂䝁䄸杣睂䍁䅣光歁䕁䅉䅊硁䑁䅅兎䅁䵁䌰䅁獂䅁䅁睊扂䕁䅕兖杁䕁䅙兡畂䝁䅅杢橂䝁䅫兙獂䍁䅁䅕祂䝁䄸杚灂䝁䅷党杁䍁䄰䅉祁䑁䅁杍睁䍁䄴䅥獂䡁䅍兢摂䙁䅁兙橂䝁䅫杚灂䝁䅍睑療䡁䅉䅣湁䍁䅅䅊䑂䍁䅑杍睁䅁䅁䅷䅉䡁䅧䅁湁䙁䅳兒噂䍁䅁杒灂䝁䄴兙畂䝁䅍兡桂䝁䅷䅉兂䡁䅉睢浂䝁䅫䅢求䍁䅁兌杁䑁䅉䅍祁䑁䅁杌㑂䝁䅷督瑂䙁䄰䅕桂䝁䅍兡浂䝁䅫睙䑂䝁䄸杣睂䍁䅣光歁䕁䅍䅊祁䑁䅑杏歁䕁䅍䅊穁䑁䅕䅁䍄杁䅁䅢䅁䍁䅣睗䙂䙁䅕䅉䝂䝁䅫杢桂䝁䄴睙灂䝁䅅䅢杁䙁䅁杣療䝁䅙兡獂䝁䅕䅉瑁䍁䅁杍睁䑁䅉䅍畁䡁䅧䅢穂䝁䄰兘兂䝁䅅睙灂䝁䅙兡橂䕁䅍睢祂䡁䅁睊桁䍁䅑睑歁䑁䅍李䅁䵁䍑䅁㙂䅁䅁睊扂䕁䅕兖杁䕁䅙兡畂䝁䅅杢橂䝁䅫兙獂䍁䅁䅕祂䝁䄸杚灂䝁䅷党杁䍁䄰䅉祁䑁䅁杍睁䍁䄴䅥獂䡁䅍兢摂䙁䅁兙橂䝁䅫杚灂䝁䅍睑療䡁䅉䅣湁䍁䅅䅊䑂䍁䅑䅎硁䑁䅯䅊䑂䍁䅑免硁䑁䅍䅁䝄杁䅁䅦䅁䍁䅣睗䙂䙁䅕䅉䝂䝁䅫杢桂䝁䄴睙灂䝁䅅䅢杁䙁䅁杣療䝁䅙兡獂䝁䅕䅉瑁䍁䅁杍睁䑁䅉䅍畁䡁䅧䅢穂䝁䄰兘兂䝁䅅睙灂䝁䅙兡橂䕁䅍睢祂䡁䅁睊桁䍁䅑䅒歁䑁䅅免㑁䑁䅯䅊偂䍁䅑免硁䑁䅧䅁佄杁䅁䅥䅁䍁䅣睗䙂䙁䅕䅉䝂䝁䅫杢桂䝁䄴睙灂䝁䅅䅢杁䙁䅁杣療䝁䅙兡獂䝁䅕䅉瑁䍁䅁杍睁䑁䅉䅍畁䡁䅧䅢穂䝁䄰兘兂䝁䅅睙灂䝁䅙兡橂䕁䅍睢祂䡁䅁睊桁䍁䅑杒歁䑁䅉䅍㙁䍁䅑睒歁䑁䅉䅍䅁䵁䍅䅁㑂䅁䅁睊扂䕁䅕兖杁䕁䅙兡畂䝁䅅杢橂䝁䅫兙獂䍁䅁䅕祂䝁䄸杚灂䝁䅷党杁䍁䄰䅉祁䑁䅁杍睁䍁䄴䅥獂䡁䅍兢摂䙁䅁兙橂䝁䅫杚灂䝁䅍睑療䡁䅉䅣湁䍁䅅䅊䝂䍁䅑杍硁䑁䅯䅊䡂䍁䅑杍硁䅁䅁睷䅉䡁䅧䅁湁䙁䅳兒噂䍁䅁杒灂䝁䄴兙畂䝁䅍兡桂䝁䅷䅉兂䡁䅉睢浂䝁䅫䅢求䍁䅁兌杁䑁䅉䅍祁䑁䅁杌㑂䝁䅷督瑂䙁䄰䅕桂䝁䅍兡浂䝁䅫睙䑂䝁䄸杣睂䍁䅣光歁䕁䅙䅊穁䑁䅙杏歁䕁䅯䅊穁䑁䅙䅁䙄杁䅁䅥䅁䍁䅣睗䙂䙁䅕䅉䝂䝁䅫杢桂䝁䄴睙灂䝁䅅䅢杁䙁䅁杣療䝁䅙兡獂䝁䅕䅉瑁䍁䅁杍睁䑁䅉䅍畁䡁䅧䅢穂䝁䄰兘兂䝁䅅睙灂䝁䅙兡橂䕁䅍睢祂䡁䅁睊桁䍁䅑杒歁䑁䅍睎㙁䍁䅑杓歁䑁䅍睎䅁䵁䍣䅁獂䅁䅁睊扂䕁䅕兖杁䕁䅙兡畂䝁䅅杢橂䝁䅫兙獂䍁䅁䅕祂䝁䄸杚灂䝁䅷党杁䍁䄰䅉祁䑁䅁杍睁䍁䄴䅥獂䡁䅍兢摂䙁䅁兙橂䝁䅫杚灂䝁䅍睑療䡁䅉䅣湁䍁䅅䅊呂䍁䅑睍㕁䅁䅁䅹䅉䝁䅷䅁湁䙁䅳兒噂䍁䅁杒灂䝁䄴兙畂䝁䅍兡桂䝁䅷䅉兂䡁䅉睢浂䝁䅫䅢求䍁䅁兌杁䑁䅉䅍祁䑁䅁杌㑂䝁䅷督瑂䙁䄰䅕桂䝁䅍兡浂䝁䅫睙䑂䝁䄸杣睂䍁䅣光歁䙁䅙䅊ぁ䑁䅉䅁䩄杁䅁䅥䅁䍁䅣睗䙂䙁䅕䅉䝂䝁䅫杢桂䝁䄴睙灂䝁䅅䅢杁䙁䅁杣療䝁䅙兡獂䝁䅕䅉瑁䍁䅁杍睁䑁䅉䅍畁䡁䅧䅢穂䝁䄰兘兂䝁䅅睙灂䝁䅙兡橂䕁䅍睢祂䡁䅁睊桁䍁䅑睖歁䑁䅑䅏㙁䍁䅑睖歁䑁䅕李䅁䵁䍳䅁獂䅁䅁睊扂䕁䅕兖杁䕁䅙兡畂䝁䅅杢橂䝁䅫兙獂䍁䅁䅕祂䝁䄸杚灂䝁䅷党杁䍁䄰䅉祁䑁䅁杍睁䍁䄴䅥獂䡁䅍兢摂䙁䅁兙橂䝁䅫杚灂䝁䅍睑療䡁䅉䅣湁䍁䅅䅊奂䍁䅑䅎祁䅁䅁杹䅉䝁䅷䅁湁䙁䅳兒噂䍁䅁杒灂䝁䄴兙畂䝁䅍兡桂䝁䅷䅉兂䡁䅉睢浂䝁䅫䅢求䍁䅁兌杁䑁䅉䅍祁䑁䅁杌㑂䝁䅷督瑂䙁䄰䅕桂䝁䅍兡浂䝁䅫睙䑂䝁䄸杣睂䍁䅣光歁䙁䅧䅊ぁ䑁䅍䅁䵄杁䅁杢䅁䍁䅣睗䙂䙁䅕䅉䝂䝁䅫杢桂䝁䄴睙灂䝁䅅䅢杁䙁䅁杣療䝁䅙兡獂䝁䅕䅉瑁䍁䅁杍睁䑁䅉䅍畁䡁䅧䅢穂䝁䄰兘兂䝁䅅督あ䙁䅉兙あ䝁䅕睑桂䡁䅍党穂䍁䅣光歁䕁䅉䅊祁䅁䅁䅓䅁䡁䅧䅁湁䙁䅳兒噂䍁䅁杒灂䝁䄴兙畂䝁䅍兡桂䝁䅷䅉兂䡁䅉睢浂䝁䅫䅢求䍁䅁兌杁䑁䅉䅍祁䑁䅁杌㑂䝁䅷督瑂䙁䄰䅕桂䡁䅍䅤卂䝁䅅䅤求䕁䅍兙穂䝁䅕督湁䍁䅅䅊䕂䍁䅑䅎㙁䍁䅑杖歁䑁䅑䅁䩂䅁䅁条䅁䍁䅣睗䙂䙁䅕䅉䝂䝁䅫杢桂䝁䄴睙灂䝁䅅䅢杁䙁䅁杣療䝁䅙兡獂䝁䅕䅉瑁䍁䅁杍睁䑁䅉䅍畁䡁䅧䅢穂䝁䄰兘兂䝁䅕䅣橂䝁䄸䅉潁䑁䅉克湁䍁䅅䅊䍂䍁䅑免硁䑁䅕䅁呂兂䅁䅡䅁䍁䅣睗䙂䙁䅕䅉䝂䝁䅫杢桂䝁䄴睙灂䝁䅅䅢杁䙁䅁杣療䝁䅙兡獂䝁䅕䅉瑁䍁䅁杍睁䑁䅉䅍畁䡁䅧䅢穂䝁䄰兘兂䝁䅕䅣橂䝁䄸䅉潁䑁䅉克湁䍁䅅䅊䑂䍁䅑杍睁䅁䅁杒䅕䡁䅑䅁湁䙁䅳兒噂䍁䅁杒灂䝁䄴兙畂䝁䅍兡桂䝁䅷䅉兂䡁䅉睢浂䝁䅫䅢求䍁䅁兌杁䑁䅉䅍祁䑁䅁杌㑂䝁䅷督瑂䙁䄰䅕求䡁䅁睙療䍁䅁䅋祁䍁䅫睊桁䍁䅑睑歁䑁䅉䅎㙁䍁䅑睑歁䑁䅍兎䅁䕁䙧䅁潂䅁䅁睊扂䕁䅕兖杁䕁䅙兡畂䝁䅅杢橂䝁䅫兙獂䍁䅁䅕祂䝁䄸杚灂䝁䅷党杁䍁䄰䅉祁䑁䅁杍睁䍁䄴䅥獂䡁䅍兢摂䙁䅁党睂䝁䅍睢杁䍁䅧杍灁䍁䅣光歁䕁䅍䅊穁䑁䅙䅁䭂兂䅁杤䅁䍁䅣睗䙂䙁䅕䅉䝂䝁䅫杢桂䝁䄴睙灂䝁䅅䅢杁䙁䅁杣療䝁䅙兡獂䝁䅕䅉瑁䍁䅁杍睁䑁䅉䅍畁䡁䅧䅢穂䝁䄰兘兂䝁䅕䅣橂䝁䄸䅉潁䑁䅉克湁䍁䅅䅊䑂䍁䅑䅎硁䑁䅯䅊䑂䍁䅑免硁䑁䅍䅁䵂兂䅁䅥䅁䍁䅣睗䙂䙁䅕䅉䝂䝁䅫杢桂䝁䄴睙灂䝁䅅䅢杁䙁䅁杣療䝁䅙兡獂䝁䅕䅉瑁䍁䅁杍睁䑁䅉䅍畁䡁䅧䅢穂䝁䄰兘兂䝁䅕䅣橂䝁䄸䅉潁䑁䅉克湁䍁䅅䅊䕂䍁䅑免硁䑁䅧杏歁䕁䄸䅊硁䑁䅅䅏䅁䙁䙑䅁あ䅁䅁睊扂䕁䅕兖杁䕁䅙兡畂䝁䅅杢橂䝁䅫兙獂䍁䅁䅕祂䝁䄸杚灂䝁䅷党杁䍁䄰䅉祁䑁䅁杍睁䍁䄴䅥獂䡁䅍兢摂䙁䅁党睂䝁䅍睢杁䍁䅧杍灁䍁䅣光歁䕁䅙䅊祁䑁䅁杏歁䕁䅣䅊祁䑁䅁䅁䡂兂䅁䅤䅁䍁䅣睗䙂䙁䅕䅉䝂䝁䅫杢桂䝁䄴睙灂䝁䅅䅢杁䙁䅁杣療䝁䅙兡獂䝁䅕䅉瑁䍁䅁杍睁䑁䅉䅍畁䡁䅧䅢穂䝁䄰兘兂䝁䅕䅣橂䝁䄸䅉潁䑁䅉克湁䍁䅅䅊䝂䍁䅑杍硁䑁䅯䅊䡂䍁䅑杍硁䅁䅁兓䅕䡁䅑䅁湁䙁䅳兒噂䍁䅁杒灂䝁䄴兙畂䝁䅍兡桂䝁䅷䅉兂䡁䅉睢浂䝁䅫䅢求䍁䅁兌杁䑁䅉䅍祁䑁䅁杌㑂䝁䅷督瑂䙁䄰䅕求䡁䅁睙療䍁䅁䅋祁䍁䅫睊桁䍁䅑杒歁䑁䅍李㙁䍁䅑杓歁䑁䅍李䅁䕁䙳䅁あ䅁䅁睊扂䕁䅕兖杁䕁䅙兡畂䝁䅅杢橂䝁䅫兙獂䍁䅁䅕祂䝁䄸杚灂䝁䅷党杁䍁䄰䅉祁䑁䅁杍睁䍁䄴䅥獂䡁䅍兢摂䙁䅁党睂䝁䅍睢杁䍁䅧杍灁䍁䅣光歁䕁䅙䅊穁䑁䅣杏歁䕁䅯䅊穁䑁䅣䅁乂兂䅁䅡䅁䍁䅣睗䙂䙁䅕䅉䝂䝁䅫杢桂䝁䄴睙灂䝁䅅䅢杁䙁䅁杣療䝁䅙兡獂䝁䅕䅉瑁䍁䅁杍睁䑁䅉䅍畁䡁䅧䅢穂䝁䄰兘兂䝁䅕䅣橂䝁䄸䅉潁䑁䅉克湁䍁䅅䅊呂䍁䅑睍㕁䅁䅁杕䅕䝁䅧䅁湁䙁䅳兒噂䍁䅁杒灂䝁䄴兙畂䝁䅍兡桂䝁䅷䅉兂䡁䅉睢浂䝁䅫䅢求䍁䅁兌杁䑁䅉䅍祁䑁䅁杌㑂䝁䅷督瑂䙁䄰䅕求䡁䅁睙療䍁䅁䅋祁䍁䅫睊桁䍁䅑杖歁䑁䅑杍䅁䕁䘴䅁あ䅁䅁睊扂䕁䅕兖杁䕁䅙兡畂䝁䅅杢橂䝁䅫兙獂䍁䅁䅕祂䝁䄸杚灂䝁䅷党杁䍁䄰䅉祁䑁䅁杍睁䍁䄴䅥獂䡁䅍兢摂䙁䅁党睂䝁䅍睢杁䍁䅧杍灁䍁䅣光歁䙁䅣䅊ぁ䑁䅧杏歁䙁䅣䅊ㅁ䑁䅙䅁兂兂䅁䅡䅁䍁䅣睗䙂䙁䅕䅉䝂䝁䅫杢桂䝁䄴睙灂䝁䅅䅢杁䙁䅁杣療䝁䅙兡獂䝁䅕䅉瑁䍁䅁杍睁䑁䅉䅍畁䡁䅧䅢穂䝁䄰兘兂䝁䅕䅣橂䝁䄸䅉潁䑁䅉克湁䍁䅅䅊奂䍁䅑䅎祁䅁䅁睔䅕䝁䅧䅁湁䙁䅳兒噂䍁䅁杒灂䝁䄴兙畂䝁䅍兡桂䝁䅷䅉兂䡁䅉睢浂䝁䅫䅢求䍁䅁兌杁䑁䅉䅍祁䑁䅁杌㑂䝁䅷督瑂䙁䄰䅕求䡁䅁睙療䍁䅁䅋祁䍁䅫睊桁䍁䅑䅗歁䑁䅑睍䅁䙁䙅䅁楂䅁䅁睊扂䕁䅕兖杁䕁䅙兡畂䝁䅅杢橂䝁䅫兙獂䍁䅁䅕祂䝁䄸杚灂䝁䅷党杁䍁䄰䅉祁䑁䅁杍睁䍁䄴䅥獂䡁䅍兢摂䙁䅁党睂䝁䅍睢湁䍁䅅䅊䍂䍁䅑免硁䑁䅕䅁偁睁䅁䅙䅁䍁䅣睗䙂䙁䅕䅉䝂䝁䅫杢桂䝁䄴睙灂䝁䅅䅢杁䙁䅁杣療䝁䅙兡獂䝁䅕䅉瑁䍁䅁杍睁䑁䅉䅍畁䡁䅧䅢穂䝁䄰兘兂䝁䅕䅣橂䝁䄸睊桁䍁䅑睑歁䑁䅉䅍䅁䅁䑳䅁獂䅁䅁睊扂䕁䅕兖杁䕁䅙兡畂䝁䅅杢橂䝁䅫兙獂䍁䅁䅕祂䝁䄸杚灂䝁䅷党杁䍁䄰䅉祁䑁䅁杍睁䍁䄴䅥獂䡁䅍兢摂䙁䅁党睂䝁䅍睢湁䍁䅅䅊䑂䍁䅑杍ぁ䑁䅯䅊䑂䍁䅑睍ㅁ䅁䅁兄䅍䝁䅁䅁湁䙁䅳兒噂䍁䅁杒灂䝁䄴兙畂䝁䅍兡桂䝁䅷䅉兂䡁䅉睢浂䝁䅫䅢求䍁䅁兌杁䑁䅉䅍祁䑁䅁杌㑂䝁䅷督瑂䙁䄰䅕求䡁䅁睙療䍁䅣光歁䕁䅍䅊穁䑁䅙䅁剁睁䅁杢䅁䍁䅣睗䙂䙁䅕䅉䝂䝁䅫杢桂䝁䄴睙灂䝁䅅䅢杁䙁䅁杣療䝁䅙兡獂䝁䅕䅉瑁䍁䅁杍睁䑁䅉䅍畁䡁䅧䅢穂䝁䄰兘兂䝁䅕䅣橂䝁䄸睊桁䍁䅑睑歁䑁䅑免㙁䍁䅑睑歁䑁䅅免穁䅁䅁睅䅍䡁䅁䅁湁䙁䅳兒噂䍁䅁杒灂䝁䄴兙畂䝁䅍兡桂䝁䅷䅉兂䡁䅉睢浂䝁䅫䅢求䍁䅁兌杁䑁䅉䅍祁䑁䅁杌㑂䝁䅷督瑂䙁䄰䅕求䡁䅁睙療䍁䅣光歁䕁䅑䅊硁䑁䅅䅏㙁䍁䅑睔歁䑁䅅免㑁䅁䅁䅅䅍䝁䅷䅁湁䙁䅳兒噂䍁䅁杒灂䝁䄴兙畂䝁䅍兡桂䝁䅷䅉兂䡁䅉睢浂䝁䅫䅢求䍁䅁兌杁䑁䅉䅍祁䑁䅁杌㑂䝁䅷督瑂䙁䄰䅕求䡁䅁睙療䍁䅣光歁䕁䅙䅊祁䑁䅁杏歁䕁䅣䅊祁䑁䅁䅁䵁睁䅁䅢䅁䍁䅣睗䙂䙁䅕䅉䝂䝁䅫杢桂䝁䄴睙灂䝁䅅䅢杁䙁䅁杣療䝁䅙兡獂䝁䅕䅉瑁䍁䅁杍睁䑁䅉䅍畁䡁䅧䅢穂䝁䄰兘兂䝁䅕䅣橂䝁䄸睊桁䍁䅑杒歁䑁䅉免㙁䍁䅑睒歁䑁䅉免䅁䅁䐴䅁獂䅁䅁睊扂䕁䅕兖杁䕁䅙兡畂䝁䅅杢橂䝁䅫兙獂䍁䅁䅕祂䝁䄸杚灂䝁䅷党杁䍁䄰䅉祁䑁䅁杍睁䍁䄴䅥獂䡁䅍兢摂䙁䅁党睂䝁䅍睢湁䍁䅅䅊䝂䍁䅑睍㉁䑁䅯䅊䭂䍁䅑睍㉁䅁䅁杅䅍䝁䅷䅁湁䙁䅳兒噂䍁䅁杒灂䝁䄴兙畂䝁䅍兡桂䝁䅷䅉兂䡁䅉睢浂䝁䅫䅢求䍁䅁兌杁䑁䅉䅍祁䑁䅁杌㑂䝁䅷督瑂䙁䄰䅕求䡁䅁睙療䍁䅣光歁䕁䅙䅊穁䑁䅣杏歁䕁䅯䅊穁䑁䅣䅁啁睁䅁䅙䅁䍁䅣睗䙂䙁䅕䅉䝂䝁䅫杢桂䝁䄴睙灂䝁䅅䅢杁䙁䅁杣療䝁䅙兡獂䝁䅕䅉瑁䍁䅁杍睁䑁䅉䅍畁䡁䅧䅢穂䝁䄰兘兂䝁䅕䅣橂䝁䄸睊桁䍁䅑睕歁䑁䅍兏䅁䉁䑕䅁杂䅁䅁睊扂䕁䅕兖杁䕁䅙兡畂䝁䅅杢橂䝁䅫兙獂䍁䅁䅕祂䝁䄸杚灂䝁䅷党杁䍁䄰䅉祁䑁䅁杍睁䍁䄴䅥獂䡁䅍兢摂䙁䅁党睂䝁䅍睢湁䍁䅅䅊坂䍁䅑䅎祁䅁䅁杆䅍䝁䅷䅁湁䙁䅳兒噂䍁䅁杒灂䝁䄴兙畂䝁䅍兡桂䝁䅷䅉兂䡁䅉睢浂䝁䅫䅢求䍁䅁兌杁䑁䅉䅍祁䑁䅁杌㑂䝁䅷督瑂䙁䄰䅕求䡁䅁睙療䍁䅣光歁䙁䅣䅊ぁ䑁䅧杏歁䙁䅣䅊ㅁ䑁䅙䅁奁睁䅁䅙䅁䍁䅣睗䙂䙁䅕䅉䝂䝁䅫杢桂䝁䄴睙灂䝁䅅䅢杁䙁䅁杣療䝁䅙兡獂䝁䅕䅉瑁䍁䅁杍睁䑁䅉䅍畁䡁䅧䅢穂䝁䄰兘兂䝁䅕䅣橂䝁䄸睊桁䍁䅑䅗歁䑁䅑杍䅁䉁䑣䅁杂䅁䅁睊扂䕁䅕兖杁䕁䅙兡畂䝁䅅杢橂䝁䅫兙獂䍁䅁䅕祂䝁䄸杚灂䝁䅷党杁䍁䄰䅉祁䑁䅁杍睁䍁䄴䅥獂䡁䅍兢摂䙁䅁党睂䝁䅍睢湁䍁䅅䅊奂䍁䅑䅎穁䅁䅁兇䅍䝁䅑䅁湁䙁䅳兒噂䍁䅁杒灂䝁䄴兙畂䝁䅍兡桂䝁䅷䅉兂䡁䅉睢浂䝁䅫䅢求䍁䅁兌杁䑁䅉䅍祁䑁䅁杌㑂䝁䅷督瑂䙁䄰睕偂䍁䅁䅋祁䍁䅫睊桁䍁䅑村歁䑁䅅免ㅁ䅁䅁䅨䅉䝁䅉䅁湁䙁䅳兒噂䍁䅁杒灂䝁䄴兙畂䝁䅍兡桂䝁䅷䅉兂䡁䅉睢浂䝁䅫䅢求䍁䅁兌杁䑁䅉䅍祁䑁䅁杌㑂䝁䅷督瑂䙁䄰睕偂䍁䅁䅋祁䍁䅫睊桁䍁䅑睑歁䑁䅉䅍䅁䥁䍙䅁畂䅁䅁睊扂䕁䅕兖杁䕁䅙兡畂䝁䅅杢橂䝁䅫兙獂䍁䅁䅕祂䝁䄸杚灂䝁䅷党杁䍁䄰䅉祁䑁䅁杍睁䍁䄴䅥獂䡁䅍兢摂䙁䅍睔杁䍁䅧杍灁䍁䅣光歁䕁䅍䅊祁䑁䅑杏歁䕁䅍䅊穁䑁䅕䅁䥃杁䅁杙䅁䍁䅣睗䙂䙁䅕䅉䝂䝁䅫杢桂䝁䄴睙灂䝁䅅䅢杁䙁䅁杣療䝁䅙兡獂䝁䅕䅉瑁䍁䅁杍睁䑁䅉䅍畁䡁䅧䅢穂䝁䄰兘呂䕁䄸䅉潁䑁䅉克湁䍁䅅䅊䑂䍁䅑睍㉁䅁䅁杩䅉䡁䅁䅁湁䙁䅳兒噂䍁䅁杒灂䝁䄴兙畂䝁䅍兡桂䝁䅷䅉兂䡁䅉睢浂䝁䅫䅢求䍁䅁兌杁䑁䅉䅍祁䑁䅁杌㑂䝁䅷督瑂䙁䄰睕偂䍁䅁䅋祁䍁䅫睊桁䍁䅑睑歁䑁䅑免㙁䍁䅑睑歁䑁䅅免穁䅁䅁䅪䅉䡁䅉䅁湁䙁䅳兒噂䍁䅁杒灂䝁䄴兙畂䝁䅍兡桂䝁䅷䅉兂䡁䅉睢浂䝁䅫䅢求䍁䅁兌杁䑁䅉䅍祁䑁䅁杌㑂䝁䅷督瑂䙁䄰睕偂䍁䅁䅋祁䍁䅫睊桁䍁䅑䅒歁䑁䅅免㑁䑁䅯䅊偂䍁䅑免硁䑁䅧䅁䙃杁䅁杢䅁䍁䅣睗䙂䙁䅕䅉䝂䝁䅫杢桂䝁䄴睙灂䝁䅅䅢杁䙁䅁杣療䝁䅙兡獂䝁䅕䅉瑁䍁䅁杍睁䑁䅉䅍畁䡁䅧䅢穂䝁䄰兘呂䕁䄸䅉潁䑁䅉克湁䍁䅅䅊䝂䍁䅑杍睁䑁䅯䅊䡂䍁䅑杍睁䅁䅁睨䅉䝁䄴䅁湁䙁䅳兒噂䍁䅁杒灂䝁䄴兙畂䝁䅍兡桂䝁䅷䅉兂䡁䅉睢浂䝁䅫䅢求䍁䅁兌杁䑁䅉䅍祁䑁䅁杌㑂䝁䅷督瑂䙁䄰睕偂䍁䅁䅋祁䍁䅫睊桁䍁䅑杒歁䑁䅉免㙁䍁䅑睒歁䑁䅉免䅁䥁䍫䅁畂䅁䅁睊扂䕁䅕兖杁䕁䅙兡畂䝁䅅杢橂䝁䅫兙獂䍁䅁䅕祂䝁䄸杚灂䝁䅷党杁䍁䄰䅉祁䑁䅁杍睁䍁䄴䅥獂䡁䅍兢摂䙁䅍睔杁䍁䅧杍灁䍁䅣光歁䕁䅙䅊穁䑁䅙杏歁䕁䅯䅊穁䑁䅙䅁䱃杁䅁杢䅁䍁䅣睗䙂䙁䅕䅉䝂䝁䅫杢桂䝁䄴睙灂䝁䅅䅢杁䙁䅁杣療䝁䅙兡獂䝁䅕䅉瑁䍁䅁杍睁䑁䅉䅍畁䡁䅧䅢穂䝁䄰兘呂䕁䄸䅉潁䑁䅉克湁䍁䅅䅊䝂䍁䅑睍㍁䑁䅯䅊䭂䍁䅑睍㍁䅁䅁兪䅉䝁䅉䅁湁䙁䅳兒噂䍁䅁杒灂䝁䄴兙畂䝁䅍兡桂䝁䅷䅉兂䡁䅉睢浂䝁䅫䅢求䍁䅁兌杁䑁䅉䅍祁䑁䅁杌㑂䝁䅷督瑂䙁䄰睕偂䍁䅁䅋祁䍁䅫睊桁䍁䅑睕歁䑁䅍兏䅁䥁䌴䅁楂䅁䅁睊扂䕁䅕兖杁䕁䅙兡畂䝁䅅杢橂䝁䅫兙獂䍁䅁䅕祂䝁䄸杚灂䝁䅷党杁䍁䄰䅉祁䑁䅁杍睁䍁䄴䅥獂䡁䅍兢摂䙁䅍睔杁䍁䅧杍灁䍁䅣光歁䙁䅙䅊ぁ䑁䅉䅁偃杁䅁杢䅁䍁䅣睗䙂䙁䅕䅉䝂䝁䅫杢桂䝁䄴睙灂䝁䅅䅢杁䙁䅁杣療䝁䅙兡獂䝁䅕䅉瑁䍁䅁杍睁䑁䅉䅍畁䡁䅧䅢穂䝁䄰兘呂䕁䄸䅉潁䑁䅉克湁䍁䅅䅊塂䍁䅑䅎㑁䑁䅯䅊塂䍁䅑兎㉁䅁䅁八䅉䝁䅉䅁湁䙁䅳兒噂䍁䅁杒灂䝁䄴兙畂䝁䅍兡桂䝁䅷䅉兂䡁䅉睢浂䝁䅫䅢求䍁䅁兌杁䑁䅉䅍祁䑁䅁杌㑂䝁䅷督瑂䙁䄰睕偂䍁䅁䅋祁䍁䅫睊桁䍁䅑䅗歁䑁䅑杍䅁䩁䍁䅁楂䅁䅁睊扂䕁䅕兖杁䕁䅙兡畂䝁䅅杢橂䝁䅫兙獂䍁䅁䅕祂䝁䄸杚灂䝁䅷党杁䍁䄰䅉祁䑁䅁杍睁䍁䄴䅥獂䡁䅍兢摂䙁䅍睔杁䍁䅧杍灁䍁䅣光歁䙁䅧䅊ぁ䑁䅍䅁千杁䅁䅘䅁䍁䅣睗䙂䙁䅕䅉䝂䝁䅫杢桂䝁䄴睙灂䝁䅅䅢杁䙁䅁杣療䝁䅙兡獂䝁䅕䅉瑁䍁䅁杍睁䑁䅉䅍畁䡁䅧䅢穂䝁䄰兘呂䕁䄸睊桁䍁䅑村歁䑁䅅免ㅁ䅁䅁䅺䅑䙁䅯䅁湁䙁䅳兒噂䍁䅁杒灂䝁䄴兙畂䝁䅍兡桂䝁䅷䅉兂䡁䅉睢浂䝁䅫䅢求䍁䅁兌杁䑁䅉䅍祁䑁䅁杌㑂䝁䅷督瑂䙁䄰睕偂䍁䅣光歁䕁䅍䅊祁䑁䅁䅁䅄䅂䅁杚䅁䍁䅣睗䙂䙁䅕䅉䝂䝁䅫杢桂䝁䄴睙灂䝁䅅䅢杁䙁䅁杣療䝁䅙兡獂䝁䅕䅉瑁䍁䅁杍睁䑁䅉䅍畁䡁䅧䅢穂䝁䄰兘呂䕁䄸睊桁䍁䅑睑歁䑁䅉䅎㙁䍁䅑睑歁䑁䅍兎䅁䵁䕉䅁慂䅁䅁睊扂䕁䅕兖杁䕁䅙兡畂䝁䅅杢橂䝁䅫兙獂䍁䅁䅕祂䝁䄸杚灂䝁䅷党杁䍁䄰䅉祁䑁䅁杍睁䍁䄴䅥獂䡁䅍兢摂䙁䅍睔湁䍁䅅䅊䑂䍁䅑睍㉁䅁䅁䅸䅑䝁䅧䅁湁䙁䅳兒噂䍁䅁杒灂䝁䄴兙畂䝁䅍兡桂䝁䅷䅉兂䡁䅉睢浂䝁䅫䅢求䍁䅁兌杁䑁䅉䅍祁䑁䅁杌㑂䝁䅷督瑂䙁䄰睕偂䍁䅣光歁䕁䅍䅊ぁ䑁䅅杏歁䕁䅍䅊硁䑁䅅睍䅁䵁䕙䅁煂䅁䅁睊扂䕁䅕兖杁䕁䅙兡畂䝁䅅杢橂䝁䅫兙獂䍁䅁䅕祂䝁䄸杚灂䝁䅷党杁䍁䄰䅉祁䑁䅁杍睁䍁䄴䅥獂䡁䅍兢摂䙁䅍睔湁䍁䅅䅊䕂䍁䅑免硁䑁䅧杏歁䕁䄸䅊硁䑁䅅䅏䅁䵁䔰䅁浂䅁䅁睊扂䕁䅕兖杁䕁䅙兡畂䝁䅅杢橂䝁䅫兙獂䍁䅁䅕祂䝁䄸杚灂䝁䅷党杁䍁䄰䅉祁䑁䅁杍睁䍁䄴䅥獂䡁䅍兢摂䙁䅍睔湁䍁䅅䅊䝂䍁䅑杍睁䑁䅯䅊䡂䍁䅑杍睁䅁䅁具䅑䝁䅙䅁湁䙁䅳兒噂䍁䅁杒灂䝁䄴兙畂䝁䅍兡桂䝁䅷䅉兂䡁䅉睢浂䝁䅫䅢求䍁䅁兌杁䑁䅉䅍祁䑁䅁杌㑂䝁䅷督瑂䙁䄰睕偂䍁䅣光歁䕁䅙䅊祁䑁䅅杏歁䕁䅣䅊祁䑁䅅䅁䑄䅂䅁杚䅁䍁䅣睗䙂䙁䅕䅉䝂䝁䅫杢桂䝁䄴睙灂䝁䅅䅢杁䙁䅁杣療䝁䅙兡獂䝁䅕䅉瑁䍁䅁杍睁䑁䅉䅍畁䡁䅧䅢穂䝁䄰兘呂䕁䄸睊桁䍁䅑杒歁䑁䅍李㙁䍁䅑杓歁䑁䅍李䅁䵁䕕䅁浂䅁䅁睊扂䕁䅕兖杁䕁䅙兡畂䝁䅅杢橂䝁䅫兙獂䍁䅁䅕祂䝁䄸杚灂䝁䅷党杁䍁䄰䅉祁䑁䅁杍睁䍁䄴䅥獂䡁䅍兢摂䙁䅍睔湁䍁䅅䅊䝂䍁䅑睍㍁䑁䅯䅊䭂䍁䅑睍㍁䅁䅁睸䅑䙁䅯䅁湁䙁䅳兒噂䍁䅁杒灂䝁䄴兙畂䝁䅍兡桂䝁䅷䅉兂䡁䅉睢浂䝁䅫䅢求䍁䅁兌杁䑁䅉䅍祁䑁䅁杌㑂䝁䅷督瑂䙁䄰睕偂䍁䅣光歁䙁䅍䅊穁䑁䅫䅁⽃䅂䅁杗䅁䍁䅣睗䙂䙁䅕䅉䝂䝁䅫杢桂䝁䄴睙灂䝁䅅䅢杁䙁䅁杣療䝁䅙兡獂䝁䅕䅉瑁䍁䅁杍睁䑁䅉䅍畁䡁䅧䅢穂䝁䄰兘呂䕁䄸睊桁䍁䅑杖歁䑁䅑杍䅁䵁䕧䅁浂䅁䅁睊扂䕁䅕兖杁䕁䅙兡畂䝁䅅杢橂䝁䅫兙獂䍁䅁䅕祂䝁䄸杚灂䝁䅷党杁䍁䄰䅉祁䑁䅁杍睁䍁䄴䅥獂䡁䅍兢摂䙁䅍睔湁䍁䅅䅊塂䍁䅑䅎㑁䑁䅯䅊塂䍁䅑兎㉁䅁䅁杹䅑䙁䅯䅁湁䙁䅳兒噂䍁䅁杒灂䝁䄴兙畂䝁䅍兡桂䝁䅷䅉兂䡁䅉睢浂䝁䅫䅢求䍁䅁兌杁䑁䅉䅍祁䑁䅁杌㑂䝁䅷督瑂䙁䄰睕偂䍁䅣光歁䙁䅧䅊ぁ䑁䅉䅁䩄䅂䅁杗䅁䍁䅣睗䙂䙁䅕䅉䝂䝁䅫杢桂䝁䄴睙灂䝁䅅䅢杁䙁䅁杣療䝁䅙兡獂䝁䅕䅉瑁䍁䅁杍睁䑁䅉䅍畁䡁䅧䅢穂䝁䄰兘呂䕁䄸睊桁䍁䅑䅗歁䑁䅑睍䅁䵁䕳䅁煂䅁䅁睊扂䕁䅕兖杁䕁䅙兡畂䝁䅅杢橂䝁䅫兙獂䍁䅁䅕祂䝁䄸杚灂䝁䅷党杁䍁䄰䅉祁䑁䅁杍睁䍁䄴䅥獂䡁䅍兢摂䙁䅍䅕呂䕁䅍睔杁䍁䅧杍灁䍁䅣光歁䕁䅉䅊硁䑁䅅兎䅁䅁䙧䅁潂䅁䅁睊扂䕁䅕兖杁䕁䅙兡畂䝁䅅杢橂䝁䅫兙獂䍁䅁䅕祂䝁䄸杚灂䝁䅷党杁䍁䄰䅉祁䑁䅁杍睁䍁䄴䅥獂䡁䅍兢摂䙁䅍䅕呂䕁䅍睔杁䍁䅧杍灁䍁䅣光歁䕁䅍䅊祁䑁䅁䅁㝄䅂䅁䅤䅁䍁䅣睗䙂䙁䅕䅉䝂䝁䅫杢桂䝁䄴睙灂䝁䅅䅢杁䙁䅁杣療䝁䅙兡獂䝁䅕䅉瑁䍁䅁杍睁䑁䅉䅍畁䡁䅧䅢穂䝁䄰兘呂䙁䅁睕䑂䕁䄸䅉潁䑁䅉克湁䍁䅅䅊䑂䍁䅑杍ぁ䑁䅯䅊䑂䍁䅑睍ㅁ䅁䅁儯䅑䝁䅧䅁湁䙁䅳兒噂䍁䅁杒灂䝁䄴兙畂䝁䅍兡桂䝁䅷䅉兂䡁䅉睢浂䝁䅫䅢求䍁䅁兌杁䑁䅉䅍祁䑁䅁杌㑂䝁䅷督瑂䙁䄰睕兂䙁䅍睑偂䍁䅁䅋祁䍁䅫睊桁䍁䅑睑歁䑁䅍李䅁偁䔸䅁㉂䅁䅁睊扂䕁䅕兖杁䕁䅙兡畂䝁䅅杢橂䝁䅫兙獂䍁䅁䅕祂䝁䄸杚灂䝁䅷党杁䍁䄰䅉祁䑁䅁杍睁䍁䄴䅥獂䡁䅍兢摂䙁䅍䅕呂䕁䅍睔杁䍁䅧杍灁䍁䅣光歁䕁䅍䅊ぁ䑁䅅杏歁䕁䅍䅊硁䑁䅅睍䅁䅁䙅䅁㑂䅁䅁睊扂䕁䅕兖杁䕁䅙兡畂䝁䅅杢橂䝁䅫兙獂䍁䅁䅕祂䝁䄸杚灂䝁䅷党杁䍁䄰䅉祁䑁䅁杍睁䍁䄴䅥獂䡁䅍兢摂䙁䅍䅕呂䕁䅍睔杁䍁䅧杍灁䍁䅣光歁䕁䅑䅊硁䑁䅅䅏㙁䍁䅑睔歁䑁䅅免㑁䅁䅁元䅕䡁䅑䅁湁䙁䅳兒噂䍁䅁杒灂䝁䄴兙畂䝁䅍兡桂䝁䅷䅉兂䡁䅉睢浂䝁䅫䅢求䍁䅁兌杁䑁䅉䅍祁䑁䅁杌㑂䝁䅷督瑂䙁䄰睕兂䙁䅍睑偂䍁䅁䅋祁䍁䅫睊桁䍁䅑杒歁䑁䅉䅍㙁䍁䅑睒歁䑁䅉䅍䅁偁䕷䅁あ䅁䅁睊扂䕁䅕兖杁䕁䅙兡畂䝁䅅杢橂䝁䅫兙獂䍁䅁䅕祂䝁䄸杚灂䝁䅷党杁䍁䄰䅉祁䑁䅁杍睁䍁䄴䅥獂䡁䅍兢摂䙁䅍䅕呂䕁䅍睔杁䍁䅧杍灁䍁䅣光歁䕁䅙䅊祁䑁䅅杏歁䕁䅣䅊祁䑁䅅䅁⭄䅂䅁䅤䅁䍁䅣睗䙂䙁䅕䅉䝂䝁䅫杢桂䝁䄴睙灂䝁䅅䅢杁䙁䅁杣療䝁䅙兡獂䝁䅕䅉瑁䍁䅁杍睁䑁䅉䅍畁䡁䅧䅢穂䝁䄰兘呂䙁䅁睕䑂䕁䄸䅉潁䑁䅉克湁䍁䅅䅊䝂䍁䅑睍㉁䑁䅯䅊䭂䍁䅑睍㉁䅁䅁䅁䅕䡁䅑䅁湁䙁䅳兒噂䍁䅁杒灂䝁䄴兙畂䝁䅍兡桂䝁䅷䅉兂䡁䅉睢浂䝁䅫䅢求䍁䅁兌杁䑁䅉䅍祁䑁䅁杌㑂䝁䅷督瑂䙁䄰睕兂䙁䅍睑偂䍁䅁䅋祁䍁䅫睊桁䍁䅑杒歁䑁䅍睎㙁䍁䅑杓歁䑁䅍睎䅁䅁䙉䅁潂䅁䅁睊扂䕁䅕兖杁䕁䅙兡畂䝁䅅杢橂䝁䅫兙獂䍁䅁䅕祂䝁䄸杚灂䝁䅷党杁䍁䄰䅉祁䑁䅁杍睁䍁䄴䅥獂䡁䅍兢摂䙁䅍䅕呂䕁䅍睔杁䍁䅧杍灁䍁䅣光歁䙁䅍䅊穁䑁䅫䅁䑁兂䅁䅡䅁䍁䅣睗䙂䙁䅕䅉䝂䝁䅫杢桂䝁䄴睙灂䝁䅅䅢杁䙁䅁杣療䝁䅙兡獂䝁䅕䅉瑁䍁䅁杍睁䑁䅉䅍畁䡁䅧䅢穂䝁䄰兘呂䙁䅁睕䑂䕁䄸䅉潁䑁䅉克湁䍁䅅䅊坂䍁䅑䅎祁䅁䅁䅂䅕䡁䅑䅁湁䙁䅳兒噂䍁䅁杒灂䝁䄴兙畂䝁䅍兡桂䝁䅷䅉兂䡁䅉睢浂䝁䅫䅢求䍁䅁兌杁䑁䅉䅍祁䑁䅁杌㑂䝁䅷督瑂䙁䄰睕兂䙁䅍睑偂䍁䅁䅋祁䍁䅫睊桁䍁䅑睖歁䑁䅑䅏㙁䍁䅑睖歁䑁䅕李䅁䅁䙙䅁潂䅁䅁睊扂䕁䅕兖杁䕁䅙兡畂䝁䅅杢橂䝁䅫兙獂䍁䅁䅕祂䝁䄸杚灂䝁䅷党杁䍁䄰䅉祁䑁䅁杍睁䍁䄴䅥獂䡁䅍兢摂䙁䅍䅕呂䕁䅍睔杁䍁䅧杍灁䍁䅣光歁䙁䅧䅊ぁ䑁䅉䅁䙁兂䅁䅡䅁䍁䅣睗䙂䙁䅕䅉䝂䝁䅫杢桂䝁䄴睙灂䝁䅅䅢杁䙁䅁杣療䝁䅙兡獂䝁䅕䅉瑁䍁䅁杍睁䑁䅉䅍畁䡁䅧䅢穂䝁䄰兘呂䙁䅁睕䑂䕁䄸䅉潁䑁䅉克湁䍁䅅䅊奂䍁䅑䅎穁䅁䅁睂䅕䝁䅙䅁湁䙁䅳兒噂䍁䅁杒灂䝁䄴兙畂䝁䅍兡桂䝁䅷䅉兂䡁䅉睢浂䝁䅫䅢求䍁䅁兌杁䑁䅉䅍祁䑁䅁杌㑂䝁䅷督瑂䙁䄰睕卂䕁䅕䅉潁䑁䅉克湁䍁䅅䅊䍂䍁䅑免硁䑁䅕䅁䍃杁䅁䅚䅁䍁䅣睗䙂䙁䅕䅉䝂䝁䅫杢桂䝁䄴睙灂䝁䅅䅢杁䙁䅁杣療䝁䅙兡獂䝁䅕䅉瑁䍁䅁杍睁䑁䅉䅍畁䡁䅧䅢穂䝁䄰兘呂䙁䅉兒杁䍁䅧杍灁䍁䅣光歁䕁䅍䅊祁䑁䅁䅁ㅂ杁䅁䅣䅁䍁䅣睗䙂䙁䅕䅉䝂䝁䅫杢桂䝁䄴睙灂䝁䅅䅢杁䙁䅁杣療䝁䅙兡獂䝁䅕䅉瑁䍁䅁杍睁䑁䅉䅍畁䡁䅧䅢穂䝁䄰兘呂䙁䅉兒杁䍁䅧杍灁䍁䅣光歁䕁䅍䅊祁䑁䅑杏歁䕁䅍䅊穁䑁䅕䅁㍂杁䅁䅚䅁䍁䅣睗䙂䙁䅕䅉䝂䝁䅫杢桂䝁䄴睙灂䝁䅅䅢杁䙁䅁杣療䝁䅙兡獂䝁䅕䅉瑁䍁䅁杍睁䑁䅉䅍畁䡁䅧䅢穂䝁䄰兘呂䙁䅉兒杁䍁䅧杍灁䍁䅣光歁䕁䅍䅊穁䑁䅙䅁⭂杁䅁杣䅁䍁䅣睗䙂䙁䅕䅉䝂䝁䅫杢桂䝁䄴睙灂䝁䅅䅢杁䙁䅁杣療䝁䅙兡獂䝁䅕䅉瑁䍁䅁杍睁䑁䅉䅍畁䡁䅧䅢穂䝁䄰兘呂䙁䅉兒杁䍁䅧杍灁䍁䅣光歁䕁䅍䅊ぁ䑁䅅杏歁䕁䅍䅊硁䑁䅅睍䅁䥁䍁䅁あ䅁䅁睊扂䕁䅕兖杁䕁䅙兡畂䝁䅅杢橂䝁䅫兙獂䍁䅁䅕祂䝁䄸杚灂䝁䅷党杁䍁䄰䅉祁䑁䅁杍睁䍁䄴䅥獂䡁䅍兢摂䙁䅍杕䙂䍁䅁䅋祁䍁䅫睊桁䍁䅑䅒歁䑁䅅免㑁䑁䅯䅊偂䍁䅑免硁䑁䅧䅁䑃杁䅁䅣䅁䍁䅣睗䙂䙁䅕䅉䝂䝁䅫杢桂䝁䄴睙灂䝁䅅䅢杁䙁䅁杣療䝁䅙兡獂䝁䅕䅉瑁䍁䅁杍睁䑁䅉䅍畁䡁䅧䅢穂䝁䄰兘呂䙁䅉兒杁䍁䅧杍灁䍁䅣光歁䕁䅙䅊祁䑁䅁杏歁䕁䅣䅊祁䑁䅁䅁㉂杁䅁䅣䅁䍁䅣睗䙂䙁䅕䅉䝂䝁䅫杢桂䝁䄴睙灂䝁䅅䅢杁䙁䅁杣療䝁䅙兡獂䝁䅕䅉瑁䍁䅁杍睁䑁䅉䅍畁䡁䅧䅢穂䝁䄰兘呂䙁䅉兒杁䍁䅧杍灁䍁䅣光歁䕁䅙䅊祁䑁䅅杏歁䕁䅣䅊祁䑁䅅䅁㑂杁䅁䅣䅁䍁䅣睗䙂䙁䅕䅉䝂䝁䅫杢桂䝁䄴睙灂䝁䅅䅢杁䙁䅁杣療䝁䅙兡獂䝁䅕䅉瑁䍁䅁杍睁䑁䅉䅍畁䡁䅧䅢穂䝁䄰兘呂䙁䅉兒杁䍁䅧杍灁䍁䅣光歁䕁䅙䅊穁䑁䅙杏歁䕁䅯䅊穁䑁䅙䅁⽂杁䅁䅣䅁䍁䅣睗䙂䙁䅕䅉䝂䝁䅫杢桂䝁䄴睙灂䝁䅅䅢杁䙁䅁杣療䝁䅙兡獂䝁䅕䅉瑁䍁䅁杍睁䑁䅉䅍畁䡁䅧䅢穂䝁䄰兘呂䙁䅉兒杁䍁䅧杍灁䍁䅣光歁䕁䅙䅊穁䑁䅣杏歁䕁䅯䅊穁䑁䅣䅁䉃杁䅁䅚䅁䍁䅣睗䙂䙁䅕䅉䝂䝁䅫杢桂䝁䄴睙灂䝁䅅䅢杁䙁䅁杣療䝁䅙兡獂䝁䅕䅉瑁䍁䅁杍睁䑁䅉䅍畁䡁䅧䅢穂䝁䄰兘呂䙁䅉兒杁䍁䅧杍灁䍁䅣光歁䙁䅍䅊穁䑁䅫䅁㥂杁䅁䅚䅁䍁䅣睗䙂䙁䅕䅉䝂䝁䅫杢桂䝁䄴睙灂䝁䅅䅢杁䙁䅁杣療䝁䅙兡獂䝁䅕䅉瑁䍁䅁杍睁䑁䅉䅍畁䡁䅧䅢穂䝁䄰兘呂䙁䅉兒杁䍁䅧杍灁䍁䅣光歁䙁䅙䅊ぁ䑁䅉䅁㕂杁䅁䅣䅁䍁䅣睗䙂䙁䅕䅉䝂䝁䅫杢桂䝁䄴睙灂䝁䅅䅢杁䙁䅁杣療䝁䅙兡獂䝁䅕䅉瑁䍁䅁杍睁䑁䅉䅍畁䡁䅧䅢穂䝁䄰兘呂䙁䅉兒杁䍁䅧杍灁䍁䅣光歁䙁䅣䅊ぁ䑁䅧杏歁䙁䅣䅊ㅁ䑁䅙䅁㝂杁䅁䅚䅁䍁䅣睗䙂䙁䅕䅉䝂䝁䅫杢桂䝁䄴睙灂䝁䅅䅢杁䙁䅁杣療䝁䅙兡獂䝁䅕䅉瑁䍁䅁杍睁䑁䅉䅍畁䡁䅧䅢穂䝁䄰兘呂䙁䅉兒杁䍁䅧杍灁䍁䅣光歁䙁䅧䅊ぁ䑁䅉䅁㙂杁䅁䅚䅁䍁䅣睗䙂䙁䅕䅉䝂䝁䅫杢桂䝁䄴睙灂䝁䅅䅢杁䙁䅁杣療䝁䅙兡獂䝁䅕䅉瑁䍁䅁杍睁䑁䅉䅍畁䡁䅧䅢穂䝁䄰兘呂䙁䅉兒杁䍁䅧杍灁䍁䅣光歁䙁䅧䅊ぁ䑁䅍䅁㡂杁䅁杘䅁䍁䅣睗䙂䙁䅕䅉䝂䝁䅫杢桂䝁䄴睙灂䝁䅅䅢杁䙁䅁杣療䝁䅙兡獂䝁䅕䅉瑁䍁䅁杍睁䑁䅉䅍畁䡁䅧䅢穂䝁䄰兘呂䙁䅉兒湁䍁䅅䅊䍂䍁䅑免硁䑁䅕䅁㥃䅂䅁䅘䅁䍁䅣睗䙂䙁䅕䅉䝂䝁䅫杢桂䝁䄴睙灂䝁䅅䅢杁䙁䅁杣療䝁䅙兡獂䝁䅕䅉瑁䍁䅁杍睁䑁䅉䅍畁䡁䅧䅢穂䝁䄰兘呂䙁䅉兒湁䍁䅅䅊䑂䍁䅑杍睁䅁䅁䅳䅑䝁䅧䅁湁䙁䅳兒噂䍁䅁杒灂䝁䄴兙畂䝁䅍兡桂䝁䅷䅉兂䡁䅉睢浂䝁䅫䅢求䍁䅁兌杁䑁䅉䅍祁䑁䅁杌㑂䝁䅷督瑂䙁䄰睕卂䕁䅕睊桁䍁䅑睑歁䑁䅉䅎㙁䍁䅑睑歁䑁䅍兎䅁䱁䕉䅁捂䅁䅁睊扂䕁䅕兖杁䕁䅙兡畂䝁䅅杢橂䝁䅫兙獂䍁䅁䅕祂䝁䄸杚灂䝁䅷党杁䍁䄰䅉祁䑁䅁杍睁䍁䄴䅥獂䡁䅍兢摂䙁䅍杕䙂䍁䅣光歁䕁䅍䅊穁䑁䅙䅁ㅃ䅂䅁条䅁䍁䅣睗䙂䙁䅕䅉䝂䝁䅫杢桂䝁䄴睙灂䝁䅅䅢杁䙁䅁杣療䝁䅙兡獂䝁䅕䅉瑁䍁䅁杍睁䑁䅉䅍畁䡁䅧䅢穂䝁䄰兘呂䙁䅉兒湁䍁䅅䅊䑂䍁䅑䅎硁䑁䅯䅊䑂䍁䅑免硁䑁䅍䅁㍃䅂䅁䅢䅁䍁䅣睗䙂䙁䅕䅉䝂䝁䅫杢桂䝁䄴睙灂䝁䅅䅢杁䙁䅁杣療䝁䅙兡獂䝁䅕䅉瑁䍁䅁杍睁䑁䅉䅍畁䡁䅧䅢穂䝁䄰兘呂䙁䅉兒湁䍁䅅䅊䕂䍁䅑免硁䑁䅧杏歁䕁䄸䅊硁䑁䅅䅏䅁䱁䔴䅁潂䅁䅁睊扂䕁䅕兖杁䕁䅙兡畂䝁䅅杢橂䝁䅫兙獂䍁䅁䅕祂䝁䄸杚灂䝁䅷党杁䍁䄰䅉祁䑁䅁杍睁䍁䄴䅥獂䡁䅍兢摂䙁䅍杕䙂䍁䅣光歁䕁䅙䅊祁䑁䅁杏歁䕁䅣䅊祁䑁䅁䅁硃䅂䅁䅡䅁䍁䅣睗䙂䙁䅕䅉䝂䝁䅫杢桂䝁䄴睙灂䝁䅅䅢杁䙁䅁杣療䝁䅙兡獂䝁䅕䅉瑁䍁䅁杍睁䑁䅉䅍畁䡁䅧䅢穂䝁䄰兘呂䙁䅉兒湁䍁䅅䅊䝂䍁䅑杍硁䑁䅯䅊䡂䍁䅑杍硁䅁䅁睳䅑䝁䅧䅁湁䙁䅳兒噂䍁䅁杒灂䝁䄴兙畂䝁䅍兡桂䝁䅷䅉兂䡁䅉睢浂䝁䅫䅢求䍁䅁兌杁䑁䅉䅍祁䑁䅁杌㑂䝁䅷督瑂䙁䄰睕卂䕁䅕睊桁䍁䅑杒歁䑁䅍李㙁䍁䅑杓歁䑁䅍李䅁䱁䕙䅁潂䅁䅁睊扂䕁䅕兖杁䕁䅙兡畂䝁䅅杢橂䝁䅫兙獂䍁䅁䅕祂䝁䄸杚灂䝁䅷党杁䍁䄰䅉祁䑁䅁杍睁䍁䄴䅥獂䡁䅍兢摂䙁䅍杕䙂䍁䅣光歁䕁䅙䅊穁䑁䅣杏歁䕁䅯䅊穁䑁䅣䅁㑃䅂䅁䅘䅁䍁䅣睗䙂䙁䅕䅉䝂䝁䅫杢桂䝁䄴睙灂䝁䅅䅢杁䙁䅁杣療䝁䅙兡獂䝁䅕䅉瑁䍁䅁杍睁䑁䅉䅍畁䡁䅧䅢穂䝁䄰兘呂䙁䅉兒湁䍁䅅䅊呂䍁䅑睍㕁䅁䅁䅴䅑䙁䅷䅁湁䙁䅳兒噂䍁䅁杒灂䝁䄴兙畂䝁䅍兡桂䝁䅷䅉兂䡁䅉睢浂䝁䅫䅢求䍁䅁兌杁䑁䅉䅍祁䑁䅁杌㑂䝁䅷督瑂䙁䄰睕卂䕁䅕睊桁䍁䅑杖歁䑁䅑杍䅁䱁䕫䅁潂䅁䅁睊扂䕁䅕兖杁䕁䅙兡畂䝁䅅杢橂䝁䅫兙獂䍁䅁䅕祂䝁䄸杚灂䝁䅷党杁䍁䄰䅉祁䑁䅁杍睁䍁䄴䅥獂䡁䅍兢摂䙁䅍杕䙂䍁䅣光歁䙁䅣䅊ぁ䑁䅧杏歁䙁䅣䅊ㅁ䑁䅙䅁㝃䅂䅁䅘䅁䍁䅣睗䙂䙁䅕䅉䝂䝁䅫杢桂䝁䄴睙灂䝁䅅䅢杁䙁䅁杣療䝁䅙兡獂䝁䅕䅉瑁䍁䅁杍睁䑁䅉䅍畁䡁䅧䅢穂䝁䄰兘呂䙁䅉兒湁䍁䅅䅊奂䍁䅑䅎祁䅁䅁杵䅑䙁䅷䅁湁䙁䅳兒噂䍁䅁杒灂䝁䄴兙畂䝁䅍兡桂䝁䅷䅉兂䡁䅉睢浂䝁䅫䅢求䍁䅁兌杁䑁䅉䅍祁䑁䅁杌㑂䝁䅷督瑂䙁䄰睕卂䕁䅕睊桁䍁䅑䅗歁䑁䅑睍䅁䱁䕷䅁獂䅁䅁睊扂䕁䅕兖杁䕁䅙兡畂䝁䅅杢橂䝁䅫兙獂䍁䅁䅕祂䝁䄸杚灂䝁䅷党杁䍁䄰䅉祁䑁䅁杍睁䍁䄴䅥獂䡁䅍兢摂䙁䅍睖䙂䙁䅁睑偂䍁䅁䅋祁䍁䅫睊桁䍁䅑村歁䑁䅅免ㅁ䅁䅁末䅉䝁䅯䅁湁䙁䅳兒噂䍁䅁杒灂䝁䄴兙畂䝁䅍兡桂䝁䅷䅉兂䡁䅉睢浂䝁䅫䅢求䍁䅁兌杁䑁䅉䅍祁䑁䅁杌㑂䝁䅷督瑂䙁䄰睕塂䕁䅕䅕䑂䕁䄸䅉潁䑁䅉克湁䍁䅅䅊䑂䍁䅑杍睁䅁䅁儷䅉䡁䅙䅁湁䙁䅳兒噂䍁䅁杒灂䝁䄴兙畂䝁䅍兡桂䝁䅷䅉兂䡁䅉睢浂䝁䅫䅢求䍁䅁兌杁䑁䅉䅍祁䑁䅁杌㑂䝁䅷督瑂䙁䄰睕塂䕁䅕䅕䑂䕁䄸䅉潁䑁䅉克湁䍁䅅䅊䑂䍁䅑杍ぁ䑁䅯䅊䑂䍁䅑睍ㅁ䅁䅁眷䅉䝁䅯䅁湁䙁䅳兒噂䍁䅁杒灂䝁䄴兙畂䝁䅍兡桂䝁䅷䅉兂䡁䅉睢浂䝁䅫䅢求䍁䅁兌杁䑁䅉䅍祁䑁䅁杌㑂䝁䅷督瑂䙁䄰睕塂䕁䅕䅕䑂䕁䄸䅉潁䑁䅉克湁䍁䅅䅊䑂䍁䅑睍㉁䅁䅁儸䅉䡁䅧䅁湁䙁䅳兒噂䍁䅁杒灂䝁䄴兙畂䝁䅍兡桂䝁䅷䅉兂䡁䅉睢浂䝁䅫䅢求䍁䅁兌杁䑁䅉䅍祁䑁䅁杌㑂䝁䅷督瑂䙁䄰睕塂䕁䅕䅕䑂䕁䄸䅉潁䑁䅉克湁䍁䅅䅊䑂䍁䅑䅎硁䑁䅯䅊䑂䍁䅑免硁䑁䅍䅁穄杁䅁来䅁䍁䅣睗䙂䙁䅕䅉䝂䝁䅫杢桂䝁䄴睙灂䝁䅅䅢杁䙁䅁杣療䝁䅙兡獂䝁䅕䅉瑁䍁䅁杍睁䑁䅉䅍畁䡁䅧䅢穂䝁䄰兘呂䙁䅣兒兂䕁䅍睔杁䍁䅧杍灁䍁䅣光歁䕁䅑䅊硁䑁䅅䅏㙁䍁䅑睔歁䑁䅅免㑁䅁䅁眫䅉䡁䅙䅁湁䙁䅳兒噂䍁䅁杒灂䝁䄴兙畂䝁䅍兡桂䝁䅷䅉兂䡁䅉睢浂䝁䅫䅢求䍁䅁兌杁䑁䅉䅍祁䑁䅁杌㑂䝁䅷督瑂䙁䄰睕塂䕁䅕䅕䑂䕁䄸䅉潁䑁䅉克湁䍁䅅䅊䝂䍁䅑杍睁䑁䅯䅊䡂䍁䅑杍睁䅁䅁朷䅉䡁䅙䅁湁䙁䅳兒噂䍁䅁杒灂䝁䄴兙畂䝁䅍兡桂䝁䅷䅉兂䡁䅉睢浂䝁䅫䅢求䍁䅁兌杁䑁䅉䅍祁䑁䅁杌㑂䝁䅷督瑂䙁䄰睕塂䕁䅕䅕䑂䕁䄸䅉潁䑁䅉克湁䍁䅅䅊䝂䍁䅑杍硁䑁䅯䅊䡂䍁䅑杍硁䅁䅁䄸䅉䡁䅙䅁湁䙁䅳兒噂䍁䅁杒灂䝁䄴兙畂䝁䅍兡桂䝁䅷䅉兂䡁䅉睢浂䝁䅫䅢求䍁䅁兌杁䑁䅉䅍祁䑁䅁杌㑂䝁䅷督瑂䙁䄰睕塂䕁䅕䅕䑂䕁䄸䅉潁䑁䅉克湁䍁䅅䅊䝂䍁䅑睍㉁䑁䅯䅊䭂䍁䅑睍㉁䅁䅁朸䅉䡁䅙䅁湁䙁䅳兒噂䍁䅁杒灂䝁䄴兙畂䝁䅍兡桂䝁䅷䅉兂䡁䅉睢浂䝁䅫䅢求䍁䅁兌杁䑁䅉䅍祁䑁䅁杌㑂䝁䅷督瑂䙁䄰睕塂䕁䅕䅕䑂䕁䄸䅉潁䑁䅉克湁䍁䅅䅊䝂䍁䅑睍㍁䑁䅯䅊䭂䍁䅑睍㍁䅁䅁䄹䅉䝁䅯䅁湁䙁䅳兒噂䍁䅁杒灂䝁䄴兙畂䝁䅍兡桂䝁䅷䅉兂䡁䅉睢浂䝁䅫䅢求䍁䅁兌杁䑁䅉䅍祁䑁䅁杌㑂䝁䅷督瑂䙁䄰睕塂䕁䅕䅕䑂䕁䄸䅉潁䑁䅉克湁䍁䅅䅊呂䍁䅑睍㕁䅁䅁儹䅉䝁䅯䅁湁䙁䅳兒噂䍁䅁杒灂䝁䄴兙畂䝁䅍兡桂䝁䅷䅉兂䡁䅉睢浂䝁䅫䅢求䍁䅁兌杁䑁䅉䅍祁䑁䅁杌㑂䝁䅷督瑂䙁䄰睕塂䕁䅕䅕䑂䕁䄸䅉潁䑁䅉克湁䍁䅅䅊坂䍁䅑䅎祁䅁䅁朹䅉䡁䅙䅁湁䙁䅳兒噂䍁䅁杒灂䝁䄴兙畂䝁䅍兡桂䝁䅷䅉兂䡁䅉睢浂䝁䅫䅢求䍁䅁兌杁䑁䅉䅍祁䑁䅁杌㑂䝁䅷督瑂䙁䄰睕塂䕁䅕䅕䑂䕁䄸䅉潁䑁䅉克湁䍁䅅䅊塂䍁䅑䅎㑁䑁䅯䅊塂䍁䅑兎㉁䅁䅁䄫䅉䝁䅯䅁湁䙁䅳兒噂䍁䅁杒灂䝁䄴兙畂䝁䅍兡桂䝁䅷䅉兂䡁䅉睢浂䝁䅫䅢求䍁䅁兌杁䑁䅉䅍祁䑁䅁杌㑂䝁䅷督瑂䙁䄰睕塂䕁䅕䅕䑂䕁䄸䅉潁䑁䅉克湁䍁䅅䅊奂䍁䅑䅎祁䅁䅁眹䅉䝁䅯䅁湁䙁䅳兒噂䍁䅁杒灂䝁䄴兙畂䝁䅍兡桂䝁䅷䅉兂䡁䅉睢浂䝁䅫䅢求䍁䅁兌杁䑁䅉䅍祁䑁䅁杌㑂䝁䅷督瑂䙁䄰睕塂䕁䅕䅕䑂䕁䄸䅉潁䑁䅉克湁䍁䅅䅊奂䍁䅑䅎穁䅁䅁儫䅉䝁䅑䅁湁䙁䅳兒噂䍁䅁杒灂䝁䄴兙畂䝁䅍兡桂䝁䅷䅉兂䡁䅉睢浂䝁䅫䅢求䍁䅁兌杁䑁䅉䅍祁䑁䅁杌㑂䝁䅷督瑂䙁䄰睕塂䕁䅕䅕䑂䕁䄸睊桁䍁䅑村歁䑁䅅免ㅁ䅁䅁杅䅕䝁䅉䅁湁䙁䅳兒噂䍁䅁杒灂䝁䄴兙畂䝁䅍兡桂䝁䅷䅉兂䡁䅉睢浂䝁䅫䅢求䍁䅁兌杁䑁䅉䅍祁䑁䅁杌㑂䝁䅷督瑂䙁䄰睕塂䕁䅕䅕䑂䕁䄸睊桁䍁䅑睑歁䑁䅉䅍䅁䅁䙯䅁畂䅁䅁睊扂䕁䅕兖杁䕁䅙兡畂䝁䅅杢橂䝁䅫兙獂䍁䅁䅕祂䝁䄸杚灂䝁䅷党杁䍁䄰䅉祁䑁䅁杍睁䍁䄴䅥獂䡁䅍兢摂䙁䅍睖䙂䙁䅁睑偂䍁䅣光歁䕁䅍䅊祁䑁䅑杏歁䕁䅍䅊穁䑁䅕䅁䵁兂䅁杙䅁䍁䅣睗䙂䙁䅕䅉䝂䝁䅫杢桂䝁䄴睙灂䝁䅅䅢杁䙁䅁杣療䝁䅙兡獂䝁䅕䅉瑁䍁䅁杍睁䑁䅉䅍畁䡁䅧䅢穂䝁䄰兘呂䙁䅣兒兂䕁䅍睔湁䍁䅅䅊䑂䍁䅑睍㉁䅁䅁䅆䅕䡁䅁䅁湁䙁䅳兒噂䍁䅁杒灂䝁䄴兙畂䝁䅍兡桂䝁䅷䅉兂䡁䅉睢浂䝁䅫䅢求䍁䅁兌杁䑁䅉䅍祁䑁䅁杌㑂䝁䅷督瑂䙁䄰睕塂䕁䅕䅕䑂䕁䄸睊桁䍁䅑睑歁䑁䅑免㙁䍁䅑睑歁䑁䅅免穁䅁䅁杆䅕䡁䅉䅁湁䙁䅳兒噂䍁䅁杒灂䝁䄴兙畂䝁䅍兡桂䝁䅷䅉兂䡁䅉睢浂䝁䅫䅢求䍁䅁兌杁䑁䅉䅍祁䑁䅁杌㑂䝁䅷督瑂䙁䄰睕塂䕁䅕䅕䑂䕁䄸睊桁䍁䅑䅒歁䑁䅅免㑁䑁䅯䅊偂䍁䅑免硁䑁䅧䅁呁兂䅁杢䅁䍁䅣睗䙂䙁䅕䅉䝂䝁䅫杢桂䝁䄴睙灂䝁䅅䅢杁䙁䅁杣療䝁䅙兡獂䝁䅕䅉瑁䍁䅁杍睁䑁䅉䅍畁䡁䅧䅢穂䝁䄰兘呂䙁䅣兒兂䕁䅍睔湁䍁䅅䅊䝂䍁䅑杍睁䑁䅯䅊䡂䍁䅑杍睁䅁䅁睃䅕䝁䄴䅁湁䙁䅳兒噂䍁䅁杒灂䝁䄴兙畂䝁䅍兡桂䝁䅷䅉兂䡁䅉睢浂䝁䅫䅢求䍁䅁兌杁䑁䅉䅍祁䑁䅁杌㑂䝁䅷督瑂䙁䄰睕塂䕁䅕䅕䑂䕁䄸睊桁䍁䅑杒歁䑁䅉免㙁䍁䅑睒歁䑁䅉免䅁䅁䘰䅁畂䅁䅁睊扂䕁䅕兖杁䕁䅙兡畂䝁䅅杢橂䝁䅫兙獂䍁䅁䅕祂䝁䄸杚灂䝁䅷党杁䍁䄰䅉祁䑁䅁杍睁䍁䄴䅥獂䡁䅍兢摂䙁䅍睖䙂䙁䅁睑偂䍁䅣光歁䕁䅙䅊穁䑁䅙杏歁䕁䅯䅊穁䑁䅙䅁噁兂䅁杢䅁䍁䅣睗䙂䙁䅕䅉䝂䝁䅫杢桂䝁䄴睙灂䝁䅅䅢杁䙁䅁杣療䝁䅙兡獂䝁䅕䅉瑁䍁䅁杍睁䑁䅉䅍畁䡁䅧䅢穂䝁䄰兘呂䙁䅣兒兂䕁䅍睔湁䍁䅅䅊䝂䍁䅑睍㍁䑁䅯䅊䭂䍁䅑睍㍁䅁䅁睆䅕䝁䅉䅁湁䙁䅳兒噂䍁䅁杒灂䝁䄴兙畂䝁䅍兡桂䝁䅷䅉兂䡁䅉睢浂䝁䅫䅢求䍁䅁兌杁䑁䅉䅍祁䑁䅁杌㑂䝁䅷督瑂䙁䄰睕塂䕁䅕䅕䑂䕁䄸睊桁䍁䅑睕歁䑁䅍兏䅁䉁䙧䅁楂䅁䅁睊扂䕁䅕兖杁䕁䅙兡畂䝁䅅杢橂䝁䅫兙獂䍁䅁䅕祂䝁䄸杚灂䝁䅷党杁䍁䄰䅉祁䑁䅁杍睁䍁䄴䅥獂䡁䅍兢摂䙁䅍睖䙂䙁䅁睑偂䍁䅣光歁䙁䅙䅊ぁ䑁䅉䅁佁兂䅁杢䅁䍁䅣睗䙂䙁䅕䅉䝂䝁䅫杢桂䝁䄴睙灂䝁䅅䅢杁䙁䅁杣療䝁䅙兡獂䝁䅕䅉瑁䍁䅁杍睁䑁䅉䅍畁䡁䅧䅢穂䝁䄰兘呂䙁䅣兒兂䕁䅍睔湁䍁䅅䅊塂䍁䅑䅎㑁䑁䅯䅊塂䍁䅑兎㉁䅁䅁䅅䅕䝁䅉䅁湁䙁䅳兒噂䍁䅁杒灂䝁䄴兙畂䝁䅍兡桂䝁䅷䅉兂䡁䅉睢浂䝁䅫䅢求䍁䅁兌杁䑁䅉䅍祁䑁䅁杌㑂䝁䅷督瑂䙁䄰睕塂䕁䅕䅕䑂䕁䄸睊桁䍁䅑䅗歁䑁䅑杍䅁䅁䘸䅁楂䅁䅁睊扂䕁䅕兖杁䕁䅙兡畂䝁䅅杢橂䝁䅫兙獂䍁䅁䅕祂䝁䄸杚灂䝁䅷党杁䍁䄰䅉祁䑁䅁杍睁䍁䄴䅥獂䡁䅍兢摂䙁䅍睖䙂䙁䅁睑偂䍁䅣光歁䙁䅧䅊ぁ䑁䅍䅁剁兂䅁杚䅁䍁䅣睗䙂䙁䅕䅉䝂䝁䅫杢桂䝁䄴睙灂䝁䅅䅢杁䙁䅁杣療䝁䅙兡獂䝁䅕䅉瑁䍁䅁杍睁䑁䅉䅍畁䡁䅧䅢穂䝁䄰兘呂䙁䅣兒兂䕁䅍睔硁䍁䅣光歁䕁䅉䅊硁䑁䅅兎䅁䡁䑕䅁歂䅁䅁睊扂䕁䅕兖杁䕁䅙兡畂䝁䅅杢橂䝁䅫兙獂䍁䅁䅕祂䝁䄸杚灂䝁䅷党杁䍁䄰䅉祁䑁䅁杍睁䍁䄴䅥獂䡁䅍兢摂䙁䅍睖䙂䙁䅁睑偂䑁䅅睊桁䍁䅑睑歁䑁䅉䅍䅁䡁䑣䅁睂䅁䅁睊扂䕁䅕兖杁䕁䅙兡畂䝁䅅杢橂䝁䅫兙獂䍁䅁䅕祂䝁䄸杚灂䝁䅷党杁䍁䄰䅉祁䑁䅁杍睁䍁䄴䅥獂䡁䅍兢摂䙁䅍睖䙂䙁䅁睑偂䑁䅅睊桁䍁䅑睑歁䑁䅉䅎㙁䍁䅑睑歁䑁䅍兎䅁䡁䑫䅁歂䅁䅁睊扂䕁䅕兖杁䕁䅙兡畂䝁䅅杢橂䝁䅫兙獂䍁䅁䅕祂䝁䄸杚灂䝁䅷党杁䍁䄰䅉祁䑁䅁杍睁䍁䄴䅥獂䡁䅍兢摂䙁䅍睖䙂䙁䅁睑偂䑁䅅睊桁䍁䅑睑歁䑁䅍李䅁䡁䑳䅁祂䅁䅁睊扂䕁䅕兖杁䕁䅙兡畂䝁䅅杢橂䝁䅫兙獂䍁䅁䅕祂䝁䄸杚灂䝁䅷党杁䍁䄰䅉祁䑁䅁杍睁䍁䄴䅥獂䡁䅍兢摂䙁䅍睖䙂䙁䅁睑偂䑁䅅睊桁䍁䅑睑歁䑁䅑免㙁䍁䅑睑歁䑁䅅免穁䅁䅁兦䅍䡁䅑䅁湁䙁䅳兒噂䍁䅁杒灂䝁䄴兙畂䝁䅍兡桂䝁䅷䅉兂䡁䅉睢浂䝁䅫䅢求䍁䅁兌杁䑁䅉䅍祁䑁䅁杌㑂䝁䅷督瑂䙁䄰睕塂䕁䅕䅕䑂䕁䄸免湁䍁䅅䅊䕂䍁䅑免硁䑁䅧杏歁䕁䄸䅊硁䑁䅅䅏䅁䡁䑙䅁睂䅁䅁睊扂䕁䅕兖杁䕁䅙兡畂䝁䅅杢橂䝁䅫兙獂䍁䅁䅕祂䝁䄸杚灂䝁䅷党杁䍁䄰䅉祁䑁䅁杍睁䍁䄴䅥獂䡁䅍兢摂䙁䅍睖䙂䙁䅁睑偂䑁䅅睊桁䍁䅑杒歁䑁䅉䅍㙁䍁䅑睒歁䑁䅉䅍䅁䡁䑧䅁睂䅁䅁睊扂䕁䅕兖杁䕁䅙兡畂䝁䅅杢橂䝁䅫兙獂䍁䅁䅕祂䝁䄸杚灂䝁䅷党杁䍁䄰䅉祁䑁䅁杍睁䍁䄴䅥獂䡁䅍兢摂䙁䅍睖䙂䙁䅁睑偂䑁䅅睊桁䍁䅑杒歁䑁䅉免㙁䍁䅑睒歁䑁䅉免䅁䡁䑯䅁睂䅁䅁睊扂䕁䅕兖杁䕁䅙兡畂䝁䅅杢橂䝁䅫兙獂䍁䅁䅕祂䝁䄸杚灂䝁䅷党杁䍁䄰䅉祁䑁䅁杍睁䍁䄴䅥獂䡁䅍兢摂䙁䅍睖䙂䙁䅁睑偂䑁䅅睊桁䍁䅑杒歁䑁䅍李㙁䍁䅑杓歁䑁䅍李䅁䡁䑷䅁睂䅁䅁睊扂䕁䅕兖杁䕁䅙兡畂䝁䅅杢橂䝁䅫兙獂䍁䅁䅕祂䝁䄸杚灂䝁䅷党杁䍁䄰䅉祁䑁䅁杍睁䍁䄴䅥獂䡁䅍兢摂䙁䅍睖䙂䙁䅁睑偂䑁䅅睊桁䍁䅑杒歁䑁䅍睎㙁䍁䅑杓歁䑁䅍睎䅁䡁䐴䅁歂䅁䅁睊扂䕁䅕兖杁䕁䅙兡畂䝁䅅杢橂䝁䅫兙獂䍁䅁䅕祂䝁䄸杚灂䝁䅷党杁䍁䄰䅉祁䑁䅁杍睁䍁䄴䅥獂䡁䅍兢摂䙁䅍睖䙂䙁䅁睑偂䑁䅅睊桁䍁䅑睕歁䑁䅍兏䅁䡁䐸䅁歂䅁䅁睊扂䕁䅕兖杁䕁䅙兡畂䝁䅅杢橂䝁䅫兙獂䍁䅁䅕祂䝁䄸杚灂䝁䅷党杁䍁䄰䅉祁䑁䅁杍睁䍁䄴䅥獂䡁䅍兢摂䙁䅍睖䙂䙁䅁睑偂䑁䅅睊桁䍁䅑杖歁䑁䅑杍䅁䥁䑁䅁睂䅁䅁睊扂䕁䅕兖杁䕁䅙兡畂䝁䅅杢橂䝁䅫兙獂䍁䅁䅕祂䝁䄸杚灂䝁䅷党杁䍁䄰䅉祁䑁䅁杍睁䍁䄴䅥獂䡁䅍兢摂䙁䅍睖䙂䙁䅁睑偂䑁䅅睊桁䍁䅑睖歁䑁䅑䅏㙁䍁䅑睖歁䑁䅕李䅁䥁䑉䅁歂䅁䅁睊扂䕁䅕兖杁䕁䅙兡畂䝁䅅杢橂䝁䅫兙獂䍁䅁䅕祂䝁䄸杚灂䝁䅷党杁䍁䄰䅉祁䑁䅁杍睁䍁䄴䅥獂䡁䅍兢摂䙁䅍睖䙂䙁䅁睑偂䑁䅅睊桁䍁䅑䅗歁䑁䅑杍䅁䥁䑅䅁歂䅁䅁睊扂䕁䅕兖杁䕁䅙兡畂䝁䅅杢橂䝁䅫兙獂䍁䅁䅕祂䝁䄸杚灂䝁䅷党杁䍁䄰䅉祁䑁䅁杍睁䍁䄴䅥獂䡁䅍兢摂䙁䅍睖䙂䙁䅁睑偂䑁䅅睊桁䍁䅑䅗歁䑁䅑睍䅁䥁䑍䅁浂䅁䅁睊扂䕁䅕兖杁䕁䅙兡畂䝁䅅杢橂䝁䅫兙獂䍁䅁䅕祂䝁䄸杚灂䝁䅷党杁䍁䄰䅉祁䑁䅁杍睁䍁䄴䅥獂䡁䅍兢摂䙁䅙杖䑂䍁䅁䅋祁䍁䅫睊桁䍁䅑村歁䑁䅅免ㅁ䅁䅁睬䅉䝁䅑䅁湁䙁䅳兒噂䍁䅁杒灂䝁䄴兙畂䝁䅍兡桂䝁䅷䅉兂䡁䅉睢浂䝁䅫䅢求䍁䅁兌杁䑁䅉䅍祁䑁䅁杌㑂䝁䅷督瑂䙁䄰杖坂䕁䅍䅉潁䑁䅉克湁䍁䅅䅊䑂䍁䅑杍睁䅁䅁睫䅉䡁䅁䅁湁䙁䅳兒噂䍁䅁杒灂䝁䄴兙畂䝁䅍兡桂䝁䅷䅉兂䡁䅉睢浂䝁䅫䅢求䍁䅁兌杁䑁䅉䅍祁䑁䅁杌㑂䝁䅷督瑂䙁䄰杖坂䕁䅍䅉潁䑁䅉克湁䍁䅅䅊䑂䍁䅑杍ぁ䑁䅯䅊䑂䍁䅑睍ㅁ䅁䅁公䅉䝁䅑䅁湁䙁䅳兒噂䍁䅁杒灂䝁䄴兙畂䝁䅍兡桂䝁䅷䅉兂䡁䅉睢浂䝁䅫䅢求䍁䅁兌杁䑁䅉䅍祁䑁䅁杌㑂䝁䅷督瑂䙁䄰杖坂䕁䅍䅉潁䑁䅉克湁䍁䅅䅊䑂䍁䅑睍㉁䅁䅁六䅉䡁䅉䅁湁䙁䅳兒噂䍁䅁杒灂䝁䄴兙畂䝁䅍兡桂䝁䅷䅉兂䡁䅉睢浂䝁䅫䅢求䍁䅁兌杁䑁䅉䅍祁䑁䅁杌㑂䝁䅷督瑂䙁䄰杖坂䕁䅍䅉潁䑁䅉克湁䍁䅅䅊䑂䍁䅑䅎硁䑁䅯䅊䑂䍁䅑免硁䑁䅍䅁扃杁䅁䅤䅁䍁䅣睗䙂䙁䅕䅉䝂䝁䅫杢桂䝁䄴睙灂䝁䅅䅢杁䙁䅁杣療䝁䅙兡獂䝁䅕䅉瑁䍁䅁杍睁䑁䅉䅍畁䡁䅧䅢穂䝁䄰兘坂䙁䅙睑杁䍁䅧杍灁䍁䅣光歁䕁䅑䅊硁䑁䅅䅏㙁䍁䅑睔歁䑁䅅免㑁䅁䅁䅭䅉䡁䅁䅁湁䙁䅳兒噂䍁䅁杒灂䝁䄴兙畂䝁䅍兡桂䝁䅷䅉兂䡁䅉睢浂䝁䅫䅢求䍁䅁兌杁䑁䅉䅍祁䑁䅁杌㑂䝁䅷督瑂䙁䄰杖坂䕁䅍䅉潁䑁䅉克湁䍁䅅䅊䝂䍁䅑杍睁䑁䅯䅊䡂䍁䅑杍睁䅁䅁䅬䅉䡁䅁䅁湁䙁䅳兒噂䍁䅁杒灂䝁䄴兙畂䝁䅍兡桂䝁䅷䅉兂䡁䅉睢浂䝁䅫䅢求䍁䅁兌杁䑁䅉䅍祁䑁䅁杌㑂䝁䅷督瑂䙁䄰杖坂䕁䅍䅉潁䑁䅉克湁䍁䅅䅊䝂䍁䅑杍硁䑁䅯䅊䡂䍁䅑杍硁䅁䅁杬䅉䡁䅁䅁湁䙁䅳兒噂䍁䅁杒灂䝁䄴兙畂䝁䅍兡桂䝁䅷䅉兂䡁䅉睢浂䝁䅫䅢求䍁䅁兌杁䑁䅉䅍祁䑁䅁杌㑂䝁䅷督瑂䙁䄰杖坂䕁䅍䅉潁䑁䅉克湁䍁䅅䅊䝂䍁䅑睍㉁䑁䅯䅊䭂䍁䅑睍㉁䅁䅁杭䅉䡁䅁䅁湁䙁䅳兒噂䍁䅁杒灂䝁䄴兙畂䝁䅍兡桂䝁䅷䅉兂䡁䅉睢浂䝁䅫䅢求䍁䅁兌杁䑁䅉䅍祁䑁䅁杌㑂䝁䅷督瑂䙁䄰杖坂䕁䅍䅉潁䑁䅉克湁䍁䅅䅊䝂䍁䅑睍㍁䑁䅯䅊䭂䍁䅑睍㍁䅁䅁䅮䅉䝁䅑䅁湁䙁䅳兒噂䍁䅁杒灂䝁䄴兙畂䝁䅍兡桂䝁䅷䅉兂䡁䅉睢浂䝁䅫䅢求䍁䅁兌杁䑁䅉䅍祁䑁䅁杌㑂䝁䅷督瑂䙁䄰杖坂䕁䅍䅉潁䑁䅉克湁䍁䅅䅊呂䍁䅑睍㕁䅁䅁兮䅉䝁䅑䅁湁䙁䅳兒噂䍁䅁杒灂䝁䄴兙畂䝁䅍兡桂䝁䅷䅉兂䡁䅉睢浂䝁䅫䅢求䍁䅁兌杁䑁䅉䅍祁䑁䅁杌㑂䝁䅷督瑂䙁䄰杖坂䕁䅍䅉潁䑁䅉克湁䍁䅅䅊坂䍁䅑䅎祁䅁䅁杮䅉䡁䅁䅁湁䙁䅳兒噂䍁䅁杒灂䝁䄴兙畂䝁䅍兡桂䝁䅷䅉兂䡁䅉睢浂䝁䅫䅢求䍁䅁兌杁䑁䅉䅍祁䑁䅁杌㑂䝁䅷督瑂䙁䄰杖坂䕁䅍䅉潁䑁䅉克湁䍁䅅䅊塂䍁䅑䅎㑁䑁䅯䅊塂䍁䅑兎㉁䅁䅁䅯䅉䝁䅑䅁湁䙁䅳兒噂䍁䅁杒灂䝁䄴兙畂䝁䅍兡桂䝁䅷䅉兂䡁䅉睢浂䝁䅫䅢求䍁䅁兌杁䑁䅉䅍祁䑁䅁杌㑂䝁䅷督瑂䙁䄰杖坂䕁䅍䅉潁䑁䅉克湁䍁䅅䅊奂䍁䅑䅎祁䅁䅁睮䅉䝁䅑䅁湁䙁䅳兒噂䍁䅁杒灂䝁䄴兙畂䝁䅍兡桂䝁䅷䅉兂䡁䅉睢浂䝁䅫䅢求䍁䅁兌杁䑁䅉䅍祁䑁䅁杌㑂䝁䅷督瑂䙁䄰杖坂䕁䅍䅉潁䑁䅉克湁䍁䅅䅊奂䍁䅑䅎穁䅁䅁兯䅉䙁䄴䅁湁䙁䅳兒噂䍁䅁杒灂䝁䄴兙畂䝁䅍兡桂䝁䅷䅉兂䡁䅉睢浂䝁䅫䅢求䍁䅁兌杁䑁䅉䅍祁䑁䅁杌㑂䝁䅷督瑂䙁䄰杖坂䕁䅍睊桁䍁䅑村歁䑁䅅免ㅁ䅁䅁眲䅑䙁䅷䅁湁䙁䅳兒噂䍁䅁杒灂䝁䄴兙畂䝁䅍兡桂䝁䅷䅉兂䡁䅉睢浂䝁䅫䅢求䍁䅁兌杁䑁䅉䅍祁䑁䅁杌㑂䝁䅷督瑂䙁䄰杖坂䕁䅍睊桁䍁䅑睑歁䑁䅉䅍䅁䵁䔴䅁潂䅁䅁睊扂䕁䅕兖杁䕁䅙兡畂䝁䅅杢橂䝁䅫兙獂䍁䅁䅕祂䝁䄸杚灂䝁䅷党杁䍁䄰䅉祁䑁䅁杍睁䍁䄴䅥獂䡁䅍兢摂䙁䅙杖䑂䍁䅣光歁䕁䅍䅊祁䑁䅑杏歁䕁䅍䅊穁䑁䅕䅁兄䅂䅁䅘䅁䍁䅣睗䙂䙁䅕䅉䝂䝁䅫杢桂䝁䄴睙灂䝁䅅䅢杁䙁䅁杣療䝁䅙兡獂䝁䅕䅉瑁䍁䅁杍睁䑁䅉䅍畁䡁䅧䅢穂䝁䄰兘坂䙁䅙睑湁䍁䅅䅊䑂䍁䅑睍㉁䅁䅁朰䅑䝁䅯䅁湁䙁䅳兒噂䍁䅁杒灂䝁䄴兙畂䝁䅍兡桂䝁䅷䅉兂䡁䅉睢浂䝁䅫䅢求䍁䅁兌杁䑁䅉䅍祁䑁䅁杌㑂䝁䅷督瑂䙁䄰杖坂䕁䅍睊桁䍁䅑睑歁䑁䅑免㙁䍁䅑睑歁䑁䅅免穁䅁䅁䄱䅑䝁䅷䅁湁䙁䅳兒噂䍁䅁杒灂䝁䄴兙畂䝁䅍兡桂䝁䅷䅉兂䡁䅉睢浂䝁䅫䅢求䍁䅁兌杁䑁䅉䅍祁䑁䅁杌㑂䝁䅷督瑂䙁䄰杖坂䕁䅍睊桁䍁䅑䅒歁䑁䅅免㑁䑁䅯䅊偂䍁䅑免硁䑁䅧䅁捄䅂䅁䅡䅁䍁䅣睗䙂䙁䅕䅉䝂䝁䅫杢桂䝁䄴睙灂䝁䅅䅢杁䙁䅁杣療䝁䅙兡獂䝁䅕䅉瑁䍁䅁杍睁䑁䅉䅍畁䡁䅧䅢穂䝁䄰兘坂䙁䅙睑湁䍁䅅䅊䝂䍁䅑杍睁䑁䅯䅊䡂䍁䅑杍睁䅁䅁睺䅑䝁䅧䅁湁䙁䅳兒噂䍁䅁杒灂䝁䄴兙畂䝁䅍兡桂䝁䅷䅉兂䡁䅉睢浂䝁䅫䅢求䍁䅁兌杁䑁䅉䅍祁䑁䅁杌㑂䝁䅷督瑂䙁䄰杖坂䕁䅍睊桁䍁䅑杒歁䑁䅉免㙁䍁䅑睒歁䑁䅉免䅁乁䕅䅁潂䅁䅁睊扂䕁䅕兖杁䕁䅙兡畂䝁䅅杢橂䝁䅫兙獂䍁䅁䅕祂䝁䄸杚灂䝁䅷党杁䍁䄰䅉祁䑁䅁杍睁䍁䄴䅥獂䡁䅍兢摂䙁䅙杖䑂䍁䅣光歁䕁䅙䅊穁䑁䅙杏歁䕁䅯䅊穁䑁䅙䅁呄䅂䅁䅡䅁䍁䅣睗䙂䙁䅕䅉䝂䝁䅫杢桂䝁䄴睙灂䝁䅅䅢杁䙁䅁杣療䝁䅙兡獂䝁䅕䅉瑁䍁䅁杍睁䑁䅉䅍畁䡁䅧䅢穂䝁䄰兘坂䙁䅙睑湁䍁䅅䅊䝂䍁䅑睍㍁䑁䅯䅊䭂䍁䅑睍㍁䅁䅁儱䅑䙁䅷䅁湁䙁䅳兒噂䍁䅁杒灂䝁䄴兙畂䝁䅍兡桂䝁䅷䅉兂䡁䅉睢浂䝁䅫䅢求䍁䅁兌杁䑁䅉䅍祁䑁䅁杌㑂䝁䅷督瑂䙁䄰杖坂䕁䅍睊桁䍁䅑睕歁䑁䅍兏䅁乁䕙䅁捂䅁䅁睊扂䕁䅕兖杁䕁䅙兡畂䝁䅅杢橂䝁䅫兙獂䍁䅁䅕祂䝁䄸杚灂䝁䅷党杁䍁䄰䅉祁䑁䅁杍睁䍁䄴䅥獂䡁䅍兢摂䙁䅙杖䑂䍁䅣光歁䙁䅙䅊ぁ䑁䅉䅁塄䅂䅁䅡䅁䍁䅣睗䙂䙁䅕䅉䝂䝁䅫杢桂䝁䄴睙灂䝁䅅䅢杁䙁䅁杣療䝁䅙兡獂䝁䅕䅉瑁䍁䅁杍睁䑁䅉䅍畁䡁䅧䅢穂䝁䄰兘坂䙁䅙睑湁䍁䅅䅊塂䍁䅑䅎㑁䑁䅯䅊塂䍁䅑兎㉁䅁䅁儲䅑䙁䅷䅁湁䙁䅳兒噂䍁䅁杒灂䝁䄴兙畂䝁䅍兡桂䝁䅷䅉兂䡁䅉睢浂䝁䅫䅢求䍁䅁兌杁䑁䅉䅍祁䑁䅁杌㑂䝁䅷督瑂䙁䄰杖坂䕁䅍睊桁䍁䅑䅗歁䑁䅑杍䅁乁䕧䅁捂䅁䅁睊扂䕁䅕兖杁䕁䅙兡畂䝁䅅杢橂䝁䅫兙獂䍁䅁䅕祂䝁䄸杚灂䝁䅷党杁䍁䄰䅉祁䑁䅁杍睁䍁䄴䅥獂䡁䅍兢摂䙁䅙杖䑂䍁䅣光歁䙁䅧䅊ぁ䑁䅍䅁慄䅂䅁杚䅁䍁䅣睗䙂䙁䅕䅉䝂䝁䅫杢桂䝁䄴睙灂䝁䅅䅢杁䙁䅁杣療䝁䅙兡獂䝁䅕䅉瑁䍁䅁杍睁䑁䅉䅍畁䡁䅧䅢穂䝁䄰兘塂䕁䅕睑杁䍁䅧杍灁䍁䅣光歁䕁䅉䅊硁䑁䅅兎䅁䭁䌸䅁歂䅁䅁睊扂䕁䅕兖杁䕁䅙兡畂䝁䅅杢橂䝁䅫兙獂䍁䅁䅕祂䝁䄸杚灂䝁䅷党杁䍁䄰䅉祁䑁䅁杍睁䍁䄴䅥獂䡁䅍兢摂䙁䅣兒䑂䍁䅁䅋祁䍁䅫睊桁䍁䅑睑歁䑁䅉䅍䅁䭁䍉䅁睂䅁䅁睊扂䕁䅕兖杁䕁䅙兡畂䝁䅅杢橂䝁䅫兙獂䍁䅁䅕祂䝁䄸杚灂䝁䅷党杁䍁䄰䅉祁䑁䅁杍睁䍁䄴䅥獂䡁䅍兢摂䙁䅣兒䑂䍁䅁䅋祁䍁䅫睊桁䍁䅑睑歁䑁䅉䅎㙁䍁䅑睑歁䑁䅍兎䅁䭁䍑䅁歂䅁䅁睊扂䕁䅕兖杁䕁䅙兡畂䝁䅅杢橂䝁䅫兙獂䍁䅁䅕祂䝁䄸杚灂䝁䅷党杁䍁䄰䅉祁䑁䅁杍睁䍁䄴䅥獂䡁䅍兢摂䙁䅣兒䑂䍁䅁䅋祁䍁䅫睊桁䍁䅑睑歁䑁䅍李䅁䭁䍯䅁祂䅁䅁睊扂䕁䅕兖杁䕁䅙兡畂䝁䅅杢橂䝁䅫兙獂䍁䅁䅕祂䝁䄸杚灂䝁䅷党杁䍁䄰䅉祁䑁䅁杍睁䍁䄴䅥獂䡁䅍兢摂䙁䅣兒䑂䍁䅁䅋祁䍁䅫睊桁䍁䅑睑歁䑁䅑免㙁䍁䅑睑歁䑁䅅免穁䅁䅁䅲䅉䡁䅑䅁湁䙁䅳兒噂䍁䅁杒灂䝁䄴兙畂䝁䅍兡桂䝁䅷䅉兂䡁䅉睢浂䝁䅫䅢求䍁䅁兌杁䑁䅉䅍祁䑁䅁杌㑂䝁䅷督瑂䙁䄰睖䙂䕁䅍䅉潁䑁䅉克湁䍁䅅䅊䕂䍁䅑免硁䑁䅧杏歁䕁䄸䅊硁䑁䅅䅏䅁䱁䍁䅁睂䅁䅁睊扂䕁䅕兖杁䕁䅙兡畂䝁䅅杢橂䝁䅫兙獂䍁䅁䅕祂䝁䄸杚灂䝁䅷党杁䍁䄰䅉祁䑁䅁杍睁䍁䄴䅥獂䡁䅍兢摂䙁䅣兒䑂䍁䅁䅋祁䍁䅫睊桁䍁䅑杒歁䑁䅉䅍㙁䍁䅑睒歁䑁䅉䅍䅁䭁䍍䅁睂䅁䅁睊扂䕁䅕兖杁䕁䅙兡畂䝁䅅杢橂䝁䅫兙獂䍁䅁䅕祂䝁䄸杚灂䝁䅷党杁䍁䄰䅉祁䑁䅁杍睁䍁䄴䅥獂䡁䅍兢摂䙁䅣兒䑂䍁䅁䅋祁䍁䅫睊桁䍁䅑杒歁䑁䅉免㙁䍁䅑睒歁䑁䅉免䅁䭁䍕䅁睂䅁䅁睊扂䕁䅕兖杁䕁䅙兡畂䝁䅅杢橂䝁䅫兙獂䍁䅁䅕祂䝁䄸杚灂䝁䅷党杁䍁䄰䅉祁䑁䅁杍睁䍁䄴䅥獂䡁䅍兢摂䙁䅣兒䑂䍁䅁䅋祁䍁䅫睊桁䍁䅑杒歁䑁䅍李㙁䍁䅑杓歁䑁䅍李䅁䭁䍳䅁睂䅁䅁睊扂䕁䅕兖杁䕁䅙兡畂䝁䅅杢橂䝁䅫兙獂䍁䅁䅕祂䝁䄸杚灂䝁䅷党杁䍁䄰䅉祁䑁䅁杍睁䍁䄴䅥獂䡁䅍兢摂䙁䅣兒䑂䍁䅁䅋祁䍁䅫睊桁䍁䅑杒歁䑁䅍睎㙁䍁䅑杓歁䑁䅍睎䅁䭁䌰䅁歂䅁䅁睊扂䕁䅕兖杁䕁䅙兡畂䝁䅅杢橂䝁䅫兙獂䍁䅁䅕祂䝁䄸杚灂䝁䅷党杁䍁䄰䅉祁䑁䅁杍睁䍁䄴䅥獂䡁䅍兢摂䙁䅣兒䑂䍁䅁䅋祁䍁䅫睊桁䍁䅑睕歁䑁䅍兏䅁䭁䌴䅁歂䅁䅁睊扂䕁䅕兖杁䕁䅙兡畂䝁䅅杢橂䝁䅫兙獂䍁䅁䅕祂䝁䄸杚灂䝁䅷党杁䍁䄰䅉祁䑁䅁杍睁䍁䄴䅥獂䡁䅍兢摂䙁䅣兒䑂䍁䅁䅋祁䍁䅫睊桁䍁䅑杖歁䑁䅑杍䅁䭁䍙䅁睂䅁䅁睊扂䕁䅕兖杁䕁䅙兡畂䝁䅅杢橂䝁䅫兙獂䍁䅁䅕祂䝁䄸杚灂䝁䅷党杁䍁䄰䅉祁䑁䅁杍睁䍁䄴䅥獂䡁䅍兢摂䙁䅣兒䑂䍁䅁䅋祁䍁䅫睊桁䍁䅑睖歁䑁䅑䅏㙁䍁䅑睖歁䑁䅕李䅁䭁䍧䅁歂䅁䅁睊扂䕁䅕兖杁䕁䅙兡畂䝁䅅杢橂䝁䅫兙獂䍁䅁䅕祂䝁䄸杚灂䝁䅷党杁䍁䄰䅉祁䑁䅁杍睁䍁䄴䅥獂䡁䅍兢摂䙁䅣兒䑂䍁䅁䅋祁䍁䅫睊桁䍁䅑䅗歁䑁䅑杍䅁䭁䍣䅁歂䅁䅁睊扂䕁䅕兖杁䕁䅙兡畂䝁䅅杢橂䝁䅫兙獂䍁䅁䅕祂䝁䄸杚灂䝁䅷党杁䍁䄰䅉祁䑁䅁杍睁䍁䄴䅥獂䡁䅍兢摂䙁䅣兒䑂䍁䅁䅋祁䍁䅫睊桁䍁䅑䅗歁䑁䅑睍䅁䭁䍫䅁敂䅁䅁睊扂䕁䅕兖杁䕁䅙兡畂䝁䅅杢橂䝁䅫兙獂䍁䅁䅕祂䝁䄸杚灂䝁䅷党杁䍁䄰䅉祁䑁䅁杍睁䍁䄴䅥獂䡁䅍兢摂䙁䅣兒䑂䍁䅣光歁䕁䅉䅊硁䑁䅅兎䅁乁䔴䅁捂䅁䅁睊扂䕁䅕兖杁䕁䅙兡畂䝁䅅杢橂䝁䅫兙獂䍁䅁䅕祂䝁䄸杚灂䝁䅷党杁䍁䄰䅉祁䑁䅁杍睁䍁䄴䅥獂䡁䅍兢摂䙁䅣兒䑂䍁䅣光歁䕁䅍䅊祁䑁䅁䅁杄䅂䅁䅡䅁䍁䅣睗䙂䙁䅕䅉䝂䝁䅫杢桂䝁䄴睙灂䝁䅅䅢杁䙁䅁杣療䝁䅙兡獂䝁䅕䅉瑁䍁䅁杍睁䑁䅉䅍畁䡁䅧䅢穂䝁䄰兘塂䕁䅕睑湁䍁䅅䅊䑂䍁䅑杍ぁ䑁䅯䅊䑂䍁䅑睍ㅁ䅁䅁朴䅑䙁䅷䅁湁䙁䅳兒噂䍁䅁杒灂䝁䄴兙畂䝁䅍兡桂䝁䅷䅉兂䡁䅉睢浂䝁䅫䅢求䍁䅁兌杁䑁䅉䅍祁䑁䅁杌㑂䝁䅷督瑂䙁䄰睖䙂䕁䅍睊桁䍁䅑睑歁䑁䅍李䅁佁䕑䅁煂䅁䅁睊扂䕁䅕兖杁䕁䅙兡畂䝁䅅杢橂䝁䅫兙獂䍁䅁䅕祂䝁䄸杚灂䝁䅷党杁䍁䄰䅉祁䑁䅁杍睁䍁䄴䅥獂䡁䅍兢摂䙁䅣兒䑂䍁䅣光歁䕁䅍䅊ぁ䑁䅅杏歁䕁䅍䅊硁䑁䅅睍䅁佁䕙䅁獂䅁䅁睊扂䕁䅕兖杁䕁䅙兡畂䝁䅅杢橂䝁䅫兙獂䍁䅁䅕祂䝁䄸杚灂䝁䅷党杁䍁䄰䅉祁䑁䅁杍睁䍁䄴䅥獂䡁䅍兢摂䙁䅣兒䑂䍁䅣光歁䕁䅑䅊硁䑁䅅䅏㙁䍁䅑睔歁䑁䅅免㑁䅁䅁眳䅑䝁䅧䅁湁䙁䅳兒噂䍁䅁杒灂䝁䄴兙畂䝁䅍兡桂䝁䅷䅉兂䡁䅉睢浂䝁䅫䅢求䍁䅁兌杁䑁䅉䅍祁䑁䅁杌㑂䝁䅷督瑂䙁䄰睖䙂䕁䅍睊桁䍁䅑杒歁䑁䅉䅍㙁䍁䅑睒歁䑁䅉䅍䅁佁䕅䅁潂䅁䅁睊扂䕁䅕兖杁䕁䅙兡畂䝁䅅杢橂䝁䅫兙獂䍁䅁䅕祂䝁䄸杚灂䝁䅷党杁䍁䄰䅉祁䑁䅁杍睁䍁䄴䅥獂䡁䅍兢摂䙁䅣兒䑂䍁䅣光歁䕁䅙䅊祁䑁䅅杏歁䕁䅣䅊祁䑁䅅䅁橄䅂䅁䅡䅁䍁䅣睗䙂䙁䅕䅉䝂䝁䅫杢桂䝁䄴睙灂䝁䅅䅢杁䙁䅁杣療䝁䅙兡獂䝁䅕䅉瑁䍁䅁杍睁䑁䅉䅍畁䡁䅧䅢穂䝁䄰兘塂䕁䅕睑湁䍁䅅䅊䝂䍁䅑睍㉁䑁䅯䅊䭂䍁䅑睍㉁䅁䅁儵䅑䝁䅧䅁湁䙁䅳兒噂䍁䅁杒灂䝁䄴兙畂䝁䅍兡桂䝁䅷䅉兂䡁䅉睢浂䝁䅫䅢求䍁䅁兌杁䑁䅉䅍祁䑁䅁杌㑂䝁䅷督瑂䙁䄰睖䙂䕁䅍睊桁䍁䅑杒歁䑁䅍睎㙁䍁䅑杓歁䑁䅍睎䅁佁䕣䅁捂䅁䅁睊扂䕁䅕兖杁䕁䅙兡畂䝁䅅杢橂䝁䅫兙獂䍁䅁䅕祂䝁䄸杚灂䝁䅷党杁䍁䄰䅉祁䑁䅁杍睁䍁䄴䅥獂䡁䅍兢摂䙁䅣兒䑂䍁䅣光歁䙁䅍䅊穁䑁䅫䅁摄䅂䅁䅘䅁䍁䅣睗䙂䙁䅕䅉䝂䝁䅫杢桂䝁䄴睙灂䝁䅅䅢杁䙁䅁杣療䝁䅙兡獂䝁䅕䅉瑁䍁䅁杍睁䑁䅉䅍畁䡁䅧䅢穂䝁䄰兘塂䕁䅕睑湁䍁䅅䅊坂䍁䅑䅎祁䅁䅁䄶䅑䝁䅧䅁湁䙁䅳兒噂䍁䅁杒灂䝁䄴兙畂䝁䅍兡桂䝁䅷䅉兂䡁䅉睢浂䝁䅫䅢求䍁䅁兌杁䑁䅉䅍祁䑁䅁杌㑂䝁䅷督瑂䙁䄰睖䙂䕁䅍睊桁䍁䅑睖歁䑁䅑䅏㙁䍁䅑睖歁䑁䅕李䅁佁䕯䅁捂䅁䅁睊扂䕁䅕兖杁䕁䅙兡畂䝁䅅杢橂䝁䅫兙獂䍁䅁䅕祂䝁䄸杚灂䝁䅷党杁䍁䄰䅉祁䑁䅁杍睁䍁䄴䅥獂䡁䅍兢摂䙁䅣兒䑂䍁䅣光歁䙁䅧䅊ぁ䑁䅉䅁灄䅂䅁䅘䅁䍁䅣睗䙂䙁䅕䅉䝂䝁䅫杢桂䝁䄴睙灂䝁䅅䅢杁䙁䅁杣療䝁䅙兡獂䝁䅕䅉瑁䍁䅁杍睁䑁䅉䅍畁䡁䅧䅢穂䝁䄰兘塂䕁䅕睑湁䍁䅅䅊奂䍁䅑䅎穁䅁䅁眶䅑䝁䅙䅁湁䙁䅳兒噂䍁䅁杒灂䝁䄴兙畂䝁䅍兡桂䝁䅷䅉兂䡁䅉睢浂䝁䅫䅢求䍁䅁兌杁䑁䅉䅍祁䑁䅁杌㑂䝁䅷督瑂䙁䄰䅗䙂䕁䅷䅉潁䑁䅉克湁䍁䅅䅊䍂䍁䅑免硁䑁䅕䅁牄杁䅁䅚䅁䍁䅣睗䙂䙁䅕䅉䝂䝁䅫杢桂䝁䄴睙灂䝁䅅䅢杁䙁䅁杣療䝁䅙兡獂䝁䅕䅉瑁䍁䅁杍睁䑁䅉䅍畁䡁䅧䅢穂䝁䄰兘奂䕁䅕䅔杁䍁䅧杍灁䍁䅣光歁䕁䅍䅊祁䑁䅁䅁敄杁䅁䅣䅁䍁䅣睗䙂䙁䅕䅉䝂䝁䅫杢桂䝁䄴睙灂䝁䅅䅢杁䙁䅁杣療䝁䅙兡獂䝁䅕䅉瑁䍁䅁杍睁䑁䅉䅍畁䡁䅧䅢穂䝁䄰兘奂䕁䅕䅔杁䍁䅧杍灁䍁䅣光歁䕁䅍䅊祁䑁䅑杏歁䕁䅍䅊穁䑁䅕䅁杄杁䅁䅚䅁䍁䅣睗䙂䙁䅕䅉䝂䝁䅫杢桂䝁䄴睙灂䝁䅅䅢杁䙁䅁杣療䝁䅙兡獂䝁䅕䅉瑁䍁䅁杍睁䑁䅉䅍畁䡁䅧䅢穂䝁䄰兘奂䕁䅕䅔杁䍁䅧杍灁䍁䅣光歁䕁䅍䅊穁䑁䅙䅁楄杁䅁杣䅁䍁䅣睗䙂䙁䅕䅉䝂䝁䅫杢桂䝁䄴睙灂䝁䅅䅢杁䙁䅁杣療䝁䅙兡獂䝁䅕䅉瑁䍁䅁杍睁䑁䅉䅍畁䡁䅧䅢穂䝁䄰兘奂䕁䅕䅔杁䍁䅧杍灁䍁䅣光歁䕁䅍䅊ぁ䑁䅅杏歁䕁䅍䅊硁䑁䅅睍䅁佁䍑䅁あ䅁䅁睊扂䕁䅕兖杁䕁䅙兡畂䝁䅅杢橂䝁䅫兙獂䍁䅁䅕祂䝁䄸杚灂䝁䅷党杁䍁䄰䅉祁䑁䅁杍睁䍁䄴䅥獂䡁䅍兢摂䙁䅧兒䵂䍁䅁䅋祁䍁䅫睊桁䍁䅑䅒歁䑁䅅免㑁䑁䅯䅊偂䍁䅑免硁䑁䅧䅁獄杁䅁䅣䅁䍁䅣睗䙂䙁䅕䅉䝂䝁䅫杢桂䝁䄴睙灂䝁䅅䅢杁䙁䅁杣療䝁䅙兡獂䝁䅕䅉瑁䍁䅁杍睁䑁䅉䅍畁䡁䅧䅢穂䝁䄰兘奂䕁䅕䅔杁䍁䅧杍灁䍁䅣光歁䕁䅙䅊祁䑁䅁杏歁䕁䅣䅊祁䑁䅁䅁晄杁䅁䅣䅁䍁䅣睗䙂䙁䅕䅉䝂䝁䅫杢桂䝁䄴睙灂䝁䅅䅢杁䙁䅁杣療䝁䅙兡獂䝁䅕䅉瑁䍁䅁杍睁䑁䅉䅍畁䡁䅧䅢穂䝁䄰兘奂䕁䅕䅔杁䍁䅧杍灁䍁䅣光歁䕁䅙䅊祁䑁䅅杏歁䕁䅣䅊祁䑁䅅䅁桄杁䅁䅣䅁䍁䅣睗䙂䙁䅕䅉䝂䝁䅫杢桂䝁䄴睙灂䝁䅅䅢杁䙁䅁杣療䝁䅙兡獂䝁䅕䅉瑁䍁䅁杍睁䑁䅉䅍畁䡁䅧䅢穂䝁䄰兘奂䕁䅕䅔杁䍁䅧杍灁䍁䅣光歁䕁䅙䅊穁䑁䅙杏歁䕁䅯䅊穁䑁䅙䅁橄杁䅁䅣䅁䍁䅣睗䙂䙁䅕䅉䝂䝁䅫杢桂䝁䄴睙灂䝁䅅䅢杁䙁䅁杣療䝁䅙兡獂䝁䅕䅉瑁䍁䅁杍睁䑁䅉䅍畁䡁䅧䅢穂䝁䄰兘奂䕁䅕䅔杁䍁䅧杍灁䍁䅣光歁䕁䅙䅊穁䑁䅣杏歁䕁䅯䅊穁䑁䅣䅁汄杁䅁䅚䅁䍁䅣睗䙂䙁䅕䅉䝂䝁䅫杢桂䝁䄴睙灂䝁䅅䅢杁䙁䅁杣療䝁䅙兡獂䝁䅕䅉瑁䍁䅁杍睁䑁䅉䅍畁䡁䅧䅢穂䝁䄰兘奂䕁䅕䅔杁䍁䅧杍灁䍁䅣光歁䙁䅍䅊穁䑁䅫䅁浄杁䅁䅚䅁䍁䅣睗䙂䙁䅕䅉䝂䝁䅫杢桂䝁䄴睙灂䝁䅅䅢杁䙁䅁杣療䝁䅙兡獂䝁䅕䅉瑁䍁䅁杍睁䑁䅉䅍畁䡁䅧䅢穂䝁䄰兘奂䕁䅕䅔杁䍁䅧杍灁䍁䅣光歁䙁䅙䅊ぁ䑁䅉䅁湄杁䅁䅣䅁䍁䅣睗䙂䙁䅕䅉䝂䝁䅫杢桂䝁䄴睙灂䝁䅅䅢杁䙁䅁杣療䝁䅙兡獂䝁䅕䅉瑁䍁䅁杍睁䑁䅉䅍畁䡁䅧䅢穂䝁䄰兘奂䕁䅕䅔杁䍁䅧杍灁䍁䅣光歁䙁䅣䅊ぁ䑁䅧杏歁䙁䅣䅊ㅁ䑁䅙䅁灄杁䅁䅚䅁䍁䅣睗䙂䙁䅕䅉䝂䝁䅫杢桂䝁䄴睙灂䝁䅅䅢杁䙁䅁杣療䝁䅙兡獂䝁䅕䅉瑁䍁䅁杍睁䑁䅉䅍畁䡁䅧䅢穂䝁䄰兘奂䕁䅕䅔杁䍁䅧杍灁䍁䅣光歁䙁䅧䅊ぁ䑁䅉䅁潄杁䅁䅚䅁䍁䅣睗䙂䙁䅕䅉䝂䝁䅫杢桂䝁䄴睙灂䝁䅅䅢杁䙁䅁杣療䝁䅙兡獂䝁䅕䅉瑁䍁䅁杍睁䑁䅉䅍畁䡁䅧䅢穂䝁䄰兘奂䕁䅕䅔杁䍁䅧杍灁䍁䅣光歁䙁䅧䅊ぁ䑁䅍䅁煄杁䅁杘䅁䍁䅣睗䙂䙁䅕䅉䝂䝁䅫杢桂䝁䄴睙灂䝁䅅䅢杁䙁䅁杣療䝁䅙兡獂䝁䅕䅉瑁䍁䅁杍睁䑁䅉䅍畁䡁䅧䅢穂䝁䄰兘奂䕁䅕䅔湁䍁䅅䅊䍂䍁䅑免硁䑁䅕䅁㕄䅂䅁䅘䅁䍁䅣睗䙂䙁䅕䅉䝂䝁䅫杢桂䝁䄴睙灂䝁䅅䅢杁䙁䅁杣療䝁䅙兡獂䝁䅕䅉瑁䍁䅁杍睁䑁䅉䅍畁䡁䅧䅢穂䝁䄰兘奂䕁䅕䅔湁䍁䅅䅊䑂䍁䅑杍睁䅁䅁䄷䅑䝁䅧䅁湁䙁䅳兒噂䍁䅁杒灂䝁䄴兙畂䝁䅍兡桂䝁䅷䅉兂䡁䅉睢浂䝁䅫䅢求䍁䅁兌杁䑁䅉䅍祁䑁䅁杌㑂䝁䅷督瑂䙁䄰䅗䙂䕁䅷睊桁䍁䅑睑歁䑁䅉䅎㙁䍁䅑睑歁䑁䅍兎䅁佁䔴䅁捂䅁䅁睊扂䕁䅕兖杁䕁䅙兡畂䝁䅅杢橂䝁䅫兙獂䍁䅁䅕祂䝁䄸杚灂䝁䅷党杁䍁䄰䅉祁䑁䅁杍睁䍁䄴䅥獂䡁䅍兢摂䙁䅧兒䵂䍁䅣光歁䕁䅍䅊穁䑁䅙䅁睄䅂䅁条䅁䍁䅣睗䙂䙁䅕䅉䝂䝁䅫杢桂䝁䄴睙灂䝁䅅䅢杁䙁䅁杣療䝁䅙兡獂䝁䅕䅉瑁䍁䅁杍睁䑁䅉䅍畁䡁䅧䅢穂䝁䄰兘奂䕁䅕䅔湁䍁䅅䅊䑂䍁䅑䅎硁䑁䅯䅊䑂䍁䅑免硁䑁䅍䅁祄䅂䅁䅢䅁䍁䅣睗䙂䙁䅕䅉䝂䝁䅫杢桂䝁䄴睙灂䝁䅅䅢杁䙁䅁杣療䝁䅙兡獂䝁䅕䅉瑁䍁䅁杍睁䑁䅉䅍畁䡁䅧䅢穂䝁䄰兘奂䕁䅕䅔湁䍁䅅䅊䕂䍁䅑免硁䑁䅧杏歁䕁䄸䅊硁䑁䅅䅏䅁偁䕯䅁潂䅁䅁睊扂䕁䅕兖杁䕁䅙兡畂䝁䅅杢橂䝁䅫兙獂䍁䅁䅕祂䝁䄸杚灂䝁䅷党杁䍁䄰䅉祁䑁䅁杍睁䍁䄴䅥獂䡁䅍兢摂䙁䅧兒䵂䍁䅣光歁䕁䅙䅊祁䑁䅁杏歁䕁䅣䅊祁䑁䅁䅁瑄䅂䅁䅡䅁䍁䅣睗䙂䙁䅕䅉䝂䝁䅫杢桂䝁䄴睙灂䝁䅅䅢杁䙁䅁杣療䝁䅙兡獂䝁䅕䅉瑁䍁䅁杍睁䑁䅉䅍畁䡁䅧䅢穂䝁䄰兘奂䕁䅕䅔湁䍁䅅䅊䝂䍁䅑杍硁䑁䅯䅊䡂䍁䅑杍硁䅁䅁眷䅑䝁䅧䅁湁䙁䅳兒噂䍁䅁杒灂䝁䄴兙畂䝁䅍兡桂䝁䅷䅉兂䡁䅉睢浂䝁䅫䅢求䍁䅁兌杁䑁䅉䅍祁䑁䅁杌㑂䝁䅷督瑂䙁䄰䅗䙂䕁䅷睊桁䍁䅑杒歁䑁䅍李㙁䍁䅑杓歁䑁䅍李䅁偁䕅䅁潂䅁䅁睊扂䕁䅕兖杁䕁䅙兡畂䝁䅅杢橂䝁䅫兙獂䍁䅁䅕祂䝁䄸杚灂䝁䅷党杁䍁䄰䅉祁䑁䅁杍睁䍁䄴䅥獂䡁䅍兢摂䙁䅧兒䵂䍁䅣光歁䕁䅙䅊穁䑁䅣杏歁䕁䅯䅊穁䑁䅣䅁穄䅂䅁䅘䅁䍁䅣睗䙂䙁䅕䅉䝂䝁䅫杢桂䝁䄴睙灂䝁䅅䅢杁䙁䅁杣療䝁䅙兡獂䝁䅕䅉瑁䍁䅁杍睁䑁䅉䅍畁䡁䅧䅢穂䝁䄰兘奂䕁䅕䅔湁䍁䅅䅊呂䍁䅑睍㕁䅁䅁䄫䅑䙁䅷䅁湁䙁䅳兒噂䍁䅁杒灂䝁䄴兙畂䝁䅍兡桂䝁䅷䅉兂䡁䅉睢浂䝁䅫䅢求䍁䅁兌杁䑁䅉䅍祁䑁䅁杌㑂䝁䅷督瑂䙁䄰䅗䙂䕁䅷睊桁䍁䅑杖歁䑁䅑杍䅁偁䕑䅁潂䅁䅁睊扂䕁䅕兖杁䕁䅙兡畂䝁䅅杢橂䝁䅫兙獂䍁䅁䅕祂䝁䄸杚灂䝁䅷党杁䍁䄰䅉祁䑁䅁杍睁䍁䄴䅥獂䡁䅍兢摂䙁䅧兒䵂䍁䅣光歁䙁䅣䅊ぁ䑁䅧杏歁䙁䅣䅊ㅁ䑁䅙䅁㉄䅂䅁䅘䅁䍁䅣睗䙂䙁䅕䅉䝂䝁䅫杢桂䝁䄴睙灂䝁䅅䅢杁䙁䅁杣療䝁䅙兡獂䝁䅕䅉瑁䍁䅁杍睁䑁䅉䅍畁䡁䅧䅢穂䝁䄰兘奂䕁䅕䅔湁䍁䅅䅊奂䍁䅑䅎祁䅁䅁儹䅑䙁䅷䅁湁䙁䅳兒噂䍁䅁杒灂䝁䄴兙畂䝁䅍兡桂䝁䅷䅉兂䡁䅉睢浂䝁䅫䅢求䍁䅁兌杁䑁䅉䅍祁䑁䅁杌㑂䝁䅷督瑂䙁䄰䅗䙂䕁䅷睊桁䍁䅑䅗歁䑁䅑睍䅁偁䕣䅁祂䅁䅁睊扂䕁䅕兖杁䕁䅙兡畂䝁䅅杢橂䝁䅫兙獂䍁䅁䅕祂䝁䄸杚灂䝁䅷党杁䍁䄰䅉祁䑁䅁杍硁䍁䅁兌杁䑁䅍兌硁䑁䅅兌祁䑁䅉杌㑂䝁䅷督瑂䙁䄰兑䙂䕁䅕睊桁䍁䅑村歁䑁䅅免ㅁ䅁䅁䅧䅕䡁䅁䅁湁䙁䅳兒噂䍁䅁杒灂䝁䄴兙畂䝁䅍兡桂䝁䅷䅉兂䡁䅉睢浂䝁䅫䅢求䍁䅁兌杁䑁䅉䅍祁䑁䅅䅉瑁䍁䅁睍瑁䑁䅅免瑁䑁䅉杍畁䡁䅧䅢穂䝁䄰兘䉂䕁䅕兒湁䍁䅅䅊䑂䍁䅑杍睁䅁䅁督䅕䡁䅷䅁湁䙁䅳兒噂䍁䅁杒灂䝁䄴兙畂䝁䅍兡桂䝁䅷䅉兂䡁䅉睢浂䝁䅫䅢求䍁䅁兌杁䑁䅉䅍祁䑁䅅䅉瑁䍁䅁睍瑁䑁䅅免瑁䑁䅉杍畁䡁䅧䅢穂䝁䄰兘䉂䕁䅕兒湁䍁䅅䅊䑂䍁䅑杍ぁ䑁䅯䅊䑂䍁䅑睍ㅁ䅁䅁兤䅕䡁䅁䅁湁䙁䅳兒噂䍁䅁杒灂䝁䄴兙畂䝁䅍兡桂䝁䅷䅉兂䡁䅉睢浂䝁䅫䅢求䍁䅁兌杁䑁䅉䅍祁䑁䅅䅉瑁䍁䅁睍瑁䑁䅅免瑁䑁䅉杍畁䡁䅧䅢穂䝁䄰兘䉂䕁䅕兒湁䍁䅅䅊䑂䍁䅑睍㉁䅁䅁䅥䅕䡁䄴䅁湁䙁䅳兒噂䍁䅁杒灂䝁䄴兙畂䝁䅍兡桂䝁䅷䅉兂</t>
  </si>
  <si>
    <t>MN, WI</t>
  </si>
  <si>
    <t>WI,IA,IL,MN</t>
  </si>
  <si>
    <t>IL,MO</t>
  </si>
  <si>
    <t>10 States</t>
  </si>
  <si>
    <t>WA,OR,AK,ID</t>
  </si>
  <si>
    <t>Public Service Enterprise Group (NYSE-PEG)</t>
  </si>
  <si>
    <t>WEC</t>
  </si>
  <si>
    <t>XEL</t>
  </si>
  <si>
    <t>XXXX</t>
  </si>
  <si>
    <t>XX</t>
  </si>
  <si>
    <t>MI</t>
  </si>
  <si>
    <t>NY,PA</t>
  </si>
  <si>
    <t>VA,NC,SC,OH,WV,UT</t>
  </si>
  <si>
    <t>NC,OH,FL,SC,KY</t>
  </si>
  <si>
    <t>CA</t>
  </si>
  <si>
    <t>LA,AR,MS,TX</t>
  </si>
  <si>
    <t>KS,MO</t>
  </si>
  <si>
    <t>CT,NH,MA</t>
  </si>
  <si>
    <t>HI</t>
  </si>
  <si>
    <t>ID</t>
  </si>
  <si>
    <t>WI</t>
  </si>
  <si>
    <t>FL</t>
  </si>
  <si>
    <t>MT,SD,NE</t>
  </si>
  <si>
    <t>OK,AR</t>
  </si>
  <si>
    <t>MN,ND,SD</t>
  </si>
  <si>
    <t>AZ</t>
  </si>
  <si>
    <t>OR</t>
  </si>
  <si>
    <t>CA,TX</t>
  </si>
  <si>
    <t>GA,FL,NJ,IL,VA,TN,MS</t>
  </si>
  <si>
    <t>WI,IL,MN,MI</t>
  </si>
  <si>
    <t>MN,WI,ND,SD,MI</t>
  </si>
  <si>
    <t>Capital IQ Company Screening Report &gt; Electric, Gas and Water Companies Financial Data</t>
  </si>
  <si>
    <t>Exchange:Ticker</t>
  </si>
  <si>
    <t>S&amp;P Entity ID</t>
  </si>
  <si>
    <t>Total Revenue [CY 2020] ($USDmm, Historical rate)</t>
  </si>
  <si>
    <t>Operating Income [CY 2020] ($USDmm, Historical rate)</t>
  </si>
  <si>
    <t>Interest Expense [CY 2020] ($USDmm, Historical rate)</t>
  </si>
  <si>
    <t>Net Property, Plant &amp; Equipment [Latest Annual] ($USDmm, Historical rate)</t>
  </si>
  <si>
    <t>Total Short-Term Borrowings [Latest Annual] ($USDmm, Historical rate)</t>
  </si>
  <si>
    <t>Long-Term Debt [Latest Annual] ($USDmm, Historical rate)</t>
  </si>
  <si>
    <t>Total Pref. Equity [Latest Annual] ($USDmm, Historical rate)</t>
  </si>
  <si>
    <t>Total Common Equity [Latest Annual] ($USDmm, Historical rate)</t>
  </si>
  <si>
    <t>Return on Common Equity % [LTM]</t>
  </si>
  <si>
    <t>Market Capitalization [My Setting] [Latest] ($USDmm, Historical rate)</t>
  </si>
  <si>
    <t>Watch Lists</t>
  </si>
  <si>
    <t>SP_TICKER</t>
  </si>
  <si>
    <t>SP_ENTITY_ID</t>
  </si>
  <si>
    <t>IQ_TOTAL_REV</t>
  </si>
  <si>
    <t>FY2021</t>
  </si>
  <si>
    <t>IQ_INDUSTRY_CLASSIFICATION</t>
  </si>
  <si>
    <t>ALLETE, Inc. (NYSE:ALE)</t>
  </si>
  <si>
    <t>NYSE:ALE</t>
  </si>
  <si>
    <t>4022309</t>
  </si>
  <si>
    <t>Utilities; Utilities; Electric Utilities; Electric Utilities; Electric Power Generation By Fossil Fuels; Electric Power Transmission and Control</t>
  </si>
  <si>
    <t>Alliant Energy Corporation (NasdaqGS:LNT)</t>
  </si>
  <si>
    <t>NasdaqGS:LNT</t>
  </si>
  <si>
    <t>4057038</t>
  </si>
  <si>
    <t>Utilities; Utilities; Electric Utilities; Electric Utilities; Electric Power Distribution; Electric Power Generation By Fossil Fuels</t>
  </si>
  <si>
    <t>Ameren Corporation (NYSE:AEE)</t>
  </si>
  <si>
    <t>NYSE:AEE</t>
  </si>
  <si>
    <t>4007308</t>
  </si>
  <si>
    <t>Utilities; Utilities; Multi-Utilities; Multi-Utilities</t>
  </si>
  <si>
    <t>American Electric Power Company, Inc. (NasdaqGS:AEP)</t>
  </si>
  <si>
    <t>NasdaqGS:AEP</t>
  </si>
  <si>
    <t>4006321</t>
  </si>
  <si>
    <t>Utilities; Utilities; Electric Utilities; Electric Utilities; Electric Power Distribution; Electric Power Generation By Fossil Fuels; Electric Power Generation By Nuclear Fuels; Electric Power Transmission and Control</t>
  </si>
  <si>
    <t>Avangrid, Inc. (NYSE:AGR)</t>
  </si>
  <si>
    <t>NYSE:AGR</t>
  </si>
  <si>
    <t>4057045</t>
  </si>
  <si>
    <t>Utilities; Utilities; Electric Utilities; Electric Utilities; Electric Power Distribution; Electric Power Generation By Fossil Fuels; Electric Power Transmission and Control</t>
  </si>
  <si>
    <t>Avista Corporation (NYSE:AVA)</t>
  </si>
  <si>
    <t>NYSE:AVA</t>
  </si>
  <si>
    <t>4057075</t>
  </si>
  <si>
    <t>Black Hills Corporation (NYSE:BKH)</t>
  </si>
  <si>
    <t>NYSE:BKH</t>
  </si>
  <si>
    <t>4010420</t>
  </si>
  <si>
    <t>CenterPoint Energy, Inc. (NYSE:CNP)</t>
  </si>
  <si>
    <t>NYSE:CNP</t>
  </si>
  <si>
    <t>4074390</t>
  </si>
  <si>
    <t>CMS Energy Corporation (NYSE:CMS)</t>
  </si>
  <si>
    <t>NYSE:CMS</t>
  </si>
  <si>
    <t>4004172</t>
  </si>
  <si>
    <t>Consolidated Edison, Inc. (NYSE:ED)</t>
  </si>
  <si>
    <t>NYSE:ED</t>
  </si>
  <si>
    <t>4057041</t>
  </si>
  <si>
    <t>Dominion Energy, Inc. (NYSE:D)</t>
  </si>
  <si>
    <t>NYSE:D</t>
  </si>
  <si>
    <t>4001616</t>
  </si>
  <si>
    <t>DTE Energy Company (NYSE:DTE)</t>
  </si>
  <si>
    <t>NYSE:DTE</t>
  </si>
  <si>
    <t>4057044</t>
  </si>
  <si>
    <t>Duke Energy Corporation (NYSE:DUK)</t>
  </si>
  <si>
    <t>NYSE:DUK</t>
  </si>
  <si>
    <t>4121470</t>
  </si>
  <si>
    <t>Edison International (NYSE:EIX)</t>
  </si>
  <si>
    <t>NYSE:EIX</t>
  </si>
  <si>
    <t>4056943</t>
  </si>
  <si>
    <t>Utilities; Utilities; Electric Utilities; Electric Utilities; Electric Power Distribution; Electric Power Transmission and Control</t>
  </si>
  <si>
    <t>Entergy Corporation (NYSE:ETR)</t>
  </si>
  <si>
    <t>NYSE:ETR</t>
  </si>
  <si>
    <t>4007889</t>
  </si>
  <si>
    <t>Evergy, Inc. (NYSE:EVRG)</t>
  </si>
  <si>
    <t>NYSE:EVRG</t>
  </si>
  <si>
    <t>8603803</t>
  </si>
  <si>
    <t>Eversource Energy (NYSE:ES)</t>
  </si>
  <si>
    <t>NYSE:ES</t>
  </si>
  <si>
    <t>4057052</t>
  </si>
  <si>
    <t>Exelon Corporation (NasdaqGS:EXC)</t>
  </si>
  <si>
    <t>NasdaqGS:EXC</t>
  </si>
  <si>
    <t>4057056</t>
  </si>
  <si>
    <t>FirstEnergy Corp. (NYSE:FE)</t>
  </si>
  <si>
    <t>NYSE:FE</t>
  </si>
  <si>
    <t>4056944</t>
  </si>
  <si>
    <t>Fortis Inc. (TSX:FTS)</t>
  </si>
  <si>
    <t>TSX:FTS</t>
  </si>
  <si>
    <t>4082871</t>
  </si>
  <si>
    <t>Hawaiian Electric Industries, Inc. (NYSE:HE)</t>
  </si>
  <si>
    <t>NYSE:HE</t>
  </si>
  <si>
    <t>1031123</t>
  </si>
  <si>
    <t>IDACORP, Inc. (NYSE:IDA)</t>
  </si>
  <si>
    <t>NYSE:IDA</t>
  </si>
  <si>
    <t>4056949</t>
  </si>
  <si>
    <t>MGE Energy, Inc. (NasdaqGS:MGEE)</t>
  </si>
  <si>
    <t>NasdaqGS:MGEE</t>
  </si>
  <si>
    <t>4072883</t>
  </si>
  <si>
    <t>NextEra Energy, Inc. (NYSE:NEE)</t>
  </si>
  <si>
    <t>NYSE:NEE</t>
  </si>
  <si>
    <t>3010401</t>
  </si>
  <si>
    <t>NorthWestern Corporation (NasdaqGS:NWE)</t>
  </si>
  <si>
    <t>NasdaqGS:NWE</t>
  </si>
  <si>
    <t>4057053</t>
  </si>
  <si>
    <t>OGE Energy Corp. (NYSE:OGE)</t>
  </si>
  <si>
    <t>NYSE:OGE</t>
  </si>
  <si>
    <t>4057055</t>
  </si>
  <si>
    <t>Otter Tail Corporation (NasdaqGS:OTTR)</t>
  </si>
  <si>
    <t>NasdaqGS:OTTR</t>
  </si>
  <si>
    <t>4057017</t>
  </si>
  <si>
    <t>PG&amp;E Corporation (NYSE:PCG)</t>
  </si>
  <si>
    <t>NYSE:PCG</t>
  </si>
  <si>
    <t>4057057</t>
  </si>
  <si>
    <t>Pinnacle West Capital Corporation (NYSE:PNW)</t>
  </si>
  <si>
    <t>NYSE:PNW</t>
  </si>
  <si>
    <t>4056951</t>
  </si>
  <si>
    <t>PNM Resources, Inc. (NYSE:PNM)</t>
  </si>
  <si>
    <t>NYSE:PNM</t>
  </si>
  <si>
    <t>4006880</t>
  </si>
  <si>
    <t>Portland General Electric Company (NYSE:POR)</t>
  </si>
  <si>
    <t>NYSE:POR</t>
  </si>
  <si>
    <t>4057019</t>
  </si>
  <si>
    <t>Public Service Enterprise Group Incorporated (NYSE:PEG)</t>
  </si>
  <si>
    <t>NYSE:PEG</t>
  </si>
  <si>
    <t>4050911</t>
  </si>
  <si>
    <t>Sempra Energy (NYSE:SRE)</t>
  </si>
  <si>
    <t>NYSE:SRE</t>
  </si>
  <si>
    <t>4057062</t>
  </si>
  <si>
    <t>The Southern Company (NYSE:SO)</t>
  </si>
  <si>
    <t>NYSE:SO</t>
  </si>
  <si>
    <t>4004298</t>
  </si>
  <si>
    <t>Unitil Corporation (NYSE:UTL)</t>
  </si>
  <si>
    <t>NYSE:UTL</t>
  </si>
  <si>
    <t>4056953</t>
  </si>
  <si>
    <t>WEC Energy Group, Inc. (NYSE:WEC)</t>
  </si>
  <si>
    <t>NYSE:WEC</t>
  </si>
  <si>
    <t>4009725</t>
  </si>
  <si>
    <t>Xcel Energy Inc. (NasdaqGS:XEL)</t>
  </si>
  <si>
    <t>NasdaqGS:XEL</t>
  </si>
  <si>
    <t>4025308</t>
  </si>
  <si>
    <t>Market Cap ($bil)</t>
  </si>
  <si>
    <t>Net Plant ($bil)</t>
  </si>
  <si>
    <t>Operating Revenue ($bil)</t>
  </si>
  <si>
    <t>䡁䅉睢浂䝁䅫䅢求䍁䅁兌杁䑁䅉䅍祁䑁䅅䅉瑁䍁䅁睍瑁䑁䅅免瑁䑁䅉杍畁䡁䅧䅢穂䝁䄰兘䉂䕁䅕兒湁䍁䅅䅊䑂䍁䅑䅎硁䑁䅯䅊䑂䍁䅑免硁䑁䅍䅁㙂兂䅁䅧䅁䍁䅣睗䙂䙁䅕䅉䝂䝁䅫杢桂䝁䄴睙灂䝁䅅䅢杁䙁䅁杣療䝁䅙兡獂䝁䅕䅉瑁䍁䅁杍睁䑁䅉免杁䍁䄰䅉穁䍁䄰免硁䍁䄰杍祁䍁䄴䅥獂䡁䅍兢摂䕁䅅兒䙂䍁䅣光歁䕁䅑䅊硁䑁䅅䅏㙁䍁䅑睔歁䑁䅅免㑁䅁䅁內䅕䡁䅷䅁湁䙁䅳兒噂䍁䅁杒灂䝁䄴兙畂䝁䅍兡桂䝁䅷䅉兂䡁䅉睢浂䝁䅫䅢求䍁䅁兌杁䑁䅉䅍祁䑁䅅䅉瑁䍁䅁睍瑁䑁䅅免瑁䑁䅉杍畁䡁䅧䅢穂䝁䄰兘䉂䕁䅕兒湁䍁䅅䅊䝂䍁䅑杍睁䑁䅯䅊䡂䍁䅑杍睁䅁䅁䅤䅕䡁䅷䅁湁䙁䅳兒噂䍁䅁杒灂䝁䄴兙畂䝁䅍兡桂䝁䅷䅉兂䡁䅉睢浂䝁䅫䅢求䍁䅁兌杁䑁䅉䅍祁䑁䅅䅉瑁䍁䅁睍瑁䑁䅅免瑁䑁䅉杍畁䡁䅧䅢穂䝁䄰兘䉂䕁䅕兒湁䍁䅅䅊䝂䍁䅑杍硁䑁䅯䅊䡂䍁䅑杍硁䅁䅁杤䅕䡁䅷䅁湁䙁䅳兒噂䍁䅁杒灂䝁䄴兙畂䝁䅍兡桂䝁䅷䅉兂䡁䅉睢浂䝁䅫䅢求䍁䅁兌杁䑁䅉䅍祁䑁䅅䅉瑁䍁䅁睍瑁䑁䅅免瑁䑁䅉杍畁䡁䅧䅢穂䝁䄰兘䉂䕁䅕兒湁䍁䅅䅊䝂䍁䅑睍㉁䑁䅯䅊䭂䍁䅑睍㉁䅁䅁入䅕䡁䅷䅁湁䙁䅳兒噂䍁䅁杒灂䝁䄴兙畂䝁䅍兡桂䝁䅷䅉兂䡁䅉睢浂䝁䅫䅢求䍁䅁兌杁䑁䅉䅍祁䑁䅅䅉瑁䍁䅁睍瑁䑁䅅免瑁䑁䅉杍畁䡁䅧䅢穂䝁䄰兘䉂䕁䅕兒湁䍁䅅䅊䝂䍁䅑睍㍁䑁䅯䅊䭂䍁䅑睍㍁䅁䅁睥䅕䡁䅁䅁湁䙁䅳兒噂䍁䅁杒灂䝁䄴兙畂䝁䅍兡桂䝁䅷䅉兂䡁䅉睢浂䝁䅫䅢求䍁䅁兌杁䑁䅉䅍祁䑁䅅䅉瑁䍁䅁睍瑁䑁䅅免瑁䑁䅉杍畁䡁䅧䅢穂䝁䄰兘䉂䕁䅕兒湁䍁䅅䅊呂䍁䅑睍㕁䅁䅁睤䅕䡁䅁䅁湁䙁䅳兒噂䍁䅁杒灂䝁䄴兙畂䝁䅍兡桂䝁䅷䅉兂䡁䅉睢浂䝁䅫䅢求䍁䅁兌杁䑁䅉䅍祁䑁䅅䅉瑁䍁䅁睍瑁䑁䅅免瑁䑁䅉杍畁䡁䅧䅢穂䝁䄰兘䉂䕁䅕兒湁䍁䅅䅊坂䍁䅑䅎祁䅁䅁䅦䅕䡁䅷䅁湁䙁䅳兒噂䍁䅁杒灂䝁䄴兙畂䝁䅍兡桂䝁䅷䅉兂䡁䅉睢浂䝁䅫䅢求䍁䅁兌杁䑁䅉䅍祁䑁䅅䅉瑁䍁䅁睍瑁䑁䅅免瑁䑁䅉杍畁䡁䅧䅢穂䝁䄰兘䉂䕁䅕兒湁䍁䅅䅊塂䍁䅑䅎㑁䑁䅯䅊塂䍁䅑兎㉁䅁䅁杦䅕䡁䅁䅁湁䙁䅳兒噂䍁䅁杒灂䝁䄴兙畂䝁䅍兡桂䝁䅷䅉兂䡁䅉睢浂䝁䅫䅢求䍁䅁兌杁䑁䅉䅍祁䑁䅅䅉瑁䍁䅁睍瑁䑁䅅免瑁䑁䅉杍畁䡁䅧䅢穂䝁䄰兘䉂䕁䅕兒湁䍁䅅䅊奂䍁䅑䅎祁䅁䅁兦䅕䡁䅁䅁湁䙁䅳兒噂䍁䅁杒灂䝁䄴兙畂䝁䅍兡桂䝁䅷䅉兂䡁䅉睢浂䝁䅫䅢求䍁䅁兌杁䑁䅉䅍祁䑁䅅䅉瑁䍁䅁睍瑁䑁䅅免瑁䑁䅉杍畁䡁䅧䅢穂䝁䄰兘䉂䕁䅕兒湁䍁䅅䅊奂䍁䅑䅎穁䅁䅁睦䅕䡁䅉䅁湁䙁䅳兒噂䍁䅁杒灂䝁䄴兙畂䝁䅍兡桂䝁䅷䅉兂䡁䅉睢浂䝁䅫䅢求䍁䅁兌杁䑁䅉䅍祁䑁䅅䅉瑁䍁䅁睍瑁䑁䅅免瑁䑁䅉杍畁䡁䅧䅢穂䝁䄰兘䉂䕁䅕䅕湁䍁䅅䅊䍂䍁䅑免硁䑁䅕䅁偃兂䅁䅣䅁䍁䅣睗䙂䙁䅕䅉䝂䝁䅫杢桂䝁䄴睙灂䝁䅅䅢杁䙁䅁杣療䝁䅙兡獂䝁䅕䅉瑁䍁䅁杍睁䑁䅉免杁䍁䄰䅉穁䍁䄰免硁䍁䄰杍祁䍁䄴䅥獂䡁䅍兢摂䕁䅅兒兂䍁䅣光歁䕁䅍䅊祁䑁䅁䅁䍃兂䅁䅦䅁䍁䅣睗䙂䙁䅕䅉䝂䝁䅫杢桂䝁䄴睙灂䝁䅅䅢杁䙁䅁杣療䝁䅙兡獂䝁䅕䅉瑁䍁䅁杍睁䑁䅉免杁䍁䄰䅉穁䍁䄰免硁䍁䄰杍祁䍁䄴䅥獂䡁䅍兢摂䕁䅅兒兂䍁䅣光歁䕁䅍䅊祁䑁䅑杏歁䕁䅍䅊穁䑁䅕䅁䕃兂䅁䅣䅁䍁䅣睗䙂䙁䅕䅉䝂䝁䅫杢桂䝁䄴睙灂䝁䅅䅢杁䙁䅁杣療䝁䅙兡獂䝁䅕䅉瑁䍁䅁杍睁䑁䅉免杁䍁䄰䅉穁䍁䄰免硁䍁䄰杍祁䍁䄴䅥獂䡁䅍兢摂䕁䅅兒兂䍁䅣光歁䕁䅍䅊穁䑁䅙䅁䡃兂䅁杦䅁䍁䅣睗䙂䙁䅕䅉䝂䝁䅫杢桂䝁䄴睙灂䝁䅅䅢杁䙁䅁杣療䝁䅙兡獂䝁䅕䅉瑁䍁䅁杍睁䑁䅉免杁䍁䄰䅉穁䍁䄰免硁䍁䄰杍祁䍁䄴䅥獂䡁䅍兢摂䕁䅅兒兂䍁䅣光歁䕁䅍䅊ぁ䑁䅅杏歁䕁䅍䅊硁䑁䅅睍䅁䥁䙫䅁䅃䅁䅁睊扂䕁䅕兖杁䕁䅙兡畂䝁䅅杢橂䝁䅫兙獂䍁䅁䅕祂䝁䄸杚灂䝁䅷党杁䍁䄰䅉祁䑁䅁杍硁䍁䅁兌杁䑁䅍兌硁䑁䅅兌祁䑁䅉杌㑂䝁䅷督瑂䙁䄰兑䙂䙁䅁睊桁䍁䅑䅒歁䑁䅅免㑁䑁䅯䅊偂䍁䅑免硁䑁䅧䅁元兂䅁䅦䅁䍁䅣睗䙂䙁䅕䅉䝂䝁䅫杢桂䝁䄴睙灂䝁䅅䅢杁䙁䅁杣療䝁䅙兡獂䝁䅕䅉瑁䍁䅁杍睁䑁䅉免杁䍁䄰䅉穁䍁䄰免硁䍁䄰杍祁䍁䄴䅥獂䡁䅍兢摂䕁䅅兒兂䍁䅣光歁䕁䅙䅊祁䑁䅁杏歁䕁䅣䅊祁䑁䅁䅁䑃兂䅁䅦䅁䍁䅣睗䙂䙁䅕䅉䝂䝁䅫杢桂䝁䄴睙灂䝁䅅䅢杁䙁䅁杣療䝁䅙兡獂䝁䅕䅉瑁䍁䅁杍睁䑁䅉免杁䍁䄰䅉穁䍁䄰免硁䍁䄰杍祁䍁䄴䅥獂䡁䅍兢摂䕁䅅兒兂䍁䅣光歁䕁䅙䅊祁䑁䅅杏歁䕁䅣䅊祁䑁䅅䅁䙃兂䅁䅦䅁䍁䅣睗䙂䙁䅕䅉䝂䝁䅫杢桂䝁䄴睙灂䝁䅅䅢杁䙁䅁杣療䝁䅙兡獂䝁䅕䅉瑁䍁䅁杍睁䑁䅉免杁䍁䄰䅉穁䍁䄰免硁䍁䄰杍祁䍁䄴䅥獂䡁䅍兢摂䕁䅅兒兂䍁䅣光歁䕁䅙䅊穁䑁䅙杏歁䕁䅯䅊穁䑁䅙䅁䥃兂䅁䅦䅁䍁䅣睗䙂䙁䅕䅉䝂䝁䅫杢桂䝁䄴睙灂䝁䅅䅢杁䙁䅁杣療䝁䅙兡獂䝁䅕䅉瑁䍁䅁杍睁䑁䅉免杁䍁䄰䅉穁䍁䄰免硁䍁䄰杍祁䍁䄴䅥獂䡁䅍兢摂䕁䅅兒兂䍁䅣光歁䕁䅙䅊穁䑁䅣杏歁䕁䅯䅊穁䑁䅣䅁䭃兂䅁䅣䅁䍁䅣睗䙂䙁䅕䅉䝂䝁䅫杢桂䝁䄴睙灂䝁䅅䅢杁䙁䅁杣療䝁䅙兡獂䝁䅕䅉瑁䍁䅁杍睁䑁䅉免杁䍁䄰䅉穁䍁䄰免硁䍁䄰杍祁䍁䄴䅥獂䡁䅍兢摂䕁䅅兒兂䍁䅣光歁䙁䅍䅊穁䑁䅫䅁䝃兂䅁䅣䅁䍁䅣睗䙂䙁䅕䅉䝂䝁䅫杢桂䝁䄴睙灂䝁䅅䅢杁䙁䅁杣療䝁䅙兡獂䝁䅕䅉瑁䍁䅁杍睁䑁䅉免杁䍁䄰䅉穁䍁䄰免硁䍁䄰杍祁䍁䄴䅥獂䡁䅍兢摂䕁䅅兒兂䍁䅣光歁䙁䅙䅊ぁ䑁䅉䅁䱃兂䅁䅦䅁䍁䅣睗䙂䙁䅕䅉䝂䝁䅫杢桂䝁䄴睙灂䝁䅅䅢杁䙁䅁杣療䝁䅙兡獂䝁䅕䅉瑁䍁䅁杍睁䑁䅉免杁䍁䄰䅉穁䍁䄰免硁䍁䄰杍祁䍁䄴䅥獂䡁䅍兢摂䕁䅅兒兂䍁䅣光歁䙁䅣䅊ぁ䑁䅧杏歁䙁䅣䅊ㅁ䑁䅙䅁乃兂䅁䅣䅁䍁䅣睗䙂䙁䅕䅉䝂䝁䅫杢桂䝁䄴睙灂䝁䅅䅢杁䙁䅁杣療䝁䅙兡獂䝁䅕䅉瑁䍁䅁杍睁䑁䅉免杁䍁䄰䅉穁䍁䄰免硁䍁䄰杍祁䍁䄴䅥獂䡁䅍兢摂䕁䅅兒兂䍁䅣光歁䙁䅧䅊ぁ䑁䅉䅁䵃兂䅁䅣䅁䍁䅣睗䙂䙁䅕䅉䝂䝁䅫杢桂䝁䄴睙灂䝁䅅䅢杁䙁䅁杣療䝁䅙兡獂䝁䅕䅉瑁䍁䅁杍睁䑁䅉免杁䍁䄰䅉穁䍁䄰免硁䍁䄰杍祁䍁䄴䅥獂䡁䅍兢摂䕁䅅兒兂䍁䅣光歁䙁䅧䅊ぁ䑁䅍䅁佃兂䅁杣䅁䍁䅣睗䙂䙁䅕䅉䝂䝁䅫杢桂䝁䄴睙灂䝁䅅䅢杁䙁䅁杣療䝁䅙兡獂䝁䅕䅉瑁䍁䅁杍睁䑁䅉免杁䍁䄰䅉穁䍁䄰免硁䍁䄰杍祁䍁䄴䅥獂䡁䅍兢摂䕁䅅兒呂䍁䅣光歁䕁䅉䅊硁䑁䅅兎䅁䭁䘰䅁睂䅁䅁睊扂䕁䅕兖杁䕁䅙兡畂䝁䅅杢橂䝁䅫兙獂䍁䅁䅕祂䝁䄸杚灂䝁䅷党杁䍁䄰䅉祁䑁䅁杍硁䍁䅁兌杁䑁䅍兌硁䑁䅅兌祁䑁䅉杌㑂䝁䅷督瑂䙁䄰兑䙂䙁䅍睊桁䍁䅑睑歁䑁䅉䅍䅁䭁䙁䅁㡂䅁䅁睊扂䕁䅕兖杁䕁䅙兡畂䝁䅅杢橂䝁䅫兙獂䍁䅁䅕祂䝁䄸杚灂䝁䅷党杁䍁䄰䅉祁䑁䅁杍硁䍁䅁兌杁䑁䅍兌硁䑁䅅兌祁䑁䅉杌㑂䝁䅷督瑂䙁䄰兑䙂䙁䅍睊桁䍁䅑睑歁䑁䅉䅎㙁䍁䅑睑歁䑁䅍兎䅁䭁䙉䅁睂䅁䅁睊扂䕁䅕兖杁䕁䅙兡畂䝁䅅杢橂䝁䅫兙獂䍁䅁䅕祂䝁䄸杚灂䝁䅷党杁䍁䄰䅉祁䑁䅁杍硁䍁䅁兌杁䑁䅍兌硁䑁䅅兌祁䑁䅉杌㑂䝁䅷督瑂䙁䄰兑䙂䙁䅍睊桁䍁䅑睑歁䑁䅍李䅁䭁䙑䅁⭂䅁䅁睊扂䕁䅕兖杁䕁䅙兡畂䝁䅅杢橂䝁䅫兙獂䍁䅁䅕祂䝁䄸杚灂䝁䅷党杁䍁䄰䅉祁䑁䅁杍硁䍁䅁兌杁䑁䅍兌硁䑁䅅兌祁䑁䅉杌㑂䝁䅷督瑂䙁䄰兑䙂䙁䅍睊桁䍁䅑睑歁䑁䅑免㙁䍁䅑睑歁䑁䅅免穁䅁䅁杰䅕䥁䅁䅁湁䙁䅳兒噂䍁䅁杒灂䝁䄴兙畂䝁䅍兡桂䝁䅷䅉兂䡁䅉睢浂䝁䅫䅢求䍁䅁兌杁䑁䅉䅍祁䑁䅅䅉瑁䍁䅁睍瑁䑁䅅免瑁䑁䅉杍畁䡁䅧䅢穂䝁䄰兘䉂䕁䅕睕湁䍁䅅䅊䕂䍁䅑免硁䑁䅧杏歁䕁䄸䅊硁䑁䅅䅏䅁䭁䘴䅁㡂䅁䅁睊扂䕁䅕兖杁䕁䅙兡畂䝁䅅杢橂䝁䅫兙獂䍁䅁䅕祂䝁䄸杚灂䝁䅷党杁䍁䄰䅉祁䑁䅁杍硁䍁䅁兌杁䑁䅍兌硁䑁䅅兌祁䑁䅉杌㑂䝁䅷督瑂䙁䄰兑䙂䙁䅍睊桁䍁䅑杒歁䑁䅉䅍㙁䍁䅑睒歁䑁䅉䅍䅁䭁䙅䅁㡂䅁䅁睊扂䕁䅕兖杁䕁䅙兡畂䝁䅅杢橂䝁䅫兙獂䍁䅁䅕祂䝁䄸杚灂䝁䅷党杁䍁䄰䅉祁䑁䅁杍硁䍁䅁兌杁䑁䅍兌硁䑁䅅兌祁䑁䅉杌㑂䝁䅷督瑂䙁䄰兑䙂䙁䅍睊桁䍁䅑杒歁䑁䅉免㙁䍁䅑睒歁䑁䅉免䅁䭁䙍䅁㡂䅁䅁睊扂䕁䅕兖杁䕁䅙兡畂䝁䅅杢橂䝁䅫兙獂䍁䅁䅕祂䝁䄸杚灂䝁䅷党杁䍁䄰䅉祁䑁䅁杍硁䍁䅁兌杁䑁䅍兌硁䑁䅅兌祁䑁䅉杌㑂䝁䅷督瑂䙁䄰兑䙂䙁䅍睊桁䍁䅑杒歁䑁䅍李㙁䍁䅑杓歁䑁䅍李䅁䭁䙕䅁㡂䅁䅁睊扂䕁䅕兖杁䕁䅙兡畂䝁䅅杢橂䝁䅫兙獂䍁䅁䅕祂䝁䄸杚灂䝁䅷党杁䍁䄰䅉祁䑁䅁杍硁䍁䅁兌杁䑁䅍兌硁䑁䅅兌祁䑁䅉杌㑂䝁䅷督瑂䙁䄰兑䙂䙁䅍睊桁䍁䅑杒歁䑁䅍睎㙁䍁䅑杓歁䑁䅍睎䅁䭁䙣䅁睂䅁䅁睊扂䕁䅕兖杁䕁䅙兡畂䝁䅅杢橂䝁䅫兙獂䍁䅁䅕祂䝁䄸杚灂䝁䅷党杁䍁䄰䅉祁䑁䅁杍硁䍁䅁兌杁䑁䅍兌硁䑁䅅兌祁䑁䅉杌㑂䝁䅷督瑂䙁䄰兑䙂䙁䅍睊桁䍁䅑睕歁䑁䅍兏䅁䭁䙧䅁睂䅁䅁睊扂䕁䅕兖杁䕁䅙兡畂䝁䅅杢橂䝁䅫兙獂䍁䅁䅕祂䝁䄸杚灂䝁䅷党杁䍁䄰䅉祁䑁䅁杍硁䍁䅁兌杁䑁䅍兌硁䑁䅅兌祁䑁䅉杌㑂䝁䅷督瑂䙁䄰兑䙂䙁䅍睊桁䍁䅑杖歁䑁䅑杍䅁䭁䙫䅁㡂䅁䅁睊扂䕁䅕兖杁䕁䅙兡畂䝁䅅杢橂䝁䅫兙獂䍁䅁䅕祂䝁䄸杚灂䝁䅷党杁䍁䄰䅉祁䑁䅁杍硁䍁䅁兌杁䑁䅍兌硁䑁䅅兌祁䑁䅉杌㑂䝁䅷督瑂䙁䄰兑䙂䙁䅍睊桁䍁䅑睖歁䑁䅑䅏㙁䍁䅑睖歁䑁䅕李䅁䭁䙳䅁睂䅁䅁睊扂䕁䅕兖杁䕁䅙兡畂䝁䅅杢橂䝁䅫兙獂䍁䅁䅕祂䝁䄸杚灂䝁䅷党杁䍁䄰䅉祁䑁䅁杍硁䍁䅁兌杁䑁䅍兌硁䑁䅅兌祁䑁䅉杌㑂䝁䅷督瑂䙁䄰兑䙂䙁䅍睊桁䍁䅑䅗歁䑁䅑杍䅁䭁䙯䅁睂䅁䅁睊扂䕁䅕兖杁䕁䅙兡畂䝁䅅杢橂䝁䅫兙獂䍁䅁䅕祂䝁䄸杚灂䝁䅷党杁䍁䄰䅉祁䑁䅁杍硁䍁䅁兌杁䑁䅍兌硁䑁䅅兌祁䑁䅉杌㑂䝁䅷督瑂䙁䄰兑䙂䙁䅍睊桁䍁䅑䅗歁䑁䅑睍䅁䭁䙷䅁祂䅁䅁睊扂䕁䅕兖杁䕁䅙兡畂䝁䅅杢橂䝁䅫兙獂䍁䅁䅕祂䝁䄸杚灂䝁䅷党杁䍁䄰䅉祁䑁䅁杍硁䍁䅁兌杁䑁䅍兌硁䑁䅅兌祁䑁䅉杌㑂䝁䅷督瑂䙁䄰兑䡂䙁䅉睊桁䍁䅑村歁䑁䅅免ㅁ䅁䅁朲䅕䡁䅁䅁湁䙁䅳兒噂䍁䅁杒灂䝁䄴兙畂䝁䅍兡桂䝁䅷䅉兂䡁䅉睢浂䝁䅫䅢求䍁䅁兌杁䑁䅉䅍祁䑁䅅䅉瑁䍁䅁睍瑁䑁䅅免瑁䑁䅉杍畁䡁䅧䅢穂䝁䄰兘䉂䕁䅣杕湁䍁䅅䅊䑂䍁䅑杍睁䅁䅁兺䅕䡁䅷䅁湁䙁䅳兒噂䍁䅁杒灂䝁䄴兙畂䝁䅍兡桂䝁䅷䅉兂䡁䅉睢浂䝁䅫䅢求䍁䅁兌杁䑁䅉䅍祁䑁䅅䅉瑁䍁䅁睍瑁䑁䅅免瑁䑁䅉杍畁䡁䅧䅢穂䝁䄰兘䉂䕁䅣杕湁䍁䅅䅊䑂䍁䅑杍ぁ䑁䅯䅊䑂䍁䅑睍ㅁ䅁䅁睺䅕䡁䅁䅁湁䙁䅳兒噂䍁䅁杒灂䝁䄴兙畂䝁䅍兡桂䝁䅷䅉兂䡁䅉睢浂䝁䅫䅢求䍁䅁兌杁䑁䅉䅍祁䑁䅅䅉瑁䍁䅁睍瑁䑁䅅免瑁䑁䅉杍畁䡁䅧䅢穂䝁䄰兘䉂䕁䅣杕湁䍁䅅䅊䑂䍁䅑睍㉁䅁䅁朱䅕䡁䄴䅁湁䙁䅳兒噂䍁䅁杒灂䝁䄴兙畂䝁䅍兡桂䝁䅷䅉兂䡁䅉睢浂䝁䅫䅢求䍁䅁兌杁䑁䅉䅍祁䑁䅅䅉瑁䍁䅁睍瑁䑁䅅免瑁䑁䅉杍畁䡁䅧䅢穂䝁䄰兘䉂䕁䅣杕湁䍁䅅䅊䑂䍁䅑䅎硁䑁䅯䅊䑂䍁䅑免硁䑁䅍䅁奄兂䅁䅧䅁䍁䅣睗䙂䙁䅕䅉䝂䝁䅫杢桂䝁䄴睙灂䝁䅅䅢杁䙁䅁杣療䝁䅙兡獂䝁䅕䅉瑁䍁䅁杍睁䑁䅉免杁䍁䄰䅉穁䍁䄰免硁䍁䄰杍祁䍁䄴䅥獂䡁䅍兢摂䕁䅅睒卂䍁䅣光歁䕁䅑䅊硁䑁䅅䅏㙁䍁䅑睔歁䑁䅅免㑁䅁䅁眲䅕䡁䅷䅁湁䙁䅳兒噂䍁䅁杒灂䝁䄴兙畂䝁䅍兡桂䝁䅷䅉兂䡁䅉睢浂䝁䅫䅢求䍁䅁兌杁䑁䅉䅍祁䑁䅅䅉瑁䍁䅁睍瑁䑁䅅免瑁䑁䅉杍畁䡁䅧䅢穂䝁䄰兘䉂䕁䅣杕湁䍁䅅䅊䝂䍁䅑杍睁䑁䅯䅊䡂䍁䅑杍睁䅁䅁杺䅕䡁䅷䅁湁䙁䅳兒噂䍁䅁杒灂䝁䄴兙畂䝁䅍兡桂䝁䅷䅉兂䡁䅉睢浂䝁䅫䅢求䍁䅁兌杁䑁䅉䅍祁䑁䅅䅉瑁䍁䅁睍瑁䑁䅅免瑁䑁䅉杍畁䡁䅧䅢穂䝁䄰兘䉂䕁䅣杕湁䍁䅅䅊䝂䍁䅑杍硁䑁䅯䅊䡂䍁䅑杍硁䅁䅁䄰䅕䡁䅷䅁湁䙁䅳兒噂䍁䅁杒灂䝁䄴兙畂䝁䅍兡桂䝁䅷䅉兂䡁䅉睢浂䝁䅫䅢求䍁䅁兌杁䑁䅉䅍祁䑁䅅䅉瑁䍁䅁睍瑁䑁䅅免瑁䑁䅉杍畁䡁䅧䅢穂䝁䄰兘䉂䕁䅣杕湁䍁䅅䅊䝂䍁䅑睍㉁䑁䅯䅊䭂䍁䅑睍㉁䅁䅁眱䅕䡁䅷䅁湁䙁䅳兒噂䍁䅁杒灂䝁䄴兙畂䝁䅍兡桂䝁䅷䅉兂䡁䅉睢浂䝁䅫䅢求䍁䅁兌杁䑁䅉䅍祁䑁䅅䅉瑁䍁䅁睍瑁䑁䅅免瑁䑁䅉杍畁䡁䅧䅢穂䝁䄰兘䉂䕁䅣杕湁䍁䅅䅊䝂䍁䅑睍㍁䑁䅯䅊䭂䍁䅑睍㍁䅁䅁儲䅕䡁䅁䅁湁䙁䅳兒噂䍁䅁杒灂䝁䄴兙畂䝁䅍兡桂䝁䅷䅉兂䡁䅉睢浂䝁䅫䅢求䍁䅁兌杁䑁䅉䅍祁䑁䅅䅉瑁䍁䅁睍瑁䑁䅅免瑁䑁䅉杍畁䡁䅧䅢穂䝁䄰兘䉂䕁䅣杕湁䍁䅅䅊呂䍁䅑睍㕁䅁䅁儱䅕䡁䅁䅁湁䙁䅳兒噂䍁䅁杒灂䝁䄴兙畂䝁䅍兡桂䝁䅷䅉兂䡁䅉睢浂䝁䅫䅢求䍁䅁兌杁䑁䅉䅍祁䑁䅅䅉瑁䍁䅁睍瑁䑁䅅免瑁䑁䅉杍畁䡁䅧䅢穂䝁䄰兘䉂䕁䅣杕湁䍁䅅䅊坂䍁䅑䅎祁䅁䅁儰䅕䡁䅷䅁湁䙁䅳兒噂䍁䅁杒灂䝁䄴兙畂䝁䅍兡桂䝁䅷䅉兂䡁䅉睢浂䝁䅫䅢求䍁䅁兌杁䑁䅉䅍祁䑁䅅䅉瑁䍁䅁睍瑁䑁䅅免瑁䑁䅉杍畁䡁䅧䅢穂䝁䄰兘䉂䕁䅣杕湁䍁䅅䅊塂䍁䅑䅎㑁䑁䅯䅊塂䍁䅑兎㉁䅁䅁眰䅕䡁䅁䅁湁䙁䅳兒噂䍁䅁杒灂䝁䄴兙畂䝁䅍兡桂䝁䅷䅉兂䡁䅉睢浂䝁䅫䅢求䍁䅁兌杁䑁䅉䅍祁䑁䅅䅉瑁䍁䅁睍瑁䑁䅅免瑁䑁䅉杍畁䡁䅧䅢穂䝁䄰兘䉂䕁䅣杕湁䍁䅅䅊奂䍁䅑䅎祁䅁䅁朰䅕䡁䅁䅁湁䙁䅳兒噂䍁䅁杒灂䝁䄴兙畂䝁䅍兡桂䝁䅷䅉兂䡁䅉睢浂䝁䅫䅢求䍁䅁兌杁䑁䅉䅍祁䑁䅅䅉瑁䍁䅁睍瑁䑁䅅免瑁䑁䅉杍畁䡁䅧䅢穂䝁䄰兘䉂䕁䅣杕湁䍁䅅䅊奂䍁䅑䅎穁䅁䅁䄱䅕䡁䅉䅁湁䙁䅳兒噂䍁䅁杒灂䝁䄴兙畂䝁䅍兡桂䝁䅷䅉兂䡁䅉睢浂䝁䅫䅢求䍁䅁兌杁䑁䅉䅍祁䑁䅅䅉瑁䍁䅁睍瑁䑁䅅免瑁䑁䅉杍畁䡁䅧䅢穂䝁䄰兘䉂䕁䅷兒湁䍁䅅䅊䍂䍁䅑免硁䑁䅕䅁楂兂䅁䅣䅁䍁䅣睗䙂䙁䅕䅉䝂䝁䅫杢桂䝁䄴睙灂䝁䅅䅢杁䙁䅁杣療䝁䅙兡獂䝁䅕䅉瑁䍁䅁杍睁䑁䅉免杁䍁䄰䅉穁䍁䄰免硁䍁䄰杍祁䍁䄴䅥獂䡁䅍兢摂䕁䅅䅔䙂䍁䅣光歁䕁䅍䅊祁䑁䅁䅁噂兂䅁䅦䅁䍁䅣睗䙂䙁䅕䅉䝂䝁䅫杢桂䝁䄴睙灂䝁䅅䅢杁䙁䅁杣療䝁䅙兡獂䝁䅕䅉瑁䍁䅁杍睁䑁䅉免杁䍁䄰䅉穁䍁䄰免硁䍁䄰杍祁䍁䄴䅥獂䡁䅍兢摂䕁䅅䅔䙂䍁䅣光歁䕁䅍䅊祁䑁䅑杏歁䕁䅍䅊穁䑁䅕䅁塂兂䅁䅣䅁䍁䅣睗䙂䙁䅕䅉䝂䝁䅫杢桂䝁䄴睙灂䝁䅅䅢杁䙁䅁杣療䝁䅙兡獂䝁䅕䅉瑁䍁䅁杍睁䑁䅉免杁䍁䄰䅉穁䍁䄰免硁䍁䄰杍祁䍁䄴䅥獂䡁䅍兢摂䕁䅅䅔䙂䍁䅣光歁䕁䅍䅊穁䑁䅙䅁婂兂䅁杦䅁䍁䅣睗䙂䙁䅕䅉䝂䝁䅫杢桂䝁䄴睙灂䝁䅅䅢杁䙁䅁杣療䝁䅙兡獂䝁䅕䅉瑁䍁䅁杍睁䑁䅉免杁䍁䄰䅉穁䍁䄰免硁䍁䄰杍祁䍁䄴䅥獂䡁䅍兢摂䕁䅅䅔䙂䍁䅣光歁䕁䅍䅊ぁ䑁䅅杏歁䕁䅍䅊硁䑁䅅睍䅁䙁䙳䅁䅃䅁䅁睊扂䕁䅕兖杁䕁䅙兡畂䝁䅅杢橂䝁䅫兙獂䍁䅁䅕祂䝁䄸杚灂䝁䅷党杁䍁䄰䅉祁䑁䅁杍硁䍁䅁兌杁䑁䅍兌硁䑁䅅兌祁䑁䅉杌㑂䝁䅷督瑂䙁䄰兑䵂䕁䅕睊桁䍁䅑䅒歁䑁䅅免㑁䑁䅯䅊偂䍁䅑免硁䑁䅧䅁橂兂䅁䅦䅁䍁䅣睗䙂䙁䅕䅉䝂䝁䅫杢桂䝁䄴睙灂䝁䅅䅢杁䙁䅁杣療䝁䅙兡獂䝁䅕䅉瑁䍁䅁杍睁䑁䅉免杁䍁䄰䅉穁䍁䄰免硁䍁䄰杍祁䍁䄴䅥獂䡁䅍兢摂䕁䅅䅔䙂䍁䅣光歁䕁䅙䅊祁䑁䅁杏歁䕁䅣䅊祁䑁䅁䅁坂兂䅁䅦䅁䍁䅣睗䙂䙁䅕䅉䝂䝁䅫杢桂䝁䄴睙灂䝁䅅䅢杁䙁䅁杣療䝁䅙兡獂䝁䅕䅉瑁䍁䅁杍睁䑁䅉免杁䍁䄰䅉穁䍁䄰免硁䍁䄰杍祁䍁䄴䅥獂䡁䅍兢摂䕁䅅䅔䙂䍁䅣光歁䕁䅙䅊祁䑁䅅杏歁䕁䅣䅊祁䑁䅅䅁奂兂䅁䅦䅁䍁䅣睗䙂䙁䅕䅉䝂䝁䅫杢桂䝁䄴睙灂䝁䅅䅢杁䙁䅁杣療䝁䅙兡獂䝁䅕䅉瑁䍁䅁杍睁䑁䅉免杁䍁䄰䅉穁䍁䄰免硁䍁䄰杍祁䍁䄴䅥獂䡁䅍兢摂䕁䅅䅔䙂䍁䅣光歁䕁䅙䅊穁䑁䅙杏歁䕁䅯䅊穁䑁䅙䅁慂兂䅁䅦䅁䍁䅣睗䙂䙁䅕䅉䝂䝁䅫杢桂䝁䄴睙灂䝁䅅䅢杁䙁䅁杣療䝁䅙兡獂䝁䅕䅉瑁䍁䅁杍睁䑁䅉免杁䍁䄰䅉穁䍁䄰免硁䍁䄰杍祁䍁䄴䅥獂䡁䅍兢摂䕁䅅䅔䙂䍁䅣光歁䕁䅙䅊穁䑁䅣杏歁䕁䅯䅊穁䑁䅣䅁捂兂䅁䅣䅁䍁䅣睗䙂䙁䅕䅉䝂䝁䅫杢桂䝁䄴睙灂䝁䅅䅢杁䙁䅁杣療䝁䅙兡獂䝁䅕䅉瑁䍁䅁杍睁䑁䅉免杁䍁䄰䅉穁䍁䄰免硁䍁䄰杍祁䍁䄴䅥獂䡁䅍兢摂䕁䅅䅔䙂䍁䅣光歁䙁䅍䅊穁䑁䅫䅁摂兂䅁䅣䅁䍁䅣睗䙂䙁䅕䅉䝂䝁䅫杢桂䝁䄴睙灂䝁䅅䅢杁䙁䅁杣療䝁䅙兡獂䝁䅕䅉瑁䍁䅁杍睁䑁䅉免杁䍁䄰䅉穁䍁䄰免硁䍁䄰杍祁䍁䄴䅥獂䡁䅍兢摂䕁䅅䅔䙂䍁䅣光歁䙁䅙䅊ぁ䑁䅉䅁敂兂䅁䅦䅁䍁䅣睗䙂䙁䅕䅉䝂䝁䅫杢桂䝁䄴睙灂䝁䅅䅢杁䙁䅁杣療䝁䅙兡獂䝁䅕䅉瑁䍁䅁杍睁䑁䅉免杁䍁䄰䅉穁䍁䄰免硁䍁䄰杍祁䍁䄴䅥獂䡁䅍兢摂䕁䅅䅔䙂䍁䅣光歁䙁䅣䅊ぁ䑁䅧杏歁䙁䅣䅊ㅁ䑁䅙䅁杂兂䅁䅣䅁䍁䅣睗䙂䙁䅕䅉䝂䝁䅫杢桂䝁䄴睙灂䝁䅅䅢杁䙁䅁杣療䝁䅙兡獂䝁䅕䅉瑁䍁䅁杍睁䑁䅉免杁䍁䄰䅉穁䍁䄰免硁䍁䄰杍祁䍁䄴䅥獂䡁䅍兢摂䕁䅅䅔䙂䍁䅣光歁䙁䅧䅊ぁ䑁䅉䅁時兂䅁䅣䅁䍁䅣睗䙂䙁䅕䅉䝂䝁䅫杢桂䝁䄴睙灂䝁䅅䅢杁䙁䅁杣療䝁䅙兡獂䝁䅕䅉瑁䍁䅁杍睁䑁䅉免杁䍁䄰䅉穁䍁䄰免硁䍁䄰杍祁䍁䄴䅥獂䡁䅍兢摂䕁䅅䅔䙂䍁䅣光歁䙁䅧䅊ぁ䑁䅍䅁桂兂䅁杣䅁䍁䅣睗䙂䙁䅕䅉䝂䝁䅫杢桂䝁䄴睙灂䝁䅅䅢杁䙁䅁杣療䝁䅙兡獂䝁䅕䅉瑁䍁䅁杍睁䑁䅉免杁䍁䄰䅉穁䍁䄰免硁䍁䄰杍祁䍁䄴䅥獂䡁䅍兢摂䕁䅅䅕䑂䍁䅣光歁䕁䅉䅊硁䑁䅅兎䅁䵁䙳䅁睂䅁䅁睊扂䕁䅕兖杁䕁䅙兡畂䝁䅅杢橂䝁䅫兙獂䍁䅁䅕祂䝁䄸杚灂䝁䅷党杁䍁䄰䅉祁䑁䅁杍硁䍁䅁兌杁䑁䅍兌硁䑁䅅兌祁䑁䅉杌㑂䝁䅷督瑂䙁䄰兑兂䕁䅍睊桁䍁䅑睑歁䑁䅉䅍䅁䱁䘸䅁㡂䅁䅁睊扂䕁䅕兖杁䕁䅙兡畂䝁䅅杢橂䝁䅫兙獂䍁䅁䅕祂䝁䄸杚灂䝁䅷党杁䍁䄰䅉祁䑁䅁杍硁䍁䅁兌杁䑁䅍兌硁䑁䅅兌祁䑁䅉杌㑂䝁䅷督瑂䙁䄰兑兂䕁䅍睊桁䍁䅑睑歁䑁䅉䅎㙁䍁䅑睑歁䑁䅍兎䅁䵁䙅䅁睂䅁䅁睊扂䕁䅕兖杁䕁䅙兡畂䝁䅅杢橂䝁䅫兙獂䍁䅁䅕祂䝁䄸杚灂䝁䅷党杁䍁䄰䅉祁䑁䅁杍硁䍁䅁兌杁䑁䅍兌硁䑁䅅兌祁䑁䅉杌㑂䝁䅷督瑂䙁䄰兑兂䕁䅍睊桁䍁䅑睑歁䑁䅍李䅁䵁䙍䅁⭂䅁䅁睊扂䕁䅕兖杁䕁䅙兡畂䝁䅅杢橂䝁䅫兙獂䍁䅁䅕祂䝁䄸杚灂䝁䅷党杁䍁䄰䅉祁䑁䅁杍硁䍁䅁兌杁䑁䅍兌硁䑁䅅兌祁䑁䅉杌㑂䝁䅷督瑂䙁䄰兑兂䕁䅍睊桁䍁䅑睑歁䑁䅑免㙁䍁䅑睑歁䑁䅅免穁䅁䅁典䅕䥁䅁䅁湁䙁䅳兒噂䍁䅁杒灂䝁䄴兙畂䝁䅍兡桂䝁䅷䅉兂䡁䅉睢浂䝁䅫䅢求䍁䅁兌杁䑁䅉䅍祁䑁䅅䅉瑁䍁䅁睍瑁䑁䅅免瑁䑁䅉杍畁䡁䅧䅢穂䝁䄰兘䉂䙁䅁睑湁䍁䅅䅊䕂䍁䅑免硁䑁䅧杏歁䕁䄸䅊硁䑁䅅䅏䅁䵁䙷䅁㡂䅁䅁睊扂䕁䅕兖杁䕁䅙兡畂䝁䅅杢橂䝁䅫兙獂䍁䅁䅕祂䝁䄸杚灂䝁䅷党杁䍁䄰䅉祁䑁䅁杍硁䍁䅁兌杁䑁䅍兌硁䑁䅅兌祁䑁䅉杌㑂䝁䅷督瑂䙁䄰兑兂䕁䅍睊桁䍁䅑杒歁䑁䅉䅍㙁䍁䅑睒歁䑁䅉䅍䅁䵁䙁䅁㡂䅁䅁睊扂䕁䅕兖杁䕁䅙兡畂䝁䅅杢橂䝁䅫兙獂䍁䅁䅕祂䝁䄸杚灂䝁䅷党杁䍁䄰䅉祁䑁䅁杍硁䍁䅁兌杁䑁䅍兌硁䑁䅅兌祁䑁䅉杌㑂䝁䅷督瑂䙁䄰兑兂䕁䅍睊桁䍁䅑杒歁䑁䅉免㙁䍁䅑睒歁䑁䅉免䅁䵁䙉䅁㡂䅁䅁睊扂䕁䅕兖杁䕁䅙兡畂䝁䅅杢橂䝁䅫兙獂䍁䅁䅕祂䝁䄸杚灂䝁䅷党杁䍁䄰䅉祁䑁䅁杍硁䍁䅁兌杁䑁䅍兌硁䑁䅅兌祁䑁䅉杌㑂䝁䅷督瑂䙁䄰兑兂䕁䅍睊桁䍁䅑杒歁䑁䅍李㙁䍁䅑杓歁䑁䅍李䅁䵁䙑䅁㡂䅁䅁睊扂䕁䅕兖杁䕁䅙兡畂䝁䅅杢橂䝁䅫兙獂䍁䅁䅕祂䝁䄸杚灂䝁䅷党杁䍁䄰䅉祁䑁䅁杍硁䍁䅁兌杁䑁䅍兌硁䑁䅅兌祁䑁䅉杌㑂䝁䅷督瑂䙁䄰兑兂䕁䅍睊桁䍁䅑杒歁䑁䅍睎㙁䍁䅑杓歁䑁䅍睎䅁䵁䙙䅁睂䅁䅁睊扂䕁䅕兖杁䕁䅙兡畂䝁䅅杢橂䝁䅫兙獂䍁䅁䅕祂䝁䄸杚灂䝁䅷党杁䍁䄰䅉祁䑁䅁杍硁䍁䅁兌杁䑁䅍兌硁䑁䅅兌祁䑁䅉杌㑂䝁䅷督瑂䙁䄰兑兂䕁䅍睊桁䍁䅑睕歁䑁䅍兏䅁䱁䘴䅁睂䅁䅁睊扂䕁䅕兖杁䕁䅙兡畂䝁䅅杢橂䝁䅫兙獂䍁䅁䅕祂䝁䄸杚灂䝁䅷党杁䍁䄰䅉祁䑁䅁杍硁䍁䅁兌杁䑁䅍兌硁䑁䅅兌祁䑁䅉杌㑂䝁䅷督瑂䙁䄰兑兂䕁䅍睊桁䍁䅑杖歁䑁䅑杍䅁䵁䙣䅁㡂䅁䅁睊扂䕁䅕兖杁䕁䅙兡畂䝁䅅杢橂䝁䅫兙獂䍁䅁䅕祂䝁䄸杚灂䝁䅷党杁䍁䄰䅉祁䑁䅁杍硁䍁䅁兌杁䑁䅍兌硁䑁䅅兌祁䑁䅉杌㑂䝁䅷督瑂䙁䄰兑兂䕁䅍睊桁䍁䅑睖歁䑁䅑䅏㙁䍁䅑睖歁䑁䅕李䅁䵁䙫䅁睂䅁䅁睊扂䕁䅕兖杁䕁䅙兡畂䝁䅅杢橂䝁䅫兙獂䍁䅁䅕祂䝁䄸杚灂䝁䅷党杁䍁䄰䅉祁䑁䅁杍硁䍁䅁兌杁䑁䅍兌硁䑁䅅兌祁䑁䅉杌㑂䝁䅷督瑂䙁䄰兑兂䕁䅍睊桁䍁䅑䅗歁䑁䅑杍䅁䵁䙧䅁睂䅁䅁睊扂䕁䅕兖杁䕁䅙兡畂䝁䅅杢橂䝁䅫兙獂䍁䅁䅕祂䝁䄸杚灂䝁䅷党杁䍁䄰䅉祁䑁䅁杍硁䍁䅁兌杁䑁䅍兌硁䑁䅅兌祁䑁䅉杌㑂䝁䅷督瑂䙁䄰兑兂䕁䅍睊桁䍁䅑䅗歁䑁䅑睍䅁䵁䙯䅁㙂䅁䅁睊扂䕁䅕兖杁䕁䅙兡畂䝁䅅杢橂䝁䅫兙獂䍁䅁䅕祂䝁䄸杚灂䝁䅷党杁䍁䄰䅉祁䑁䅁杍硁䍁䅁兌杁䑁䅍兌硁䑁䅅兌祁䑁䅉杌㑂䝁䅷督瑂䙁䄰兑坂䕁䅅䅉潁䑁䅉克湁䍁䅅䅊䍂䍁䅑免硁䑁䅕䅁㑄兂䅁䅥䅁䍁䅣睗䙂䙁䅕䅉䝂䝁䅫杢桂䝁䄴睙灂䝁䅅䅢杁䙁䅁杣療䝁䅙兡獂䝁䅕䅉瑁䍁䅁杍睁䑁䅉免杁䍁䄰䅉穁䍁䄰免硁䍁䄰杍祁䍁䄴䅥獂䡁䅍兢摂䕁䅅杖䉂䍁䅁䅋祁䍁䅫睊桁䍁䅑睑歁䑁䅉䅍䅁佁䙳䅁䕃䅁䅁睊扂䕁䅕兖杁䕁䅙兡畂䝁䅅杢橂䝁䅫兙獂䍁䅁䅕祂䝁䄸杚灂䝁䅷党杁䍁䄰䅉祁䑁䅁杍硁䍁䅁兌杁䑁䅍兌硁䑁䅅兌祁䑁䅉杌㑂䝁䅷督瑂䙁䄰兑坂䕁䅅䅉潁䑁䅉克湁䍁䅅䅊䑂䍁䅑杍ぁ䑁䅯䅊䑂䍁䅑睍ㅁ䅁䅁儷䅕䡁䅧䅁湁䙁䅳兒噂䍁䅁杒灂䝁䄴兙畂䝁䅍兡桂䝁䅷䅉兂䡁䅉睢浂䝁䅫䅢求䍁䅁兌杁䑁䅉䅍祁䑁䅅䅉瑁䍁䅁睍瑁䑁䅅免瑁䑁䅉杍畁䡁䅧䅢穂䝁䄰兘䉂䙁䅙兑杁䍁䅧杍灁䍁䅣光歁䕁䅍䅊穁䑁䅙䅁い兂䅁杨䅁䍁䅣睗䙂䙁䅕䅉䝂䝁䅫杢桂䝁䄴睙灂䝁䅅䅢杁䙁䅁杣療䝁䅙兡獂䝁䅕䅉瑁䍁䅁杍睁䑁䅉免杁䍁䄰䅉穁䍁䄰免硁䍁䄰杍祁䍁䄴䅥獂䡁䅍兢摂䕁䅅杖䉂䍁䅁䅋祁䍁䅫睊桁䍁䅑睑歁䑁䅑免㙁䍁䅑睑歁䑁䅅免穁䅁䅁朹䅕䥁䅧䅁湁䙁䅳兒噂䍁䅁杒灂䝁䄴兙畂䝁䅍兡桂䝁䅷䅉兂䡁䅉睢浂䝁䅫䅢求䍁䅁兌杁䑁䅉䅍祁䑁䅅䅉瑁䍁䅁睍瑁䑁䅅免瑁䑁䅉杍畁䡁䅧䅢穂䝁䄰兘䉂䙁䅙兑杁䍁䅧杍灁䍁䅣光歁䕁䅑䅊硁䑁䅅䅏㙁䍁䅑睔歁䑁䅅免㑁䅁䅁儫䅕䥁䅑䅁湁䙁䅳兒噂䍁䅁杒灂䝁䄴兙畂䝁䅍兡桂䝁䅷䅉兂䡁䅉睢浂䝁䅫䅢求䍁䅁兌杁䑁䅉䅍祁䑁䅅䅉瑁䍁䅁睍瑁䑁䅅免瑁䑁䅉杍畁䡁䅧䅢穂䝁䄰兘䉂䙁䅙兑杁䍁䅧杍灁䍁䅣光歁䕁䅙䅊祁䑁䅁杏歁䕁䅣䅊祁䑁䅁䅁獄兂䅁䅨䅁䍁䅣睗䙂䙁䅕䅉䝂䝁䅫杢桂䝁䄴睙灂䝁䅅䅢杁䙁䅁杣療䝁䅙兡獂䝁䅕䅉瑁䍁䅁杍睁䑁䅉免杁䍁䄰䅉穁䍁䄰免硁䍁䄰杍祁䍁䄴䅥獂䡁䅍兢摂䕁䅅杖䉂䍁䅁䅋祁䍁䅫睊桁䍁䅑杒歁䑁䅉免㙁䍁䅑睒歁䑁䅉免䅁佁䘴䅁䕃䅁䅁睊扂䕁䅕兖杁䕁䅙兡畂䝁䅅杢橂䝁䅫兙獂䍁䅁䅕祂䝁䄸杚灂䝁䅷党杁䍁䄰䅉祁䑁䅁杍硁䍁䅁兌杁䑁䅍兌硁䑁䅅兌祁䑁䅉杌㑂䝁䅷督瑂䙁䄰兑坂䕁䅅䅉潁䑁䅉克湁䍁䅅䅊䝂䍁䅑睍㉁䑁䅯䅊䭂䍁䅑睍㉁䅁䅁儹䅕䥁䅑䅁湁䙁䅳兒噂䍁䅁杒灂䝁䄴兙畂䝁䅍兡桂䝁䅷䅉兂䡁䅉睢浂䝁䅫䅢求䍁䅁兌杁䑁䅉䅍祁䑁䅅䅉瑁䍁䅁睍瑁䑁䅅免瑁䑁䅉杍畁䡁䅧䅢穂䝁䄰兘䉂䙁䅙兑杁䍁䅧杍灁䍁䅣光歁䕁䅙䅊穁䑁䅣杏歁䕁䅯䅊穁䑁䅣䅁㍄兂䅁䅥䅁䍁䅣睗䙂䙁䅕䅉䝂䝁䅫杢桂䝁䄴睙灂䝁䅅䅢杁䙁䅁杣療䝁䅙兡獂䝁䅕䅉瑁䍁䅁杍睁䑁䅉免杁䍁䄰䅉穁䍁䄰免硁䍁䄰杍祁䍁䄴䅥獂䡁䅍兢摂䕁䅅杖䉂䍁䅁䅋祁䍁䅫睊桁䍁䅑睕歁䑁䅍兏䅁偁䙍䅁㑂䅁䅁睊扂䕁䅕兖杁䕁䅙兡畂䝁䅅杢橂䝁䅫兙獂䍁䅁䅕祂䝁䄸杚灂䝁䅷党杁䍁䄰䅉祁䑁䅁杍硁䍁䅁兌杁䑁䅍兌硁䑁䅅兌祁䑁䅉杌㑂䝁䅷督瑂䙁䄰兑坂䕁䅅䅉潁䑁䅉克湁䍁䅅䅊坂䍁䅑䅎祁䅁䅁眷䅕䥁䅑䅁湁䙁䅳兒噂䍁䅁杒灂䝁䄴兙畂䝁䅍兡桂䝁䅷䅉兂䡁䅉睢浂䝁䅫䅢求䍁䅁兌杁䑁䅉䅍祁䑁䅅䅉瑁䍁䅁睍瑁䑁䅅免瑁䑁䅉杍畁䡁䅧䅢穂䝁䄰兘䉂䙁䅙兑杁䍁䅧杍灁䍁䅣光歁䙁䅣䅊ぁ䑁䅧杏歁䙁䅣䅊ㅁ䑁䅙䅁硄兂䅁䅥䅁䍁䅣睗䙂䙁䅕䅉䝂䝁䅫杢桂䝁䄴睙灂䝁䅅䅢杁䙁䅁杣療䝁䅙兡獂䝁䅕䅉瑁䍁䅁杍睁䑁䅉免杁䍁䄰䅉穁䍁䄰免硁䍁䄰杍祁䍁䄴䅥獂䡁䅍兢摂䕁䅅杖䉂䍁䅁䅋祁䍁䅫睊桁䍁䅑䅗歁䑁䅑杍䅁偁䙁䅁㑂䅁䅁睊扂䕁䅕兖杁䕁䅙兡畂䝁䅅杢橂䝁䅫兙獂䍁䅁䅕祂䝁䄸杚灂䝁䅷党杁䍁䄰䅉祁䑁䅁杍硁䍁䅁兌杁䑁䅍兌硁䑁䅅兌祁䑁䅉杌㑂䝁䅷督瑂䙁䄰兑坂䕁䅅䅉潁䑁䅉克湁䍁䅅䅊奂䍁䅑䅎穁䅁䅁朸䅕䡁䅉䅁湁䙁䅳兒噂䍁䅁杒灂䝁䄴兙畂䝁䅍兡桂䝁䅷䅉兂䡁䅉睢浂䝁䅫䅢求䍁䅁兌杁䑁䅉䅍祁䑁䅅䅉瑁䍁䅁睍瑁䑁䅅免瑁䑁䅉杍畁䡁䅧䅢穂䝁䄰兘䉂䙁䅙兑湁䍁䅅䅊䍂䍁䅑免硁䑁䅕䅁灄兂䅁䅣䅁䍁䅣睗䙂䙁䅕䅉䝂䝁䅫杢桂䝁䄴睙灂䝁䅅䅢杁䙁䅁杣療䝁䅙兡獂䝁䅕䅉瑁䍁䅁杍睁䑁䅉免杁䍁䄰䅉穁䍁䄰免硁䍁䄰杍祁䍁䄴䅥獂䡁䅍兢摂䕁䅅杖䉂䍁䅣光歁䕁䅍䅊祁䑁䅁䅁捄兂䅁䅦䅁䍁䅣睗䙂䙁䅕䅉䝂䝁䅫杢桂䝁䄴睙灂䝁䅅䅢杁䙁䅁杣療䝁䅙兡獂䝁䅕䅉瑁䍁䅁杍睁䑁䅉免杁䍁䄰䅉穁䍁䄰免硁䍁䄰杍祁䍁䄴䅥獂䡁䅍兢摂䕁䅅杖䉂䍁䅣光歁䕁䅍䅊祁䑁䅑杏歁䕁䅍䅊穁䑁䅕䅁敄兂䅁䅣䅁䍁䅣睗䙂䙁䅕䅉䝂䝁䅫杢桂䝁䄴睙灂䝁䅅䅢杁䙁䅁杣療䝁䅙兡獂䝁䅕䅉瑁䍁䅁杍睁䑁䅉免杁䍁䄰䅉穁䍁䄰免硁䍁䄰杍祁䍁䄴䅥獂䡁䅍兢摂䕁䅅杖䉂䍁䅣光歁䕁䅍䅊穁䑁䅙䅁桄兂䅁杦䅁䍁䅣睗䙂䙁䅕䅉䝂䝁䅫杢桂䝁䄴睙灂䝁䅅䅢杁䙁䅁杣療䝁䅙兡獂䝁䅕䅉瑁䍁䅁杍睁䑁䅉免杁䍁䄰䅉穁䍁䄰免硁䍁䄰杍祁䍁䄴䅥獂䡁䅍兢摂䕁䅅杖䉂䍁䅣光歁䕁䅍䅊ぁ䑁䅅杏歁䕁䅍䅊硁䑁䅅睍䅁佁䙍䅁䅃䅁䅁睊扂䕁䅕兖杁䕁䅙兡畂䝁䅅杢橂䝁䅫兙獂䍁䅁䅕祂䝁䄸杚灂䝁䅷党杁䍁䄰䅉祁䑁䅁杍硁䍁䅁兌杁䑁䅍兌硁䑁䅅兌祁䑁䅉杌㑂䝁䅷督瑂䙁䄰兑坂䕁䅅睊桁䍁䅑䅒歁䑁䅅免㑁䑁䅯䅊偂䍁䅑免硁䑁䅧䅁煄兂䅁䅦䅁䍁䅣睗䙂䙁䅕䅉䝂䝁䅫杢桂䝁䄴睙灂䝁䅅䅢杁䙁䅁杣療䝁䅙兡獂䝁䅕䅉瑁䍁䅁杍睁䑁䅉免杁䍁䄰䅉穁䍁䄰免硁䍁䄰杍祁䍁䄴䅥獂䡁䅍兢摂䕁䅅杖䉂䍁䅣光歁䕁䅙䅊祁䑁䅁杏歁䕁䅣䅊祁䑁䅁䅁摄兂䅁䅦䅁䍁䅣睗䙂䙁䅕䅉䝂䝁䅫杢桂䝁䄴睙灂䝁䅅䅢杁䙁䅁杣療䝁䅙兡獂䝁䅕䅉瑁䍁䅁杍睁䑁䅉免杁䍁䄰䅉穁䍁䄰免硁䍁䄰杍祁䍁䄴䅥獂䡁䅍兢摂䕁䅅杖䉂䍁䅣光歁䕁䅙䅊祁䑁䅅杏歁䕁䅣䅊祁䑁䅅䅁晄兂䅁䅦䅁䍁䅣睗䙂䙁䅕䅉䝂䝁䅫杢桂䝁䄴睙灂䝁䅅䅢杁䙁䅁杣療䝁䅙兡獂䝁䅕䅉瑁䍁䅁杍睁䑁䅉免杁䍁䄰䅉穁䍁䄰免硁䍁䄰杍祁䍁䄴䅥獂䡁䅍兢摂䕁䅅杖䉂䍁䅣光歁䕁䅙䅊穁䑁䅙杏歁䕁䅯䅊穁䑁䅙䅁楄兂䅁䅦䅁䍁䅣睗䙂䙁䅕䅉䝂䝁䅫杢桂䝁䄴睙灂䝁䅅䅢杁䙁䅁杣療䝁䅙兡獂䝁䅕䅉瑁䍁䅁杍睁䑁䅉免杁䍁䄰䅉穁䍁䄰免硁䍁䄰杍祁䍁䄴䅥獂䡁䅍兢摂䕁䅅杖䉂䍁䅣光歁䕁䅙䅊穁䑁䅣杏歁䕁䅯䅊穁䑁䅣䅁歄兂䅁䅣䅁䍁䅣睗䙂䙁䅕䅉䝂䝁䅫杢桂䝁䄴睙灂䝁䅅䅢杁䙁䅁杣療䝁䅙兡獂䝁䅕䅉瑁䍁䅁杍睁䑁䅉免杁䍁䄰䅉穁䍁䄰免硁䍁䄰杍祁䍁䄴䅥獂䡁䅍兢摂䕁䅅杖䉂䍁䅣光歁䙁䅍䅊穁䑁䅫䅁杄兂䅁䅣䅁䍁䅣睗䙂䙁䅕䅉䝂䝁䅫杢桂䝁䄴睙灂䝁䅅䅢杁䙁䅁杣療䝁䅙兡獂䝁䅕䅉瑁䍁䅁杍睁䑁䅉免杁䍁䄰䅉穁䍁䄰免硁䍁䄰杍祁䍁䄴䅥獂䡁䅍兢摂䕁䅅杖䉂䍁䅣光歁䙁䅙䅊ぁ䑁䅉䅁汄兂䅁䅦䅁䍁䅣睗䙂䙁䅕䅉䝂䝁䅫杢桂䝁䄴睙灂䝁䅅䅢杁䙁䅁杣療䝁䅙兡獂䝁䅕䅉瑁䍁䅁杍睁䑁䅉免杁䍁䄰䅉穁䍁䄰免硁䍁䄰杍祁䍁䄴䅥獂䡁䅍兢摂䕁䅅杖䉂䍁䅣光歁䙁䅣䅊ぁ䑁䅧杏歁䙁䅣䅊ㅁ䑁䅙䅁湄兂䅁䅣䅁䍁䅣睗䙂䙁䅕䅉䝂䝁䅫杢桂䝁䄴睙灂䝁䅅䅢杁䙁䅁杣療䝁䅙兡獂䝁䅕䅉瑁䍁䅁杍睁䑁䅉免杁䍁䄰䅉穁䍁䄰免硁䍁䄰杍祁䍁䄴䅥獂䡁䅍兢摂䕁䅅杖䉂䍁䅣光歁䙁䅧䅊ぁ䑁䅉䅁浄兂䅁䅣䅁䍁䅣睗䙂䙁䅕䅉䝂䝁䅫杢桂䝁䄴睙灂䝁䅅䅢杁䙁䅁杣療䝁䅙兡獂䝁䅕䅉瑁䍁䅁杍睁䑁䅉免杁䍁䄰䅉穁䍁䄰免硁䍁䄰杍祁䍁䄴䅥獂䡁䅍兢摂䕁䅅杖䉂䍁䅣光歁䙁䅧䅊ぁ䑁䅍䅁潄兂䅁杣䅁䍁䅣睗䙂䙁䅕䅉䝂䝁䅫杢桂䝁䄴睙灂䝁䅅䅢杁䙁䅁杣療䝁䅙兡獂䝁䅕䅉瑁䍁䅁杍睁䑁䅉免杁䍁䄰䅉穁䍁䄰免硁䍁䄰杍祁䍁䄴䅥獂䡁䅍兢摂䕁䅉睒䙂䍁䅣光歁䕁䅉䅊硁䑁䅅兎䅁佁䝧䅁睂䅁䅁睊扂䕁䅕兖杁䕁䅙兡畂䝁䅅杢橂䝁䅫兙獂䍁䅁䅕祂䝁䄸杚灂䝁䅷党杁䍁䄰䅉祁䑁䅁杍硁䍁䅁兌杁䑁䅍兌硁䑁䅅兌祁䑁䅉杌㑂䝁䅷督瑂䙁䄰村䡂䕁䅕睊桁䍁䅑睑歁䑁䅉䅍䅁乁䝷䅁㡂䅁䅁睊扂䕁䅕兖杁䕁䅙兡畂䝁䅅杢橂䝁䅫兙獂䍁䅁䅕祂䝁䄸杚灂䝁䅷党杁䍁䄰䅉祁䑁䅁杍硁䍁䅁兌杁䑁䅍兌硁䑁䅅兌祁䑁䅉杌㑂䝁䅷督瑂䙁䄰村䡂䕁䅕睊桁䍁䅑睑歁䑁䅉䅎㙁䍁䅑睑歁䑁䅍兎䅁乁䜴䅁睂䅁䅁睊扂䕁䅕兖杁䕁䅙兡畂䝁䅅杢橂䝁䅫兙獂䍁䅁䅕祂䝁䄸杚灂䝁䅷党杁䍁䄰䅉祁䑁䅁杍硁䍁䅁兌杁䑁䅍兌硁䑁䅅兌祁䑁䅉杌㑂䝁䅷督瑂䙁䄰村䡂䕁䅕睊桁䍁䅑睑歁䑁䅍李䅁佁䝁䅁⭂䅁䅁睊扂䕁䅕兖杁䕁䅙兡畂䝁䅅杢橂䝁䅫兙獂䍁䅁䅕祂䝁䄸杚灂䝁䅷党杁䍁䄰䅉祁䑁䅁杍硁䍁䅁兌杁䑁䅍兌硁䑁䅅兌祁䑁䅉杌㑂䝁䅷督瑂䙁䄰村䡂䕁䅕睊桁䍁䅑睑歁䑁䅑免㙁䍁䅑睑歁䑁䅅免穁䅁䅁朴䅙䥁䅁䅁湁䙁䅳兒噂䍁䅁杒灂䝁䄴兙畂䝁䅍兡桂䝁䅷䅉兂䡁䅉睢浂䝁䅫䅢求䍁䅁兌杁䑁䅉䅍祁䑁䅅䅉瑁䍁䅁睍瑁䑁䅅免瑁䑁䅉杍畁䡁䅧䅢穂䝁䄰兘䍂䕁䅣兒湁䍁䅅䅊䕂䍁䅑免硁䑁䅧杏歁䕁䄸䅊硁䑁䅅䅏䅁佁䝫䅁㡂䅁䅁睊扂䕁䅕兖杁䕁䅙兡畂䝁䅅杢橂䝁䅫兙獂䍁䅁䅕祂䝁䄸杚灂䝁䅷党杁䍁䄰䅉祁䑁䅁杍硁䍁䅁兌杁䑁䅍兌硁䑁䅅兌祁䑁䅉杌㑂䝁䅷督瑂䙁䄰村䡂䕁䅕睊桁䍁䅑杒歁䑁䅉䅍㙁䍁䅑睒歁䑁䅉䅍䅁乁䜰䅁㡂䅁䅁睊扂䕁䅕兖杁䕁䅙兡畂䝁䅅杢橂䝁䅫兙獂䍁䅁䅕祂䝁䄸杚灂䝁䅷党杁䍁䄰䅉祁䑁䅁杍硁䍁䅁兌杁䑁䅍兌硁䑁䅅兌祁䑁䅉杌㑂䝁䅷督瑂䙁䄰村䡂䕁䅕睊桁䍁䅑杒歁䑁䅉免㙁䍁䅑睒歁䑁䅉免䅁乁䜸䅁㡂䅁䅁睊扂䕁䅕兖杁䕁䅙兡畂䝁䅅杢橂䝁䅫兙獂䍁䅁䅕祂䝁䄸杚灂䝁䅷党杁䍁䄰䅉祁䑁䅁杍硁䍁䅁兌杁䑁䅍兌硁䑁䅅兌祁䑁䅉杌㑂䝁䅷督瑂䙁䄰村䡂䕁䅕睊桁䍁䅑杒歁䑁䅍李㙁䍁䅑杓歁䑁䅍李䅁佁䝅䅁㡂䅁䅁睊扂䕁䅕兖杁䕁䅙兡畂䝁䅅杢橂䝁䅫兙獂䍁䅁䅕祂䝁䄸杚灂䝁䅷党杁䍁䄰䅉祁䑁䅁杍硁䍁䅁兌杁䑁䅍兌硁䑁䅅兌祁䑁䅉杌㑂䝁䅷督瑂䙁䄰村䡂䕁䅕睊桁䍁䅑杒歁䑁䅍睎㙁䍁䅑杓歁䑁䅍睎䅁佁䝍䅁睂䅁䅁睊扂䕁䅕兖杁䕁䅙兡畂䝁䅅杢橂䝁䅫兙獂䍁䅁䅕祂䝁䄸杚灂䝁䅷党杁䍁䄰䅉祁䑁䅁杍硁䍁䅁兌杁䑁䅍兌硁䑁䅅兌祁䑁䅉杌㑂䝁䅷督瑂䙁䄰村䡂䕁䅕睊桁䍁䅑睕歁䑁䅍兏䅁乁䝳䅁睂䅁䅁睊扂䕁䅕兖杁䕁䅙兡畂䝁䅅杢橂䝁䅫兙獂䍁䅁䅕祂䝁䄸杚灂䝁䅷党杁䍁䄰䅉祁䑁䅁杍硁䍁䅁兌杁䑁䅍兌硁䑁䅅兌祁䑁䅉杌㑂䝁䅷督瑂䙁䄰村䡂䕁䅕睊桁䍁䅑杖歁䑁䅑杍䅁佁䝑䅁㡂䅁䅁睊扂䕁䅕兖杁䕁䅙兡畂䝁䅅杢橂䝁䅫兙獂䍁䅁䅕祂䝁䄸杚灂䝁䅷党杁䍁䄰䅉祁䑁䅁杍硁䍁䅁兌杁䑁䅍兌硁䑁䅅兌祁䑁䅉杌㑂䝁䅷督瑂䙁䄰村䡂䕁䅕睊桁䍁䅑睖歁䑁䅑䅏㙁䍁䅑睖歁䑁䅕李䅁佁䝙䅁睂䅁䅁睊扂䕁䅕兖杁䕁䅙兡畂䝁䅅杢橂䝁䅫兙獂䍁䅁䅕祂䝁䄸杚灂䝁䅷党杁䍁䄰䅉祁䑁䅁杍硁䍁䅁兌杁䑁䅍兌硁䑁䅅兌祁䑁䅉杌㑂䝁䅷督瑂䙁䄰村䡂䕁䅕睊桁䍁䅑䅗歁䑁䅑杍䅁佁䝕䅁睂䅁䅁睊扂䕁䅕兖杁䕁䅙兡畂䝁䅅杢橂䝁䅫兙獂䍁䅁䅕祂䝁䄸杚灂䝁䅷党杁䍁䄰䅉祁䑁䅁杍硁䍁䅁兌杁䑁䅍兌硁䑁䅅兌祁䑁䅉杌㑂䝁䅷督瑂䙁䄰村䡂䕁䅕睊桁䍁䅑䅗歁䑁䅑睍䅁佁䝣䅁祂䅁䅁睊扂䕁䅕兖杁䕁䅙兡畂䝁䅅杢橂䝁䅫兙獂䍁䅁䅕祂䝁䄸杚灂䝁䅷党杁䍁䄰䅉祁䑁䅁杍硁䍁䅁兌杁䑁䅍兌硁䑁䅅兌祁䑁䅉杌㑂䝁䅷督瑂䙁䄰村䱂䕁䅧睊桁䍁䅑村歁䑁䅅免ㅁ䅁䅁睂䅙䡁䅁䅁湁䙁䅳兒噂䍁䅁杒灂䝁䄴兙畂䝁䅍兡桂䝁䅷䅉兂䡁䅉睢浂䝁䅫䅢求䍁䅁兌杁䑁䅉䅍祁䑁䅅䅉瑁䍁䅁睍瑁䑁䅅免瑁䑁䅉杍畁䡁䅧䅢穂䝁䄰兘䍂䕁䅳䅓湁䍁䅅䅊䑂䍁䅑杍睁䅁䅁末䅕䡁䅷䅁湁䙁䅳兒噂䍁䅁杒灂䝁䄴兙畂䝁䅍兡桂䝁䅷䅉兂䡁䅉睢浂䝁䅫䅢求䍁䅁兌杁䑁䅉䅍祁䑁䅅䅉瑁䍁䅁睍瑁䑁䅅免瑁䑁䅉杍畁䡁䅧䅢穂䝁䄰兘䍂䕁䅳䅓湁䍁䅅䅊䑂䍁䅑杍ぁ䑁䅯䅊䑂䍁䅑睍ㅁ䅁䅁䄯䅕䡁䅁䅁湁䙁䅳兒噂䍁䅁杒灂䝁䄴兙畂䝁䅍兡桂䝁䅷䅉兂䡁䅉睢浂䝁䅫䅢求䍁䅁兌杁䑁䅉䅍祁䑁䅅䅉瑁䍁䅁睍瑁䑁䅅免瑁䑁䅉杍畁䡁䅧䅢穂䝁䄰兘䍂䕁䅳䅓湁䍁䅅䅊䑂䍁䅑睍㉁䅁䅁术䅕䡁䄴䅁湁䙁䅳兒噂䍁䅁杒灂䝁䄴兙畂䝁䅍兡桂䝁䅷䅉兂䡁䅉睢浂䝁䅫䅢求䍁䅁兌杁䑁䅉䅍祁䑁䅅䅉瑁䍁䅁睍瑁䑁䅅免瑁䑁䅉杍畁䡁䅧䅢穂䝁䄰兘䍂䕁䅳䅓湁䍁䅅䅊䑂䍁䅑䅎硁䑁䅯䅊䑂䍁䅑免硁䑁䅍䅁䅁杂䅁䅧䅁䍁䅣睗䙂䙁䅕䅉䝂䝁䅫杢桂䝁䄴睙灂䝁䅅䅢杁䙁䅁杣療䝁䅙兡獂䝁䅕䅉瑁䍁䅁杍睁䑁䅉免杁䍁䄰䅉穁䍁䄰免硁䍁䄰杍祁䍁䄴䅥獂䡁䅍兢摂䕁䅉睓䥂䍁䅣光歁䕁䅑䅊硁䑁䅅䅏㙁䍁䅑睔歁䑁䅅免㑁䅁䅁䅃䅙䡁䅷䅁湁䙁䅳兒噂䍁䅁杒灂䝁䄴兙畂䝁䅍兡桂䝁䅷䅉兂䡁䅉睢浂䝁䅫䅢求䍁䅁兌杁䑁䅉䅍祁䑁䅅䅉瑁䍁䅁睍瑁䑁䅅免瑁䑁䅉杍畁䡁䅧䅢穂䝁䄰兘䍂䕁䅳䅓湁䍁䅅䅊䝂䍁䅑杍睁䑁䅯䅊䡂䍁䅑杍睁䅁䅁眫䅕䡁䅷䅁湁䙁䅳兒噂䍁䅁杒灂䝁䄴兙畂䝁䅍兡桂䝁䅷䅉兂䡁䅉睢浂䝁䅫䅢求䍁䅁兌杁䑁䅉䅍祁䑁䅅䅉瑁䍁䅁睍瑁䑁䅅免瑁䑁䅉杍畁䡁䅧䅢穂䝁䄰兘䍂䕁䅳䅓湁䍁䅅䅊䝂䍁䅑杍硁䑁䅯䅊䡂䍁䅑杍硁䅁䅁儯䅕䡁䅷䅁湁䙁䅳兒噂䍁䅁杒灂䝁䄴兙畂䝁䅍兡桂䝁䅷䅉兂䡁䅉睢浂䝁䅫䅢求䍁䅁兌杁䑁䅉䅍祁䑁䅅䅉瑁䍁䅁睍瑁䑁䅅免瑁䑁䅉杍畁䡁䅧䅢穂䝁䄰兘䍂䕁䅳䅓湁䍁䅅䅊䝂䍁䅑睍㉁䑁䅯䅊䭂䍁䅑睍㉁䅁䅁眯䅕䡁䅷䅁湁䙁䅳兒噂䍁䅁杒灂䝁䄴兙畂䝁䅍兡桂䝁䅷䅉兂䡁䅉睢浂䝁䅫䅢求䍁䅁兌杁䑁䅉䅍祁䑁䅅䅉瑁䍁䅁睍瑁䑁䅅免瑁䑁䅉杍畁䡁䅧䅢穂䝁䄰兘䍂䕁䅳䅓湁䍁䅅䅊䝂䍁䅑睍㍁䑁䅯䅊䭂䍁䅑睍㍁䅁䅁允䅙䡁䅁䅁湁䙁䅳兒噂䍁䅁杒灂䝁䄴兙畂䝁䅍兡桂䝁䅷䅉兂䡁䅉睢浂䝁䅫䅢求䍁䅁兌杁䑁䅉䅍祁䑁䅅䅉瑁䍁䅁睍瑁䑁䅅免瑁䑁䅉杍畁䡁䅧䅢穂䝁䄰兘䍂䕁䅳䅓湁䍁䅅䅊呂䍁䅑睍㕁䅁䅁杁䅙䡁䅁䅁湁䙁䅳兒噂䍁䅁杒灂䝁䄴兙畂䝁䅍兡桂䝁䅷䅉兂䡁䅉睢浂䝁䅫䅢求䍁䅁兌杁䑁䅉䅍祁䑁䅅䅉瑁䍁䅁睍瑁䑁䅅免瑁䑁䅉杍畁䡁䅧䅢穂䝁䄰兘䍂䕁䅳䅓湁䍁䅅䅊坂䍁䅑䅎祁䅁䅁睁䅙䡁䅷䅁湁䙁䅳兒噂䍁䅁杒灂䝁䄴兙畂䝁䅍兡桂䝁䅷䅉兂䡁䅉睢浂䝁䅫䅢求䍁䅁兌杁䑁䅉䅍祁䑁䅅䅉瑁䍁䅁睍瑁䑁䅅免瑁䑁䅉杍畁䡁䅧䅢穂䝁䄰兘䍂䕁䅳䅓湁䍁䅅䅊塂䍁䅑䅎㑁䑁䅯䅊塂䍁䅑兎㉁䅁䅁兂䅙䡁䅁䅁湁䙁䅳兒噂䍁䅁杒灂䝁䄴兙畂䝁䅍兡桂䝁䅷䅉兂䡁䅉睢浂䝁䅫䅢求䍁䅁兌杁䑁䅉䅍祁䑁䅅䅉瑁䍁䅁睍瑁䑁䅅免瑁䑁䅉杍畁䡁䅧䅢穂䝁䄰兘䍂䕁䅳䅓湁䍁䅅䅊奂䍁䅑䅎祁䅁䅁䅂䅙䡁䅁䅁湁䙁䅳兒噂䍁䅁杒灂䝁䄴兙畂䝁䅍兡桂䝁䅷䅉兂䡁䅉睢浂䝁䅫䅢求䍁䅁兌杁䑁䅉䅍祁䑁䅅䅉瑁䍁䅁睍瑁䑁䅅免瑁䑁䅉杍畁䡁䅧䅢穂䝁䄰兘䍂䕁䅳䅓湁䍁䅅䅊奂䍁䅑䅎穁䅁䅁杂䅙䡁䅉䅁湁䙁䅳兒噂䍁䅁杒灂䝁䄴兙畂䝁䅍兡桂䝁䅷䅉兂䡁䅉睢浂䝁䅫䅢求䍁䅁兌杁䑁䅉䅍祁䑁䅅䅉瑁䍁䅁睍瑁䑁䅅免瑁䑁䅉杍畁䡁䅧䅢穂䝁䄰兘䑂䕁䄰睕湁䍁䅅䅊䍂䍁䅑免硁䑁䅕䅁湁杂䅁䅣䅁䍁䅣睗䙂䙁䅕䅉䝂䝁䅫杢桂䝁䄴睙灂䝁䅅䅢杁䙁䅁杣療䝁䅙兡獂䝁䅕䅉瑁䍁䅁杍睁䑁䅉免杁䍁䄰䅉穁䍁䄰免硁䍁䄰杍祁䍁䄴䅥獂䡁䅍兢摂䕁䅍兔呂䍁䅣光歁䕁䅍䅊祁䑁䅁䅁灁杂䅁䅦䅁䍁䅣睗䙂䙁䅕䅉䝂䝁䅫杢桂䝁䄴睙灂䝁䅅䅢杁䙁䅁杣療䝁䅙兡獂䝁䅕䅉瑁䍁䅁杍睁䑁䅉免杁䍁䄰䅉穁䍁䄰免硁䍁䄰杍祁䍁䄴䅥獂䡁䅍兢摂䕁䅍兔呂䍁䅣光歁䕁䅍䅊祁䑁䅑杏歁䕁䅍䅊穁䑁䅕䅁牁杂䅁䅣䅁䍁䅣睗䙂䙁䅕䅉䝂䝁䅫杢桂䝁䄴睙灂䝁䅅䅢杁䙁䅁杣療䝁䅙兡獂䝁䅕䅉瑁䍁䅁杍睁䑁䅉免杁䍁䄰䅉穁䍁䄰免硁䍁䄰杍祁䍁䄴䅥獂䡁䅍兢摂䕁䅍兔呂䍁䅣光歁䕁䅍䅊穁䑁䅙䅁畁杂䅁杦䅁䍁䅣睗䙂䙁䅕䅉䝂䝁䅫杢桂䝁䄴睙灂䝁䅅䅢杁䙁䅁杣療䝁䅙兡獂䝁䅕䅉瑁䍁䅁杍睁䑁䅉免杁䍁䄰䅉穁䍁䄰免硁䍁䄰杍祁䍁䄴䅥獂䡁䅍兢摂䕁䅍兔呂䍁䅣光歁䕁䅍䅊ぁ䑁䅅杏歁䕁䅍䅊硁䑁䅅睍䅁䑁䝁䅁䅃䅁䅁睊扂䕁䅕兖杁䕁䅙兡畂䝁䅅杢橂䝁䅫兙獂䍁䅁䅕祂䝁䄸杚灂䝁䅷党杁䍁䄰䅉祁䑁䅁杍硁䍁䅁兌杁䑁䅍兌硁䑁䅅兌祁䑁䅉杌㑂䝁䅷督瑂䙁䄰睑乂䙁䅍睊桁䍁䅑䅒歁䑁䅅免㑁䑁䅯䅊偂䍁䅑免硁䑁䅧䅁潁杂䅁䅦䅁䍁䅣睗䙂䙁䅕䅉䝂䝁䅫杢桂䝁䄴睙灂䝁䅅䅢杁䙁䅁杣療䝁䅙兡獂䝁䅕䅉瑁䍁䅁杍睁䑁䅉免杁䍁䄰䅉穁䍁䄰免硁䍁䄰杍祁䍁䄴䅥獂䡁䅍兢摂䕁䅍兔呂䍁䅣光歁䕁䅙䅊祁䑁䅁杏歁䕁䅣䅊祁䑁䅁䅁煁杂䅁䅦䅁䍁䅣睗䙂䙁䅕䅉䝂䝁䅫杢桂䝁䄴睙灂䝁䅅䅢杁䙁䅁杣療䝁䅙兡獂䝁䅕䅉瑁䍁䅁杍睁䑁䅉免杁䍁䄰䅉穁䍁䄰免硁䍁䄰杍祁䍁䄴䅥獂䡁䅍兢摂䕁䅍兔呂䍁䅣光歁䕁䅙䅊祁䑁䅅杏歁䕁䅣䅊祁䑁䅅䅁獁杂䅁䅦䅁䍁䅣睗䙂䙁䅕䅉䝂䝁䅫杢桂䝁䄴睙灂䝁䅅䅢杁䙁䅁杣療䝁䅙兡獂䝁䅕䅉瑁䍁䅁杍睁䑁䅉免杁䍁䄰䅉穁䍁䄰免硁䍁䄰杍祁䍁䄴䅥獂䡁䅍兢摂䕁䅍兔呂䍁䅣光歁䕁䅙䅊穁䑁䅙杏歁䕁䅯䅊穁䑁䅙䅁癁杂䅁䅦䅁䍁䅣睗䙂䙁䅕䅉䝂䝁䅫杢桂䝁䄴睙灂䝁䅅䅢杁䙁䅁杣療䝁䅙兡獂䝁䅕䅉瑁䍁䅁杍睁䑁䅉免杁䍁䄰䅉穁䍁䄰免硁䍁䄰杍祁䍁䄴䅥獂䡁䅍兢摂䕁䅍兔呂䍁䅣光歁䕁䅙䅊穁䑁䅣杏歁䕁䅯䅊穁䑁䅣䅁硁杂䅁䅣䅁䍁䅣睗䙂䙁䅕䅉䝂䝁䅫杢桂䝁䄴睙灂䝁䅅䅢杁䙁䅁杣療䝁䅙兡獂䝁䅕䅉瑁䍁䅁杍睁䑁䅉免杁䍁䄰䅉穁䍁䄰免硁䍁䄰杍祁䍁䄴䅥獂䡁䅍兢摂䕁䅍兔呂䍁䅣光歁䙁䅍䅊穁䑁䅫䅁瑁杂䅁䅣䅁䍁䅣睗䙂䙁䅕䅉䝂䝁䅫杢桂䝁䄴睙灂䝁䅅䅢杁䙁䅁杣療䝁䅙兡獂䝁䅕䅉瑁䍁䅁杍睁䑁䅉免杁䍁䄰䅉穁䍁䄰免硁䍁䄰杍祁䍁䄴䅥獂䡁䅍兢摂䕁䅍兔呂䍁䅣光歁䙁䅙䅊ぁ䑁䅉䅁祁杂䅁䅦䅁䍁䅣睗䙂䙁䅕䅉䝂䝁䅫杢桂䝁䄴睙灂䝁䅅䅢杁䙁䅁杣療䝁䅙兡獂䝁䅕䅉瑁䍁䅁杍睁䑁䅉免杁䍁䄰䅉穁䍁䄰免硁䍁䄰杍祁䍁䄴䅥獂䡁䅍兢摂䕁䅍兔呂䍁䅣光歁䙁䅣䅊ぁ䑁䅧杏歁䙁䅣䅊ㅁ䑁䅙䅁ぁ杂䅁䅣䅁䍁䅣睗䙂䙁䅕䅉䝂䝁䅫杢桂䝁䄴睙灂䝁䅅䅢杁䙁䅁杣療䝁䅙兡獂䝁䅕䅉瑁䍁䅁杍睁䑁䅉免杁䍁䄰䅉穁䍁䄰免硁䍁䄰杍祁䍁䄴䅥獂䡁䅍兢摂䕁䅍兔呂䍁䅣光歁䙁䅧䅊ぁ䑁䅉䅁穁杂䅁䅣䅁䍁䅣睗䙂䙁䅕䅉䝂䝁䅫杢桂䝁䄴睙灂䝁䅅䅢杁䙁䅁杣療䝁䅙兡獂䝁䅕䅉瑁䍁䅁杍睁䑁䅉免杁䍁䄰䅉穁䍁䄰免硁䍁䄰杍祁䍁䄴䅥獂䡁䅍兢摂䕁䅍兔呂䍁䅣光歁䙁䅧䅊ぁ䑁䅍䅁ㅁ杂䅁来䅁䍁䅣睗䙂䙁䅕䅉䝂䝁䅫杢桂䝁䄴睙灂䝁䅅䅢杁䙁䅁杣療䝁䅙兡獂䝁䅕䅉瑁䍁䅁杍睁䑁䅉免杁䍁䄰䅉穁䍁䄰免硁䍁䄰杍祁䍁䄴䅥獂䡁䅍兢摂䕁䅍杔兂䍁䅁䅋祁䍁䅫睊桁䍁䅑村歁䑁䅅免ㅁ䅁䅁兊䅙䡁䅧䅁湁䙁䅳兒噂䍁䅁杒灂䝁䄴兙畂䝁䅍兡桂䝁䅷䅉兂䡁䅉睢浂䝁䅫䅢求䍁䅁兌杁䑁䅉䅍祁䑁䅅䅉瑁䍁䅁睍瑁䑁䅅免瑁䑁䅉杍畁䡁䅧䅢穂䝁䄰兘䑂䕁䄴䅕杁䍁䅧杍灁䍁䅣光歁䕁䅍䅊祁䑁䅁䅁奁杂䅁䅨䅁䍁䅣睗䙂䙁䅕䅉䝂䝁䅫杢桂䝁䄴睙灂䝁䅅䅢杁䙁䅁杣療䝁䅙兡獂䝁䅕䅉瑁䍁䅁杍睁䑁䅉免杁䍁䄰䅉穁䍁䄰免硁䍁䄰杍祁䍁䄴䅥獂䡁䅍兢摂䕁䅍杔兂䍁䅁䅋祁䍁䅫睊桁䍁䅑睑歁䑁䅉䅎㙁䍁䅑睑歁䑁䅍兎䅁䉁䝯䅁㑂䅁䅁睊扂䕁䅕兖杁䕁䅙兡畂䝁䅅杢橂䝁䅫兙獂䍁䅁䅕祂䝁䄸杚灂䝁䅷党杁䍁䄰䅉祁䑁䅁杍硁䍁䅁兌杁䑁䅍兌硁䑁䅅兌祁䑁䅉杌㑂䝁䅷督瑂䙁䄰睑佂䙁䅁䅉潁䑁䅉克湁䍁䅅䅊䑂䍁䅑睍㉁䅁䅁光䅙䥁䅙䅁湁䙁䅳兒噂䍁䅁杒灂䝁䄴兙畂䝁䅍兡桂䝁䅷䅉兂䡁䅉睢浂䝁䅫䅢求䍁䅁兌杁䑁䅉䅍祁䑁䅅䅉瑁䍁䅁睍瑁䑁䅅免瑁䑁䅉杍畁䡁䅧䅢穂䝁䄰兘䑂䕁䄴䅕杁䍁䅧杍灁䍁䅣光歁䕁䅍䅊ぁ䑁䅅杏歁䕁䅍䅊硁䑁䅅睍䅁䍁䝍䅁䥃䅁䅁睊扂䕁䅕兖杁䕁䅙兡畂䝁䅅杢橂䝁䅫兙獂䍁䅁䅕祂䝁䄸杚灂䝁䅷党杁䍁䄰䅉祁䑁䅁杍硁䍁䅁兌杁䑁䅍兌硁䑁䅅兌祁䑁䅉杌㑂䝁䅷督瑂䙁䄰睑佂䙁䅁䅉潁䑁䅉克湁䍁䅅䅊䕂䍁䅑免硁䑁䅧杏歁䕁䄸䅊硁䑁䅅䅏䅁䍁䝙䅁䕃䅁䅁睊扂䕁䅕兖杁䕁䅙兡畂䝁䅅杢橂䝁䅫兙獂䍁䅁䅕祂䝁䄸杚灂䝁䅷党杁䍁䄰䅉祁䑁䅁杍硁䍁䅁兌杁䑁䅍兌硁䑁䅅兌祁䑁䅉杌㑂䝁䅷督瑂䙁䄰睑佂䙁䅁䅉潁䑁䅉克湁䍁䅅䅊䝂䍁䅑杍睁䑁䅯䅊䡂䍁䅑杍睁䅁䅁兇䅙䥁䅑䅁湁䙁䅳兒噂䍁䅁杒灂䝁䄴兙畂䝁䅍兡桂䝁䅷䅉兂䡁䅉睢浂䝁䅫䅢求䍁䅁兌杁䑁䅉䅍祁䑁䅅䅉瑁䍁䅁睍瑁䑁䅅免瑁䑁䅉杍畁䡁䅧䅢穂䝁䄰兘䑂䕁䄴䅕杁䍁䅧杍灁䍁䅣光歁䕁䅙䅊祁䑁䅅杏歁䕁䅣䅊祁䑁䅅䅁扁杂䅁䅨䅁䍁䅣睗䙂䙁䅕䅉䝂䝁䅫杢桂䝁䄴睙灂䝁䅅䅢杁䙁䅁杣療䝁䅙兡獂䝁䅕䅉瑁䍁䅁杍睁䑁䅉免杁䍁䄰䅉穁䍁䄰免硁䍁䄰杍祁䍁䄴䅥獂䡁䅍兢摂䕁䅍杔兂䍁䅁䅋祁䍁䅫睊桁䍁䅑杒歁䑁䅍李㙁䍁䅑杓歁䑁䅍李䅁䍁䝉䅁䕃䅁䅁睊扂䕁䅕兖杁䕁䅙兡畂䝁䅅杢橂䝁䅫兙獂䍁䅁䅕祂䝁䄸杚灂䝁䅷党杁䍁䄰䅉祁䑁䅁杍硁䍁䅁兌杁䑁䅍兌硁䑁䅅兌祁䑁䅉杌㑂䝁䅷督瑂䙁䄰睑佂䙁䅁䅉潁䑁䅉克湁䍁䅅䅊䝂䍁䅑睍㍁䑁䅯䅊䭂䍁䅑睍㍁䅁䅁䅊䅙䡁䅧䅁湁䙁䅳兒噂䍁䅁杒灂䝁䄴兙畂䝁䅍兡桂䝁䅷䅉兂䡁䅉睢浂䝁䅫䅢求䍁䅁兌杁䑁䅉䅍祁䑁䅅䅉瑁䍁䅁睍瑁䑁䅅免瑁䑁䅉杍畁䡁䅧䅢穂䝁䄰兘䑂䕁䄴䅕杁䍁䅧杍灁䍁䅣光歁䙁䅍䅊穁䑁䅫䅁杁杂䅁䅥䅁䍁䅣睗䙂䙁䅕䅉䝂䝁䅫杢桂䝁䄴睙灂䝁䅅䅢杁䙁䅁杣療䝁䅙兡獂䝁䅕䅉瑁䍁䅁杍睁䑁䅉免杁䍁䄰䅉穁䍁䄰免硁䍁䄰杍祁䍁䄴䅥獂䡁䅍兢摂䕁䅍杔兂䍁䅁䅋祁䍁䅫睊桁䍁䅑杖歁䑁䅑杍䅁䉁䝷䅁䕃䅁䅁睊扂䕁䅕兖杁䕁䅙兡畂䝁䅅杢橂䝁䅫兙獂䍁䅁䅕祂䝁䄸杚灂䝁䅷党杁䍁䄰䅉祁䑁䅁杍硁䍁䅁兌杁䑁䅍兌硁䑁䅅兌祁䑁䅉杌㑂䝁䅷督瑂䙁䄰睑佂䙁䅁䅉潁䑁䅉克湁䍁䅅䅊塂䍁䅑䅎㑁䑁䅯䅊塂䍁䅑兎㉁䅁䅁杈䅙䡁䅧䅁湁䙁䅳兒噂䍁䅁杒灂䝁䄴兙畂䝁䅍兡桂䝁䅷䅉兂䡁䅉睢浂䝁䅫䅢求䍁䅁兌杁䑁䅉䅍祁䑁䅅䅉瑁䍁䅁睍瑁䑁䅅免瑁䑁䅉杍畁䡁䅧䅢穂䝁䄰兘䑂䕁䄴䅕杁䍁䅧杍灁䍁䅣光歁䙁䅧䅊ぁ䑁䅉䅁摁杂䅁䅥䅁䍁䅣睗䙂䙁䅕䅉䝂䝁䅫杢桂䝁䄴睙灂䝁䅅䅢杁䙁䅁杣療䝁䅙兡獂䝁䅕䅉瑁䍁䅁杍睁䑁䅉免杁䍁䄰䅉穁䍁䄰免硁䍁䄰杍祁䍁䄴䅥獂䡁䅍兢摂䕁䅍杔兂䍁䅁䅋祁䍁䅫睊桁䍁䅑䅗歁䑁䅑睍䅁䉁䜸䅁祂䅁䅁睊扂䕁䅕兖杁䕁䅙兡畂䝁䅅杢橂䝁䅫兙獂䍁䅁䅕祂䝁䄸杚灂䝁䅷党杁䍁䄰䅉祁䑁䅁杍硁䍁䅁兌杁䑁䅍兌硁䑁䅅兌祁䑁䅉杌㑂䝁䅷督瑂䙁䄰睑佂䙁䅁睊桁䍁䅑村歁䑁䅅免ㅁ䅁䅁杆䅙䡁䅁䅁湁䙁䅳兒噂䍁䅁杒灂䝁䄴兙畂䝁䅍兡桂䝁䅷䅉兂䡁䅉睢浂䝁䅫䅢求䍁䅁兌杁䑁䅉䅍祁䑁䅅䅉瑁䍁䅁睍瑁䑁䅅免瑁䑁䅉杍畁䡁䅧䅢穂䝁䄰兘䑂䕁䄴䅕湁䍁䅅䅊䑂䍁䅑杍睁䅁䅁权䅙䡁䅷䅁湁䙁䅳兒噂䍁䅁杒灂䝁䄴兙畂䝁䅍兡桂䝁䅷䅉兂䡁䅉睢浂䝁䅫䅢求䍁䅁兌杁䑁䅉䅍祁䑁䅅䅉瑁䍁䅁睍瑁䑁䅅免瑁䑁䅉杍畁䡁䅧䅢穂䝁䄰兘䑂䕁䄴䅕湁䍁䅅䅊䑂䍁䅑杍ぁ䑁䅯䅊䑂䍁䅑睍ㅁ䅁䅁䅄䅙䡁䅁䅁湁䙁䅳兒噂䍁䅁杒灂䝁䄴兙畂䝁䅍兡桂䝁䅷䅉兂䡁䅉睢浂䝁䅫䅢求䍁䅁兌杁䑁䅉䅍祁䑁䅅䅉瑁䍁䅁睍瑁䑁䅅免瑁䑁䅉杍畁䡁䅧䅢穂䝁䄰兘䑂䕁䄴䅕湁䍁䅅䅊䑂䍁䅑睍㉁䅁䅁杅䅙䡁䄴䅁湁䙁䅳兒噂䍁䅁杒灂䝁䄴兙畂䝁䅍兡桂䝁䅷䅉兂䡁䅉睢浂䝁䅫䅢求䍁䅁兌杁䑁䅉䅍祁䑁䅅䅉瑁䍁䅁睍瑁䑁䅅免瑁䑁䅉杍畁䡁䅧䅢穂䝁䄰兘䑂䕁䄴䅕湁䍁䅅䅊䑂䍁䅑䅎硁䑁䅯䅊䑂䍁䅑免硁䑁䅍䅁啁杂䅁䅧䅁䍁䅣睗䙂䙁䅕䅉䝂䝁䅫杢桂䝁䄴睙灂䝁䅅䅢杁䙁䅁杣療䝁䅙兡獂䝁䅕䅉瑁䍁䅁杍睁䑁䅉免杁䍁䄰䅉穁䍁䄰免硁䍁䄰杍祁䍁䄴䅥獂䡁䅍兢摂䕁䅍杔兂䍁䅣光歁䕁䅑䅊硁䑁䅅䅏㙁䍁䅑睔歁䑁䅅免㑁䅁䅁睆䅙䡁䅷䅁湁䙁䅳兒噂䍁䅁杒灂䝁䄴兙畂䝁䅍兡桂䝁䅷䅉兂䡁䅉睢浂䝁䅫䅢求䍁䅁兌杁䑁䅉䅍祁䑁䅅䅉瑁䍁䅁睍瑁䑁䅅免瑁䑁䅉杍畁䡁䅧䅢穂䝁䄰兘䑂䕁䄴䅕湁䍁䅅䅊䝂䍁䅑杍睁䑁䅯䅊䡂䍁䅑杍睁䅁䅁睃䅙䡁䅷䅁湁䙁䅳兒噂䍁䅁杒灂䝁䄴兙畂䝁䅍兡桂䝁䅷䅉兂䡁䅉睢浂䝁䅫䅢求䍁䅁兌杁䑁䅉䅍祁䑁䅅䅉瑁䍁䅁睍瑁䑁䅅免瑁䑁䅉杍畁䡁䅧䅢穂䝁䄰兘䑂䕁䄴䅕湁䍁䅅䅊䝂䍁䅑杍硁䑁䅯䅊䡂䍁䅑杍硁䅁䅁兄䅙䡁䅷䅁湁䙁䅳兒噂䍁䅁杒灂䝁䄴兙畂䝁䅍兡桂䝁䅷䅉兂䡁䅉睢浂䝁䅫䅢求䍁䅁兌杁䑁䅉䅍祁䑁䅅䅉瑁䍁䅁睍瑁䑁䅅免瑁䑁䅉杍畁䡁䅧䅢穂䝁䄰兘䑂䕁䄴䅕湁䍁䅅䅊䝂䍁䅑睍㉁䑁䅯䅊䭂䍁䅑睍㉁䅁䅁睅䅙䡁䅷䅁湁䙁䅳兒噂䍁䅁杒灂䝁䄴兙畂䝁䅍兡桂䝁䅷䅉兂䡁䅉睢浂䝁䅫䅢求䍁䅁兌杁䑁䅉䅍祁䑁䅅䅉瑁䍁䅁睍瑁䑁䅅免瑁䑁䅉杍畁䡁䅧䅢穂䝁䄰兘䑂䕁䄴䅕湁䍁䅅䅊䝂䍁䅑睍㍁䑁䅯䅊䭂䍁䅑睍㍁䅁䅁兆䅙䡁䅁䅁湁䙁䅳兒噂䍁䅁杒灂䝁䄴兙畂䝁䅍兡桂䝁䅷䅉兂䡁䅉睢浂䝁䅫䅢求䍁䅁兌杁䑁䅉䅍祁䑁䅅䅉瑁䍁䅁睍瑁䑁䅅免瑁䑁䅉杍畁䡁䅧䅢穂䝁䄰兘䑂䕁䄴䅕湁䍁䅅䅊呂䍁䅑睍㕁䅁䅁元䅙䡁䅁䅁湁䙁䅳兒噂䍁䅁杒灂䝁䄴兙畂䝁䅍兡桂䝁䅷䅉兂䡁䅉睢浂䝁䅫䅢求䍁䅁兌杁䑁䅉䅍祁䑁䅅䅉瑁䍁䅁睍瑁䑁䅅免瑁䑁䅉杍畁䡁䅧䅢穂䝁䄰兘䑂䕁䄴䅕湁䍁䅅䅊坂䍁䅑䅎祁䅁䅁杄䅙䡁䅷䅁湁䙁䅳兒噂䍁䅁杒灂䝁䄴兙畂䝁䅍兡桂䝁䅷䅉兂䡁䅉睢浂䝁䅫䅢求䍁䅁兌杁䑁䅉䅍祁䑁䅅䅉瑁䍁䅁睍瑁䑁䅅免瑁䑁䅉杍畁䡁䅧䅢穂䝁䄰兘䑂䕁䄴䅕湁䍁䅅䅊塂䍁䅑䅎㑁䑁䅯䅊塂䍁䅑兎㉁䅁䅁䅅䅙䡁䅁䅁湁䙁䅳兒噂䍁䅁杒灂䝁䄴兙畂䝁䅍兡桂䝁䅷䅉兂䡁䅉睢浂䝁䅫䅢求䍁䅁兌杁䑁䅉䅍祁䑁䅅䅉瑁䍁䅁睍瑁䑁䅅免瑁䑁䅉杍畁䡁䅧䅢穂䝁䄰兘䑂䕁䄴䅕湁䍁䅅䅊奂䍁䅑䅎祁䅁䅁睄䅙䡁䅁䅁湁䙁䅳兒噂䍁䅁杒灂䝁䄴兙畂䝁䅍兡桂䝁䅷䅉兂䡁䅉睢浂䝁䅫䅢求䍁䅁兌杁䑁䅉䅍祁䑁䅅䅉瑁䍁䅁睍瑁䑁䅅免瑁䑁䅉杍畁䡁䅧䅢穂䝁䄰兘䑂䕁䄴䅕湁䍁䅅䅊奂䍁䅑䅎穁䅁䅁充䅙䝁䄴䅁湁䙁䅳兒噂䍁䅁杒灂䝁䄴兙畂䝁䅍兡桂䝁䅷䅉兂䡁䅉睢浂䝁䅫䅢求䍁䅁兌杁䑁䅉䅍祁䑁䅅䅉瑁䍁䅁睍瑁䑁䅅免瑁䑁䅉杍畁䡁䅧䅢穂䝁䄰兘䕂䍁䅣光歁䕁䅉䅊硁䑁䅅兎䅁䙁䝉䅁獂䅁䅁睊扂䕁䅕兖杁䕁䅙兡畂䝁䅅杢橂䝁䅫兙獂䍁䅁䅕祂䝁䄸杚灂䝁䅷党杁䍁䄰䅉祁䑁䅁杍硁䍁䅁兌杁䑁䅍兌硁䑁䅅兌祁䑁䅉杌㑂䝁䅷督瑂䙁䄰䅒湁䍁䅅䅊䑂䍁䅑杍睁䅁䅁兒䅙䡁䅧䅁湁䙁䅳兒噂䍁䅁杒灂䝁䄴兙畂䝁䅍兡桂䝁䅷䅉兂䡁䅉睢浂䝁䅫䅢求䍁䅁兌杁䑁䅉䅍祁䑁䅅䅉瑁䍁䅁睍瑁䑁䅅免瑁䑁䅉杍畁䡁䅧䅢穂䝁䄰兘䕂䍁䅣光歁䕁䅍䅊祁䑁䅑杏歁䕁䅍䅊穁䑁䅕䅁䡂杂䅁䅢䅁䍁䅣睗䙂䙁䅕䅉䝂䝁䅫杢桂䝁䄴睙灂䝁䅅䅢杁䙁䅁杣療䝁䅙兡獂䝁䅕䅉瑁䍁䅁杍睁䑁䅉免杁䍁䄰䅉穁䍁䄰免硁䍁䄰杍祁䍁䄴䅥獂䡁䅍兢摂䕁䅑睊桁䍁䅑睑歁䑁䅍李䅁䕁䜴䅁㙂䅁䅁睊扂䕁䅕兖杁䕁䅙兡畂䝁䅅杢橂䝁䅫兙獂䍁䅁䅕祂䝁䄸杚灂䝁䅷党杁䍁䄰䅉祁䑁䅁杍硁䍁䅁兌杁䑁䅍兌硁䑁䅅兌祁䑁䅉杌㑂䝁䅷督瑂䙁䄰䅒湁䍁䅅䅊䑂䍁䅑䅎硁䑁䅯䅊䑂䍁䅑免硁䑁䅍䅁兂杂䅁䅦䅁䍁䅣睗䙂䙁䅕䅉䝂䝁䅫杢桂䝁䄴睙灂䝁䅅䅢杁䙁䅁杣療䝁䅙兡獂䝁䅕䅉瑁䍁䅁杍睁䑁䅉免杁䍁䄰䅉穁䍁䄰免硁䍁䄰杍祁䍁䄴䅥獂䡁䅍兢摂䕁䅑睊桁䍁䅑䅒歁䑁䅅免㑁䑁䅯䅊偂䍁䅑免硁䑁䅧䅁呂杂䅁䅥䅁䍁䅣睗䙂䙁䅕䅉䝂䝁䅫杢桂䝁䄴睙灂䝁䅅䅢杁䙁䅁杣療䝁䅙兡獂䝁䅕䅉瑁䍁䅁杍睁䑁䅉免杁䍁䄰䅉穁䍁䄰免硁䍁䄰杍祁䍁䄴䅥獂䡁䅍兢摂䕁䅑睊桁䍁䅑杒歁䑁䅉䅍㙁䍁䅑睒歁䑁䅉䅍䅁䕁䝙䅁㑂䅁䅁睊扂䕁䅕兖杁䕁䅙兡畂䝁䅅杢橂䝁䅫兙獂䍁䅁䅕祂䝁䄸杚灂䝁䅷党杁䍁䄰䅉祁䑁䅁杍硁䍁䅁兌杁䑁䅍兌硁䑁䅅兌祁䑁䅉杌㑂䝁䅷督瑂䙁䄰䅒湁䍁䅅䅊䝂䍁䅑杍硁䑁䅯䅊䡂䍁䅑杍硁䅁䅁䅓䅙䡁䅧䅁湁䙁䅳兒噂䍁䅁杒灂䝁䄴兙畂䝁䅍兡桂䝁䅷䅉兂䡁䅉睢浂䝁䅫䅢求䍁䅁兌杁䑁䅉䅍祁䑁䅅䅉瑁䍁䅁睍瑁䑁䅅免瑁䑁䅉杍畁䡁䅧䅢穂䝁䄰兘䕂䍁䅣光歁䕁䅙䅊穁䑁䅙杏歁䕁䅯䅊穁䑁䅙䅁偂杂䅁䅥䅁䍁䅣睗䙂䙁䅕䅉䝂䝁䅫杢桂䝁䄴睙灂䝁䅅䅢杁䙁䅁杣療䝁䅙兡獂䝁䅕䅉瑁䍁䅁杍睁䑁䅉免杁䍁䄰䅉穁䍁䄰免硁䍁䄰杍祁䍁䄴䅥獂䡁䅍兢摂䕁䅑睊桁䍁䅑杒歁䑁䅍睎㙁䍁䅑杓歁䑁䅍睎䅁䙁䝅䅁獂䅁䅁睊扂䕁䅕兖杁䕁䅙兡畂䝁䅅杢橂䝁䅫兙獂䍁䅁䅕祂䝁䄸杚灂䝁䅷党杁䍁䄰䅉祁䑁䅁杍硁䍁䅁兌杁䑁䅍兌硁䑁䅅兌祁䑁䅉杌㑂䝁䅷督瑂䙁䄰䅒湁䍁䅅䅊呂䍁䅑睍㕁䅁䅁兔䅙䝁䅷䅁湁䙁䅳兒噂䍁䅁杒灂䝁䄴兙畂䝁䅍兡桂䝁䅷䅉兂䡁䅉睢浂䝁䅫䅢求䍁䅁兌杁䑁䅉䅍祁䑁䅅䅉瑁䍁䅁睍瑁䑁䅅免瑁䑁䅉杍畁䡁䅧䅢穂䝁䄰兘䕂䍁䅣光歁䙁䅙䅊ぁ䑁䅉䅁䩂杂䅁䅥䅁䍁䅣睗䙂䙁䅕䅉䝂䝁䅫杢桂䝁䄴睙灂䝁䅅䅢杁䙁䅁杣療䝁䅙兡獂䝁䅕䅉瑁䍁䅁杍睁䑁䅉免杁䍁䄰䅉穁䍁䄰免硁䍁䄰杍祁䍁䄴䅥獂䡁䅍兢摂䕁䅑睊桁䍁䅑睖歁䑁䅑䅏㙁䍁䅑睖歁䑁䅕李䅁䕁䝳䅁獂䅁䅁睊扂䕁䅕兖杁䕁䅙兡畂䝁䅅杢橂䝁䅫兙獂䍁䅁䅕祂䝁䄸杚灂䝁䅷党杁䍁䄰䅉祁䑁䅁杍硁䍁䅁兌杁䑁䅍兌硁䑁䅅兌祁䑁䅉杌㑂䝁䅷督瑂䙁䄰䅒湁䍁䅅䅊奂䍁䅑䅎祁䅁䅁杓䅙䝁䅷䅁湁䙁䅳兒噂䍁䅁杒灂䝁䄴兙畂䝁䅍兡桂䝁䅷䅉兂䡁䅉睢浂䝁䅫䅢求䍁䅁兌杁䑁䅉䅍祁䑁䅅䅉瑁䍁䅁睍瑁䑁䅅免瑁䑁䅉杍畁䡁䅧䅢穂䝁䄰兘䕂䍁䅣光歁䙁䅧䅊ぁ䑁䅍䅁䵂杂䅁䅤䅁䍁䅣睗䙂䙁䅕䅉䝂䝁䅫杢桂䝁䄴睙灂䝁䅅䅢杁䙁䅁杣療䝁䅙兡獂䝁䅕䅉瑁䍁䅁杍睁䑁䅉免杁䍁䄰䅉穁䍁䄰免硁䍁䄰杍祁䍁䄴䅥獂䡁䅍兢摂䕁䅑兒呂䕁䅍睊桁䍁䅑村歁䑁䅅免ㅁ䅁䅁兘䅙䡁䅉䅁湁䙁䅳兒噂䍁䅁杒灂䝁䄴兙畂䝁䅍兡桂䝁䅷䅉兂䡁䅉睢浂䝁䅫䅢求䍁䅁兌杁䑁䅉䅍祁䑁䅅䅉瑁䍁䅁睍瑁䑁䅅免瑁䑁䅉杍畁䡁䅧䅢穂䝁䄰兘䕂䕁䅕睕䑂䍁䅣光歁䕁䅍䅊祁䑁䅁䅁啂杂䅁杦䅁䍁䅣睗䙂䙁䅕䅉䝂䝁䅫杢桂䝁䄴睙灂䝁䅅䅢杁䙁䅁杣療䝁䅙兡獂䝁䅕䅉瑁䍁䅁杍睁䑁䅉免杁䍁䄰䅉穁䍁䄰免硁䍁䄰杍祁䍁䄴䅥獂䡁䅍兢摂䕁䅑兒呂䕁䅍睊桁䍁䅑睑歁䑁䅉䅎㙁䍁䅑睑歁䑁䅍兎䅁䙁䝙䅁祂䅁䅁睊扂䕁䅕兖杁䕁䅙兡畂䝁䅅杢橂䝁䅫兙獂䍁䅁䅕祂䝁䄸杚灂䝁䅷党杁䍁䄰䅉祁䑁䅁杍硁䍁䅁兌杁䑁䅍兌硁䑁䅅兌祁䑁䅉杌㑂䝁䅷督瑂䙁䄰䅒䙂䙁䅍睑湁䍁䅅䅊䑂䍁䅑睍㉁䅁䅁睘䅙䥁䅁䅁湁䙁䅳兒噂䍁䅁杒灂䝁䄴兙畂䝁䅍兡桂䝁䅷䅉兂䡁䅉睢浂䝁䅫䅢求䍁䅁兌杁䑁䅉䅍祁䑁䅅䅉瑁䍁䅁睍瑁䑁䅅免瑁䑁䅉杍畁䡁䅧䅢穂䝁䄰兘䕂䕁䅕睕䑂䍁䅣光歁䕁䅍䅊ぁ䑁䅅杏歁䕁䅍䅊硁䑁䅅睍䅁䝁䝅䅁䍃䅁䅁睊扂䕁䅕兖杁䕁䅙兡畂䝁䅅杢橂䝁䅫兙獂䍁䅁䅕祂䝁䄸杚灂䝁䅷党杁䍁䄰䅉祁䑁䅁杍硁䍁䅁兌杁䑁䅍兌硁䑁䅅兌祁䑁䅉杌㑂䝁䅷督瑂䙁䄰䅒䙂䙁䅍睑湁䍁䅅䅊䕂䍁䅑免硁䑁䅧杏歁䕁䄸䅊硁䑁䅅䅏䅁䙁䜴䅁⭂䅁䅁睊扂䕁䅕兖杁䕁䅙兡畂䝁䅅杢橂䝁䅫兙獂䍁䅁䅕祂䝁䄸杚灂䝁䅷党杁䍁䄰䅉祁䑁䅁杍硁䍁䅁兌杁䑁䅍兌硁䑁䅅兌祁䑁䅉杌㑂䝁䅷督瑂䙁䄰䅒䙂䙁䅍睑湁䍁䅅䅊䝂䍁䅑杍睁䑁䅯䅊䡂䍁䅑杍睁䅁䅁兖䅙䡁䄴䅁湁䙁䅳兒噂䍁䅁杒灂䝁䄴兙畂䝁䅍兡桂䝁䅷䅉兂䡁䅉睢浂䝁䅫䅢求䍁䅁兌杁䑁䅉䅍祁䑁䅅䅉瑁䍁䅁睍瑁䑁䅅免瑁䑁䅉杍畁䡁䅧䅢穂䝁䄰兘䕂䕁䅕睕䑂䍁䅣光歁䕁䅙䅊祁䑁䅅杏歁䕁䅣䅊祁䑁䅅䅁塂杂䅁杦䅁䍁䅣睗䙂䙁䅕䅉䝂䝁䅫杢桂䝁䄴睙灂䝁䅅䅢杁䙁䅁杣療䝁䅙兡獂䝁䅕䅉瑁䍁䅁杍睁䑁䅉免杁䍁䄰䅉穁䍁䄰免硁䍁䄰杍祁䍁䄴䅥獂䡁䅍兢摂䕁䅑兒呂䕁䅍睊桁䍁䅑杒歁䑁䅍李㙁䍁䅑杓歁䑁䅍李䅁䝁䝁䅁⭂䅁䅁睊扂䕁䅕兖杁䕁䅙兡畂䝁䅅杢橂䝁䅫兙獂䍁䅁䅕祂䝁䄸杚灂䝁䅷党杁䍁䄰䅉祁䑁䅁杍硁䍁䅁兌杁䑁䅍兌硁䑁䅅兌祁䑁䅉杌㑂䝁䅷督瑂䙁䄰䅒䙂䙁䅍睑湁䍁䅅䅊䝂䍁䅑睍㍁䑁䅯䅊䭂䍁䅑睍㍁䅁䅁杙䅙䡁䅉䅁湁䙁䅳兒噂䍁䅁杒灂䝁䄴兙畂䝁䅍兡桂䝁䅷䅉兂䡁䅉睢浂䝁䅫䅢求䍁䅁兌杁䑁䅉䅍祁䑁䅅䅉瑁䍁䅁睍瑁䑁䅅免瑁䑁䅉杍畁䡁䅧䅢穂䝁䄰兘䕂䕁䅕睕䑂䍁䅣光歁䙁䅍䅊穁䑁䅫䅁奂杂䅁杣䅁䍁䅣睗䙂䙁䅕䅉䝂䝁䅫杢桂䝁䄴睙灂䝁䅅䅢杁䙁䅁杣療䝁䅙兡獂䝁䅕䅉瑁䍁䅁杍睁䑁䅉免杁䍁䄰䅉穁䍁䄰免硁䍁䄰杍祁䍁䄴䅥獂䡁䅍兢摂䕁䅑兒呂䕁䅍睊桁䍁䅑杖歁䑁䅑杍䅁䙁䝫䅁⭂䅁䅁睊扂䕁䅕兖杁䕁䅙兡畂䝁䅅杢橂䝁䅫兙獂䍁䅁䅕祂䝁䄸杚灂䝁䅷党杁䍁䄰䅉祁䑁䅁杍硁䍁䅁兌杁䑁䅍兌硁䑁䅅兌祁䑁䅉杌㑂䝁䅷督瑂䙁䄰䅒䙂䙁䅍睑湁䍁䅅䅊塂䍁䅑䅎㑁䑁䅯䅊塂䍁䅑兎㉁䅁䅁睗䅙䡁䅉䅁湁䙁䅳兒噂䍁䅁杒灂䝁䄴兙畂䝁䅍兡桂䝁䅷䅉兂䡁䅉睢浂䝁䅫䅢求䍁䅁兌杁䑁䅉䅍祁䑁䅅䅉瑁䍁䅁睍瑁䑁䅅免瑁䑁䅉杍畁䡁䅧䅢穂䝁䄰兘䕂䕁䅕睕䑂䍁䅣光歁䙁䅧䅊ぁ䑁䅉䅁慂杂䅁杣䅁䍁䅣睗䙂䙁䅕䅉䝂䝁䅫杢桂䝁䄴睙灂䝁䅅䅢杁䙁䅁杣療䝁䅙兡獂䝁䅕䅉瑁䍁䅁杍睁䑁䅉免杁䍁䄰䅉穁䍁䄰免硁䍁䄰杍祁䍁䄴䅥獂䡁䅍兢摂䕁䅑兒呂䕁䅍睊桁䍁䅑䅗歁䑁䅑睍䅁䙁䝷䅁祂䅁䅁睊扂䕁䅕兖杁䕁䅙兡畂䝁䅅杢橂䝁䅫兙獂䍁䅁䅕祂䝁䄸杚灂䝁䅷党杁䍁䄰䅉祁䑁䅁杍硁䍁䅁兌杁䑁䅍兌硁䑁䅅兌祁䑁䅉杌㑂䝁䅷督瑂䙁䄰䅒兂䕁䅷睊桁䍁䅑村歁䑁䅅免ㅁ䅁䅁䅶䅕䡁䅁䅁湁䙁䅳兒噂䍁䅁杒灂䝁䄴兙畂䝁䅍兡桂䝁䅷䅉兂䡁䅉睢浂䝁䅫䅢求䍁䅁兌杁䑁䅉䅍祁䑁䅅䅉瑁䍁䅁睍瑁䑁䅅免瑁䑁䅉杍畁䡁䅧䅢穂䝁䄰兘䕂䙁䅁䅔湁䍁䅅䅊䑂䍁䅑杍睁䅁䅁睲䅕䡁䅷䅁湁䙁䅳兒噂䍁䅁杒灂䝁䄴兙畂䝁䅍兡桂䝁䅷䅉兂䡁䅉睢浂䝁䅫䅢求䍁䅁兌杁䑁䅉䅍祁䑁䅅䅉瑁䍁䅁睍瑁䑁䅅免瑁䑁䅉杍畁䡁䅧䅢穂䝁䄰兘䕂䙁䅁䅔湁䍁䅅䅊䑂䍁䅑杍ぁ䑁䅯䅊䑂䍁䅑睍ㅁ䅁䅁关䅕䡁䅁䅁湁䙁䅳兒噂䍁䅁杒灂䝁䄴兙畂䝁䅍兡桂䝁䅷䅉兂䡁䅉睢浂䝁䅫䅢求䍁䅁兌杁䑁䅉䅍祁䑁䅅䅉瑁䍁䅁睍瑁䑁䅅免瑁䑁䅉杍畁䡁䅧䅢穂䝁䄰兘䕂䙁䅁䅔湁䍁䅅䅊䑂䍁䅑睍㉁䅁䅁睳䅕䡁䄴䅁湁䙁䅳兒噂䍁䅁杒灂䝁䄴兙畂䝁䅍兡桂䝁䅷䅉兂䡁䅉睢浂䝁䅫䅢求䍁䅁兌杁䑁䅉䅍祁䑁䅅䅉瑁䍁䅁睍瑁䑁䅅免瑁䑁䅉杍畁䡁䅧䅢穂䝁䄰兘䕂䙁䅁䅔湁䍁䅅䅊䑂䍁䅑䅎硁䑁䅯䅊䑂䍁䅑免硁䑁䅍䅁ㅃ兂䅁䅧䅁䍁䅣睗䙂䙁䅕䅉䝂䝁䅫杢桂䝁䄴睙灂䝁䅅䅢杁䙁䅁杣療䝁䅙兡獂䝁䅕䅉瑁䍁䅁杍睁䑁䅉免杁䍁䄰䅉穁䍁䄰免硁䍁䄰杍祁䍁䄴䅥獂䡁䅍兢摂䕁䅑䅕䵂䍁䅣光歁䕁䅑䅊硁䑁䅅䅏㙁䍁䅑睔歁䑁䅅免㑁䅁䅁其䅕䡁䅷䅁湁䙁䅳兒噂䍁䅁杒灂䝁䄴兙畂䝁䅍兡桂䝁䅷䅉兂䡁䅉睢浂䝁䅫䅢求䍁䅁兌杁䑁䅉䅍祁䑁䅅䅉瑁䍁䅁睍瑁䑁䅅免瑁䑁䅉杍畁䡁䅧䅢穂䝁䄰兘䕂䙁䅁䅔湁䍁䅅䅊䝂䍁䅑杍睁䑁䅯䅊䡂䍁䅑杍睁䅁䅁䅳䅕䡁䅷䅁湁䙁䅳兒噂䍁䅁杒灂䝁䄴兙畂䝁䅍兡桂䝁䅷䅉兂䡁䅉睢浂䝁䅫䅢求䍁䅁兌杁䑁䅉䅍祁䑁䅅䅉瑁䍁䅁睍瑁䑁䅅免瑁䑁䅉杍畁䡁䅧䅢穂䝁䄰兘䕂䙁䅁䅔湁䍁䅅䅊䝂䍁䅑杍硁䑁䅯䅊䡂䍁䅑杍硁䅁䅁杳䅕䡁䅷䅁湁䙁䅳兒噂䍁䅁杒灂䝁䄴兙畂䝁䅍兡桂䝁䅷䅉兂䡁䅉睢浂䝁䅫䅢求䍁䅁兌杁䑁䅉䅍祁䑁䅅䅉瑁䍁䅁睍瑁䑁䅅免瑁䑁䅉杍畁䡁䅧䅢穂䝁䄰兘䕂䙁䅁䅔湁䍁䅅䅊䝂䍁䅑睍㉁䑁䅯䅊䭂䍁䅑睍㉁䅁䅁䅴䅕䡁䅷䅁湁䙁䅳兒噂䍁䅁杒灂䝁䄴兙畂䝁䅍兡桂䝁䅷䅉兂䡁䅉睢浂䝁䅫䅢求䍁䅁兌杁䑁䅉䅍祁䑁䅅䅉瑁䍁䅁睍瑁䑁䅅免瑁䑁䅉杍畁䡁䅧䅢穂䝁䄰兘䕂䙁䅁䅔湁䍁䅅䅊䝂䍁䅑睍㍁䑁䅯䅊䭂䍁䅑睍㍁䅁䅁杴䅕䡁䅁䅁湁䙁䅳兒噂䍁䅁杒灂䝁䄴兙畂䝁䅍兡桂䝁䅷䅉兂䡁䅉睢浂䝁䅫䅢求䍁䅁兌杁䑁䅉䅍祁䑁䅅䅉瑁䍁䅁睍瑁䑁䅅免瑁䑁䅉杍畁䡁䅧䅢穂䝁䄰兘䕂䙁䅁䅔湁䍁䅅䅊呂䍁䅑睍㕁䅁䅁睴䅕䡁䅁䅁湁䙁䅳兒噂䍁䅁杒灂䝁䄴兙畂䝁䅍兡桂䝁䅷䅉兂䡁䅉睢浂䝁䅫䅢求䍁䅁兌杁䑁䅉䅍祁䑁䅅䅉瑁䍁䅁睍瑁䑁䅅免瑁䑁䅉杍畁䡁䅧䅢穂䝁䄰兘䕂䙁䅁䅔湁䍁䅅䅊坂䍁䅑䅎祁䅁䅁䅵䅕䡁䅷䅁湁䙁䅳兒噂䍁䅁杒灂䝁䄴兙畂䝁䅍兡桂䝁䅷䅉兂䡁䅉睢浂䝁䅫䅢求䍁䅁兌杁䑁䅉䅍祁䑁䅅䅉瑁䍁䅁睍瑁䑁䅅免瑁䑁䅉杍畁䡁䅧䅢穂䝁䄰兘䕂䙁䅁䅔湁䍁䅅䅊塂䍁䅑䅎㑁䑁䅯䅊塂䍁䅑兎㉁䅁䅁杵䅕䡁䅁䅁湁䙁䅳兒噂䍁䅁杒灂䝁䄴兙畂䝁䅍兡桂䝁䅷䅉兂䡁䅉睢浂䝁䅫䅢求䍁䅁兌杁䑁䅉䅍祁䑁䅅䅉瑁䍁䅁睍瑁䑁䅅免瑁䑁䅉杍畁䡁䅧䅢穂䝁䄰兘䕂䙁䅁䅔湁䍁䅅䅊奂䍁䅑䅎祁䅁䅁兵䅕䡁䅁䅁湁䙁䅳兒噂䍁䅁杒灂䝁䄴兙畂䝁䅍兡桂䝁䅷䅉兂䡁䅉睢浂䝁䅫䅢求䍁䅁兌杁䑁䅉䅍祁䑁䅅䅉瑁䍁䅁睍瑁䑁䅅免瑁䑁䅉杍畁䡁䅧䅢穂䝁䄰兘䕂䙁䅁䅔湁䍁䅅䅊奂䍁䅑䅎穁䅁䅁睵䅕䡁䅉䅁湁䙁䅳兒噂䍁䅁杒灂䝁䄴兙畂䝁䅍兡桂䝁䅷䅉兂䡁䅉睢浂䝁䅫䅢求䍁䅁兌杁䑁䅉䅍祁䑁䅅䅉瑁䍁䅁睍瑁䑁䅅免瑁䑁䅉杍畁䡁䅧䅢穂䝁䄰兘䕂䙁䅑兒湁䍁䅅䅊䍂䍁䅑免硁䑁䅕䅁潂杂䅁䅣䅁䍁䅣睗䙂䙁䅕䅉䝂䝁䅫杢桂䝁䄴睙灂䝁䅅䅢杁䙁䅁杣療䝁䅙兡獂䝁䅕䅉瑁䍁䅁杍睁䑁䅉免杁䍁䄰䅉穁䍁䄰免硁䍁䄰杍祁䍁䄴䅥獂䡁䅍兢摂䕁䅑䅖䙂䍁䅣光歁䕁䅍䅊祁䑁䅁䅁歂杂䅁䅦䅁䍁䅣睗䙂䙁䅕䅉䝂䝁䅫杢桂䝁䄴睙灂䝁䅅䅢杁䙁䅁杣療䝁䅙兡獂䝁䅕䅉瑁䍁䅁杍睁䑁䅉免杁䍁䄰䅉穁䍁䄰免硁䍁䄰杍祁䍁䄴䅥獂䡁䅍兢摂䕁䅑䅖䙂䍁䅣光歁䕁䅍䅊祁䑁䅑杏歁䕁䅍䅊穁䑁䅕䅁浂杂䅁䅣䅁䍁䅣睗䙂䙁䅕䅉䝂䝁䅫杢桂䝁䄴睙灂䝁䅅䅢杁䙁䅁杣療䝁䅙兡獂䝁䅕䅉瑁䍁䅁杍睁䑁䅉免杁䍁䄰䅉穁䍁䄰免硁䍁䄰杍祁䍁䄴䅥獂䡁䅍兢摂䕁䅑䅖䙂䍁䅣光歁䕁䅍䅊穁䑁䅙䅁煂杂䅁杦䅁䍁䅣睗䙂䙁䅕䅉䝂䝁䅫杢桂䝁䄴睙灂䝁䅅䅢杁䙁䅁杣療䝁䅙兡獂䝁䅕䅉瑁䍁䅁杍睁䑁䅉免杁䍁䄰䅉穁䍁䄰免硁䍁䄰杍祁䍁䄴䅥獂䡁䅍兢摂䕁䅑䅖䙂䍁䅣光歁䕁䅍䅊ぁ䑁䅅杏歁䕁䅍䅊硁䑁䅅睍䅁䝁䝷䅁䅃䅁䅁睊扂䕁䅕兖杁䕁䅙兡畂䝁䅅杢橂䝁䅫兙獂䍁䅁䅕祂䝁䄸杚灂䝁䅷党杁䍁䄰䅉祁䑁䅁杍硁䍁䅁兌杁䑁䅍兌硁䑁䅅兌祁䑁䅉杌㑂䝁䅷督瑂䙁䄰䅒啂䕁䅕睊桁䍁䅑䅒歁䑁䅅免㑁䑁䅯䅊偂䍁䅑免硁䑁䅧䅁灂杂䅁䅦䅁䍁䅣睗䙂䙁䅕䅉䝂䝁䅫杢桂䝁䄴睙灂䝁䅅䅢杁䙁䅁杣療䝁䅙兡獂䝁䅕䅉瑁䍁䅁杍睁䑁䅉免杁䍁䄰䅉穁䍁䄰免硁䍁䄰杍祁䍁䄴䅥獂䡁䅍兢摂䕁䅑䅖䙂䍁䅣光歁䕁䅙䅊祁䑁䅁杏歁䕁䅣䅊祁䑁䅁䅁求杂䅁䅦䅁䍁䅣睗䙂䙁䅕䅉䝂䝁䅫杢桂䝁䄴睙灂䝁䅅䅢杁䙁䅁杣療䝁䅙兡獂䝁䅕䅉瑁䍁䅁杍睁䑁䅉免杁䍁䄰䅉穁䍁䄰免硁䍁䄰杍祁䍁䄴䅥獂䡁䅍兢摂䕁䅑䅖䙂䍁䅣光歁䕁䅙䅊祁䑁䅅杏歁䕁䅣䅊祁䑁䅅䅁湂杂䅁䅦䅁䍁䅣睗䙂䙁䅕䅉䝂䝁䅫杢桂䝁䄴睙灂䝁䅅䅢杁䙁䅁杣療䝁䅙兡獂䝁䅕䅉瑁䍁䅁杍睁䑁䅉免杁䍁䄰䅉穁䍁䄰免硁䍁䄰杍祁䍁䄴䅥獂䡁䅍兢摂䕁䅑䅖䙂䍁䅣光歁䕁䅙䅊穁䑁䅙杏歁䕁䅯䅊穁䑁䅙䅁牂杂䅁䅦䅁䍁䅣睗䙂䙁䅕䅉䝂䝁䅫杢桂䝁䄴睙灂䝁䅅䅢杁䙁䅁杣療䝁䅙兡獂䝁䅕䅉瑁䍁䅁杍睁䑁䅉免杁䍁䄰䅉穁䍁䄰免硁䍁䄰杍祁䍁䄴䅥獂䡁䅍兢摂䕁䅑䅖䙂䍁䅣光歁䕁䅙䅊穁䑁䅣杏歁䕁䅯䅊穁䑁䅣䅁瑂杂䅁䅣䅁䍁䅣睗䙂䙁䅕䅉䝂䝁䅫杢桂䝁䄴睙灂䝁䅅䅢杁䙁䅁杣療䝁䅙兡獂䝁䅕䅉瑁䍁䅁杍睁䑁䅉免杁䍁䄰䅉穁䍁䄰免硁䍁䄰杍祁䍁䄴䅥獂䡁䅍兢摂䕁䅑䅖䙂䍁䅣光歁䙁䅍䅊穁䑁䅫䅁橂杂䅁䅣䅁䍁䅣睗䙂䙁䅕䅉䝂䝁䅫杢桂䝁䄴睙灂䝁䅅䅢杁䙁䅁杣療䝁䅙兡獂䝁䅕䅉瑁䍁䅁杍睁䑁䅉免杁䍁䄰䅉穁䍁䄰免硁䍁䄰杍祁䍁䄴䅥獂䡁䅍兢摂䕁䅑䅖䙂䍁䅣光歁䙁䅙䅊ぁ䑁䅉䅁畂杂䅁䅦䅁䍁䅣睗䙂䙁䅕䅉䝂䝁䅫杢桂䝁䄴睙灂䝁䅅䅢杁䙁䅁杣療䝁䅙兡獂䝁䅕䅉瑁䍁䅁杍睁䑁䅉免杁䍁䄰䅉穁䍁䄰免硁䍁䄰杍祁䍁䄴䅥獂䡁䅍兢摂䕁䅑䅖䙂䍁䅣光歁䙁䅣䅊ぁ䑁䅧杏歁䙁䅣䅊ㅁ䑁䅙䅁睂杂䅁䅣䅁䍁䅣睗䙂䙁䅕䅉䝂䝁䅫杢桂䝁䄴睙灂䝁䅅䅢杁䙁䅁杣療䝁䅙兡獂䝁䅕䅉瑁䍁䅁杍睁䑁䅉免杁䍁䄰䅉穁䍁䄰免硁䍁䄰杍祁䍁䄴䅥獂䡁䅍兢摂䕁䅑䅖䙂䍁䅣光歁䙁䅧䅊ぁ䑁䅉䅁療杂䅁䅣䅁䍁䅣睗䙂䙁䅕䅉䝂䝁䅫杢桂䝁䄴睙灂䝁䅅䅢杁䙁䅁杣療䝁䅙兡獂䝁䅕䅉瑁䍁䅁杍睁䑁䅉免杁䍁䄰䅉穁䍁䄰免硁䍁䄰杍祁䍁䄴䅥獂䡁䅍兢摂䕁䅑䅖䙂䍁䅣光歁䙁䅧䅊ぁ䑁䅍䅁硂杂䅁杣䅁䍁䅣睗䙂䙁䅕䅉䝂䝁䅫杢桂䝁䄴睙灂䝁䅅䅢杁䙁䅁杣療䝁䅙兡獂䝁䅕䅉瑁䍁䅁杍睁䑁䅉免杁䍁䄰䅉穁䍁䄰免硁䍁䄰杍祁䍁䄴䅥獂䡁䅍兢摂䕁䅑兖䱂䍁䅣光歁䕁䅉䅊硁䑁䅅兎䅁䡁䜸䅁睂䅁䅁睊扂䕁䅕兖杁䕁䅙兡畂䝁䅅杢橂䝁䅫兙獂䍁䅁䅕祂䝁䄸杚灂䝁䅷党杁䍁䄰䅉祁䑁䅁杍硁䍁䅁兌杁䑁䅍兌硁䑁䅅兌祁䑁䅉杌㑂䝁䅷督瑂䙁䄰䅒噂䕁䅳睊桁䍁䅑睑歁䑁䅉䅍䅁䡁䝉䅁㡂䅁䅁睊扂䕁䅕兖杁䕁䅙兡畂䝁䅅杢橂䝁䅫兙獂䍁䅁䅕祂䝁䄸杚灂䝁䅷党杁䍁䄰䅉祁䑁䅁杍硁䍁䅁兌杁䑁䅍兌硁䑁䅅兌祁䑁䅉杌㑂䝁䅷督瑂䙁䄰䅒噂䕁䅳睊桁䍁䅑睑歁䑁䅉䅎㙁䍁䅑睑歁䑁䅍兎䅁䡁䝑䅁睂䅁䅁睊扂䕁䅕兖杁䕁䅙兡畂䝁䅅杢橂䝁䅫兙獂䍁䅁䅕祂䝁䄸杚灂䝁䅷党杁䍁䄰䅉祁䑁䅁杍硁䍁䅁兌杁䑁䅍兌硁䑁䅅兌祁䑁䅉杌㑂䝁䅷督瑂䙁䄰䅒噂䕁䅳睊桁䍁䅑睑歁䑁䅍李䅁䡁䝣䅁⭂䅁䅁睊扂䕁䅕兖杁䕁䅙兡畂䝁䅅杢橂䝁䅫兙獂䍁䅁䅕祂䝁䄸杚灂䝁䅷党杁䍁䄰䅉祁䑁䅁杍硁䍁䅁兌杁䑁䅍兌硁䑁䅅兌祁䑁䅉杌㑂䝁䅷督瑂䙁䄰䅒噂䕁䅳睊桁䍁䅑睑歁䑁䅑免㙁䍁䅑睑歁䑁䅅免穁䅁䅁入䅙䥁䅁䅁湁䙁䅳兒噂䍁䅁杒灂䝁䄴兙畂䝁䅍兡桂䝁䅷䅉兂䡁䅉睢浂䝁䅫䅢求䍁䅁兌杁䑁䅉䅍祁䑁䅅䅉瑁䍁䅁睍瑁䑁䅅免瑁䑁䅉杍畁䡁䅧䅢穂䝁䄰兘䕂䙁䅕睓湁䍁䅅䅊䕂䍁䅑免硁䑁䅧杏歁䕁䄸䅊硁䑁䅅䅏䅁䥁䝁䅁㡂䅁䅁睊扂䕁䅕兖杁䕁䅙兡畂䝁䅅杢橂䝁䅫兙獂䍁䅁䅕祂䝁䄸杚灂䝁䅷党杁䍁䄰䅉祁䑁䅁杍硁䍁䅁兌杁䑁䅍兌硁䑁䅅兌祁䑁䅉杌㑂䝁䅷督瑂䙁䄰䅒噂䕁䅳睊桁䍁䅑杒歁䑁䅉䅍㙁䍁䅑睒歁䑁䅉䅍䅁䡁䝍䅁㡂䅁䅁睊扂䕁䅕兖杁䕁䅙兡畂䝁䅅杢橂䝁䅫兙獂䍁䅁䅕祂䝁䄸杚灂䝁䅷党杁䍁䄰䅉祁䑁䅁杍硁䍁䅁兌杁䑁䅍兌硁䑁䅅兌祁䑁䅉杌㑂䝁䅷督瑂䙁䄰䅒噂䕁䅳睊桁䍁䅑杒歁䑁䅉免㙁䍁䅑睒歁䑁䅉免䅁䡁䝕䅁㡂䅁䅁睊扂䕁䅕兖杁䕁䅙兡畂䝁䅅杢橂䝁䅫兙獂䍁䅁䅕祂䝁䄸杚灂䝁䅷党杁䍁䄰䅉祁䑁䅁杍硁䍁䅁兌杁䑁䅍兌硁䑁䅅兌祁䑁䅉杌㑂䝁䅷督瑂䙁䄰䅒噂䕁䅳睊桁䍁䅑杒歁䑁䅍李㙁䍁䅑杓歁䑁䅍李䅁䡁䝧䅁㡂䅁䅁睊扂䕁䅕兖杁䕁䅙兡畂䝁䅅杢橂䝁䅫兙獂䍁䅁䅕祂䝁䄸杚灂䝁䅷党杁䍁䄰䅉祁䑁䅁杍硁䍁䅁兌杁䑁䅍兌硁䑁䅅兌祁䑁䅉杌㑂䝁䅷督瑂䙁䄰䅒噂䕁䅳睊桁䍁䅑杒歁䑁䅍睎㙁䍁䅑杓歁䑁䅍睎䅁䡁䝯䅁睂䅁䅁睊扂䕁䅕兖杁䕁䅙兡畂䝁䅅杢橂䝁䅫兙獂䍁䅁䅕祂䝁䄸杚灂䝁䅷党杁䍁䄰䅉祁䑁䅁杍硁䍁䅁兌杁䑁䅍兌硁䑁䅅兌祁䑁䅉杌㑂䝁䅷督瑂䙁䄰䅒噂䕁䅳睊桁䍁䅑睕歁䑁䅍兏䅁䡁䝙䅁睂䅁䅁睊扂䕁䅕兖杁䕁䅙兡畂䝁䅅杢橂䝁䅫兙獂䍁䅁䅕祂䝁䄸杚灂䝁䅷党杁䍁䄰䅉祁䑁䅁杍硁䍁䅁兌杁䑁䅍兌硁䑁䅅兌祁䑁䅉杌㑂䝁䅷督瑂䙁䄰䅒噂䕁䅳睊桁䍁䅑杖歁䑁䅑杍䅁䡁䝳䅁㡂䅁䅁睊扂䕁䅕兖杁䕁䅙兡畂䝁䅅杢橂䝁䅫兙獂䍁䅁䅕祂䝁䄸杚灂䝁䅷党杁䍁䄰䅉祁䑁䅁杍硁䍁䅁兌杁䑁䅍兌硁䑁䅅兌祁䑁䅉杌㑂䝁䅷督瑂䙁䄰䅒噂䕁䅳睊桁䍁䅑睖歁䑁䅑䅏㙁䍁䅑睖歁䑁䅕李䅁䡁䜰䅁睂䅁䅁睊扂䕁䅕兖杁䕁䅙兡畂䝁䅅杢橂䝁䅫兙獂䍁䅁䅕祂䝁䄸杚灂䝁䅷党杁䍁䄰䅉祁䑁䅁杍硁䍁䅁兌杁䑁䅍兌硁䑁䅅兌祁䑁䅉杌㑂䝁䅷督瑂䙁䄰䅒噂䕁䅳睊桁䍁䅑䅗歁䑁䅑杍䅁䡁䝷䅁睂䅁䅁睊扂䕁䅕兖杁䕁䅙兡畂䝁䅅杢橂䝁䅫兙獂䍁䅁䅕祂䝁䄸杚灂䝁䅷党杁䍁䄰䅉祁䑁䅁杍硁䍁䅁兌杁䑁䅍兌硁䑁䅅兌祁䑁䅉杌㑂䝁䅷督瑂䙁䄰䅒噂䕁䅳睊桁䍁䅑䅗歁䑁䅑睍䅁䡁䜴䅁睂䅁䅁睊扂䕁䅕兖杁䕁䅙兡畂䝁䅅杢橂䝁䅫兙獂䍁䅁䅕祂䝁䄸杚灂䝁䅷党杁䍁䄰䅉祁䑁䅁杍硁䍁䅁兌杁䑁䅍兌硁䑁䅅兌祁䑁䅉杌㑂䝁䅷督瑂䙁䄰兒䕂䍁䅣光歁䕁䅉䅊硁䑁䅅兎䅁䕁䝍䅁畂䅁䅁睊扂䕁䅕兖杁䕁䅙兡畂䝁䅅杢橂䝁䅫兙獂䍁䅁䅕祂䝁䄸杚灂䝁䅷党杁䍁䄰䅉祁䑁䅁杍硁䍁䅁兌杁䑁䅍兌硁䑁䅅兌祁䑁䅉杌㑂䝁䅷督瑂䙁䄰兒䕂䍁䅣光歁䕁䅍䅊祁䑁䅁䅁㉁杂䅁来䅁䍁䅣睗䙂䙁䅕䅉䝂䝁䅫杢桂䝁䄴睙灂䝁䅅䅢杁䙁䅁杣療䝁䅙兡獂䝁䅕䅉瑁䍁䅁杍睁䑁䅉免杁䍁䄰䅉穁䍁䄰免硁䍁䄰杍祁䍁䄴䅥獂䡁䅍兢摂䕁䅕䅒湁䍁䅅䅊䑂䍁䅑杍ぁ䑁䅯䅊䑂䍁䅑睍ㅁ䅁䅁䅏䅙䝁䄴䅁湁䙁䅳兒噂䍁䅁杒灂䝁䄴兙畂䝁䅍兡桂䝁䅷䅉兂䡁䅉睢浂䝁䅫䅢求䍁䅁兌杁䑁䅉䅍祁䑁䅅䅉瑁䍁䅁睍瑁䑁䅅免瑁䑁䅉杍畁䡁䅧䅢穂䝁䄰兘䙂䕁䅑睊桁䍁䅑睑歁䑁䅍李䅁䑁䝳䅁㡂䅁䅁睊扂䕁䅕兖杁䕁䅙兡畂䝁䅅杢橂䝁䅫兙獂䍁䅁䅕祂䝁䄸杚灂䝁䅷党杁䍁䄰䅉祁䑁䅁杍硁䍁䅁兌杁䑁䅍兌硁䑁䅅兌祁䑁䅉杌㑂䝁䅷督瑂䙁䄰兒䕂䍁䅣光歁䕁䅍䅊ぁ䑁䅅杏歁䕁䅍䅊硁䑁䅅睍䅁䑁䜰䅁⭂䅁䅁睊扂䕁䅕兖杁䕁䅙兡畂䝁䅅杢橂䝁䅫兙獂䍁䅁䅕祂䝁䄸杚灂䝁䅷党杁䍁䄰䅉祁䑁䅁杍硁䍁䅁兌杁䑁䅍兌硁䑁䅅兌祁䑁䅉杌㑂䝁䅷督瑂䙁䄰兒䕂䍁䅣光歁䕁䅑䅊硁䑁䅅䅏㙁䍁䅑睔歁䑁䅅免㑁䅁䅁䅒䅙䡁䅯䅁湁䙁䅳兒噂䍁䅁杒灂䝁䄴兙畂䝁䅍兡桂䝁䅷䅉兂䡁䅉睢浂䝁䅫䅢求䍁䅁兌杁䑁䅉䅍祁䑁䅅䅉瑁䍁䅁睍瑁䑁䅅免瑁䑁䅉杍畁䡁䅧䅢穂䝁䄰兘䙂䕁䅑睊桁䍁䅑杒歁䑁䅉䅍㙁䍁䅑睒歁䑁䅉䅍䅁䑁䝣䅁㙂䅁䅁睊扂䕁䅕兖杁䕁䅙兡畂䝁䅅杢橂䝁䅫兙獂䍁䅁䅕祂䝁䄸杚灂䝁䅷党杁䍁䄰䅉祁䑁䅁杍硁䍁䅁兌杁䑁䅍兌硁䑁䅅兌祁䑁䅉杌㑂䝁䅷督瑂䙁䄰兒䕂䍁䅣光歁䕁䅙䅊祁䑁䅅杏歁䕁䅣䅊祁䑁䅅䅁㕁杂䅁来䅁䍁䅣睗䙂䙁䅕䅉䝂䝁䅫杢桂䝁䄴睙灂䝁䅅䅢杁䙁䅁杣療䝁䅙兡獂䝁䅕䅉瑁䍁䅁杍睁䑁䅉免杁䍁䄰䅉穁䍁䄰免硁䍁䄰杍祁䍁䄴䅥獂䡁䅍兢摂䕁䅕䅒湁䍁䅅䅊䝂䍁䅑睍㉁䑁䅯䅊䭂䍁䅑睍㉁䅁䅁䅐䅙䡁䅯䅁湁䙁䅳兒噂䍁䅁杒灂䝁䄴兙畂䝁䅍兡桂䝁䅷䅉兂䡁䅉睢浂䝁䅫䅢求䍁䅁兌杁䑁䅉䅍祁䑁䅅䅉瑁䍁䅁睍瑁䑁䅅免瑁䑁䅉杍畁䡁䅧䅢穂䝁䄰兘䙂䕁䅑睊桁䍁䅑杒歁䑁䅍睎㙁䍁䅑杓歁䑁䅍睎䅁䑁䜴䅁畂䅁䅁睊扂䕁䅕兖杁䕁䅙兡畂䝁䅅杢橂䝁䅫兙獂䍁䅁䅕祂䝁䄸杚灂䝁䅷党杁䍁䄰䅉祁䑁䅁杍硁䍁䅁兌杁䑁䅍兌硁䑁䅅兌祁䑁䅉杌㑂䝁䅷督瑂䙁䄰兒䕂䍁䅣光歁䙁䅍䅊穁䑁䅫䅁㙁杂䅁杢䅁䍁䅣睗䙂䙁䅕䅉䝂䝁䅫杢桂䝁䄴睙灂䝁䅅䅢杁䙁䅁杣療䝁䅙兡獂䝁䅕䅉瑁䍁䅁杍睁䑁䅉免杁䍁䄰䅉穁䍁䄰免硁䍁䄰杍祁䍁䄴䅥獂䡁䅍兢摂䕁䅕䅒湁䍁䅅䅊坂䍁䅑䅎祁䅁䅁睐䅙䡁䅯䅁湁䙁䅳兒噂䍁䅁杒灂䝁䄴兙畂䝁䅍兡桂䝁䅷䅉兂䡁䅉睢浂䝁䅫䅢求䍁䅁兌杁䑁䅉䅍祁䑁䅅䅉瑁䍁䅁睍瑁䑁䅅免瑁䑁䅉杍畁䡁䅧䅢穂䝁䄰兘䙂䕁䅑睊桁䍁䅑睖歁䑁䅑䅏㙁䍁䅑睖歁䑁䅕李䅁䕁䝅䅁畂䅁䅁睊扂䕁䅕兖杁䕁䅙兡畂䝁䅅杢橂䝁䅫兙獂䍁䅁䅕祂䝁䄸杚灂䝁䅷党杁䍁䄰䅉祁䑁䅁杍硁䍁䅁兌杁䑁䅍兌硁䑁䅅兌祁䑁䅉杌㑂䝁䅷督瑂䙁䄰兒䕂䍁䅣光歁䙁䅧䅊ぁ䑁䅉䅁䅂杂䅁杢䅁䍁䅣睗䙂䙁䅕䅉䝂䝁䅫杢桂䝁䄴睙灂䝁䅅䅢杁䙁䅁杣療䝁䅙兡獂䝁䅕䅉瑁䍁䅁杍睁䑁䅉免杁䍁䄰䅉穁䍁䄰免硁䍁䄰杍祁䍁䄴䅥獂䡁䅍兢摂䕁䅕䅒湁䍁䅅䅊奂䍁䅑䅎穁䅁䅁村䅙䡁䅉䅁湁䙁䅳兒噂䍁䅁杒灂䝁䄴兙畂䝁䅍兡桂䝁䅷䅉兂䡁䅉睢浂䝁䅫䅢求䍁䅁兌杁䑁䅉䅍祁䑁䅅䅉瑁䍁䅁睍瑁䑁䅅免瑁䑁䅉杍畁䡁䅧䅢穂䝁䄰兘䙂䕁䅫䅗湁䍁䅅䅊䍂䍁䅑免硁䑁䅕䅁佃杂䅁䅣䅁䍁䅣睗䙂䙁䅕䅉䝂䝁䅫杢桂䝁䄴睙灂䝁䅅䅢杁䙁䅁杣療䝁䅙兡獂䝁䅕䅉瑁䍁䅁杍睁䑁䅉免杁䍁䄰䅉穁䍁䄰免硁䍁䄰杍祁䍁䄴䅥獂䡁䅍兢摂䕁䅕兓奂䍁䅣光歁䕁䅍䅊祁䑁䅁䅁䉃杂䅁䅦䅁䍁䅣睗䙂䙁䅕䅉䝂䝁䅫杢桂䝁䄴睙灂䝁䅅䅢杁䙁䅁杣療䝁䅙兡獂䝁䅕䅉瑁䍁䅁杍睁䑁䅉免杁䍁䄰䅉穁䍁䄰免硁䍁䄰杍祁䍁䄴䅥獂䡁䅍兢摂䕁䅕兓奂䍁䅣光歁䕁䅍䅊祁䑁䅑杏歁䕁䅍䅊穁䑁䅕䅁䑃杂䅁䅣䅁䍁䅣睗䙂䙁䅕䅉䝂䝁䅫杢桂䝁䄴睙灂䝁䅅䅢杁䙁䅁杣療䝁䅙兡獂䝁䅕䅉瑁䍁䅁杍睁䑁䅉免杁䍁䄰䅉穁䍁䄰免硁䍁䄰杍祁䍁䄴䅥獂䡁䅍兢摂䕁䅕兓奂䍁䅣光歁䕁䅍䅊穁䑁䅙䅁䝃杂䅁杦䅁䍁䅣睗䙂䙁䅕䅉䝂䝁䅫杢桂䝁䄴睙灂䝁䅅䅢杁䙁䅁杣療䝁䅙兡獂䝁䅕䅉瑁䍁䅁杍睁䑁䅉免杁䍁䄰䅉穁䍁䄰免硁䍁䄰杍祁䍁䄴䅥獂䡁䅍兢摂䕁䅕兓奂䍁䅣光歁䕁䅍䅊ぁ䑁䅅杏歁䕁䅍䅊硁䑁䅅睍䅁䥁䝧䅁䅃䅁䅁睊扂䕁䅕兖杁䕁䅙兡畂䝁䅅杢橂䝁䅫兙獂䍁䅁䅕祂䝁䄸杚灂䝁䅷党杁䍁䄰䅉祁䑁䅁杍硁䍁䅁兌杁䑁䅍兌硁䑁䅅兌祁䑁䅉杌㑂䝁䅷督瑂䙁䄰兒䩂䙁䅧睊桁䍁䅑䅒歁䑁䅅免㑁䑁䅯䅊偂䍁䅑免硁䑁䅧䅁偃杂䅁䅦䅁䍁䅣睗䙂䙁䅕䅉䝂䝁䅫杢桂䝁䄴睙灂䝁䅅䅢杁䙁䅁杣療䝁䅙兡獂䝁䅕䅉瑁䍁䅁杍睁䑁䅉免杁䍁䄰䅉穁䍁䄰免硁䍁䄰杍祁䍁䄴䅥獂䡁䅍兢摂䕁䅕兓奂䍁䅣光歁䕁䅙䅊祁䑁䅁杏歁䕁䅣䅊祁䑁䅁䅁䍃杂䅁䅦䅁䍁䅣睗䙂䙁䅕䅉䝂䝁䅫杢桂䝁䄴睙灂䝁䅅䅢杁䙁䅁杣療䝁䅙兡獂䝁䅕䅉瑁䍁䅁杍睁䑁䅉免杁䍁䄰䅉穁䍁䄰免硁䍁䄰杍祁䍁䄴䅥獂䡁䅍兢摂䕁䅕兓奂䍁䅣光歁䕁䅙䅊祁䑁䅅杏歁䕁䅣䅊祁䑁䅅䅁䕃杂䅁䅦䅁䍁䅣睗䙂䙁䅕䅉䝂䝁䅫杢桂䝁䄴睙灂䝁䅅䅢杁䙁䅁杣療䝁䅙兡獂䝁䅕䅉瑁䍁䅁杍睁䑁䅉免杁䍁䄰䅉穁䍁䄰免硁䍁䄰杍祁䍁䄴䅥獂䡁䅍兢摂䕁䅕兓奂䍁䅣光歁䕁䅙䅊穁䑁䅙杏歁䕁䅯䅊穁䑁䅙䅁䡃杂䅁䅦䅁䍁䅣睗䙂䙁䅕䅉䝂䝁䅫杢桂䝁䄴睙灂䝁䅅䅢杁䙁䅁杣療䝁䅙兡獂䝁䅕䅉瑁䍁䅁杍睁䑁䅉免杁䍁䄰䅉穁䍁䄰免硁䍁䄰杍祁䍁䄴䅥獂䡁䅍兢摂䕁䅕兓奂䍁䅣光歁䕁䅙䅊穁䑁䅣杏歁䕁䅯䅊穁䑁䅣䅁䩃杂䅁䅣䅁䍁䅣睗䙂䙁䅕䅉䝂䝁䅫杢桂䝁䄴睙灂䝁䅅䅢杁䙁䅁杣療䝁䅙兡獂䝁䅕䅉瑁䍁䅁杍睁䑁䅉免杁䍁䄰䅉穁䍁䄰免硁䍁䄰杍祁䍁䄴䅥獂䡁䅍兢摂䕁䅕兓奂䍁䅣光歁䙁䅍䅊穁䑁䅫䅁䙃杂䅁䅣䅁䍁䅣睗䙂䙁䅕䅉䝂䝁䅫杢桂䝁䄴睙灂䝁䅅䅢杁䙁䅁杣療䝁䅙兡獂䝁䅕䅉瑁䍁䅁杍睁䑁䅉免杁䍁䄰䅉穁䍁䄰免硁䍁䄰杍祁䍁䄴䅥獂䡁䅍兢摂䕁䅕兓奂䍁䅣光歁䙁䅙䅊ぁ䑁䅉䅁䭃杂䅁䅦䅁䍁䅣睗䙂䙁䅕䅉䝂䝁䅫杢桂䝁䄴睙灂䝁䅅䅢杁䙁䅁杣療䝁䅙兡獂䝁䅕䅉瑁䍁䅁杍睁䑁䅉免杁䍁䄰䅉穁䍁䄰免硁䍁䄰杍祁䍁䄴䅥獂䡁䅍兢摂䕁䅕兓奂䍁䅣光歁䙁䅣䅊ぁ䑁䅧杏歁䙁䅣䅊ㅁ䑁䅙䅁䵃杂䅁䅣䅁䍁䅣睗䙂䙁䅕䅉䝂䝁䅫杢桂䝁䄴睙灂䝁䅅䅢杁䙁䅁杣療䝁䅙兡獂䝁䅕䅉瑁䍁䅁杍睁䑁䅉免杁䍁䄰䅉穁䍁䄰免硁䍁䄰杍祁䍁䄴䅥獂䡁䅍兢摂䕁䅕兓奂䍁䅣光歁䙁䅧䅊ぁ䑁䅉䅁䱃杂䅁䅣䅁䍁䅣睗䙂䙁䅕䅉䝂䝁䅫杢桂䝁䄴睙灂䝁䅅䅢杁䙁䅁杣療䝁䅙兡獂䝁䅕䅉瑁䍁䅁杍睁䑁䅉免杁䍁䄰䅉穁䍁䄰免硁䍁䄰杍祁䍁䄴䅥獂䡁䅍兢摂䕁䅕兓奂䍁䅣光歁䙁䅧䅊ぁ䑁䅍䅁乃杂䅁䅥䅁䍁䅣睗䙂䙁䅕䅉䝂䝁䅫杢桂䝁䄴睙灂䝁䅅䅢杁䙁䅁杣療䝁䅙兡獂䝁䅕䅉瑁䍁䅁杍睁䑁䅉免杁䍁䄰䅉穁䍁䄰免硁䍁䄰杍祁䍁䄴䅥獂䡁䅍兢摂䕁䅕睕杁䍁䅧杍灁䍁䅣光歁䕁䅉䅊硁䑁䅅兎䅁䵁䝯䅁㉂䅁䅁睊扂䕁䅕兖杁䕁䅙兡畂䝁䅅杢橂䝁䅫兙獂䍁䅁䅕祂䝁䄸杚灂䝁䅷党杁䍁䄰䅉祁䑁䅁杍硁䍁䅁兌杁䑁䅍兌硁䑁䅅兌祁䑁䅉杌㑂䝁䅷督瑂䙁䄰兒呂䍁䅁䅋祁䍁䅫睊桁䍁䅑睑歁䑁䅉䅍䅁䱁䜰䅁䍃䅁䅁睊扂䕁䅕兖杁䕁䅙兡畂䝁䅅杢橂䝁䅫兙獂䍁䅁䅕祂䝁䄸杚灂䝁䅷党杁䍁䄰䅉祁䑁䅁杍硁䍁䅁兌杁䑁䅍兌硁䑁䅅兌祁䑁䅉杌㑂䝁䅷督瑂䙁䄰兒呂䍁䅁䅋祁䍁䅫睊桁䍁䅑睑歁䑁䅉䅎㙁䍁䅑睑歁䑁䅍兎䅁䱁䜸䅁㉂䅁䅁睊扂䕁䅕兖杁䕁䅙兡畂䝁䅅杢橂䝁䅫兙獂䍁䅁䅕祂䝁䄸杚灂䝁䅷党杁䍁䄰䅉祁䑁䅁杍硁䍁䅁兌杁䑁䅍兌硁䑁䅅兌祁䑁䅉杌㑂䝁䅷督瑂䙁䄰兒呂䍁䅁䅋祁䍁䅫睊桁䍁䅑睑歁䑁䅍李䅁䵁䝙䅁䕃䅁䅁睊扂䕁䅕兖杁䕁䅙兡畂䝁䅅杢橂䝁䅫兙獂䍁䅁䅕祂䝁䄸杚灂䝁䅷党杁䍁䄰䅉祁䑁䅁杍硁䍁䅁兌杁䑁䅍兌硁䑁䅅兌祁䑁䅉杌㑂䝁䅷督瑂䙁䄰兒呂䍁䅁䅋祁䍁䅫睊桁䍁䅑睑歁䑁䅑免㙁䍁䅑睑歁䑁䅅免穁䅁䅁䅹䅙䥁䅙䅁湁䙁䅳兒噂䍁䅁杒灂䝁䄴兙畂䝁䅍兡桂䝁䅷䅉兂䡁䅉睢浂䝁䅫䅢求䍁䅁兌杁䑁䅉䅍祁䑁䅅䅉瑁䍁䅁睍瑁䑁䅅免瑁䑁䅉杍畁䡁䅧䅢穂䝁䄰兘䙂䙁䅍䅉潁䑁䅉克湁䍁䅅䅊䕂䍁䅑免硁䑁䅧杏歁䕁䄸䅊硁䑁䅅䅏䅁䵁䝳䅁䍃䅁䅁睊扂䕁䅕兖杁䕁䅙兡畂䝁䅅杢橂䝁䅫兙獂䍁䅁䅕祂䝁䄸杚灂䝁䅷党杁䍁䄰䅉祁䑁䅁杍硁䍁䅁兌杁䑁䅍兌硁䑁䅅兌祁䑁䅉杌㑂䝁䅷督瑂䙁䄰兒呂䍁䅁䅋祁䍁䅫睊桁䍁䅑杒歁䑁䅉䅍㙁䍁䅑睒歁䑁䅉䅍䅁䱁䜴䅁䍃䅁䅁睊扂䕁䅕兖杁䕁䅙兡畂䝁䅅杢橂䝁䅫兙獂䍁䅁䅕祂䝁䄸杚灂䝁䅷党杁䍁䄰䅉祁䑁䅁杍硁䍁䅁兌杁䑁䅍兌硁䑁䅅兌祁䑁䅉杌㑂䝁䅷督瑂䙁䄰兒呂䍁䅁䅋祁䍁䅫睊桁䍁䅑杒歁䑁䅉免㙁䍁䅑睒歁䑁䅉免䅁䵁䝁䅁䍃䅁䅁睊扂䕁䅕兖杁䕁䅙兡畂䝁䅅杢橂䝁䅫兙獂䍁䅁䅕祂䝁䄸杚灂䝁䅷党杁䍁䄰䅉祁䑁䅁杍硁䍁䅁兌杁䑁䅍兌硁䑁䅅兌祁䑁䅉杌㑂䝁䅷督瑂䙁䄰兒呂䍁䅁䅋祁䍁䅫睊桁䍁䅑杒歁䑁䅍李㙁䍁䅑杓歁䑁䅍李䅁䵁䝣䅁䍃䅁䅁睊扂䕁䅕兖杁䕁䅙兡畂䝁䅅杢橂䝁䅫兙獂䍁䅁䅕祂䝁䄸杚灂䝁䅷党杁䍁䄰䅉祁䑁䅁杍硁䍁䅁兌杁䑁䅍兌硁䑁䅅兌祁䑁䅉杌㑂䝁䅷督瑂䙁䄰兒呂䍁䅁䅋祁䍁䅫睊桁䍁䅑杒歁䑁䅍睎㙁䍁䅑杓歁䑁䅍睎䅁䵁䝫䅁㉂䅁䅁睊扂䕁䅕兖杁䕁䅙兡畂䝁䅅杢橂䝁䅫兙獂䍁䅁䅕祂䝁䄸杚灂䝁䅷党杁䍁䄰䅉祁䑁䅁杍硁䍁䅁兌杁䑁䅍兌硁䑁䅅兌祁䑁䅉杌㑂䝁䅷督瑂䙁䄰兒呂䍁䅁䅋祁䍁䅫睊桁䍁䅑睕歁䑁䅍兏䅁䵁䝕䅁㉂䅁䅁睊扂䕁䅕兖杁䕁䅙兡畂䝁䅅杢橂䝁䅫兙獂䍁䅁䅕祂䝁䄸杚灂䝁䅷党杁䍁䄰䅉祁䑁䅁杍硁䍁䅁兌杁䑁䅍兌硁䑁䅅兌祁䑁䅉杌㑂䝁䅷督瑂䙁䄰兒呂䍁䅁䅋祁䍁䅫睊桁䍁䅑杖歁䑁䅑杍䅁䵁䝅䅁䍃䅁䅁睊扂䕁䅕兖杁䕁䅙兡畂䝁䅅杢橂䝁䅫兙獂䍁䅁䅕祂䝁䄸杚灂䝁䅷党杁䍁䄰䅉祁䑁䅁杍硁䍁䅁兌杁䑁䅍兌硁䑁䅅兌祁䑁䅉杌㑂䝁䅷督瑂䙁䄰兒呂䍁䅁䅋祁䍁䅫睊桁䍁䅑睖歁䑁䅑䅏㙁䍁䅑睖歁䑁䅕李䅁䵁䝍䅁㉂䅁䅁睊扂䕁䅕兖杁䕁䅙兡畂䝁䅅杢橂䝁䅫兙獂䍁䅁䅕祂䝁䄸杚灂䝁䅷党杁䍁䄰䅉祁䑁䅁杍硁䍁䅁兌杁䑁䅍兌硁䑁䅅兌祁䑁䅉杌㑂䝁䅷督瑂䙁䄰兒呂䍁䅁䅋祁䍁䅫睊桁䍁䅑䅗歁䑁䅑杍䅁䵁䝉䅁㉂䅁䅁睊扂䕁䅕兖杁䕁䅙兡畂䝁䅅杢橂䝁䅫兙獂䍁䅁䅕祂䝁䄸杚灂䝁䅷党杁䍁䄰䅉祁䑁䅁杍硁䍁䅁兌杁䑁䅍兌硁䑁䅅兌祁䑁䅉杌㑂䝁䅷督瑂䙁䄰兒呂䍁䅁䅋祁䍁䅫睊桁䍁䅑䅗歁䑁䅑睍䅁䵁䝑䅁睂䅁䅁睊扂䕁䅕兖杁䕁䅙兡畂䝁䅅杢橂䝁䅫兙獂䍁䅁䅕祂䝁䄸杚灂䝁䅷党杁䍁䄰䅉祁䑁䅁杍硁䍁䅁兌杁䑁䅍兌硁䑁䅅兌祁䑁䅉杌㑂䝁䅷督瑂䙁䄰兒呂䍁䅣光歁䕁䅉䅊硁䑁䅅兎䅁䱁䝳䅁畂䅁䅁睊扂䕁䅕兖杁䕁䅙兡畂䝁䅅杢橂䝁䅫兙獂䍁䅁䅕祂䝁䄸杚灂䝁䅷党杁䍁䄰䅉祁䑁䅁杍硁䍁䅁兌杁䑁䅍兌硁䑁䅅兌祁䑁䅉杌㑂䝁䅷督瑂䙁䄰兒呂䍁䅣光歁䕁䅍䅊祁䑁䅁䅁畃杂䅁来䅁䍁䅣睗䙂䙁䅕䅉䝂䝁䅫杢桂䝁䄴睙灂䝁䅅䅢杁䙁䅁杣療䝁䅙兡獂䝁䅕䅉瑁䍁䅁杍睁䑁䅉免杁䍁䄰䅉穁䍁䄰免硁䍁䄰杍祁䍁䄴䅥獂䡁䅍兢摂䕁䅕睕湁䍁䅅䅊䑂䍁䅑杍ぁ䑁䅯䅊䑂䍁䅑睍ㅁ䅁䅁䅳䅙䝁䄴䅁湁䙁䅳兒噂䍁䅁杒灂䝁䄴兙畂䝁䅍兡桂䝁䅷䅉兂䡁䅉睢浂䝁䅫䅢求䍁䅁兌杁䑁䅉䅍祁䑁䅅䅉瑁䍁䅁睍瑁䑁䅅免瑁䑁䅉杍畁䡁䅧䅢穂䝁䄰兘䙂䙁䅍睊桁䍁䅑睑歁䑁䅍李䅁䱁䝍䅁㡂䅁䅁睊扂䕁䅕兖杁䕁䅙兡畂䝁䅅杢橂䝁䅫兙獂䍁䅁䅕祂䝁䄸杚灂䝁䅷党杁䍁䄰䅉祁䑁䅁杍硁䍁䅁兌杁䑁䅍兌硁䑁䅅兌祁䑁䅉杌㑂䝁䅷督瑂䙁䄰兒呂䍁䅣光歁䕁䅍䅊ぁ䑁䅅杏歁䕁䅍䅊硁䑁䅅睍䅁䱁䝕䅁⭂䅁䅁睊扂䕁䅕兖杁䕁䅙兡畂䝁䅅杢橂䝁䅫兙獂䍁䅁䅕祂䝁䄸杚灂䝁䅷党杁䍁䄰䅉祁䑁䅁杍硁䍁䅁兌杁䑁䅍兌硁䑁䅅兌祁䑁䅉杌㑂䝁䅷督瑂䙁䄰兒呂䍁䅣光歁䕁䅑䅊硁䑁䅅䅏㙁䍁䅑睔歁䑁䅅免㑁䅁䅁䅶䅙䡁䅯䅁湁䙁䅳兒噂䍁䅁杒灂䝁䄴兙畂䝁䅍兡桂䝁䅷䅉兂䡁䅉睢浂䝁䅫䅢求䍁䅁兌杁䑁䅉䅍祁䑁䅅䅉瑁䍁䅁睍瑁䑁䅅免瑁䑁䅉杍畁䡁䅧䅢穂䝁䄰兘䙂䙁䅍睊桁䍁䅑杒歁䑁䅉䅍㙁䍁䅑睒歁䑁䅉䅍䅁䭁䜸䅁㙂䅁䅁睊扂䕁䅕兖杁䕁䅙兡畂䝁䅅杢橂䝁䅫兙獂䍁䅁䅕祂䝁䄸杚灂䝁䅷党杁䍁䄰䅉祁䑁䅁杍硁䍁䅁兌杁䑁䅍兌硁䑁䅅兌祁䑁䅉杌㑂䝁䅷督瑂䙁䄰兒呂䍁䅣光歁䕁䅙䅊祁䑁䅅杏歁䕁䅣䅊祁䑁䅅䅁硃杂䅁来䅁䍁䅣睗䙂䙁䅕䅉䝂䝁䅫杢桂䝁䄴睙灂䝁䅅䅢杁䙁䅁杣療䝁䅙兡獂䝁䅕䅉瑁䍁䅁杍睁䑁䅉免杁䍁䄰䅉穁䍁䄰免硁䍁䄰杍祁䍁䄴䅥獂䡁䅍兢摂䕁䅕睕湁䍁䅅䅊䝂䍁䅑睍㉁䑁䅯䅊䭂䍁䅑睍㉁䅁䅁䅴䅙䡁䅯䅁湁䙁䅳兒噂䍁䅁杒灂䝁䄴兙畂䝁䅍兡桂䝁䅷䅉兂䡁䅉睢浂䝁䅫䅢求䍁䅁兌杁䑁䅉䅍祁䑁䅅䅉瑁䍁䅁睍瑁䑁䅅免瑁䑁䅉杍畁䡁䅧䅢穂䝁䄰兘䙂䙁䅍睊桁䍁䅑杒歁䑁䅍睎㙁䍁䅑杓歁䑁䅍睎䅁䱁䝙䅁畂䅁䅁睊扂䕁䅕兖杁䕁䅙兡畂䝁䅅杢橂䝁䅫兙獂䍁䅁䅕祂䝁䄸杚灂䝁䅷党杁䍁䄰䅉祁䑁䅁杍硁䍁䅁兌杁䑁䅍兌硁䑁䅅兌祁䑁䅉杌㑂䝁䅷督瑂䙁䄰兒呂䍁䅣光歁䙁䅍䅊穁䑁䅫䅁祃杂䅁杢䅁䍁䅣睗䙂䙁䅕䅉䝂䝁䅫杢桂䝁䄴睙灂䝁䅅䅢杁䙁䅁杣療䝁䅙兡獂䝁䅕䅉瑁䍁䅁杍睁䑁䅉免杁䍁䄰䅉穁䍁䄰免硁䍁䄰杍祁䍁䄴䅥獂䡁䅍兢摂䕁䅕睕湁䍁䅅䅊坂䍁䅑䅎祁䅁䅁睴䅙䡁䅯䅁湁䙁䅳兒噂䍁䅁杒灂䝁䄴兙畂䝁䅍兡桂䝁䅷䅉兂䡁䅉睢浂䝁䅫䅢求䍁䅁兌杁䑁䅉䅍祁䑁䅅䅉瑁䍁䅁睍瑁䑁䅅免瑁䑁䅉杍畁䡁䅧䅢穂䝁䄰兘䙂䙁䅍睊桁䍁䅑睖歁䑁䅑䅏㙁䍁䅑睖歁䑁䅕李䅁䱁䝫䅁畂䅁䅁睊扂䕁䅕兖杁䕁䅙兡畂䝁䅅杢橂䝁䅫兙獂䍁䅁䅕祂䝁䄸杚灂䝁䅷党杁䍁䄰䅉祁䑁䅁杍硁䍁䅁兌杁䑁䅍兌硁䑁䅅兌祁䑁䅉杌㑂䝁䅷督瑂䙁䄰兒呂䍁䅣光歁䙁䅧䅊ぁ䑁䅉䅁㑃杂䅁杢䅁䍁䅣睗䙂䙁䅕䅉䝂䝁䅫杢桂䝁䄴睙灂䝁䅅䅢杁䙁䅁杣療䝁䅙兡獂䝁䅕䅉瑁䍁䅁杍睁䑁䅉免杁䍁䄰䅉穁䍁䄰免硁䍁䄰杍祁䍁䄴䅥獂䡁䅍兢摂䕁䅕睕湁䍁䅅䅊奂䍁䅑䅎穁䅁䅁杵䅙䡁䅉䅁湁䙁䅳兒噂䍁䅁杒灂䝁䄴兙畂䝁䅍兡桂䝁䅷䅉兂䡁䅉睢浂䝁䅫䅢求䍁䅁兌杁䑁䅉䅍祁䑁䅅䅉瑁䍁䅁睍瑁䑁䅅免瑁䑁䅉杍畁䡁䅧䅢穂䝁䄰兘䙂䙁䅑杕湁䍁䅅䅊䍂䍁䅑免硁䑁䅕䅁摃杂䅁䅣䅁䍁䅣睗䙂䙁䅕䅉䝂䝁䅫杢桂䝁䄴睙灂䝁䅅䅢杁䙁䅁杣療䝁䅙兡獂䝁䅕䅉瑁䍁䅁杍睁䑁䅉免杁䍁䄰䅉穁䍁䄰免硁䍁䄰杍祁䍁䄴䅥獂䡁䅍兢摂䕁䅕䅖卂䍁䅣光歁䕁䅍䅊祁䑁䅁䅁元杂䅁䅦䅁䍁䅣睗䙂䙁䅕䅉䝂䝁䅫杢桂䝁䄴睙灂䝁䅅䅢杁䙁䅁杣療䝁䅙兡獂䝁䅕䅉瑁䍁䅁杍睁䑁䅉免杁䍁䄰䅉穁䍁䄰免硁䍁䄰杍祁䍁䄴䅥獂䡁䅍兢摂䕁䅕䅖卂䍁䅣光歁䕁䅍䅊祁䑁䅑杏歁䕁䅍䅊穁䑁䅕䅁千杂䅁䅣䅁䍁䅣睗䙂䙁䅕䅉䝂䝁䅫杢桂䝁䄴睙灂䝁䅅䅢杁䙁䅁杣療䝁䅙兡獂䝁䅕䅉瑁䍁䅁杍睁䑁䅉免杁䍁䄰䅉穁䍁䄰免硁䍁䄰杍祁䍁䄴䅥獂䡁䅍兢摂䕁䅕䅖卂䍁䅣光歁䕁䅍䅊穁䑁䅙䅁啃杂䅁杦䅁䍁䅣睗䙂䙁䅕䅉䝂䝁䅫杢桂䝁䄴睙灂䝁䅅䅢杁䙁䅁杣療䝁䅙兡獂䝁䅕䅉瑁䍁䅁杍睁䑁䅉免杁䍁䄰䅉穁䍁䄰免硁䍁䄰杍祁䍁䄴䅥獂䡁䅍兢摂䕁䅕䅖卂䍁䅣光歁䕁䅍䅊ぁ䑁䅅杏歁䕁䅍䅊硁䑁䅅睍䅁䩁䝙䅁䅃䅁䅁睊扂䕁䅕兖杁䕁䅙兡畂䝁䅅杢橂䝁䅫兙獂䍁䅁䅕祂䝁䄸杚灂䝁䅷党杁䍁䄰䅉祁䑁䅁杍硁䍁䅁兌杁䑁䅍兌硁䑁䅅兌祁䑁䅉杌㑂䝁䅷督瑂䙁䄰兒啂䙁䅉睊桁䍁䅑䅒歁䑁䅅免㑁䑁䅯䅊偂䍁䅑免硁䑁䅧䅁敃杂䅁䅦䅁䍁䅣睗䙂䙁䅕䅉䝂䝁䅫杢桂䝁䄴睙灂䝁䅅䅢杁䙁䅁杣療䝁䅙兡獂䝁䅕䅉瑁䍁䅁杍睁䑁䅉免杁䍁䄰䅉穁䍁䄰免硁䍁䄰杍祁䍁䄴䅥獂䡁䅍兢摂䕁䅕䅖卂䍁䅣光歁䕁䅙䅊祁䑁䅁杏歁䕁䅣䅊祁䑁䅁䅁剃杂䅁䅦䅁䍁䅣睗䙂䙁䅕䅉䝂䝁䅫杢桂䝁䄴睙灂䝁䅅䅢杁䙁䅁杣療䝁䅙兡獂䝁䅕䅉瑁䍁䅁杍睁䑁䅉免杁䍁䄰䅉穁䍁䄰免硁䍁䄰杍祁䍁䄴䅥獂䡁䅍兢摂䕁䅕䅖卂䍁䅣光歁䕁䅙䅊祁䑁䅅杏歁䕁䅣䅊祁䑁䅅䅁呃杂䅁䅦䅁䍁䅣睗䙂䙁䅕䅉䝂䝁䅫杢桂䝁䄴睙灂䝁䅅䅢杁䙁䅁杣療䝁䅙兡獂䝁䅕䅉瑁䍁䅁杍睁䑁䅉免杁䍁䄰䅉穁䍁䄰免硁䍁䄰杍祁䍁䄴䅥獂䡁䅍兢摂䕁䅕䅖卂䍁䅣光歁䕁䅙䅊穁䑁䅙杏歁䕁䅯䅊穁䑁䅙䅁噃杂䅁䅦䅁䍁䅣睗䙂䙁䅕䅉䝂䝁䅫杢桂䝁䄴睙灂䝁䅅䅢杁䙁䅁杣療䝁䅙兡獂䝁䅕䅉瑁䍁䅁杍睁䑁䅉免杁䍁䄰䅉穁䍁䄰免硁䍁䄰杍祁䍁䄴䅥獂䡁䅍兢摂䕁䅕䅖卂䍁䅣光歁䕁䅙䅊穁䑁䅣杏歁䕁䅯䅊穁䑁䅣䅁塃杂䅁䅣䅁䍁䅣睗䙂䙁䅕䅉䝂䝁䅫杢桂䝁䄴睙灂䝁䅅䅢杁䙁䅁杣療䝁䅙兡獂䝁䅕䅉瑁䍁䅁杍睁䑁䅉免杁䍁䄰䅉穁䍁䄰免硁䍁䄰杍祁䍁䄴䅥獂䡁䅍兢摂䕁䅕䅖卂䍁䅣光歁䙁䅍䅊穁䑁䅫䅁奃杂䅁䅣䅁䍁䅣睗䙂䙁䅕䅉䝂䝁䅫杢桂䝁䄴睙灂䝁䅅䅢杁䙁䅁杣療䝁䅙兡獂䝁䅕䅉瑁䍁䅁杍睁䑁䅉免杁䍁䄰䅉穁䍁䄰免硁䍁䄰杍祁䍁䄴䅥獂䡁䅍兢摂䕁䅕䅖卂䍁䅣光歁䙁䅙䅊ぁ䑁䅉䅁婃杂䅁䅦䅁䍁䅣睗䙂䙁䅕䅉䝂䝁䅫杢桂䝁䄴睙灂䝁䅅䅢杁䙁䅁杣療䝁䅙兡獂䝁䅕䅉瑁䍁䅁杍睁䑁䅉免杁䍁䄰䅉穁䍁䄰免硁䍁䄰杍祁䍁䄴䅥獂䡁䅍兢摂䕁䅕䅖卂䍁䅣光歁䙁䅣䅊ぁ䑁䅧杏歁䙁䅣䅊ㅁ䑁䅙䅁扃杂䅁䅣䅁䍁䅣睗䙂䙁䅕䅉䝂䝁䅫杢桂䝁䄴睙灂䝁䅅䅢杁䙁䅁杣療䝁䅙兡獂䝁䅕䅉瑁䍁䅁杍睁䑁䅉免杁䍁䄰䅉穁䍁䄰免硁䍁䄰杍祁䍁䄴䅥獂䡁䅍兢摂䕁䅕䅖卂䍁䅣光歁䙁䅧䅊ぁ䑁䅉䅁慃杂䅁䅣䅁䍁䅣睗䙂䙁䅕䅉䝂䝁䅫杢桂䝁䄴睙灂䝁䅅䅢杁䙁䅁杣療䝁䅙兡獂䝁䅕䅉瑁䍁䅁杍睁䑁䅉免杁䍁䄰䅉穁䍁䄰免硁䍁䄰杍祁䍁䄴䅥獂䡁䅍兢摂䕁䅕䅖卂䍁䅣光歁䙁䅧䅊ぁ䑁䅍䅁捃杂䅁杤䅁䍁䅣睗䙂䙁䅕䅉䝂䝁䅫杢桂䝁䄴睙灂䝁䅅䅢杁䙁䅁杣療䝁䅙兡獂䝁䅕䅉瑁䍁䅁杍睁䑁䅉免杁䍁䄰䅉穁䍁䄰免硁䍁䄰杍祁䍁䄴䅥獂䡁䅍兢摂䕁䅕兖穂䍁䅁䅋祁䍁䅫睊桁䍁䅑兑歁䑁䅕䅁摃䅃䅁䅨䅁䍁䅣睗䙂䙁䅕䅉䝂䝁䅫杢桂䝁䄴睙灂䝁䅅䅢杁䙁䅁杣療䝁䅙兡獂䝁䅕䅉瑁䍁䅁杍睁䑁䅉免杁䍁䄰䅉穁䍁䄰免硁䍁䄰杍祁䍁䄴䅥獂䡁䅍兢摂䕁䅕兖穂䍁䅁䅋祁䍁䅫睊桁䍁䅑村歁䑁䅅免㙁䍁䅑村歁䑁䅑睎䅁䩁䤴䅁䕃䅁䅁睊扂䕁䅕兖杁䕁䅙兡畂䝁䅅杢橂䝁䅫兙獂䍁䅁䅕祂䝁䄸杚灂䝁䅷党杁䍁䄰䅉祁䑁䅁杍硁䍁䅁兌杁䑁䅍兌硁䑁䅅兌祁䑁䅉杌㑂䝁䅷督瑂䙁䄰兒噂䡁䅍䅉潁䑁䅉克湁䍁䅅䅊䑂䍁䅑免睁䑁䅯䅊佂䍁䅑免睁䅁䅁䅯䅧䥁䅁䅁湁䙁䅳兒噂䍁䅁杒灂䝁䄴兙畂䝁䅍兡桂䝁䅷䅉兂䡁䅉睢浂䝁䅫䅢求䍁䅁兌杁䑁䅉䅍祁䑁䅅䅉瑁䍁䅁睍瑁䑁䅅免瑁䑁䅉杍畁䡁䅧䅢穂䝁䄰兘䙂䙁䅕督杁䍁䅧杍灁䍁䅣光歁䕁䅍䅊㕁䑁䅯䅊佂䍁䅑兏䅁䩁䤸䅁あ䅁䅁睊扂䕁䅕兖杁䕁䅙兡畂䝁䅅杢橂䝁䅫兙獂䍁䅁䅕祂䝁䄸杚灂䝁䅷党杁䍁䄰䅉祁䑁䅁杍硁䍁䅁兌杁䑁䅍兌硁䑁䅅兌祁䑁䅉杌㑂䝁䅷督瑂䙁䄰兒坂䙁䅉睒湁䍁䅅䅊䍂䍁䅑免硁䑁䅕䅁潃杂䅁杣䅁䍁䅣睗䙂䙁䅕䅉䝂䝁䅫杢桂䝁䄴睙灂䝁䅅䅢杁䙁䅁杣療䝁䅙兡獂䝁䅕䅉瑁䍁䅁杍睁䑁䅉免杁䍁䄰䅉穁䍁䄰免硁䍁䄰杍祁䍁䄴䅥獂䡁䅍兢摂䕁䅕杖卂䕁䅣睊桁䍁䅑睑歁䑁䅉䅍䅁䭁䝁䅁⭂䅁䅁睊扂䕁䅕兖杁䕁䅙兡畂䝁䅅杢橂䝁䅫兙獂䍁䅁䅕祂䝁䄸杚灂䝁䅷党杁䍁䄰䅉祁䑁䅁杍硁䍁䅁兌杁䑁䅍兌硁䑁䅅兌祁䑁䅉杌㑂䝁䅷督瑂䙁䄰兒坂䙁䅉睒湁䍁䅅䅊䑂䍁䅑杍ぁ䑁䅯䅊䑂䍁䅑睍ㅁ䅁䅁杯䅙䡁䅉䅁湁䙁䅳兒噂䍁䅁杒灂䝁䄴兙畂䝁䅍兡桂䝁䅷䅉兂䡁䅉睢浂䝁䅫䅢求䍁䅁兌杁䑁䅉䅍祁䑁䅅䅉瑁䍁䅁睍瑁䑁䅅免瑁䑁䅉杍畁䡁䅧䅢穂䝁䄰兘䙂䙁䅙杕䡂䍁䅣光歁䕁䅍䅊穁䑁䅙䅁歃杂䅁䅧䅁䍁䅣睗䙂䙁䅕䅉䝂䝁䅫杢桂䝁䄴睙灂䝁䅅䅢杁䙁䅁杣療䝁䅙兡獂䝁䅕䅉瑁䍁䅁杍睁䑁䅉免杁䍁䄰䅉穁䍁䄰免硁䍁䄰杍祁䍁䄴䅥獂䡁䅍兢摂䕁䅕杖卂䕁䅣睊桁䍁䅑睑歁䑁䅑免㙁䍁䅑睑歁䑁䅅免穁䅁䅁杰䅙䥁䅉䅁湁䙁䅳兒噂䍁䅁杒灂䝁䄴兙畂䝁䅍兡桂䝁䅷䅉兂䡁䅉睢浂䝁䅫䅢求䍁䅁兌杁䑁䅉䅍祁䑁䅅䅉瑁䍁䅁睍瑁䑁䅅免瑁䑁䅉杍畁䡁䅧䅢穂䝁䄰兘䙂䙁䅙杕䡂䍁䅣光歁䕁䅑䅊硁䑁䅅䅏㙁䍁䅑睔歁䑁䅅免㑁䅁䅁共䅙䡁䄴䅁湁䙁䅳兒噂䍁䅁杒灂䝁䄴兙畂䝁䅍兡桂䝁䅷䅉兂䡁䅉睢浂䝁䅫䅢求䍁䅁兌杁䑁䅉䅍祁䑁䅅䅉瑁䍁䅁睍瑁䑁䅅免瑁䑁䅉杍畁䡁䅧䅢穂䝁䄰兘䙂䙁䅙杕䡂䍁䅣光歁䕁䅙䅊祁䑁䅁杏歁䕁䅣䅊祁䑁䅁䅁桃杂䅁杦䅁䍁䅣睗䙂䙁䅕䅉䝂䝁䅫杢桂䝁䄴睙灂䝁䅅䅢杁䙁䅁杣療䝁䅙兡獂䝁䅕䅉瑁䍁䅁杍睁䑁䅉免杁䍁䄰䅉穁䍁䄰免硁䍁䄰杍祁䍁䄴䅥獂䡁䅍兢摂䕁䅕杖卂䕁䅣睊桁䍁䅑杒歁䑁䅉免㙁䍁䅑睒歁䑁䅉免䅁䭁䝍䅁⭂䅁䅁睊扂䕁䅕兖杁䕁䅙兡畂䝁䅅杢橂䝁䅫兙獂䍁䅁䅕祂䝁䄸杚灂䝁䅷党杁䍁䄰䅉祁䑁䅁杍硁䍁䅁兌杁䑁䅍兌硁䑁䅅兌祁䑁䅉杌㑂䝁䅷督瑂䙁䄰兒坂䙁䅉睒湁䍁䅅䅊䝂䍁䅑睍㉁䑁䅯䅊䭂䍁䅑睍㉁䅁䅁兰䅙䡁䄴䅁湁䙁䅳兒噂䍁䅁杒灂䝁䄴兙畂䝁䅍兡桂䝁䅷䅉兂䡁䅉睢浂䝁䅫䅢求䍁䅁兌杁䑁䅉䅍祁䑁䅅䅉瑁䍁䅁睍瑁䑁䅅免瑁䑁䅉杍畁䡁䅧䅢穂䝁䄰兘䙂䙁䅙杕䡂䍁䅣光歁䕁䅙䅊穁䑁䅣杏歁䕁䅯䅊穁䑁䅣䅁湃杂䅁杣䅁䍁䅣睗䙂䙁䅕䅉䝂䝁䅫杢桂䝁䄴睙灂䝁䅅䅢杁䙁䅁杣療䝁䅙兡獂䝁䅕䅉瑁䍁䅁杍睁䑁䅉免杁䍁䄰䅉穁䍁䄰免硁䍁䄰杍祁䍁䄴䅥獂䡁䅍兢摂䕁䅕杖卂䕁䅣睊桁䍁䅑睕歁䑁䅍兏䅁䩁䜸䅁祂䅁䅁睊扂䕁䅕兖杁䕁䅙兡畂䝁䅅杢橂䝁䅫兙獂䍁䅁䅕祂䝁䄸杚灂䝁䅷党杁䍁䄰䅉祁䑁䅁杍硁䍁䅁兌杁䑁䅍兌硁䑁䅅兌祁䑁䅉杌㑂䝁䅷督瑂䙁䄰兒坂䙁䅉睒湁䍁䅅䅊坂䍁䅑䅎祁䅁䅁東䅙䡁䄴䅁湁䙁䅳兒噂䍁䅁杒灂䝁䄴兙畂䝁䅍兡桂䝁䅷䅉兂䡁䅉睢浂䝁䅫䅢求䍁䅁兌杁䑁䅉䅍祁䑁䅅䅉瑁䍁䅁睍瑁䑁䅅免瑁䑁䅉杍畁䡁䅧䅢穂䝁䄰兘䙂䙁䅙杕䡂䍁䅣光歁䙁䅣䅊ぁ䑁䅧杏歁䙁䅣䅊ㅁ䑁䅙䅁獃杂䅁杣䅁䍁䅣睗䙂䙁䅕䅉䝂䝁䅫杢桂䝁䄴睙灂䝁䅅䅢杁䙁䅁杣療䝁䅙兡獂䝁䅕䅉瑁䍁䅁杍睁䑁䅉免杁䍁䄰䅉穁䍁䄰免硁䍁䄰杍祁䍁䄴䅥獂䡁䅍兢摂䕁䅕杖卂䕁䅣睊桁䍁䅑䅗歁䑁䅑杍䅁䭁䝳䅁祂䅁䅁睊扂䕁䅕兖杁䕁䅙兡畂䝁䅅杢橂䝁䅫兙獂䍁䅁䅕祂䝁䄸杚灂䝁䅷党杁䍁䄰䅉祁䑁䅁杍硁䍁䅁兌杁䑁䅍兌硁䑁䅅兌祁䑁䅉杌㑂䝁䅷督瑂䙁䄰兒坂䙁䅉睒湁䍁䅅䅊奂䍁䅑䅎穁䅁䅁兲䅙䡁䅉䅁湁䙁䅳兒噂䍁䅁杒灂䝁䄴兙畂䝁䅍兡桂䝁䅷䅉兂䡁䅉睢浂䝁䅫䅢求䍁䅁兌杁䑁䅉䅍祁䑁䅅䅉瑁䍁䅁睍瑁䑁䅅免瑁䑁䅉杍畁䡁䅧䅢穂䝁䄰兘䙂䙁䅧睑湁䍁䅅䅊䍂䍁䅑免硁䑁䅕䅁剄杂䅁䅣䅁䍁䅣睗䙂䙁䅕䅉䝂䝁䅫杢桂䝁䄴睙灂䝁䅅䅢杁䙁䅁杣療䝁䅙兡獂䝁䅕䅉瑁䍁䅁杍睁䑁䅉免杁䍁䄰䅉穁䍁䄰免硁䍁䄰杍祁䍁䄴䅥獂䡁䅍兢摂䕁䅕䅗䑂䍁䅣光歁䕁䅍䅊祁䑁䅁䅁䵄杂䅁䅦䅁䍁䅣睗䙂䙁䅕䅉䝂䝁䅫杢桂䝁䄴睙灂䝁䅅䅢杁䙁䅁杣療䝁䅙兡獂䝁䅕䅉瑁䍁䅁杍睁䑁䅉免杁䍁䄰䅉穁䍁䄰免硁䍁䄰杍祁䍁䄴䅥獂䡁䅍兢摂䕁䅕䅗䑂䍁䅣光歁䕁䅍䅊祁䑁䅑杏歁䕁䅍䅊穁䑁䅕䅁佄杂䅁䅣䅁䍁䅣睗䙂䙁䅕䅉䝂䝁䅫杢桂䝁䄴睙灂䝁䅅䅢杁䙁䅁杣療䝁䅙兡獂䝁䅕䅉瑁䍁䅁杍睁䑁䅉免杁䍁䄰䅉穁䍁䄰免硁䍁䄰杍祁䍁䄴䅥獂䡁䅍兢摂䕁䅕䅗䑂䍁䅣光歁䕁䅍䅊穁䑁䅙䅁呄杂䅁杦䅁䍁䅣睗䙂䙁䅕䅉䝂䝁䅫杢桂䝁䄴睙灂䝁䅅䅢杁䙁䅁杣療䝁䅙兡獂䝁䅕䅉瑁䍁䅁杍睁䑁䅉免杁䍁䄰䅉穁䍁䄰免硁䍁䄰杍祁䍁䄴䅥獂䡁䅍兢摂䕁䅕䅗䑂䍁䅣光歁䕁䅍䅊ぁ䑁䅅杏歁䕁䅍䅊硁䑁䅅睍䅁乁䝕䅁䅃䅁䅁睊扂䕁䅕兖杁䕁䅙兡畂䝁䅅杢橂䝁䅫兙獂䍁䅁䅕祂䝁䄸杚灂䝁䅷党杁䍁䄰䅉祁䑁䅁杍硁䍁䅁兌杁䑁䅍兌硁䑁䅅兌祁䑁䅉杌㑂䝁䅷督瑂䙁䄰兒奂䕁䅍睊桁䍁䅑䅒歁䑁䅅免㑁䑁䅯䅊偂䍁䅑免硁䑁䅧䅁卄杂䅁䅦䅁䍁䅣睗䙂䙁䅕䅉䝂䝁䅫杢桂䝁䄴睙灂䝁䅅䅢杁䙁䅁杣療䝁䅙兡獂䝁䅕䅉瑁䍁䅁杍睁䑁䅉免杁䍁䄰䅉穁䍁䄰免硁䍁䄰杍祁䍁䄴䅥獂䡁䅍兢摂䕁䅕䅗䑂䍁䅣光歁䕁䅙䅊祁䑁䅁杏歁䕁䅣䅊祁䑁䅁䅁乄杂䅁䅦䅁䍁䅣睗䙂䙁䅕䅉䝂䝁䅫杢桂䝁䄴睙灂䝁䅅䅢杁䙁䅁杣療䝁䅙兡獂䝁䅕䅉瑁䍁䅁杍睁䑁䅉免杁䍁䄰䅉穁䍁䄰免硁䍁䄰杍祁䍁䄴䅥獂䡁䅍兢摂䕁䅕䅗䑂䍁䅣光歁䕁䅙䅊祁䑁䅅杏歁䕁䅣䅊祁䑁䅅䅁偄杂䅁䅦䅁䍁䅣睗䙂䙁䅕䅉䝂䝁䅫杢桂䝁䄴睙灂䝁䅅䅢杁䙁䅁杣療䝁䅙兡獂䝁䅕䅉瑁䍁䅁杍睁䑁䅉免杁䍁䄰䅉穁䍁䄰免硁䍁䄰杍祁䍁䄴䅥獂䡁䅍兢摂䕁䅕䅗䑂䍁䅣光歁䕁䅙䅊穁䑁䅙杏歁䕁䅯䅊穁䑁䅙䅁啄杂䅁䅦䅁䍁䅣睗䙂䙁䅕䅉䝂䝁䅫杢桂䝁䄴睙灂䝁䅅䅢杁䙁䅁杣療䝁䅙兡獂䝁䅕䅉瑁䍁䅁杍睁䑁䅉免杁䍁䄰䅉穁䍁䄰免硁䍁䄰杍祁䍁䄴䅥獂䡁䅍兢摂䕁䅕䅗䑂䍁䅣光歁䕁䅙䅊穁䑁䅣杏歁䕁䅯䅊穁䑁䅣䅁坄杂䅁䅣䅁䍁䅣睗䙂䙁䅕䅉䝂䝁䅫杢桂䝁䄴睙灂䝁䅅䅢杁䙁䅁杣療䝁䅙兡獂䝁䅕䅉瑁䍁䅁杍睁䑁䅉免杁䍁䄰䅉穁䍁䄰免硁䍁䄰杍祁䍁䄴䅥獂䡁䅍兢摂䕁䅕䅗䑂䍁䅣光歁䙁䅍䅊穁䑁䅫䅁兄杂䅁䅣䅁䍁䅣睗䙂䙁䅕䅉䝂䝁䅫杢桂䝁䄴睙灂䝁䅅䅢杁䙁䅁杣療䝁䅙兡獂䝁䅕䅉瑁䍁䅁杍睁䑁䅉免杁䍁䄰䅉穁䍁䄰免硁䍁䄰杍祁䍁䄴䅥獂䡁䅍兢摂䕁䅕䅗䑂䍁䅣光歁䙁䅙䅊ぁ䑁䅉䅁塄杂䅁䅦䅁䍁䅣睗䙂䙁䅕䅉䝂䝁䅫杢桂䝁䄴睙灂䝁䅅䅢杁䙁䅁杣療䝁䅙兡獂䝁䅕䅉瑁䍁䅁杍睁䑁䅉免杁䍁䄰䅉穁䍁䄰免硁䍁䄰杍祁䍁䄴䅥獂䡁䅍兢摂䕁䅕䅗䑂䍁䅣光歁䙁䅣䅊ぁ䑁䅧杏歁䙁䅣䅊ㅁ䑁䅙䅁婄杂䅁䅣䅁䍁䅣睗䙂䙁䅕䅉䝂䝁䅫杢桂䝁䄴睙灂䝁䅅䅢杁䙁䅁杣療䝁䅙兡獂䝁䅕䅉瑁䍁䅁杍睁䑁䅉免杁䍁䄰䅉穁䍁䄰免硁䍁䄰杍祁䍁䄴䅥獂䡁䅍兢摂䕁䅕䅗䑂䍁䅣光歁䙁䅧䅊ぁ䑁䅉䅁奄杂䅁䅣䅁䍁䅣睗䙂䙁䅕䅉䝂䝁䅫杢桂䝁䄴睙灂䝁䅅䅢杁䙁䅁杣療䝁䅙兡獂䝁䅕䅉瑁䍁䅁杍睁䑁䅉免杁䍁䄰䅉穁䍁䄰免硁䍁䄰杍祁䍁䄴䅥獂䡁䅍兢摂䕁䅕䅗䑂䍁䅣光歁䙁䅧䅊ぁ䑁䅍䅁慄杂䅁䅣䅁䍁䅣睗䙂䙁䅕䅉䝂䝁䅫杢桂䝁䄴睙灂䝁䅅䅢杁䙁䅁杣療䝁䅙兡獂䝁䅕䅉瑁䍁䅁杍睁䑁䅉免杁䍁䄰䅉穁䍁䄰免硁䍁䄰杍祁䍁䄴䅥獂䡁䅍兢摂䕁䅙兒湁䍁䅅䅊䍂䍁䅑免硁䑁䅕䅁㍄杂䅁杢䅁䍁䅣睗䙂䙁䅕䅉䝂䝁䅫杢桂䝁䄴睙灂䝁䅅䅢杁䙁䅁杣療䝁䅙兡獂䝁䅕䅉瑁䍁䅁杍睁䑁䅉免杁䍁䄰䅉穁䍁䄰免硁䍁䄰杍祁䍁䄴䅥獂䡁䅍兢摂䕁䅙兒湁䍁䅅䅊䑂䍁䅑杍睁䅁䅁朶䅙䡁䅯䅁湁䙁䅳兒噂䍁䅁杒灂䝁䄴兙畂䝁䅍兡桂䝁䅷䅉兂䡁䅉睢浂䝁䅫䅢求䍁䅁兌杁䑁䅉䅍祁䑁䅅䅉瑁䍁䅁睍瑁䑁䅅免瑁䑁䅉杍畁䡁䅧䅢穂䝁䄰兘䝂䕁䅕睊桁䍁䅑睑歁䑁䅉䅎㙁䍁䅑睑歁䑁䅍兎䅁佁䝷䅁畂䅁䅁睊扂䕁䅕兖杁䕁䅙兡畂䝁䅅杢橂䝁䅫兙獂䍁䅁䅕祂䝁䄸杚灂䝁䅷党杁䍁䄰䅉祁䑁䅁杍硁䍁䅁兌杁䑁䅍兌硁䑁䅅兌祁䑁䅉杌㑂䝁䅷督瑂䙁䄰杒䙂䍁䅣光歁䕁䅍䅊穁䑁䅙䅁癄杂䅁䅦䅁䍁䅣睗䙂䙁䅕䅉䝂䝁䅫杢桂䝁䄴睙灂䝁䅅䅢杁䙁䅁杣療䝁䅙兡獂䝁䅕䅉瑁䍁䅁杍睁䑁䅉免杁䍁䄰䅉穁䍁䄰免硁䍁䄰杍祁䍁䄴䅥獂䡁䅍兢摂䕁䅙兒湁䍁䅅䅊䑂䍁䅑䅎硁䑁䅯䅊䑂䍁䅑免硁䑁䅍䅁硄杂䅁杦䅁䍁䅣睗䙂䙁䅕䅉䝂䝁䅫杢桂䝁䄴睙灂䝁䅅䅢杁䙁䅁杣療䝁䅙兡獂䝁䅕䅉瑁䍁䅁杍睁䑁䅉免杁䍁䄰䅉穁䍁䄰免硁䍁䄰杍祁䍁䄴䅥獂䡁䅍兢摂䕁䅙兒湁䍁䅅䅊䕂䍁䅑免硁䑁䅧杏歁䕁䄸䅊硁䑁䅅䅏䅁偁䝧䅁㙂䅁䅁睊扂䕁䅕兖杁䕁䅙兡畂䝁䅅杢橂䝁䅫兙獂䍁䅁䅕祂䝁䄸杚灂䝁䅷党杁䍁䄰䅉祁䑁䅁杍硁䍁䅁兌杁䑁䅍兌硁䑁䅅兌祁䑁䅉杌㑂䝁䅷督瑂䙁䄰杒䙂䍁䅣光歁䕁䅙䅊祁䑁䅁杏歁䕁䅣䅊祁䑁䅁䅁牄杂䅁来䅁䍁䅣睗䙂䙁䅕䅉䝂䝁䅫杢桂䝁䄴睙灂䝁䅅䅢杁䙁䅁杣療䝁䅙兡獂䝁䅕䅉瑁䍁䅁杍睁䑁䅉免杁䍁䄰䅉穁䍁䄰免硁䍁䄰杍祁䍁䄴䅥獂䡁䅍兢摂䕁䅙兒湁䍁䅅䅊䝂䍁䅑杍硁䑁䅯䅊䡂䍁䅑杍硁䅁䅁儷䅙䡁䅯䅁湁䙁䅳兒噂䍁䅁杒灂䝁䄴兙畂䝁䅍兡桂䝁䅷䅉兂䡁䅉睢浂䝁䅫䅢求䍁䅁兌杁䑁䅉䅍祁䑁䅅䅉瑁䍁䅁睍瑁䑁䅅免瑁䑁䅉杍畁䡁䅧䅢穂䝁䄰兘䝂䕁䅕睊桁䍁䅑杒歁䑁䅍李㙁䍁䅑杓歁䑁䅍李䅁偁䝁䅁㙂䅁䅁睊扂䕁䅕兖杁䕁䅙兡畂䝁䅅杢橂䝁䅫兙獂䍁䅁䅕祂䝁䄸杚灂䝁䅷党杁䍁䄰䅉祁䑁䅁杍硁䍁䅁兌杁䑁䅍兌硁䑁䅅兌祁䑁䅉杌㑂䝁䅷督瑂䙁䄰杒䙂䍁䅣光歁䕁䅙䅊穁䑁䅣杏歁䕁䅯䅊穁䑁䅣</t>
  </si>
  <si>
    <t>䅁祄杂䅁杢䅁䍁䅣睗䙂䙁䅕䅉䝂䝁䅫杢桂䝁䄴睙灂䝁䅅䅢杁䙁䅁杣療䝁䅙兡獂䝁䅕䅉瑁䍁䅁杍睁䑁䅉免杁䍁䄰䅉穁䍁䄰免硁䍁䄰杍祁䍁䄴䅥獂䡁䅍兢摂䕁䅙兒湁䍁䅅䅊呂䍁䅑睍㕁䅁䅁朷䅙䝁䄴䅁湁䙁䅳兒噂䍁䅁杒灂䝁䄴兙畂䝁䅍兡桂䝁䅷䅉兂䡁䅉睢浂䝁䅫䅢求䍁䅁兌杁䑁䅉䅍祁䑁䅅䅉瑁䍁䅁睍瑁䑁䅅免瑁䑁䅉杍畁䡁䅧䅢穂䝁䄰兘䝂䕁䅕睊桁䍁䅑杖歁䑁䅑杍䅁偁䝍䅁㙂䅁䅁睊扂䕁䅕兖杁䕁䅙兡畂䝁䅅杢橂䝁䅫兙獂䍁䅁䅕祂䝁䄸杚灂䝁䅷党杁䍁䄰䅉祁䑁䅁杍硁䍁䅁兌杁䑁䅍兌硁䑁䅅兌祁䑁䅉杌㑂䝁䅷督瑂䙁䄰杒䙂䍁䅣光歁䙁䅣䅊ぁ䑁䅧杏歁䙁䅣䅊ㅁ䑁䅙䅁ㅄ杂䅁杢䅁䍁䅣睗䙂䙁䅕䅉䝂䝁䅫杢桂䝁䄴睙灂䝁䅅䅢杁䙁䅁杣療䝁䅙兡獂䝁䅕䅉瑁䍁䅁杍睁䑁䅉免杁䍁䄰䅉穁䍁䄰免硁䍁䄰杍祁䍁䄴䅥獂䡁䅍兢摂䕁䅙兒湁䍁䅅䅊奂䍁䅑䅎祁䅁䅁䄹䅙䝁䄴䅁湁䙁䅳兒噂䍁䅁杒灂䝁䄴兙畂䝁䅍兡桂䝁䅷䅉兂䡁䅉睢浂䝁䅫䅢求䍁䅁兌杁䑁䅉䅍祁䑁䅅䅉瑁䍁䅁睍瑁䑁䅅免瑁䑁䅉杍畁䡁䅧䅢穂䝁䄰兘䝂䕁䅕睊桁䍁䅑䅗歁䑁䅑睍䅁偁䝙䅁祂䅁䅁睊扂䕁䅕兖杁䕁䅙兡畂䝁䅅杢橂䝁䅫兙獂䍁䅁䅕祂䝁䄸杚灂䝁䅷党杁䍁䄰䅉祁䑁䅁杍硁䍁䅁兌杁䑁䅍兌硁䑁䅅兌祁䑁䅉杌㑂䝁䅷督瑂䙁䄰杒偂䙁䅉睊桁䍁䅑村歁䑁䅅免ㅁ䅁䅁兆䅣䡁䅁䅁湁䙁䅳兒噂䍁䅁杒灂䝁䄴兙畂䝁䅍兡桂䝁䅷䅉兂䡁䅉睢浂䝁䅫䅢求䍁䅁兌杁䑁䅉䅍祁䑁䅅䅉瑁䍁䅁睍瑁䑁䅅免瑁䑁䅉杍畁䡁䅧䅢穂䝁䄰兘䝂䕁䄸杕湁䍁䅅䅊䑂䍁䅑杍睁䅁䅁䅃䅣䡁䅷䅁湁䙁䅳兒噂䍁䅁杒灂䝁䄴兙畂䝁䅍兡桂䝁䅷䅉兂䡁䅉睢浂䝁䅫䅢求䍁䅁兌杁䑁䅉䅍祁䑁䅅䅉瑁䍁䅁睍瑁䑁䅅免瑁䑁䅉杍畁䡁䅧䅢穂䝁䄰兘䝂䕁䄸杕湁䍁䅅䅊䑂䍁䅑杍ぁ䑁䅯䅊䑂䍁䅑睍ㅁ䅁䅁权䅣䡁䅁䅁湁䙁䅳兒噂䍁䅁杒灂䝁䄴兙畂䝁䅍兡桂䝁䅷䅉兂䡁䅉睢浂䝁䅫䅢求䍁䅁兌杁䑁䅉䅍祁䑁䅅䅉瑁䍁䅁睍瑁䑁䅅免瑁䑁䅉杍畁䡁䅧䅢穂䝁䄰兘䝂䕁䄸杕湁䍁䅅䅊䑂䍁䅑睍㉁䅁䅁充䅣䡁䄴䅁湁䙁䅳兒噂䍁䅁杒灂䝁䄴兙畂䝁䅍兡桂䝁䅷䅉兂䡁䅉睢浂䝁䅫䅢求䍁䅁兌杁䑁䅉䅍祁䑁䅅䅉瑁䍁䅁睍瑁䑁䅅免瑁䑁䅉杍畁䡁䅧䅢穂䝁䄰兘䝂䕁䄸杕湁䍁䅅䅊䑂䍁䅑䅎硁䑁䅯䅊䑂䍁䅑免硁䑁䅍䅁呁睂䅁䅧䅁䍁䅣睗䙂䙁䅕䅉䝂䝁䅫杢桂䝁䄴睙灂䝁䅅䅢杁䙁䅁杣療䝁䅙兡獂䝁䅕䅉瑁䍁䅁杍睁䑁䅉免杁䍁䄰䅉穁䍁䄰免硁䍁䄰杍祁䍁䄴䅥獂䡁䅍兢摂䕁䅙睔卂䍁䅣光歁䕁䅑䅊硁䑁䅅䅏㙁䍁䅑睔歁䑁䅅免㑁䅁䅁杆䅣䡁䅷䅁湁䙁䅳兒噂䍁䅁杒灂䝁䄴兙畂䝁䅍兡桂䝁䅷䅉兂䡁䅉睢浂䝁䅫䅢求䍁䅁兌杁䑁䅉䅍祁䑁䅅䅉瑁䍁䅁睍瑁䑁䅅免瑁䑁䅉杍畁䡁䅧䅢穂䝁䄰兘䝂䕁䄸杕湁䍁䅅䅊䝂䍁䅑杍睁䑁䅯䅊䡂䍁䅑杍睁䅁䅁元䅣䡁䅷䅁湁䙁䅳兒噂䍁䅁杒灂䝁䄴兙畂䝁䅍兡桂䝁䅷䅉兂䡁䅉睢浂䝁䅫䅢求䍁䅁兌杁䑁䅉䅍祁䑁䅅䅉瑁䍁䅁睍瑁䑁䅅免瑁䑁䅉杍畁䡁䅧䅢穂䝁䄰兘䝂䕁䄸杕湁䍁䅅䅊䝂䍁䅑杍硁䑁䅯䅊䡂䍁䅑杍硁䅁䅁睃䅣䡁䅷䅁湁䙁䅳兒噂䍁䅁杒灂䝁䄴兙畂䝁䅍兡桂䝁䅷䅉兂䡁䅉睢浂䝁䅫䅢求䍁䅁兌杁䑁䅉䅍祁䑁䅅䅉瑁䍁䅁睍瑁䑁䅅免瑁䑁䅉杍畁䡁䅧䅢穂䝁䄰兘䝂䕁䄸杕湁䍁䅅䅊䝂䍁䅑睍㉁䑁䅯䅊䭂䍁䅑睍㉁䅁䅁杅䅣䡁䅷䅁湁䙁䅳兒噂䍁䅁杒灂䝁䄴兙畂䝁䅍兡桂䝁䅷䅉兂䡁䅉睢浂䝁䅫䅢求䍁䅁兌杁䑁䅉䅍祁䑁䅅䅉瑁䍁䅁睍瑁䑁䅅免瑁䑁䅉杍畁䡁䅧䅢穂䝁䄰兘䝂䕁䄸杕湁䍁䅅䅊䝂䍁䅑睍㍁䑁䅯䅊䭂䍁䅑睍㍁䅁䅁䅆䅣䡁䅁䅁湁䙁䅳兒噂䍁䅁杒灂䝁䄴兙畂䝁䅍兡桂䝁䅷䅉兂䡁䅉睢浂䝁䅫䅢求䍁䅁兌杁䑁䅉䅍祁䑁䅅䅉瑁䍁䅁睍瑁䑁䅅免瑁䑁䅉杍畁䡁䅧䅢穂䝁䄰兘䝂䕁䄸杕湁䍁䅅䅊呂䍁䅑睍㕁䅁䅁䅅䅣䡁䅁䅁湁䙁䅳兒噂䍁䅁杒灂䝁䄴兙畂䝁䅍兡桂䝁䅷䅉兂䡁䅉睢浂䝁䅫䅢求䍁䅁兌杁䑁䅉䅍祁䑁䅅䅉瑁䍁䅁睍瑁䑁䅅免瑁䑁䅉杍畁䡁䅧䅢穂䝁䄰兘䝂䕁䄸杕湁䍁䅅䅊坂䍁䅑䅎祁䅁䅁䅄䅣䡁䅷䅁湁䙁䅳兒噂䍁䅁杒灂䝁䄴兙畂䝁䅍兡桂䝁䅷䅉兂䡁䅉睢浂䝁䅫䅢求䍁䅁兌杁䑁䅉䅍祁䑁䅅䅉瑁䍁䅁睍瑁䑁䅅免瑁䑁䅉杍畁䡁䅧䅢穂䝁䄰兘䝂䕁䄸杕湁䍁䅅䅊塂䍁䅑䅎㑁䑁䅯䅊塂䍁䅑兎㉁䅁䅁杄䅣䡁䅁䅁湁䙁䅳兒噂䍁䅁杒灂䝁䄴兙畂䝁䅍兡桂䝁䅷䅉兂䡁䅉睢浂䝁䅫䅢求䍁䅁兌杁䑁䅉䅍祁䑁䅅䅉瑁䍁䅁睍瑁䑁䅅免瑁䑁䅉杍畁䡁䅧䅢穂䝁䄰兘䝂䕁䄸杕湁䍁䅅䅊奂䍁䅑䅎祁䅁䅁兄䅣䡁䅁䅁湁䙁䅳兒噂䍁䅁杒灂䝁䄴兙畂䝁䅍兡桂䝁䅷䅉兂䡁䅉睢浂䝁䅫䅢求䍁䅁兌杁䑁䅉䅍祁䑁䅅䅉瑁䍁䅁睍瑁䑁䅅免瑁䑁䅉杍畁䡁䅧䅢穂䝁䄰兘䝂䕁䄸杕湁䍁䅅䅊奂䍁䅑䅎穁䅁䅁睄䅣䡁䅉䅁湁䙁䅳兒噂䍁䅁杒灂䝁䄴兙畂䝁䅍兡桂䝁䅷䅉兂䡁䅉睢浂䝁䅫䅢求䍁䅁兌杁䑁䅉䅍祁䑁䅅䅉瑁䍁䅁睍瑁䑁䅅免瑁䑁䅉杍畁䡁䅧䅢穂䝁䄰兘䝂䙁䅁䅔湁䍁䅅䅊䍂䍁䅑免硁䑁䅕䅁乃睂䅁䅣䅁䍁䅣睗䙂䙁䅕䅉䝂䝁䅫杢桂䝁䄴睙灂䝁䅅䅢杁䙁䅁杣療䝁䅙兡獂䝁䅕䅉瑁䍁䅁杍睁䑁䅉免杁䍁䄰䅉穁䍁䄰免硁䍁䄰杍祁䍁䄴䅥獂䡁䅍兢摂䕁䅙䅕䵂䍁䅣光歁䕁䅍䅊祁䑁䅁䅁䅃睂䅁䅦䅁䍁䅣睗䙂䙁䅕䅉䝂䝁䅫杢桂䝁䄴睙灂䝁䅅䅢杁䙁䅁杣療䝁䅙兡獂䝁䅕䅉瑁䍁䅁杍睁䑁䅉免杁䍁䄰䅉穁䍁䄰免硁䍁䄰杍祁䍁䄴䅥獂䡁䅍兢摂䕁䅙䅕䵂䍁䅣光歁䕁䅍䅊祁䑁䅑杏歁䕁䅍䅊穁䑁䅕䅁䍃睂䅁䅣䅁䍁䅣睗䙂䙁䅕䅉䝂䝁䅫杢桂䝁䄴睙灂䝁䅅䅢杁䙁䅁杣療䝁䅙兡獂䝁䅕䅉瑁䍁䅁杍睁䑁䅉免杁䍁䄰䅉穁䍁䄰免硁䍁䄰杍祁䍁䄴䅥獂䡁䅍兢摂䕁䅙䅕䵂䍁䅣光歁䕁䅍䅊穁䑁䅙䅁䙃睂䅁杦䅁䍁䅣睗䙂䙁䅕䅉䝂䝁䅫杢桂䝁䄴睙灂䝁䅅䅢杁䙁䅁杣療䝁䅙兡獂䝁䅕䅉瑁䍁䅁杍睁䑁䅉免杁䍁䄰䅉穁䍁䄰免硁䍁䄰杍祁䍁䄴䅥獂䡁䅍兢摂䕁䅙䅕䵂䍁䅣光歁䕁䅍䅊ぁ䑁䅅杏歁䕁䅍䅊硁䑁䅅睍䅁䥁䡣䅁䅃䅁䅁睊扂䕁䅕兖杁䕁䅙兡畂䝁䅅杢橂䝁䅫兙獂䍁䅁䅕祂䝁䄸杚灂䝁䅷党杁䍁䄰䅉祁䑁䅁杍硁䍁䅁兌杁䑁䅍兌硁䑁䅅兌祁䑁䅉杌㑂䝁䅷督瑂䙁䄰杒兂䕁䅷睊桁䍁䅑䅒歁䑁䅅免㑁䑁䅯䅊偂䍁䅑免硁䑁䅧䅁佃睂䅁䅦䅁䍁䅣睗䙂䙁䅕䅉䝂䝁䅫杢桂䝁䄴睙灂䝁䅅䅢杁䙁䅁杣療䝁䅙兡獂䝁䅕䅉瑁䍁䅁杍睁䑁䅉免杁䍁䄰䅉穁䍁䄰免硁䍁䄰杍祁䍁䄴䅥獂䡁䅍兢摂䕁䅙䅕䵂䍁䅣光歁䕁䅙䅊祁䑁䅁杏歁䕁䅣䅊祁䑁䅁䅁䉃睂䅁䅦䅁䍁䅣睗䙂䙁䅕䅉䝂䝁䅫杢桂䝁䄴睙灂䝁䅅䅢杁䙁䅁杣療䝁䅙兡獂䝁䅕䅉瑁䍁䅁杍睁䑁䅉免杁䍁䄰䅉穁䍁䄰免硁䍁䄰杍祁䍁䄴䅥獂䡁䅍兢摂䕁䅙䅕䵂䍁䅣光歁䕁䅙䅊祁䑁䅅杏歁䕁䅣䅊祁䑁䅅䅁䑃睂䅁䅦䅁䍁䅣睗䙂䙁䅕䅉䝂䝁䅫杢桂䝁䄴睙灂䝁䅅䅢杁䙁䅁杣療䝁䅙兡獂䝁䅕䅉瑁䍁䅁杍睁䑁䅉免杁䍁䄰䅉穁䍁䄰免硁䍁䄰杍祁䍁䄴䅥獂䡁䅍兢摂䕁䅙䅕䵂䍁䅣光歁䕁䅙䅊穁䑁䅙杏歁䕁䅯䅊穁䑁䅙䅁䝃睂䅁䅦䅁䍁䅣睗䙂䙁䅕䅉䝂䝁䅫杢桂䝁䄴睙灂䝁䅅䅢杁䙁䅁杣療䝁䅙兡獂䝁䅕䅉瑁䍁䅁杍睁䑁䅉免杁䍁䄰䅉穁䍁䄰免硁䍁䄰杍祁䍁䄴䅥獂䡁䅍兢摂䕁䅙䅕䵂䍁䅣光歁䕁䅙䅊穁䑁䅣杏歁䕁䅯䅊穁䑁䅣䅁䥃睂䅁䅣䅁䍁䅣睗䙂䙁䅕䅉䝂䝁䅫杢桂䝁䄴睙灂䝁䅅䅢杁䙁䅁杣療䝁䅙兡獂䝁䅕䅉瑁䍁䅁杍睁䑁䅉免杁䍁䄰䅉穁䍁䄰免硁䍁䄰杍祁䍁䄴䅥獂䡁䅍兢摂䕁䅙䅕䵂䍁䅣光歁䙁䅍䅊穁䑁䅫䅁䕃睂䅁䅣䅁䍁䅣睗䙂䙁䅕䅉䝂䝁䅫杢桂䝁䄴睙灂䝁䅅䅢杁䙁䅁杣療䝁䅙兡獂䝁䅕䅉瑁䍁䅁杍睁䑁䅉免杁䍁䄰䅉穁䍁䄰免硁䍁䄰杍祁䍁䄴䅥獂䡁䅍兢摂䕁䅙䅕䵂䍁䅣光歁䙁䅙䅊ぁ䑁䅉䅁䩃睂䅁䅦䅁䍁䅣睗䙂䙁䅕䅉䝂䝁䅫杢桂䝁䄴睙灂䝁䅅䅢杁䙁䅁杣療䝁䅙兡獂䝁䅕䅉瑁䍁䅁杍睁䑁䅉免杁䍁䄰䅉穁䍁䄰免硁䍁䄰杍祁䍁䄴䅥獂䡁䅍兢摂䕁䅙䅕䵂䍁䅣光歁䙁䅣䅊ぁ䑁䅧杏歁䙁䅣䅊ㅁ䑁䅙䅁䱃睂䅁䅣䅁䍁䅣睗䙂䙁䅕䅉䝂䝁䅫杢桂䝁䄴睙灂䝁䅅䅢杁䙁䅁杣療䝁䅙兡獂䝁䅕䅉瑁䍁䅁杍睁䑁䅉免杁䍁䄰䅉穁䍁䄰免硁䍁䄰杍祁䍁䄴䅥獂䡁䅍兢摂䕁䅙䅕䵂䍁䅣光歁䙁䅧䅊ぁ䑁䅉䅁䭃睂䅁䅣䅁䍁䅣睗䙂䙁䅕䅉䝂䝁䅫杢桂䝁䄴睙灂䝁䅅䅢杁䙁䅁杣療䝁䅙兡獂䝁䅕䅉瑁䍁䅁杍睁䑁䅉免杁䍁䄰䅉穁䍁䄰免硁䍁䄰杍祁䍁䄴䅥獂䡁䅍兢摂䕁䅙䅕䵂䍁䅣光歁䙁䅧䅊ぁ䑁䅍䅁䵃睂䅁䅤䅁䍁䅣睗䙂䙁䅕䅉䝂䝁䅫杢桂䝁䄴睙灂䝁䅅䅢杁䙁䅁杣療䝁䅙兡獂䝁䅕䅉瑁䍁䅁杍睁䑁䅉免杁䍁䄰䅉穁䍁䄰免硁䍁䄰杍祁䍁䄴䅥獂䡁䅍兢摂䕁䅣兤獂䝁䅙睊桁䍁䅑村歁䑁䅅免ㅁ䅁䅁䅮䅣䡁䅉䅁湁䙁䅳兒噂䍁䅁杒灂䝁䄴兙畂䝁䅍兡桂䝁䅷䅉兂䡁䅉睢浂䝁䅫䅢求䍁䅁兌杁䑁䅉䅍祁䑁䅅䅉瑁䍁䅁睍瑁䑁䅅免瑁䑁䅉杍畁䡁䅧䅢穂䝁䄰兘䡂䡁䅕䅢浂䍁䅣光歁䕁䅍䅊祁䑁䅁䅁偃睂䅁杦䅁䍁䅣睗䙂䙁䅕䅉䝂䝁䅫杢桂䝁䄴睙灂䝁䅅䅢杁䙁䅁杣療䝁䅙兡獂䝁䅕䅉瑁䍁䅁杍睁䑁䅉免杁䍁䄰䅉穁䍁䄰免硁䍁䄰杍祁䍁䄴䅥獂䡁䅍兢摂䕁䅣兤獂䝁䅙睊桁䍁䅑睑歁䑁䅉䅎㙁䍁䅑睑歁䑁䅍兎䅁䩁䡅䅁祂䅁䅁睊扂䕁䅕兖杁䕁䅙兡畂䝁䅅杢橂䝁䅫兙獂䍁䅁䅕祂䝁䄸杚灂䝁䅷党杁䍁䄰䅉祁䑁䅁杍硁䍁䅁兌杁䑁䅍兌硁䑁䅅兌祁䑁䅉杌㑂䝁䅷督瑂䙁䄰睒ㅂ䝁䅷杚湁䍁䅅䅊䑂䍁䅑睍㉁䅁䅁䅬䅣䥁䅁䅁湁䙁䅳兒噂䍁䅁杒灂䝁䄴兙畂䝁䅍兡桂䝁䅷䅉兂䡁䅉睢浂䝁䅫䅢求䍁䅁兌杁䑁䅉䅍祁䑁䅅䅉瑁䍁䅁睍瑁䑁䅅免瑁䑁䅉杍畁䡁䅧䅢穂䝁䄰兘䡂䡁䅕䅢浂䍁䅣光歁䕁䅍䅊ぁ䑁䅅杏歁䕁䅍䅊硁䑁䅅睍䅁䩁䡙䅁䍃䅁䅁睊扂䕁䅕兖杁䕁䅙兡畂䝁䅅杢橂䝁䅫兙獂䍁䅁䅕祂䝁䄸杚灂䝁䅷党杁䍁䄰䅉祁䑁䅁杍硁䍁䅁兌杁䑁䅍兌硁䑁䅅兌祁䑁䅉杌㑂䝁䅷督瑂䙁䄰睒ㅂ䝁䅷杚湁䍁䅅䅊䕂䍁䅑免硁䑁䅧杏歁䕁䄸䅊硁䑁䅅䅏䅁䩁䠰䅁⭂䅁䅁睊扂䕁䅕兖杁䕁䅙兡畂䝁䅅杢橂䝁䅫兙獂䍁䅁䅕祂䝁䄸杚灂䝁䅷党杁䍁䄰䅉祁䑁䅁杍硁䍁䅁兌杁䑁䅍兌硁䑁䅅兌祁䑁䅉杌㑂䝁䅷督瑂䙁䄰睒ㅂ䝁䅷杚湁䍁䅅䅊䝂䍁䅑杍睁䑁䅯䅊䡂䍁䅑杍睁䅁䅁䅫䅣䡁䄴䅁湁䙁䅳兒噂䍁䅁杒灂䝁䄴兙畂䝁䅍兡桂䝁䅷䅉兂䡁䅉睢浂䝁䅫䅢求䍁䅁兌杁䑁䅉䅍祁䑁䅅䅉瑁䍁䅁睍瑁䑁䅅免瑁䑁䅉杍畁䡁䅧䅢穂䝁䄰兘䡂䡁䅕䅢浂䍁䅣光歁䕁䅙䅊祁䑁䅅杏歁䕁䅣䅊祁䑁䅅䅁千睂䅁杦䅁䍁䅣睗䙂䙁䅕䅉䝂䝁䅫杢桂䝁䄴睙灂䝁䅅䅢杁䙁䅁杣療䝁䅙兡獂䝁䅕䅉瑁䍁䅁杍睁䑁䅉免杁䍁䄰䅉穁䍁䄰免硁䍁䄰杍祁䍁䄴䅥獂䡁䅍兢摂䕁䅣兤獂䝁䅙睊桁䍁䅑杒歁䑁䅍李㙁䍁䅑杓歁䑁䅍李䅁䩁䡕䅁⭂䅁䅁睊扂䕁䅕兖杁䕁䅙兡畂䝁䅅杢橂䝁䅫兙獂䍁䅁䅕祂䝁䄸杚灂䝁䅷党杁䍁䄰䅉祁䑁䅁杍硁䍁䅁兌杁䑁䅍兌硁䑁䅅兌祁䑁䅉杌㑂䝁䅷督瑂䙁䄰睒ㅂ䝁䅷杚湁䍁䅅䅊䝂䍁䅑睍㍁䑁䅯䅊䭂䍁䅑睍㍁䅁䅁睬䅣䡁䅉䅁湁䙁䅳兒噂䍁䅁杒灂䝁䄴兙畂䝁䅍兡桂䝁䅷䅉兂䡁䅉睢浂䝁䅫䅢求䍁䅁兌杁䑁䅉䅍祁䑁䅅䅉瑁䍁䅁睍瑁䑁䅅免瑁䑁䅉杍畁䡁䅧䅢穂䝁䄰兘䡂䡁䅕䅢浂䍁䅣光歁䙁䅍䅊穁䑁䅫䅁呃睂䅁杣䅁䍁䅣睗䙂䙁䅕䅉䝂䝁䅫杢桂䝁䄴睙灂䝁䅅䅢杁䙁䅁杣療䝁䅙兡獂䝁䅕䅉瑁䍁䅁杍睁䑁䅉免杁䍁䄰䅉穁䍁䄰免硁䍁䄰杍祁䍁䄴䅥獂䡁䅍兢摂䕁䅣兤獂䝁䅙睊桁䍁䅑杖歁䑁䅑杍䅁䩁䡧䅁⭂䅁䅁睊扂䕁䅕兖杁䕁䅙兡畂䝁䅅杢橂䝁䅫兙獂䍁䅁䅕祂䝁䄸杚灂䝁䅷党杁䍁䄰䅉祁䑁䅁杍硁䍁䅁兌杁䑁䅍兌硁䑁䅅兌祁䑁䅉杌㑂䝁䅷督瑂䙁䄰睒ㅂ䝁䅷杚湁䍁䅅䅊塂䍁䅑䅎㑁䑁䅯䅊塂䍁䅑兎㉁䅁䅁杭䅣䡁䅉䅁湁䙁䅳兒噂䍁䅁杒灂䝁䄴兙畂䝁䅍兡桂䝁䅷䅉兂䡁䅉睢浂䝁䅫䅢求䍁䅁兌杁䑁䅉䅍祁䑁䅅䅉瑁䍁䅁睍瑁䑁䅅免瑁䑁䅉杍畁䡁䅧䅢穂䝁䄰兘䡂䡁䅕䅢浂䍁䅣光歁䙁䅧䅊ぁ䑁䅉䅁婃睂䅁杣䅁䍁䅣睗䙂䙁䅕䅉䝂䝁䅫杢桂䝁䄴睙灂䝁䅅䅢杁䙁䅁杣療䝁䅙兡獂䝁䅕䅉瑁䍁䅁杍睁䑁䅉免杁䍁䄰䅉穁䍁䄰免硁䍁䄰杍祁䍁䄴䅥獂䡁䅍兢摂䕁䅣兤獂䝁䅙睊桁䍁䅑䅗歁䑁䅑睍䅁䩁䡳䅁睂䅁䅁睊扂䕁䅕兖杁䕁䅙兡畂䝁䅅杢橂䝁䅫兙獂䍁䅁䅕祂䝁䄸杚灂䝁䅷党杁䍁䄰䅉祁䑁䅁杍硁䍁䅁兌杁䑁䅍兌硁䑁䅅兌祁䑁䅉杌㑂䝁䅷督瑂䙁䄰䅓䙂䍁䅣光歁䕁䅉䅊硁䑁䅅兎䅁䍁䡁䅁畂䅁䅁睊扂䕁䅕兖杁䕁䅙兡畂䝁䅅杢橂䝁䅫兙獂䍁䅁䅕祂䝁䄸杚灂䝁䅷党杁䍁䄰䅉祁䑁䅁杍硁䍁䅁兌杁䑁䅍兌硁䑁䅅兌祁䑁䅉杌㑂䝁䅷督瑂䙁䄰䅓䙂䍁䅣光歁䕁䅍䅊祁䑁䅁䅁塁睂䅁来䅁䍁䅣睗䙂䙁䅕䅉䝂䝁䅫杢桂䝁䄴睙灂䝁䅅䅢杁䙁䅁杣療䝁䅙兡獂䝁䅕䅉瑁䍁䅁杍睁䑁䅉免杁䍁䄰䅉穁䍁䄰免硁䍁䄰杍祁䍁䄴䅥獂䡁䅍兢摂䕁䅧兒湁䍁䅅䅊䑂䍁䅑杍ぁ䑁䅯䅊䑂䍁䅑睍ㅁ䅁䅁兇䅣䝁䄴䅁湁䙁䅳兒噂䍁䅁杒灂䝁䄴兙畂䝁䅍兡桂䝁䅷䅉兂䡁䅉睢浂䝁䅫䅢求䍁䅁兌杁䑁䅉䅍祁䑁䅅䅉瑁䍁䅁睍瑁䑁䅅免瑁䑁䅉杍畁䡁䅧䅢穂䝁䄰兘䥂䕁䅕睊桁䍁䅑睑歁䑁䅍李䅁䉁䡷䅁㡂䅁䅁睊扂䕁䅕兖杁䕁䅙兡畂䝁䅅杢橂䝁䅫兙獂䍁䅁䅕祂䝁䄸杚灂䝁䅷党杁䍁䄰䅉祁䑁䅁杍硁䍁䅁兌杁䑁䅍兌硁䑁䅅兌祁䑁䅉杌㑂䝁䅷督瑂䙁䄰䅓䙂䍁䅣光歁䕁䅍䅊ぁ䑁䅅杏歁䕁䅍䅊硁䑁䅅睍䅁䉁䠴䅁⭂䅁䅁睊扂䕁䅕兖杁䕁䅙兡畂䝁䅅杢橂䝁䅫兙獂䍁䅁䅕祂䝁䄸杚灂䝁䅷党杁䍁䄰䅉祁䑁䅁杍硁䍁䅁兌杁䑁䅍兌硁䑁䅅兌祁䑁䅉杌㑂䝁䅷督瑂䙁䄰䅓䙂䍁䅣光歁䕁䅑䅊硁䑁䅅䅏㙁䍁䅑睔歁䑁䅅免㑁䅁䅁光䅣䡁䅯䅁湁䙁䅳兒噂䍁䅁杒灂䝁䄴兙畂䝁䅍兡桂䝁䅷䅉兂䡁䅉睢浂䝁䅫䅢求䍁䅁兌杁䑁䅉䅍祁䑁䅅䅉瑁䍁䅁睍瑁䑁䅅免瑁䑁䅉杍畁䡁䅧䅢穂䝁䄰兘䥂䕁䅕睊桁䍁䅑杒歁䑁䅉䅍㙁䍁䅑睒歁䑁䅉䅍䅁䉁䡧䅁㙂䅁䅁睊扂䕁䅕兖杁䕁䅙兡畂䝁䅅杢橂䝁䅫兙獂䍁䅁䅕祂䝁䄸杚灂䝁䅷党杁䍁䄰䅉祁䑁䅁杍硁䍁䅁兌杁䑁䅍兌硁䑁䅅兌祁䑁䅉杌㑂䝁䅷督瑂䙁䄰䅓䙂䍁䅣光歁䕁䅙䅊祁䑁䅅杏歁䕁䅣䅊祁䑁䅅䅁慁睂䅁来䅁䍁䅣睗䙂䙁䅕䅉䝂䝁䅫杢桂䝁䄴睙灂䝁䅅䅢杁䙁䅁杣療䝁䅙兡獂䝁䅕䅉瑁䍁䅁杍睁䑁䅉免杁䍁䄰䅉穁䍁䄰免硁䍁䄰杍祁䍁䄴䅥獂䡁䅍兢摂䕁䅧兒湁䍁䅅䅊䝂䍁䅑睍㉁䑁䅯䅊䭂䍁䅑睍㉁䅁䅁先䅣䡁䅯䅁湁䙁䅳兒噂䍁䅁杒灂䝁䄴兙畂䝁䅍兡桂䝁䅷䅉兂䡁䅉睢浂䝁䅫䅢求䍁䅁兌杁䑁䅉䅍祁䑁䅅䅉瑁䍁䅁睍瑁䑁䅅免瑁䑁䅉杍畁䡁䅧䅢穂䝁䄰兘䥂䕁䅕睊桁䍁䅑杒歁䑁䅍睎㙁䍁䅑杓歁䑁䅍睎䅁䉁䠸䅁畂䅁䅁睊扂䕁䅕兖杁䕁䅙兡畂䝁䅅杢橂䝁䅫兙獂䍁䅁䅕祂䝁䄸杚灂䝁䅷党杁䍁䄰䅉祁䑁䅁杍硁䍁䅁兌杁䑁䅍兌硁䑁䅅兌祁䑁䅉杌㑂䝁䅷督瑂䙁䄰䅓䙂䍁䅣光歁䙁䅍䅊穁䑁䅫䅁扁睂䅁杢䅁䍁䅣睗䙂䙁䅕䅉䝂䝁䅫杢桂䝁䄴睙灂䝁䅅䅢杁䙁䅁杣療䝁䅙兡獂䝁䅕䅉瑁䍁䅁杍睁䑁䅉免杁䍁䄰䅉穁䍁䄰免硁䍁䄰杍祁䍁䄴䅥獂䡁䅍兢摂䕁䅧兒湁䍁䅅䅊坂䍁䅑䅎祁䅁䅁杉䅣䡁䅯䅁湁䙁䅳兒噂䍁䅁杒灂䝁䄴兙畂䝁䅍兡桂䝁䅷䅉兂䡁䅉睢浂䝁䅫䅢求䍁䅁兌杁䑁䅉䅍祁䑁䅅䅉瑁䍁䅁睍瑁䑁䅅免瑁䑁䅉杍畁䡁䅧䅢穂䝁䄰兘䥂䕁䅕睊桁䍁䅑睖歁䑁䅑䅏㙁䍁䅑睖歁䑁䅕李䅁䍁䡑䅁畂䅁䅁睊扂䕁䅕兖杁䕁䅙兡畂䝁䅅杢橂䝁䅫兙獂䍁䅁䅕祂䝁䄸杚灂䝁䅷党杁䍁䄰䅉祁䑁䅁杍硁䍁䅁兌杁䑁䅍兌硁䑁䅅兌祁䑁䅉杌㑂䝁䅷督瑂䙁䄰䅓䙂䍁䅣光歁䙁䅧䅊ぁ䑁䅉䅁橁睂䅁杢䅁䍁䅣睗䙂䙁䅕䅉䝂䝁䅫杢桂䝁䄴睙灂䝁䅅䅢杁䙁䅁杣療䝁䅙兡獂䝁䅕䅉瑁䍁䅁杍睁䑁䅉免杁䍁䄰䅉穁䍁䄰免硁䍁䄰杍祁䍁䄴䅥獂䡁䅍兢摂䕁䅧兒湁䍁䅅䅊奂䍁䅑䅎穁䅁䅁兊䅣䡁䅯䅁湁䙁䅳兒噂䍁䅁杒灂䝁䄴兙畂䝁䅍兡桂䝁䅷䅉兂䡁䅉睢浂䝁䅫䅢求䍁䅁兌杁䑁䅉䅍祁䑁䅅䅉瑁䍁䅁睍瑁䑁䅅免瑁䑁䅉杍畁䡁䅧䅢穂䝁䄰兘䩂䕁䅑兑杁䍁䅧杍灁䍁䅣光歁䕁䅉䅊硁䑁䅅兎䅁䕁䡉䅁㑂䅁䅁睊扂䕁䅕兖杁䕁䅙兡畂䝁䅅杢橂䝁䅫兙獂䍁䅁䅕祂䝁䄸杚灂䝁䅷党杁䍁䄰䅉祁䑁䅁杍硁䍁䅁兌杁䑁䅍兌硁䑁䅅兌祁䑁䅉杌㑂䝁䅷督瑂䙁䄰兓䕂䕁䅅䅉潁䑁䅉克湁䍁䅅䅊䑂䍁䅑杍睁䅁䅁兎䅣䥁䅑䅁湁䙁䅳兒噂䍁䅁杒灂䝁䄴兙畂䝁䅍兡桂䝁䅷䅉兂䡁䅉睢浂䝁䅫䅢求䍁䅁兌杁䑁䅉䅍祁䑁䅅䅉瑁䍁䅁睍瑁䑁䅅免瑁䑁䅉杍畁䡁䅧䅢穂䝁䄰兘䩂䕁䅑兑杁䍁䅧杍灁䍁䅣光歁䕁䅍䅊祁䑁䅑杏歁䕁䅍䅊穁䑁䅕䅁㍁睂䅁䅥䅁䍁䅣睗䙂䙁䅕䅉䝂䝁䅫杢桂䝁䄴睙灂䝁䅅䅢杁䙁䅁杣療䝁䅙兡獂䝁䅕䅉瑁䍁䅁杍睁䑁䅉免杁䍁䄰䅉穁䍁䄰免硁䍁䄰杍祁䍁䄴䅥獂䡁䅍兢摂䕁䅫䅒䉂䍁䅁䅋祁䍁䅫睊桁䍁䅑睑歁䑁䅍李䅁䑁䠴䅁䝃䅁䅁睊扂䕁䅕兖杁䕁䅙兡畂䝁䅅杢橂䝁䅫兙獂䍁䅁䅕祂䝁䄸杚灂䝁䅷党杁䍁䄰䅉祁䑁䅁杍硁䍁䅁兌杁䑁䅍兌硁䑁䅅兌祁䑁䅉杌㑂䝁䅷督瑂䙁䄰兓䕂䕁䅅䅉潁䑁䅉克湁䍁䅅䅊䑂䍁䅑䅎硁䑁䅯䅊䑂䍁䅑免硁䑁䅍䅁䅂睂䅁䅩䅁䍁䅣睗䙂䙁䅕䅉䝂䝁䅫杢桂䝁䄴睙灂䝁䅅䅢杁䙁䅁杣療䝁䅙兡獂䝁䅕䅉瑁䍁䅁杍睁䑁䅉免杁䍁䄰䅉穁䍁䄰免硁䍁䄰杍祁䍁䄴䅥獂䡁䅍兢摂䕁䅫䅒䉂䍁䅁䅋祁䍁䅫睊桁䍁䅑䅒歁䑁䅅免㑁䑁䅯䅊偂䍁䅑免硁䑁䅧䅁䑂睂䅁䅨䅁䍁䅣睗䙂䙁䅕䅉䝂䝁䅫杢桂䝁䄴睙灂䝁䅅䅢杁䙁䅁杣療䝁䅙兡獂䝁䅕䅉瑁䍁䅁杍睁䑁䅉免杁䍁䄰䅉穁䍁䄰免硁䍁䄰杍祁䍁䄴䅥獂䡁䅍兢摂䕁䅫䅒䉂䍁䅁䅋祁䍁䅫睊桁䍁䅑杒歁䑁䅉䅍㙁䍁䅑睒歁䑁䅉䅍䅁䑁䡙䅁䕃䅁䅁睊扂䕁䅕兖杁䕁䅙兡畂䝁䅅杢橂䝁䅫兙獂䍁䅁䅕祂䝁䄸杚灂䝁䅷党杁䍁䄰䅉祁䑁䅁杍硁䍁䅁兌杁䑁䅍兌硁䑁䅅兌祁䑁䅉杌㑂䝁䅷督瑂䙁䄰兓䕂䕁䅅䅉潁䑁䅉克湁䍁䅅䅊䝂䍁䅑杍硁䑁䅯䅊䡂䍁䅑杍硁䅁䅁䅏䅣䥁䅑䅁湁䙁䅳兒噂䍁䅁杒灂䝁䄴兙畂䝁䅍兡桂䝁䅷䅉兂䡁䅉睢浂䝁䅫䅢求䍁䅁兌杁䑁䅉䅍祁䑁䅅䅉瑁䍁䅁睍瑁䑁䅅免瑁䑁䅉杍畁䡁䅧䅢穂䝁䄰兘䩂䕁䅑兑杁䍁䅧杍灁䍁䅣光歁䕁䅙䅊穁䑁䅙杏歁䕁䅯䅊穁䑁䅙䅁⽁睂䅁䅨䅁䍁䅣睗䙂䙁䅕䅉䝂䝁䅫杢桂䝁䄴睙灂䝁䅅䅢杁䙁䅁杣療䝁䅙兡獂䝁䅕䅉瑁䍁䅁杍睁䑁䅉免杁䍁䄰䅉穁䍁䄰免硁䍁䄰杍祁䍁䄴䅥獂䡁䅍兢摂䕁䅫䅒䉂䍁䅁䅋祁䍁䅫睊桁䍁䅑杒歁䑁䅍睎㙁䍁䅑杓歁䑁䅍睎䅁䕁䡅䅁㑂䅁䅁睊扂䕁䅕兖杁䕁䅙兡畂䝁䅅杢橂䝁䅫兙獂䍁䅁䅕祂䝁䄸杚灂䝁䅷党杁䍁䄰䅉祁䑁䅁杍硁䍁䅁兌杁䑁䅍兌硁䑁䅅兌祁䑁䅉杌㑂䝁䅷督瑂䙁䄰兓䕂䕁䅅䅉潁䑁䅉克湁䍁䅅䅊呂䍁䅑睍㕁䅁䅁児䅣䡁䅧䅁湁䙁䅳兒噂䍁䅁杒灂䝁䄴兙畂䝁䅍兡桂䝁䅷䅉兂䡁䅉睢浂䝁䅫䅢求䍁䅁兌杁䑁䅉䅍祁䑁䅅䅉瑁䍁䅁睍瑁䑁䅅免瑁䑁䅉杍畁䡁䅧䅢穂䝁䄰兘䩂䕁䅑兑杁䍁䅧杍灁䍁䅣光歁䙁䅙䅊ぁ䑁䅉䅁㕁睂䅁䅨䅁䍁䅣睗䙂䙁䅕䅉䝂䝁䅫杢桂䝁䄴睙灂䝁䅅䅢杁䙁䅁杣療䝁䅙兡獂䝁䅕䅉瑁䍁䅁杍睁䑁䅉免杁䍁䄰䅉穁䍁䄰免硁䍁䄰杍祁䍁䄴䅥獂䡁䅍兢摂䕁䅫䅒䉂䍁䅁䅋祁䍁䅫睊桁䍁䅑睖歁䑁䅑䅏㙁䍁䅑睖歁䑁䅕李䅁䑁䡳䅁㑂䅁䅁睊扂䕁䅕兖杁䕁䅙兡畂䝁䅅杢橂䝁䅫兙獂䍁䅁䅕祂䝁䄸杚灂䝁䅷党杁䍁䄰䅉祁䑁䅁杍硁䍁䅁兌杁䑁䅍兌硁䑁䅅兌祁䑁䅉杌㑂䝁䅷督瑂䙁䄰兓䕂䕁䅅䅉潁䑁䅉克湁䍁䅅䅊奂䍁䅑䅎祁䅁䅁杏䅣䡁䅧䅁湁䙁䅳兒噂䍁䅁杒灂䝁䄴兙畂䝁䅍兡桂䝁䅷䅉兂䡁䅉睢浂䝁䅫䅢求䍁䅁兌杁䑁䅉䅍祁䑁䅅䅉瑁䍁䅁睍瑁䑁䅅免瑁䑁䅉杍畁䡁䅧䅢穂䝁䄰兘䩂䕁䅑兑杁䍁䅧杍灁䍁䅣光歁䙁䅧䅊ぁ䑁䅍䅁㡁睂䅁杣䅁䍁䅣睗䙂䙁䅕䅉䝂䝁䅫杢桂䝁䄴睙灂䝁䅅䅢杁䙁䅁杣療䝁䅙兡獂䝁䅕䅉瑁䍁䅁杍睁䑁䅉免杁䍁䄰䅉穁䍁䄰免硁䍁䄰杍祁䍁䄴䅥獂䡁䅍兢摂䕁䅫䅒䉂䍁䅣光歁䕁䅉䅊硁䑁䅅兎䅁䍁䡳䅁睂䅁䅁睊扂䕁䅕兖杁䕁䅙兡畂䝁䅅杢橂䝁䅫兙獂䍁䅁䅕祂䝁䄸杚灂䝁䅷党杁䍁䄰䅉祁䑁䅁杍硁䍁䅁兌杁䑁䅍兌硁䑁䅅兌祁䑁䅉杌㑂䝁䅷督瑂䙁䄰兓䕂䕁䅅睊桁䍁䅑睑歁䑁䅉䅍䅁䍁䡙䅁㡂䅁䅁睊扂䕁䅕兖杁䕁䅙兡畂䝁䅅杢橂䝁䅫兙獂䍁䅁䅕祂䝁䄸杚灂䝁䅷党杁䍁䄰䅉祁䑁䅁杍硁䍁䅁兌杁䑁䅍兌硁䑁䅅兌祁䑁䅉杌㑂䝁䅷督瑂䙁䄰兓䕂䕁䅅睊桁䍁䅑睑歁䑁䅉䅎㙁䍁䅑睑歁䑁䅍兎䅁䍁䡧䅁睂䅁䅁睊扂䕁䅕兖杁䕁䅙兡畂䝁䅅杢橂䝁䅫兙獂䍁䅁䅕祂䝁䄸杚灂䝁䅷党杁䍁䄰䅉祁䑁䅁杍硁䍁䅁兌杁䑁䅍兌硁䑁䅅兌祁䑁䅉杌㑂䝁䅷督瑂䙁䄰兓䕂䕁䅅睊桁䍁䅑睑歁䑁䅍李䅁䍁䠰䅁⭂䅁䅁睊扂䕁䅕兖杁䕁䅙兡畂䝁䅅杢橂䝁䅫兙獂䍁䅁䅕祂䝁䄸杚灂䝁䅷党杁䍁䄰䅉祁䑁䅁杍硁䍁䅁兌杁䑁䅍兌硁䑁䅅兌祁䑁䅉杌㑂䝁䅷督瑂䙁䄰兓䕂䕁䅅睊桁䍁䅑睑歁䑁䅑免㙁䍁䅑睑歁䑁䅅免穁䅁䅁睌䅣䥁䅁䅁湁䙁䅳兒噂䍁䅁杒灂䝁䄴兙畂䝁䅍兡桂䝁䅷䅉兂䡁䅉睢浂䝁䅫䅢求䍁䅁兌杁䑁䅉䅍祁䑁䅅䅉瑁䍁䅁睍瑁䑁䅅免瑁䑁䅉杍畁䡁䅧䅢穂䝁䄰兘䩂䕁䅑兑湁䍁䅅䅊䕂䍁䅑免硁䑁䅧杏歁䕁䄸䅊硁䑁䅅䅏䅁䍁䡷䅁㡂䅁䅁睊扂䕁䅕兖杁䕁䅙兡畂䝁䅅杢橂䝁䅫兙獂䍁䅁䅕祂䝁䄸杚灂䝁䅷党杁䍁䄰䅉祁䑁䅁杍硁䍁䅁兌杁䑁䅍兌硁䑁䅅兌祁䑁䅉杌㑂䝁䅷督瑂䙁䄰兓䕂䕁䅅睊桁䍁䅑杒歁䑁䅉䅍㙁䍁䅑睒歁䑁䅉䅍䅁䍁䡣䅁㡂䅁䅁睊扂䕁䅕兖杁䕁䅙兡畂䝁䅅杢橂䝁䅫兙獂䍁䅁䅕祂䝁䄸杚灂䝁䅷党杁䍁䄰䅉祁䑁䅁杍硁䍁䅁兌杁䑁䅍兌硁䑁䅅兌祁䑁䅉杌㑂䝁䅷督瑂䙁䄰兓䕂䕁䅅睊桁䍁䅑杒歁䑁䅉免㙁䍁䅑睒歁䑁䅉免䅁䍁䡫䅁㡂䅁䅁睊扂䕁䅕兖杁䕁䅙兡畂䝁䅅杢橂䝁䅫兙獂䍁䅁䅕祂䝁䄸杚灂䝁䅷党杁䍁䄰䅉祁䑁䅁杍硁䍁䅁兌杁䑁䅍兌硁䑁䅅兌祁䑁䅉杌㑂䝁䅷督瑂䙁䄰兓䕂䕁䅅睊桁䍁䅑杒歁䑁䅍李㙁䍁䅑杓歁䑁䅍李䅁䍁䠴䅁㡂䅁䅁睊扂䕁䅕兖杁䕁䅙兡畂䝁䅅杢橂䝁䅫兙獂䍁䅁䅕祂䝁䄸杚灂䝁䅷党杁䍁䄰䅉祁䑁䅁杍硁䍁䅁兌杁䑁䅍兌硁䑁䅅兌祁䑁䅉杌㑂䝁䅷督瑂䙁䄰兓䕂䕁䅅睊桁䍁䅑杒歁䑁䅍睎㙁䍁䅑杓歁䑁䅍睎䅁䑁䡁䅁睂䅁䅁睊扂䕁䅕兖杁䕁䅙兡畂䝁䅅杢橂䝁䅫兙獂䍁䅁䅕祂䝁䄸杚灂䝁䅷党杁䍁䄰䅉祁䑁䅁杍硁䍁䅁兌杁䑁䅍兌硁䑁䅅兌祁䑁䅉杌㑂䝁䅷督瑂䙁䄰兓䕂䕁䅅睊桁䍁䅑睕歁䑁䅍兏䅁䍁䡯䅁睂䅁䅁睊扂䕁䅕兖杁䕁䅙兡畂䝁䅅杢橂䝁䅫兙獂䍁䅁䅕祂䝁䄸杚灂䝁䅷党杁䍁䄰䅉祁䑁䅁杍硁䍁䅁兌杁䑁䅍兌硁䑁䅅兌祁䑁䅉杌㑂䝁䅷督瑂䙁䄰兓䕂䕁䅅睊桁䍁䅑杖歁䑁䅑杍䅁䑁䡅䅁㡂䅁䅁睊扂䕁䅕兖杁䕁䅙兡畂䝁䅅杢橂䝁䅫兙獂䍁䅁䅕祂䝁䄸杚灂䝁䅷党杁䍁䄰䅉祁䑁䅁杍硁䍁䅁兌杁䑁䅍兌硁䑁䅅兌祁䑁䅉杌㑂䝁䅷督瑂䙁䄰兓䕂䕁䅅睊桁䍁䅑睖歁䑁䅑䅏㙁䍁䅑睖歁䑁䅕李䅁䑁䡍䅁睂䅁䅁睊扂䕁䅕兖杁䕁䅙兡畂䝁䅅杢橂䝁䅫兙獂䍁䅁䅕祂䝁䄸杚灂䝁䅷党杁䍁䄰䅉祁䑁䅁杍硁䍁䅁兌杁䑁䅍兌硁䑁䅅兌祁䑁䅉杌㑂䝁䅷督瑂䙁䄰兓䕂䕁䅅睊桁䍁䅑䅗歁䑁䅑杍䅁䑁䡉䅁睂䅁䅁睊扂䕁䅕兖杁䕁䅙兡畂䝁䅅杢橂䝁䅫兙獂䍁䅁䅕祂䝁䄸杚灂䝁䅷党杁䍁䄰䅉祁䑁䅁杍硁䍁䅁兌杁䑁䅍兌硁䑁䅅兌祁䑁䅉杌㑂䝁䅷督瑂䙁䄰兓䕂䕁䅅睊桁䍁䅑䅗歁䑁䅑睍䅁䑁䡑䅁祂䅁䅁睊扂䕁䅕兖杁䕁䅙兡畂䝁䅅杢橂䝁䅫兙獂䍁䅁䅕祂䝁䄸杚灂䝁䅷党杁䍁䄰䅉祁䑁䅁杍硁䍁䅁兌杁䑁䅍兌硁䑁䅅兌祁䑁䅉杌㑂䝁䅷督瑂䙁䄰䅔佂䙁䅑睊桁䍁䅑村歁䑁䅅免ㅁ䅁䅁䅚䅕䡁䅁䅁湁䙁䅳兒噂䍁䅁杒灂䝁䄴兙畂䝁䅍兡桂䝁䅷䅉兂䡁䅉睢浂䝁䅫䅢求䍁䅁兌杁䑁䅉䅍祁䑁䅅䅉瑁䍁䅁睍瑁䑁䅅免瑁䑁䅉杍畁䡁䅧䅢穂䝁䄰兘䵂䕁䄴䅖湁䍁䅅䅊䑂䍁䅑杍睁䅁䅁杚䅕䡁䅷䅁湁䙁䅳兒噂䍁䅁杒灂䝁䄴兙畂䝁䅍兡桂䝁䅷䅉兂䡁䅉睢浂䝁䅫䅢求䍁䅁兌杁䑁䅉䅍祁䑁䅅䅉瑁䍁䅁睍瑁䑁䅅免瑁䑁䅉杍畁䡁䅧䅢穂䝁䄰兘䵂䕁䄴䅖湁䍁䅅䅊䑂䍁䅑杍ぁ䑁䅯䅊䑂䍁䅑睍ㅁ䅁䅁䅡䅕䡁䅁䅁湁䙁䅳兒噂䍁䅁杒灂䝁䄴兙畂䝁䅍兡桂䝁䅷䅉兂䡁䅉睢浂䝁䅫䅢求䍁䅁兌杁䑁䅉䅍祁䑁䅅䅉瑁䍁䅁睍瑁䑁䅅免瑁䑁䅉杍畁䡁䅧䅢穂䝁䄰兘䵂䕁䄴䅖湁䍁䅅䅊䑂䍁䅑睍㉁䅁䅁睡䅕䡁䄴䅁湁䙁䅳兒噂䍁䅁杒灂䝁䄴兙畂䝁䅍兡桂䝁䅷䅉兂䡁䅉睢浂䝁䅫䅢求䍁䅁兌杁䑁䅉䅍祁䑁䅅䅉瑁䍁䅁睍瑁䑁䅅免瑁䑁䅉杍畁䡁䅧䅢穂䝁䄰兘䵂䕁䄴䅖湁䍁䅅䅊䑂䍁䅑䅎硁䑁䅯䅊䑂䍁䅑免硁䑁䅍䅁瑂兂䅁䅧䅁䍁䅣睗䙂䙁䅕䅉䝂䝁䅫杢桂䝁䄴睙灂䝁䅅䅢杁䙁䅁杣療䝁䅙兡獂䝁䅕䅉瑁䍁䅁杍睁䑁䅉免杁䍁䄰䅉穁䍁䄰免硁䍁䄰杍祁䍁䄴䅥獂䡁䅍兢摂䕁䅷杔啂䍁䅣光歁䕁䅑䅊硁䑁䅅䅏㙁䍁䅑睔歁䑁䅅免㑁䅁䅁党䅕䡁䅷䅁湁䙁䅳兒噂䍁䅁杒灂䝁䄴兙畂䝁䅍兡桂䝁䅷䅉兂䡁䅉睢浂䝁䅫䅢求䍁䅁兌杁䑁䅉䅍祁䑁䅅䅉瑁䍁䅁睍瑁䑁䅅免瑁䑁䅉杍畁䡁䅧䅢穂䝁䄰兘䵂䕁䄴䅖湁䍁䅅䅊䝂䍁䅑杍睁䑁䅯䅊䡂䍁䅑杍睁䅁䅁睚䅕䡁䅷䅁湁䙁䅳兒噂䍁䅁杒灂䝁䄴兙畂䝁䅍兡桂䝁䅷䅉兂䡁䅉睢浂䝁䅫䅢求䍁䅁兌杁䑁䅉䅍祁䑁䅅䅉瑁䍁䅁睍瑁䑁䅅免瑁䑁䅉杍畁䡁䅧䅢穂䝁䄰兘䵂䕁䄴䅖湁䍁䅅䅊䝂䍁䅑杍硁䑁䅯䅊䡂䍁䅑杍硁䅁䅁兡䅕䡁䅷䅁湁䙁䅳兒噂䍁䅁杒灂䝁䄴兙畂䝁䅍兡桂䝁䅷䅉兂䡁䅉睢浂䝁䅫䅢求䍁䅁兌杁䑁䅉䅍祁䑁䅅䅉瑁䍁䅁睍瑁䑁䅅免瑁䑁䅉杍畁䡁䅧䅢穂䝁䄰兘䵂䕁䄴䅖湁䍁䅅䅊䝂䍁䅑睍㉁䑁䅯䅊䭂䍁䅑睍㉁䅁䅁䅢䅕䡁䅷䅁湁䙁䅳兒噂䍁䅁杒灂䝁䄴兙畂䝁䅍兡桂䝁䅷䅉兂䡁䅉睢浂䝁䅫䅢求䍁䅁兌杁䑁䅉䅍祁䑁䅅䅉瑁䍁䅁睍瑁䑁䅅免瑁䑁䅉杍畁䡁䅧䅢穂䝁䄰兘䵂䕁䄴䅖湁䍁䅅䅊䝂䍁䅑睍㍁䑁䅯䅊䭂䍁䅑睍㍁䅁䅁杢䅕䡁䅁䅁湁䙁䅳兒噂䍁䅁杒灂䝁䄴兙畂䝁䅍兡桂䝁䅷䅉兂䡁䅉睢浂䝁䅫䅢求䍁䅁兌杁䑁䅉䅍祁䑁䅅䅉瑁䍁䅁睍瑁䑁䅅免瑁䑁䅉杍畁䡁䅧䅢穂䝁䄰兘䵂䕁䄴䅖湁䍁䅅䅊呂䍁䅑睍㕁䅁䅁条䅕䡁䅁䅁湁䙁䅳兒噂䍁䅁杒灂䝁䄴兙畂䝁䅍兡桂䝁䅷䅉兂䡁䅉睢浂䝁䅫䅢求䍁䅁兌杁䑁䅉䅍祁䑁䅅䅉瑁䍁䅁睍瑁䑁䅅免瑁䑁䅉杍畁䡁䅧䅢穂䝁䄰兘䵂䕁䄴䅖湁䍁䅅䅊坂䍁䅑䅎祁䅁䅁睢䅕䡁䅷䅁湁䙁䅳兒噂䍁䅁杒灂䝁䄴兙畂䝁䅍兡桂䝁䅷䅉兂䡁䅉睢浂䝁䅫䅢求䍁䅁兌杁䑁䅉䅍祁䑁䅅䅉瑁䍁䅁睍瑁䑁䅅免瑁䑁䅉杍畁䡁䅧䅢穂䝁䄰兘䵂䕁䄴䅖湁䍁䅅䅊塂䍁䅑䅎㑁䑁䅯䅊塂䍁䅑兎㉁䅁䅁兣䅕䡁䅁䅁湁䙁䅳兒噂䍁䅁杒灂䝁䄴兙畂䝁䅍兡桂䝁䅷䅉兂䡁䅉睢浂䝁䅫䅢求䍁䅁兌杁䑁䅉䅍祁䑁䅅䅉瑁䍁䅁睍瑁䑁䅅免瑁䑁䅉杍畁䡁䅧䅢穂䝁䄰兘䵂䕁䄴䅖湁䍁䅅䅊奂䍁䅑䅎祁䅁䅁䅣䅕䡁䅁䅁湁䙁䅳兒噂䍁䅁杒灂䝁䄴兙畂䝁䅍兡桂䝁䅷䅉兂䡁䅉睢浂䝁䅫䅢求䍁䅁兌杁䑁䅉䅍祁䑁䅅䅉瑁䍁䅁睍瑁䑁䅅免瑁䑁䅉杍畁䡁䅧䅢穂䝁䄰兘䵂䕁䄴䅖湁䍁䅅䅊奂䍁䅑䅎穁䅁䅁杣䅕䡁䅉䅁湁䙁䅳兒噂䍁䅁杒灂䝁䄴兙畂䝁䅍兡桂䝁䅷䅉兂䡁䅉睢浂䝁䅫䅢求䍁䅁兌杁䑁䅉䅍祁䑁䅅䅉瑁䍁䅁睍瑁䑁䅅免瑁䑁䅉杍畁䡁䅧䅢穂䝁䄰兘乂䕁䅑兖湁䍁䅅䅊䍂䍁䅑免硁䑁䅕䅁剂睂䅁䅣䅁䍁䅣睗䙂䙁䅕䅉䝂䝁䅫杢桂䝁䄴睙灂䝁䅅䅢杁䙁䅁杣療䝁䅙兡獂䝁䅕䅉瑁䍁䅁杍睁䑁䅉免杁䍁䄰䅉穁䍁䄰免硁䍁䄰杍祁䍁䄴䅥獂䡁䅍兢摂䕁䄰䅒噂䍁䅣光歁䕁䅍䅊祁䑁䅁䅁䕂睂䅁䅦䅁䍁䅣睗䙂䙁䅕䅉䝂䝁䅫杢桂䝁䄴睙灂䝁䅅䅢杁䙁䅁杣療䝁䅙兡獂䝁䅕䅉瑁䍁䅁杍睁䑁䅉免杁䍁䄰䅉穁䍁䄰免硁䍁䄰杍祁䍁䄴䅥獂䡁䅍兢摂䕁䄰䅒噂䍁䅣光歁䕁䅍䅊祁䑁䅑杏歁䕁䅍䅊穁䑁䅕䅁䝂睂䅁䅣䅁䍁䅣睗䙂䙁䅕䅉䝂䝁䅫杢桂䝁䄴睙灂䝁䅅䅢杁䙁䅁杣療䝁䅙兡獂䝁䅕䅉瑁䍁䅁杍睁䑁䅉免杁䍁䄰䅉穁䍁䄰免硁䍁䄰杍祁䍁䄴䅥獂䡁䅍兢摂䕁䄰䅒噂䍁䅣光歁䕁䅍䅊穁䑁䅙䅁乂睂䅁杦䅁䍁䅣睗䙂䙁䅕䅉䝂䝁䅫杢桂䝁䄴睙灂䝁䅅䅢杁䙁䅁杣療䝁䅙兡獂䝁䅕䅉瑁䍁䅁杍睁䑁䅉免杁䍁䄰䅉穁䍁䄰免硁䍁䄰杍祁䍁䄴䅥獂䡁䅍兢摂䕁䄰䅒噂䍁䅣光歁䕁䅍䅊ぁ䑁䅅杏歁䕁䅍䅊硁䑁䅅睍䅁䕁䠸䅁䅃䅁䅁睊扂䕁䅕兖杁䕁䅙兡畂䝁䅅杢橂䝁䅫兙獂䍁䅁䅕祂䝁䄸杚灂䝁䅷党杁䍁䄰䅉祁䑁䅁杍硁䍁䅁兌杁䑁䅍兌硁䑁䅅兌祁䑁䅉杌㑂䝁䅷督瑂䙁䄰兔䕂䙁䅕睊桁䍁䅑䅒歁䑁䅅免㑁䑁䅯䅊偂䍁䅑免硁䑁䅧䅁卂睂䅁䅦䅁䍁䅣睗䙂䙁䅕䅉䝂䝁䅫杢桂䝁䄴睙灂䝁䅅䅢杁䙁䅁杣療䝁䅙兡獂䝁䅕䅉瑁䍁䅁杍睁䑁䅉免杁䍁䄰䅉穁䍁䄰免硁䍁䄰杍祁䍁䄴䅥獂䡁䅍兢摂䕁䄰䅒噂䍁䅣光歁䕁䅙䅊祁䑁䅁杏歁䕁䅣䅊祁䑁䅁䅁䙂睂䅁䅦䅁䍁䅣睗䙂䙁䅕䅉䝂䝁䅫杢桂䝁䄴睙灂䝁䅅䅢杁䙁䅁杣療䝁䅙兡獂䝁䅕䅉瑁䍁䅁杍睁䑁䅉免杁䍁䄰䅉穁䍁䄰免硁䍁䄰杍祁䍁䄴䅥獂䡁䅍兢摂䕁䄰䅒噂䍁䅣光歁䕁䅙䅊祁䑁䅅杏歁䕁䅣䅊祁䑁䅅䅁䡂睂䅁䅦䅁䍁䅣睗䙂䙁䅕䅉䝂䝁䅫杢桂䝁䄴睙灂䝁䅅䅢杁䙁䅁杣療䝁䅙兡獂䝁䅕䅉瑁䍁䅁杍睁䑁䅉免杁䍁䄰䅉穁䍁䄰免硁䍁䄰杍祁䍁䄴䅥獂䡁䅍兢摂䕁䄰䅒噂䍁䅣光歁䕁䅙䅊穁䑁䅙杏歁䕁䅯䅊穁䑁䅙䅁佂睂䅁䅦䅁䍁䅣睗䙂䙁䅕䅉䝂䝁䅫杢桂䝁䄴睙灂䝁䅅䅢杁䙁䅁杣療䝁䅙兡獂䝁䅕䅉瑁䍁䅁杍睁䑁䅉免杁䍁䄰䅉穁䍁䄰免硁䍁䄰杍祁䍁䄴䅥獂䡁䅍兢摂䕁䄰䅒噂䍁䅣光歁䕁䅙䅊穁䑁䅣杏歁䕁䅯䅊穁䑁䅣䅁兂睂䅁䅣䅁䍁䅣睗䙂䙁䅕䅉䝂䝁䅫杢桂䝁䄴睙灂䝁䅅䅢杁䙁䅁杣療䝁䅙兡獂䝁䅕䅉瑁䍁䅁杍睁䑁䅉免杁䍁䄰䅉穁䍁䄰免硁䍁䄰杍祁䍁䄴䅥獂䡁䅍兢摂䕁䄰䅒噂䍁䅣光歁䙁䅍䅊穁䑁䅫䅁䵂睂䅁䅣䅁䍁䅣睗䙂䙁䅕䅉䝂䝁䅫杢桂䝁䄴睙灂䝁䅅䅢杁䙁䅁杣療䝁䅙兡獂䝁䅕䅉瑁䍁䅁杍睁䑁䅉免杁䍁䄰䅉穁䍁䄰免硁䍁䄰杍祁䍁䄴䅥獂䡁䅍兢摂䕁䄰䅒噂䍁䅣光歁䙁䅙䅊ぁ䑁䅉䅁䥂睂䅁䅦䅁䍁䅣睗䙂䙁䅕䅉䝂䝁䅫杢桂䝁䄴睙灂䝁䅅䅢杁䙁䅁杣療䝁䅙兡獂䝁䅕䅉瑁䍁䅁杍睁䑁䅉免杁䍁䄰䅉穁䍁䄰免硁䍁䄰杍祁䍁䄴䅥獂䡁䅍兢摂䕁䄰䅒噂䍁䅣光歁䙁䅣䅊ぁ䑁䅧杏歁䙁䅣䅊ㅁ䑁䅙䅁䭂睂䅁䅣䅁䍁䅣睗䙂䙁䅕䅉䝂䝁䅫杢桂䝁䄴睙灂䝁䅅䅢杁䙁䅁杣療䝁䅙兡獂䝁䅕䅉瑁䍁䅁杍睁䑁䅉免杁䍁䄰䅉穁䍁䄰免硁䍁䄰杍祁䍁䄴䅥獂䡁䅍兢摂䕁䄰䅒噂䍁䅣光歁䙁䅧䅊ぁ䑁䅉䅁䩂睂䅁䅣䅁䍁䅣睗䙂䙁䅕䅉䝂䝁䅫杢桂䝁䄴睙灂䝁䅅䅢杁䙁䅁杣療䝁䅙兡獂䝁䅕䅉瑁䍁䅁杍睁䑁䅉免杁䍁䄰䅉穁䍁䄰免硁䍁䄰杍祁䍁䄴䅥獂䡁䅍兢摂䕁䄰䅒噂䍁䅣光歁䙁䅧䅊ぁ䑁䅍䅁䱂睂䅁来䅁䍁䅣睗䙂䙁䅕䅉䝂䝁䅫杢桂䝁䄴睙灂䝁䅅䅢杁䙁䅁杣療䝁䅙兡獂䝁䅕䅉瑁䍁䅁杍睁䑁䅉免杁䍁䄰䅉穁䍁䄰免硁䍁䄰杍祁䍁䄴䅥獂䡁䅍兢摂䕁䄰睒䙂䍁䅁䅋祁䍁䅫睊桁䍁䅑村歁䑁䅅免ㅁ䅁䅁睢䅣䡁䅧䅁湁䙁䅳兒噂䍁䅁杒灂䝁䄴兙畂䝁䅍兡桂䝁䅷䅉兂䡁䅉睢浂䝁䅫䅢求䍁䅁兌杁䑁䅉䅍祁䑁䅅䅉瑁䍁䅁睍瑁䑁䅅免瑁䑁䅉杍畁䡁䅧䅢穂䝁䄰兘乂䕁䅣兒杁䍁䅧杍灁䍁䅣光歁䕁䅍䅊祁䑁䅁䅁楂睂䅁䅨䅁䍁䅣睗䙂䙁䅕䅉䝂䝁䅫杢桂䝁䄴睙灂䝁䅅䅢杁䙁䅁杣療䝁䅙兡獂䝁䅕䅉瑁䍁䅁杍睁䑁䅉免杁䍁䄰䅉穁䍁䄰免硁䍁䄰杍祁䍁䄴䅥獂䡁䅍兢摂䕁䄰睒䙂䍁䅁䅋祁䍁䅫睊桁䍁䅑睑歁䑁䅉䅎㙁䍁䅑睑歁䑁䅍兎䅁䝁䡑䅁㑂䅁䅁睊扂䕁䅕兖杁䕁䅙兡畂䝁䅅杢橂䝁䅫兙獂䍁䅁䅕祂䝁䄸杚灂䝁䅷党杁䍁䄰䅉祁䑁䅁杍硁䍁䅁兌杁䑁䅍兌硁䑁䅅兌祁䑁䅉杌㑂䝁䅷督瑂䙁䄰兔䡂䕁䅕䅉潁䑁䅉克湁䍁䅅䅊䑂䍁䅑睍㉁䅁䅁睚䅣䥁䅙䅁湁䙁䅳兒噂䍁䅁杒灂䝁䄴兙畂䝁䅍兡桂䝁䅷䅉兂䡁䅉睢浂䝁䅫䅢求䍁䅁兌杁䑁䅉䅍祁䑁䅅䅉瑁䍁䅁睍瑁䑁䅅免瑁䑁䅉杍畁䡁䅧䅢穂䝁䄰兘乂䕁䅣兒杁䍁䅧杍灁䍁䅣光歁䕁䅍䅊ぁ䑁䅅杏歁䕁䅍䅊硁䑁䅅睍䅁䝁䡫䅁䥃䅁䅁睊扂䕁䅕兖杁䕁䅙兡畂䝁䅅杢橂䝁䅫兙獂䍁䅁䅕祂䝁䄸杚灂䝁䅷党杁䍁䄰䅉祁䑁䅁杍硁䍁䅁兌杁䑁䅍兌硁䑁䅅兌祁䑁䅉杌㑂䝁䅷督瑂䙁䄰兔䡂䕁䅕䅉潁䑁䅉克湁䍁䅅䅊䕂䍁䅑免硁䑁䅧杏歁䕁䄸䅊硁䑁䅅䅏䅁䡁䡁䅁䕃䅁䅁睊扂䕁䅕兖杁䕁䅙兡畂䝁䅅杢橂䝁䅫兙獂䍁䅁䅕祂䝁䄸杚灂䝁䅷党杁䍁䄰䅉祁䑁䅁杍硁䍁䅁兌杁䑁䅍兌硁䑁䅅兌祁䑁䅉杌㑂䝁䅷督瑂䙁䄰兔䡂䕁䅕䅉潁䑁䅉克湁䍁䅅䅊䝂䍁䅑杍睁䑁䅯䅊䡂䍁䅑杍睁䅁䅁睙䅣䥁䅑䅁湁䙁䅳兒噂䍁䅁杒灂䝁䄴兙畂䝁䅍兡桂䝁䅷䅉兂䡁䅉睢浂䝁䅫䅢求䍁䅁兌杁䑁䅉䅍祁䑁䅅䅉瑁䍁䅁睍瑁䑁䅅免瑁䑁䅉杍畁䡁䅧䅢穂䝁䄰兘乂䕁䅣兒杁䍁䅧杍灁䍁䅣光歁䕁䅙䅊祁䑁䅅杏歁䕁䅣䅊祁䑁䅅䅁求睂䅁䅨䅁䍁䅣睗䙂䙁䅕䅉䝂䝁䅫杢桂䝁䄴睙灂䝁䅅䅢杁䙁䅁杣療䝁䅙兡獂䝁䅕䅉瑁䍁䅁杍睁䑁䅉免杁䍁䄰䅉穁䍁䄰免硁䍁䄰杍祁䍁䄴䅥獂䡁䅍兢摂䕁䄰睒䙂䍁䅁䅋祁䍁䅫睊桁䍁䅑杒歁䑁䅍李㙁䍁䅑杓歁䑁䅍李䅁䝁䡧䅁䕃䅁䅁睊扂䕁䅕兖杁䕁䅙兡畂䝁䅅杢橂䝁䅫兙獂䍁䅁䅕祂䝁䄸杚灂䝁䅷党杁䍁䄰䅉祁䑁䅁杍硁䍁䅁兌杁䑁䅍兌硁䑁䅅兌祁䑁䅉杌㑂䝁䅷督瑂䙁䄰兔䡂䕁䅕䅉潁䑁䅉克湁䍁䅅䅊䝂䍁䅑睍㍁䑁䅯䅊䭂䍁䅑睍㍁䅁䅁条䅣䡁䅧䅁湁䙁䅳兒噂䍁䅁杒灂䝁䄴兙畂䝁䅍兡桂䝁䅷䅉兂䡁䅉睢浂䝁䅫䅢求䍁䅁兌杁䑁䅉䅍祁䑁䅅䅉瑁䍁䅁睍瑁䑁䅅免瑁䑁䅉杍畁䡁䅧䅢穂䝁䄰兘乂䕁䅣兒杁䍁䅧杍灁䍁䅣光歁䙁䅍䅊穁䑁䅫䅁浂睂䅁䅥䅁䍁䅣睗䙂䙁䅕䅉䝂䝁䅫杢桂䝁䄴睙灂䝁䅅䅢杁䙁䅁杣療䝁䅙兡獂䝁䅕䅉瑁䍁䅁杍睁䑁䅉免杁䍁䄰䅉穁䍁䄰免硁䍁䄰杍祁䍁䄴䅥獂䡁䅍兢摂䕁䄰睒䙂䍁䅁䅋祁䍁䅫睊桁䍁䅑杖歁䑁䅑杍䅁䝁䡳䅁䕃䅁䅁睊扂䕁䅕兖杁䕁䅙兡畂䝁䅅杢橂䝁䅫兙獂䍁䅁䅕祂䝁䄸杚灂䝁䅷党杁䍁䄰䅉祁䑁䅁杍硁䍁䅁兌杁䑁䅍兌硁䑁䅅兌祁䑁䅉杌㑂䝁䅷督瑂䙁䄰兔䡂䕁䅕䅉潁䑁䅉克湁䍁䅅䅊塂䍁䅑䅎㑁䑁䅯䅊塂䍁䅑兎㉁䅁䅁兢䅣䡁䅧䅁湁䙁䅳兒噂䍁䅁杒灂䝁䄴兙畂䝁䅍兡桂䝁䅷䅉兂䡁䅉睢浂䝁䅫䅢求䍁䅁兌杁䑁䅉䅍祁䑁䅅䅉瑁䍁䅁睍瑁䑁䅅免瑁䑁䅉杍畁䡁䅧䅢穂䝁䄰兘乂䕁䅣兒杁䍁䅧杍灁䍁䅣光歁䙁䅧䅊ぁ䑁䅉䅁獂睂䅁䅥䅁䍁䅣睗䙂䙁䅕䅉䝂䝁䅫杢桂䝁䄴睙灂䝁䅅䅢杁䙁䅁杣療䝁䅙兡獂䝁䅕䅉瑁䍁䅁杍睁䑁䅉免杁䍁䄰䅉穁䍁䄰免硁䍁䄰杍祁䍁䄴䅥獂䡁䅍兢摂䕁䄰睒䙂䍁䅁䅋祁䍁䅫睊桁䍁䅑䅗歁䑁䅑睍䅁䝁䠴䅁祂䅁䅁睊扂䕁䅕兖杁䕁䅙兡畂䝁䅅杢橂䝁䅫兙獂䍁䅁䅕祂䝁䄸杚灂䝁䅷党杁䍁䄰䅉祁䑁䅁杍硁䍁䅁兌杁䑁䅍兌硁䑁䅅兌祁䑁䅉杌㑂䝁䅷督瑂䙁䄰兔䡂䕁䅕睊桁䍁䅑村歁䑁䅅免ㅁ䅁䅁䅙䅣䡁䅁䅁湁䙁䅳兒噂䍁䅁杒灂䝁䄴兙畂䝁䅍兡桂䝁䅷䅉兂䡁䅉睢浂䝁䅫䅢求䍁䅁兌杁䑁䅉䅍祁䑁䅅䅉瑁䍁䅁睍瑁䑁䅅免瑁䑁䅉杍畁䡁䅧䅢穂䝁䄰兘乂䕁䅣兒湁䍁䅅䅊䑂䍁䅑杍睁䅁䅁睕䅣䡁䅷䅁湁䙁䅳兒噂䍁䅁杒灂䝁䄴兙畂䝁䅍兡桂䝁䅷䅉兂䡁䅉睢浂䝁䅫䅢求䍁䅁兌杁䑁䅉䅍祁䑁䅅䅉瑁䍁䅁睍瑁䑁䅅免瑁䑁䅉杍畁䡁䅧䅢穂䝁䄰兘乂䕁䅣兒湁䍁䅅䅊䑂䍁䅑杍ぁ䑁䅯䅊䑂䍁䅑睍ㅁ䅁䅁兖䅣䡁䅁䅁湁䙁䅳兒噂䍁䅁杒灂䝁䄴兙畂䝁䅍兡桂䝁䅷䅉兂䡁䅉睢浂䝁䅫䅢求䍁䅁兌杁䑁䅉䅍祁䑁䅅䅉瑁䍁䅁睍瑁䑁䅅免瑁䑁䅉杍畁䡁䅧䅢穂䝁䄰兘乂䕁䅣兒湁䍁䅅䅊䑂䍁䅑睍㉁䅁䅁䅗䅣䡁䄴䅁湁䙁䅳兒噂䍁䅁杒灂䝁䄴兙畂䝁䅍兡桂䝁䅷䅉兂䡁䅉睢浂䝁䅫䅢求䍁䅁兌杁䑁䅉䅍祁䑁䅅䅉瑁䍁䅁睍瑁䑁䅅免瑁䑁䅉杍畁䡁䅧䅢穂䝁䄰兘乂䕁䅣兒湁䍁䅅䅊䑂䍁䅑䅎硁䑁䅯䅊䑂䍁䅑免硁䑁䅍䅁慂睂䅁䅧䅁䍁䅣睗䙂䙁䅕䅉䝂䝁䅫杢桂䝁䄴睙灂䝁䅅䅢杁䙁䅁杣療䝁䅙兡獂䝁䅕䅉瑁䍁䅁杍睁䑁䅉免杁䍁䄰䅉穁䍁䄰免硁䍁䄰杍祁䍁䄴䅥獂䡁䅍兢摂䕁䄰睒䙂䍁䅣光歁䕁䅑䅊硁䑁䅅䅏㙁䍁䅑睔歁䑁䅅免㑁䅁䅁兙䅣䡁䅷䅁湁䙁䅳兒噂䍁䅁杒灂䝁䄴兙畂䝁䅍兡桂䝁䅷䅉兂䡁䅉睢浂䝁䅫䅢求䍁䅁兌杁䑁䅉䅍祁䑁䅅䅉瑁䍁䅁睍瑁䑁䅅免瑁䑁䅉杍畁䡁䅧䅢穂䝁䄰兘乂䕁䅣兒湁䍁䅅䅊䝂䍁䅑杍睁䑁䅯䅊䡂䍁䅑杍睁䅁䅁䅖䅣䡁䅷䅁湁䙁䅳兒噂䍁䅁杒灂䝁䄴兙畂䝁䅍兡桂䝁䅷䅉兂䡁䅉睢浂䝁䅫䅢求䍁䅁兌杁䑁䅉䅍祁䑁䅅䅉瑁䍁䅁睍瑁䑁䅅免瑁䑁䅉杍畁䡁䅧䅢穂䝁䄰兘乂䕁䅣兒湁䍁䅅䅊䝂䍁䅑杍硁䑁䅯䅊䡂䍁䅑杍硁䅁䅁杖䅣䡁䅷䅁湁䙁䅳兒噂䍁䅁杒灂䝁䄴兙畂䝁䅍兡桂䝁䅷䅉兂䡁䅉睢浂䝁䅫䅢求䍁䅁兌杁䑁䅉䅍祁䑁䅅䅉瑁䍁䅁睍瑁䑁䅅免瑁䑁䅉杍畁䡁䅧䅢穂䝁䄰兘乂䕁䅣兒湁䍁䅅䅊䝂䍁䅑睍㉁䑁䅯䅊䭂䍁䅑睍㉁䅁䅁兗䅣䡁䅷䅁湁䙁䅳兒噂䍁䅁杒灂䝁䄴兙畂䝁䅍兡桂䝁䅷䅉兂䡁䅉睢浂䝁䅫䅢求䍁䅁兌杁䑁䅉䅍祁䑁䅅䅉瑁䍁䅁睍瑁䑁䅅免瑁䑁䅉杍畁䡁䅧䅢穂䝁䄰兘乂䕁䅣兒湁䍁䅅䅊䝂䍁䅑睍㍁䑁䅯䅊䭂䍁䅑睍㍁䅁䅁睗䅣䡁䅁䅁湁䙁䅳兒噂䍁䅁杒灂䝁䄴兙畂䝁䅍兡桂䝁䅷䅉兂䡁䅉睢浂䝁䅫䅢求䍁䅁兌杁䑁䅉䅍祁䑁䅅䅉瑁䍁䅁睍瑁䑁䅅免瑁䑁䅉杍畁䡁䅧䅢穂䝁䄰兘乂䕁䅣兒湁䍁䅅䅊呂䍁䅑睍㕁䅁䅁睖䅣䡁䅁䅁湁䙁䅳兒噂䍁䅁杒灂䝁䄴兙畂䝁䅍兡桂䝁䅷䅉兂䡁䅉睢浂䝁䅫䅢求䍁䅁兌杁䑁䅉䅍祁䑁䅅䅉瑁䍁䅁睍瑁䑁䅅免瑁䑁䅉杍畁䡁䅧䅢穂䝁䄰兘乂䕁䅣兒湁䍁䅅䅊坂䍁䅑䅎祁䅁䅁䅘䅣䡁䅷䅁湁䙁䅳兒噂䍁䅁杒灂䝁䄴兙畂䝁䅍兡桂䝁䅷䅉兂䡁䅉睢浂䝁䅫䅢求䍁䅁兌杁䑁䅉䅍祁䑁䅅䅉瑁䍁䅁睍瑁䑁䅅免瑁䑁䅉杍畁䡁䅧䅢穂䝁䄰兘乂䕁䅣兒湁䍁䅅䅊塂䍁䅑䅎㑁䑁䅯䅊塂䍁䅑兎㉁䅁䅁杘䅣䡁䅁䅁湁䙁䅳兒噂䍁䅁杒灂䝁䄴兙畂䝁䅍兡桂䝁䅷䅉兂䡁䅉睢浂䝁䅫䅢求䍁䅁兌杁䑁䅉䅍祁䑁䅅䅉瑁䍁䅁睍瑁䑁䅅免瑁䑁䅉杍畁䡁䅧䅢穂䝁䄰兘乂䕁䅣兒湁䍁䅅䅊奂䍁䅑䅎祁䅁䅁兘䅣䡁䅁䅁湁䙁䅳兒噂䍁䅁杒灂䝁䄴兙畂䝁䅍兡桂䝁䅷䅉兂䡁䅉睢浂䝁䅫䅢求䍁䅁兌杁䑁䅉䅍祁䑁䅅䅉瑁䍁䅁睍瑁䑁䅅免瑁䑁䅉杍畁䡁䅧䅢穂䝁䄰兘乂䕁䅣兒湁䍁䅅䅊奂䍁䅑䅎穁䅁䅁睘䅣䡁䅉䅁湁䙁䅳兒噂䍁䅁杒灂䝁䄴兙畂䝁䅍兡桂䝁䅷䅉兂䡁䅉睢浂䝁䅫䅢求䍁䅁兌杁䑁䅉䅍祁䑁䅅䅉瑁䍁䅁睍瑁䑁䅅免瑁䑁䅉杍畁䡁䅧䅢穂䝁䄰兘佂䕁䅕兒湁䍁䅅䅊䍂䍁䅑免硁䑁䅕䅁硂睂䅁䅣䅁䍁䅣睗䙂䙁䅕䅉䝂䝁䅫杢桂䝁䄴睙灂䝁䅅䅢杁䙁䅁杣療䝁䅙兡獂䝁䅕䅉瑁䍁䅁杍睁䑁䅉免杁䍁䄰䅉穁䍁䄰免硁䍁䄰杍祁䍁䄴䅥獂䡁䅍兢摂䕁䄴兒䙂䍁䅣光歁䕁䅍䅊祁䑁䅁䅁穂睂䅁䅦䅁䍁䅣睗䙂䙁䅕䅉䝂䝁䅫杢桂䝁䄴睙灂䝁䅅䅢杁䙁䅁杣療䝁䅙兡獂䝁䅕䅉瑁䍁䅁杍睁䑁䅉免杁䍁䄰䅉穁䍁䄰免硁䍁䄰杍祁䍁䄴䅥獂䡁䅍兢摂䕁䄴兒䙂䍁䅣光歁䕁䅍䅊祁䑁䅑杏歁䕁䅍䅊穁䑁䅕䅁ㅂ睂䅁䅣䅁䍁䅣睗䙂䙁䅕䅉䝂䝁䅫杢桂䝁䄴睙灂䝁䅅䅢杁䙁䅁杣療䝁䅙兡獂䝁䅕䅉瑁䍁䅁杍睁䑁䅉免杁䍁䄰䅉穁䍁䄰免硁䍁䄰杍祁䍁䄴䅥獂䡁䅍兢摂䕁䄴兒䙂䍁䅣光歁䕁䅍䅊穁䑁䅙䅁㑂睂䅁杦䅁䍁䅣睗䙂䙁䅕䅉䝂䝁䅫杢桂䝁䄴睙灂䝁䅅䅢杁䙁䅁杣療䝁䅙兡獂䝁䅕䅉瑁䍁䅁杍睁䑁䅉免杁䍁䄰䅉穁䍁䄰免硁䍁䄰杍祁䍁䄴䅥獂䡁䅍兢摂䕁䄴兒䙂䍁䅣光歁䕁䅍䅊ぁ䑁䅅杏歁䕁䅍䅊硁䑁䅅睍䅁䡁䡯䅁䅃䅁䅁睊扂䕁䅕兖杁䕁䅙兡畂䝁䅅杢橂䝁䅫兙獂䍁䅁䅕祂䝁䄸杚灂䝁䅷党杁䍁䄰䅉祁䑁䅁杍硁䍁䅁兌杁䑁䅍兌硁䑁䅅兌祁䑁䅉杌㑂䝁䅷督瑂䙁䄰杔䙂䕁䅕睊桁䍁䅑䅒歁䑁䅅免㑁䑁䅯䅊偂䍁䅑免硁䑁䅧䅁祂睂䅁䅦䅁䍁䅣睗䙂䙁䅕䅉䝂䝁䅫杢桂䝁䄴睙灂䝁䅅䅢杁䙁䅁杣療䝁䅙兡獂䝁䅕䅉瑁䍁䅁杍睁䑁䅉免杁䍁䄰䅉穁䍁䄰免硁䍁䄰杍祁䍁䄴䅥獂䡁䅍兢摂䕁䄴兒䙂䍁䅣光歁䕁䅙䅊祁䑁䅁杏歁䕁䅣䅊祁䑁䅁䅁あ睂䅁䅦䅁䍁䅣睗䙂䙁䅕䅉䝂䝁䅫杢桂䝁䄴睙灂䝁䅅䅢杁䙁䅁杣療䝁䅙兡獂䝁䅕䅉瑁䍁䅁杍睁䑁䅉免杁䍁䄰䅉穁䍁䄰免硁䍁䄰杍祁䍁䄴䅥獂䡁䅍兢摂䕁䄴兒䙂䍁䅣光歁䕁䅙䅊祁䑁䅅杏歁䕁䅣䅊祁䑁䅅䅁㉂睂䅁䅦䅁䍁䅣睗䙂䙁䅕䅉䝂䝁䅫杢桂䝁䄴睙灂䝁䅅䅢杁䙁䅁杣療䝁䅙兡獂䝁䅕䅉瑁䍁䅁杍睁䑁䅉免杁䍁䄰䅉穁䍁䄰免硁䍁䄰杍祁䍁䄴䅥獂䡁䅍兢摂䕁䄴兒䙂䍁䅣光歁䕁䅙䅊穁䑁䅙杏歁䕁䅯䅊穁䑁䅙䅁㕂睂䅁䅦䅁䍁䅣睗䙂䙁䅕䅉䝂䝁䅫杢桂䝁䄴睙灂䝁䅅䅢杁䙁䅁杣療䝁䅙兡獂䝁䅕䅉瑁䍁䅁杍睁䑁䅉免杁䍁䄰䅉穁䍁䄰免硁䍁䄰杍祁䍁䄴䅥獂䡁䅍兢摂䕁䄴兒䙂䍁䅣光歁䕁䅙䅊穁䑁䅣杏歁䕁䅯䅊穁䑁䅣䅁㝂睂䅁䅣䅁䍁䅣睗䙂䙁䅕䅉䝂䝁䅫杢桂䝁䄴睙灂䝁䅅䅢杁䙁䅁杣療䝁䅙兡獂䝁䅕䅉瑁䍁䅁杍睁䑁䅉免杁䍁䄰䅉穁䍁䄰免硁䍁䄰杍祁䍁䄴䅥獂䡁䅍兢摂䕁䄴兒䙂䍁䅣光歁䙁䅍䅊穁䑁䅫䅁㍂睂䅁䅣䅁䍁䅣睗䙂䙁䅕䅉䝂䝁䅫杢桂䝁䄴睙灂䝁䅅䅢杁䙁䅁杣療䝁䅙兡獂䝁䅕䅉瑁䍁䅁杍睁䑁䅉免杁䍁䄰䅉穁䍁䄰免硁䍁䄰杍祁䍁䄴䅥獂䡁䅍兢摂䕁䄴兒䙂䍁䅣光歁䙁䅙䅊ぁ䑁䅉䅁㡂睂䅁䅦䅁䍁䅣睗䙂䙁䅕䅉䝂䝁䅫杢桂䝁䄴睙灂䝁䅅䅢杁䙁䅁杣療䝁䅙兡獂䝁䅕䅉瑁䍁䅁杍睁䑁䅉免杁䍁䄰䅉穁䍁䄰免硁䍁䄰杍祁䍁䄴䅥獂䡁䅍兢摂䕁䄴兒䙂䍁䅣光歁䙁䅣䅊ぁ䑁䅧杏歁䙁䅣䅊ㅁ䑁䅙䅁⭂睂䅁䅣䅁䍁䅣睗䙂䙁䅕䅉䝂䝁䅫杢桂䝁䄴睙灂䝁䅅䅢杁䙁䅁杣療䝁䅙兡獂䝁䅕䅉瑁䍁䅁杍睁䑁䅉免杁䍁䄰䅉穁䍁䄰免硁䍁䄰杍祁䍁䄴䅥獂䡁䅍兢摂䕁䄴兒䙂䍁䅣光歁䙁䅧䅊ぁ䑁䅉䅁㥂睂䅁䅣䅁䍁䅣睗䙂䙁䅕䅉䝂䝁䅫杢桂䝁䄴睙灂䝁䅅䅢杁䙁䅁杣療䝁䅙兡獂䝁䅕䅉瑁䍁䅁杍睁䑁䅉免杁䍁䄰䅉穁䍁䄰免硁䍁䄰杍祁䍁䄴䅥獂䡁䅍兢摂䕁䄴兒䙂䍁䅣光歁䙁䅧䅊ぁ䑁䅍䅁⽂睂䅁杣䅁䍁䅣睗䙂䙁䅕䅉䝂䝁䅫杢桂䝁䄴睙灂䝁䅅䅢杁䙁䅁杣療䝁䅙兡獂䝁䅕䅉瑁䍁䅁杍睁䑁䅉免杁䍁䄰䅉穁䍁䄰免硁䍁䄰杍祁䍁䄴䅥獂䡁䅍兢摂䕁䄴睖䙂䍁䅣光歁䕁䅉䅊硁䑁䅅兎䅁䭁䡳䅁睂䅁䅁睊扂䕁䅕兖杁䕁䅙兡畂䝁䅅杢橂䝁䅫兙獂䍁䅁䅕祂䝁䄸杚灂䝁䅷党杁䍁䄰䅉祁䑁䅁杍硁䍁䅁兌杁䑁䅍兌硁䑁䅅兌祁䑁䅉杌㑂䝁䅷督瑂䙁䄰杔塂䕁䅕睊桁䍁䅑睑歁䑁䅉䅍䅁䩁䠴䅁㡂䅁䅁睊扂䕁䅕兖杁䕁䅙兡畂䝁䅅杢橂䝁䅫兙獂䍁䅁䅕祂䝁䄸杚灂䝁䅷党杁䍁䄰䅉祁䑁䅁杍硁䍁䅁兌杁䑁䅍兌硁䑁䅅兌祁䑁䅉杌㑂䝁䅷督瑂䙁䄰杔塂䕁䅕睊桁䍁䅑睑歁䑁䅉䅎㙁䍁䅑睑歁䑁䅍兎䅁䭁䡁䅁睂䅁䅁睊扂䕁䅕兖杁䕁䅙兡畂䝁䅅杢橂䝁䅫兙獂䍁䅁䅕祂䝁䄸杚灂䝁䅷党杁䍁䄰䅉祁䑁䅁杍硁䍁䅁兌杁䑁䅍兌硁䑁䅅兌祁䑁䅉杌㑂䝁䅷督瑂䙁䄰杔塂䕁䅕睊桁䍁䅑睑歁䑁䅍李䅁䭁䡣䅁⭂䅁䅁睊扂䕁䅕兖杁䕁䅙兡畂䝁䅅杢橂䝁䅫兙獂䍁䅁䅕祂䝁䄸杚灂䝁䅷党杁䍁䄰䅉祁䑁䅁杍硁䍁䅁兌杁䑁䅍兌硁䑁䅅兌祁䑁䅉杌㑂䝁䅷督瑂䙁䄰杔塂䕁䅕睊桁䍁䅑睑歁䑁䅑免㙁䍁䅑睑歁䑁䅅免穁䅁䅁共䅣䥁䅁䅁湁䙁䅳兒噂䍁䅁杒灂䝁䄴兙畂䝁䅍兡桂䝁䅷䅉兂䡁䅉睢浂䝁䅫䅢求䍁䅁兌杁䑁䅉䅍祁䑁䅅䅉瑁䍁䅁睍瑁䑁䅅免瑁䑁䅉杍畁䡁䅧䅢穂䝁䄰兘佂䙁䅣兒湁䍁䅅䅊䕂䍁䅑免硁䑁䅧杏歁䕁䄸䅊硁䑁䅅䅏䅁䭁䡷䅁㡂䅁䅁睊扂䕁䅕兖杁䕁䅙兡畂䝁䅅杢橂䝁䅫兙獂䍁䅁䅕祂䝁䄸杚灂䝁䅷党杁䍁䄰䅉祁䑁䅁杍硁䍁䅁兌杁䑁䅍兌硁䑁䅅兌祁䑁䅉杌㑂䝁䅷督瑂䙁䄰杔塂䕁䅕睊桁䍁䅑杒歁䑁䅉䅍㙁䍁䅑睒歁䑁䅉䅍䅁䩁䠸䅁㡂䅁䅁睊扂䕁䅕兖杁䕁䅙兡畂䝁䅅杢橂䝁䅫兙獂䍁䅁䅕祂䝁䄸杚灂䝁䅷党杁䍁䄰䅉祁䑁䅁杍硁䍁䅁兌杁䑁䅍兌硁䑁䅅兌祁䑁䅉杌㑂䝁䅷督瑂䙁䄰杔塂䕁䅕睊桁䍁䅑杒歁䑁䅉免㙁䍁䅑睒歁䑁䅉免䅁䭁䡅䅁㡂䅁䅁睊扂䕁䅕兖杁䕁䅙兡畂䝁䅅杢橂䝁䅫兙獂䍁䅁䅕祂䝁䄸杚灂䝁䅷党杁䍁䄰䅉祁䑁䅁杍硁䍁䅁兌杁䑁䅍兌硁䑁䅅兌祁䑁䅉杌㑂䝁䅷督瑂䙁䄰杔塂䕁䅕睊桁䍁䅑杒歁䑁䅍李㙁䍁䅑杓歁䑁䅍李䅁䭁䡧䅁㡂䅁䅁睊扂䕁䅕兖杁䕁䅙兡畂䝁䅅杢橂䝁䅫兙獂䍁䅁䅕祂䝁䄸杚灂䝁䅷党杁䍁䄰䅉祁䑁䅁杍硁䍁䅁兌杁䑁䅍兌硁䑁䅅兌祁䑁䅉杌㑂䝁䅷督瑂䙁䄰杔塂䕁䅕睊桁䍁䅑杒歁䑁䅍睎㙁䍁䅑杓歁䑁䅍睎䅁䭁䡯䅁睂䅁䅁睊扂䕁䅕兖杁䕁䅙兡畂䝁䅅杢橂䝁䅫兙獂䍁䅁䅕祂䝁䄸杚灂䝁䅷党杁䍁䄰䅉祁䑁䅁杍硁䍁䅁兌杁䑁䅍兌硁䑁䅅兌祁䑁䅉杌㑂䝁䅷督瑂䙁䄰杔塂䕁䅕睊桁䍁䅑睕歁䑁䅍兏䅁䭁䡙䅁睂䅁䅁睊扂䕁䅕兖杁䕁䅙兡畂䝁䅅杢橂䝁䅫兙獂䍁䅁䅕祂䝁䄸杚灂䝁䅷党杁䍁䄰䅉祁䑁䅁杍硁䍁䅁兌杁䑁䅍兌硁䑁䅅兌祁䑁䅉杌㑂䝁䅷督瑂䙁䄰杔塂䕁䅕睊桁䍁䅑杖歁䑁䅑杍䅁䭁䡉䅁㡂䅁䅁睊扂䕁䅕兖杁䕁䅙兡畂䝁䅅杢橂䝁䅫兙獂䍁䅁䅕祂䝁䄸杚灂䝁䅷党杁䍁䄰䅉祁䑁䅁杍硁䍁䅁兌杁䑁䅍兌硁䑁䅅兌祁䑁䅉杌㑂䝁䅷督瑂䙁䄰杔塂䕁䅕睊桁䍁䅑睖歁䑁䅑䅏㙁䍁䅑睖歁䑁䅕李䅁䭁䡑䅁睂䅁䅁睊扂䕁䅕兖杁䕁䅙兡畂䝁䅅杢橂䝁䅫兙獂䍁䅁䅕祂䝁䄸杚灂䝁䅷党杁䍁䄰䅉祁䑁䅁杍硁䍁䅁兌杁䑁䅍兌硁䑁䅅兌祁䑁䅉杌㑂䝁䅷督瑂䙁䄰杔塂䕁䅕睊桁䍁䅑䅗歁䑁䅑杍䅁䭁䡍䅁睂䅁䅁睊扂䕁䅕兖杁䕁䅙兡畂䝁䅅杢橂䝁䅫兙獂䍁䅁䅕祂䝁䄸杚灂䝁䅷党杁䍁䄰䅉祁䑁䅁杍硁䍁䅁兌杁䑁䅍兌硁䑁䅅兌祁䑁䅉杌㑂䝁䅷督瑂䙁䄰杔塂䕁䅕睊桁䍁䅑䅗歁䑁䅑睍䅁䭁䡕䅁祂䅁䅁睊扂䕁䅕兖杁䕁䅙兡畂䝁䅅杢橂䝁䅫兙獂䍁䅁䅕祂䝁䄸杚灂䝁䅷党杁䍁䄰䅉祁䑁䅁杍硁䍁䅁兌杁䑁䅍兌硁䑁䅅兌祁䑁䅉杌㑂䝁䅷督瑂䙁䄰睔䡂䕁䅕睊桁䍁䅑村歁䑁䅅免ㅁ䅁䅁杵䅣䡁䅁䅁湁䙁䅳兒噂䍁䅁杒灂䝁䄴兙畂䝁䅍兡桂䝁䅷䅉兂䡁䅉睢浂䝁䅫䅢求䍁䅁兌杁䑁䅉䅍祁䑁䅅䅉瑁䍁䅁睍瑁䑁䅅免瑁䑁䅉杍畁䡁䅧䅢穂䝁䄰兘偂䕁䅣兒湁䍁䅅䅊䑂䍁䅑杍睁䅁䅁杲䅣䡁䅷䅁湁䙁䅳兒噂䍁䅁杒灂䝁䄴兙畂䝁䅍兡桂䝁䅷䅉兂䡁䅉睢浂䝁䅫䅢求䍁䅁兌杁䑁䅉䅍祁䑁䅅䅉瑁䍁䅁睍瑁䑁䅅免瑁䑁䅉杍畁䡁䅧䅢穂䝁䄰兘偂䕁䅣兒湁䍁䅅䅊䑂䍁䅑杍ぁ䑁䅯䅊䑂䍁䅑睍ㅁ䅁䅁䅳䅣䡁䅁䅁湁䙁䅳兒噂䍁䅁杒灂䝁䄴兙畂䝁䅍兡桂䝁䅷䅉兂䡁䅉睢浂䝁䅫䅢求䍁䅁兌杁䑁䅉䅍祁䑁䅅䅉瑁䍁䅁睍瑁䑁䅅免瑁䑁䅉杍畁䡁䅧䅢穂䝁䄰兘偂䕁䅣兒湁䍁䅅䅊䑂䍁䅑睍㉁䅁䅁杳䅣䡁䄴䅁湁䙁䅳兒噂䍁䅁杒灂䝁䄴兙畂䝁䅍兡桂䝁䅷䅉兂䡁䅉睢浂䝁䅫䅢求䍁䅁兌杁䑁䅉䅍祁䑁䅅䅉瑁䍁䅁睍瑁䑁䅅免瑁䑁䅉杍畁䡁䅧䅢穂䝁䄰兘偂䕁䅣兒湁䍁䅅䅊䑂䍁䅑䅎硁䑁䅯䅊䑂䍁䅑免硁䑁䅍䅁ぃ睂䅁䅧䅁䍁䅣睗䙂䙁䅕䅉䝂䝁䅫杢桂䝁䄴睙灂䝁䅅䅢杁䙁䅁杣療䝁䅙兡獂䝁䅕䅉瑁䍁䅁杍睁䑁䅉免杁䍁䄰䅉穁䍁䄰免硁䍁䄰杍祁䍁䄴䅥獂䡁䅍兢摂䕁䄸睒䙂䍁䅣光歁䕁䅑䅊硁䑁䅅䅏㙁䍁䅑睔歁䑁䅅免㑁䅁䅁睵䅣䡁䅷䅁湁䙁䅳兒噂䍁䅁杒灂䝁䄴兙畂䝁䅍兡桂䝁䅷䅉兂䡁䅉睢浂䝁䅫䅢求䍁䅁兌杁䑁䅉䅍祁䑁䅅䅉瑁䍁䅁睍瑁䑁䅅免瑁䑁䅉杍畁䡁䅧䅢穂䝁䄰兘偂䕁䅣兒湁䍁䅅䅊䝂䍁䅑杍睁䑁䅯䅊䡂䍁䅑杍睁䅁䅁睲䅣䡁䅷䅁湁䙁䅳兒噂䍁䅁杒灂䝁䄴兙畂䝁䅍兡桂䝁䅷䅉兂䡁䅉睢浂䝁䅫䅢求䍁䅁兌杁䑁䅉䅍祁䑁䅅䅉瑁䍁䅁睍瑁䑁䅅免瑁䑁䅉杍畁䡁䅧䅢穂䝁䄰兘偂䕁䅣兒湁䍁䅅䅊䝂䍁䅑杍硁䑁䅯䅊䡂䍁䅑杍硁䅁䅁关䅣䡁䅷䅁湁䙁䅳兒噂䍁䅁杒灂䝁䄴兙畂䝁䅍兡桂䝁䅷䅉兂䡁䅉睢浂䝁䅫䅢求䍁䅁兌杁䑁䅉䅍祁䑁䅅䅉瑁䍁䅁睍瑁䑁䅅免瑁䑁䅉杍畁䡁䅧䅢穂䝁䄰兘偂䕁䅣兒湁䍁䅅䅊䝂䍁䅑睍㉁䑁䅯䅊䭂䍁䅑睍㉁䅁䅁睳䅣䡁䅷䅁湁䙁䅳兒噂䍁䅁杒灂䝁䄴兙畂䝁䅍兡桂䝁䅷䅉兂䡁䅉睢浂䝁䅫䅢求䍁䅁兌杁䑁䅉䅍祁䑁䅅䅉瑁䍁䅁睍瑁䑁䅅免瑁䑁䅉杍畁䡁䅧䅢穂䝁䄰兘偂䕁䅣兒湁䍁䅅䅊䝂䍁䅑睍㍁䑁䅯䅊䭂䍁䅑睍㍁䅁䅁兴䅣䡁䅁䅁湁䙁䅳兒噂䍁䅁杒灂䝁䄴兙畂䝁䅍兡桂䝁䅷䅉兂䡁䅉睢浂䝁䅫䅢求䍁䅁兌杁䑁䅉䅍祁䑁䅅䅉瑁䍁䅁睍瑁䑁䅅免瑁䑁䅉杍畁䡁䅧䅢穂䝁䄰兘偂䕁䅣兒湁䍁䅅䅊呂䍁䅑睍㕁䅁䅁兲䅣䡁䅁䅁湁䙁䅳兒噂䍁䅁杒灂䝁䄴兙畂䝁䅍兡桂䝁䅷䅉兂䡁䅉睢浂䝁䅫䅢求䍁䅁兌杁䑁䅉䅍祁䑁䅅䅉瑁䍁䅁睍瑁䑁䅅免瑁䑁䅉杍畁䡁䅧䅢穂䝁䄰兘偂䕁䅣兒湁䍁䅅䅊坂䍁䅑䅎祁䅁䅁杴䅣䡁䅷䅁湁䙁䅳兒噂䍁䅁杒灂䝁䄴兙畂䝁䅍兡桂䝁䅷䅉兂䡁䅉睢浂䝁䅫䅢求䍁䅁兌杁䑁䅉䅍祁䑁䅅䅉瑁䍁䅁睍瑁䑁䅅免瑁䑁䅉杍畁䡁䅧䅢穂䝁䄰兘偂䕁䅣兒湁䍁䅅䅊塂䍁䅑䅎㑁䑁䅯䅊塂䍁䅑兎㉁䅁䅁䅵䅣䡁䅁䅁湁䙁䅳兒噂䍁䅁杒灂䝁䄴兙畂䝁䅍兡桂䝁䅷䅉兂䡁䅉睢浂䝁䅫䅢求䍁䅁兌杁䑁䅉䅍祁䑁䅅䅉瑁䍁䅁睍瑁䑁䅅免瑁䑁䅉杍畁䡁䅧䅢穂䝁䄰兘偂䕁䅣兒湁䍁䅅䅊奂䍁䅑䅎祁䅁䅁睴䅣䡁䅁䅁湁䙁䅳兒噂䍁䅁杒灂䝁䄴兙畂䝁䅍兡桂䝁䅷䅉兂䡁䅉睢浂䝁䅫䅢求䍁䅁兌杁䑁䅉䅍祁䑁䅅䅉瑁䍁䅁睍瑁䑁䅅免瑁䑁䅉杍畁䡁䅧䅢穂䝁䄰兘偂䕁䅣兒湁䍁䅅䅊奂䍁䅑䅎穁䅁䅁兵䅣䡁䅑䅁湁䙁䅳兒噂䍁䅁杒灂䝁䄴兙畂䝁䅍兡桂䝁䅷䅉兂䡁䅉睢浂䝁䅫䅢求䍁䅁兌杁䑁䅉䅍祁䑁䅅䅉瑁䍁䅁睍瑁䑁䅅免瑁䑁䅉杍畁䡁䅧䅢穂䝁䄰兘偂䙁䅑䅖卂䍁䅣光歁䕁䅉䅊硁䑁䅅兎䅁䵁䡅䅁祂䅁䅁睊扂䕁䅕兖杁䕁䅙兡畂䝁䅅杢橂䝁䅫兙獂䍁䅁䅕祂䝁䄸杚灂䝁䅷党杁䍁䄰䅉祁䑁䅁杍硁䍁䅁兌杁䑁䅍兌硁䑁䅅兌祁䑁䅉杌㑂䝁䅷督瑂䙁䄰睔啂䙁䅑杕湁䍁䅅䅊䑂䍁䅑杍睁䅁䅁䅶䅣䡁䄴䅁湁䙁䅳兒噂䍁䅁杒灂䝁䄴兙畂䝁䅍兡桂䝁䅷䅉兂䡁䅉睢浂䝁䅫䅢求䍁䅁兌杁䑁䅉䅍祁䑁䅅䅉瑁䍁䅁睍瑁䑁䅅免瑁䑁䅉杍畁䡁䅧䅢穂䝁䄰兘偂䙁䅑䅖卂䍁䅣光歁䕁䅍䅊祁䑁䅑杏歁䕁䅍䅊穁䑁䅕䅁⭃睂䅁杣䅁䍁䅣睗䙂䙁䅕䅉䝂䝁䅫杢桂䝁䄴睙灂䝁䅅䅢杁䙁䅁杣療䝁䅙兡獂䝁䅕䅉瑁䍁䅁杍睁䑁䅉免杁䍁䄰䅉穁䍁䄰免硁䍁䄰杍祁䍁䄴䅥獂䡁䅍兢摂䕁䄸䅖啂䙁䅉睊桁䍁䅑睑歁䑁䅍李䅁䵁䡍䅁䅃䅁䅁睊扂䕁䅕兖杁䕁䅙兡畂䝁䅅杢橂䝁䅫兙獂䍁䅁䅕祂䝁䄸杚灂䝁䅷党杁䍁䄰䅉祁䑁䅁杍硁䍁䅁兌杁䑁䅍兌硁䑁䅅兌祁䑁䅉杌㑂䝁䅷督瑂䙁䄰睔啂䙁䅑杕湁䍁䅅䅊䑂䍁䅑䅎硁䑁䅯䅊䑂䍁䅑免硁䑁䅍䅁䙄睂䅁杧䅁䍁䅣睗䙂䙁䅕䅉䝂䝁䅫杢桂䝁䄴睙灂䝁䅅䅢杁䙁䅁杣療䝁䅙兡獂䝁䅕䅉瑁䍁䅁杍睁䑁䅉免杁䍁䄰䅉穁䍁䄰免硁䍁䄰杍祁䍁䄴䅥獂䡁䅍兢摂䕁䄸䅖啂䙁䅉睊桁䍁䅑䅒歁䑁䅅免㑁䑁䅯䅊偂䍁䅑免硁䑁䅧䅁䍄睂䅁杦䅁䍁䅣睗䙂䙁䅕䅉䝂䝁䅫杢桂䝁䄴睙灂䝁䅅䅢杁䙁䅁杣療䝁䅙兡獂䝁䅕䅉瑁䍁䅁杍睁䑁䅉免杁䍁䄰䅉穁䍁䄰免硁䍁䄰杍祁䍁䄴䅥獂䡁䅍兢摂䕁䄸䅖啂䙁䅉睊桁䍁䅑杒歁䑁䅉䅍㙁䍁䅑睒歁䑁䅉䅍䅁䱁䠰䅁⭂䅁䅁睊扂䕁䅕兖杁䕁䅙兡畂䝁䅅杢橂䝁䅫兙獂䍁䅁䅕祂䝁䄸杚灂䝁䅷党杁䍁䄰䅉祁䑁䅁杍硁䍁䅁兌杁䑁䅍兌硁䑁䅅兌祁䑁䅉杌㑂䝁䅷督瑂䙁䄰睔啂䙁䅑杕湁䍁䅅䅊䝂䍁䅑杍硁䑁䅯䅊䡂䍁䅑杍硁䅁䅁睶䅣䡁䄴䅁湁䙁䅳兒噂䍁䅁杒灂䝁䄴兙畂䝁䅍兡桂䝁䅷䅉兂䡁䅉睢浂䝁䅫䅢求䍁䅁兌杁䑁䅉䅍祁䑁䅅䅉瑁䍁䅁睍瑁䑁䅅免瑁䑁䅉杍畁䡁䅧䅢穂䝁䄰兘偂䙁䅑䅖卂䍁䅣光歁䕁䅙䅊穁䑁䅙杏歁䕁䅯䅊穁䑁䅙䅁䕄睂䅁杦䅁䍁䅣睗䙂䙁䅕䅉䝂䝁䅫杢桂䝁䄴睙灂䝁䅅䅢杁䙁䅁杣療䝁䅙兡獂䝁䅕䅉瑁䍁䅁杍睁䑁䅉免杁䍁䄰䅉穁䍁䄰免硁䍁䄰杍祁䍁䄴䅥獂䡁䅍兢摂䕁䄸䅖啂䙁䅉睊桁䍁䅑杒歁䑁䅍睎㙁䍁䅑杓歁䑁䅍睎䅁䵁䡙䅁祂䅁䅁睊扂䕁䅕兖杁䕁䅙兡畂䝁䅅杢橂䝁䅫兙獂䍁䅁䅕祂䝁䄸杚灂䝁䅷党杁䍁䄰䅉祁䑁䅁杍硁䍁䅁兌杁䑁䅍兌硁䑁䅅兌祁䑁䅉杌㑂䝁䅷督瑂䙁䄰睔啂䙁䅑杕湁䍁䅅䅊呂䍁䅑睍㕁䅁䅁䅷䅣䡁䅉䅁湁䙁䅳兒噂䍁䅁杒灂䝁䄴兙畂䝁䅍兡桂䝁䅷䅉兂䡁䅉睢浂䝁䅫䅢求䍁䅁兌杁䑁䅉䅍祁䑁䅅䅉瑁䍁䅁睍瑁䑁䅅免瑁䑁䅉杍畁䡁䅧䅢穂䝁䄰兘偂䙁䅑䅖卂䍁䅣光歁䙁䅙䅊ぁ䑁䅉䅁䡄睂䅁杦䅁䍁䅣睗䙂䙁䅕䅉䝂䝁䅫杢桂䝁䄴睙灂䝁䅅䅢杁䙁䅁杣療䝁䅙兡獂䝁䅕䅉瑁䍁䅁杍睁䑁䅉免杁䍁䄰䅉穁䍁䄰免硁䍁䄰杍祁䍁䄴䅥獂䡁䅍兢摂䕁䄸䅖啂䙁䅉睊桁䍁䅑睖歁䑁䅑䅏㙁䍁䅑睖歁䑁䅕李䅁䵁䡫䅁祂䅁䅁睊扂䕁䅕兖杁䕁䅙兡畂䝁䅅杢橂䝁䅫兙獂䍁䅁䅕祂䝁䄸杚灂䝁䅷党杁䍁䄰䅉祁䑁䅁杍硁䍁䅁兌杁䑁䅍兌硁䑁䅅兌祁䑁䅉杌㑂䝁䅷督瑂䙁䄰睔啂䙁䅑杕湁䍁䅅䅊奂䍁䅑䅎祁䅁䅁䅹䅣䡁䅉䅁湁䙁䅳兒噂䍁䅁杒灂䝁䄴兙畂䝁䅍兡桂䝁䅷䅉兂䡁䅉睢浂䝁䅫䅢求䍁䅁兌杁䑁䅉䅍祁䑁䅅䅉瑁䍁䅁睍瑁䑁䅅免瑁䑁䅉杍畁䡁䅧䅢穂䝁䄰兘偂䙁䅑䅖卂䍁䅣光歁䙁䅧䅊ぁ䑁䅍䅁䭄睂䅁来䅁䍁䅣睗䙂䙁䅕䅉䝂䝁䅫杢桂䝁䄴睙灂䝁䅅䅢杁䙁䅁杣療䝁䅙兡獂䝁䅕䅉瑁䍁䅁杍睁䑁䅉免杁䍁䄰䅉穁䍁䄰免硁䍁䄰杍祁䍁䄴䅥獂䡁䅍兢摂䙁䅁睑䡂䍁䅁䅋祁䍁䅫睊桁䍁䅑村歁䑁䅅免ㅁ䅁䅁䅆䅧䡁䅧䅁湁䙁䅳兒噂䍁䅁杒灂䝁䄴兙畂䝁䅍兡桂䝁䅷䅉兂䡁䅉睢浂䝁䅫䅢求䍁䅁兌杁䑁䅉䅍祁䑁䅅䅉瑁䍁䅁睍瑁䑁䅅免瑁䑁䅉杍畁䡁䅧䅢穂䝁䄰兘兂䕁䅍睒杁䍁䅧杍灁䍁䅣光歁䕁䅍䅊祁䑁䅁䅁䡁䅃䅁䅨䅁䍁䅣睗䙂䙁䅕䅉䝂䝁䅫杢桂䝁䄴睙灂䝁䅅䅢杁䙁䅁杣療䝁䅙兡獂䝁䅕䅉瑁䍁䅁杍睁䑁䅉免杁䍁䄰䅉穁䍁䄰免硁䍁䄰杍祁䍁䄴䅥獂䡁䅍兢摂䙁䅁睑䡂䍁䅁䅋祁䍁䅫睊桁䍁䅑睑歁䑁䅉䅎㙁䍁䅑睑歁䑁䅍兎䅁䅁䥫䅁㑂䅁䅁睊扂䕁䅕兖杁䕁䅙兡畂䝁䅅杢橂䝁䅫兙獂䍁䅁䅕祂䝁䄸杚灂䝁䅷党杁䍁䄰䅉祁䑁䅁杍硁䍁䅁兌杁䑁䅍兌硁䑁䅅兌祁䑁䅉杌㑂䝁䅷督瑂䙁䄰䅕䑂䕁䅣䅉潁䑁䅉克湁䍁䅅䅊䑂䍁䅑睍㉁䅁䅁䅄䅧䥁䅙䅁湁䙁䅳兒噂䍁䅁杒灂䝁䄴兙畂䝁䅍兡桂䝁䅷䅉兂䡁䅉睢浂䝁䅫䅢求䍁䅁兌杁䑁䅉䅍祁䑁䅅䅉瑁䍁䅁睍瑁䑁䅅免瑁䑁䅉杍畁䡁䅧䅢穂䝁䄰兘兂䕁䅍睒杁䍁䅧杍灁䍁䅣光歁䕁䅍䅊ぁ䑁䅅杏歁䕁䅍䅊硁䑁䅅睍䅁䅁䤴䅁䥃䅁䅁睊扂䕁䅕兖杁䕁䅙兡畂䝁䅅杢橂䝁䅫兙獂䍁䅁䅕祂䝁䄸杚灂䝁䅷党杁䍁䄰䅉祁䑁䅁杍硁䍁䅁兌杁䑁䅍兌硁䑁䅅兌祁䑁䅉杌㑂䝁䅷督瑂䙁䄰䅕䑂䕁䅣䅉潁䑁䅉克湁䍁䅅䅊䕂䍁䅑免硁䑁䅧杏歁䕁䄸䅊硁䑁䅅䅏䅁䉁䥕䅁䕃䅁䅁睊扂䕁䅕兖杁䕁䅙兡畂䝁䅅杢橂䝁䅫兙獂䍁䅁䅕祂䝁䄸杚灂䝁䅷党杁䍁䄰䅉祁䑁䅁杍硁䍁䅁兌杁䑁䅍兌硁䑁䅅兌祁䑁䅉杌㑂䝁䅷督瑂䙁䄰䅕䑂䕁䅣䅉潁䑁䅉克湁䍁䅅䅊䝂䍁䅑杍睁䑁䅯䅊䡂䍁䅑杍睁䅁䅁䅃䅧䥁䅑䅁湁䙁䅳兒噂䍁䅁杒灂䝁䄴兙畂䝁䅍兡桂䝁䅷䅉兂䡁䅉睢浂䝁䅫䅢求䍁䅁兌杁䑁䅉䅍祁䑁䅅䅉瑁䍁䅁睍瑁䑁䅅免瑁䑁䅉杍畁䡁䅧䅢穂䝁䄰兘兂䕁䅍睒杁䍁䅧杍灁䍁䅣光歁䕁䅙䅊祁䑁䅅杏歁䕁䅣䅊祁䑁䅅䅁䭁䅃䅁䅨䅁䍁䅣睗䙂䙁䅕䅉䝂䝁䅫杢桂䝁䄴睙灂䝁䅅䅢杁䙁䅁杣療䝁䅙兡獂䝁䅕䅉瑁䍁䅁杍睁䑁䅉免杁䍁䄰䅉穁䍁䄰免硁䍁䄰杍祁䍁䄴䅥獂䡁䅍兢摂䙁䅁睑䡂䍁䅁䅋祁䍁䅫睊桁䍁䅑杒歁䑁䅍李㙁䍁䅑杓歁䑁䅍李䅁䅁䤰䅁䕃䅁䅁睊扂䕁䅕兖杁䕁䅙兡畂䝁䅅杢橂䝁䅫兙獂䍁䅁䅕祂䝁䄸杚灂䝁䅷党杁䍁䄰䅉祁䑁䅁杍硁䍁䅁兌杁䑁䅍兌硁䑁䅅兌祁䑁䅉杌㑂䝁䅷督瑂䙁䄰䅕䑂䕁䅣䅉潁䑁䅉克湁䍁䅅䅊䝂䍁䅑睍㍁䑁䅯䅊䭂䍁䅑睍㍁䅁䅁睄䅧䡁䅧䅁湁䙁䅳兒噂䍁䅁杒灂䝁䄴兙畂䝁䅍兡桂䝁䅷䅉兂䡁䅉睢浂䝁䅫䅢求䍁䅁兌杁䑁䅉䅍祁䑁䅅䅉瑁䍁䅁睍瑁䑁䅅免瑁䑁䅉杍畁䡁䅧䅢穂䝁䄰兘兂䕁䅍睒杁䍁䅧杍灁䍁䅣光歁䙁䅍䅊穁䑁䅫䅁䱁䅃䅁䅥䅁䍁䅣睗䙂䙁䅕䅉䝂䝁䅫杢桂䝁䄴睙灂䝁䅅䅢杁䙁䅁杣療䝁䅙兡獂䝁䅕䅉瑁䍁䅁杍睁䑁䅉免杁䍁䄰䅉穁䍁䄰免硁䍁䄰杍祁䍁䄴䅥獂䡁䅍兢摂䙁䅁睑䡂䍁䅁䅋祁䍁䅫睊桁䍁䅑杖歁䑁䅑杍䅁䉁䥁䅁䕃䅁䅁睊扂䕁䅕兖杁䕁䅙兡畂䝁䅅杢橂䝁䅫兙獂䍁䅁䅕祂䝁䄸杚灂䝁䅷党杁䍁䄰䅉祁䑁䅁杍硁䍁䅁兌杁䑁䅍兌硁䑁䅅兌祁䑁䅉杌㑂䝁䅷督瑂䙁䄰䅕䑂䕁䅣䅉潁䑁䅉克湁䍁䅅䅊塂䍁䅑䅎㑁䑁䅯䅊塂䍁䅑兎㉁䅁䅁杅䅧䡁䅧䅁湁䙁䅳兒噂䍁䅁杒灂䝁䄴兙畂䝁䅍兡桂䝁䅷䅉兂䡁䅉睢浂䝁䅫䅢求䍁䅁兌杁䑁䅉䅍祁䑁䅅䅉瑁䍁䅁睍瑁䑁䅅免瑁䑁䅉杍畁䡁䅧䅢穂䝁䄰兘兂䕁䅍睒杁䍁䅧杍灁䍁䅣光歁䙁䅧䅊ぁ䑁䅉䅁剁䅃䅁䅥䅁䍁䅣睗䙂䙁䅕䅉䝂䝁䅫杢桂䝁䄴睙灂䝁䅅䅢杁䙁䅁杣療䝁䅙兡獂䝁䅕䅉瑁䍁䅁杍睁䑁䅉免杁䍁䄰䅉穁䍁䄰免硁䍁䄰杍祁䍁䄴䅥獂䡁䅍兢摂䙁䅁睑䡂䍁䅁䅋祁䍁䅫睊桁䍁䅑䅗歁䑁䅑睍䅁䉁䥍䅁祂䅁䅁睊扂䕁䅕兖杁䕁䅙兡畂䝁䅅杢橂䝁䅫兙獂䍁䅁䅕祂䝁䄸杚灂䝁䅷党杁䍁䄰䅉祁䑁䅁杍硁䍁䅁兌杁䑁䅍兌硁䑁䅅兌祁䑁䅉杌㑂䝁䅷督瑂䙁䄰䅕䑂䕁䅣睊桁䍁䅑村歁䑁䅅免ㅁ䅁䅁允䅧䡁䅁䅁湁䙁䅳兒噂䍁䅁杒灂䝁䄴兙畂䝁䅍兡桂䝁䅷䅉兂䡁䅉睢浂䝁䅫䅢求䍁䅁兌杁䑁䅉䅍祁䑁䅅䅉瑁䍁䅁睍瑁䑁䅅免瑁䑁䅉杍畁䡁䅧䅢穂䝁䄰兘兂䕁䅍睒湁䍁䅅䅊䑂䍁䅑杍睁䅁䅁儫䅣䡁䅷䅁湁䙁䅳兒噂䍁䅁杒灂䝁䄴兙畂䝁䅍兡桂䝁䅷䅉兂䡁䅉睢浂䝁䅫䅢求䍁䅁兌杁䑁䅉䅍祁䑁䅅䅉瑁䍁䅁睍瑁䑁䅅免瑁䑁䅉杍畁䡁䅧䅢穂䝁䄰兘兂䕁䅍睒湁䍁䅅䅊䑂䍁䅑杍ぁ䑁䅯䅊䑂䍁䅑睍ㅁ䅁䅁眫䅣䡁䅁䅁湁䙁䅳兒噂䍁䅁杒灂䝁䄴兙畂䝁䅍兡桂䝁䅷䅉兂䡁䅉睢浂䝁䅫䅢求䍁䅁兌杁䑁䅉䅍祁䑁䅅䅉瑁䍁䅁睍瑁䑁䅅免瑁䑁䅉杍畁䡁䅧䅢穂䝁䄰兘兂䕁䅍睒湁䍁䅅䅊䑂䍁䅑睍㉁䅁䅁儯䅣䡁䄴䅁湁䙁䅳兒噂䍁䅁杒灂䝁䄴兙畂䝁䅍兡桂䝁䅷䅉兂䡁䅉睢浂䝁䅫䅢求䍁䅁兌杁䑁䅉䅍祁䑁䅅䅉瑁䍁䅁睍瑁䑁䅅免瑁䑁䅉杍畁䡁䅧䅢穂䝁䄰兘兂䕁䅍睒湁䍁䅅䅊䑂䍁䅑䅎硁䑁䅯䅊䑂䍁䅑免硁䑁䅍䅁⽄睂䅁䅧䅁䍁䅣睗䙂䙁䅕䅉䝂䝁䅫杢桂䝁䄴睙灂䝁䅅䅢杁䙁䅁杣療䝁䅙兡獂䝁䅕䅉瑁䍁䅁杍睁䑁䅉免杁䍁䄰䅉穁䍁䄰免硁䍁䄰杍祁䍁䄴䅥獂䡁䅍兢摂䙁䅁睑䡂䍁䅣光歁䕁䅑䅊硁䑁䅅䅏㙁䍁䅑睔歁䑁䅅免㑁䅁䅁杁䅧䡁䅷䅁湁䙁䅳兒噂䍁䅁杒灂䝁䄴兙畂䝁䅍兡桂䝁䅷䅉兂䡁䅉睢浂䝁䅫䅢求䍁䅁兌杁䑁䅉䅍祁䑁䅅䅉瑁䍁䅁睍瑁䑁䅅免瑁䑁䅉杍畁䡁䅧䅢穂䝁䄰兘兂䕁䅍睒湁䍁䅅䅊䝂䍁䅑杍睁䑁䅯䅊䡂䍁䅑杍睁䅁䅁末䅣䡁䅷䅁湁䙁䅳兒噂䍁䅁杒灂䝁䄴兙畂䝁䅍兡桂䝁䅷䅉兂䡁䅉睢浂䝁䅫䅢求䍁䅁兌杁䑁䅉䅍祁䑁䅅䅉瑁䍁䅁睍瑁䑁䅅免瑁䑁䅉杍畁䡁䅧䅢穂䝁䄰兘兂䕁䅍睒湁䍁䅅䅊䝂䍁䅑杍硁䑁䅯䅊䡂䍁䅑杍硁䅁䅁䄯䅣䡁䅷䅁湁䙁䅳兒噂䍁䅁杒灂䝁䄴兙畂䝁䅍兡桂䝁䅷䅉兂䡁䅉睢浂䝁䅫䅢求䍁䅁兌杁䑁䅉䅍祁䑁䅅䅉瑁䍁䅁睍瑁䑁䅅免瑁䑁䅉杍畁䡁䅧䅢穂䝁䄰兘兂䕁䅍睒湁䍁䅅䅊䝂䍁䅑睍㉁䑁䅯䅊䭂䍁䅑睍㉁䅁䅁术䅣䡁䅷䅁湁䙁䅳兒噂䍁䅁杒灂䝁䄴兙畂䝁䅍兡桂䝁䅷䅉兂䡁䅉睢浂䝁䅫䅢求䍁䅁兌杁䑁䅉䅍祁䑁䅅䅉瑁䍁䅁睍瑁䑁䅅免瑁䑁䅉杍畁䡁䅧䅢穂䝁䄰兘兂䕁䅍睒湁䍁䅅䅊䝂䍁䅑睍㍁䑁䅯䅊䭂䍁䅑睍㍁䅁䅁䅁䅧䡁䅁䅁湁䙁䅳兒噂䍁䅁杒灂䝁䄴兙畂䝁䅍兡桂䝁䅷䅉兂䡁䅉睢浂䝁䅫䅢求䍁䅁兌杁䑁䅉䅍祁䑁䅅䅉瑁䍁䅁睍瑁䑁䅅免瑁䑁䅉杍畁䡁䅧䅢穂䝁䄰兘兂䕁䅍睒湁䍁䅅䅊呂䍁䅑睍㕁䅁䅁䄫䅣䡁䅁䅁湁䙁䅳兒噂䍁䅁杒灂䝁䄴兙畂䝁䅍兡桂䝁䅷䅉兂䡁䅉睢浂䝁䅫䅢求䍁䅁兌杁䑁䅉䅍祁䑁䅅䅉瑁䍁䅁睍瑁䑁䅅免瑁䑁䅉杍畁䡁䅧䅢穂䝁䄰兘兂䕁䅍睒湁䍁䅅䅊坂䍁䅑䅎祁䅁䅁睁䅧䡁䅷䅁湁䙁䅳兒噂䍁䅁杒灂䝁䄴兙畂䝁䅍兡桂䝁䅷䅉兂䡁䅉睢浂䝁䅫䅢求䍁䅁兌杁䑁䅉䅍祁䑁䅅䅉瑁䍁䅁睍瑁䑁䅅免瑁䑁䅉杍畁䡁䅧䅢穂䝁䄰兘兂䕁䅍睒湁䍁䅅䅊塂䍁䅑䅎㑁䑁䅯䅊塂䍁䅑兎㉁䅁䅁兂䅧䡁䅁䅁湁䙁䅳兒噂䍁䅁杒灂䝁䄴兙畂䝁䅍兡桂䝁䅷䅉兂䡁䅉睢浂䝁䅫䅢求䍁䅁兌杁䑁䅉䅍祁䑁䅅䅉瑁䍁䅁睍瑁䑁䅅免瑁䑁䅉杍畁䡁䅧䅢穂䝁䄰兘兂䕁䅍睒湁䍁䅅䅊奂䍁䅑䅎祁䅁䅁䅂䅧䡁䅁䅁湁䙁䅳兒噂䍁䅁杒灂䝁䄴兙畂䝁䅍兡桂䝁䅷䅉兂䡁䅉睢浂䝁䅫䅢求䍁䅁兌杁䑁䅉䅍祁䑁䅅䅉瑁䍁䅁睍瑁䑁䅅免瑁䑁䅉杍畁䡁䅧䅢穂䝁䄰兘兂䕁䅍睒湁䍁䅅䅊奂䍁䅑䅎穁䅁䅁杂䅧䡁䅉䅁湁䙁䅳兒噂䍁䅁杒灂䝁䄴兙畂䝁䅍兡桂䝁䅷䅉兂䡁䅉睢浂䝁䅫䅢求䍁䅁兌杁䑁䅉䅍祁䑁䅅䅉瑁䍁䅁睍瑁䑁䅅免瑁䑁䅉杍畁䡁䅧䅢穂䝁䄰兘兂䕁䄴睖湁䍁䅅䅊䍂䍁䅑免硁䑁䅕䅁湄睂䅁䅣䅁䍁䅣睗䙂䙁䅕䅉䝂䝁䅫杢桂䝁䄴睙灂䝁䅅䅢杁䙁䅁杣療䝁䅙兡獂䝁䅕䅉瑁䍁䅁杍睁䑁䅉免杁䍁䄰䅉穁䍁䄰免硁䍁䄰杍祁䍁䄴䅥獂䡁䅍兢摂䙁䅁杔塂䍁䅣光歁䕁䅍䅊祁䑁䅁䅁慄睂䅁䅦䅁䍁䅣睗䙂䙁䅕䅉䝂䝁䅫杢桂䝁䄴睙灂䝁䅅䅢杁䙁䅁杣療䝁䅙兡獂䝁䅕䅉瑁䍁䅁杍睁䑁䅉免杁䍁䄰䅉穁䍁䄰免硁䍁䄰杍祁䍁䄴䅥獂䡁䅍兢摂䙁䅁杔塂䍁䅣光歁䕁䅍䅊祁䑁䅑杏歁䕁䅍䅊穁䑁䅕䅁捄睂䅁䅣䅁䍁䅣睗䙂䙁䅕䅉䝂䝁䅫杢桂䝁䄴睙灂䝁䅅䅢杁䙁䅁杣療䝁䅙兡獂䝁䅕䅉瑁䍁䅁杍睁䑁䅉免杁䍁䄰䅉穁䍁䄰免硁䍁䄰杍祁䍁䄴䅥獂䡁䅍兢摂䙁䅁杔塂䍁䅣光歁䕁䅍䅊穁䑁䅙䅁橄睂䅁杦䅁䍁䅣睗䙂䙁䅕䅉䝂䝁䅫杢桂䝁䄴睙灂䝁䅅䅢杁䙁䅁杣療䝁䅙兡獂䝁䅕䅉瑁䍁䅁杍睁䑁䅉免杁䍁䄰䅉穁䍁䄰免硁䍁䄰杍祁䍁䄴䅥獂䡁䅍兢摂䙁䅁杔塂䍁䅣光歁䕁䅍䅊ぁ䑁䅅杏歁䕁䅍䅊硁䑁䅅睍䅁佁䡕䅁䅃䅁䅁睊扂䕁䅕兖杁䕁䅙兡畂䝁䅅杢橂䝁䅫兙獂䍁䅁䅕祂䝁䄸杚灂䝁䅷党杁䍁䄰䅉祁䑁䅁杍硁䍁䅁兌杁䑁䅍兌硁䑁䅅兌祁䑁䅉杌㑂䝁䅷督瑂䙁䄰䅕佂䙁䅣睊桁䍁䅑䅒歁䑁䅅免㑁䑁䅯䅊偂䍁䅑免硁䑁䅧䅁潄睂䅁䅦䅁䍁䅣睗䙂䙁䅕䅉䝂䝁䅫杢桂䝁䄴睙灂䝁䅅䅢杁䙁䅁杣療䝁䅙兡獂䝁䅕䅉瑁䍁䅁杍睁䑁䅉免杁䍁䄰䅉穁䍁䄰免硁䍁䄰杍祁䍁䄴䅥獂䡁䅍兢摂䙁䅁杔塂䍁䅣光歁䕁䅙䅊祁䑁䅁杏歁䕁䅣䅊祁䑁䅁䅁扄睂䅁䅦䅁䍁䅣睗䙂䙁䅕䅉䝂䝁䅫杢桂䝁䄴睙灂䝁䅅䅢杁䙁䅁杣療䝁䅙兡獂䝁䅕䅉瑁䍁䅁杍睁䑁䅉免杁䍁䄰䅉穁䍁䄰免硁䍁䄰杍祁䍁䄴䅥獂䡁䅍兢摂䙁䅁杔塂䍁䅣光歁䕁䅙䅊祁䑁䅅杏歁䕁䅣䅊祁䑁䅅䅁摄睂䅁䅦䅁䍁䅣睗䙂䙁䅕䅉䝂䝁䅫杢桂䝁䄴睙灂䝁䅅䅢杁䙁䅁杣療䝁䅙兡獂䝁䅕䅉瑁䍁䅁杍睁䑁䅉免杁䍁䄰䅉穁䍁䄰免硁䍁䄰杍祁䍁䄴䅥獂䡁䅍兢摂䙁䅁杔塂䍁䅣光歁䕁䅙䅊穁䑁䅙杏歁䕁䅯䅊穁䑁䅙䅁歄睂䅁䅦䅁䍁䅣睗䙂䙁䅕䅉䝂䝁䅫杢桂䝁䄴睙灂䝁䅅䅢杁䙁䅁杣療䝁䅙兡獂䝁䅕䅉瑁䍁䅁杍睁䑁䅉免杁䍁䄰䅉穁䍁䄰免硁䍁䄰杍祁䍁䄴䅥獂䡁䅍兢摂䙁䅁杔塂䍁䅣光歁䕁䅙䅊穁䑁䅣杏歁䕁䅯䅊穁䑁䅣䅁浄睂䅁䅣䅁䍁䅣睗䙂䙁䅕䅉䝂䝁䅫杢桂䝁䄴睙灂䝁䅅䅢杁䙁䅁杣療䝁䅙兡獂䝁䅕䅉瑁䍁䅁杍睁䑁䅉免杁䍁䄰䅉穁䍁䄰免硁䍁䄰杍祁䍁䄴䅥獂䡁䅍兢摂䙁䅁杔塂䍁䅣光歁䙁䅍䅊穁䑁䅫䅁敄睂䅁䅣䅁䍁䅣睗䙂䙁䅕䅉䝂䝁䅫杢桂䝁䄴睙灂䝁䅅䅢杁䙁䅁杣療䝁䅙兡獂䝁䅕䅉瑁䍁䅁杍睁䑁䅉免杁䍁䄰䅉穁䍁䄰免硁䍁䄰杍祁䍁䄴䅥獂䡁䅍兢摂䙁䅁杔塂䍁䅣光歁䙁䅙䅊ぁ䑁䅉䅁晄睂䅁䅦䅁䍁䅣睗䙂䙁䅕䅉䝂䝁䅫杢桂䝁䄴睙灂䝁䅅䅢杁䙁䅁杣療䝁䅙兡獂䝁䅕䅉瑁䍁䅁杍睁䑁䅉免杁䍁䄰䅉穁䍁䄰免硁䍁䄰杍祁䍁䄴䅥獂䡁䅍兢摂䙁䅁杔塂䍁䅣光歁䙁䅣䅊ぁ䑁䅧杏歁䙁䅣䅊ㅁ䑁䅙䅁桄睂䅁䅣䅁䍁䅣睗䙂䙁䅕䅉䝂䝁䅫杢桂䝁䄴睙灂䝁䅅䅢杁䙁䅁杣療䝁䅙兡獂䝁䅕䅉瑁䍁䅁杍睁䑁䅉免杁䍁䄰䅉穁䍁䄰免硁䍁䄰杍祁䍁䄴䅥獂䡁䅍兢摂䙁䅁杔塂䍁䅣光歁䙁䅧䅊ぁ䑁䅉䅁杄睂䅁䅣䅁䍁䅣睗䙂䙁䅕䅉䝂䝁䅫杢桂䝁䄴睙灂䝁䅅䅢杁䙁䅁杣療䝁䅙兡獂䝁䅕䅉瑁䍁䅁杍睁䑁䅉免杁䍁䄰䅉穁䍁䄰免硁䍁䄰杍祁䍁䄴䅥獂䡁䅍兢摂䙁䅁杔塂䍁䅣光歁䙁䅧䅊ぁ䑁䅍䅁楄睂䅁杣䅁䍁䅣睗䙂䙁䅕䅉䝂䝁䅫杢桂䝁䄴睙灂䝁䅅䅢杁䙁䅁杣療䝁䅙兡獂䝁䅕䅉瑁䍁䅁杍睁䑁䅉免杁䍁䄰䅉穁䍁䄰免硁䍁䄰杍祁䍁䄴䅥獂䡁䅍兢摂䙁䅁䅕䵂䍁䅣光歁䕁䅉䅊硁䑁䅅兎䅁䍁䥍䅁睂䅁䅁睊扂䕁䅕兖杁䕁䅙兡畂䝁䅅杢橂䝁䅫兙獂䍁䅁䅕祂䝁䄸杚灂䝁䅷党杁䍁䄰䅉祁䑁䅁杍硁䍁䅁兌杁䑁䅍兌硁䑁䅅兌祁䑁䅉杌㑂䝁䅷督瑂䙁䄰䅕兂䕁䅷睊桁䍁䅑睑歁䑁䅉䅍䅁䉁䥙䅁㡂䅁䅁睊扂䕁䅕兖杁䕁䅙兡畂䝁䅅杢橂䝁䅫兙獂䍁䅁䅕祂䝁䄸杚灂䝁䅷党杁䍁䄰䅉祁䑁䅁杍硁䍁䅁兌杁䑁䅍兌硁䑁䅅兌祁䑁䅉杌㑂䝁䅷督瑂䙁䄰䅕兂䕁䅷睊桁䍁䅑睑歁䑁䅉䅎㙁䍁䅑睑歁䑁䅍兎䅁䉁䥧䅁睂䅁䅁睊扂䕁䅕兖杁䕁䅙兡畂䝁䅅杢橂䝁䅫兙獂䍁䅁䅕祂䝁䄸杚灂䝁䅷党杁䍁䄰䅉祁䑁䅁杍硁䍁䅁兌杁䑁䅍兌硁䑁䅅兌祁䑁䅉杌㑂䝁䅷督瑂䙁䄰䅕兂䕁䅷睊桁䍁䅑睑歁䑁䅍李䅁䉁䥳䅁⭂䅁䅁睊扂䕁䅕兖杁䕁䅙兡畂䝁䅅杢橂䝁䅫兙獂䍁䅁䅕祂䝁䄸杚灂䝁䅷党杁䍁䄰䅉祁䑁䅁杍硁䍁䅁兌杁䑁䅍兌硁䑁䅅兌祁䑁䅉杌㑂䝁䅷督瑂䙁䄰䅕兂䕁䅷睊桁䍁䅑睑歁䑁䅑免㙁䍁䅑睑歁䑁䅅免穁䅁䅁先䅧䥁䅁䅁湁䙁䅳兒噂䍁䅁杒灂䝁䄴兙畂䝁䅍兡桂䝁䅷䅉兂䡁䅉睢浂䝁䅫䅢求䍁䅁兌杁䑁䅉䅍祁䑁䅅䅉瑁䍁䅁睍瑁䑁䅅免瑁䑁䅉杍畁䡁䅧䅢穂䝁䄰兘兂䙁䅁䅔湁䍁䅅䅊䕂䍁䅑免硁䑁䅧杏歁䕁䄸䅊硁䑁䅅䅏䅁䍁䥑䅁㡂䅁䅁睊扂䕁䅕兖杁䕁䅙兡畂䝁䅅杢橂䝁䅫兙獂䍁䅁䅕祂䝁䄸杚灂䝁䅷党杁䍁䄰䅉祁䑁䅁杍硁䍁䅁兌杁䑁䅍兌硁䑁䅅兌祁䑁䅉杌㑂䝁䅷督瑂䙁䄰䅕兂䕁䅷睊桁䍁䅑杒歁䑁䅉䅍㙁䍁䅑睒歁䑁䅉䅍䅁䉁䥣䅁㡂䅁䅁睊扂䕁䅕兖杁䕁䅙兡畂䝁䅅杢橂䝁䅫兙獂䍁䅁䅕祂䝁䄸杚灂䝁䅷党杁䍁䄰䅉祁䑁䅁杍硁䍁䅁兌杁䑁䅍兌硁䑁䅅兌祁䑁䅉杌㑂䝁䅷督瑂䙁䄰䅕兂䕁䅷睊桁䍁䅑杒歁䑁䅉免㙁䍁䅑睒歁䑁䅉免䅁䉁䥫䅁㡂䅁䅁睊扂䕁䅕兖杁䕁䅙兡畂䝁䅅杢橂䝁䅫兙獂䍁䅁䅕祂䝁䄸杚灂䝁䅷党杁䍁䄰䅉祁䑁䅁杍硁䍁䅁兌杁䑁䅍兌硁䑁䅅兌祁䑁䅉杌㑂䝁䅷督瑂䙁䄰䅕兂䕁䅷睊桁䍁䅑杒歁䑁䅍李㙁䍁䅑杓歁䑁䅍李䅁䉁䥷䅁㡂䅁䅁睊扂䕁䅕兖杁䕁䅙兡畂䝁䅅杢橂䝁䅫兙獂䍁䅁䅕祂䝁䄸杚灂䝁䅷党杁䍁䄰䅉祁䑁䅁杍硁䍁䅁兌杁䑁䅍兌硁䑁䅅兌祁䑁䅉杌㑂䝁䅷督瑂䙁䄰䅕兂䕁䅷睊桁䍁䅑杒歁䑁䅍睎㙁䍁䅑杓歁䑁䅍睎䅁䉁䤴䅁睂䅁䅁睊扂䕁䅕兖杁䕁䅙兡畂䝁䅅杢橂䝁䅫兙獂䍁䅁䅕祂䝁䄸杚灂䝁䅷党杁䍁䄰䅉祁䑁䅁杍硁䍁䅁兌杁䑁䅍兌硁䑁䅅兌祁䑁䅉杌㑂䝁䅷督瑂䙁䄰䅕兂䕁䅷睊桁䍁䅑睕歁䑁䅍兏䅁䉁䥯䅁睂䅁䅁睊扂䕁䅕兖杁䕁䅙兡畂䝁䅅杢橂䝁䅫兙獂䍁䅁䅕祂䝁䄸杚灂䝁䅷党杁䍁䄰䅉祁䑁䅁杍硁䍁䅁兌杁䑁䅍兌硁䑁䅅兌祁䑁䅉杌㑂䝁䅷督瑂䙁䄰䅕兂䕁䅷睊桁䍁䅑杖歁䑁䅑杍䅁䉁䤸䅁㡂䅁䅁睊扂䕁䅕兖杁䕁䅙兡畂䝁䅅杢橂䝁䅫兙獂䍁䅁䅕祂䝁䄸杚灂䝁䅷党杁䍁䄰䅉祁䑁䅁杍硁䍁䅁兌杁䑁䅍兌硁䑁䅅兌祁䑁䅉杌㑂䝁䅷督瑂䙁䄰䅕兂䕁䅷睊桁䍁䅑睖歁䑁䅑䅏㙁䍁䅑睖歁䑁䅕李䅁䍁䥅䅁睂䅁䅁睊扂䕁䅕兖杁䕁䅙兡畂䝁䅅杢橂䝁䅫兙獂䍁䅁䅕祂䝁䄸杚灂䝁䅷党杁䍁䄰䅉祁䑁䅁杍硁䍁䅁兌杁䑁䅍兌硁䑁䅅兌祁䑁䅉杌㑂䝁䅷督瑂䙁䄰䅕兂䕁䅷睊桁䍁䅑䅗歁䑁䅑杍䅁䍁䥁䅁睂䅁䅁睊扂䕁䅕兖杁䕁䅙兡畂䝁䅅杢橂䝁䅫兙獂䍁䅁䅕祂䝁䄸杚灂䝁䅷党杁䍁䄰䅉祁䑁䅁杍硁䍁䅁兌杁䑁䅍兌硁䑁䅅兌祁䑁䅉杌㑂䝁䅷督瑂䙁䄰䅕兂䕁䅷睊桁䍁䅑䅗歁䑁䅑睍䅁䍁䥉䅁祂䅁䅁睊扂䕁䅕兖杁䕁䅙兡畂䝁䅅杢橂䝁䅫兙獂䍁䅁䅕祂䝁䄸杚灂䝁䅷党杁䍁䄰䅉祁䑁䅁杍硁䍁䅁兌杁䑁䅍兌硁䑁䅅兌祁䑁䅉杌㑂䝁䅷督瑂䙁䄰䅕呂䕁䅕睊桁䍁䅑村歁䑁䅅免ㅁ䅁䅁朸䅣䡁䅁䅁湁䙁䅳兒噂䍁䅁杒灂䝁䄴兙畂䝁䅍兡桂䝁䅷䅉兂䡁䅉睢浂䝁䅫䅢求䍁䅁兌杁䑁䅉䅍祁䑁䅅䅉瑁䍁䅁睍瑁䑁䅅免瑁䑁䅉杍畁䡁䅧䅢穂䝁䄰兘兂䙁䅍兒湁䍁䅅䅊䑂䍁䅑杍睁䅁䅁儶䅣䡁䅷䅁湁䙁䅳兒噂䍁䅁杒灂䝁䄴兙畂䝁䅍兡桂䝁䅷䅉兂䡁䅉睢浂䝁䅫䅢求䍁䅁兌杁䑁䅉䅍祁䑁䅅䅉瑁䍁䅁睍瑁䑁䅅免瑁䑁䅉杍畁䡁䅧䅢穂䝁䄰兘兂䙁䅍兒湁䍁䅅䅊䑂䍁䅑杍ぁ䑁䅯䅊䑂䍁䅑睍ㅁ䅁䅁眶䅣䡁䅁䅁湁䙁䅳兒噂䍁䅁杒灂䝁䄴兙畂䝁䅍兡桂䝁䅷䅉兂䡁䅉睢浂䝁䅫䅢求䍁䅁兌杁䑁䅉䅍祁䑁䅅䅉瑁䍁䅁睍瑁䑁䅅免瑁䑁䅉杍畁䡁䅧䅢穂䝁䄰兘兂䙁䅍兒湁䍁䅅䅊䑂䍁䅑睍㉁䅁䅁朷䅣䡁䄴䅁湁䙁䅳兒噂䍁䅁杒灂䝁䄴兙畂䝁䅍兡桂䝁䅷䅉兂䡁䅉睢浂䝁䅫䅢求䍁䅁兌杁䑁䅉䅍祁䑁䅅䅉瑁䍁䅁睍瑁䑁䅅免瑁䑁䅉杍畁䡁䅧䅢穂䝁䄰兘兂䙁䅍兒湁䍁䅅䅊䑂䍁䅑䅎硁䑁䅯䅊䑂䍁䅑免硁䑁䅍䅁睄睂䅁䅧䅁䍁䅣睗䙂䙁䅕䅉䝂䝁䅫杢桂䝁䄴睙灂䝁䅅䅢杁䙁䅁杣療䝁䅙兡獂䝁䅕䅉瑁䍁䅁杍睁䑁䅉免杁䍁䄰䅉穁䍁䄰免硁䍁䄰杍祁䍁䄴䅥獂䡁䅍兢摂䙁䅁睕䙂䍁䅣光歁䕁䅑䅊硁䑁䅅䅏㙁䍁䅑睔歁䑁䅅免㑁䅁䅁眸䅣䡁䅷䅁湁䙁䅳兒噂䍁䅁杒灂䝁䄴兙畂䝁䅍兡桂䝁䅷䅉兂䡁䅉睢浂䝁䅫䅢求䍁䅁兌杁䑁䅉䅍祁䑁䅅䅉瑁䍁䅁睍瑁䑁䅅免瑁䑁䅉杍畁䡁䅧䅢穂䝁䄰兘兂䙁䅍兒湁䍁䅅䅊䝂䍁䅑杍睁䑁䅯䅊䡂䍁䅑杍睁䅁䅁朶䅣䡁䅷䅁湁䙁䅳兒噂䍁䅁杒灂䝁䄴兙畂䝁䅍兡桂䝁䅷䅉兂䡁䅉睢浂䝁䅫䅢求䍁䅁兌杁䑁䅉䅍祁䑁䅅䅉瑁䍁䅁睍瑁䑁䅅免瑁䑁䅉杍畁䡁䅧䅢穂䝁䄰兘兂䙁䅍兒湁䍁䅅䅊䝂䍁䅑杍硁䑁䅯䅊䡂䍁䅑杍硁䅁䅁䄷䅣䡁䅷䅁湁䙁䅳兒噂䍁䅁杒灂䝁䄴兙畂䝁䅍兡桂䝁䅷䅉兂䡁䅉睢浂䝁䅫䅢求䍁䅁兌杁䑁䅉䅍祁䑁䅅䅉瑁䍁䅁睍瑁䑁䅅免瑁䑁䅉杍畁䡁䅧䅢穂䝁䄰兘兂䙁䅍兒湁䍁䅅䅊䝂䍁䅑睍㉁䑁䅯䅊䭂䍁䅑睍㉁䅁䅁眷䅣䡁䅷䅁湁䙁䅳兒噂䍁䅁杒灂䝁䄴兙畂䝁䅍兡桂䝁䅷䅉兂䡁䅉睢浂䝁䅫䅢求䍁䅁兌杁䑁䅉䅍祁䑁䅅䅉瑁䍁䅁睍瑁䑁䅅免瑁䑁䅉杍畁䡁䅧䅢穂䝁䄰兘兂䙁䅍兒湁䍁䅅䅊䝂䍁䅑睍㍁䑁䅯䅊䭂䍁䅑睍㍁䅁䅁儸䅣䡁䅁䅁湁䙁䅳兒噂䍁䅁杒灂䝁䄴兙畂䝁䅍兡桂䝁䅷䅉兂䡁䅉睢浂䝁䅫䅢求䍁䅁兌杁䑁䅉䅍祁䑁䅅䅉瑁䍁䅁睍瑁䑁䅅免瑁䑁䅉杍畁䡁䅧䅢穂䝁䄰兘兂䙁䅍兒湁䍁䅅䅊呂䍁䅑睍㕁䅁䅁儷䅣䡁䅁䅁湁䙁䅳兒噂䍁䅁杒灂䝁䄴兙畂䝁䅍兡桂䝁䅷䅉兂䡁䅉睢浂䝁䅫䅢求䍁䅁兌杁䑁䅉䅍祁䑁䅅䅉瑁䍁䅁睍瑁䑁䅅免瑁䑁䅉杍畁䡁䅧䅢穂䝁䄰兘兂䙁䅍兒湁䍁䅅䅊坂䍁䅑䅎祁䅁䅁䄹䅣䡁䅷䅁湁䙁䅳兒噂䍁䅁杒灂䝁䄴兙畂䝁䅍兡桂䝁䅷䅉兂䡁䅉睢浂䝁䅫䅢求䍁䅁兌杁䑁䅉䅍祁䑁䅅䅉瑁䍁䅁睍瑁䑁䅅免瑁䑁䅉杍畁䡁䅧䅢穂䝁䄰兘兂䙁䅍兒湁䍁䅅䅊塂䍁䅑䅎㑁䑁䅯䅊塂䍁䅑兎㉁䅁䅁朹䅣䡁䅁䅁湁䙁䅳兒噂䍁䅁杒灂䝁䄴兙畂䝁䅍兡桂䝁䅷䅉兂䡁䅉睢浂䝁䅫䅢求䍁䅁兌杁䑁䅉䅍祁䑁䅅䅉瑁䍁䅁睍瑁䑁䅅免瑁䑁䅉杍畁䡁䅧䅢穂䝁䄰兘兂䙁䅍兒湁䍁䅅䅊奂䍁䅑䅎祁䅁䅁儹䅣䡁䅁䅁湁䙁䅳兒噂䍁䅁杒灂䝁䄴兙畂䝁䅍兡桂䝁䅷䅉兂䡁䅉睢浂䝁䅫䅢求䍁䅁兌杁䑁䅉䅍祁䑁䅅䅉瑁䍁䅁睍瑁䑁䅅免瑁䑁䅉杍畁䡁䅧䅢穂䝁䄰兘兂䙁䅍兒湁䍁䅅䅊奂䍁䅑䅎穁䅁䅁眹䅣䡁䅑䅁湁䙁䅳兒噂䍁䅁杒灂䝁䄴兙畂䝁䅍兡桂䝁䅷䅉兂䡁䅉睢浂䝁䅫䅢求䍁䅁兌杁䑁䅉䅍祁䑁䅅䅉瑁䍁䅁睍瑁䑁䅅免瑁䑁䅉杍畁䡁䅧䅢穂䝁䄰兘兂䙁䅍兒䡂䍁䅣光歁䕁䅉䅊硁䑁䅅兎䅁䑁䥉䅁祂䅁䅁睊扂䕁䅕兖杁䕁䅙兡畂䝁䅅杢橂䝁䅫兙獂䍁䅁䅕祂䝁䄸杚灂䝁䅷党杁䍁䄰䅉祁䑁䅁杍硁䍁䅁兌杁䑁䅍兌硁䑁䅅兌祁䑁䅉杌㑂䝁䅷督瑂䙁䄰䅕呂䕁䅕睒湁䍁䅅䅊䑂䍁䅑杍睁䅁䅁兊䅧䡁䄴䅁湁䙁䅳兒噂䍁䅁杒灂䝁䄴兙畂䝁䅍兡桂䝁䅷䅉兂䡁䅉睢浂䝁䅫䅢求䍁䅁兌杁䑁䅉䅍祁䑁䅅䅉瑁䍁䅁睍瑁䑁䅅免瑁䑁䅉杍畁䡁䅧䅢穂䝁䄰兘兂䙁䅍兒䡂䍁䅣光歁䕁䅍䅊祁䑁䅑杏歁䕁䅍䅊穁䑁䅕䅁湁䅃䅁杣䅁䍁䅣睗䙂䙁䅕䅉䝂䝁䅫杢桂䝁䄴睙灂䝁䅅䅢杁䙁䅁杣療䝁䅙兡獂䝁䅕䅉瑁䍁䅁杍睁䑁䅉免杁䍁䄰䅉穁䍁䄰免硁䍁䄰杍祁䍁䄴䅥獂䡁䅍兢摂䙁䅁睕䙂䕁䅣睊桁䍁䅑睑歁䑁䅍李䅁䍁䤴䅁䅃䅁䅁睊扂䕁䅕兖杁䕁䅙兡畂䝁䅅杢橂䝁䅫兙獂䍁䅁䅕祂䝁䄸杚灂䝁䅷党杁䍁䄰䅉祁䑁䅁杍硁䍁䅁兌杁䑁䅍兌硁䑁䅅兌祁䑁䅉杌㑂䝁䅷督瑂䙁䄰䅕呂䕁䅕睒湁䍁䅅䅊䑂䍁䅑䅎硁䑁䅯䅊䑂䍁䅑免硁䑁䅍䅁睁䅃䅁杧䅁䍁䅣睗䙂䙁䅕䅉䝂䝁䅫杢桂䝁䄴睙灂䝁䅅䅢杁䙁䅁杣療䝁䅙兡獂䝁䅕䅉瑁䍁䅁杍睁䑁䅉免杁䍁䄰䅉穁䍁䄰免硁䍁䄰杍祁䍁䄴䅥獂䡁䅍兢摂䙁䅁睕䙂䕁䅣睊桁䍁䅑䅒歁䑁䅅免㑁䑁䅯䅊偂䍁䅑免硁䑁䅧䅁穁䅃䅁杦䅁䍁䅣睗䙂䙁䅕䅉䝂䝁䅫杢桂䝁䄴睙灂䝁䅅䅢杁䙁䅁杣療䝁䅙兡獂䝁䅕䅉瑁䍁䅁杍睁䑁䅉免杁䍁䄰䅉穁䍁䄰免硁䍁䄰杍祁䍁䄴䅥獂䡁䅍兢摂䙁䅁睕䙂䕁䅣睊桁䍁䅑杒歁䑁䅉䅍㙁䍁䅑睒歁䑁䅉䅍䅁䍁䥙䅁⭂䅁䅁睊扂䕁䅕兖杁䕁䅙兡畂䝁䅅杢橂䝁䅫兙獂䍁䅁䅕祂䝁䄸杚灂䝁䅷党杁䍁䄰䅉祁䑁䅁杍硁䍁䅁兌杁䑁䅍兌硁䑁䅅兌祁䑁䅉杌㑂䝁䅷督瑂䙁䄰䅕呂䕁䅕睒湁䍁䅅䅊䝂䍁䅑杍硁䑁䅯䅊䡂䍁䅑杍硁䅁䅁䅋䅧䡁䄴䅁湁䙁䅳兒噂䍁䅁杒灂䝁䄴兙畂䝁䅍兡桂䝁䅷䅉兂䡁䅉睢浂䝁䅫䅢求䍁䅁兌杁䑁䅉䅍祁䑁䅅䅉瑁䍁䅁睍瑁䑁䅅免瑁䑁䅉杍畁䡁䅧䅢穂䝁䄰兘兂䙁䅍兒䡂䍁䅣光歁䕁䅙䅊穁䑁䅙杏歁䕁䅯䅊穁䑁䅙䅁癁䅃䅁杦䅁䍁䅣睗䙂䙁䅕䅉䝂䝁䅫杢桂䝁䄴睙灂䝁䅅䅢杁䙁䅁杣療䝁䅙兡獂䝁䅕䅉瑁䍁䅁杍睁䑁䅉免杁䍁䄰䅉穁䍁䄰免硁䍁䄰杍祁䍁䄴䅥獂䡁䅍兢摂䙁䅁睕䙂䕁䅣睊桁䍁䅑杒歁䑁䅍睎㙁䍁䅑杓歁䑁䅍睎䅁䑁䥅䅁祂䅁䅁睊扂䕁䅕兖杁䕁䅙兡畂䝁䅅杢橂䝁䅫兙獂䍁䅁䅕祂䝁䄸杚灂䝁䅷党杁䍁䄰䅉祁䑁䅁杍硁䍁䅁兌杁䑁䅍兌硁䑁䅅兌祁䑁䅉杌㑂䝁䅷督瑂䙁䄰䅕呂䕁䅕睒湁䍁䅅䅊呂䍁䅑睍㕁䅁䅁克䅧䡁䅉䅁湁䙁䅳兒噂䍁䅁杒灂䝁䄴兙畂䝁䅍兡桂䝁䅷䅉兂䡁䅉睢浂䝁䅫䅢求䍁䅁兌杁䑁䅉䅍祁䑁䅅䅉瑁䍁䅁睍瑁䑁䅅免瑁䑁䅉杍畁䡁䅧䅢穂䝁䄰兘兂䙁䅍兒䡂䍁䅣光歁䙁䅙䅊ぁ䑁䅉䅁煁䅃䅁杦䅁䍁䅣睗䙂䙁䅕䅉䝂䝁䅫杢桂䝁䄴睙灂䝁䅅䅢杁䙁䅁杣療䝁䅙兡獂䝁䅕䅉瑁䍁䅁杍睁䑁䅉免杁䍁䄰䅉穁䍁䄰免硁䍁䄰杍祁䍁䄴䅥獂䡁䅍兢摂䙁䅁睕䙂䕁䅣睊桁䍁䅑睖歁䑁䅑䅏㙁䍁䅑睖歁䑁䅕李䅁䍁䥷䅁祂䅁䅁睊扂䕁䅕兖杁䕁䅙兡畂䝁䅅杢橂䝁䅫兙獂䍁䅁䅕祂䝁䄸杚灂䝁䅷党杁䍁䄰䅉祁䑁䅁杍硁䍁䅁兌杁䑁䅍兌硁䑁䅅兌祁䑁䅉杌㑂䝁䅷督瑂䙁䄰䅕呂䕁䅕睒湁䍁䅅䅊奂䍁䅑䅎祁䅁䅁睋䅧䡁䅉䅁湁䙁䅳兒噂䍁䅁杒灂䝁䄴兙畂䝁䅍兡桂䝁䅷䅉兂䡁䅉睢浂䝁䅫䅢求䍁䅁兌杁䑁䅉䅍祁䑁䅅䅉瑁䍁䅁睍瑁䑁䅅免瑁䑁䅉杍畁䡁䅧䅢穂䝁䄰兘兂䙁䅍兒䡂䍁䅣光歁䙁䅧䅊ぁ䑁䅍䅁瑁䅃䅁杧䅁䍁䅣睗䙂䙁䅕䅉䝂䝁䅫杢桂䝁䄴睙灂䝁䅅䅢杁䙁䅁杣療䝁䅙兡獂䝁䅕䅉瑁䍁䅁杍睁䑁䅉免杁䍁䄰䅉穁䍁䄰免硁䍁䄰杍祁䍁䄴䅥獂䡁䅍兢摂䙁䅁兙橂䝁䅫杚灂䝁䅍睑療䡁䅉䅣湁䍁䅅䅊䍂䍁䅑免硁䑁䅕䅁奄睂䅁䅧䅁䍁䅣睗䙂䙁䅕䅉䝂䝁䅫杢桂䝁䄴睙灂䝁䅅䅢杁䙁䅁杣療䝁䅙兡獂䝁䅕䅉瑁䍁䅁杍睁䑁䅉免杁䍁䄰䅉穁䍁䄰免硁䍁䄰杍祁䍁䄴䅥獂䡁䅍兢摂䙁䅁兙橂䝁䅫杚灂䝁䅍睑療䡁䅉䅣湁䍁䅅䅊䑂䍁䅑杍睁䅁䅁睹䅣䥁䅷䅁湁䙁䅳兒噂䍁䅁杒灂䝁䄴兙畂䝁䅍兡桂䝁䅷䅉兂䡁䅉睢浂䝁䅫䅢求䍁䅁兌杁䑁䅉䅍祁䑁䅅䅉瑁䍁䅁睍瑁䑁䅅免瑁䑁䅉杍畁䡁䅧䅢穂䝁䄰兘兂䝁䅅睙灂䝁䅙兡橂䕁䅍睢祂䡁䅁睊桁䍁䅑睑歁䑁䅉䅎㙁䍁䅑睑歁䑁䅍兎䅁䵁䠰䅁䅃䅁䅁睊扂䕁䅕兖杁䕁䅙兡畂䝁䅅杢橂䝁䅫兙獂䍁䅁䅕祂䝁䄸杚灂䝁䅷党杁䍁䄰䅉祁䑁䅁杍硁䍁䅁兌杁䑁䅍兌硁䑁䅅兌祁䑁䅉杌㑂䝁䅷督瑂䙁䄰䅕桂䝁䅍兡浂䝁䅫睙䑂䝁䄸杣睂䍁䅣光歁䕁䅍䅊穁䑁䅙䅁啄睂䅁杪䅁䍁䅣睗䙂䙁䅕䅉䝂䝁䅫杢桂䝁䄴睙灂䝁䅅䅢杁䙁䅁杣療䝁䅙兡獂䝁䅕䅉瑁䍁䅁杍睁䑁䅉免杁䍁䄰䅉穁䍁䄰免硁䍁䄰杍祁䍁䄴䅥獂䡁䅍兢摂䙁䅁兙橂䝁䅫杚灂䝁䅍睑療䡁䅉䅣湁䍁䅅䅊䑂䍁䅑䅎硁䑁䅯䅊䑂䍁䅑免硁䑁䅍䅁坄睂䅁䅫䅁䍁䅣睗䙂䙁䅕䅉䝂䝁䅫杢桂䝁䄴睙灂䝁䅅䅢杁䙁䅁杣療䝁䅙兡獂䝁䅕䅉瑁䍁䅁杍睁䑁䅉免杁䍁䄰䅉穁䍁䄰免硁䍁䄰杍祁䍁䄴䅥獂䡁䅍兢摂䙁䅁兙橂䝁䅫杚灂䝁䅍睑療䡁䅉䅣湁䍁䅅䅊䕂䍁䅑免硁䑁䅧杏歁䕁䄸䅊硁䑁䅅䅏䅁乁䡫䅁䵃䅁䅁睊扂䕁䅕兖杁䕁䅙兡畂䝁䅅杢橂䝁䅫兙獂䍁䅁䅕祂䝁䄸杚灂䝁䅷党杁䍁䄰䅉祁䑁䅁杍硁䍁䅁兌杁䑁䅍兌硁䑁䅅兌祁䑁䅉杌㑂䝁䅷督瑂䙁䄰䅕桂䝁䅍兡浂䝁䅫睙䑂䝁䄸杣睂䍁䅣光歁䕁䅙䅊祁䑁䅁杏歁䕁䅣䅊祁䑁䅁䅁䵄睂䅁䅪䅁䍁䅣睗䙂䙁䅕䅉䝂䝁䅫杢桂䝁䄴睙灂䝁䅅䅢杁䙁䅁杣療䝁䅙兡獂䝁䅕䅉瑁䍁䅁杍睁䑁䅉免杁䍁䄰䅉穁䍁䄰免硁䍁䄰杍祁䍁䄴䅥獂䡁䅍兢摂䙁䅁兙橂䝁䅫杚灂䝁䅍睑療䡁䅉䅣湁䍁䅅䅊䝂䍁䅑杍硁䑁䅯䅊䡂䍁䅑杍硁䅁䅁杺䅣䥁䅷䅁湁䙁䅳兒噂䍁䅁杒灂䝁䄴兙畂䝁䅍兡桂䝁䅷䅉兂䡁䅉睢浂䝁䅫䅢求䍁䅁兌杁䑁䅉䅍祁䑁䅅䅉瑁䍁䅁睍瑁䑁䅅免瑁䑁䅉杍畁䡁䅧䅢穂䝁䄰兘兂䝁䅅睙灂䝁䅙兡橂䕁䅍睢祂䡁䅁睊桁䍁䅑杒歁䑁䅍李㙁䍁䅑杓歁䑁䅍李䅁乁䡕䅁䵃䅁䅁睊扂䕁䅕兖杁䕁䅙兡畂䝁䅅杢橂䝁䅫兙獂䍁䅁䅕祂䝁䄸杚灂䝁䅷党杁䍁䄰䅉祁䑁䅁杍硁䍁䅁兌杁䑁䅍兌硁䑁䅅兌祁䑁䅉杌㑂䝁䅷督瑂䙁䄰䅕桂䝁䅍兡浂䝁䅫睙䑂䝁䄸杣睂䍁䅣光歁䕁䅙䅊穁䑁䅣杏歁䕁䅯䅊穁䑁䅣䅁塄睂䅁䅧䅁䍁䅣睗䙂䙁䅕䅉䝂䝁䅫杢桂䝁䄴睙灂䝁䅅䅢杁䙁䅁杣療䝁䅙兡獂䝁䅕䅉瑁䍁䅁杍睁䑁䅉免杁䍁䄰䅉穁䍁䄰免硁䍁䄰杍祁䍁䄴䅥獂䡁䅍兢摂䙁䅁兙橂䝁䅫杚灂䝁䅍睑療䡁䅉䅣湁䍁䅅䅊呂䍁䅑睍㕁䅁䅁睺䅣䥁䅁䅁湁䙁䅳兒噂䍁䅁杒灂䝁䄴兙畂䝁䅍兡桂䝁䅷䅉兂䡁䅉睢浂䝁䅫䅢求䍁䅁兌杁䑁䅉䅍祁䑁䅅䅉瑁䍁䅁睍瑁䑁䅅免瑁䑁䅉杍畁䡁䅧䅢穂䝁䄰兘兂䝁䅅睙灂䝁䅙兡橂䕁䅍睢祂䡁䅁睊桁䍁䅑杖歁䑁䅑杍䅁乁䡁䅁䵃䅁䅁睊扂䕁䅕兖杁䕁䅙兡畂䝁䅅杢橂䝁䅫兙獂䍁䅁䅕祂䝁䄸杚灂䝁䅷党杁䍁䄰䅉祁䑁䅁杍硁䍁䅁兌杁䑁䅍兌硁䑁䅅兌祁䑁䅉杌㑂䝁䅷督瑂䙁䄰䅕桂䝁䅍兡浂䝁䅫睙䑂䝁䄸杣睂䍁䅣光歁䙁䅣䅊ぁ䑁䅧杏歁䙁䅣䅊ㅁ䑁䅙䅁卄睂䅁䅧䅁䍁䅣睗䙂䙁䅕䅉䝂䝁䅫杢桂䝁䄴睙灂䝁䅅䅢杁䙁䅁杣療䝁䅙兡獂䝁䅕䅉瑁䍁䅁杍睁䑁䅉免杁䍁䄰䅉穁䍁䄰免硁䍁䄰杍祁䍁䄴䅥獂䡁䅍兢摂䙁䅁兙橂䝁䅫杚灂䝁䅍睑療䡁䅉䅣湁䍁䅅䅊奂䍁䅑䅎祁䅁䅁儰䅣䥁䅁䅁湁䙁䅳兒噂䍁䅁杒灂䝁䄴兙畂䝁䅍兡桂䝁䅷䅉兂䡁䅉睢浂䝁䅫䅢求䍁䅁兌杁䑁䅉䅍祁䑁䅅䅉瑁䍁䅁睍瑁䑁䅅免瑁䑁䅉杍畁䡁䅧䅢穂䝁䄰兘兂䝁䅅睙灂䝁䅙兡橂䕁䅍睢祂䡁䅁睊桁䍁䅑䅗歁䑁䅑睍䅁乁䡍䅁⭂䅁䅁睊扂䕁䅕兖杁䕁䅙兡畂䝁䅅杢橂䝁䅫兙獂䍁䅁䅕祂䝁䄸杚灂䝁䅷党杁䍁䄰䅉祁䑁䅁杍硁䍁䅁兌杁䑁䅍兌硁䑁䅅兌祁䑁䅉杌㑂䝁䅷督瑂䙁䄰䅕求䡁䅁睙療䍁䅁䅋祁䍁䅫睊桁䍁䅑村歁䑁䅅免ㅁ䅁䅁儫䅙䡁䅷䅁湁䙁䅳兒噂䍁䅁杒灂䝁䄴兙畂䝁䅍兡桂䝁䅷䅉兂䡁䅉睢浂䝁䅫䅢求䍁䅁兌杁䑁䅉䅍祁䑁䅅䅉瑁䍁䅁睍瑁䑁䅅免瑁䑁䅉杍畁䡁䅧䅢穂䝁䄰兘兂䝁䅕䅣橂䝁䄸䅉潁䑁䅉克湁䍁䅅䅊䑂䍁䅑杍睁䅁䅁眫䅙䥁䅧䅁湁䙁䅳兒噂䍁䅁杒灂䝁䄴兙畂䝁䅍兡桂䝁䅷䅉兂䡁䅉睢浂䝁䅫䅢求䍁䅁兌杁䑁䅉䅍祁䑁䅅䅉瑁䍁䅁睍瑁䑁䅅免瑁䑁䅉杍畁䡁䅧䅢穂䝁䄰兘兂䝁䅕䅣橂䝁䄸䅉潁䑁䅉克湁䍁䅅䅊䑂䍁䅑杍ぁ䑁䅯䅊䑂䍁䅑睍ㅁ䅁䅁儯䅙䡁䅷䅁湁䙁䅳兒噂䍁䅁杒灂䝁䄴兙畂䝁䅍兡桂䝁䅷䅉兂䡁䅉睢浂䝁䅫䅢求䍁䅁兌杁䑁䅉䅍祁䑁䅅䅉瑁䍁䅁睍瑁䑁䅅免瑁䑁䅉杍畁䡁䅧䅢穂䝁䄰兘兂䝁䅕䅣橂䝁䄸䅉潁䑁䅉克湁䍁䅅䅊䑂䍁䅑睍㉁䅁䅁眯䅙䥁䅯䅁湁䙁䅳兒噂䍁䅁杒灂䝁䄴兙畂䝁䅍兡桂䝁䅷䅉兂䡁䅉睢浂䝁䅫䅢求䍁䅁兌杁䑁䅉䅍祁䑁䅅䅉瑁䍁䅁睍瑁䑁䅅免瑁䑁䅉杍畁䡁䅧䅢穂䝁䄰兘兂䝁䅕䅣橂䝁䄸䅉潁䑁䅉克湁䍁䅅䅊䑂䍁䅑䅎硁䑁䅯䅊䑂䍁䅑免硁䑁䅍䅁䉁睂䅁䅪䅁䍁䅣睗䙂䙁䅕䅉䝂䝁䅫杢桂䝁䄴睙灂䝁䅅䅢杁䙁䅁杣療䝁䅙兡獂䝁䅕䅉瑁䍁䅁杍睁䑁䅉免杁䍁䄰䅉穁䍁䄰免硁䍁䄰杍祁䍁䄴䅥獂䡁䅍兢摂䙁䅁党睂䝁䅍睢杁䍁䅧杍灁䍁䅣光歁䕁䅑䅊硁䑁䅅䅏㙁䍁䅑睔歁䑁䅅免㑁䅁䅁末䅙䥁䅧䅁湁䙁䅳兒噂䍁䅁杒灂䝁䄴兙畂䝁䅍兡桂䝁䅷䅉兂䡁䅉睢浂䝁䅫䅢求䍁䅁兌杁䑁䅉䅍祁䑁䅅䅉瑁䍁䅁睍瑁䑁䅅免瑁䑁䅉杍畁䡁䅧䅢穂䝁䄰兘兂䝁䅕䅣橂䝁䄸䅉潁䑁䅉克湁䍁䅅䅊䝂䍁䅑杍睁䑁䅯䅊䡂䍁䅑杍睁䅁䅁䄯䅙䥁䅧䅁湁䙁䅳兒噂䍁䅁杒灂䝁䄴兙畂䝁䅍兡桂䝁䅷䅉兂䡁䅉睢浂䝁䅫䅢求䍁䅁兌杁䑁䅉䅍祁䑁䅅䅉瑁䍁䅁睍瑁䑁䅅免瑁䑁䅉杍畁䡁䅧䅢穂䝁䄰兘兂䝁䅕䅣橂䝁䄸䅉潁䑁䅉克湁䍁䅅䅊䝂䍁䅑杍硁䑁䅯䅊䡂䍁䅑杍硁䅁䅁术䅙䥁䅧䅁湁䙁䅳兒噂䍁䅁杒灂䝁䄴兙畂䝁䅍兡桂䝁䅷䅉兂䡁䅉睢浂䝁䅫䅢求䍁䅁兌杁䑁䅉䅍祁䑁䅅䅉瑁䍁䅁睍瑁䑁䅅免瑁䑁䅉杍畁䡁䅧䅢穂䝁䄰兘兂䝁䅕䅣橂䝁䄸䅉潁䑁䅉克湁䍁䅅䅊䝂䍁䅑睍㉁䑁䅯䅊䭂䍁䅑睍㉁䅁䅁䅁䅣䥁䅧䅁湁䙁䅳兒噂䍁䅁杒灂䝁䄴兙畂䝁䅍兡桂䝁䅷䅉兂䡁䅉睢浂䝁䅫䅢求䍁䅁兌杁䑁䅉䅍祁䑁䅅䅉瑁䍁䅁睍瑁䑁䅅免瑁䑁䅉杍畁䡁䅧䅢穂䝁䄰兘兂䝁䅕䅣橂䝁䄸䅉潁䑁䅉克湁䍁䅅䅊䝂䍁䅑睍㍁䑁䅯䅊䭂䍁䅑睍㍁䅁䅁杁䅣䡁䅷䅁湁䙁䅳兒噂䍁䅁杒灂䝁䄴兙畂䝁䅍兡桂䝁䅷䅉兂䡁䅉睢浂䝁䅫䅢求䍁䅁兌杁䑁䅉䅍祁䑁䅅䅉瑁䍁䅁睍瑁䑁䅅免瑁䑁䅉杍畁䡁䅧䅢穂䝁䄰兘兂䝁䅕䅣橂䝁䄸䅉潁䑁䅉克湁䍁䅅䅊呂䍁䅑睍㕁䅁䅁睁䅣䡁䅷䅁湁䙁䅳兒噂䍁䅁杒灂䝁䄴兙畂䝁䅍兡桂䝁䅷䅉兂䡁䅉睢浂䝁䅫䅢求䍁䅁兌杁䑁䅉䅍祁䑁䅅䅉瑁䍁䅁睍瑁䑁䅅免瑁䑁䅉杍畁䡁䅧䅢穂䝁䄰兘兂䝁䅕䅣橂䝁䄸䅉潁䑁䅉克湁䍁䅅䅊坂䍁䅑䅎祁䅁䅁䅂䅣䥁䅧䅁湁䙁䅳兒噂䍁䅁杒灂䝁䄴兙畂䝁䅍兡桂䝁䅷䅉兂䡁䅉睢浂䝁䅫䅢求䍁䅁兌杁䑁䅉䅍祁䑁䅅䅉瑁䍁䅁睍瑁䑁䅅免瑁䑁䅉杍畁䡁䅧䅢穂䝁䄰兘兂䝁䅕䅣橂䝁䄸䅉潁䑁䅉克湁䍁䅅䅊塂䍁䅑䅎㑁䑁䅯䅊塂䍁䅑兎㉁䅁䅁杂䅣䡁䅷䅁湁䙁䅳兒噂䍁䅁杒灂䝁䄴兙畂䝁䅍兡桂䝁䅷䅉兂䡁䅉睢浂䝁䅫䅢求䍁䅁兌杁䑁䅉䅍祁䑁䅅䅉瑁䍁䅁睍瑁䑁䅅免瑁䑁䅉杍畁䡁䅧䅢穂䝁䄰兘兂䝁䅕䅣橂䝁䄸䅉潁䑁䅉克湁䍁䅅䅊奂䍁䅑䅎祁䅁䅁兂䅣䡁䅷䅁湁䙁䅳兒噂䍁䅁杒灂䝁䄴兙畂䝁䅍兡桂䝁䅷䅉兂䡁䅉睢浂䝁䅫䅢求䍁䅁兌杁䑁䅉䅍祁䑁䅅䅉瑁䍁䅁睍瑁䑁䅅免瑁䑁䅉杍畁䡁䅧䅢穂䝁䄰兘兂䝁䅕䅣橂䝁䄸䅉潁䑁䅉克湁䍁䅅䅊奂䍁䅑䅎穁䅁䅁睂䅣䡁䅁䅁湁䙁䅳兒噂䍁䅁杒灂䝁䄴兙畂䝁䅍兡桂䝁䅷䅉兂䡁䅉睢浂䝁䅫䅢求䍁䅁兌杁䑁䅉䅍祁䑁䅅䅉瑁䍁䅁睍瑁䑁䅅免瑁䑁䅉杍畁䡁䅧䅢穂䝁䄰兘呂䕁䄸睊桁䍁䅑村歁䑁䅅免ㅁ䅁䅁䅕䅧䝁䄴䅁湁䙁䅳兒噂䍁䅁杒灂䝁䄴兙畂䝁䅍兡桂䝁䅷䅉兂䡁䅉睢浂䝁䅫䅢求䍁䅁兌杁䑁䅉䅍祁䑁䅅䅉瑁䍁䅁睍瑁䑁䅅免瑁䑁䅉杍畁䡁䅧䅢穂䝁䄰兘呂䕁䄸睊桁䍁䅑睑歁䑁䅉䅍䅁䕁䥑䅁㙂䅁䅁睊扂䕁䅕兖杁䕁䅙兡畂䝁䅅杢橂䝁䅫兙獂䍁䅁䅕祂䝁䄸杚灂䝁䅷党杁䍁䄰䅉祁䑁䅁杍硁䍁䅁兌杁䑁䅍兌硁䑁䅅兌祁䑁䅉杌㑂䝁䅷督瑂䙁䄰睕偂䍁䅣光歁䕁䅍䅊祁䑁䅑杏歁䕁䅍䅊穁䑁䅕䅁䝂䅃䅁杢䅁䍁䅣睗䙂䙁䅕䅉䝂䝁䅫杢桂䝁䄴睙灂䝁䅅䅢杁䙁䅁杣療䝁䅙兡獂䝁䅕䅉瑁䍁䅁杍睁䑁䅉免杁䍁䄰䅉穁䍁䄰免硁䍁䄰杍祁䍁䄴䅥獂䡁䅍兢摂䙁䅍睔湁䍁䅅䅊䑂䍁䅑睍㉁䅁䅁䅓䅧䡁䅷䅁湁䙁䅳兒噂䍁䅁杒灂䝁䄴兙畂䝁䅍兡桂䝁䅷䅉兂䡁䅉睢浂䝁䅫䅢求䍁䅁兌杁䑁䅉䅍祁䑁䅅䅉瑁䍁䅁睍瑁䑁䅅免瑁䑁䅉杍畁䡁䅧䅢穂䝁䄰兘呂䕁䄸睊桁䍁䅑睑歁䑁䅑免㙁䍁䅑睑歁䑁䅅免穁䅁䅁杓䅧䡁䄴䅁湁䙁䅳兒噂䍁䅁杒灂䝁䄴兙畂䝁䅍兡桂䝁䅷䅉兂䡁䅉睢浂䝁䅫䅢求䍁䅁兌杁䑁䅉䅍祁䑁䅅䅉瑁䍁䅁睍瑁䑁䅅免瑁䑁䅉杍畁䡁䅧䅢穂䝁䄰兘呂䕁䄸睊桁䍁䅑䅒歁䑁䅅免㑁䑁䅯䅊偂䍁䅑免硁䑁䅧䅁剂䅃䅁来䅁䍁䅣睗䙂䙁䅕䅉䝂䝁䅫杢桂䝁䄴睙灂䝁䅅䅢杁䙁䅁杣療䝁䅙兡獂䝁䅕䅉瑁䍁䅁杍睁䑁䅉免杁䍁䄰䅉穁䍁䄰免硁䍁䄰杍祁䍁䄴䅥獂䡁䅍兢摂䙁䅍睔湁䍁䅅䅊䝂䍁䅑杍睁䑁䅯䅊䡂䍁䅑杍睁䅁䅁兒䅧䡁䅯䅁湁䙁䅳兒噂䍁䅁杒灂䝁䄴兙畂䝁䅍兡桂䝁䅷䅉兂䡁䅉睢浂䝁䅫䅢求䍁䅁兌杁䑁䅉䅍祁䑁䅅䅉瑁䍁䅁睍瑁䑁䅅免瑁䑁䅉杍畁䡁䅧䅢穂䝁䄰兘呂䕁䄸睊桁䍁䅑杒歁䑁䅉免㙁䍁䅑睒歁䑁䅉免䅁䕁䥣䅁㙂䅁䅁睊扂䕁䅕兖杁䕁䅙兡畂䝁䅅杢橂䝁䅫兙獂䍁䅁䅕祂䝁䄸杚灂䝁䅷党杁䍁䄰䅉祁䑁䅁杍硁䍁䅁兌杁䑁䅍兌硁䑁䅅兌祁䑁䅉杌㑂䝁䅷督瑂䙁䄰睕偂䍁䅣光歁䕁䅙䅊穁䑁䅙杏歁䕁䅯䅊穁䑁䅙䅁䩂䅃䅁来䅁䍁䅣睗䙂䙁䅕䅉䝂䝁䅫杢桂䝁䄴睙灂䝁䅅䅢杁䙁䅁杣療䝁䅙兡獂䝁䅕䅉瑁䍁䅁杍睁䑁䅉免杁䍁䄰䅉穁䍁䄰免硁䍁䄰杍祁䍁䄴䅥獂䡁䅍兢摂䙁䅍睔湁䍁䅅䅊䝂䍁䅑睍㍁䑁䅯䅊䭂䍁䅑睍㍁䅁䅁睓䅧䝁䄴䅁湁䙁䅳兒噂䍁䅁杒灂䝁䄴兙畂䝁䅍兡桂䝁䅷䅉兂䡁䅉睢浂䝁䅫䅢求䍁䅁兌杁䑁䅉䅍祁䑁䅅䅉瑁䍁䅁睍瑁䑁䅅免瑁䑁䅉杍畁䡁䅧䅢穂䝁䄰兘呂䕁䄸睊桁䍁䅑睕歁䑁䅍兏䅁䕁䥍䅁畂䅁䅁睊扂䕁䅕兖杁䕁䅙兡畂䝁䅅杢橂䝁䅫兙獂䍁䅁䅕祂䝁䄸杚灂䝁䅷党杁䍁䄰䅉祁䑁䅁杍硁䍁䅁兌杁䑁䅍兌硁䑁䅅兌祁䑁䅉杌㑂䝁䅷督瑂䙁䄰睕偂䍁䅣光歁䙁䅙䅊ぁ䑁䅉䅁䵂䅃䅁来䅁䍁䅣睗䙂䙁䅕䅉䝂䝁䅫杢桂䝁䄴睙灂䝁䅅䅢杁䙁䅁杣療䝁䅙兡獂䝁䅕䅉瑁䍁䅁杍睁䑁䅉免杁䍁䄰䅉穁䍁䄰免硁䍁䄰杍祁䍁䄴䅥獂䡁䅍兢摂䙁䅍睔湁䍁䅅䅊塂䍁䅑䅎㑁䑁䅯䅊塂䍁䅑兎㉁䅁䅁杔䅧䝁䄴䅁湁䙁䅳兒噂䍁䅁杒灂䝁䄴兙畂䝁䅍兡桂䝁䅷䅉兂䡁䅉睢浂䝁䅫䅢求䍁䅁兌杁䑁䅉䅍祁䑁䅅䅉瑁䍁䅁睍瑁䑁䅅免瑁䑁䅉杍畁䡁䅧䅢穂䝁䄰兘呂䕁䄸睊桁䍁䅑䅗歁䑁䅑杍䅁䕁䤰䅁畂䅁䅁睊扂䕁䅕兖杁䕁䅙兡畂䝁䅅杢橂䝁䅫兙獂䍁䅁䅕祂䝁䄸杚灂䝁䅷党杁䍁䄰䅉祁䑁䅁杍硁䍁䅁兌杁䑁䅍兌硁䑁䅅兌祁䑁䅉杌㑂䝁䅷督瑂䙁䄰睕偂䍁䅣光歁䙁䅧䅊ぁ䑁䅍䅁偂䅃䅁杦䅁䍁䅣睗䙂䙁䅕䅉䝂䝁䅫杢桂䝁䄴睙灂䝁䅅䅢杁䙁䅁杣療䝁䅙兡獂䝁䅕䅉瑁䍁䅁杍睁䑁䅉免杁䍁䄰䅉穁䍁䄰免硁䍁䄰杍祁䍁䄴䅥獂䡁䅍兢摂䙁䅍䅕呂䕁䅍睔杁䍁䅧杍灁䍁䅣光歁䕁䅉䅊硁䑁䅅兎䅁䡁䤸䅁㡂䅁䅁睊扂䕁䅕兖杁䕁䅙兡畂䝁䅅杢橂䝁䅫兙獂䍁䅁䅕祂䝁䄸杚灂䝁䅷党杁䍁䄰䅉祁䑁䅁杍硁䍁䅁兌杁䑁䅍兌硁䑁䅅兌祁䑁䅉杌㑂䝁䅷督瑂䙁䄰睕兂䙁䅍睑偂䍁䅁䅋祁䍁䅫睊桁䍁䅑睑歁䑁䅉䅍䅁䥁䥅䅁䥃䅁䅁睊扂䕁䅕兖杁䕁䅙兡畂䝁䅅杢橂䝁䅫兙獂䍁䅁䅕祂䝁䄸杚灂䝁䅷党杁䍁䄰䅉祁䑁䅁杍硁䍁䅁兌杁䑁䅍兌硁䑁䅅兌祁䑁䅉杌㑂䝁䅷督瑂䙁䄰睕兂䙁䅍睑偂䍁䅁䅋祁䍁䅫睊桁䍁䅑睑歁䑁䅉䅎㙁䍁䅑睑歁䑁䅍兎䅁䥁䥍䅁㡂䅁䅁睊扂䕁䅕兖杁䕁䅙兡畂䝁䅅杢橂䝁䅫兙獂䍁䅁䅕祂䝁䄸杚灂䝁䅷党杁䍁䄰䅉祁䑁䅁杍硁䍁䅁兌杁䑁䅍兌硁䑁䅅兌祁䑁䅉杌㑂䝁䅷督瑂䙁䄰睕兂䙁䅍睑偂䍁䅁䅋祁䍁䅫睊桁䍁䅑睑歁䑁䅍李䅁䥁䥕䅁䭃䅁䅁睊扂䕁䅕兖杁䕁䅙兡畂䝁䅅杢橂䝁䅫兙獂䍁䅁䅕祂䝁䄸杚灂䝁䅷党杁䍁䄰䅉祁䑁䅁杍硁䍁䅁兌杁䑁䅍兌硁䑁䅅兌祁䑁䅉杌㑂䝁䅷督瑂䙁䄰睕兂䙁䅍睑偂䍁䅁䅋祁䍁䅫睊桁䍁䅑睑歁䑁䅑免㙁䍁䅑睑歁䑁䅅免穁䅁䅁睨䅧䥁䅷䅁湁䙁䅳兒噂䍁䅁杒灂䝁䄴兙畂䝁䅍兡桂䝁䅷䅉兂䡁䅉睢浂䝁䅫䅢求䍁䅁兌杁䑁䅉䅍祁䑁䅅䅉瑁䍁䅁睍瑁䑁䅅免瑁䑁䅉杍畁䡁䅧䅢穂䝁䄰兘呂䙁䅁睕䑂䕁䄸䅉潁䑁䅉克湁䍁䅅䅊䕂䍁䅑免硁䑁䅧杏歁䕁䄸䅊硁䑁䅅䅏䅁䥁䥁䅁䥃䅁䅁睊扂䕁䅕兖杁䕁䅙兡畂䝁䅅杢橂䝁䅫兙獂䍁䅁䅕祂䝁䄸杚灂䝁䅷党杁䍁䄰䅉祁䑁䅁杍硁䍁䅁兌杁䑁䅍兌硁䑁䅅兌祁䑁䅉杌㑂䝁䅷督瑂䙁䄰睕兂䙁䅍睑偂䍁䅁䅋祁䍁䅫睊桁䍁䅑杒歁䑁䅉䅍㙁䍁䅑睒歁䑁䅉䅍䅁䥁䥉䅁䥃䅁䅁睊扂䕁䅕兖杁䕁䅙兡畂䝁䅅杢橂䝁䅫兙獂䍁䅁䅕祂䝁䄸杚灂䝁䅷党杁䍁䄰䅉祁䑁䅁杍硁䍁䅁兌杁䑁䅍兌硁䑁䅅兌祁䑁䅉杌㑂䝁䅷督瑂䙁䄰睕兂䙁䅍睑偂䍁䅁䅋祁䍁䅫睊桁䍁䅑杒歁䑁䅉免㙁䍁䅑睒歁䑁䅉免䅁䥁䥑䅁䥃䅁䅁睊扂䕁䅕兖杁䕁䅙兡畂䝁䅅杢橂䝁䅫兙獂䍁䅁䅕祂䝁䄸杚灂䝁䅷党杁䍁䄰䅉祁䑁䅁杍硁䍁䅁兌杁䑁䅍兌硁䑁䅅兌祁䑁䅉杌㑂䝁䅷督瑂䙁䄰睕兂䙁䅍睑偂䍁䅁䅋祁䍁䅫睊桁䍁䅑杒歁䑁䅍李㙁䍁䅑杓歁䑁䅍李䅁䥁䥙䅁䥃䅁䅁睊扂䕁䅕兖杁䕁䅙兡畂䝁䅅杢橂䝁䅫兙獂䍁䅁䅕祂䝁䄸杚灂䝁䅷党杁䍁䄰䅉祁䑁䅁杍硁䍁䅁兌杁䑁䅍兌硁䑁䅅兌祁䑁䅉杌㑂䝁䅷督瑂䙁䄰睕兂䙁䅍睑偂䍁䅁䅋祁䍁䅫睊桁䍁䅑杒歁䑁䅍睎㙁䍁䅑杓歁䑁䅍睎䅁䥁䥧䅁㡂䅁䅁睊扂䕁䅕兖杁䕁䅙兡畂䝁䅅杢橂䝁䅫兙獂䍁䅁䅕祂䝁䄸杚灂䝁䅷党杁䍁䄰䅉祁䑁䅁杍硁䍁䅁兌杁䑁䅍兌硁䑁䅅兌祁䑁䅉杌㑂䝁䅷督瑂䙁䄰睕兂䙁䅍睑偂䍁䅁䅋祁䍁䅫睊桁䍁䅑睕歁䑁䅍兏䅁䥁䥫䅁㡂䅁䅁睊扂䕁䅕兖杁䕁䅙兡畂䝁䅅杢橂䝁䅫兙獂䍁䅁䅕祂䝁䄸杚灂䝁䅷党杁䍁䄰䅉祁䑁䅁杍硁䍁䅁兌杁䑁䅍兌硁䑁䅅兌祁䑁䅉杌㑂䝁䅷督瑂䙁䄰睕兂䙁䅍睑偂䍁䅁䅋祁䍁䅫睊桁䍁䅑杖歁䑁䅑杍䅁䥁䥯䅁䥃䅁䅁睊扂䕁䅕兖杁䕁䅙兡畂䝁䅅杢橂䝁䅫兙獂䍁䅁䅕祂䝁䄸杚灂䝁䅷党杁䍁䄰䅉祁䑁䅁杍硁䍁䅁兌杁䑁䅍兌硁䑁䅅兌祁䑁䅉杌㑂䝁䅷督瑂䙁䄰睕兂䙁䅍睑偂䍁䅁䅋祁䍁䅫睊桁䍁䅑睖歁䑁䅑䅏㙁䍁䅑睖歁䑁䅕李䅁䥁䥷䅁㡂䅁䅁睊扂䕁䅕兖杁䕁䅙兡畂䝁䅅杢橂䝁䅫兙獂䍁䅁䅕祂䝁䄸杚灂䝁䅷党杁䍁䄰䅉祁䑁䅁杍硁䍁䅁兌杁䑁䅍兌硁䑁䅅兌祁䑁䅉杌㑂䝁䅷督瑂䙁䄰睕兂䙁䅍睑偂䍁䅁䅋祁䍁䅫睊桁䍁䅑䅗歁䑁䅑杍䅁䥁䥳䅁㡂䅁䅁睊扂䕁䅕兖杁䕁䅙兡畂䝁䅅杢橂䝁䅫兙獂䍁䅁䅕祂䝁䄸杚灂䝁䅷党杁䍁䄰䅉祁䑁䅁杍硁䍁䅁兌杁䑁䅍兌硁䑁䅅兌祁䑁䅉杌㑂䝁䅷督瑂䙁䄰睕兂䙁䅍睑偂䍁䅁䅋祁䍁䅫睊桁䍁䅑䅗歁䑁䅑睍䅁䥁䤰䅁祂䅁䅁睊扂䕁䅕兖杁䕁䅙兡畂䝁䅅杢橂䝁䅫兙獂䍁䅁䅕祂䝁䄸杚灂䝁䅷党杁䍁䄰䅉祁䑁䅁杍硁䍁䅁兌杁䑁䅍兌硁䑁䅅兌祁䑁䅉杌㑂䝁䅷督瑂䙁䄰睕卂䕁䅕睊桁䍁䅑村歁䑁䅅免ㅁ䅁䅁兑䅧䡁䅁䅁湁䙁䅳兒噂䍁䅁杒灂䝁䄴兙畂䝁䅍兡桂䝁䅷䅉兂䡁䅉睢浂䝁䅫䅢求䍁䅁兌杁䑁䅉䅍祁䑁䅅䅉瑁䍁䅁睍瑁䑁䅅免瑁䑁䅉杍畁䡁䅧䅢穂䝁䄰兘呂䙁䅉兒湁䍁䅅䅊䑂䍁䅑杍睁䅁䅁䅎䅧䡁䅷䅁湁䙁䅳兒噂䍁䅁杒灂䝁䄴兙畂䝁䅍兡桂䝁䅷䅉兂䡁䅉睢浂䝁䅫䅢求䍁䅁兌杁䑁䅉䅍祁䑁䅅䅉瑁䍁䅁睍瑁䑁䅅免瑁䑁䅉杍畁䡁䅧䅢穂䝁䄰兘呂䙁䅉兒湁䍁䅅䅊䑂䍁䅑杍ぁ䑁䅯䅊䑂䍁䅑睍ㅁ䅁䅁李䅧䡁䅁䅁湁䙁䅳兒噂䍁䅁杒灂䝁䄴兙畂䝁䅍兡桂䝁䅷䅉兂䡁䅉睢浂䝁䅫䅢求䍁䅁兌杁䑁䅉䅍祁䑁䅅䅉瑁䍁䅁睍瑁䑁䅅免瑁䑁䅉杍畁䡁䅧䅢穂䝁䄰兘呂䙁䅉兒湁䍁䅅䅊䑂䍁䅑睍㉁䅁䅁䅏䅧䡁䄴䅁湁䙁䅳兒噂䍁䅁杒灂䝁䄴兙畂䝁䅍兡桂䝁䅷䅉兂䡁䅉睢浂䝁䅫䅢求䍁䅁兌杁䑁䅉䅍祁䑁䅅䅉瑁䍁䅁睍瑁䑁䅅免瑁䑁䅉杍畁䡁䅧䅢穂䝁䄰兘呂䙁䅉兒湁䍁䅅䅊䑂䍁䅑䅎硁䑁䅯䅊䑂䍁䅑免硁䑁䅍䅁㙁䅃䅁䅧䅁䍁䅣睗䙂䙁䅕䅉䝂䝁䅫杢桂䝁䄴睙灂䝁䅅䅢杁䙁䅁杣療䝁䅙兡獂䝁䅕䅉瑁䍁䅁杍睁䑁䅉免杁䍁䄰䅉穁䍁䄰免硁䍁䄰杍祁䍁䄴䅥獂䡁䅍兢摂䙁䅍杕䙂䍁䅣光歁䕁䅑䅊硁䑁䅅䅏㙁䍁䅑睔歁䑁䅅免㑁䅁䅁村䅧䡁䅷䅁湁䙁䅳兒噂䍁䅁杒灂䝁䄴兙畂䝁䅍兡桂䝁䅷䅉兂䡁䅉睢浂䝁䅫䅢求䍁䅁兌杁䑁䅉䅍祁䑁䅅䅉瑁䍁䅁睍瑁䑁䅅免瑁䑁䅉杍畁䡁䅧䅢穂䝁䄰兘呂䙁䅉兒湁䍁䅅䅊䝂䍁䅑杍睁䑁䅯䅊䡂䍁䅑杍睁䅁䅁兎䅧䡁䅷䅁湁䙁䅳兒噂䍁䅁杒灂䝁䄴兙畂䝁䅍兡桂䝁䅷䅉兂䡁䅉睢浂䝁䅫䅢求䍁䅁兌杁䑁䅉䅍祁䑁䅅䅉瑁䍁䅁睍瑁䑁䅅免瑁䑁䅉杍畁䡁䅧䅢穂䝁䄰兘呂䙁䅉兒湁䍁䅅䅊䝂䍁䅑杍硁䑁䅯䅊䡂䍁䅑杍硁䅁䅁睎䅧䡁䅷䅁湁䙁䅳兒噂䍁䅁杒灂䝁䄴兙畂䝁䅍兡桂䝁䅷䅉兂䡁䅉睢浂䝁䅫䅢求䍁䅁兌杁䑁䅉䅍祁䑁䅅䅉瑁䍁䅁睍瑁䑁䅅免瑁䑁䅉杍畁䡁䅧䅢穂䝁䄰兘呂䙁䅉兒湁䍁䅅䅊䝂䍁䅑睍㉁䑁䅯䅊䭂䍁䅑睍㉁䅁䅁兏䅧䡁䅷䅁湁䙁䅳兒噂䍁䅁杒灂䝁䄴兙畂䝁䅍兡桂䝁䅷䅉兂䡁䅉睢浂䝁䅫䅢求䍁䅁兌杁䑁䅉䅍祁䑁䅅䅉瑁䍁䅁睍瑁䑁䅅免瑁䑁䅉杍畁䡁䅧䅢穂䝁䄰兘呂䙁䅉兒湁䍁䅅䅊䝂䍁䅑睍㍁䑁䅯䅊䭂䍁䅑睍㍁䅁䅁睏䅧䡁䅁䅁湁䙁䅳兒噂䍁䅁杒灂䝁䄴兙畂䝁䅍兡桂䝁䅷䅉兂䡁䅉睢浂䝁䅫䅢求䍁䅁兌杁䑁䅉䅍祁䑁䅅䅉瑁䍁䅁睍瑁䑁䅅免瑁䑁䅉杍畁䡁䅧䅢穂䝁䄰兘呂䙁䅉兒湁䍁䅅䅊呂䍁䅑睍㕁䅁䅁䅐䅧䡁䅁䅁湁䙁䅳兒噂䍁䅁杒灂䝁䄴兙畂䝁䅍兡桂䝁䅷䅉兂䡁䅉睢浂䝁䅫䅢求䍁䅁兌杁䑁䅉䅍祁䑁䅅䅉瑁䍁䅁睍瑁䑁䅅免瑁䑁䅉杍畁䡁䅧䅢穂䝁䄰兘呂䙁䅉兒湁䍁䅅䅊坂䍁䅑䅎祁䅁䅁児䅧䡁䅷䅁湁䙁䅳兒噂䍁䅁杒灂䝁䄴兙畂䝁䅍兡桂䝁䅷䅉兂䡁䅉睢浂䝁䅫䅢求䍁䅁兌杁䑁䅉䅍祁䑁䅅䅉瑁䍁䅁睍瑁䑁䅅免瑁䑁䅉杍畁䡁䅧䅢穂䝁䄰兘呂䙁䅉兒湁䍁䅅䅊塂䍁䅑䅎㑁䑁䅯䅊塂䍁䅑兎㉁䅁䅁睐䅧䡁䅁䅁湁䙁䅳兒噂䍁䅁杒灂䝁䄴兙畂䝁䅍兡桂䝁䅷䅉兂䡁䅉睢浂䝁䅫䅢求䍁䅁兌杁䑁䅉䅍祁䑁䅅䅉瑁䍁䅁睍瑁䑁䅅免瑁䑁䅉杍畁䡁䅧䅢穂䝁䄰兘呂䙁䅉兒湁䍁䅅䅊奂䍁䅑䅎祁䅁䅁材䅧䡁䅁䅁湁䙁䅳兒噂䍁䅁杒灂䝁䄴兙畂䝁䅍兡桂䝁䅷䅉兂䡁䅉睢浂䝁䅫䅢求䍁䅁兌杁䑁䅉䅍祁䑁䅅䅉瑁䍁䅁睍瑁</t>
  </si>
  <si>
    <t>䑁䅅免瑁䑁䅉杍畁䡁䅧䅢穂䝁䄰兘呂䙁䅉兒湁䍁䅅䅊奂䍁䅑䅎穁䅁䅁䅑䅧䡁䅧䅁湁䙁䅳兒噂䍁䅁杒灂䝁䄴兙畂䝁䅍兡桂䝁䅷䅉兂䡁䅉睢浂䝁䅫䅢求䍁䅁兌杁䑁䅉䅍祁䑁䅅䅉瑁䍁䅁睍瑁䑁䅅免瑁䑁䅉杍畁䡁䅧䅢穂䝁䄰兘呂䙁䅣兒兂䕁䅍睔湁䍁䅅䅊䍂䍁䅑免硁䑁䅕䅁扃䅃䅁杤䅁䍁䅣睗䙂䙁䅕䅉䝂䝁䅫杢桂䝁䄴睙灂䝁䅅䅢杁䙁䅁杣療䝁䅙兡獂䝁䅕䅉瑁䍁䅁杍睁䑁䅉免杁䍁䄰䅉穁䍁䄰免硁䍁䄰杍祁䍁䄴䅥獂䡁䅍兢摂䙁䅍睖䙂䙁䅁睑偂䍁䅣光歁䕁䅍䅊祁䑁䅁䅁佃䅃䅁杧䅁䍁䅣睗䙂䙁䅕䅉䝂䝁䅫杢桂䝁䄴睙灂䝁䅅䅢杁䙁䅁杣療䝁䅙兡獂䝁䅕䅉瑁䍁䅁杍睁䑁䅉免杁䍁䄰䅉穁䍁䄰免硁䍁䄰杍祁䍁䄴䅥獂䡁䅍兢摂䙁䅍睖䙂䙁䅁睑偂䍁䅣光歁䕁䅍䅊祁䑁䅑杏歁䕁䅍䅊穁䑁䅕䅁元䅃䅁杤䅁䍁䅣睗䙂䙁䅕䅉䝂䝁䅫杢桂䝁䄴睙灂䝁䅅䅢杁䙁䅁杣療䝁䅙兡獂䝁䅕䅉瑁䍁䅁杍睁䑁䅉免杁䍁䄰䅉穁䍁䄰免硁䍁䄰杍祁䍁䄴䅥獂䡁䅍兢摂䙁䅍睖䙂䙁䅁睑偂䍁䅣光歁䕁䅍䅊穁䑁䅙䅁千䅃䅁䅨䅁䍁䅣睗䙂䙁䅕䅉䝂䝁䅫杢桂䝁䄴睙灂䝁䅅䅢杁䙁䅁杣療䝁䅙兡獂䝁䅕䅉瑁䍁䅁杍睁䑁䅉免杁䍁䄰䅉穁䍁䄰免硁䍁䄰杍祁䍁䄴䅥獂䡁䅍兢摂䙁䅍睖䙂䙁䅁睑偂䍁䅣光歁䕁䅍䅊ぁ䑁䅅杏歁䕁䅍䅊硁䑁䅅睍䅁䩁䥑䅁䝃䅁䅁睊扂䕁䅕兖杁䕁䅙兡畂䝁䅅杢橂䝁䅫兙獂䍁䅁䅕祂䝁䄸杚灂䝁䅷党杁䍁䄰䅉祁䑁䅁杍硁䍁䅁兌杁䑁䅍兌硁䑁䅅兌祁䑁䅉杌㑂䝁䅷督瑂䙁䄰睕塂䕁䅕䅕䑂䕁䄸睊桁䍁䅑䅒歁䑁䅅免㑁䑁䅯䅊偂䍁䅑免硁䑁䅧䅁捃䅃䅁杧䅁䍁䅣睗䙂䙁䅕䅉䝂䝁䅫杢桂䝁䄴睙灂䝁䅅䅢杁䙁䅁杣療䝁䅙兡獂䝁䅕䅉瑁䍁䅁杍睁䑁䅉免杁䍁䄰䅉穁䍁䄰免硁䍁䄰杍祁䍁䄴䅥獂䡁䅍兢摂䙁䅍睖䙂䙁䅁睑偂䍁䅣光歁䕁䅙䅊祁䑁䅁杏歁䕁䅣䅊祁䑁䅁䅁偃䅃䅁杧䅁䍁䅣睗䙂䙁䅕䅉䝂䝁䅫杢桂䝁䄴睙灂䝁䅅䅢杁䙁䅁杣療䝁䅙兡獂䝁䅕䅉瑁䍁䅁杍睁䑁䅉免杁䍁䄰䅉穁䍁䄰免硁䍁䄰杍祁䍁䄴䅥獂䡁䅍兢摂䙁䅍睖䙂䙁䅁睑偂䍁䅣光歁䕁䅙䅊祁䑁䅅杏歁䕁䅣䅊祁䑁䅅䅁剃䅃䅁杧䅁䍁䅣睗䙂䙁䅕䅉䝂䝁䅫杢桂䝁䄴睙灂䝁䅅䅢杁䙁䅁杣療䝁䅙兡獂䝁䅕䅉瑁䍁䅁杍睁䑁䅉免杁䍁䄰䅉穁䍁䄰免硁䍁䄰杍祁䍁䄴䅥獂䡁䅍兢摂䙁䅍睖䙂䙁䅁睑偂䍁䅣光歁䕁䅙䅊穁䑁䅙杏歁䕁䅯䅊穁䑁䅙䅁呃䅃䅁杧䅁䍁䅣睗䙂䙁䅕䅉䝂䝁䅫杢桂䝁䄴睙灂䝁䅅䅢杁䙁䅁杣療䝁䅙兡獂䝁䅕䅉瑁䍁䅁杍睁䑁䅉免杁䍁䄰䅉穁䍁䄰免硁䍁䄰杍祁䍁䄴䅥獂䡁䅍兢摂䙁䅍睖䙂䙁䅁睑偂䍁䅣光歁䕁䅙䅊穁䑁䅣杏歁䕁䅯䅊穁䑁䅣䅁噃䅃䅁杤䅁䍁䅣睗䙂䙁䅕䅉䝂䝁䅫杢桂䝁䄴睙灂䝁䅅䅢杁䙁䅁杣療䝁䅙兡獂䝁䅕䅉瑁䍁䅁杍睁䑁䅉免杁䍁䄰䅉穁䍁䄰免硁䍁䄰杍祁䍁䄴䅥獂䡁䅍兢摂䙁䅍睖䙂䙁䅁睑偂䍁䅣光歁䙁䅍䅊穁䑁䅫䅁坃䅃䅁杤䅁䍁䅣睗䙂䙁䅕䅉䝂䝁䅫杢桂䝁䄴睙灂䝁䅅䅢杁䙁䅁杣療䝁䅙兡獂䝁䅕䅉瑁䍁䅁杍睁䑁䅉免杁䍁䄰䅉穁䍁䄰免硁䍁䄰杍祁䍁䄴䅥獂䡁䅍兢摂䙁䅍睖䙂䙁䅁睑偂䍁䅣光歁䙁䅙䅊ぁ䑁䅉䅁塃䅃䅁杧䅁䍁䅣睗䙂䙁䅕䅉䝂䝁䅫杢桂䝁䄴睙灂䝁䅅䅢杁䙁䅁杣療䝁䅙兡獂䝁䅕䅉瑁䍁䅁杍睁䑁䅉免杁䍁䄰䅉穁䍁䄰免硁䍁䄰杍祁䍁䄴䅥獂䡁䅍兢摂䙁䅍睖䙂䙁䅁睑偂䍁䅣光歁䙁䅣䅊ぁ䑁䅧杏歁䙁䅣䅊ㅁ䑁䅙䅁婃䅃䅁杤䅁䍁䅣睗䙂䙁䅕䅉䝂䝁䅫杢桂䝁䄴睙灂䝁䅅䅢杁䙁䅁杣療䝁䅙兡獂䝁䅕䅉瑁䍁䅁杍睁䑁䅉免杁䍁䄰䅉穁䍁䄰免硁䍁䄰杍祁䍁䄴䅥獂䡁䅍兢摂䙁䅍睖䙂䙁䅁睑偂䍁䅣光歁䙁䅧䅊ぁ䑁䅉䅁奃䅃䅁杤䅁䍁䅣睗䙂䙁䅕䅉䝂䝁䅫杢桂䝁䄴睙灂䝁䅅䅢杁䙁䅁杣療䝁䅙兡獂䝁䅕䅉瑁䍁䅁杍睁䑁䅉免杁䍁䄰䅉穁䍁䄰免硁䍁䄰杍祁䍁䄴䅥獂䡁䅍兢摂䙁䅍睖䙂䙁䅁睑偂䍁䅣光歁䙁䅧䅊ぁ䑁䅍䅁慃䅃䅁来䅁䍁䅣睗䙂䙁䅕䅉䝂䝁䅫杢桂䝁䄴睙灂䝁䅅䅢杁䙁䅁杣療䝁䅙兡獂䝁䅕䅉瑁䍁䅁杍睁䑁䅉免杁䍁䄰䅉穁䍁䄰免硁䍁䄰杍祁䍁䄴䅥獂䡁䅍兢摂䙁䅍睖䙂䙁䅁睑偂䑁䅅睊桁䍁䅑村歁䑁䅅免ㅁ䅁䅁杮䅕䡁䅧䅁湁䙁䅳兒噂䍁䅁杒灂䝁䄴兙畂䝁䅍兡桂䝁䅷䅉兂䡁䅉睢浂䝁䅫䅢求䍁䅁兌杁䑁䅉䅍祁䑁䅅䅉瑁䍁䅁睍瑁䑁䅅免瑁䑁䅉杍畁䡁䅧䅢穂䝁䄰兘呂䙁䅣兒兂䕁䅍睔硁䍁䅣光歁䕁䅍䅊祁䑁䅁䅁剃兂䅁䅨䅁䍁䅣睗䙂䙁䅕䅉䝂䝁䅫杢桂䝁䄴睙灂䝁䅅䅢杁䙁䅁杣療䝁䅙兡獂䝁䅕䅉瑁䍁䅁杍睁䑁䅉免杁䍁䄰䅉穁䍁䄰免硁䍁䄰杍祁䍁䄴䅥獂䡁䅍兢摂䙁䅍睖䙂䙁䅁睑偂䑁䅅睊桁䍁䅑睑歁䑁䅉䅎㙁䍁䅑睑歁䑁䅍兎䅁䩁䙍䅁㑂䅁䅁睊扂䕁䅕兖杁䕁䅙兡畂䝁䅅杢橂䝁䅫兙獂䍁䅁䅕祂䝁䄸杚灂䝁䅷党杁䍁䄰䅉祁䑁䅁杍硁䍁䅁兌杁䑁䅍兌硁䑁䅅兌祁䑁䅉杌㑂䝁䅷督瑂䙁䄰睕塂䕁䅕䅕䑂䕁䄸免湁䍁䅅䅊䑂䍁䅑睍㉁䅁䅁杬䅕䥁䅙䅁湁䙁䅳兒噂䍁䅁杒灂䝁䄴兙畂䝁䅍兡桂䝁䅷䅉兂䡁䅉睢浂䝁䅫䅢求䍁䅁兌杁䑁䅉䅍祁䑁䅅䅉瑁䍁䅁睍瑁䑁䅅免瑁䑁䅉杍畁䡁䅧䅢穂䝁䄰兘呂䙁䅣兒兂䕁䅍睔硁䍁䅣光歁䕁䅍䅊ぁ䑁䅅杏歁䕁䅍䅊硁䑁䅅睍䅁䩁䙧䅁䥃䅁䅁睊扂䕁䅕兖杁䕁䅙兡畂䝁䅅杢橂䝁䅫兙獂䍁䅁䅕祂䝁䄸杚灂䝁䅷党杁䍁䄰䅉祁䑁䅁杍硁䍁䅁兌杁䑁䅍兌硁䑁䅅兌祁䑁䅉杌㑂䝁䅷督瑂䙁䄰睕塂䕁䅕䅕䑂䕁䄸免湁䍁䅅䅊䕂䍁䅑免硁䑁䅧杏歁䕁䄸䅊硁䑁䅅䅏䅁䩁䘸䅁䕃䅁䅁睊扂䕁䅕兖杁䕁䅙兡畂䝁䅅杢橂䝁䅫兙獂䍁䅁䅕祂䝁䄸杚灂䝁䅷党杁䍁䄰䅉祁䑁䅁杍硁䍁䅁兌杁䑁䅍兌硁䑁䅅兌祁䑁䅉杌㑂䝁䅷督瑂䙁䄰睕塂䕁䅕䅕䑂䕁䄸免湁䍁䅅䅊䝂䍁䅑杍睁䑁䅯䅊䡂䍁䅑杍睁䅁䅁杫䅕䥁䅑䅁湁䙁䅳兒噂䍁䅁杒灂䝁䄴兙畂䝁䅍兡桂䝁䅷䅉兂䡁䅉睢浂䝁䅫䅢求䍁䅁兌杁䑁䅉䅍祁䑁䅅䅉瑁䍁䅁睍瑁䑁䅅免瑁䑁䅉杍畁䡁䅧䅢穂䝁䄰兘呂䙁䅣兒兂䕁䅍睔硁䍁䅣光歁䕁䅙䅊祁䑁䅅杏歁䕁䅣䅊祁䑁䅅䅁啃兂䅁䅨䅁䍁䅣睗䙂䙁䅕䅉䝂䝁䅫杢桂䝁䄴睙灂䝁䅅䅢杁䙁䅁杣療䝁䅙兡獂䝁䅕䅉瑁䍁䅁杍睁䑁䅉免杁䍁䄰䅉穁䍁䄰免硁䍁䄰杍祁䍁䄴䅥獂䡁䅍兢摂䙁䅍睖䙂䙁䅁睑偂䑁䅅睊桁䍁䅑杒歁䑁䅍李㙁䍁䅑杓歁䑁䅍李䅁䩁䙣䅁䕃䅁䅁睊扂䕁䅕兖杁䕁䅙兡畂䝁䅅杢橂䝁䅫兙獂䍁䅁䅕祂䝁䄸杚灂䝁䅷党杁䍁䄰䅉祁䑁䅁杍硁䍁䅁兌杁䑁䅍兌硁䑁䅅兌祁䑁䅉杌㑂䝁䅷督瑂䙁䄰睕塂䕁䅕䅕䑂䕁䄸免湁䍁䅅䅊䝂䍁䅑睍㍁䑁䅯䅊䭂䍁䅑睍㍁䅁䅁六䅕䡁䅧䅁湁䙁䅳兒噂䍁䅁杒灂䝁䄴兙畂䝁䅍兡桂䝁䅷䅉兂䡁䅉睢浂䝁䅫䅢求䍁䅁兌杁䑁䅉䅍祁䑁䅅䅉瑁䍁䅁睍瑁䑁䅅免瑁䑁䅉杍畁䡁䅧䅢穂䝁䄰兘呂䙁䅣兒兂䕁䅍睔硁䍁䅣光歁䙁䅍䅊穁䑁䅫䅁噃兂䅁䅥䅁䍁䅣睗䙂䙁䅕䅉䝂䝁䅫杢桂䝁䄴睙灂䝁䅅䅢杁䙁䅁杣療䝁䅙兡獂䝁䅕䅉瑁䍁䅁杍睁䑁䅉免杁䍁䄰䅉穁䍁䄰免硁䍁䄰杍祁䍁䄴䅥獂䡁䅍兢摂䙁䅍睖䙂䙁䅁睑偂䑁䅅睊桁䍁䅑杖歁䑁䅑杍䅁䩁䙯䅁䕃䅁䅁睊扂䕁䅕兖杁䕁䅙兡畂䝁䅅杢橂䝁䅫兙獂䍁䅁䅕祂䝁䄸杚灂䝁䅷党杁䍁䄰䅉祁䑁䅁杍硁䍁䅁兌杁䑁䅍兌硁䑁䅅兌祁䑁䅉杌㑂䝁䅷督瑂䙁䄰睕塂䕁䅕䅕䑂䕁䄸免湁䍁䅅䅊塂䍁䅑䅎㑁䑁䅯䅊塂䍁䅑兎㉁䅁䅁䅮䅕䡁䅧䅁湁䙁䅳兒噂䍁䅁杒灂䝁䄴兙畂䝁䅍兡桂䝁䅷䅉兂䡁䅉睢浂䝁䅫䅢求䍁䅁兌杁䑁䅉䅍祁䑁䅅䅉瑁䍁䅁睍瑁䑁䅅免瑁䑁䅉杍畁䡁䅧䅢穂䝁䄰兘呂䙁䅣兒兂䕁䅍睔硁䍁䅣光歁䙁䅧䅊ぁ䑁䅉䅁扃兂䅁䅥䅁䍁䅣睗䙂䙁䅕䅉䝂䝁䅫杢桂䝁䄴睙灂䝁䅅䅢杁䙁䅁杣療䝁䅙兡獂䝁䅕䅉瑁䍁䅁杍睁䑁䅉免杁䍁䄰䅉穁䍁䄰免硁䍁䄰杍祁䍁䄴䅥獂䡁䅍兢摂䙁䅍睖䙂䙁䅁睑偂䑁䅅睊桁䍁䅑䅗歁䑁䅑睍䅁䩁䘰䅁祂䅁䅁睊扂䕁䅕兖杁䕁䅙兡畂䝁䅅杢橂䝁䅫兙獂䍁䅁䅕祂䝁䄸杚灂䝁䅷党杁䍁䄰䅉祁䑁䅁杍硁䍁䅁兌杁䑁䅍兌硁䑁䅅兌祁䑁䅉杌㑂䝁䅷督瑂䙁䄰杖坂䕁䅍睊桁䍁䅑村歁䑁䅅免ㅁ䅁䅁睘䅧䡁䅁䅁湁䙁䅳兒噂䍁䅁杒灂䝁䄴兙畂䝁䅍兡桂䝁䅷䅉兂䡁䅉睢浂䝁䅫䅢求䍁䅁兌杁䑁䅉䅍祁䑁䅅䅉瑁䍁䅁睍瑁䑁䅅免瑁䑁䅉杍畁䡁䅧䅢穂䝁䄰兘坂䙁䅙睑湁䍁䅅䅊䑂䍁䅑杍睁䅁䅁杕䅧䡁䅷䅁湁䙁䅳兒噂䍁䅁杒灂䝁䄴兙畂䝁䅍兡桂䝁䅷䅉兂䡁䅉睢浂䝁䅫䅢求䍁䅁兌杁䑁䅉䅍祁䑁䅅䅉瑁䍁䅁睍瑁䑁䅅免瑁䑁䅉杍畁䡁䅧䅢穂䝁䄰兘坂䙁䅙睑湁䍁䅅䅊䑂䍁䅑杍ぁ䑁䅯䅊䑂䍁䅑睍ㅁ䅁䅁䅖䅧䡁䅁䅁湁䙁䅳兒噂䍁䅁杒灂䝁䄴兙畂䝁䅍兡桂䝁䅷䅉兂䡁䅉睢浂䝁䅫䅢求䍁䅁兌杁䑁䅉䅍祁䑁䅅䅉瑁䍁䅁睍瑁䑁䅅免瑁䑁䅉杍畁䡁䅧䅢穂䝁䄰兘坂䙁䅙睑湁䍁䅅䅊䑂䍁䅑睍㉁䅁䅁杖䅧䡁䄴䅁湁䙁䅳兒噂䍁䅁杒灂䝁䄴兙畂䝁䅍兡桂䝁䅷䅉兂䡁䅉睢浂䝁䅫䅢求䍁䅁兌杁䑁䅉䅍祁䑁䅅䅉瑁䍁䅁睍瑁䑁䅅免瑁䑁䅉杍畁䡁䅧䅢穂䝁䄰兘坂䙁䅙睑湁䍁䅅䅊䑂䍁䅑䅎硁䑁䅯䅊䑂䍁䅑免硁䑁䅍䅁奂䅃䅁䅧䅁䍁䅣睗䙂䙁䅕䅉䝂䝁䅫杢桂䝁䄴睙灂䝁䅅䅢杁䙁䅁杣療䝁䅙兡獂䝁䅕䅉瑁䍁䅁杍睁䑁䅉免杁䍁䄰䅉穁䍁䄰免硁䍁䄰杍祁䍁䄴䅥獂䡁䅍兢摂䙁䅙杖䑂䍁䅣光歁䕁䅑䅊硁䑁䅅䅏㙁䍁䅑睔歁䑁䅅免㑁䅁䅁䅙䅧䡁䅷䅁湁䙁䅳兒噂䍁䅁杒灂䝁䄴兙畂䝁䅍兡桂䝁䅷䅉兂䡁䅉睢浂䝁䅫䅢求䍁䅁兌杁䑁䅉䅍祁䑁䅅䅉瑁䍁䅁睍瑁䑁䅅免瑁䑁䅉杍畁䡁䅧䅢穂䝁䄰兘坂䙁䅙睑湁䍁䅅䅊䝂䍁䅑杍睁䑁䅯䅊䡂䍁䅑杍睁䅁䅁睕䅧䡁䅷䅁湁䙁䅳兒噂䍁䅁杒灂䝁䄴兙畂䝁䅍兡桂䝁䅷䅉兂䡁䅉睢浂䝁䅫䅢求䍁䅁兌杁䑁䅉䅍祁䑁䅅䅉瑁䍁䅁睍瑁䑁䅅免瑁䑁䅉杍畁䡁䅧䅢穂䝁䄰兘坂䙁䅙睑湁䍁䅅䅊䝂䍁䅑杍硁䑁䅯䅊䡂䍁䅑杍硁䅁䅁兖䅧䡁䅷䅁湁䙁䅳兒噂䍁䅁杒灂䝁䄴兙畂䝁䅍兡桂䝁䅷䅉兂䡁䅉睢浂䝁䅫䅢求䍁䅁兌杁䑁䅉䅍祁䑁䅅䅉瑁䍁䅁睍瑁䑁䅅免瑁䑁䅉杍畁䡁䅧䅢穂䝁䄰兘坂䙁䅙睑湁䍁䅅䅊䝂䍁䅑睍㉁䑁䅯䅊䭂䍁䅑睍㉁䅁䅁睖䅧䡁䅷䅁湁䙁䅳兒噂䍁䅁杒灂䝁䄴兙畂䝁䅍兡桂䝁䅷䅉兂䡁䅉睢浂䝁䅫䅢求䍁䅁兌杁䑁䅉䅍祁䑁䅅䅉瑁䍁䅁睍瑁䑁䅅免瑁䑁䅉杍畁䡁䅧䅢穂䝁䄰兘坂䙁䅙睑湁䍁䅅䅊䝂䍁䅑睍㍁䑁䅯䅊䭂䍁䅑睍㍁䅁䅁兗䅧䡁䅁䅁湁䙁䅳兒噂䍁䅁杒灂䝁䄴兙畂䝁䅍兡桂䝁䅷䅉兂䡁䅉睢浂䝁䅫䅢求䍁䅁兌杁䑁䅉䅍祁䑁䅅䅉瑁䍁䅁睍瑁䑁䅅免瑁䑁䅉杍畁䡁䅧䅢穂䝁䄰兘坂䙁䅙睑湁䍁䅅䅊呂䍁䅑睍㕁䅁䅁杗䅧䡁䅁䅁湁䙁䅳兒噂䍁䅁杒灂䝁䄴兙畂䝁䅍兡桂䝁䅷䅉兂䡁䅉睢浂䝁䅫䅢求䍁䅁兌杁䑁䅉䅍祁䑁䅅䅉瑁䍁䅁睍瑁䑁䅅免瑁䑁䅉杍畁䡁䅧䅢穂䝁䄰兘坂䙁䅙睑湁䍁䅅䅊坂䍁䅑䅎祁䅁䅁睗䅧䡁䅷䅁湁䙁䅳兒噂䍁䅁杒灂䝁䄴兙畂䝁䅍兡桂䝁䅷䅉兂䡁䅉睢浂䝁䅫䅢求䍁䅁兌杁䑁䅉䅍祁䑁䅅䅉瑁䍁䅁睍瑁䑁䅅免瑁䑁䅉杍畁䡁䅧䅢穂䝁䄰兘坂䙁䅙睑湁䍁䅅䅊塂䍁䅑䅎㑁䑁䅯䅊塂䍁䅑兎㉁䅁䅁兘䅧䡁䅁䅁湁䙁䅳兒噂䍁䅁杒灂䝁䄴兙畂䝁䅍兡桂䝁䅷䅉兂䡁䅉睢浂䝁䅫䅢求䍁䅁兌杁䑁䅉䅍祁䑁䅅䅉瑁䍁䅁睍瑁䑁䅅免瑁䑁䅉杍畁䡁䅧䅢穂䝁䄰兘坂䙁䅙睑湁䍁䅅䅊奂䍁䅑䅎祁䅁䅁䅘䅧䡁䅁䅁湁䙁䅳兒噂䍁䅁杒灂䝁䄴兙畂䝁䅍兡桂䝁䅷䅉兂䡁䅉睢浂䝁䅫䅢求䍁䅁兌杁䑁䅉䅍祁䑁䅅䅉瑁䍁䅁睍瑁䑁䅅免瑁䑁䅉杍畁䡁䅧䅢穂䝁䄰兘坂䙁䅙睑湁䍁䅅䅊奂䍁䅑䅎穁䅁䅁杘䅧䡁䅉䅁湁䙁䅳兒噂䍁䅁杒灂䝁䄴兙畂䝁䅍兡桂䝁䅷䅉兂䡁䅉睢浂䝁䅫䅢求䍁䅁兌杁䑁䅉䅍祁䑁䅅䅉瑁䍁䅁睍瑁䑁䅅免瑁䑁䅉杍畁䡁䅧䅢穂䝁䄰兘塂䕁䅕睑湁䍁䅅䅊䍂䍁䅑免硁䑁䅕䅁畂䅃䅁䅣䅁䍁䅣睗䙂䙁䅕䅉䝂䝁䅫杢桂䝁䄴睙灂䝁䅅䅢杁䙁䅁杣療䝁䅙兡獂䝁䅕䅉瑁䍁䅁杍睁䑁䅉免杁䍁䄰䅉穁䍁䄰免硁䍁䄰杍祁䍁䄴䅥獂䡁䅍兢摂䙁䅣兒䑂䍁䅣光歁䕁䅍䅊祁䑁䅁䅁桂䅃䅁䅦䅁䍁䅣睗䙂䙁䅕䅉䝂䝁䅫杢桂䝁䄴睙灂䝁䅅䅢杁䙁䅁杣療䝁䅙兡獂䝁䅕䅉瑁䍁䅁杍睁䑁䅉免杁䍁䄰䅉穁䍁䄰免硁䍁䄰杍祁䍁䄴䅥獂䡁䅍兢摂䙁䅣兒䑂䍁䅣光歁䕁䅍䅊祁䑁䅑杏歁䕁䅍䅊穁䑁䅕䅁橂䅃䅁䅣䅁䍁䅣睗䙂䙁䅕䅉䝂䝁䅫杢桂䝁䄴睙灂䝁䅅䅢杁䙁䅁杣療䝁䅙兡獂䝁䅕䅉瑁䍁䅁杍睁䑁䅉免杁䍁䄰䅉穁䍁䄰免硁䍁䄰杍祁䍁䄴䅥獂䡁䅍兢摂䙁䅣兒䑂䍁䅣光歁䕁䅍䅊穁䑁䅙䅁浂䅃䅁杦䅁䍁䅣睗䙂䙁䅕䅉䝂䝁䅫杢桂䝁䄴睙灂䝁䅅䅢杁䙁䅁杣療䝁䅙兡獂䝁䅕䅉瑁䍁䅁杍睁䑁䅉免杁䍁䄰䅉穁䍁䄰免硁䍁䄰杍祁䍁䄴䅥獂䡁䅍兢摂䙁䅣兒䑂䍁䅣光歁䕁䅍䅊ぁ䑁䅅杏歁䕁䅍䅊硁䑁䅅睍䅁䝁䥧䅁䅃䅁䅁睊扂䕁䅕兖杁䕁䅙兡畂䝁䅅杢橂䝁䅫兙獂䍁䅁䅕祂䝁䄸杚灂䝁䅷党杁䍁䄰䅉祁䑁䅁杍硁䍁䅁兌杁䑁䅍兌硁䑁䅅兌祁䑁䅉杌㑂䝁䅷督瑂䙁䄰睖䙂䕁䅍睊桁䍁䅑䅒歁䑁䅅免㑁䑁䅯䅊偂䍁䅑免硁䑁䅧䅁療䅃䅁䅦䅁䍁䅣睗䙂䙁䅕䅉䝂䝁䅫杢桂䝁䄴睙灂䝁䅅䅢杁䙁䅁杣療䝁䅙兡獂䝁䅕䅉瑁䍁䅁杍睁䑁䅉免杁䍁䄰䅉穁䍁䄰免硁䍁䄰杍祁䍁䄴䅥獂䡁䅍兢摂䙁䅣兒䑂䍁䅣光歁䕁䅙䅊祁䑁䅁杏歁䕁䅣䅊祁䑁䅁䅁楂䅃䅁䅦䅁䍁䅣睗䙂䙁䅕䅉䝂䝁䅫杢桂䝁䄴睙灂䝁䅅䅢杁䙁䅁杣療䝁䅙兡獂䝁䅕䅉瑁䍁䅁杍睁䑁䅉免杁䍁䄰䅉穁䍁䄰免硁䍁䄰杍祁䍁䄴䅥獂䡁䅍兢摂䙁䅣兒䑂䍁䅣光歁䕁䅙䅊祁䑁䅅杏歁䕁䅣䅊祁䑁䅅䅁歂䅃䅁䅦䅁䍁䅣睗䙂䙁䅕䅉䝂䝁䅫杢桂䝁䄴睙灂䝁䅅䅢杁䙁䅁杣療䝁䅙兡獂䝁䅕䅉瑁䍁䅁杍睁䑁䅉免杁䍁䄰䅉穁䍁䄰免硁䍁䄰杍祁䍁䄴䅥獂䡁䅍兢摂䙁䅣兒䑂䍁䅣光歁䕁䅙䅊穁䑁䅙杏歁䕁䅯䅊穁䑁䅙䅁湂䅃䅁䅦䅁䍁䅣睗䙂䙁䅕䅉䝂䝁䅫杢桂䝁䄴睙灂䝁䅅䅢杁䙁䅁杣療䝁䅙兡獂䝁䅕䅉瑁䍁䅁杍睁䑁䅉免杁䍁䄰䅉穁䍁䄰免硁䍁䄰杍祁䍁䄴䅥獂䡁䅍兢摂䙁䅣兒䑂䍁䅣光歁䕁䅙䅊穁䑁䅣杏歁䕁䅯䅊穁䑁䅣䅁灂䅃䅁䅣䅁䍁䅣睗䙂䙁䅕䅉䝂䝁䅫杢桂䝁䄴睙灂䝁䅅䅢杁䙁䅁杣療䝁䅙兡獂䝁䅕䅉瑁䍁䅁杍睁䑁䅉免杁䍁䄰䅉穁䍁䄰免硁䍁䄰杍祁䍁䄴䅥獂䡁䅍兢摂䙁䅣兒䑂䍁䅣光歁䙁䅍䅊穁䑁䅫䅁求䅃䅁䅣䅁䍁䅣睗䙂䙁䅕䅉䝂䝁䅫杢桂䝁䄴睙灂䝁䅅䅢杁䙁䅁杣療䝁䅙兡獂䝁䅕䅉瑁䍁䅁杍睁䑁䅉免杁䍁䄰䅉穁䍁䄰免硁䍁䄰杍祁䍁䄴䅥獂䡁䅍兢摂䙁䅣兒䑂䍁䅣光歁䙁䅙䅊ぁ䑁䅉䅁煂䅃䅁䅦䅁䍁䅣睗䙂䙁䅕䅉䝂䝁䅫杢桂䝁䄴睙灂䝁䅅䅢杁䙁䅁杣療䝁䅙兡獂䝁䅕䅉瑁䍁䅁杍睁䑁䅉免杁䍁䄰䅉穁䍁䄰免硁䍁䄰杍祁䍁䄴䅥獂䡁䅍兢摂䙁䅣兒䑂䍁䅣光歁䙁䅣䅊ぁ䑁䅧杏歁䙁䅣䅊ㅁ䑁䅙䅁獂䅃䅁䅣䅁䍁䅣睗䙂䙁䅕䅉䝂䝁䅫杢桂䝁䄴睙灂䝁䅅䅢杁䙁䅁杣療䝁䅙兡獂䝁䅕䅉瑁䍁䅁杍睁䑁䅉免杁䍁䄰䅉穁䍁䄰免硁䍁䄰杍祁䍁䄴䅥獂䡁䅍兢摂䙁䅣兒䑂䍁䅣光歁䙁䅧䅊ぁ䑁䅉䅁牂䅃䅁䅣䅁䍁䅣睗䙂䙁䅕䅉䝂䝁䅫杢桂䝁䄴睙灂䝁䅅䅢杁䙁䅁杣療䝁䅙兡獂䝁䅕䅉瑁䍁䅁杍睁䑁䅉免杁䍁䄰䅉穁䍁䄰免硁䍁䄰杍祁䍁䄴䅥獂䡁䅍兢摂䙁䅣兒䑂䍁䅣光歁䙁䅧䅊ぁ䑁䅍䅁瑂䅃䅁杣䅁䍁䅣睗䙂䙁䅕䅉䝂䝁䅫杢桂䝁䄴睙灂䝁䅅䅢杁䙁䅁杣療䝁䅙兡獂䝁䅕䅉瑁䍁䅁杍睁䑁䅉免杁䍁䄰䅉穁䍁䄰免硁䍁䄰杍祁䍁䄴䅥獂䡁䅍兢摂䙁䅧兒䵂䍁䅣光歁䕁䅉䅊硁䑁䅅兎䅁䡁䤰䅁睂䅁䅁睊扂䕁䅕兖杁䕁䅙兡畂䝁䅅杢橂䝁䅫兙獂䍁䅁䅕祂䝁䄸杚灂䝁䅷党杁䍁䄰䅉祁䑁䅁杍硁䍁䅁兌杁䑁䅍兌硁䑁䅅兌祁䑁䅉杌㑂䝁䅷督瑂䙁䄰䅗䙂䕁䅷睊桁䍁䅑睑歁䑁䅉䅍䅁䡁䥁䅁㡂䅁䅁睊扂䕁䅕兖杁䕁䅙兡畂䝁䅅杢橂䝁䅫兙獂䍁䅁䅕祂䝁䄸杚灂䝁䅷党杁䍁䄰䅉祁䑁䅁杍硁䍁䅁兌杁䑁䅍兌硁䑁䅅兌祁䑁䅉杌㑂䝁䅷督瑂䙁䄰䅗䙂䕁䅷睊桁䍁䅑睑歁䑁䅉䅎㙁䍁䅑睑歁䑁䅍兎䅁䡁䥉䅁睂䅁䅁睊扂䕁䅕兖杁䕁䅙兡畂䝁䅅杢橂䝁䅫兙獂䍁䅁䅕祂䝁䄸杚灂䝁䅷党杁䍁䄰䅉祁䑁䅁杍硁䍁䅁兌杁䑁䅍兌硁䑁䅅兌祁䑁䅉杌㑂䝁䅷督瑂䙁䄰䅗䙂䕁䅷睊桁䍁䅑睑歁䑁䅍李䅁䡁䥕䅁⭂䅁䅁睊扂䕁䅕兖杁䕁䅙兡畂䝁䅅杢橂䝁䅫兙獂䍁䅁䅕祂䝁䄸杚灂䝁䅷党杁䍁䄰䅉祁䑁䅁杍硁䍁䅁兌杁䑁䅍兌硁䑁䅅兌祁䑁䅉杌㑂䝁䅷督瑂䙁䄰䅗䙂䕁䅷睊桁䍁䅑睑歁䑁䅑免㙁䍁䅑睑歁䑁䅅免穁䅁䅁睤䅧䥁䅁䅁湁䙁䅳兒噂䍁䅁杒灂䝁䄴兙畂䝁䅍兡桂䝁䅷䅉兂䡁䅉睢浂䝁䅫䅢求䍁䅁兌杁䑁䅉䅍祁䑁䅅䅉瑁䍁䅁睍瑁䑁䅅免瑁䑁䅉杍畁䡁䅧䅢穂䝁䄰兘奂䕁䅕䅔湁䍁䅅䅊䕂䍁䅑免硁䑁䅧杏歁䕁䄸䅊硁䑁䅅䅏䅁䡁䤴䅁㡂䅁䅁睊扂䕁䅕兖杁䕁䅙兡畂䝁䅅杢橂䝁䅫兙獂䍁䅁䅕祂䝁䄸杚灂䝁䅷党杁䍁䄰䅉祁䑁䅁杍硁䍁䅁兌杁䑁䅍兌硁䑁䅅兌祁䑁䅉杌㑂䝁䅷督瑂䙁䄰䅗䙂䕁䅷睊桁䍁䅑杒歁䑁䅉䅍㙁䍁䅑睒歁䑁䅉䅍䅁䡁䥅䅁㡂䅁䅁睊扂䕁䅕兖杁䕁䅙兡畂䝁䅅杢橂䝁䅫兙獂䍁䅁䅕祂䝁䄸杚灂䝁䅷党杁䍁䄰䅉祁䑁䅁杍硁䍁䅁兌杁䑁䅍兌硁䑁䅅兌祁䑁䅉杌㑂䝁䅷督瑂䙁䄰䅗䙂䕁䅷睊桁䍁䅑杒歁䑁䅉免㙁䍁䅑睒歁䑁䅉免䅁䡁䥍䅁㡂䅁䅁睊扂䕁䅕兖杁䕁䅙兡畂䝁䅅杢橂䝁䅫兙獂䍁䅁䅕祂䝁䄸杚灂䝁䅷党杁䍁䄰䅉祁䑁䅁杍硁䍁䅁兌杁䑁䅍兌硁䑁䅅兌祁䑁䅉杌㑂䝁䅷督瑂䙁䄰䅗䙂䕁䅷睊桁䍁䅑杒歁䑁䅍李㙁䍁䅑杓歁䑁䅍李䅁䡁䥙䅁㡂䅁䅁睊扂䕁䅕兖杁䕁䅙兡畂䝁䅅杢橂䝁䅫兙獂䍁䅁䅕祂䝁䄸杚灂䝁䅷党杁䍁䄰䅉祁䑁䅁杍硁䍁䅁兌杁䑁䅍兌硁䑁䅅兌祁䑁䅉杌㑂䝁䅷督瑂䙁䄰䅗䙂䕁䅷睊桁䍁䅑杒歁䑁䅍睎㙁䍁䅑杓歁䑁䅍睎䅁䡁䥧䅁睂䅁䅁睊扂䕁䅕兖杁䕁䅙兡畂䝁䅅杢橂䝁䅫兙獂䍁䅁䅕祂䝁䄸杚灂䝁䅷党杁䍁䄰䅉祁䑁䅁杍硁䍁䅁兌杁䑁䅍兌硁䑁䅅兌祁䑁䅉杌㑂䝁䅷督瑂䙁䄰䅗䙂䕁䅷睊桁䍁䅑睕歁䑁䅍兏䅁䡁䥑䅁睂䅁䅁睊扂䕁䅕兖杁䕁䅙兡畂䝁䅅杢橂䝁䅫兙獂䍁䅁䅕祂䝁䄸杚灂䝁䅷党杁䍁䄰䅉祁䑁䅁杍硁䍁䅁兌杁䑁䅍兌硁䑁䅅兌祁䑁䅉杌㑂䝁䅷督瑂䙁䄰䅗䙂䕁䅷睊桁䍁䅑杖歁䑁䅑杍䅁䡁䥫䅁㡂䅁䅁睊扂䕁䅕兖杁䕁䅙兡畂䝁䅅杢橂䝁䅫兙獂䍁䅁䅕祂䝁䄸杚灂䝁䅷党杁䍁䄰䅉祁䑁䅁杍硁䍁䅁兌杁䑁䅍兌硁䑁䅅兌祁䑁䅉杌㑂䝁䅷督瑂䙁䄰䅗䙂䕁䅷睊桁䍁䅑睖歁䑁䅑䅏㙁䍁䅑睖歁䑁䅕李䅁䡁䥳䅁睂䅁䅁睊扂䕁䅕兖杁䕁䅙兡畂䝁䅅杢橂䝁䅫兙獂䍁䅁䅕祂䝁䄸杚灂䝁䅷党杁䍁䄰䅉祁䑁䅁杍硁䍁䅁兌杁䑁䅍兌硁䑁䅅兌祁䑁䅉杌㑂䝁䅷督瑂䙁䄰䅗䙂䕁䅷睊桁䍁䅑䅗歁䑁䅑杍䅁䡁䥯䅁睂䅁䅁睊扂䕁䅕兖杁䕁䅙兡畂䝁䅅杢橂䝁䅫兙獂䍁䅁䅕祂䝁䄸杚灂䝁䅷党杁䍁䄰䅉祁䑁䅁杍硁䍁䅁兌杁䑁䅍兌硁䑁䅅兌祁䑁䅉杌㑂䝁䅷督瑂䙁䄰䅗䙂䕁䅷睊桁䍁䅑䅗歁䑁䅑睍䅁䡁䥷䅁祂䅁䅁睊扂䕁䅕兖杁䕁䅙兡畂䝁䅅杢橂䝁䅫兙獂䍁䅁䅕祂䝁䄸杚灂䝁䅷党杁䍁䄰䅉祁䑁䅁杍硁䍁䅁兌杁䑁䅍兌硁䑁䅉兌祁䑁䅉杌㑂䝁䅷督瑂䙁䄰兑䙂䕁䅕睊桁䍁䅑村歁䑁䅅免ㅁ䅁䅁儰䅧䡁䅁䅁湁䙁䅳兒噂䍁䅁杒灂䝁䄴兙畂䝁䅍兡桂䝁䅷䅉兂䡁䅉睢浂䝁䅫䅢求䍁䅁兌杁䑁䅉䅍祁䑁䅅䅉瑁䍁䅁睍瑁䑁䅅杍瑁䑁䅉杍畁䡁䅧䅢穂䝁䄰兘䉂䕁䅕兒湁䍁䅅䅊䑂䍁䅑杍睁䅁䅁䅸䅧䡁䅷䅁湁䙁䅳兒噂䍁䅁杒灂䝁䄴兙畂䝁䅍兡桂䝁䅷䅉兂䡁䅉睢浂䝁䅫䅢求䍁䅁兌杁䑁䅉䅍祁䑁䅅䅉瑁䍁䅁睍瑁䑁䅅杍瑁䑁䅉杍畁䡁䅧䅢穂䝁䄰兘䉂䕁䅕兒湁䍁䅅䅊䑂䍁䅑杍ぁ䑁䅯䅊䑂䍁䅑睍ㅁ䅁䅁杸䅧䡁䅁䅁湁䙁䅳兒噂䍁䅁杒灂䝁䄴兙畂䝁䅍兡桂䝁䅷䅉兂䡁䅉睢浂䝁䅫䅢求䍁䅁兌杁䑁䅉䅍祁䑁䅅䅉瑁䍁䅁睍瑁䑁䅅杍瑁䑁䅉杍畁䡁䅧䅢穂䝁䄰兘䉂䕁䅕兒湁䍁䅅䅊䑂䍁䅑睍㉁䅁䅁兹䅧䡁䄴䅁湁䙁䅳兒噂䍁䅁杒灂䝁䄴兙畂䝁䅍兡桂䝁䅷䅉兂䡁䅉睢浂䝁䅫䅢求䍁䅁兌杁䑁䅉䅍祁䑁䅅䅉瑁䍁䅁睍瑁䑁䅅杍瑁䑁䅉杍畁䡁䅧䅢穂䝁䄰兘䉂䕁䅕兒湁䍁䅅䅊䑂䍁䅑䅎硁䑁䅯䅊䑂䍁䅑免硁䑁䅍䅁䱄䅃䅁䅧䅁䍁䅣睗䙂䙁䅕䅉䝂䝁䅫杢桂䝁䄴睙灂䝁䅅䅢杁䙁䅁杣療䝁䅙兡獂䝁䅕䅉瑁䍁䅁杍睁䑁䅉免杁䍁䄰䅉穁䍁䄰免祁䍁䄰杍祁䍁䄴䅥獂䡁䅍兢摂䕁䅅兒䙂䍁䅣光歁䕁䅑䅊硁䑁䅅䅏㙁䍁䅑睔歁䑁䅅免㑁䅁䅁朰䅧䡁䅷䅁湁䙁䅳兒噂䍁䅁杒灂䝁䄴兙畂䝁䅍兡桂䝁䅷䅉兂䡁䅉睢浂䝁䅫䅢求䍁䅁兌杁䑁䅉䅍祁䑁䅅䅉瑁䍁䅁睍瑁䑁䅅杍瑁䑁䅉杍畁䡁䅧䅢穂䝁䄰兘䉂䕁䅕兒湁䍁䅅䅊䝂䍁䅑杍睁䑁䅯䅊䡂䍁䅑杍睁䅁䅁典䅧䡁䅷䅁湁䙁䅳兒噂䍁䅁杒灂䝁䄴兙畂䝁䅍兡桂䝁䅷䅉兂䡁䅉睢浂䝁䅫䅢求䍁䅁兌杁䑁䅉䅍祁䑁䅅䅉瑁䍁䅁睍瑁䑁䅅杍瑁䑁䅉杍畁䡁䅧䅢穂䝁䄰兘䉂䕁䅕兒湁䍁䅅䅊䝂䍁䅑杍硁䑁䅯䅊䡂䍁䅑杍硁䅁䅁睸䅧䡁䅷䅁湁䙁䅳兒噂䍁䅁杒灂䝁䄴兙畂䝁䅍兡桂䝁䅷䅉兂䡁䅉睢浂䝁䅫䅢求䍁䅁兌杁䑁䅉䅍祁䑁䅅䅉瑁䍁䅁睍瑁䑁䅅杍瑁䑁䅉杍畁䡁䅧䅢穂䝁䄰兘䉂䕁䅕兒湁䍁䅅䅊䝂䍁䅑睍㉁䑁䅯䅊䭂䍁䅑睍㉁䅁䅁杹䅧䡁䅷䅁湁䙁䅳兒噂䍁䅁杒灂䝁䄴兙畂䝁䅍兡桂䝁䅷䅉兂䡁䅉睢浂䝁䅫䅢求䍁䅁兌杁䑁䅉䅍祁䑁䅅䅉瑁䍁䅁睍瑁䑁䅅杍瑁䑁䅉杍畁䡁䅧䅢穂䝁䄰兘䉂䕁䅕兒湁䍁䅅䅊䝂䍁䅑睍㍁䑁䅯䅊䭂䍁䅑睍㍁䅁䅁䅺䅧䡁䅁䅁湁䙁䅳兒噂䍁䅁杒灂䝁䄴兙畂䝁䅍兡桂䝁䅷䅉兂䡁䅉睢浂䝁䅫䅢求䍁䅁兌杁䑁䅉䅍祁䑁䅅䅉瑁䍁䅁睍瑁䑁䅅杍瑁䑁䅉杍畁䡁䅧䅢穂䝁䄰兘䉂䕁䅕兒湁䍁䅅䅊呂䍁䅑睍㕁䅁䅁䅹䅧䡁䅁䅁湁䙁䅳兒噂䍁䅁杒灂䝁䄴兙畂䝁䅍兡桂䝁䅷䅉兂䡁䅉睢浂䝁䅫䅢求䍁䅁兌杁䑁䅉䅍祁䑁䅅䅉瑁䍁䅁睍瑁䑁䅅杍瑁䑁䅉杍畁䡁䅧䅢穂䝁䄰兘䉂䕁䅕兒湁䍁䅅䅊坂䍁䅑䅎祁䅁䅁兺䅧䡁䅷䅁湁䙁䅳兒噂䍁䅁杒灂䝁䄴兙畂䝁䅍兡桂䝁䅷䅉兂䡁䅉睢浂䝁䅫䅢求䍁䅁兌杁䑁䅉䅍祁䑁䅅䅉瑁䍁䅁睍瑁䑁䅅杍瑁䑁䅉杍畁䡁䅧䅢穂䝁䄰兘䉂䕁䅕兒湁䍁䅅䅊塂䍁䅑䅎㑁䑁䅯䅊塂䍁䅑兎㉁䅁䅁睺䅧䡁䅁䅁湁䙁䅳兒噂䍁䅁杒灂䝁䄴兙畂䝁䅍兡桂䝁䅷䅉兂䡁䅉睢浂䝁䅫䅢求䍁䅁兌杁䑁䅉䅍祁䑁䅅䅉瑁䍁䅁睍瑁䑁䅅杍瑁䑁䅉杍畁䡁䅧䅢穂䝁䄰兘䉂䕁䅕兒湁䍁䅅䅊奂䍁䅑䅎祁䅁䅁杺䅧䡁䅁䅁湁䙁䅳兒噂䍁䅁杒灂䝁䄴兙畂䝁䅍兡桂䝁䅷䅉兂䡁䅉睢浂䝁䅫䅢求䍁䅁兌杁䑁䅉䅍祁䑁䅅䅉瑁䍁䅁睍瑁䑁䅅杍瑁䑁䅉杍畁䡁䅧䅢穂䝁䄰兘䉂䕁䅕兒湁䍁䅅䅊奂䍁䅑䅎穁䅁䅁䄰䅧䡁䅉䅁湁䙁䅳兒噂䍁䅁杒灂䝁䄴兙畂䝁䅍兡桂䝁䅷䅉兂䡁䅉睢浂䝁䅫䅢求䍁䅁兌杁䑁䅉䅍祁䑁䅅䅉瑁䍁䅁睍瑁䑁䅅杍瑁䑁䅉杍畁䡁䅧䅢穂䝁䄰兘䉂䕁䅕䅕湁䍁䅅䅊䍂䍁䅑免硁䑁䅕䅁杄䅃䅁䅣䅁䍁䅣睗䙂䙁䅕䅉䝂䝁䅫杢桂䝁䄴睙灂䝁䅅䅢杁䙁䅁杣療䝁䅙兡獂䝁䅕䅉瑁䍁䅁杍睁䑁䅉免杁䍁䄰䅉穁䍁䄰免祁䍁䄰杍祁䍁䄴䅥獂䡁䅍兢摂䕁䅅兒兂䍁䅣光歁䕁䅍䅊祁䑁䅁䅁呄䅃䅁䅦䅁䍁䅣睗䙂䙁䅕䅉䝂䝁䅫杢桂䝁䄴睙灂䝁䅅䅢杁䙁䅁杣療䝁䅙兡獂䝁䅕䅉瑁䍁䅁杍睁䑁䅉免杁䍁䄰䅉穁䍁䄰免祁䍁䄰杍祁䍁䄴䅥獂䡁䅍兢摂䕁䅅兒兂䍁䅣光歁䕁䅍䅊祁䑁䅑杏歁䕁䅍䅊穁䑁䅕䅁噄䅃䅁䅣䅁䍁䅣睗䙂䙁䅕䅉䝂䝁䅫杢桂䝁䄴睙灂䝁䅅䅢杁䙁䅁杣療䝁䅙兡獂䝁䅕䅉瑁䍁䅁杍睁䑁䅉免杁䍁䄰䅉穁䍁䄰免祁䍁䄰杍祁䍁䄴䅥獂䡁䅍兢摂䕁䅅兒兂䍁䅣光歁䕁䅍䅊穁䑁䅙䅁塄䅃䅁杦䅁䍁䅣睗䙂䙁䅕䅉䝂䝁䅫杢桂䝁䄴睙灂䝁䅅䅢杁䙁䅁杣療䝁䅙兡獂䝁䅕䅉瑁䍁䅁杍睁䑁䅉免杁䍁䄰䅉穁䍁䄰免祁䍁䄰杍祁䍁䄴䅥獂䡁䅍兢摂䕁䅅兒兂䍁䅣光歁䕁䅍䅊ぁ䑁䅅杏歁䕁䅍䅊硁䑁䅅睍䅁乁䥫䅁䅃䅁䅁睊扂䕁䅕兖杁䕁䅙兡畂䝁䅅杢橂䝁䅫兙獂䍁䅁䅕祂䝁䄸杚灂䝁䅷党杁䍁䄰䅉祁䑁䅁杍硁䍁䅁兌杁䑁䅍兌硁䑁䅉兌祁䑁䅉杌㑂䝁䅷督瑂䙁䄰兑䙂䙁䅁睊桁䍁䅑䅒歁䑁䅅免㑁䑁䅯䅊偂䍁䅑免硁䑁䅧䅁桄䅃䅁䅦䅁䍁䅣睗䙂䙁䅕䅉䝂䝁䅫杢桂䝁䄴睙灂䝁䅅䅢杁䙁䅁杣療䝁䅙兡獂䝁䅕䅉瑁䍁䅁杍睁䑁䅉免杁䍁䄰䅉穁䍁䄰免祁䍁䄰杍祁䍁䄴䅥獂䡁䅍兢摂䕁䅅兒兂䍁䅣光歁䕁䅙䅊祁䑁䅁杏歁䕁䅣䅊祁䑁䅁䅁啄䅃䅁䅦䅁䍁䅣睗䙂䙁䅕䅉䝂䝁䅫杢桂䝁䄴睙灂䝁䅅䅢杁䙁䅁杣療䝁䅙兡獂䝁䅕䅉瑁䍁䅁杍睁䑁䅉免杁䍁䄰䅉穁䍁䄰免祁䍁䄰杍祁䍁䄴䅥獂䡁䅍兢摂䕁䅅兒兂䍁䅣光歁䕁䅙䅊祁䑁䅅杏歁䕁䅣䅊祁䑁䅅䅁坄䅃䅁䅦䅁䍁䅣睗䙂䙁䅕䅉䝂䝁䅫杢桂䝁䄴睙灂䝁䅅䅢杁䙁䅁杣療䝁䅙兡獂䝁䅕䅉瑁䍁䅁杍睁䑁䅉免杁䍁䄰䅉穁䍁䄰免祁䍁䄰杍祁䍁䄴䅥獂䡁䅍兢摂䕁䅅兒兂䍁䅣光歁䕁䅙䅊穁䑁䅙杏歁䕁䅯䅊穁䑁䅙䅁奄䅃䅁䅦䅁䍁䅣睗䙂䙁䅕䅉䝂䝁䅫杢桂䝁䄴睙灂䝁䅅䅢杁䙁䅁杣療䝁䅙兡獂䝁䅕䅉瑁䍁䅁杍睁䑁䅉免杁䍁䄰䅉穁䍁䄰免祁䍁䄰杍祁䍁䄴䅥獂䡁䅍兢摂䕁䅅兒兂䍁䅣光歁䕁䅙䅊穁䑁䅣杏歁䕁䅯䅊穁䑁䅣䅁慄䅃䅁䅣䅁䍁䅣睗䙂䙁䅕䅉䝂䝁䅫杢桂䝁䄴睙灂䝁䅅䅢杁䙁䅁杣療䝁䅙兡獂䝁䅕䅉瑁䍁䅁杍睁䑁䅉免杁䍁䄰䅉穁䍁䄰免祁䍁䄰杍祁䍁䄴䅥獂䡁䅍兢摂䕁䅅兒兂䍁䅣光歁䙁䅍䅊穁䑁䅫䅁扄䅃䅁䅣䅁䍁䅣睗䙂䙁䅕䅉䝂䝁䅫杢桂䝁䄴睙灂䝁䅅䅢杁䙁䅁杣療䝁䅙兡獂䝁䅕䅉瑁䍁䅁杍睁䑁䅉免杁䍁䄰䅉穁䍁䄰免祁䍁䄰杍祁䍁䄴䅥獂䡁䅍兢摂䕁䅅兒兂䍁䅣光歁䙁䅙䅊ぁ䑁䅉䅁捄䅃䅁䅦䅁䍁䅣睗䙂䙁䅕䅉䝂䝁䅫杢桂䝁䄴睙灂䝁䅅䅢杁䙁䅁杣療䝁䅙兡獂䝁䅕䅉瑁䍁䅁杍睁䑁䅉免杁䍁䄰䅉穁䍁䄰免祁䍁䄰杍祁䍁䄴䅥獂䡁䅍兢摂䕁䅅兒兂䍁䅣光歁䙁䅣䅊ぁ䑁䅧杏歁䙁䅣䅊ㅁ䑁䅙䅁敄䅃䅁䅣䅁䍁䅣睗䙂䙁䅕䅉䝂䝁䅫杢桂䝁䄴睙灂䝁䅅䅢杁䙁䅁杣療䝁䅙兡獂䝁䅕䅉瑁䍁䅁杍睁䑁䅉免杁䍁䄰䅉穁䍁䄰免祁䍁䄰杍祁䍁䄴䅥獂䡁䅍兢摂䕁䅅兒兂䍁䅣光歁䙁䅧䅊ぁ䑁䅉䅁摄䅃䅁䅣䅁䍁䅣睗䙂䙁䅕䅉䝂䝁䅫杢桂䝁䄴睙灂䝁䅅䅢杁䙁䅁杣療䝁䅙兡獂䝁䅕䅉瑁䍁䅁杍睁䑁䅉免杁䍁䄰䅉穁䍁䄰免祁䍁䄰杍祁䍁䄴䅥獂䡁䅍兢摂䕁䅅兒兂䍁䅣光歁䙁䅧䅊ぁ䑁䅍䅁晄䅃䅁杣䅁䍁䅣睗䙂䙁䅕䅉䝂䝁䅫杢桂䝁䄴睙灂䝁䅅䅢杁䙁䅁杣療䝁䅙兡獂䝁䅕䅉瑁䍁䅁杍睁䑁䅉免杁䍁䄰䅉穁䍁䄰免祁䍁䄰杍祁䍁䄴䅥獂䡁䅍兢摂䕁䅅兒呂䍁䅣光歁䕁䅉䅊硁䑁䅅兎䅁偁䥙䅁睂䅁䅁睊扂䕁䅕兖杁䕁䅙兡畂䝁䅅杢橂䝁䅫兙獂䍁䅁䅕祂䝁䄸杚灂䝁䅷党杁䍁䄰䅉祁䑁䅁杍硁䍁䅁兌杁䑁䅍兌硁䑁䅉兌祁䑁䅉杌㑂䝁䅷督瑂䙁䄰兑䙂䙁䅍睊桁䍁䅑睑歁䑁䅉䅍䅁偁䥅䅁㡂䅁䅁睊扂䕁䅕兖杁䕁䅙兡畂䝁䅅杢橂䝁䅫兙獂䍁䅁䅕祂䝁䄸杚灂䝁䅷党杁䍁䄰䅉祁䑁䅁杍硁䍁䅁兌杁䑁䅍兌硁䑁䅉兌祁䑁䅉杌㑂䝁䅷督瑂䙁䄰兑䙂䙁䅍睊桁䍁䅑睑歁䑁䅉䅎㙁䍁䅑睑歁䑁䅍兎䅁偁䥍䅁睂䅁䅁睊扂䕁䅕兖杁䕁䅙兡畂䝁䅅杢橂䝁䅫兙獂䍁䅁䅕祂䝁䄸杚灂䝁䅷党杁䍁䄰䅉祁䑁䅁杍硁䍁䅁兌杁䑁䅍兌硁䑁䅉兌祁䑁䅉杌㑂䝁䅷督瑂䙁䄰兑䙂䙁䅍睊桁䍁䅑睑歁䑁䅍李䅁偁䥧䅁⭂䅁䅁睊扂䕁䅕兖杁䕁䅙兡畂䝁䅅杢橂䝁䅫兙獂䍁䅁䅕祂䝁䄸杚灂䝁䅷党杁䍁䄰䅉祁䑁䅁杍硁䍁䅁兌杁䑁䅍兌硁䑁䅉兌祁䑁䅉杌㑂䝁䅷督瑂䙁䄰兑䙂䙁䅍睊桁䍁䅑睑歁䑁䅑免㙁䍁䅑睑歁䑁䅅免穁䅁䅁末䅧䥁䅁䅁湁䙁䅳兒噂䍁䅁杒灂䝁䄴兙畂䝁䅍兡桂䝁䅷䅉兂䡁䅉睢浂䝁䅫䅢求䍁䅁兌杁䑁䅉䅍祁䑁䅅䅉瑁䍁䅁睍瑁䑁䅅杍瑁䑁䅉杍畁䡁䅧䅢穂䝁䄰兘䉂䕁䅕睕湁䍁䅅䅊䕂䍁䅑免硁䑁䅧杏歁䕁䄸䅊硁䑁䅅䅏䅁偁䥣䅁㡂䅁䅁睊扂䕁䅕兖杁䕁䅙兡畂䝁䅅杢橂䝁䅫兙獂䍁䅁䅕祂䝁䄸杚灂䝁䅷党杁䍁䄰䅉祁䑁䅁杍硁䍁䅁兌杁䑁䅍兌硁䑁䅉兌祁䑁䅉杌㑂䝁䅷督瑂䙁䄰兑䙂䙁䅍睊桁䍁䅑杒歁䑁䅉䅍㙁䍁䅑睒歁䑁䅉䅍䅁偁䥉䅁㡂䅁䅁睊扂䕁䅕兖杁䕁䅙兡畂䝁䅅杢橂䝁䅫兙獂䍁䅁䅕祂䝁䄸杚灂䝁䅷党杁䍁䄰䅉祁䑁䅁杍硁䍁䅁兌杁䑁䅍兌硁䑁䅉兌祁䑁䅉杌㑂䝁䅷督瑂䙁䄰兑䙂䙁䅍睊桁䍁䅑杒歁䑁䅉免㙁䍁䅑睒歁䑁䅉免䅁偁䥑䅁㡂䅁䅁睊扂䕁䅕兖杁䕁䅙兡畂䝁䅅杢橂䝁䅫兙獂䍁䅁䅕祂䝁䄸杚灂䝁䅷党杁䍁䄰䅉祁䑁䅁杍硁䍁䅁兌杁䑁䅍兌硁䑁䅉兌祁䑁䅉杌㑂䝁䅷督瑂䙁䄰兑䙂䙁䅍睊桁䍁䅑杒歁䑁䅍李㙁䍁䅑杓歁䑁䅍李䅁偁䥫䅁㡂䅁䅁睊扂䕁䅕兖杁䕁䅙兡畂䝁䅅杢橂䝁䅫兙獂䍁䅁䅕祂䝁䄸杚灂䝁䅷党杁䍁䄰䅉祁䑁䅁杍硁䍁䅁兌杁䑁䅍兌硁䑁䅉兌祁䑁䅉杌㑂䝁䅷督瑂䙁䄰兑䙂䙁䅍睊桁䍁䅑杒歁䑁䅍睎㙁䍁䅑杓歁䑁䅍睎䅁偁䥳䅁睂䅁䅁睊扂䕁䅕兖杁䕁䅙兡畂䝁䅅杢橂䝁䅫兙獂䍁䅁䅕祂䝁䄸杚灂䝁䅷党杁䍁䄰䅉祁䑁䅁杍硁䍁䅁兌杁䑁䅍兌硁䑁䅉兌祁䑁䅉杌㑂䝁䅷督瑂䙁䄰兑䙂䙁䅍睊桁䍁䅑睕歁䑁䅍兏䅁偁䥕䅁睂䅁䅁睊扂䕁䅕兖杁䕁䅙兡畂䝁䅅杢橂䝁䅫兙獂䍁䅁䅕祂䝁䄸杚灂䝁䅷党杁䍁䄰䅉祁䑁䅁杍硁䍁䅁兌杁䑁䅍兌硁䑁䅉兌祁䑁䅉杌㑂䝁䅷督瑂䙁䄰兑䙂䙁䅍睊桁䍁䅑杖歁䑁䅑杍䅁偁䥷䅁㡂䅁䅁睊扂䕁䅕兖杁䕁䅙兡畂䝁䅅杢橂䝁䅫兙獂䍁䅁䅕祂䝁䄸杚灂䝁䅷党杁䍁䄰䅉祁䑁䅁杍硁䍁䅁兌杁䑁䅍兌硁䑁䅉兌祁䑁䅉杌㑂䝁䅷督瑂䙁䄰兑䙂䙁䅍睊桁䍁䅑睖歁䑁䅑䅏㙁䍁䅑睖歁䑁䅕李䅁偁䤴䅁睂䅁䅁睊扂䕁䅕兖杁䕁䅙兡畂䝁䅅杢橂䝁䅫兙獂䍁䅁䅕祂䝁䄸杚灂䝁䅷党杁䍁䄰䅉祁䑁䅁杍硁䍁䅁兌杁䑁䅍兌硁䑁䅉兌祁䑁䅉杌㑂䝁䅷督瑂䙁䄰兑䙂䙁䅍睊桁䍁䅑䅗歁䑁䅑杍䅁偁䤰䅁睂䅁䅁睊扂䕁䅕兖杁䕁䅙兡畂䝁䅅杢橂䝁䅫兙獂䍁䅁䅕祂䝁䄸杚灂䝁䅷党杁䍁䄰䅉祁䑁䅁杍硁䍁䅁兌杁䑁䅍兌硁䑁䅉兌祁䑁䅉杌㑂䝁䅷督瑂䙁䄰兑䙂䙁䅍睊桁䍁䅑䅗歁䑁䅑睍䅁偁䤸䅁祂䅁䅁睊扂䕁䅕兖杁䕁䅙兡畂䝁䅅杢橂䝁䅫兙獂䍁䅁䅕祂䝁䄸杚灂䝁䅷党杁䍁䄰䅉祁䑁䅁杍硁䍁䅁兌杁䑁䅍兌硁䑁䅉兌祁䑁䅉杌㑂䝁䅷督瑂䙁䄰兑䡂䙁䅉睊桁䍁䅑村歁䑁䅅免ㅁ䅁䅁睋䅫䡁䅁䅁湁䙁䅳兒噂䍁䅁杒灂䝁䄴兙畂䝁䅍兡桂䝁䅷䅉兂䡁䅉睢浂䝁䅫䅢求䍁䅁兌杁䑁䅉䅍祁䑁䅅䅉瑁䍁䅁睍瑁䑁䅅杍瑁䑁䅉杍畁䡁䅧䅢穂䝁䄰兘䉂䕁䅣杕湁䍁䅅䅊䑂䍁䅑杍睁䅁䅁杈䅫䡁䅷䅁湁䙁䅳兒噂䍁䅁杒灂䝁䄴兙畂䝁䅍兡桂䝁䅷䅉兂䡁䅉睢浂䝁䅫䅢求䍁䅁兌杁䑁䅉䅍祁䑁䅅䅉瑁䍁䅁睍瑁䑁䅅杍瑁䑁䅉杍畁䡁䅧䅢穂䝁䄰兘䉂䕁䅣杕湁䍁䅅䅊䑂䍁䅑杍ぁ䑁䅯䅊䑂䍁䅑睍ㅁ䅁䅁䅉䅫䡁䅁䅁湁䙁䅳兒噂䍁䅁杒灂䝁䄴兙畂䝁䅍兡桂䝁䅷䅉兂䡁䅉睢浂䝁䅫䅢求䍁䅁兌杁䑁䅉䅍祁䑁䅅䅉瑁䍁䅁睍瑁䑁䅅杍瑁䑁䅉杍畁䡁䅧䅢穂䝁䄰兘䉂䕁䅣杕湁䍁䅅䅊䑂䍁䅑睍㉁䅁䅁睉䅫䡁䄴䅁湁䙁䅳兒噂䍁䅁杒灂䝁䄴兙畂䝁䅍兡桂䝁䅷䅉兂䡁䅉睢浂䝁䅫䅢求䍁䅁兌杁䑁䅉䅍祁䑁䅅䅉瑁䍁䅁睍瑁䑁䅅杍瑁䑁䅉杍畁䡁䅧䅢穂䝁䄰兘䉂䕁䅣杕湁䍁䅅䅊䑂䍁䅑䅎硁䑁䅯䅊䑂䍁䅑免硁䑁䅍䅁汁元䅁䅧䅁䍁䅣睗䙂䙁䅕䅉䝂䝁䅫杢桂䝁䄴睙灂䝁䅅䅢杁䙁䅁杣療䝁䅙兡獂䝁䅕䅉瑁䍁䅁杍睁䑁䅉免杁䍁䄰䅉穁䍁䄰免祁䍁䄰杍祁䍁䄴䅥獂䡁䅍兢摂䕁䅅睒卂䍁䅣光歁䕁䅑䅊硁䑁䅅䅏㙁䍁䅑睔歁䑁䅅免㑁䅁䅁䅌䅫䡁䅷䅁湁䙁䅳兒噂䍁䅁杒灂䝁䄴兙畂䝁䅍兡桂䝁䅷䅉兂䡁䅉睢浂䝁䅫䅢求䍁䅁兌杁䑁䅉䅍祁䑁䅅䅉瑁䍁䅁睍瑁䑁䅅杍瑁䑁䅉杍畁䡁䅧䅢穂䝁䄰兘䉂䕁䅣杕湁䍁䅅䅊䝂䍁䅑杍睁䑁䅯䅊䡂䍁䅑杍睁䅁䅁睈䅫䡁䅷䅁湁䙁䅳兒噂䍁䅁杒灂䝁䄴兙畂䝁䅍兡桂䝁䅷䅉兂䡁䅉睢浂䝁䅫䅢求䍁䅁兌杁䑁䅉䅍祁䑁䅅䅉瑁䍁䅁睍瑁䑁䅅杍瑁䑁䅉杍畁䡁䅧䅢穂䝁䄰兘䉂䕁䅣杕湁䍁䅅䅊䝂䍁䅑杍硁䑁䅯䅊䡂䍁䅑杍硁䅁䅁光䅫䡁䅷䅁湁䙁䅳兒噂䍁䅁杒灂䝁䄴兙畂䝁䅍兡桂䝁䅷䅉兂䡁䅉睢浂䝁䅫䅢求䍁䅁兌杁䑁䅉䅍祁䑁䅅䅉瑁䍁䅁睍瑁䑁䅅杍瑁䑁䅉杍畁䡁䅧䅢穂䝁䄰兘䉂䕁䅣杕湁䍁䅅䅊䝂䍁䅑睍㉁䑁䅯䅊䭂䍁䅑睍㉁䅁䅁䅊䅫䡁䅷䅁湁䙁䅳兒噂䍁䅁杒灂䝁䄴兙畂䝁䅍兡桂䝁䅷䅉兂䡁䅉睢浂䝁䅫䅢求䍁䅁兌杁䑁䅉䅍祁䑁䅅䅉瑁䍁䅁睍瑁䑁䅅杍瑁䑁䅉杍畁䡁䅧䅢穂䝁䄰兘䉂䕁䅣杕湁䍁䅅䅊䝂䍁䅑睍㍁䑁䅯䅊䭂䍁䅑睍㍁䅁䅁杊䅫䡁䅁䅁湁䙁䅳兒噂䍁䅁杒灂䝁䄴兙畂䝁䅍兡桂䝁䅷䅉兂䡁䅉睢浂䝁䅫䅢求䍁䅁兌杁䑁䅉䅍祁䑁䅅䅉瑁䍁䅁睍瑁䑁䅅杍瑁䑁䅉杍畁䡁䅧䅢穂䝁䄰兘䉂䕁䅣杕湁䍁䅅䅊呂䍁䅑睍㕁䅁䅁杉䅫䡁䅁䅁湁䙁䅳兒噂䍁䅁杒灂䝁䄴兙畂䝁䅍兡桂䝁䅷䅉兂䡁䅉睢浂䝁䅫䅢求䍁䅁兌杁䑁䅉䅍祁䑁䅅䅉瑁䍁䅁睍瑁䑁䅅杍瑁䑁䅉杍畁䡁䅧䅢穂䝁䄰兘䉂䕁䅣杕湁䍁䅅䅊坂䍁䅑䅎祁䅁䅁睊䅫䡁䅷䅁湁䙁䅳兒噂䍁䅁杒灂䝁䄴兙畂䝁䅍兡桂䝁䅷䅉兂䡁䅉睢浂䝁䅫䅢求䍁䅁兌杁䑁䅉䅍祁䑁䅅䅉瑁䍁䅁睍瑁䑁䅅杍瑁䑁䅉杍畁䡁䅧䅢穂䝁䄰兘䉂䕁䅣杕湁䍁䅅䅊塂䍁䅑䅎㑁䑁䅯䅊塂䍁䅑兎㉁䅁䅁克䅫䡁䅁䅁湁䙁䅳兒噂䍁䅁杒灂䝁䄴兙畂䝁䅍兡桂䝁䅷䅉兂䡁䅉睢浂䝁䅫䅢求䍁䅁兌杁䑁䅉䅍祁䑁䅅䅉瑁䍁䅁睍瑁䑁䅅杍瑁䑁䅉杍畁䡁䅧䅢穂䝁䄰兘䉂䕁䅣杕湁䍁䅅䅊奂䍁䅑䅎祁䅁䅁䅋䅫䡁䅁䅁湁䙁䅳兒噂䍁䅁杒灂䝁䄴兙畂䝁䅍兡桂䝁䅷䅉兂䡁䅉睢浂䝁䅫䅢求䍁䅁兌杁䑁䅉䅍祁䑁䅅䅉瑁䍁䅁睍瑁䑁䅅杍瑁䑁䅉杍畁䡁䅧䅢穂䝁䄰兘䉂䕁䅣杕湁䍁䅅䅊奂䍁䅑䅎穁䅁䅁杋䅫䡁䅉䅁湁䙁䅳兒噂䍁䅁杒灂䝁䄴兙畂䝁䅍兡桂䝁䅷䅉兂䡁䅉睢浂䝁䅫䅢求䍁䅁兌杁䑁䅉䅍祁䑁䅅䅉瑁䍁䅁睍瑁䑁䅅杍瑁䑁䅉杍畁䡁䅧䅢穂䝁䄰兘䉂䕁䅷兒湁䍁䅅䅊䍂䍁䅑免硁䑁䅕䅁癃䅃䅁䅣䅁䍁䅣睗䙂䙁䅕䅉䝂䝁䅫杢桂䝁䄴睙灂䝁䅅䅢杁䙁䅁杣療䝁䅙兡獂䝁䅕䅉瑁䍁䅁杍睁䑁䅉免杁䍁䄰䅉穁䍁䄰免祁䍁䄰杍祁䍁䄴䅥獂䡁䅍兢摂䕁䅅䅔䙂䍁䅣光歁䕁䅍䅊祁䑁䅁䅁煃䅃䅁䅦䅁䍁䅣睗䙂䙁䅕䅉䝂䝁䅫杢桂䝁䄴睙灂䝁䅅䅢杁䙁䅁杣療䝁䅙兡獂䝁䅕䅉瑁䍁䅁杍睁䑁䅉免杁䍁䄰䅉穁䍁䄰免祁䍁䄰杍祁䍁䄴䅥獂䡁䅍兢摂䕁䅅䅔䙂䍁䅣光歁䕁䅍䅊祁䑁䅑杏歁䕁䅍䅊穁䑁䅕䅁獃䅃䅁䅣䅁䍁䅣睗䙂䙁䅕䅉䝂䝁䅫杢桂䝁䄴睙灂䝁䅅䅢杁䙁䅁杣療䝁䅙兡獂䝁䅕䅉瑁䍁䅁杍睁䑁䅉免杁䍁䄰䅉穁䍁䄰免祁䍁䄰杍祁䍁䄴䅥獂䡁䅍兢摂䕁䅅䅔䙂䍁䅣光歁䕁䅍䅊穁䑁䅙䅁浃䅃䅁杦䅁䍁䅣睗䙂䙁䅕䅉䝂䝁䅫杢桂䝁䄴睙灂䝁䅅䅢杁䙁䅁杣療䝁䅙兡獂䝁䅕䅉瑁䍁䅁杍睁䑁䅉免杁䍁䄰䅉穁䍁䄰免祁䍁䄰杍祁䍁䄴䅥獂䡁䅍兢摂䕁䅅䅔䙂䍁䅣光歁䕁䅍䅊ぁ䑁䅅杏歁䕁䅍䅊硁䑁䅅睍䅁䭁䥧䅁䅃䅁䅁睊扂䕁䅕兖杁䕁䅙兡畂䝁䅅杢橂䝁䅫兙獂䍁䅁䅕祂䝁䄸杚灂䝁䅷党杁䍁䄰䅉祁䑁䅁杍硁䍁䅁兌杁䑁䅍兌硁䑁䅉兌祁䑁䅉杌㑂䝁䅷督瑂䙁䄰兑䵂䕁䅕睊桁䍁䅑䅒歁䑁䅅免㑁䑁䅯䅊偂䍁䅑免硁䑁䅧䅁睃䅃䅁䅦䅁䍁䅣睗䙂䙁䅕䅉䝂䝁䅫杢桂䝁䄴睙灂䝁䅅䅢杁䙁䅁杣療䝁䅙兡獂䝁䅕䅉瑁䍁䅁杍睁䑁䅉免杁䍁䄰䅉穁䍁䄰免祁䍁䄰杍祁䍁䄴䅥獂䡁䅍兢摂䕁䅅䅔䙂䍁䅣光歁䕁䅙䅊祁䑁䅁杏歁䕁䅣䅊祁䑁䅁䅁牃䅃䅁䅦䅁䍁䅣睗䙂䙁䅕䅉䝂䝁䅫杢桂䝁䄴睙灂䝁䅅䅢杁䙁䅁杣療䝁䅙兡獂䝁䅕䅉瑁䍁䅁杍睁䑁䅉免杁䍁䄰䅉穁䍁䄰免祁䍁䄰杍祁䍁䄴䅥獂䡁䅍兢摂䕁䅅䅔䙂䍁䅣光歁䕁䅙䅊祁䑁䅅杏歁䕁䅣䅊祁䑁䅅䅁瑃䅃䅁䅦䅁䍁䅣睗䙂䙁䅕䅉䝂䝁䅫杢桂䝁䄴睙灂䝁䅅䅢杁䙁䅁杣療䝁䅙兡獂䝁䅕䅉瑁䍁䅁杍睁䑁䅉免杁䍁䄰䅉穁䍁䄰免祁䍁䄰杍祁䍁䄴䅥獂䡁䅍兢摂䕁䅅䅔䙂䍁䅣光歁䕁䅙䅊穁䑁䅙杏歁䕁䅯䅊穁䑁䅙䅁湃䅃䅁䅦䅁䍁䅣睗䙂䙁䅕䅉䝂䝁䅫杢桂䝁䄴睙灂䝁䅅䅢杁䙁䅁杣療䝁䅙兡獂䝁䅕䅉瑁䍁䅁杍睁䑁䅉免杁䍁䄰䅉穁䍁䄰免祁䍁䄰杍祁䍁䄴䅥獂䡁䅍兢摂䕁䅅䅔䙂䍁䅣光歁䕁䅙䅊穁䑁䅣杏歁䕁䅯䅊穁䑁䅣䅁灃䅃䅁䅣䅁䍁䅣睗䙂䙁䅕䅉䝂䝁䅫杢桂䝁䄴睙灂䝁䅅䅢杁䙁䅁杣療䝁䅙兡獂䝁䅕䅉瑁䍁䅁杍睁䑁䅉免杁䍁䄰䅉穁䍁䄰免祁䍁䄰杍祁䍁䄴䅥獂䡁䅍兢摂䕁䅅䅔䙂䍁䅣光歁䙁䅍䅊穁䑁䅫䅁畃䅃䅁䅣䅁䍁䅣睗䙂䙁䅕䅉䝂䝁䅫杢桂䝁䄴睙灂䝁䅅䅢杁䙁䅁杣療䝁䅙兡獂䝁䅕䅉瑁䍁䅁杍睁䑁䅉免杁䍁䄰䅉穁䍁䄰免祁䍁䄰杍祁䍁䄴䅥獂䡁䅍兢摂䕁䅅䅔䙂䍁䅣光歁䙁䅙䅊ぁ䑁䅉䅁硃䅃䅁䅦䅁䍁䅣睗䙂䙁䅕䅉䝂䝁䅫杢桂䝁䄴睙灂䝁䅅䅢杁䙁䅁杣療䝁䅙兡獂䝁䅕䅉瑁䍁䅁杍睁䑁䅉免杁䍁䄰䅉穁䍁䄰免祁䍁䄰杍祁䍁䄴䅥獂䡁䅍兢摂䕁䅅䅔䙂䍁䅣光歁䙁䅣䅊ぁ䑁䅧杏歁䙁䅣䅊ㅁ䑁䅙䅁穃䅃䅁䅣䅁䍁䅣睗䙂䙁䅕䅉䝂䝁䅫杢桂䝁䄴睙灂䝁䅅䅢杁䙁䅁杣療䝁䅙兡獂䝁䅕䅉瑁䍁䅁杍睁䑁䅉免杁䍁䄰䅉穁䍁䄰免祁䍁䄰杍祁䍁䄴䅥獂䡁䅍兢摂䕁䅅䅔䙂䍁䅣光歁䙁䅧䅊ぁ䑁䅉䅁祃䅃䅁䅣䅁䍁䅣睗䙂䙁䅕䅉䝂䝁䅫杢桂䝁䄴睙灂䝁䅅䅢杁䙁䅁杣療䝁䅙兡獂䝁䅕䅉瑁䍁䅁杍睁䑁䅉免杁䍁䄰䅉穁䍁䄰免祁䍁䄰杍祁䍁䄴䅥獂䡁䅍兢摂䕁䅅䅔䙂䍁䅣光歁䙁䅧䅊ぁ䑁䅍䅁ぃ䅃䅁杣䅁䍁䅣睗䙂䙁䅕䅉䝂䝁䅫杢桂䝁䄴睙灂䝁䅅䅢杁䙁䅁杣療䝁䅙兡獂䝁䅕䅉瑁䍁䅁杍睁䑁䅉免杁䍁䄰䅉穁䍁䄰免祁䍁䄰杍祁䍁䄴䅥獂䡁䅍兢摂䕁䅅䅕䑂䍁䅣光歁䕁䅉䅊硁䑁䅅兎䅁䉁䩷䅁睂䅁䅁睊扂䕁䅕兖杁䕁䅙兡畂䝁䅅杢橂䝁䅫兙獂䍁䅁䅕祂䝁䄸杚灂䝁䅷党杁䍁䄰䅉祁䑁䅁杍硁䍁䅁兌杁䑁䅍兌硁䑁䅉兌祁䑁䅉杌㑂䝁䅷督瑂䙁䄰兑兂䕁䅍睊桁䍁䅑睑歁䑁䅉䅍䅁䅁䨸䅁㡂䅁䅁睊扂䕁䅕兖杁䕁䅙兡畂䝁䅅杢橂䝁䅫兙獂䍁䅁䅕祂䝁䄸杚灂䝁䅷党杁䍁䄰䅉祁䑁䅁杍硁䍁䅁兌杁䑁䅍兌硁䑁䅉兌祁䑁䅉杌㑂䝁䅷督瑂䙁䄰兑兂䕁䅍睊桁䍁䅑睑歁䑁䅉䅎㙁䍁䅑睑歁䑁䅍兎䅁䉁䩅䅁睂䅁䅁睊扂䕁䅕兖杁䕁䅙兡畂䝁䅅杢橂䝁䅫兙獂䍁䅁䅕祂䝁䄸杚灂䝁䅷党杁䍁䄰䅉祁䑁䅁杍硁䍁䅁兌杁䑁䅍兌硁䑁䅉兌祁䑁䅉杌㑂䝁䅷督瑂䙁䄰兑兂䕁䅍睊桁䍁䅑睑歁䑁䅍李䅁䉁䩧䅁⭂䅁䅁睊扂䕁䅕兖杁䕁䅙兡畂䝁䅅杢橂䝁䅫兙獂䍁䅁䅕祂䝁䄸杚灂䝁䅷党杁䍁䄰䅉祁䑁䅁杍硁䍁䅁兌杁䑁䅍兌硁䑁䅉兌祁䑁䅉杌㑂䝁䅷督瑂䙁䄰兑兂䕁䅍睊桁䍁䅑睑歁䑁䅑免㙁䍁䅑睑歁䑁䅅免穁䅁䅁杇䅫䥁䅁䅁湁䙁䅳兒噂䍁䅁杒灂䝁䄴兙畂䝁䅍兡桂䝁䅷䅉兂䡁䅉睢浂䝁䅫䅢求䍁䅁兌杁䑁䅉䅍祁䑁䅅䅉瑁䍁䅁睍瑁䑁䅅杍瑁䑁䅉杍畁䡁䅧䅢穂䝁䄰兘䉂䙁䅁睑湁䍁䅅䅊䕂䍁䅑免硁䑁䅧杏歁䕁䄸䅊硁䑁䅅䅏䅁䉁䨰䅁㡂䅁䅁睊扂䕁䅕兖杁䕁䅙兡畂䝁䅅杢橂䝁䅫兙獂䍁䅁䅕祂䝁䄸杚灂䝁䅷党杁䍁䄰䅉祁䑁䅁杍硁䍁䅁兌杁䑁䅍兌硁䑁䅉兌祁䑁䅉杌㑂䝁䅷督瑂䙁䄰兑兂䕁䅍睊桁䍁䅑杒歁䑁䅉䅍㙁䍁䅑睒歁䑁䅉䅍䅁䉁䩁䅁㡂䅁䅁睊扂䕁䅕兖杁䕁䅙兡畂䝁䅅杢橂䝁䅫兙獂䍁䅁䅕祂䝁䄸杚灂䝁䅷党杁䍁䄰䅉祁䑁䅁杍硁䍁䅁兌杁䑁䅍兌硁䑁䅉兌祁䑁䅉杌㑂䝁䅷督瑂䙁䄰兑兂䕁䅍睊桁䍁䅑杒歁䑁䅉免㙁䍁䅑睒歁䑁䅉免䅁䉁䩉䅁㡂䅁䅁睊扂䕁䅕兖杁䕁䅙兡畂䝁䅅杢橂䝁䅫兙獂䍁䅁䅕祂䝁䄸杚灂䝁䅷党杁䍁䄰䅉祁䑁䅁杍硁䍁䅁兌杁䑁䅍兌硁䑁䅉兌祁䑁䅉杌㑂䝁䅷督瑂䙁䄰兑兂䕁䅍睊桁䍁䅑杒歁䑁䅍李㙁䍁䅑杓歁䑁䅍李䅁䉁䩫䅁㡂䅁䅁睊扂䕁䅕兖杁䕁䅙兡畂䝁䅅杢橂䝁䅫兙獂䍁䅁䅕祂䝁䄸杚灂䝁䅷党杁䍁䄰䅉祁䑁䅁杍硁䍁䅁兌杁䑁䅍兌硁䑁䅉兌祁䑁䅉杌㑂䝁䅷督瑂䙁䄰兑兂䕁䅍睊桁䍁䅑杒歁䑁䅍睎㙁䍁䅑杓歁䑁䅍睎䅁䉁䩳䅁睂䅁䅁睊扂䕁䅕兖杁䕁䅙兡畂䝁䅅杢橂䝁䅫兙獂䍁䅁䅕祂䝁䄸杚灂䝁䅷党杁䍁䄰䅉祁䑁䅁杍硁䍁䅁兌杁䑁䅍兌硁䑁䅉兌祁䑁䅉杌㑂䝁䅷督瑂䙁䄰兑兂䕁䅍睊桁䍁䅑睕歁䑁䅍兏䅁䉁䩍䅁睂䅁䅁睊扂䕁䅕兖杁䕁䅙兡畂䝁䅅杢橂䝁䅫兙獂䍁䅁䅕祂䝁䄸杚灂䝁䅷党杁䍁䄰䅉祁䑁䅁杍硁䍁䅁兌杁䑁䅍兌硁䑁䅉兌祁䑁䅉杌㑂䝁䅷督瑂䙁䄰兑兂䕁䅍睊桁䍁䅑杖歁䑁䅑杍䅁䉁䩑䅁㡂䅁䅁睊扂䕁䅕兖杁䕁䅙兡畂䝁䅅杢橂䝁䅫兙獂䍁䅁䅕祂䝁䄸杚灂䝁䅷党杁䍁䄰䅉祁䑁䅁杍硁䍁䅁兌杁䑁䅍兌硁䑁䅉兌祁䑁䅉杌㑂䝁䅷督瑂䙁䄰兑兂䕁䅍睊桁䍁䅑睖歁䑁䅑䅏㙁䍁䅑睖歁䑁䅕李䅁䉁䩙䅁睂䅁䅁睊扂䕁䅕兖杁䕁䅙兡畂䝁䅅杢橂䝁䅫兙獂䍁䅁䅕祂䝁䄸杚灂䝁䅷党杁䍁䄰䅉祁䑁䅁杍硁䍁䅁兌杁䑁䅍兌硁䑁䅉兌祁䑁䅉杌㑂䝁䅷督瑂䙁䄰兑兂䕁䅍睊桁䍁䅑䅗歁䑁䅑杍䅁䉁䩕䅁睂䅁䅁睊扂䕁䅕兖杁䕁䅙兡畂䝁䅅杢橂䝁䅫兙獂䍁䅁䅕祂䝁䄸杚灂䝁䅷党杁䍁䄰䅉祁䑁䅁杍硁䍁䅁兌杁䑁䅍兌硁䑁䅉兌祁䑁䅉杌㑂䝁䅷督瑂䙁䄰兑兂䕁䅍睊桁䍁䅑䅗歁䑁䅑睍䅁䉁䩣䅁㙂䅁䅁睊扂䕁䅕兖杁䕁䅙兡畂䝁䅅杢橂䝁䅫兙獂䍁䅁䅕祂䝁䄸杚灂䝁䅷党杁䍁䄰䅉祁䑁䅁杍硁䍁䅁兌杁䑁䅍兌硁䑁䅉兌祁䑁䅉杌㑂䝁䅷督瑂䙁䄰兑坂䕁䅅䅉潁䑁䅉克湁䍁䅅䅊䍂䍁䅑免硁䑁䅕䅁䉂元䅁䅥䅁䍁䅣睗䙂䙁䅕䅉䝂䝁䅫杢桂䝁䄴睙灂䝁䅅䅢杁䙁䅁杣療䝁䅙兡獂䝁䅕䅉瑁䍁䅁杍睁䑁䅉免杁䍁䄰䅉穁䍁䄰免祁䍁䄰杍祁䍁䄴䅥獂䡁䅍兢摂䕁䅅杖䉂䍁䅁䅋祁䍁䅫睊桁䍁䅑睑歁䑁䅉䅍䅁䑁䩷䅁䕃䅁䅁睊扂䕁䅕兖杁䕁䅙兡畂䝁䅅杢橂䝁䅫兙獂䍁䅁䅕祂䝁䄸杚灂䝁䅷党杁䍁䄰䅉祁䑁䅁杍硁䍁䅁兌杁䑁䅍兌硁䑁䅉兌祁䑁䅉杌㑂䝁䅷督瑂䙁䄰兑坂䕁䅅䅉潁䑁䅉克湁䍁䅅䅊䑂䍁䅑杍ぁ䑁䅯䅊䑂䍁䅑睍ㅁ䅁䅁材䅫䡁䅧䅁湁䙁䅳兒噂䍁䅁杒灂䝁䄴兙畂䝁䅍兡桂䝁䅷䅉兂䡁䅉睢浂䝁䅫䅢求䍁䅁兌杁䑁䅉䅍祁䑁䅅䅉瑁䍁䅁睍瑁䑁䅅杍瑁䑁䅉杍畁䡁䅧䅢穂䝁䄰兘䉂䙁䅙兑杁䍁䅧杍灁䍁䅣光歁䕁䅍䅊穁䑁䅙䅁䑂元䅁杨䅁䍁䅣睗䙂䙁䅕䅉䝂䝁䅫杢桂䝁䄴睙灂䝁䅅䅢杁䙁䅁杣療䝁䅙兡獂䝁䅕䅉瑁䍁䅁杍睁䑁䅉免杁䍁䄰䅉穁䍁䄰免祁䍁䄰杍祁䍁䄴䅥獂䡁䅍兢摂䕁䅅杖䉂䍁䅁䅋祁䍁䅫睊桁䍁䅑睑歁䑁䅑免㙁䍁䅑睑歁䑁䅅免穁䅁䅁兒䅫䥁䅧䅁湁䙁䅳兒噂䍁䅁杒灂䝁䄴兙畂䝁䅍兡桂䝁䅷䅉兂䡁䅉睢浂䝁䅫䅢求䍁䅁兌杁䑁䅉䅍祁䑁䅅䅉瑁䍁䅁睍瑁䑁䅅杍瑁䑁䅉杍畁䡁䅧䅢穂䝁䄰兘䉂䙁䅙兑杁䍁䅧杍灁䍁䅣光歁䕁䅑䅊硁䑁䅅䅏㙁䍁䅑睔歁䑁䅅免㑁䅁䅁村䅫䥁䅑䅁湁䙁䅳兒噂䍁䅁杒灂䝁䄴兙畂䝁䅍兡桂䝁䅷䅉兂䡁䅉睢浂䝁䅫䅢求䍁䅁兌杁䑁䅉䅍祁䑁䅅䅉瑁䍁䅁睍瑁䑁䅅杍瑁䑁䅉杍畁䡁䅧䅢穂䝁䄰兘䉂䙁䅙兑杁䍁䅧杍灁䍁䅣光歁䕁䅙䅊祁䑁䅁杏歁䕁䅣䅊祁䑁䅁䅁㥁元䅁䅨䅁䍁䅣睗䙂䙁䅕䅉䝂䝁䅫杢桂䝁䄴睙灂䝁䅅䅢杁䙁䅁杣療䝁䅙兡獂䝁䅕䅉瑁䍁䅁杍睁䑁䅉免杁䍁䄰䅉穁䍁䄰免祁䍁䄰杍祁䍁䄴䅥獂䡁䅍兢摂䕁䅅杖䉂䍁䅁䅋祁䍁䅫睊桁䍁䅑杒歁䑁䅉免㙁䍁䅑睒歁䑁䅉免䅁䑁䨸䅁䕃䅁䅁睊扂䕁䅕兖杁䕁䅙兡畂䝁䅅杢橂䝁䅫兙獂䍁䅁䅕祂䝁䄸杚灂䝁䅷党杁䍁䄰䅉祁䑁䅁杍硁䍁䅁兌杁䑁䅍兌硁䑁䅉兌祁䑁䅉杌㑂䝁䅷督瑂䙁䄰兑坂䕁䅅䅉潁䑁䅉克湁䍁䅅䅊䝂䍁䅑睍㉁䑁䅯䅊䭂䍁䅑睍㉁䅁䅁䅒䅫䥁䅑䅁湁䙁䅳兒噂䍁䅁杒灂䝁䄴兙畂䝁䅍兡桂䝁䅷䅉兂䡁䅉睢浂䝁䅫䅢求䍁䅁兌杁䑁䅉䅍祁䑁䅅䅉瑁䍁䅁睍瑁䑁䅅杍瑁䑁䅉杍畁䡁䅧䅢穂䝁䄰兘䉂䙁䅙兑杁䍁䅧杍灁䍁䅣光歁䕁䅙䅊穁䑁䅣杏歁䕁䅯䅊穁䑁䅣䅁䝂元䅁䅥䅁䍁䅣睗䙂䙁䅕䅉䝂䝁䅫杢桂䝁䄴睙灂䝁䅅䅢杁䙁䅁杣療䝁䅙兡獂䝁䅕䅉瑁䍁䅁杍睁䑁䅉免杁䍁䄰䅉穁䍁䄰免祁䍁䄰杍祁䍁䄴䅥獂䡁䅍兢摂䕁䅅杖䉂䍁䅁䅋祁䍁䅫睊桁䍁䅑睕歁䑁䅍兏䅁䕁䩁䅁㑂䅁䅁睊扂䕁䅕兖杁䕁䅙兡畂䝁䅅杢橂䝁䅫兙獂䍁䅁䅕祂䝁䄸杚灂䝁䅷党杁䍁䄰䅉祁䑁䅁杍硁䍁䅁兌杁䑁䅍兌硁䑁䅉兌祁䑁䅉杌㑂䝁䅷督瑂䙁䄰兑坂䕁䅅䅉潁䑁䅉克湁䍁䅅䅊坂䍁䅑䅎祁䅁䅁睒䅫䥁䅑䅁湁䙁䅳兒噂䍁䅁杒灂䝁䄴兙畂䝁䅍兡桂䝁䅷䅉兂䡁䅉睢浂䝁䅫䅢求䍁䅁兌杁䑁䅉䅍祁䑁䅅䅉瑁䍁䅁睍瑁䑁䅅杍瑁䑁䅉杍畁䡁䅧䅢穂䝁䄰兘䉂䙁䅙兑杁䍁䅧杍灁䍁䅣光歁䙁䅣䅊ぁ䑁䅧杏歁䙁䅣䅊ㅁ䑁䅙䅁䩂元䅁䅥䅁䍁䅣睗䙂䙁䅕䅉䝂䝁䅫杢桂䝁䄴睙灂䝁䅅䅢杁䙁䅁杣療䝁䅙兡獂䝁䅕䅉瑁䍁䅁杍睁䑁䅉免杁䍁䄰䅉穁䍁䄰免祁䍁䄰杍祁䍁䄴䅥獂䡁䅍兢摂䕁䅅杖䉂䍁䅁䅋祁䍁䅫睊桁䍁䅑䅗歁䑁䅑杍䅁䕁䩧䅁㑂䅁䅁睊扂䕁䅕兖杁䕁䅙兡畂䝁䅅杢橂䝁䅫兙獂䍁䅁䅕祂䝁䄸杚灂䝁䅷党杁䍁䄰䅉祁䑁䅁杍硁䍁䅁兌杁䑁䅍兌硁䑁䅉兌祁䑁䅉杌㑂䝁䅷督瑂䙁䄰兑坂䕁䅅䅉潁䑁䅉克湁䍁䅅䅊奂䍁䅑䅎穁䅁䅁杓䅫䡁䅉䅁湁䙁䅳兒噂䍁䅁杒灂䝁䄴兙畂䝁䅍兡桂䝁䅷䅉兂䡁䅉睢浂䝁䅫䅢求䍁䅁兌杁䑁䅉䅍祁䑁䅅䅉瑁䍁䅁睍瑁䑁䅅杍瑁䑁䅉杍畁䡁䅧䅢穂䝁䄰兘䉂䙁䅙兑湁䍁䅅䅊䍂䍁䅑免硁䑁䅕䅁㙁元䅁䅣䅁䍁䅣睗䙂䙁䅕䅉䝂䝁䅫杢桂䝁䄴睙灂䝁䅅䅢杁䙁䅁杣療䝁䅙兡獂䝁䅕䅉瑁䍁䅁杍睁䑁䅉免杁䍁䄰䅉穁䍁䄰免祁䍁䄰杍祁䍁䄴䅥獂䡁䅍兢摂䕁䅅杖䉂䍁䅣光歁䕁䅍䅊祁䑁䅁䅁瑁元䅁䅦䅁䍁䅣睗䙂䙁䅕䅉䝂䝁䅫杢桂䝁䄴睙灂䝁䅅䅢杁䙁䅁杣療䝁䅙兡獂䝁䅕䅉瑁䍁䅁杍睁䑁䅉免杁䍁䄰䅉穁䍁䄰免祁䍁䄰杍祁䍁䄴䅥獂䡁䅍兢摂䕁䅅杖䉂䍁䅣光歁䕁䅍䅊祁䑁䅑杏歁䕁䅍䅊穁䑁䅕䅁癁元䅁䅣䅁䍁䅣睗䙂䙁䅕䅉䝂䝁䅫杢桂䝁䄴睙灂䝁䅅䅢杁䙁䅁杣療䝁䅙兡獂䝁䅕䅉瑁䍁䅁杍睁䑁䅉免杁䍁䄰䅉穁䍁䄰免祁䍁䄰杍祁䍁䄴䅥獂䡁䅍兢摂䕁䅅杖䉂䍁䅣光歁䕁䅍䅊穁䑁䅙䅁祁元䅁杦䅁䍁䅣睗䙂䙁䅕䅉䝂䝁䅫杢桂䝁䄴睙灂䝁䅅䅢杁䙁䅁杣療䝁䅙兡獂䝁䅕䅉瑁䍁䅁杍睁䑁䅉免杁䍁䄰䅉穁䍁䄰免祁䍁䄰杍祁䍁䄴䅥獂䡁䅍兢摂䕁䅅杖䉂䍁䅣光歁䕁䅍䅊ぁ䑁䅅杏歁䕁䅍䅊硁䑁䅅睍䅁䑁䩑䅁䅃䅁䅁睊扂䕁䅕兖杁䕁䅙兡畂䝁䅅杢橂䝁䅫兙獂䍁䅁䅕祂䝁䄸杚灂䝁䅷党杁䍁䄰䅉祁䑁䅁杍硁䍁䅁兌杁䑁䅍兌硁䑁䅉兌祁䑁䅉杌㑂䝁䅷督瑂䙁䄰兑坂䕁䅅睊桁䍁䅑䅒歁䑁䅅免㑁䑁䅯䅊偂䍁䅑免硁䑁䅧䅁㝁元䅁䅦䅁䍁䅣睗䙂䙁䅕䅉䝂䝁䅫杢桂䝁䄴睙灂䝁䅅䅢杁䙁䅁杣療䝁䅙兡獂䝁䅕䅉瑁䍁䅁杍睁䑁䅉免杁䍁䄰䅉穁䍁䄰免祁䍁䄰杍祁䍁䄴䅥獂䡁䅍兢摂䕁䅅杖䉂䍁䅣光歁䕁䅙䅊祁䑁䅁杏歁䕁䅣䅊祁䑁䅁䅁畁元䅁䅦䅁䍁䅣睗䙂䙁䅕䅉䝂䝁䅫杢桂䝁䄴睙灂䝁䅅䅢杁䙁䅁杣療䝁䅙兡獂䝁䅕䅉瑁䍁䅁杍睁䑁䅉免杁䍁䄰䅉穁䍁䄰免祁䍁䄰杍祁䍁䄴䅥獂䡁䅍兢摂䕁䅅杖䉂䍁䅣光歁䕁䅙䅊祁䑁䅅杏歁䕁䅣䅊祁䑁䅅䅁睁元䅁䅦䅁䍁䅣睗䙂䙁䅕䅉䝂䝁䅫杢桂䝁䄴睙灂䝁䅅䅢杁䙁䅁杣療䝁䅙兡獂䝁䅕䅉瑁䍁䅁杍睁䑁䅉免杁䍁䄰䅉穁䍁䄰免祁䍁䄰杍祁䍁䄴䅥獂䡁䅍兢摂䕁䅅杖䉂䍁䅣光歁䕁䅙䅊穁䑁䅙杏歁䕁䅯䅊穁䑁䅙䅁穁元䅁䅦䅁䍁䅣睗䙂䙁䅕䅉䝂䝁䅫杢桂䝁䄴睙灂䝁䅅䅢杁䙁䅁杣療䝁䅙兡獂䝁䅕䅉瑁䍁䅁杍睁䑁䅉免杁䍁䄰䅉穁䍁䄰免祁䍁䄰杍祁䍁䄴䅥獂䡁䅍兢摂䕁䅅杖䉂䍁䅣光歁䕁䅙䅊穁䑁䅣杏歁䕁䅯䅊穁䑁䅣䅁ㅁ元䅁䅣䅁䍁䅣睗䙂䙁䅕䅉䝂䝁䅫杢桂䝁䄴睙灂䝁䅅䅢杁䙁䅁杣療䝁䅙兡獂䝁䅕䅉瑁䍁䅁杍睁䑁䅉免杁䍁䄰䅉穁䍁䄰免祁䍁䄰杍祁䍁䄴䅥獂䡁䅍兢摂䕁䅅杖䉂䍁䅣光歁䙁䅍䅊穁䑁䅫䅁硁元䅁䅣䅁䍁䅣睗䙂䙁䅕䅉䝂䝁䅫杢桂䝁䄴睙灂䝁䅅䅢杁䙁䅁杣療䝁䅙兡獂䝁䅕䅉瑁䍁䅁杍睁䑁䅉免杁䍁䄰䅉穁䍁䄰免祁䍁䄰杍祁䍁䄴䅥獂䡁䅍兢摂䕁䅅杖䉂䍁䅣光歁䙁䅙䅊ぁ䑁䅉䅁㉁元䅁䅦䅁䍁䅣睗䙂䙁䅕䅉䝂䝁䅫杢桂䝁䄴睙灂䝁䅅䅢杁䙁䅁杣療䝁䅙兡獂䝁䅕䅉瑁䍁䅁杍睁䑁䅉免杁䍁䄰䅉穁䍁䄰免祁䍁䄰杍祁䍁䄴䅥獂䡁䅍兢摂䕁䅅杖䉂䍁䅣光歁䙁䅣䅊ぁ䑁䅧杏歁䙁䅣䅊ㅁ䑁䅙䅁㑁元䅁䅣䅁䍁䅣睗䙂䙁䅕䅉䝂䝁䅫杢桂䝁䄴睙灂䝁䅅䅢杁䙁䅁杣療䝁䅙兡獂䝁䅕䅉瑁䍁䅁杍睁䑁䅉免杁䍁䄰䅉穁䍁䄰免祁䍁䄰杍祁䍁䄴䅥獂䡁䅍兢摂䕁䅅杖䉂䍁䅣光歁䙁䅧䅊ぁ䑁䅉䅁㍁元䅁䅣䅁䍁䅣睗䙂䙁䅕䅉䝂䝁䅫杢桂䝁䄴睙灂䝁䅅䅢杁䙁䅁杣療䝁䅙兡獂䝁䅕䅉瑁䍁䅁杍睁䑁䅉免杁䍁䄰䅉穁䍁䄰免祁䍁䄰杍祁䍁䄴䅥獂䡁䅍兢摂䕁䅅杖䉂䍁䅣光歁䙁䅧䅊ぁ䑁䅍䅁㕁元䅁杣䅁䍁䅣睗䙂䙁䅕䅉䝂䝁䅫杢桂䝁䄴睙灂䝁䅅䅢杁䙁䅁杣療䝁䅙兡獂䝁䅕䅉瑁䍁䅁杍睁䑁䅉免杁䍁䄰䅉穁䍁䄰免祁䍁䄰杍祁䍁䄴䅥獂䡁䅍兢摂䕁䅉睒䙂䍁䅣光歁䕁䅉䅊硁䑁䅅兎䅁䍁䭷䅁睂䅁䅁睊扂䕁䅕兖杁䕁䅙兡畂䝁䅅杢橂䝁䅫兙獂䍁䅁䅕祂䝁䄸杚灂䝁䅷党杁䍁䄰䅉祁䑁䅁杍硁䍁䅁兌杁䑁䅍兌硁䑁䅉兌祁䑁䅉杌㑂䝁䅷督瑂䙁䄰村䡂䕁䅕睊桁䍁䅑睑歁䑁䅉䅍䅁䍁䬴䅁㡂䅁䅁睊扂䕁䅕兖杁䕁䅙兡畂䝁䅅杢橂䝁䅫兙獂䍁䅁䅕祂䝁䄸杚灂䝁䅷党杁䍁䄰䅉祁䑁䅁杍硁䍁䅁兌杁䑁䅍兌硁䑁䅉兌祁䑁䅉杌㑂䝁䅷督瑂䙁䄰村䡂䕁䅕睊桁䍁䅑睑歁䑁䅉䅎㙁䍁䅑睑歁䑁䅍兎䅁䑁䭁䅁睂䅁䅁睊扂䕁䅕兖杁䕁䅙兡畂䝁䅅杢橂䝁䅫兙獂䍁䅁䅕祂䝁䄸杚灂䝁䅷党杁䍁䄰䅉祁䑁䅁杍硁䍁䅁兌杁䑁䅍兌硁䑁䅉兌祁䑁䅉杌㑂䝁䅷督瑂䙁䄰村䡂䕁䅕睊桁䍁䅑睑歁䑁䅍李䅁䑁䭍䅁⭂䅁䅁睊扂䕁䅕兖杁䕁䅙兡畂䝁䅅杢橂䝁䅫兙獂䍁䅁䅕祂䝁䄸杚灂䝁䅷党杁䍁䄰䅉祁䑁䅁杍硁䍁䅁兌杁䑁䅍兌硁䑁䅉兌祁䑁䅉杌㑂䝁䅷督瑂䙁䄰村䡂䕁䅕睊桁䍁䅑睑歁䑁䅑免㙁䍁䅑睑歁䑁䅅免穁䅁䅁兎䅯䥁䅁䅁湁䙁䅳兒噂䍁䅁杒灂䝁䄴兙畂䝁䅍兡桂䝁䅷䅉兂䡁䅉睢浂䝁䅫䅢求䍁䅁兌杁䑁䅉䅍祁䑁䅅䅉瑁䍁䅁睍瑁䑁䅅杍瑁䑁䅉杍畁䡁䅧䅢穂䝁䄰兘䍂䕁䅣兒湁䍁䅅䅊䕂䍁䅑免硁䑁䅧杏歁䕁䄸䅊硁䑁䅅䅏䅁䍁䬰䅁㡂䅁䅁睊扂䕁䅕兖杁䕁䅙兡畂䝁䅅杢橂䝁䅫兙獂䍁䅁䅕祂䝁䄸杚灂䝁䅷党杁䍁䄰䅉祁䑁䅁杍硁䍁䅁兌杁䑁䅍兌硁䑁䅉兌祁䑁䅉杌㑂䝁䅷督瑂䙁䄰村䡂䕁䅕睊桁䍁䅑杒歁䑁䅉䅍㙁䍁䅑睒歁䑁䅉䅍䅁䍁䬸䅁㡂䅁䅁睊扂䕁䅕兖杁䕁䅙兡畂䝁䅅杢橂䝁䅫兙獂䍁䅁䅕祂䝁䄸杚灂䝁䅷党杁䍁䄰䅉祁䑁䅁杍硁䍁䅁兌杁䑁䅍兌硁䑁䅉兌祁䑁䅉杌㑂䝁䅷督瑂䙁䄰村䡂䕁䅕睊桁䍁䅑杒歁䑁䅉免㙁䍁䅑睒歁䑁䅉免䅁䑁䭅䅁㡂䅁䅁睊扂䕁䅕兖杁䕁䅙兡畂䝁䅅杢橂䝁䅫兙獂䍁䅁䅕祂䝁䄸杚灂䝁䅷党杁䍁䄰䅉祁䑁䅁杍硁䍁䅁兌杁䑁䅍兌硁䑁䅉兌祁䑁䅉杌㑂䝁䅷督瑂䙁䄰村䡂䕁䅕睊桁䍁䅑杒歁䑁䅍李㙁䍁䅑杓歁䑁䅍李䅁䑁䭑䅁㡂䅁䅁睊扂䕁䅕兖杁䕁䅙兡畂䝁䅅杢橂䝁䅫兙獂䍁䅁䅕祂䝁䄸杚灂䝁䅷党杁䍁䄰䅉祁䑁䅁杍硁䍁䅁兌杁䑁䅍兌硁䑁䅉兌祁䑁䅉杌㑂䝁䅷督瑂䙁䄰村䡂䕁䅕睊桁䍁䅑杒歁䑁䅍睎㙁䍁䅑杓歁䑁䅍睎䅁䑁䭙䅁睂䅁䅁睊扂䕁䅕兖杁䕁䅙兡畂䝁䅅杢橂䝁䅫兙獂䍁䅁䅕祂䝁䄸杚灂䝁䅷党杁䍁䄰䅉祁䑁䅁杍硁䍁䅁兌杁䑁䅍兌硁䑁䅉兌祁䑁䅉杌㑂䝁䅷督瑂䙁䄰村䡂䕁䅕睊桁䍁䅑睕歁䑁䅍兏䅁䑁䭉䅁睂䅁䅁睊扂䕁䅕兖杁䕁䅙兡畂䝁䅅杢橂䝁䅫兙獂䍁䅁䅕祂䝁䄸杚灂䝁䅷党杁䍁䄰䅉祁䑁䅁杍硁䍁䅁兌杁䑁䅍兌硁䑁䅉兌祁䑁䅉杌㑂䝁䅷督瑂䙁䄰村䡂䕁䅕睊桁䍁䅑杖歁䑁䅑杍䅁䑁䭣䅁㡂䅁䅁睊扂䕁䅕兖杁䕁䅙兡畂䝁䅅杢橂䝁䅫兙獂䍁䅁䅕祂䝁䄸杚灂䝁䅷党杁䍁䄰䅉祁䑁䅁杍硁䍁䅁兌杁䑁䅍兌硁䑁䅉兌祁䑁䅉杌㑂䝁䅷督瑂䙁䄰村䡂䕁䅕睊桁䍁䅑睖歁䑁䅑䅏㙁䍁䅑睖歁䑁䅕李䅁䑁䭫䅁睂䅁䅁睊扂䕁䅕兖杁䕁䅙兡畂䝁䅅杢橂䝁䅫兙獂䍁䅁䅕祂䝁䄸杚灂䝁䅷党杁䍁䄰䅉祁䑁䅁杍硁䍁䅁兌杁䑁䅍兌硁䑁䅉兌祁䑁䅉杌㑂䝁䅷督瑂䙁䄰村䡂䕁䅕睊桁䍁䅑䅗歁䑁䅑杍䅁䑁䭧䅁睂䅁䅁睊扂䕁䅕兖杁䕁䅙兡畂䝁䅅杢橂䝁䅫兙獂䍁䅁䅕祂䝁䄸杚灂䝁䅷党杁䍁䄰䅉祁䑁䅁杍硁䍁䅁兌杁䑁䅍兌硁䑁䅉兌祁䑁䅉杌㑂䝁䅷督瑂䙁䄰村䡂䕁䅕睊桁䍁䅑䅗歁䑁䅑睍䅁䑁䭯䅁祂䅁䅁睊扂䕁䅕兖杁䕁䅙兡畂䝁䅅杢橂䝁䅫兙獂䍁䅁䅕祂䝁䄸杚灂䝁䅷党杁䍁䄰䅉祁䑁䅁杍硁䍁䅁兌杁䑁䅍兌硁䑁䅉兌祁䑁䅉杌㑂䝁䅷督瑂䙁䄰村䱂䕁䅧睊桁䍁䅑村歁䑁䅅免ㅁ䅁䅁䅗䅫䡁䅁䅁湁䙁䅳兒噂䍁䅁杒灂䝁䄴兙畂䝁䅍兡桂䝁䅷䅉兂䡁䅉睢浂䝁䅫䅢求䍁䅁兌杁䑁䅉䅍祁䑁䅅䅉瑁䍁䅁睍瑁䑁䅅杍瑁䑁䅉杍畁䡁䅧䅢穂䝁䄰兘䍂䕁䅳䅓湁䍁䅅䅊䑂䍁䅑杍睁䅁䅁䅔䅫䡁䅷䅁湁䙁䅳兒噂䍁䅁杒灂䝁䄴兙畂䝁䅍兡桂䝁䅷䅉兂䡁䅉睢浂䝁䅫䅢求䍁䅁兌杁䑁䅉䅍祁䑁䅅䅉瑁䍁䅁睍瑁䑁䅅杍瑁䑁䅉杍畁䡁䅧䅢穂䝁䄰兘䍂䕁䅳䅓湁䍁䅅䅊䑂䍁䅑杍ぁ䑁䅯䅊䑂䍁䅑睍ㅁ䅁䅁杔䅫䡁䅁䅁湁䙁䅳兒噂䍁䅁杒灂䝁䄴兙畂䝁䅍兡桂䝁䅷䅉兂䡁䅉睢浂䝁䅫䅢求䍁䅁兌杁䑁䅉䅍祁䑁䅅䅉瑁䍁䅁睍瑁䑁䅅杍瑁䑁䅉杍畁䡁䅧䅢穂䝁䄰兘䍂䕁䅳䅓湁䍁䅅䅊䑂䍁䅑睍㉁䅁䅁䅕䅫䡁䄴䅁湁䙁䅳兒噂䍁䅁杒灂䝁䄴兙畂䝁䅍兡桂䝁䅷䅉兂䡁䅉睢浂䝁䅫䅢求䍁䅁兌杁䑁䅉䅍祁䑁䅅䅉瑁䍁䅁睍瑁䑁䅅杍瑁䑁䅉杍畁䡁䅧䅢穂䝁䄰兘䍂䕁䅳䅓湁䍁䅅䅊䑂䍁䅑䅎硁䑁䅯䅊䑂䍁䅑免硁䑁䅍䅁卂元䅁䅧䅁䍁䅣睗䙂䙁䅕䅉䝂䝁䅫杢桂䝁䄴睙灂䝁䅅䅢杁䙁䅁杣療䝁䅙兡獂䝁䅕䅉瑁䍁䅁杍睁䑁䅉免杁䍁䄰䅉穁䍁䄰免祁䍁䄰杍祁䍁䄴䅥獂䡁䅍兢摂䕁䅉睓䥂䍁䅣光歁䕁䅑䅊硁䑁䅅䅏㙁䍁䅑睔歁䑁䅅免㑁䅁䅁兗䅫䡁䅷䅁湁䙁䅳兒噂䍁䅁杒灂䝁䄴兙畂䝁䅍兡桂䝁䅷䅉兂䡁䅉睢浂䝁䅫䅢求䍁䅁兌杁䑁䅉䅍祁䑁䅅䅉瑁䍁䅁睍瑁䑁䅅杍瑁䑁䅉杍畁䡁䅧䅢穂䝁䄰兘䍂䕁䅳䅓湁䍁䅅䅊䝂䍁䅑杍睁䑁䅯䅊䡂䍁䅑杍睁䅁䅁兔䅫䡁䅷䅁湁䙁䅳兒噂䍁䅁杒灂䝁䄴兙畂䝁䅍兡桂䝁䅷䅉兂䡁䅉睢浂䝁䅫䅢求䍁䅁兌杁䑁䅉䅍祁䑁䅅䅉瑁䍁䅁睍瑁䑁䅅杍瑁䑁䅉杍畁䡁䅧䅢穂䝁䄰兘䍂䕁䅳䅓湁䍁䅅䅊䝂䍁䅑杍硁䑁䅯䅊䡂䍁䅑杍硁䅁䅁睔䅫䡁䅷䅁湁䙁䅳兒噂䍁䅁杒灂䝁䄴兙畂䝁䅍兡桂䝁䅷䅉兂䡁䅉睢浂䝁䅫䅢求䍁䅁兌杁䑁䅉䅍祁䑁䅅䅉瑁䍁䅁睍瑁䑁䅅杍瑁䑁䅉杍畁䡁䅧䅢穂䝁䄰兘䍂䕁䅳䅓湁䍁䅅䅊䝂䍁䅑睍㉁䑁䅯䅊䭂䍁䅑睍㉁䅁䅁兕䅫䡁䅷䅁湁䙁䅳兒噂䍁䅁杒灂䝁䄴兙畂䝁䅍兡桂䝁䅷䅉兂䡁䅉睢浂䝁䅫䅢求䍁䅁兌杁䑁䅉䅍祁䑁䅅䅉瑁䍁䅁睍瑁䑁䅅杍瑁䑁䅉杍畁䡁䅧䅢穂䝁䄰兘䍂䕁䅳䅓湁䍁䅅䅊䝂䍁䅑睍㍁䑁䅯䅊䭂䍁䅑睍㍁䅁䅁睕䅫䡁䅁䅁湁䙁䅳兒噂䍁䅁杒灂䝁䄴兙畂䝁䅍兡桂䝁䅷䅉兂䡁䅉睢浂䝁䅫䅢求䍁䅁兌杁䑁䅉䅍祁䑁䅅䅉瑁䍁䅁睍瑁䑁䅅杍瑁䑁䅉杍畁䡁䅧䅢穂䝁䄰兘䍂䕁䅳䅓湁䍁䅅䅊呂䍁䅑睍㕁䅁䅁睓䅫䡁䅁䅁湁䙁䅳兒噂䍁䅁杒灂䝁䄴兙畂䝁䅍兡桂䝁䅷䅉兂䡁䅉睢浂䝁䅫䅢求䍁䅁兌杁䑁䅉䅍祁䑁䅅䅉瑁䍁䅁睍瑁䑁䅅杍瑁䑁䅉杍畁䡁䅧䅢穂䝁䄰兘䍂䕁䅳䅓湁䍁䅅䅊坂䍁䅑䅎祁䅁䅁䅖䅫䡁䅷䅁湁䙁䅳兒噂䍁䅁杒灂䝁䄴兙畂䝁䅍兡桂䝁䅷䅉兂䡁䅉睢浂䝁䅫䅢求䍁䅁兌杁䑁䅉䅍祁䑁䅅䅉瑁䍁䅁睍瑁䑁䅅杍瑁䑁䅉杍畁䡁䅧䅢穂䝁䄰兘䍂䕁䅳䅓湁䍁䅅䅊塂䍁䅑䅎㑁䑁䅯䅊塂䍁䅑兎㉁䅁䅁杖䅫䡁䅁䅁湁䙁䅳兒噂䍁䅁杒灂䝁䄴兙畂䝁䅍兡桂䝁䅷䅉兂䡁䅉睢浂䝁䅫䅢求䍁䅁兌杁䑁䅉䅍祁䑁䅅䅉瑁䍁䅁睍瑁䑁䅅杍瑁䑁䅉杍畁䡁䅧䅢穂䝁䄰兘䍂䕁䅳䅓湁䍁䅅䅊奂䍁䅑䅎祁䅁䅁兖䅫䡁䅁䅁湁䙁䅳兒噂䍁䅁杒灂䝁䄴兙畂䝁䅍兡桂䝁䅷䅉兂䡁䅉睢浂䝁䅫䅢求䍁䅁兌杁䑁䅉䅍祁䑁䅅䅉瑁䍁䅁睍瑁䑁䅅杍瑁䑁䅉杍畁䡁䅧䅢穂䝁䄰兘䍂䕁䅳䅓湁䍁䅅䅊奂䍁䅑䅎穁䅁䅁睖䅫䡁䅉䅁湁䙁䅳兒噂䍁䅁杒灂䝁䄴兙畂䝁䅍兡桂䝁䅷䅉兂䡁䅉睢浂䝁䅫䅢求䍁䅁兌杁䑁䅉䅍祁䑁䅅䅉瑁䍁䅁睍瑁䑁䅅杍瑁䑁䅉杍畁䡁䅧䅢穂䝁䄰兘䑂䕁䄰睕湁䍁䅅䅊䍂䍁䅑免硁䑁䅕䅁䙃元䅁䅣䅁䍁䅣睗䙂䙁䅕䅉䝂䝁䅫杢桂䝁䄴睙灂䝁䅅䅢杁䙁䅁杣療䝁䅙兡獂䝁䅕䅉瑁䍁䅁杍睁䑁䅉免杁䍁䄰䅉穁䍁䄰免祁䍁䄰杍祁䍁䄴䅥獂䡁䅍兢摂䕁䅍兔呂䍁䅣光歁䕁䅍䅊祁䑁䅁䅁㑂元䅁䅦䅁䍁䅣睗䙂䙁䅕䅉䝂䝁䅫杢桂䝁䄴睙灂䝁䅅䅢杁䙁䅁杣療䝁䅙兡獂䝁䅕䅉瑁䍁䅁杍睁䑁䅉免杁䍁䄰䅉穁䍁䄰免祁䍁䄰杍祁䍁䄴䅥獂䡁䅍兢摂䕁䅍兔呂䍁䅣光歁䕁䅍䅊祁䑁䅑杏歁䕁䅍䅊穁䑁䅕䅁㙂元䅁䅣䅁䍁䅣睗䙂䙁䅕䅉䝂䝁䅫杢桂䝁䄴睙灂䝁䅅䅢杁䙁䅁杣療䝁䅙兡獂䝁䅕䅉瑁䍁䅁杍睁䑁䅉免杁䍁䄰䅉穁䍁䄰免祁䍁䄰杍祁䍁䄴䅥獂䡁䅍兢摂䕁䅍兔呂䍁䅣光歁䕁䅍䅊穁䑁䅙䅁㥂元䅁杦䅁䍁䅣睗䙂䙁䅕䅉䝂䝁䅫杢桂䝁䄴睙灂䝁䅅䅢杁䙁䅁杣療䝁䅙兡獂䝁䅕䅉瑁䍁䅁杍睁䑁䅉免杁䍁䄰䅉穁䍁䄰免祁䍁䄰杍祁䍁䄴䅥獂䡁䅍兢摂䕁䅍兔呂䍁䅣光歁䕁䅍䅊ぁ䑁䅅杏歁䕁䅍䅊硁䑁䅅睍䅁䡁䨸䅁䅃䅁䅁睊扂䕁䅕兖杁䕁䅙兡畂䝁䅅杢橂䝁䅫兙獂䍁䅁䅕祂䝁䄸杚灂䝁䅷党杁䍁䄰䅉祁䑁䅁杍硁䍁䅁兌杁䑁䅍兌硁䑁䅉兌祁䑁䅉杌㑂䝁䅷督瑂䙁䄰睑乂䙁䅍睊桁䍁䅑䅒歁䑁䅅免㑁䑁䅯䅊偂䍁䅑免硁䑁䅧䅁䝃元䅁䅦䅁䍁䅣睗䙂䙁䅕䅉䝂䝁䅫杢桂䝁䄴睙灂䝁䅅䅢杁䙁䅁杣療䝁䅙兡獂䝁䅕䅉瑁䍁䅁杍睁䑁䅉免杁䍁䄰䅉穁䍁䄰免祁䍁䄰杍祁䍁䄴䅥獂䡁䅍兢摂䕁䅍兔呂䍁䅣光歁䕁䅙䅊祁䑁䅁杏歁䕁䅣䅊祁䑁䅁䅁㕂元䅁䅦䅁䍁䅣睗䙂䙁䅕䅉䝂䝁䅫杢桂䝁䄴睙灂䝁䅅䅢杁䙁䅁杣療䝁䅙兡獂䝁䅕䅉瑁䍁䅁杍睁䑁䅉免杁䍁䄰䅉穁䍁䄰免祁䍁䄰杍祁䍁䄴䅥獂䡁䅍兢摂䕁䅍兔呂䍁䅣光歁䕁䅙䅊祁䑁䅅杏歁䕁䅣䅊祁䑁䅅䅁㝂元䅁䅦䅁䍁䅣睗䙂䙁䅕䅉䝂䝁䅫杢桂䝁䄴睙灂䝁䅅䅢杁䙁䅁杣療䝁䅙兡獂䝁䅕䅉瑁䍁䅁杍睁䑁䅉免杁䍁䄰䅉穁䍁䄰免祁䍁䄰杍祁䍁䄴䅥獂䡁䅍兢摂䕁䅍兔呂䍁䅣光歁䕁䅙䅊穁䑁䅙杏歁䕁䅯䅊穁䑁䅙䅁⭂元䅁䅦䅁䍁䅣睗䙂䙁䅕䅉䝂䝁䅫杢桂䝁䄴睙灂䝁䅅䅢杁䙁䅁杣療䝁䅙兡獂䝁䅕䅉瑁䍁䅁杍睁䑁䅉免杁䍁䄰䅉穁䍁䄰免祁䍁䄰杍祁䍁䄴䅥獂䡁䅍兢摂䕁䅍兔呂䍁䅣光歁䕁䅙䅊穁䑁䅣杏歁䕁䅯䅊穁䑁䅣䅁䅃元䅁䅣䅁䍁䅣睗䙂䙁䅕䅉䝂䝁䅫杢桂䝁䄴睙灂䝁䅅䅢杁䙁䅁杣療䝁䅙兡獂䝁䅕䅉瑁䍁䅁杍睁䑁䅉免杁䍁䄰䅉穁䍁䄰免祁䍁䄰杍祁䍁䄴䅥獂䡁䅍兢摂䕁䅍兔呂䍁䅣光歁䙁䅍䅊穁䑁䅫䅁㡂元䅁䅣䅁䍁䅣睗䙂䙁䅕䅉䝂䝁䅫杢桂䝁䄴睙灂䝁䅅䅢杁䙁䅁杣療䝁䅙兡獂䝁䅕䅉瑁䍁䅁杍睁䑁䅉免杁䍁䄰䅉穁䍁䄰免祁䍁䄰杍祁䍁䄴䅥獂䡁䅍兢摂䕁䅍兔呂䍁䅣光歁䙁䅙䅊ぁ䑁䅉䅁䉃元䅁䅦䅁䍁䅣睗䙂䙁䅕䅉䝂䝁䅫杢桂䝁䄴睙灂䝁䅅䅢杁䙁䅁杣療䝁䅙兡獂䝁䅕䅉瑁䍁䅁杍睁䑁䅉免杁䍁䄰䅉穁䍁䄰免祁䍁䄰杍祁䍁䄴䅥獂䡁䅍兢摂䕁䅍兔呂䍁䅣光歁䙁䅣䅊ぁ䑁䅧杏歁䙁䅣䅊ㅁ䑁䅙䅁䑃元䅁䅣䅁䍁䅣睗䙂䙁䅕䅉䝂䝁䅫杢桂䝁䄴睙灂䝁䅅䅢杁䙁䅁杣療䝁䅙兡獂䝁䅕䅉瑁䍁䅁杍睁䑁䅉免杁䍁䄰䅉穁䍁䄰免祁䍁䄰杍祁䍁䄴䅥獂䡁䅍兢摂䕁䅍兔呂䍁䅣光歁䙁䅧䅊ぁ䑁䅉䅁䍃元䅁䅣䅁䍁䅣睗䙂䙁䅕䅉䝂䝁䅫杢桂䝁䄴睙灂䝁䅅䅢杁䙁䅁杣療䝁䅙兡獂䝁䅕䅉瑁䍁䅁杍睁䑁䅉免杁䍁䄰䅉穁䍁䄰免祁䍁䄰杍祁䍁䄴䅥獂䡁䅍兢摂䕁䅍兔呂䍁䅣光歁䙁䅧䅊ぁ䑁䅍䅁䕃元䅁来䅁䍁䅣睗䙂䙁䅕䅉䝂䝁䅫杢桂䝁䄴睙灂䝁䅅䅢杁䙁䅁杣療䝁䅙兡獂䝁䅕䅉瑁䍁䅁杍睁䑁䅉免杁䍁䄰䅉穁䍁䄰免祁䍁䄰杍祁䍁䄴䅥獂䡁䅍兢摂䕁䅍杔兂䍁䅁䅋祁䍁䅫睊桁䍁䅑村歁䑁䅅免ㅁ䅁䅁杢䅫䡁䅧䅁湁䙁䅳兒噂䍁䅁杒灂䝁䄴兙畂䝁䅍兡桂䝁䅷䅉兂䡁䅉睢浂䝁䅫䅢求䍁䅁兌杁䑁䅉䅍祁䑁䅅䅉瑁䍁䅁睍瑁䑁䅅杍瑁䑁䅉杍畁䡁䅧䅢穂䝁䄰兘䑂䕁䄴䅕杁䍁䅧杍灁䍁䅣光歁䕁䅍䅊祁䑁䅁䅁灂元䅁䅨䅁䍁䅣睗䙂䙁䅕䅉䝂䝁䅫杢桂䝁䄴睙灂䝁䅅䅢杁䙁䅁杣療䝁䅙兡獂䝁䅕䅉瑁䍁䅁杍睁䑁䅉免杁䍁䄰䅉穁䍁䄰免祁䍁䄰杍祁䍁䄴䅥獂䡁䅍兢摂䕁䅍杔兂䍁䅁䅋祁䍁䅫睊桁䍁䅑睑歁䑁䅉䅎㙁䍁䅑睑歁䑁䅍兎䅁䝁䩳䅁㑂䅁䅁睊扂䕁䅕兖杁䕁䅙兡畂䝁䅅杢橂䝁䅫兙獂䍁䅁䅕祂䝁䄸杚灂䝁䅷党杁䍁䄰䅉祁䑁䅁杍硁䍁䅁兌杁䑁䅍兌硁䑁䅉兌祁䑁䅉杌㑂䝁䅷督瑂䙁䄰睑佂䙁䅁䅉潁䑁䅉克湁䍁䅅䅊䑂䍁䅑睍㉁䅁䅁䅤䅫䥁䅙䅁湁䙁䅳兒噂䍁䅁杒灂䝁䄴兙畂䝁䅍兡桂䝁䅷䅉兂䡁䅉睢浂䝁䅫䅢求䍁䅁兌杁䑁䅉䅍祁䑁䅅䅉瑁䍁䅁睍瑁䑁䅅杍瑁䑁䅉杍畁䡁䅧䅢穂䝁䄰兘䑂䕁䄴䅕杁䍁䅧杍灁䍁䅣光歁䕁䅍䅊ぁ䑁䅅杏歁䕁䅍䅊硁䑁䅅睍䅁䡁䩙䅁䥃䅁䅁睊扂䕁䅕兖杁䕁䅙兡畂䝁䅅杢橂䝁䅫兙獂䍁䅁䅕祂䝁䄸杚灂䝁䅷党杁䍁䄰䅉祁䑁䅁杍硁䍁䅁兌杁䑁䅍兌硁䑁䅉兌祁䑁䅉杌㑂䝁䅷督瑂䙁䄰睑佂䙁䅁䅉潁䑁䅉克湁䍁䅅䅊䕂䍁䅑免硁䑁䅧杏歁䕁䄸䅊硁䑁䅅䅏䅁䝁䨸䅁䕃䅁䅁睊扂䕁䅕兖杁䕁䅙兡畂䝁䅅杢橂䝁䅫兙獂䍁䅁䅕祂䝁䄸杚灂䝁䅷党杁䍁䄰䅉祁䑁䅁杍硁䍁䅁兌杁䑁䅍兌硁䑁䅉兌祁䑁䅉杌㑂䝁䅷督瑂䙁䄰睑佂䙁䅁䅉潁䑁䅉克湁䍁䅅䅊䝂䍁䅑杍睁䑁䅯䅊䡂䍁䅑杍睁䅁䅁条䅫䥁䅑䅁湁䙁䅳兒噂䍁䅁杒灂䝁䄴兙畂䝁䅍兡桂䝁䅷䅉兂䡁䅉睢浂䝁䅫䅢求䍁䅁兌杁䑁䅉䅍祁䑁䅅䅉瑁䍁䅁睍瑁䑁䅅杍瑁䑁䅉杍畁䡁䅧䅢穂䝁䄰兘䑂䕁䄴䅕杁䍁䅧杍灁䍁䅣光歁䕁䅙䅊祁䑁䅅杏歁䕁䅣䅊祁䑁䅅䅁獂元䅁䅨䅁䍁䅣睗䙂䙁䅕䅉䝂䝁䅫杢桂䝁䄴睙灂䝁䅅䅢杁䙁䅁杣療䝁䅙兡獂䝁䅕䅉瑁䍁䅁杍睁䑁䅉免杁䍁䄰䅉穁䍁䄰免祁䍁䄰杍祁䍁䄴䅥獂䡁䅍兢摂䕁䅍杔兂䍁䅁䅋祁䍁䅫睊桁䍁䅑杒歁䑁䅍李㙁䍁䅑杓歁䑁䅍李䅁䡁䩕䅁䕃䅁䅁睊扂䕁䅕兖杁䕁䅙兡畂䝁䅅杢橂䝁䅫兙獂䍁䅁䅕祂䝁䄸杚灂䝁䅷党杁䍁䄰䅉祁䑁䅁杍硁䍁䅁兌杁䑁䅍兌硁䑁䅉兌祁䑁䅉杌㑂䝁䅷督瑂䙁䄰睑佂䙁䅁䅉潁䑁䅉克湁䍁䅅䅊䝂䍁䅑睍㍁䑁䅯䅊䭂䍁䅑睍㍁䅁䅁睤䅫䡁䅧䅁湁䙁䅳兒噂䍁䅁杒灂䝁䄴兙畂䝁䅍兡桂䝁䅷䅉兂䡁䅉睢浂䝁䅫䅢求䍁䅁兌杁䑁䅉䅍祁䑁䅅䅉瑁䍁䅁睍瑁䑁䅅杍瑁䑁䅉杍畁䡁䅧䅢穂䝁䄰兘䑂䕁䄴䅕杁䍁䅧杍灁䍁䅣光歁䙁䅍䅊穁䑁䅫䅁瑂元䅁䅥䅁䍁䅣睗䙂䙁䅕䅉䝂䝁䅫杢桂䝁䄴睙灂䝁䅅䅢杁䙁䅁杣療䝁䅙兡獂䝁䅕䅉瑁䍁䅁杍睁䑁䅉免杁䍁䄰䅉穁䍁䄰免祁䍁䄰杍祁䍁䄴䅥獂䡁䅍兢摂䕁䅍杔兂䍁䅁䅋祁䍁䅫睊桁䍁䅑杖歁䑁䅑杍䅁䡁䩁䅁䕃䅁䅁睊扂䕁䅕兖杁䕁䅙兡畂䝁䅅杢橂䝁䅫兙獂䍁䅁䅕祂䝁䄸杚灂䝁䅷党杁䍁䄰䅉祁䑁䅁杍硁䍁䅁兌杁䑁䅍兌硁䑁䅉兌祁䑁䅉杌㑂䝁䅷督瑂䙁䄰睑佂䙁䅁䅉潁䑁䅉克湁䍁䅅䅊塂䍁䅑䅎㑁䑁䅯䅊塂䍁䅑兎㉁䅁䅁杣䅫䡁䅧䅁湁䙁䅳兒噂䍁䅁杒灂䝁䄴兙畂䝁䅍兡桂䝁䅷䅉兂䡁䅉睢浂䝁䅫䅢求䍁䅁兌杁䑁䅉䅍祁䑁䅅䅉瑁䍁䅁睍瑁䑁䅅杍瑁䑁䅉杍畁䡁䅧䅢穂䝁䄰兘䑂䕁䄴䅕杁䍁䅧杍灁䍁䅣光歁䙁䅧䅊ぁ䑁䅉䅁硂元䅁䅥䅁䍁䅣睗䙂䙁䅕䅉䝂䝁䅫杢桂䝁䄴睙灂䝁䅅䅢杁䙁䅁杣療䝁䅙兡獂䝁䅕䅉瑁䍁䅁杍睁䑁䅉免杁䍁䄰䅉穁䍁䄰免祁䍁䄰杍祁䍁䄴䅥獂䡁䅍兢摂䕁䅍杔兂䍁䅁䅋祁䍁䅫睊桁䍁䅑䅗歁䑁䅑睍䅁䡁䩍䅁祂䅁䅁睊扂䕁䅕兖杁䕁䅙兡畂䝁䅅杢橂䝁䅫兙獂䍁䅁䅕祂䝁䄸杚灂䝁䅷党杁䍁䄰䅉祁䑁䅁杍硁䍁䅁兌杁䑁䅍兌硁䑁䅉兌祁䑁䅉杌㑂䝁䅷督瑂䙁䄰睑佂䙁䅁睊桁䍁䅑村歁䑁䅅免ㅁ䅁䅁杗䅫䡁䅁䅁湁䙁䅳兒噂䍁䅁杒灂䝁䄴兙畂䝁䅍兡桂䝁䅷䅉兂䡁䅉睢浂䝁䅫䅢求䍁䅁兌杁䑁䅉䅍祁䑁䅅䅉瑁䍁䅁睍瑁䑁䅅杍瑁䑁䅉杍畁䡁䅧䅢穂䝁䄰兘䑂䕁䄴䅕湁䍁䅅䅊䑂䍁䅑杍睁䅁䅁䅘䅫䡁䅷䅁湁䙁䅳兒噂䍁䅁杒灂䝁䄴兙畂䝁䅍兡桂䝁䅷䅉兂䡁䅉睢浂䝁䅫䅢求䍁䅁兌杁䑁䅉䅍祁䑁䅅䅉瑁䍁䅁睍瑁䑁䅅杍瑁䑁䅉杍畁䡁䅧䅢穂䝁䄰兘䑂䕁䄴䅕湁䍁䅅䅊䑂䍁䅑杍ぁ䑁䅯䅊䑂䍁䅑睍ㅁ䅁䅁杘䅫䡁䅁䅁湁䙁䅳兒噂䍁䅁杒灂䝁䄴兙畂䝁䅍兡桂䝁䅷䅉兂䡁䅉睢浂䝁䅫䅢求䍁䅁兌杁䑁䅉䅍祁䑁䅅䅉瑁䍁䅁睍瑁䑁䅅杍瑁䑁䅉杍畁䡁䅧䅢穂䝁䄰兘䑂䕁䄴䅕湁䍁䅅䅊䑂䍁䅑睍㉁䅁䅁兙䅫䡁䄴䅁湁䙁䅳兒噂䍁䅁杒灂䝁䄴兙畂䝁䅍兡桂䝁䅷䅉兂䡁䅉睢浂䝁䅫䅢求䍁䅁兌杁䑁䅉䅍祁䑁䅅䅉瑁䍁䅁睍瑁䑁䅅杍瑁䑁䅉杍畁䡁䅧䅢穂䝁䄰兘䑂䕁䄴䅕湁䍁䅅䅊䑂䍁䅑䅎硁䑁䅯䅊䑂䍁䅑免硁䑁䅍䅁橂元䅁䅧䅁䍁䅣睗䙂䙁䅕䅉䝂䝁䅫杢桂䝁䄴睙灂䝁䅅䅢杁䙁䅁杣療䝁䅙兡獂䝁䅕䅉瑁䍁䅁杍睁䑁䅉免杁䍁䄰䅉穁䍁䄰免祁䍁䄰杍祁䍁䄴䅥獂䡁䅍兢摂䕁䅍杔兂䍁䅣光歁䕁䅑䅊硁䑁䅅䅏㙁䍁䅑睔歁䑁䅅免㑁䅁䅁睗䅫䡁䅷䅁湁䙁䅳兒噂䍁䅁杒灂䝁䄴兙畂䝁䅍兡桂䝁䅷䅉兂䡁䅉睢浂䝁䅫䅢求䍁䅁兌杁䑁䅉䅍祁䑁䅅䅉瑁䍁䅁睍瑁䑁䅅杍瑁䑁䅉杍畁䡁䅧䅢穂䝁䄰兘䑂䕁䄴䅕湁䍁䅅䅊䝂䍁䅑杍睁䑁䅯䅊䡂䍁䅑杍睁䅁䅁兘䅫䡁䅷䅁湁䙁䅳兒噂䍁䅁杒灂䝁䄴兙畂䝁䅍兡桂䝁䅷䅉兂䡁䅉睢浂䝁䅫䅢求䍁䅁兌杁䑁䅉䅍祁䑁䅅䅉瑁䍁䅁睍瑁䑁䅅杍瑁䑁䅉杍畁䡁䅧䅢穂䝁䄰兘䑂䕁䄴䅕湁䍁䅅䅊䝂䍁䅑杍硁䑁䅯䅊䡂䍁䅑杍硁䅁䅁睘䅫䡁䅷䅁湁䙁䅳兒噂䍁䅁杒灂䝁䄴兙畂䝁䅍兡桂䝁䅷䅉兂䡁䅉睢浂䝁䅫䅢求䍁䅁兌杁䑁䅉䅍祁䑁䅅䅉瑁䍁䅁睍瑁䑁䅅杍瑁䑁䅉杍畁䡁䅧䅢穂䝁䄰兘䑂䕁䄴䅕湁䍁䅅䅊䝂䍁䅑睍㉁䑁䅯䅊䭂䍁䅑睍㉁䅁䅁杙䅫䡁䅷䅁湁䙁䅳兒噂䍁䅁杒灂䝁䄴兙畂䝁䅍兡桂䝁䅷䅉兂䡁䅉睢浂䝁䅫䅢求䍁䅁兌杁䑁䅉䅍祁䑁䅅䅉瑁䍁䅁睍瑁䑁䅅杍瑁䑁䅉杍畁䡁䅧䅢穂䝁䄰兘䑂䕁䄴䅕湁䍁䅅䅊䝂䍁䅑睍㍁䑁䅯䅊䭂䍁䅑睍㍁䅁䅁䅚䅫䡁䅁䅁湁䙁䅳兒噂䍁䅁杒灂䝁䄴兙畂䝁䅍兡桂䝁䅷䅉兂䡁䅉睢浂䝁䅫䅢求䍁䅁兌杁䑁䅉䅍祁䑁䅅䅉瑁䍁䅁睍瑁䑁䅅杍瑁䑁䅉杍畁䡁䅧䅢穂䝁䄰兘䑂䕁䄴䅕湁䍁䅅䅊呂䍁䅑睍㕁䅁䅁䅙䅫䡁䅁䅁湁䙁䅳兒噂䍁䅁杒灂䝁䄴兙畂䝁䅍兡桂䝁䅷䅉兂䡁䅉睢浂䝁䅫䅢求䍁䅁兌杁䑁䅉䅍祁䑁䅅䅉瑁䍁䅁睍瑁䑁䅅杍瑁䑁䅉杍畁䡁䅧䅢穂䝁䄰兘䑂䕁䄴䅕湁䍁䅅䅊坂䍁䅑䅎祁䅁䅁党䅫䡁䅷䅁湁䙁䅳兒噂䍁䅁杒灂䝁䄴兙畂䝁䅍兡桂䝁䅷䅉兂䡁䅉睢浂䝁䅫䅢求䍁䅁兌杁䑁䅉䅍祁䑁䅅䅉瑁䍁䅁睍瑁䑁䅅杍瑁䑁䅉杍畁䡁䅧䅢穂䝁䄰兘䑂䕁䄴䅕湁䍁䅅䅊塂䍁䅑䅎㑁䑁䅯䅊塂䍁䅑兎㉁䅁䅁睚䅫䡁䅁䅁湁䙁䅳兒噂䍁䅁杒灂䝁䄴兙畂䝁䅍兡桂䝁䅷䅉兂䡁䅉睢浂䝁䅫䅢求䍁䅁兌杁䑁䅉䅍祁䑁䅅䅉瑁䍁䅁睍瑁䑁䅅杍瑁䑁䅉杍畁䡁䅧䅢穂䝁䄰兘䑂䕁䄴䅕湁䍁䅅䅊奂䍁䅑䅎祁䅁䅁杚䅫䡁䅁䅁湁䙁䅳兒噂䍁䅁杒灂䝁䄴兙畂䝁䅍兡桂䝁䅷䅉兂䡁䅉睢浂䝁䅫䅢求䍁䅁兌杁䑁䅉䅍祁䑁䅅䅉瑁䍁䅁睍瑁䑁䅅杍瑁䑁䅉杍畁䡁䅧䅢穂䝁䄰兘䑂䕁䄴䅕湁䍁䅅䅊奂䍁䅑䅎穁䅁䅁䅡䅫䝁䄴䅁湁䙁䅳兒噂䍁䅁杒灂䝁䄴兙畂䝁䅍兡桂䝁䅷䅉兂䡁䅉睢浂䝁䅫䅢求䍁䅁兌杁䑁䅉䅍祁䑁䅅䅉瑁䍁䅁睍瑁䑁䅅杍瑁䑁䅉杍畁䡁䅧䅢穂䝁䄰兘䕂䍁䅣光歁䕁䅉䅊硁䑁䅅兎䅁䭁䩍䅁獂䅁䅁睊扂䕁䅕兖杁䕁䅙兡畂䝁䅅杢橂䝁䅫兙獂䍁䅁䅕祂䝁䄸杚灂䝁䅷党杁䍁䄰䅉祁䑁䅁杍硁䍁䅁兌杁䑁䅍兌硁䑁䅉兌祁䑁䅉杌㑂䝁䅷督瑂䙁䄰䅒湁䍁䅅䅊䑂䍁䅑杍睁䅁䅁杬䅫䡁䅧䅁湁䙁䅳兒噂䍁䅁杒灂䝁䄴兙畂䝁䅍兡桂䝁䅷䅉兂䡁䅉睢浂䝁䅫䅢求䍁䅁兌杁䑁䅉䅍祁䑁䅅䅉瑁䍁䅁睍瑁䑁䅅杍瑁䑁䅉杍畁䡁䅧䅢穂䝁䄰兘䕂䍁䅣光歁䕁䅍䅊祁䑁䅑杏歁䕁䅍䅊穁䑁䅕䅁奃元䅁䅢䅁䍁䅣睗䙂䙁䅕䅉䝂䝁䅫杢桂䝁䄴睙灂䝁䅅䅢杁䙁䅁杣療䝁䅙兡獂䝁䅕䅉瑁䍁䅁杍睁䑁䅉免杁䍁䄰䅉穁䍁䄰免祁䍁䄰杍祁䍁䄴䅥獂䡁䅍兢摂䕁䅑睊桁䍁䅑睑歁䑁䅍李䅁䩁䨸䅁㙂䅁䅁睊扂䕁䅕兖杁䕁䅙兡畂䝁䅅杢橂䝁䅫兙獂䍁䅁䅕祂䝁䄸杚灂䝁䅷党杁䍁䄰䅉祁䑁䅁杍硁䍁䅁兌杁䑁䅍兌硁䑁䅉兌祁䑁䅉杌㑂䝁䅷督瑂䙁䄰䅒湁䍁䅅䅊䑂䍁䅑䅎硁䑁䅯䅊䑂䍁䅑免硁䑁䅍䅁桃元䅁䅦䅁䍁䅣睗䙂䙁䅕䅉䝂䝁䅫杢桂䝁䄴睙灂䝁䅅䅢杁䙁䅁杣療䝁䅙兡獂䝁䅕䅉瑁䍁䅁杍睁䑁䅉免杁䍁䄰䅉穁䍁䄰免祁䍁䄰杍祁䍁䄴䅥獂䡁䅍兢摂䕁䅑睊桁䍁䅑䅒歁䑁䅅免㑁䑁䅯䅊偂䍁䅑免硁䑁䅧䅁歃元䅁䅥䅁䍁䅣睗䙂䙁䅕䅉䝂䝁䅫杢桂䝁䄴睙灂䝁䅅䅢杁䙁䅁杣療䝁䅙兡獂䝁䅕䅉瑁䍁䅁杍睁䑁䅉免杁䍁䄰䅉穁䍁䄰免祁䍁䄰杍祁䍁䄴䅥獂䡁䅍兢摂䕁䅑睊桁䍁䅑杒歁䑁䅉䅍㙁䍁䅑睒歁䑁䅉䅍䅁䩁䩣䅁㑂䅁䅁睊扂䕁䅕兖杁䕁䅙兡畂䝁䅅杢橂䝁䅫兙獂䍁䅁䅕祂䝁䄸杚灂䝁䅷党杁䍁䄰䅉祁䑁䅁杍硁䍁䅁兌杁䑁䅍兌硁䑁䅉兌祁䑁䅉杌㑂䝁䅷督瑂䙁䄰䅒湁䍁䅅䅊䝂䍁䅑杍硁䑁䅯䅊䡂䍁䅑杍硁䅁䅁六䅫䡁䅧䅁湁䙁䅳兒噂䍁䅁杒灂䝁䄴兙畂䝁䅍兡桂䝁䅷䅉兂䡁䅉睢浂䝁䅫䅢求䍁䅁兌杁䑁䅉䅍祁䑁䅅䅉瑁䍁䅁睍瑁䑁䅅杍瑁䑁䅉杍畁䡁䅧䅢穂䝁䄰兘䕂䍁䅣光歁䕁䅙䅊穁䑁䅙杏歁䕁䅯䅊穁䑁䅙䅁权元䅁䅥䅁䍁䅣睗䙂䙁䅕䅉䝂䝁䅫杢桂䝁䄴睙灂䝁䅅䅢杁䙁䅁杣療䝁䅙兡獂䝁䅕䅉瑁䍁䅁杍睁䑁䅉免杁䍁䄰䅉穁䍁䄰免祁䍁䄰杍祁䍁䄴䅥獂䡁䅍兢摂䕁䅑睊桁䍁䅑杒歁䑁䅍睎㙁䍁䅑杓歁䑁䅍睎䅁䭁䩉䅁獂䅁䅁睊扂䕁䅕兖杁䕁䅙兡畂䝁䅅杢橂䝁䅫兙獂䍁䅁䅕祂䝁䄸杚灂䝁䅷党杁䍁䄰䅉祁䑁䅁杍硁䍁䅁兌杁䑁䅍兌硁䑁䅉兌祁䑁䅉杌㑂䝁䅷督瑂䙁䄰䅒湁䍁䅅䅊呂䍁䅑睍㕁䅁䅁杮䅫䝁䅷䅁湁䙁䅳兒噂䍁䅁杒灂䝁䄴兙畂䝁䅍兡桂䝁䅷䅉兂䡁䅉睢浂䝁䅫䅢求䍁䅁兌杁䑁䅉䅍祁䑁䅅䅉瑁䍁䅁睍瑁䑁䅅杍瑁䑁䅉杍畁䡁䅧䅢穂䝁䄰兘䕂䍁䅣光歁䙁䅙䅊ぁ䑁䅉䅁慃元䅁䅥䅁䍁䅣睗䙂䙁䅕䅉䝂䝁䅫杢桂䝁䄴睙灂䝁䅅䅢杁䙁䅁杣療䝁䅙兡獂䝁䅕䅉瑁䍁䅁杍睁䑁䅉免杁䍁䄰䅉穁䍁䄰免祁䍁䄰杍祁䍁䄴䅥獂䡁䅍兢摂䕁䅑睊桁䍁䅑睖歁䑁䅑䅏㙁䍁䅑睖歁䑁䅕李䅁䩁䩷䅁獂䅁䅁睊扂䕁䅕兖杁䕁䅙兡畂䝁䅅杢橂䝁䅫兙獂䍁䅁䅕祂䝁䄸杚灂䝁䅷党杁䍁䄰䅉祁䑁䅁杍硁䍁䅁兌杁䑁䅍兌硁䑁䅉兌祁䑁䅉杌㑂䝁䅷督瑂䙁䄰䅒湁䍁䅅䅊奂䍁䅑䅎祁䅁䅁睭䅫䝁䅷䅁湁䙁䅳兒噂䍁䅁杒灂䝁䄴兙畂䝁䅍兡桂䝁䅷䅉兂䡁䅉睢浂䝁䅫䅢求䍁䅁兌杁䑁䅉䅍祁䑁䅅䅉瑁䍁䅁睍瑁䑁䅅杍瑁䑁䅉杍畁䡁䅧䅢穂䝁䄰兘䕂䍁䅣光歁䙁䅧䅊ぁ䑁䅍䅁摃元䅁䅤䅁䍁䅣睗䙂䙁䅕䅉䝂䝁䅫杢桂䝁䄴睙灂䝁䅅䅢杁䙁䅁杣療䝁䅙兡獂䝁䅕䅉瑁䍁䅁杍睁䑁䅉免杁䍁䄰䅉穁䍁䄰免祁䍁䄰杍祁䍁䄴䅥獂䡁䅍兢摂䕁䅑兒呂䕁䅍睊桁䍁䅑村歁䑁䅅免ㅁ䅁䅁杳䅫䡁䅉䅁湁䙁䅳兒噂䍁䅁杒灂䝁䄴兙畂䝁䅍兡桂䝁䅷䅉兂䡁䅉睢浂䝁䅫䅢求䍁䅁兌杁䑁䅉䅍祁䑁䅅䅉瑁䍁䅁睍瑁䑁䅅杍瑁䑁䅉杍畁䡁䅧䅢穂䝁䄰兘䕂䕁䅕睕䑂䍁䅣光歁䕁䅍䅊祁䑁䅁䅁浃元䅁杦䅁䍁䅣睗䙂䙁䅕䅉䝂䝁䅫杢桂䝁䄴睙灂䝁䅅䅢杁䙁䅁杣療䝁䅙兡獂䝁䅕䅉瑁䍁䅁杍睁䑁䅉免杁䍁䄰䅉穁䍁䄰免祁䍁䄰杍祁䍁䄴䅥獂䡁䅍兢摂䕁䅑兒呂䕁䅍睊桁䍁䅑睑歁䑁䅉䅎㙁䍁䅑睑歁䑁䅍兎䅁䭁䩧䅁祂䅁䅁睊扂䕁䅕兖杁䕁䅙兡畂䝁䅅杢橂䝁䅫兙獂䍁䅁䅕祂䝁䄸杚灂䝁䅷党杁䍁䄰䅉祁䑁䅁杍硁䍁䅁兌杁䑁䅍兌硁䑁䅉兌祁䑁䅉杌㑂䝁䅷督瑂䙁䄰䅒䙂䙁䅍睑湁䍁䅅䅊䑂䍁䅑睍㉁䅁䅁東䅫䥁䅁䅁湁䙁䅳兒噂䍁䅁杒灂䝁䄴兙畂䝁䅍兡桂䝁䅷䅉兂䡁䅉睢浂䝁䅫䅢求䍁䅁兌杁䑁䅉䅍祁䑁䅅䅉瑁䍁䅁睍瑁䑁䅅杍瑁䑁䅉杍畁䡁䅧䅢穂䝁䄰兘䕂䕁䅕睕䑂䍁䅣光歁䕁䅍䅊ぁ䑁䅅杏歁䕁䅍䅊硁䑁䅅睍䅁䭁䩷䅁䍃䅁䅁睊扂䕁䅕兖杁䕁䅙兡畂䝁䅅杢橂䝁䅫兙獂䍁䅁䅕祂䝁䄸杚灂䝁䅷党杁䍁䄰䅉祁䑁䅁杍硁䍁䅁兌杁䑁䅍兌硁䑁䅉兌祁䑁䅉杌㑂䝁䅷督瑂䙁䄰䅒䙂䙁䅍睑湁䍁䅅䅊䕂䍁䅑免硁䑁䅧杏歁䕁䄸䅊硁䑁䅅䅏䅁䱁䩍䅁⭂䅁䅁睊扂䕁䅕兖杁䕁䅙兡畂䝁䅅杢橂䝁䅫兙獂䍁䅁䅕祂䝁䄸杚灂䝁䅷党杁䍁䄰䅉祁䑁䅁杍硁䍁䅁兌杁䑁䅍兌硁䑁䅉兌祁䑁䅉杌㑂䝁䅷督瑂䙁䄰䅒䙂䙁䅍睑湁䍁䅅䅊䝂䍁䅑杍睁䑁䅯䅊䡂䍁䅑杍睁䅁䅁睰䅫䡁䄴䅁湁䙁䅳兒噂䍁䅁杒灂䝁䄴兙畂䝁䅍兡桂䝁䅷䅉兂䡁䅉睢浂䝁䅫䅢求䍁䅁兌杁䑁䅉䅍祁䑁䅅䅉瑁䍁䅁睍瑁䑁䅅杍瑁䑁䅉杍畁䡁䅧䅢穂䝁䄰兘䕂䕁䅕睕䑂䍁䅣光歁䕁䅙䅊祁䑁䅅杏歁䕁䅣䅊祁䑁䅅䅁灃元䅁杦䅁䍁䅣睗䙂䙁䅕䅉䝂䝁䅫杢桂䝁䄴睙灂䝁䅅䅢杁䙁䅁杣療䝁䅙兡獂䝁䅕䅉瑁䍁䅁杍睁䑁䅉免杁䍁䄰䅉穁䍁䄰免祁䍁䄰杍祁䍁䄴䅥獂䡁䅍兢摂䕁䅑兒呂䕁䅍睊桁䍁䅑杒歁䑁䅍李㙁䍁䅑杓歁䑁䅍李䅁䭁䩳䅁⭂䅁䅁睊扂䕁䅕兖杁䕁䅙兡畂䝁䅅杢橂䝁䅫兙獂䍁䅁䅕祂䝁䄸杚灂䝁䅷党杁䍁䄰䅉祁䑁䅁杍硁䍁䅁兌杁䑁䅍兌硁䑁䅉兌祁䑁䅉杌㑂䝁䅷督瑂䙁䄰䅒䙂䙁䅍睑湁䍁䅅䅊䝂䍁䅑睍㍁䑁䅯䅊䭂䍁䅑睍㍁䅁䅁兲䅫䡁䅉䅁湁䙁䅳兒噂䍁䅁杒灂䝁䄴兙畂䝁䅍兡桂䝁䅷䅉兂䡁䅉睢浂䝁䅫䅢求䍁䅁兌杁䑁䅉䅍祁䑁䅅䅉瑁䍁䅁睍瑁䑁䅅杍瑁䑁䅉杍畁䡁䅧䅢穂䝁䄰兘䕂䕁䅕睕䑂䍁䅣光歁䙁䅍䅊穁䑁䅫䅁汃元䅁杣䅁䍁䅣睗䙂䙁䅕䅉䝂䝁䅫杢桂䝁䄴睙灂䝁䅅䅢杁䙁䅁杣療䝁䅙兡獂䝁䅕䅉瑁䍁䅁杍睁䑁䅉免杁䍁䄰䅉穁䍁䄰免祁䍁䄰杍祁䍁䄴䅥獂䡁䅍兢摂䕁䅑兒呂䕁䅍睊桁䍁䅑杖歁䑁䅑杍䅁䭁䨴䅁⭂䅁䅁睊扂䕁䅕兖杁䕁䅙兡畂䝁䅅杢橂䝁䅫兙獂䍁䅁䅕祂䝁䄸杚灂䝁䅷党杁䍁䄰䅉祁䑁䅁杍硁䍁䅁兌杁䑁䅍兌硁䑁䅉兌祁䑁䅉杌㑂䝁䅷督瑂䙁䄰䅒䙂䙁䅍睑湁䍁䅅䅊塂䍁䅑䅎㑁䑁䅯䅊塂䍁䅑兎㉁䅁䅁䅳䅫䡁䅉䅁湁䙁䅳兒噂䍁䅁杒灂䝁䄴兙畂䝁䅍兡桂䝁䅷䅉兂䡁䅉睢浂䝁䅫䅢求䍁䅁兌杁䑁䅉䅍祁䑁䅅䅉瑁䍁䅁睍瑁䑁䅅杍瑁䑁䅉杍畁䡁䅧䅢穂䝁䄰兘䕂䕁䅕睕䑂䍁䅣光歁䙁䅧䅊ぁ䑁䅉䅁癃元䅁杣䅁䍁䅣睗䙂䙁䅕䅉䝂䝁䅫杢桂䝁䄴睙灂䝁䅅䅢杁䙁䅁杣療䝁䅙兡獂䝁䅕䅉瑁䍁䅁杍睁䑁䅉免杁䍁䄰䅉穁䍁䄰免祁䍁䄰杍祁䍁䄴䅥獂䡁䅍兢摂䕁䅑兒呂䕁䅍睊桁䍁䅑䅗歁䑁䅑睍䅁䱁䩅䅁祂䅁䅁睊扂䕁䅕兖杁䕁䅙兡畂䝁䅅杢橂䝁䅫兙獂䍁䅁䅕祂䝁䄸杚灂䝁䅷党杁䍁䄰䅉祁䑁䅁杍硁䍁䅁兌杁䑁䅍兌硁䑁䅉兌祁䑁䅉杌㑂䝁䅷督瑂䙁䄰䅒兂䕁䅷睊桁䍁䅑村歁䑁䅅免ㅁ䅁䅁兂䅫䡁䅁䅁湁䙁䅳兒噂䍁䅁杒灂䝁䄴兙畂䝁䅍兡桂䝁䅷䅉兂䡁䅉睢浂䝁䅫䅢求䍁䅁兌杁䑁䅉䅍祁䑁䅅䅉瑁䍁䅁睍瑁䑁䅅杍瑁䑁䅉杍畁䡁䅧䅢穂䝁䄰兘䕂䙁䅁䅔湁䍁䅅䅊䑂䍁䅑杍睁䅁䅁䅁䅫䡁䅷䅁湁䙁䅳兒噂䍁䅁杒灂䝁䄴兙畂䝁䅍兡桂䝁䅷䅉兂䡁䅉睢浂䝁䅫䅢求䍁䅁兌杁䑁䅉䅍祁䑁䅅䅉瑁䍁䅁睍瑁䑁䅅杍瑁䑁䅉杍畁䡁䅧䅢穂䝁䄰兘䕂䙁䅁䅔湁䍁䅅䅊䑂䍁䅑杍ぁ䑁䅯䅊䑂䍁䅑睍ㅁ䅁䅁杁䅫䡁䅁䅁湁䙁䅳兒噂䍁䅁杒灂䝁䄴兙畂䝁䅍兡桂䝁䅷䅉兂䡁䅉睢浂䝁䅫䅢求䍁䅁兌杁䑁䅉䅍祁䑁䅅䅉瑁䍁䅁睍瑁䑁䅅杍瑁䑁䅉杍畁䡁䅧䅢穂䝁䄰兘䕂䙁䅁䅔湁䍁䅅䅊䑂䍁䅑睍㉁䅁䅁睂䅫䡁䄴䅁湁䙁䅳兒噂䍁䅁杒灂䝁䄴兙畂䝁䅍兡桂䝁䅷䅉兂䡁䅉睢浂䝁䅫䅢求䍁䅁兌杁䑁䅉䅍祁䑁䅅䅉瑁䍁䅁睍瑁䑁䅅杍瑁䑁䅉杍畁䡁䅧䅢穂䝁䄰兘䕂䙁䅁䅔湁䍁䅅䅊䑂䍁䅑䅎硁䑁䅯䅊䑂䍁䅑免硁䑁䅍䅁䩁元䅁䅧䅁䍁䅣睗䙂䙁䅕䅉䝂䝁䅫杢桂䝁䄴睙灂䝁䅅䅢杁䙁䅁杣療䝁䅙兡獂䝁䅕䅉瑁䍁䅁杍睁䑁䅉免杁䍁䄰䅉穁䍁䄰免祁䍁䄰杍祁䍁䄴䅥獂䡁䅍兢摂䕁䅑䅕䵂䍁䅣光歁䕁䅑䅊硁䑁䅅䅏㙁䍁䅑睔歁䑁䅅免㑁䅁䅁杂䅫䡁䅷䅁湁䙁䅳兒噂䍁䅁杒灂䝁䄴兙畂䝁䅍兡桂䝁䅷䅉兂䡁䅉睢浂䝁䅫䅢求䍁䅁兌杁䑁䅉䅍祁䑁䅅䅉瑁䍁䅁睍瑁䑁䅅杍瑁䑁䅉杍畁䡁䅧䅢穂䝁䄰兘䕂䙁䅁䅔湁䍁䅅䅊䝂䍁䅑杍睁䑁䅯䅊䡂䍁䅑杍睁䅁䅁允䅫䡁䅷䅁湁䙁䅳兒噂䍁䅁杒灂䝁䄴兙畂䝁䅍兡桂䝁䅷䅉兂䡁䅉睢浂䝁䅫䅢求䍁䅁兌杁䑁䅉䅍祁䑁䅅䅉瑁䍁䅁睍瑁䑁䅅杍瑁䑁䅉杍畁䡁䅧䅢穂䝁䄰兘䕂䙁䅁䅔湁䍁䅅䅊䝂䍁䅑杍硁䑁䅯䅊䡂䍁䅑杍硁䅁䅁睁䅫䡁䅷䅁湁䙁䅳兒噂䍁䅁杒灂䝁䄴兙畂䝁䅍兡桂䝁䅷䅉兂䡁䅉睢浂䝁䅫䅢求䍁䅁兌杁䑁䅉䅍祁䑁䅅䅉瑁䍁䅁睍瑁䑁䅅杍瑁䑁䅉杍畁䡁䅧䅢穂䝁䄰兘䕂䙁䅁䅔湁䍁䅅䅊䝂䍁䅑睍㉁䑁䅯䅊䭂䍁䅑睍㉁䅁䅁䅃䅫䡁䅷䅁湁䙁䅳兒噂䍁䅁杒灂䝁䄴兙畂䝁䅍兡桂䝁䅷䅉兂䡁䅉睢浂䝁䅫䅢求䍁䅁兌杁䑁䅉䅍祁䑁䅅䅉瑁䍁䅁睍瑁䑁䅅杍瑁䑁䅉杍畁䡁䅧䅢穂䝁䄰兘䕂䙁䅁䅔湁䍁䅅䅊䝂䍁䅑睍㍁䑁䅯䅊䭂䍁䅑睍㍁䅁䅁权䅫䡁䅁䅁湁䙁䅳兒噂䍁䅁杒灂䝁䄴兙畂䝁䅍兡桂䝁䅷䅉兂䡁䅉睢浂䝁䅫䅢求䍁䅁兌杁䑁䅉䅍祁䑁䅅䅉瑁䍁䅁睍瑁䑁䅅杍瑁䑁䅉杍畁䡁䅧䅢穂䝁䄰兘䕂䙁䅁䅔湁䍁䅅䅊呂䍁䅑睍㕁䅁䅁䅂䅫䡁䅁䅁湁䙁䅳兒噂䍁䅁杒灂䝁䄴兙畂䝁䅍兡桂䝁䅷䅉兂䡁䅉睢浂䝁䅫䅢求䍁䅁兌杁䑁䅉䅍祁䑁䅅䅉瑁䍁䅁睍瑁䑁䅅杍瑁䑁䅉杍畁䡁䅧䅢穂䝁䄰兘䕂䙁䅁䅔湁䍁䅅䅊坂䍁䅑䅎祁䅁䅁睃䅫䡁䅷䅁湁䙁䅳兒噂䍁䅁杒灂䝁䄴兙畂䝁䅍兡桂䝁䅷䅉兂䡁䅉睢浂䝁䅫䅢求䍁䅁兌杁䑁䅉䅍祁䑁䅅䅉瑁䍁䅁睍瑁䑁䅅杍瑁䑁䅉杍畁䡁䅧䅢穂䝁䄰兘䕂䙁䅁䅔湁䍁䅅䅊塂䍁䅑䅎㑁䑁䅯䅊塂䍁䅑兎㉁䅁䅁兄䅫䡁䅁䅁湁䙁䅳兒噂䍁䅁杒灂䝁䄴兙畂䝁䅍兡桂䝁䅷䅉兂䡁䅉睢浂䝁䅫䅢求䍁䅁兌杁䑁䅉䅍祁䑁䅅䅉瑁䍁䅁睍瑁䑁䅅杍瑁䑁䅉杍畁䡁䅧䅢穂䝁䄰兘䕂䙁䅁䅔湁䍁䅅䅊奂䍁䅑䅎祁䅁䅁䅄䅫䡁䅁䅁湁䙁䅳兒噂䍁䅁杒灂䝁䄴兙畂䝁䅍兡桂䝁䅷䅉兂䡁䅉睢浂䝁䅫䅢求䍁䅁兌杁䑁䅉䅍祁䑁䅅䅉瑁䍁䅁睍瑁䑁䅅杍瑁䑁䅉杍畁䡁䅧䅢穂䝁䄰兘䕂䙁䅁䅔湁䍁䅅䅊奂䍁䅑䅎穁䅁䅁杄䅫䡁䅉䅁湁䙁䅳兒噂䍁䅁杒灂䝁䄴兙畂䝁䅍兡桂䝁䅷䅉兂䡁䅉睢浂䝁䅫䅢求䍁䅁兌杁䑁䅉䅍祁䑁䅅䅉瑁䍁䅁睍瑁䑁䅅杍瑁䑁䅉杍畁䡁䅧䅢穂䝁䄰兘䕂䙁䅑兒湁䍁䅅䅊䍂䍁䅑免硁䑁䅕䅁䉄元䅁䅣䅁䍁䅣睗䙂䙁䅕䅉䝂䝁䅫杢桂䝁䄴睙灂䝁䅅䅢杁䙁䅁杣療䝁䅙兡獂䝁䅕䅉瑁䍁䅁杍睁䑁䅉免杁䍁䄰䅉穁䍁䄰免祁䍁䄰杍祁䍁䄴䅥獂䡁䅍兢摂䕁䅑䅖䙂䍁䅣光歁䕁䅍䅊祁䑁䅁䅁ぃ元䅁䅦䅁䍁䅣睗䙂䙁䅕䅉䝂䝁䅫杢桂䝁䄴睙灂䝁䅅䅢杁䙁䅁杣療䝁䅙兡獂䝁䅕䅉瑁䍁䅁杍睁䑁䅉免杁䍁䄰䅉穁䍁䄰免祁䍁䄰杍祁䍁䄴䅥獂䡁䅍兢摂䕁䅑䅖䙂䍁䅣光歁䕁䅍䅊祁䑁䅑杏歁䕁䅍䅊穁䑁䅕䅁㉃元䅁䅣䅁䍁䅣睗䙂䙁䅕䅉䝂䝁䅫杢桂䝁䄴睙灂䝁䅅䅢杁䙁䅁杣療䝁䅙兡獂䝁䅕䅉瑁䍁䅁杍睁䑁䅉免杁䍁䄰䅉穁䍁䄰免祁䍁䄰杍祁䍁䄴䅥獂䡁䅍兢摂䕁䅑䅖䙂䍁䅣光歁䕁䅍䅊穁䑁䅙䅁㑃元䅁杦䅁䍁䅣睗䙂䙁䅕䅉䝂䝁䅫杢桂䝁䄴睙灂䝁䅅䅢杁䙁䅁杣療䝁䅙兡獂䝁䅕䅉瑁䍁䅁杍睁䑁䅉免杁䍁䄰䅉穁䍁䄰免祁䍁䄰杍祁䍁䄴䅥獂䡁䅍兢摂䕁䅑䅖䙂䍁䅣光歁䕁䅍䅊ぁ䑁䅅杏歁䕁䅍䅊硁䑁䅅睍䅁䱁䩯䅁䅃䅁䅁睊扂䕁䅕兖杁䕁䅙兡畂䝁䅅杢橂䝁䅫兙獂䍁䅁䅕祂䝁䄸杚灂䝁䅷党杁䍁䄰䅉祁䑁䅁杍硁䍁䅁兌杁䑁䅍兌硁䑁䅉兌祁䑁䅉杌㑂䝁䅷督瑂䙁䄰䅒啂䕁䅕睊桁䍁䅑䅒歁䑁䅅免㑁䑁䅯䅊偂䍁䅑免硁䑁䅧䅁䍄元䅁䅦䅁䍁䅣睗䙂䙁䅕䅉䝂䝁䅫杢桂䝁䄴睙灂䝁䅅䅢杁䙁䅁杣療䝁䅙兡獂䝁䅕䅉瑁䍁䅁杍睁䑁䅉免杁䍁䄰䅉穁䍁䄰免祁䍁䄰杍祁䍁䄴䅥獂䡁䅍兢摂䕁䅑䅖䙂䍁䅣光歁䕁䅙䅊祁䑁䅁杏歁䕁䅣䅊祁䑁䅁䅁ㅃ元䅁䅦䅁䍁䅣睗䙂䙁䅕䅉䝂䝁䅫杢桂䝁䄴睙灂䝁䅅䅢杁䙁䅁杣療䝁䅙兡獂䝁䅕䅉瑁䍁䅁杍睁䑁䅉免杁䍁䄰䅉穁䍁䄰免祁䍁䄰杍祁䍁䄴䅥獂䡁䅍兢摂䕁䅑䅖䙂䍁䅣光歁䕁䅙䅊祁䑁䅅杏歁䕁䅣䅊祁䑁䅅䅁㍃元䅁䅦䅁䍁䅣睗䙂䙁䅕䅉䝂䝁䅫杢桂䝁䄴睙灂䝁䅅䅢杁䙁䅁杣療䝁䅙兡獂䝁䅕䅉瑁䍁䅁杍睁䑁䅉免杁䍁䄰䅉穁䍁䄰免祁䍁䄰杍祁䍁䄴䅥獂䡁䅍兢摂䕁䅑䅖䙂䍁䅣光歁䕁䅙䅊穁䑁䅙杏歁䕁䅯䅊穁䑁䅙䅁㕃元䅁䅦䅁䍁䅣睗䙂䙁䅕䅉䝂䝁䅫杢桂䝁䄴睙灂䝁䅅䅢杁䙁䅁杣療䝁䅙兡獂䝁䅕䅉瑁䍁䅁杍睁䑁䅉免杁䍁䄰䅉穁䍁䄰免祁䍁䄰杍祁䍁䄴䅥獂䡁䅍兢摂䕁䅑䅖䙂䍁䅣光歁䕁䅙䅊穁䑁䅣杏歁䕁䅯䅊穁䑁䅣䅁㝃元䅁䅣䅁䍁䅣睗䙂䙁䅕䅉䝂䝁䅫杢桂䝁䄴睙灂䝁䅅䅢杁䙁䅁杣療䝁䅙兡獂䝁䅕䅉瑁䍁䅁杍睁䑁䅉免杁䍁䄰䅉穁䍁䄰免祁䍁䄰杍祁䍁䄴䅥獂䡁䅍兢摂䕁䅑䅖䙂䍁䅣光歁䙁䅍䅊穁䑁䅫䅁㡃元䅁䅣䅁䍁䅣睗䙂䙁䅕䅉䝂䝁䅫杢桂䝁䄴睙灂䝁䅅䅢杁䙁䅁杣療䝁䅙兡獂䝁䅕䅉瑁䍁䅁杍睁䑁䅉免杁䍁䄰䅉穁䍁䄰免祁䍁䄰杍祁䍁䄴䅥獂䡁䅍兢摂䕁䅑䅖䙂䍁䅣光歁䙁䅙䅊ぁ䑁䅉䅁㥃元䅁䅦䅁䍁䅣睗䙂䙁䅕䅉䝂䝁䅫杢桂䝁䄴睙灂䝁䅅䅢杁䙁䅁杣療䝁䅙兡獂䝁䅕䅉瑁䍁䅁杍睁䑁䅉免杁䍁䄰䅉穁䍁䄰免祁䍁䄰杍祁䍁䄴䅥獂䡁䅍兢摂䕁䅑䅖䙂䍁䅣光歁䙁䅣䅊ぁ䑁䅧杏歁䙁䅣䅊ㅁ䑁䅙䅁⽃元䅁䅣䅁䍁䅣睗䙂䙁䅕䅉䝂䝁䅫杢桂䝁䄴睙灂䝁䅅䅢杁䙁䅁杣療䝁䅙兡獂䝁䅕䅉瑁䍁䅁杍睁䑁䅉免杁䍁䄰䅉穁䍁䄰免祁䍁䄰杍祁䍁䄴䅥獂䡁䅍兢摂䕁䅑䅖䙂䍁䅣光歁䙁䅧䅊ぁ䑁䅉䅁⭃元䅁䅣䅁䍁䅣睗䙂䙁䅕䅉䝂䝁䅫杢桂䝁䄴睙灂䝁䅅䅢杁䙁䅁杣療䝁䅙兡獂䝁䅕䅉瑁䍁䅁杍睁䑁䅉免杁䍁䄰䅉穁䍁䄰免祁䍁䄰杍祁䍁䄴䅥獂䡁䅍兢摂䕁䅑䅖䙂䍁䅣光歁䙁䅧䅊ぁ䑁䅍䅁䅄元䅁杣䅁䍁䅣睗䙂䙁䅕䅉䝂䝁䅫杢桂䝁䄴睙灂䝁䅅䅢杁䙁䅁杣療䝁䅙兡獂䝁䅕䅉瑁䍁䅁杍睁䑁䅉免杁䍁䄰䅉穁䍁䄰免祁䍁䄰杍祁䍁䄴䅥獂䡁䅍兢摂䕁䅑兖䱂䍁䅣光歁䕁䅉䅊硁䑁䅅兎䅁乁䩁䅁睂䅁䅁睊扂䕁䅕兖杁䕁䅙兡畂䝁䅅杢橂䝁䅫兙獂䍁䅁䅕祂䝁䄸杚灂䝁䅷党杁䍁䄰䅉祁䑁䅁杍硁䍁䅁兌杁䑁䅍兌硁䑁䅉兌祁䑁䅉杌㑂䝁䅷督瑂䙁䄰䅒噂䕁䅳睊桁䍁䅑睑歁䑁䅉䅍䅁䵁䩍䅁㡂䅁䅁睊扂䕁䅕兖杁䕁䅙兡畂䝁䅅杢橂䝁䅫兙獂䍁䅁䅕祂䝁䄸杚灂䝁䅷党杁䍁䄰䅉祁䑁䅁杍硁䍁䅁兌杁䑁䅍兌硁䑁䅉兌祁䑁䅉杌㑂䝁䅷督瑂䙁䄰䅒噂䕁䅳睊桁䍁䅑睑歁䑁䅉䅎㙁䍁䅑睑歁䑁䅍兎䅁䵁䩕䅁睂䅁䅁睊扂䕁䅕兖杁䕁䅙兡畂䝁䅅杢橂䝁䅫兙獂䍁䅁䅕祂䝁䄸杚灂䝁䅷党杁䍁䄰䅉祁䑁䅁杍硁䍁䅁兌杁䑁䅍兌硁䑁䅉兌祁䑁䅉杌㑂䝁䅷督瑂䙁䄰䅒噂䕁䅳睊桁䍁䅑睑歁䑁䅍李䅁䵁䩧䅁⭂䅁䅁睊扂䕁䅕兖杁䕁䅙兡畂䝁䅅杢橂䝁䅫兙獂䍁䅁䅕祂䝁䄸杚灂䝁䅷党杁䍁䄰䅉祁䑁䅁杍硁䍁䅁兌杁䑁䅍兌硁䑁䅉兌祁䑁䅉杌㑂䝁䅷督瑂䙁䄰䅒噂䕁䅳睊桁䍁䅑睑歁䑁䅑免㙁䍁䅑睑歁䑁䅅免穁䅁䅁杹䅫䥁䅁䅁湁䙁䅳兒噂䍁䅁杒灂䝁䄴兙畂䝁䅍兡桂䝁䅷䅉兂䡁䅉睢浂䝁䅫䅢求䍁䅁兌杁䑁䅉䅍祁䑁䅅䅉瑁䍁䅁睍瑁䑁䅅杍瑁䑁䅉杍畁䡁䅧䅢穂䝁䄰兘䕂䙁䅕睓湁䍁䅅䅊䕂䍁䅑免硁䑁䅧杏歁䕁䄸䅊硁䑁䅅䅏䅁乁䩅䅁㡂䅁䅁睊扂䕁䅕兖杁䕁䅙兡畂䝁䅅杢橂䝁䅫兙獂䍁䅁䅕祂䝁䄸杚灂䝁䅷党杁䍁䄰䅉祁䑁䅁杍硁䍁䅁兌杁䑁䅍兌硁䑁䅉兌祁䑁䅉杌㑂䝁䅷督瑂䙁䄰䅒噂䕁䅳睊桁䍁䅑杒歁䑁䅉䅍㙁䍁䅑睒歁䑁䅉䅍䅁䵁䩑䅁㡂䅁䅁睊扂䕁䅕兖杁䕁䅙兡畂䝁䅅杢橂䝁䅫兙獂䍁䅁䅕祂䝁䄸杚灂䝁䅷党杁䍁䄰䅉祁䑁䅁杍硁䍁䅁兌杁䑁䅍兌硁䑁䅉兌祁䑁䅉杌㑂䝁䅷督瑂䙁䄰䅒噂䕁䅳睊桁䍁䅑杒歁䑁䅉免㙁䍁䅑睒歁䑁䅉免䅁䵁䩙䅁㡂䅁䅁睊扂䕁䅕兖杁䕁䅙兡畂䝁䅅杢橂䝁䅫兙獂䍁䅁䅕祂䝁䄸杚灂䝁䅷党杁䍁䄰䅉祁䑁䅁杍硁䍁䅁兌杁䑁䅍兌硁䑁䅉兌祁䑁䅉杌㑂䝁䅷督瑂䙁䄰䅒噂䕁䅳睊桁䍁䅑杒歁䑁䅍李㙁䍁䅑杓歁䑁䅍李䅁䵁䩫䅁㡂䅁䅁睊扂䕁䅕兖杁䕁䅙兡畂䝁䅅杢橂䝁䅫兙獂䍁䅁䅕祂䝁䄸杚灂䝁䅷党杁䍁䄰䅉祁䑁䅁杍硁䍁䅁兌杁䑁䅍兌硁䑁䅉兌祁䑁䅉杌㑂䝁䅷督瑂䙁䄰䅒噂䕁䅳睊桁䍁䅑杒歁䑁䅍睎㙁䍁䅑杓歁䑁䅍睎䅁䵁䩳䅁睂䅁䅁睊扂䕁䅕兖杁䕁䅙兡畂䝁䅅杢橂䝁䅫兙獂䍁䅁䅕祂䝁䄸杚灂䝁䅷党杁䍁䄰䅉祁䑁䅁杍硁䍁䅁兌杁䑁䅍兌硁䑁䅉兌祁䑁䅉杌㑂䝁䅷督瑂䙁䄰䅒噂䕁䅳睊桁䍁䅑睕歁䑁䅍兏䅁䵁䩣䅁睂䅁䅁睊扂䕁䅕兖杁䕁䅙兡畂䝁䅅杢橂䝁䅫兙獂䍁䅁䅕祂䝁䄸杚灂䝁䅷党杁䍁䄰䅉祁䑁䅁杍硁䍁䅁兌杁䑁䅍兌硁䑁䅉兌祁䑁䅉杌㑂䝁䅷督瑂䙁䄰䅒噂䕁䅳睊桁䍁䅑杖歁䑁䅑杍䅁䵁䩷䅁㡂䅁䅁睊扂䕁䅕兖杁䕁䅙兡畂䝁䅅杢橂䝁䅫兙獂䍁䅁䅕祂䝁䄸杚灂䝁䅷党杁䍁䄰䅉祁䑁䅁杍硁䍁䅁兌杁䑁䅍兌硁䑁䅉兌祁䑁䅉杌㑂䝁䅷督瑂䙁䄰䅒噂䕁䅳睊桁䍁䅑睖歁䑁䅑䅏㙁䍁䅑睖歁䑁䅕李䅁䵁䨴䅁睂䅁䅁睊扂䕁䅕兖杁䕁䅙兡畂䝁䅅杢橂䝁䅫兙獂䍁䅁䅕祂䝁䄸杚灂䝁䅷党杁䍁䄰䅉祁䑁䅁杍硁䍁䅁兌杁䑁䅍兌硁䑁䅉兌祁䑁䅉杌㑂䝁䅷督瑂䙁䄰䅒噂䕁䅳睊桁䍁䅑䅗歁䑁䅑杍䅁䵁䨰䅁睂䅁䅁睊扂䕁䅕兖杁䕁䅙兡畂䝁䅅杢橂䝁䅫兙獂䍁䅁䅕祂䝁䄸杚灂䝁䅷党杁䍁䄰䅉祁䑁䅁杍硁䍁䅁兌杁䑁䅍兌硁䑁䅉兌祁䑁䅉杌㑂䝁䅷督瑂䙁䄰䅒噂䕁䅳睊桁䍁䅑䅗歁䑁䅑睍䅁䵁䨸䅁睂䅁䅁睊扂䕁䅕兖杁䕁䅙兡畂䝁䅅杢橂䝁䅫兙獂䍁䅁䅕祂䝁䄸杚灂䝁䅷党杁䍁䄰䅉祁䑁䅁杍硁䍁䅁兌杁䑁䅍兌硁䑁䅉兌祁䑁䅉杌㑂䝁䅷督瑂䙁䄰兒䕂䍁䅣光歁䕁䅉䅊硁䑁䅅兎䅁䥁䩣䅁畂䅁䅁睊扂䕁䅕兖杁䕁䅙兡畂䝁䅅杢橂䝁䅫兙獂䍁䅁䅕祂䝁䄸杚灂䝁䅷党杁䍁䄰䅉祁䑁䅁杍硁䍁䅁兌杁䑁䅍兌硁䑁䅉兌祁䑁䅉杌㑂䝁䅷督瑂䙁䄰兒䕂䍁䅣光歁䕁䅍䅊祁䑁䅁䅁䩃元䅁来䅁䍁䅣睗䙂䙁䅕䅉䝂䝁䅫杢桂䝁䄴睙灂䝁䅅䅢杁䙁䅁杣療䝁䅙兡獂䝁䅕䅉瑁䍁䅁杍睁䑁䅉免杁䍁䄰䅉穁䍁䄰免祁䍁䄰杍祁䍁䄴䅥獂䡁䅍兢摂䕁䅕䅒湁䍁䅅䅊䑂䍁䅑杍ぁ䑁䅯䅊䑂䍁䅑睍ㅁ䅁䅁睩䅫䝁䄴䅁湁䙁䅳兒噂䍁䅁杒灂䝁䄴兙畂䝁䅍兡桂䝁䅷䅉兂䡁䅉睢浂䝁䅫䅢求䍁䅁兌杁䑁䅉䅍祁䑁䅅䅉瑁䍁䅁睍瑁䑁䅅杍瑁䑁䅉杍畁䡁䅧䅢穂䝁䄰兘䙂䕁䅑睊桁䍁䅑睑歁䑁䅍李䅁䩁䩉䅁㡂䅁䅁睊扂䕁䅕兖杁䕁䅙兡畂䝁䅅杢橂䝁䅫兙獂䍁䅁䅕祂䝁䄸杚灂䝁䅷党杁䍁䄰䅉祁䑁䅁杍硁䍁䅁兌杁䑁䅍兌硁䑁䅉兌祁䑁䅉杌㑂䝁䅷督瑂䙁䄰兒䕂䍁䅣光歁䕁䅍䅊ぁ䑁䅅杏歁䕁䅍䅊硁䑁䅅睍䅁䩁䩑䅁⭂䅁䅁睊扂䕁䅕兖杁䕁䅙兡畂䝁䅅杢橂䝁䅫兙獂䍁䅁䅕祂䝁䄸杚灂䝁䅷党杁䍁䄰䅉祁䑁䅁杍硁䍁䅁兌杁䑁䅍兌硁䑁䅉兌祁䑁䅉杌㑂䝁䅷督瑂䙁䄰兒䕂䍁䅣光歁䕁䅑䅊硁䑁䅅䅏㙁䍁䅑睔歁䑁䅅免㑁䅁䅁䅩䅫䡁䅯䅁湁䙁䅳兒噂䍁䅁杒灂䝁䄴兙畂䝁䅍兡桂䝁䅷䅉兂䡁䅉睢浂䝁䅫䅢求䍁䅁兌杁䑁䅉䅍祁䑁䅅䅉瑁䍁䅁睍瑁䑁䅅杍瑁䑁䅉杍畁䡁䅧䅢穂䝁䄰兘䙂䕁䅑睊桁䍁䅑杒歁䑁䅉䅍㙁䍁䅑睒歁䑁䅉䅍䅁䥁䩯䅁㙂䅁䅁睊扂䕁䅕兖杁䕁䅙兡畂䝁䅅杢橂䝁䅫兙獂䍁䅁䅕祂䝁䄸杚灂䝁䅷党杁䍁䄰䅉祁䑁䅁杍硁䍁䅁兌杁䑁䅍兌硁䑁䅉兌祁䑁䅉杌㑂䝁䅷督瑂䙁䄰兒䕂䍁䅣光歁䕁䅙䅊祁䑁䅅杏歁䕁䅣䅊祁䑁䅅䅁䵃元䅁来䅁䍁䅣睗䙂䙁䅕䅉䝂䝁䅫杢桂䝁䄴睙灂䝁䅅䅢杁䙁䅁杣療䝁䅙兡獂䝁䅕䅉瑁䍁䅁杍睁䑁䅉免杁䍁䄰䅉穁䍁䄰免祁䍁䄰杍祁䍁䄴䅥獂䡁䅍兢摂䕁䅕䅒湁䍁䅅䅊䝂䍁䅑睍㉁䑁䅯䅊䭂䍁䅑睍㉁䅁䅁睫䅫䡁䅯䅁湁䙁䅳兒噂䍁䅁杒灂䝁䄴兙畂䝁䅍兡桂䝁䅷䅉兂䡁䅉睢浂䝁䅫䅢求䍁䅁兌杁䑁䅉䅍祁䑁䅅䅉瑁䍁䅁睍瑁䑁䅅杍瑁䑁䅉杍畁䡁䅧䅢穂䝁䄰兘䙂䕁䅑睊桁䍁䅑杒歁䑁䅍睎㙁䍁䅑杓歁䑁䅍睎䅁䩁䩕䅁畂䅁䅁睊扂䕁䅕兖杁䕁䅙兡畂䝁䅅杢橂䝁䅫兙獂䍁䅁䅕祂䝁䄸杚灂䝁䅷党杁䍁䄰䅉祁䑁䅁杍硁䍁䅁兌杁䑁䅍兌硁䑁䅉兌祁䑁䅉杌㑂䝁䅷督瑂䙁䄰兒䕂䍁䅣光歁䙁䅍䅊穁䑁䅫䅁乃元䅁杢䅁䍁䅣睗䙂䙁䅕䅉䝂䝁䅫杢桂䝁䄴睙灂䝁䅅䅢杁䙁䅁杣療䝁䅙兡獂䝁䅕䅉瑁䍁䅁杍睁䑁䅉免杁䍁䄰䅉穁䍁䄰免祁䍁䄰杍祁䍁䄴䅥獂䡁䅍兢摂䕁䅕䅒湁䍁䅅䅊坂䍁䅑䅎祁䅁䅁杪䅫䡁䅯䅁湁䙁䅳兒噂䍁䅁杒灂䝁䄴兙畂䝁䅍兡桂䝁䅷䅉兂䡁䅉睢浂䝁䅫䅢求䍁䅁兌杁䑁䅉䅍祁䑁䅅䅉瑁䍁䅁睍瑁䑁䅅杍瑁䑁䅉杍畁䡁䅧䅢穂䝁䄰兘䙂䕁䅑睊桁䍁䅑睖歁䑁䅑䅏㙁䍁䅑睖歁䑁䅕李䅁䩁䩁䅁畂䅁䅁睊扂䕁䅕兖杁䕁䅙兡畂䝁䅅杢橂䝁䅫兙獂䍁䅁䅕祂䝁䄸杚灂䝁䅷党杁䍁䄰䅉祁䑁䅁杍硁䍁䅁兌杁䑁䅍兌硁䑁䅉兌祁䑁䅉杌㑂䝁䅷督瑂䙁䄰兒䕂䍁䅣光歁䙁䅧䅊ぁ䑁䅉䅁偃元䅁杢䅁䍁䅣睗䙂䙁䅕䅉䝂䝁䅫杢桂䝁䄴睙灂䝁䅅䅢杁䙁䅁杣療䝁䅙兡獂䝁䅕䅉瑁䍁䅁杍睁䑁䅉免杁䍁䄰䅉穁䍁䄰免祁䍁䄰杍祁䍁䄴䅥獂䡁䅍兢摂䕁䅕䅒湁䍁䅅䅊奂䍁䅑䅎穁䅁䅁八䅫䡁䅉䅁湁䙁䅳兒噂䍁䅁杒灂䝁䄴兙畂䝁䅍兡桂䝁䅷䅉兂䡁䅉睢浂䝁䅫䅢求䍁䅁兌杁䑁䅉䅍祁䑁䅅䅉瑁䍁䅁睍瑁䑁䅅杍瑁䑁䅉杍畁䡁䅧䅢穂䝁䄰兘䙂䕁䅫䅗湁䍁䅅䅊䍂䍁䅑免硁䑁䅕䅁晄元䅁䅣䅁䍁䅣睗䙂䙁䅕䅉䝂䝁䅫杢桂䝁䄴睙灂䝁䅅䅢杁䙁䅁杣療䝁䅙兡獂䝁䅕䅉瑁䍁䅁杍睁䑁䅉免杁䍁䄰䅉穁䍁䄰免祁䍁䄰杍祁䍁䄴䅥獂䡁䅍兢摂䕁䅕兓奂䍁䅣光歁䕁䅍䅊祁䑁䅁䅁卄元䅁䅦䅁䍁䅣睗䙂䙁䅕䅉䝂䝁䅫杢桂䝁䄴睙灂䝁䅅䅢杁䙁䅁杣療䝁䅙兡獂䝁䅕䅉瑁䍁䅁杍睁䑁䅉免杁䍁䄰䅉穁䍁䄰免祁䍁䄰杍祁䍁䄴䅥獂䡁䅍兢摂䕁䅕兓奂䍁䅣光歁䕁䅍䅊祁䑁䅑杏歁䕁䅍䅊穁䑁䅕䅁啄元䅁䅣䅁䍁䅣睗䙂䙁䅕䅉䝂䝁䅫杢桂䝁䄴睙灂䝁䅅䅢杁䙁䅁杣療䝁䅙兡獂䝁䅕䅉瑁䍁䅁杍睁䑁䅉免杁䍁䄰䅉穁䍁䄰免祁䍁䄰杍祁䍁䄴䅥獂䡁䅍兢摂䕁䅕兓奂䍁䅣光歁䕁䅍䅊穁䑁䅙䅁塄元䅁杦䅁䍁䅣睗䙂䙁䅕䅉䝂䝁䅫杢桂䝁䄴睙灂䝁䅅䅢杁䙁䅁杣療䝁䅙兡獂䝁䅕䅉瑁䍁䅁杍睁䑁䅉免杁䍁䄰䅉穁䍁䄰免祁䍁䄰杍祁䍁䄴䅥獂䡁䅍兢摂䕁䅕兓奂䍁䅣光歁䕁䅍䅊ぁ䑁䅅杏歁䕁䅍䅊硁䑁䅅睍䅁乁䩫䅁䅃䅁䅁睊扂䕁䅕兖杁䕁䅙兡畂䝁䅅杢橂䝁䅫兙獂䍁䅁䅕祂䝁䄸杚灂䝁䅷党杁䍁䄰䅉祁䑁䅁杍硁䍁䅁兌杁䑁䅍兌硁䑁䅉兌祁䑁䅉杌㑂䝁䅷督瑂䙁䄰兒䩂䙁䅧睊桁䍁䅑䅒歁䑁䅅免㑁䑁䅯䅊偂䍁䅑免硁䑁䅧䅁杄元䅁䅦䅁䍁䅣睗䙂䙁䅕䅉䝂䝁䅫杢桂䝁䄴睙灂䝁䅅䅢杁䙁䅁杣療䝁䅙兡獂䝁䅕䅉瑁䍁䅁杍睁䑁䅉免杁䍁䄰䅉穁䍁䄰免祁䍁䄰杍祁䍁䄴䅥獂䡁䅍兢摂䕁䅕兓奂䍁䅣光歁䕁䅙䅊祁䑁䅁杏歁䕁䅣䅊祁䑁䅁䅁呄元䅁䅦䅁䍁䅣睗䙂䙁䅕䅉䝂䝁䅫杢桂䝁䄴睙灂䝁䅅䅢杁䙁䅁杣療䝁䅙兡獂䝁䅕䅉瑁䍁䅁杍睁䑁䅉免杁䍁䄰䅉穁䍁䄰免祁䍁䄰杍祁䍁䄴䅥獂䡁䅍兢摂䕁䅕兓奂䍁䅣光歁䕁䅙䅊祁䑁䅅杏歁䕁䅣䅊祁䑁䅅䅁噄元䅁䅦䅁䍁䅣睗䙂䙁䅕䅉䝂䝁䅫杢桂䝁䄴睙灂䝁䅅䅢杁䙁䅁杣療䝁䅙兡獂䝁䅕䅉瑁䍁䅁杍睁䑁䅉免杁䍁䄰䅉穁䍁䄰免祁䍁䄰杍祁䍁䄴䅥獂䡁䅍兢摂䕁䅕兓奂䍁䅣光歁䕁䅙䅊穁䑁䅙杏歁䕁䅯䅊穁䑁䅙䅁奄元䅁䅦䅁䍁䅣睗䙂䙁䅕䅉䝂䝁䅫杢桂䝁䄴睙灂䝁䅅䅢杁䙁䅁杣療䝁䅙兡獂䝁䅕䅉瑁䍁䅁杍睁䑁䅉免杁䍁䄰䅉穁䍁䄰免祁䍁䄰杍祁䍁䄴䅥獂䡁䅍兢摂䕁䅕兓奂䍁䅣光歁䕁䅙䅊穁䑁䅣杏歁䕁䅯䅊穁䑁䅣䅁慄元䅁䅣䅁䍁䅣睗䙂䙁䅕䅉䝂䝁䅫杢桂䝁䄴睙灂䝁䅅䅢杁䙁䅁杣療䝁䅙兡獂䝁䅕䅉瑁䍁䅁杍睁䑁䅉免杁䍁䄰䅉穁䍁䄰免祁䍁䄰杍祁䍁䄴䅥獂䡁䅍兢摂䕁䅕兓奂䍁䅣光歁䙁䅍䅊穁䑁䅫䅁坄元䅁䅣䅁䍁䅣睗䙂䙁䅕䅉䝂䝁䅫杢桂䝁䄴睙灂䝁䅅䅢杁䙁䅁杣療䝁䅙兡獂䝁䅕䅉瑁䍁䅁杍睁䑁䅉免杁䍁䄰䅉穁䍁䄰免祁䍁䄰杍祁䍁䄴䅥獂䡁䅍兢摂䕁䅕兓奂䍁䅣光歁䙁䅙䅊ぁ䑁䅉䅁扄元䅁䅦䅁䍁䅣睗䙂䙁䅕䅉䝂䝁䅫杢桂䝁䄴睙灂䝁䅅䅢杁䙁䅁杣療䝁䅙兡獂䝁䅕䅉瑁䍁䅁杍睁䑁䅉免杁䍁䄰䅉穁䍁䄰免祁䍁䄰杍祁䍁䄴䅥獂䡁䅍兢摂䕁䅕兓奂䍁䅣光歁䙁䅣䅊ぁ䑁䅧杏歁䙁䅣䅊ㅁ䑁䅙䅁摄元䅁䅣䅁䍁䅣睗䙂䙁䅕䅉䝂䝁䅫杢桂䝁䄴睙灂䝁䅅䅢杁䙁䅁杣療䝁䅙兡獂䝁䅕䅉瑁䍁䅁杍睁䑁䅉免杁䍁䄰䅉穁䍁䄰免祁䍁䄰杍祁䍁䄴䅥獂䡁䅍兢摂䕁䅕兓奂䍁䅣光歁䙁䅧䅊ぁ䑁䅉䅁捄元䅁䅣䅁䍁䅣睗䙂䙁䅕䅉䝂䝁䅫杢桂䝁䄴睙灂䝁䅅䅢杁䙁䅁杣療䝁䅙兡獂䝁䅕䅉瑁䍁䅁杍睁䑁䅉免杁䍁䄰䅉穁䍁䄰免祁䍁䄰杍祁䍁䄴䅥獂䡁䅍兢摂䕁䅕兓奂䍁䅣光歁䙁䅧䅊ぁ䑁䅍䅁敄元䅁䅥䅁䍁䅣睗䙂䙁䅕䅉䝂䝁䅫杢桂䝁䄴睙灂䝁䅅䅢杁䙁䅁杣療䝁䅙兡獂䝁䅕䅉瑁䍁䅁杍睁䑁䅉免杁䍁䄰䅉穁䍁䄰免祁䍁䄰杍祁䍁䄴䅥獂䡁䅍兢摂䕁䅕睕杁䍁䅧杍灁䍁䅣光歁䕁䅉䅊硁䑁䅅兎䅁䉁䭳䅁㉂䅁䅁睊扂䕁䅕兖杁䕁䅙兡畂䝁䅅杢橂䝁䅫兙獂䍁䅁䅕祂䝁䄸杚灂䝁䅷党杁䍁䄰䅉祁䑁䅁杍硁䍁䅁兌杁䑁䅍兌硁䑁䅉兌祁䑁䅉杌㑂䝁䅷督瑂䙁䄰兒呂䍁䅁䅋祁䍁䅫睊桁䍁䅑睑歁䑁䅉䅍䅁䅁䬴䅁䍃䅁䅁睊扂䕁䅕兖杁䕁䅙兡畂䝁䅅杢橂䝁䅫兙獂䍁䅁䅕祂䝁䄸杚灂䝁䅷党杁䍁䄰䅉祁䑁䅁杍硁䍁䅁兌杁䑁䅍兌硁䑁䅉兌祁䑁䅉杌㑂䝁䅷督瑂䙁䄰兒呂䍁䅁䅋祁䍁䅫睊桁䍁䅑睑歁䑁䅉䅎㙁䍁䅑睑歁䑁䅍兎䅁䉁䭁䅁㉂䅁䅁睊扂䕁䅕兖杁䕁䅙兡畂䝁䅅杢橂䝁䅫兙獂䍁䅁䅕祂䝁䄸杚灂䝁䅷党杁䍁䄰䅉祁䑁䅁杍硁䍁䅁兌杁䑁䅍兌硁䑁䅉兌祁䑁䅉杌㑂䝁䅷督瑂䙁䄰兒呂䍁䅁䅋祁䍁䅫睊桁䍁䅑睑歁䑁䅍李䅁䉁䭣䅁䕃䅁䅁睊扂䕁䅕兖杁䕁䅙兡畂䝁䅅杢橂䝁䅫兙獂䍁䅁䅕祂䝁䄸杚灂䝁䅷党杁䍁䄰䅉祁䑁䅁杍硁䍁䅁兌杁䑁䅍兌硁䑁䅉兌祁䑁䅉杌㑂䝁䅷督瑂䙁䄰兒呂䍁䅁䅋祁䍁䅫睊桁䍁䅑睑歁䑁䅑免㙁䍁䅑睑歁䑁䅅免穁䅁䅁兇䅯䥁䅙䅁湁䙁䅳兒噂䍁䅁杒灂䝁䄴兙畂䝁䅍兡桂䝁䅷䅉兂䡁䅉睢浂䝁䅫䅢求䍁䅁兌杁䑁䅉䅍祁䑁䅅䅉瑁䍁䅁睍瑁䑁䅅杍瑁䑁䅉杍畁䡁䅧䅢穂䝁䄰兘䙂䙁䅍䅉潁䑁䅉克湁䍁䅅䅊䕂䍁䅑免硁䑁䅧杏歁䕁䄸䅊硁䑁䅅䅏䅁䉁䭷䅁䍃䅁䅁睊扂䕁䅕兖杁䕁䅙兡畂䝁䅅杢橂䝁䅫兙獂䍁䅁䅕祂䝁䄸杚灂䝁䅷党杁䍁䄰䅉祁䑁䅁杍硁䍁䅁兌杁䑁䅍兌硁䑁䅉兌祁䑁䅉杌㑂䝁䅷督瑂䙁䄰兒呂䍁䅁䅋祁䍁䅫睊桁䍁䅑杒歁䑁䅉䅍㙁䍁䅑睒歁䑁䅉䅍䅁䅁䬸䅁䍃䅁䅁睊扂䕁䅕兖杁䕁䅙兡畂䝁䅅杢橂䝁䅫兙獂䍁䅁䅕祂䝁䄸杚灂䝁䅷党杁䍁䄰䅉祁䑁䅁杍硁䍁䅁兌杁䑁䅍兌硁䑁䅉兌祁䑁䅉杌㑂䝁䅷督瑂䙁䄰兒呂䍁䅁䅋祁䍁䅫睊桁䍁䅑杒歁䑁䅉免㙁䍁䅑睒歁䑁䅉免䅁䉁䭅䅁䍃䅁䅁睊扂䕁䅕兖杁䕁䅙兡畂䝁䅅杢橂䝁䅫兙獂䍁䅁</t>
  </si>
  <si>
    <t>䅕祂䝁䄸杚灂䝁䅷党杁䍁䄰䅉祁䑁䅁杍硁䍁䅁兌杁䑁䅍兌硁䑁䅉兌祁䑁䅉杌㑂䝁䅷督瑂䙁䄰兒呂䍁䅁䅋祁䍁䅫睊桁䍁䅑杒歁䑁䅍李㙁䍁䅑杓歁䑁䅍李䅁䉁䭧䅁䍃䅁䅁睊扂䕁䅕兖杁䕁䅙兡畂䝁䅅杢橂䝁䅫兙獂䍁䅁䅕祂䝁䄸杚灂䝁䅷党杁䍁䄰䅉祁䑁䅁杍硁䍁䅁兌杁䑁䅍兌硁䑁䅉兌祁䑁䅉杌㑂䝁䅷督瑂䙁䄰兒呂䍁䅁䅋祁䍁䅫睊桁䍁䅑杒歁䑁䅍睎㙁䍁䅑杓歁䑁䅍睎䅁䉁䭯䅁㉂䅁䅁睊扂䕁䅕兖杁䕁䅙兡畂䝁䅅杢橂䝁䅫兙獂䍁䅁䅕祂䝁䄸杚灂䝁䅷党杁䍁䄰䅉祁䑁䅁杍硁䍁䅁兌杁䑁䅍兌硁䑁䅉兌祁䑁䅉杌㑂䝁䅷督瑂䙁䄰兒呂䍁䅁䅋祁䍁䅫睊桁䍁䅑睕歁䑁䅍兏䅁䉁䭉䅁㉂䅁䅁睊扂䕁䅕兖杁䕁䅙兡畂䝁䅅杢橂䝁䅫兙獂䍁䅁䅕祂䝁䄸杚灂䝁䅷党杁䍁䄰䅉祁䑁䅁杍硁䍁䅁兌杁䑁䅍兌硁䑁䅉兌祁䑁䅉杌㑂䝁䅷督瑂䙁䄰兒呂䍁䅁䅋祁䍁䅫睊桁䍁䅑杖歁䑁䅑杍䅁䉁䭍䅁䍃䅁䅁睊扂䕁䅕兖杁䕁䅙兡畂䝁䅅杢橂䝁䅫兙獂䍁䅁䅕祂䝁䄸杚灂䝁䅷党杁䍁䄰䅉祁䑁䅁杍硁䍁䅁兌杁䑁䅍兌硁䑁䅉兌祁䑁䅉杌㑂䝁䅷督瑂䙁䄰兒呂䍁䅁䅋祁䍁䅫睊桁䍁䅑睖歁䑁䅑䅏㙁䍁䅑睖歁䑁䅕李䅁䉁䭕䅁㉂䅁䅁睊扂䕁䅕兖杁䕁䅙兡畂䝁䅅杢橂䝁䅫兙獂䍁䅁䅕祂䝁䄸杚灂䝁䅷党杁䍁䄰䅉祁䑁䅁杍硁䍁䅁兌杁䑁䅍兌硁䑁䅉兌祁䑁䅉杌㑂䝁䅷督瑂䙁䄰兒呂䍁䅁䅋祁䍁䅫睊桁䍁䅑䅗歁䑁䅑杍䅁䉁䭑䅁㉂䅁䅁睊扂䕁䅕兖杁䕁䅙兡畂䝁䅅杢橂䝁䅫兙獂䍁䅁䅕祂䝁䄸杚灂䝁䅷党杁䍁䄰䅉祁䑁䅁杍硁䍁䅁兌杁䑁䅍兌硁䑁䅉兌祁䑁䅉杌㑂䝁䅷督瑂䙁䄰兒呂䍁䅁䅋祁䍁䅫睊桁䍁䅑䅗歁䑁䅑睍䅁䉁䭙䅁睂䅁䅁睊扂䕁䅕兖杁䕁䅙兡畂䝁䅅杢橂䝁䅫兙獂䍁䅁䅕祂䝁䄸杚灂䝁䅷党杁䍁䄰䅉祁䑁䅁杍硁䍁䅁兌杁䑁䅍兌硁䑁䅉兌祁䑁䅉杌㑂䝁䅷督瑂䙁䄰兒呂䍁䅣光歁䕁䅉䅊硁䑁䅅兎䅁偁䨸䅁畂䅁䅁睊扂䕁䅕兖杁䕁䅙兡畂䝁䅅杢橂䝁䅫兙獂䍁䅁䅕祂䝁䄸杚灂䝁䅷党杁䍁䄰䅉祁䑁䅁杍硁䍁䅁兌杁䑁䅍兌硁䑁䅉兌祁䑁䅉杌㑂䝁䅷督瑂䙁䄰兒呂䍁䅣光歁䕁䅍䅊祁䑁䅁䅁䉁权䅁来䅁䍁䅣睗䙂䙁䅕䅉䝂䝁䅫杢桂䝁䄴睙灂䝁䅅䅢杁䙁䅁杣療䝁䅙兡獂䝁䅕䅉瑁䍁䅁杍睁䑁䅉免杁䍁䄰䅉穁䍁䄰免祁䍁䄰杍祁䍁䄴䅥獂䡁䅍兢摂䕁䅕睕湁䍁䅅䅊䑂䍁䅑杍ぁ䑁䅯䅊䑂䍁䅑睍ㅁ䅁䅁睁䅯䝁䄴䅁湁䙁䅳兒噂䍁䅁杒灂䝁䄴兙畂䝁䅍兡桂䝁䅷䅉兂䡁䅉睢浂䝁䅫䅢求䍁䅁兌杁䑁䅉䅍祁䑁䅅䅉瑁䍁䅁睍瑁䑁䅅杍瑁䑁䅉杍畁䡁䅧䅢穂䝁䄰兘䙂䙁䅍睊桁䍁䅑睑歁䑁䅍李䅁䅁䭕䅁㡂䅁䅁睊扂䕁䅕兖杁䕁䅙兡畂䝁䅅杢橂䝁䅫兙獂䍁䅁䅕祂䝁䄸杚灂䝁䅷党杁䍁䄰䅉祁䑁䅁杍硁䍁䅁兌杁䑁䅍兌硁䑁䅉兌祁䑁䅉杌㑂䝁䅷督瑂䙁䄰兒呂䍁䅣光歁䕁䅍䅊ぁ䑁䅅杏歁䕁䅍䅊硁䑁䅅睍䅁䅁䭣䅁⭂䅁䅁睊扂䕁䅕兖杁䕁䅙兡畂䝁䅅杢橂䝁䅫兙獂䍁䅁䅕祂䝁䄸杚灂䝁䅷党杁䍁䄰䅉祁䑁䅁杍硁䍁䅁兌杁䑁䅍兌硁䑁䅉兌祁䑁䅉杌㑂䝁䅷督瑂䙁䄰兒呂䍁䅣光歁䕁䅑䅊硁䑁䅅䅏㙁䍁䅑睔歁䑁䅅免㑁䅁䅁䅁䅯䡁䅯䅁湁䙁䅳兒噂䍁䅁杒灂䝁䄴兙畂䝁䅍兡桂䝁䅷䅉兂䡁䅉睢浂䝁䅫䅢求䍁䅁兌杁䑁䅉䅍祁䑁䅅䅉瑁䍁䅁睍瑁䑁䅅杍瑁䑁䅉杍畁䡁䅧䅢穂䝁䄰兘䙂䙁䅍睊桁䍁䅑杒歁䑁䅉䅍㙁䍁䅑睒歁䑁䅉䅍䅁䅁䭉䅁㙂䅁䅁睊扂䕁䅕兖杁䕁䅙兡畂䝁䅅杢橂䝁䅫兙獂䍁䅁䅕祂䝁䄸杚灂䝁䅷党杁䍁䄰䅉祁䑁䅁杍硁䍁䅁兌杁䑁䅍兌硁䑁䅉兌祁䑁䅉杌㑂䝁䅷督瑂䙁䄰兒呂䍁䅣光歁䕁䅙䅊祁䑁䅅杏歁䕁䅣䅊祁䑁䅅䅁䕁权䅁来䅁䍁䅣睗䙂䙁䅕䅉䝂䝁䅫杢桂䝁䄴睙灂䝁䅅䅢杁䙁䅁杣療䝁䅙兡獂䝁䅕䅉瑁䍁䅁杍睁䑁䅉免杁䍁䄰䅉穁䍁䄰免祁䍁䄰杍祁䍁䄴䅥獂䡁䅍兢摂䕁䅕睕湁䍁䅅䅊䝂䍁䅑睍㉁䑁䅯䅊䭂䍁䅑睍㉁䅁䅁杂䅯䡁䅯䅁湁䙁䅳兒噂䍁䅁杒灂䝁䄴兙畂䝁䅍兡桂䝁䅷䅉兂䡁䅉睢浂䝁䅫䅢求䍁䅁兌杁䑁䅉䅍祁䑁䅅䅉瑁䍁䅁睍瑁䑁䅅杍瑁䑁䅉杍畁䡁䅧䅢穂䝁䄰兘䙂䙁䅍睊桁䍁䅑杒歁䑁䅍睎㙁䍁䅑杓歁䑁䅍睎䅁䅁䭧䅁畂䅁䅁睊扂䕁䅕兖杁䕁䅙兡畂䝁䅅杢橂䝁䅫兙獂䍁䅁䅕祂䝁䄸杚灂䝁䅷党杁䍁䄰䅉祁䑁䅁杍硁䍁䅁兌杁䑁䅍兌硁䑁䅉兌祁䑁䅉杌㑂䝁䅷督瑂䙁䄰兒呂䍁䅣光歁䙁䅍䅊穁䑁䅫䅁䩁权䅁杢䅁䍁䅣睗䙂䙁䅕䅉䝂䝁䅫杢桂䝁䄴睙灂䝁䅅䅢杁䙁䅁杣療䝁䅙兡獂䝁䅕䅉瑁䍁䅁杍睁䑁䅉免杁䍁䄰䅉穁䍁䄰免祁䍁䄰杍祁䍁䄴䅥獂䡁䅍兢摂䕁䅕睕湁䍁䅅䅊坂䍁䅑䅎祁䅁䅁权䅯䡁䅯䅁湁䙁䅳兒噂䍁䅁杒灂䝁䄴兙畂䝁䅍兡桂䝁䅷䅉兂䡁䅉睢浂䝁䅫䅢求䍁䅁兌杁䑁䅉䅍祁䑁䅅䅉瑁䍁䅁睍瑁䑁䅅杍瑁䑁䅉杍畁䡁䅧䅢穂䝁䄰兘䙂䙁䅍睊桁䍁䅑睖歁䑁䅑䅏㙁䍁䅑睖歁䑁䅕李䅁䅁䭷䅁畂䅁䅁睊扂䕁䅕兖杁䕁䅙兡畂䝁䅅杢橂䝁䅫兙獂䍁䅁䅕祂䝁䄸杚灂䝁䅷党杁䍁䄰䅉祁䑁䅁杍硁䍁䅁兌杁䑁䅍兌硁䑁䅉兌祁䑁䅉杌㑂䝁䅷督瑂䙁䄰兒呂䍁䅣光歁䙁䅧䅊ぁ䑁䅉䅁䱁权䅁杢䅁䍁䅣睗䙂䙁䅕䅉䝂䝁䅫杢桂䝁䄴睙灂䝁䅅䅢杁䙁䅁杣療䝁䅙兡獂䝁䅕䅉瑁䍁䅁杍睁䑁䅉免杁䍁䄰䅉穁䍁䄰免祁䍁䄰杍祁䍁䄴䅥獂䡁䅍兢摂䕁䅕睕湁䍁䅅䅊奂䍁䅑䅎穁䅁䅁兄䅯䡁䅉䅁湁䙁䅳兒噂䍁䅁杒灂䝁䄴兙畂䝁䅍兡桂䝁䅷䅉兂䡁䅉睢浂䝁䅫䅢求䍁䅁兌杁䑁䅉䅍祁䑁䅅䅉瑁䍁䅁睍瑁䑁䅅杍瑁䑁䅉杍畁䡁䅧䅢穂䝁䄰兘䙂䙁䅑杕湁䍁䅅䅊䍂䍁䅑免硁䑁䅕䅁桄元䅁䅣䅁䍁䅣睗䙂䙁䅕䅉䝂䝁䅫杢桂䝁䄴睙灂䝁䅅䅢杁䙁䅁杣療䝁䅙兡獂䝁䅕䅉瑁䍁䅁杍睁䑁䅉免杁䍁䄰䅉穁䍁䄰免祁䍁䄰杍祁䍁䄴䅥獂䡁䅍兢摂䕁䅕䅖卂䍁䅣光歁䕁䅍䅊祁䑁䅁䅁橄元䅁䅦䅁䍁䅣睗䙂䙁䅕䅉䝂䝁䅫杢桂䝁䄴睙灂䝁䅅䅢杁䙁䅁杣療䝁䅙兡獂䝁䅕䅉瑁䍁䅁杍睁䑁䅉免杁䍁䄰䅉穁䍁䄰免祁䍁䄰杍祁䍁䄴䅥獂䡁䅍兢摂䕁䅕䅖卂䍁䅣光歁䕁䅍䅊祁䑁䅑杏歁䕁䅍䅊穁䑁䅕䅁汄元䅁䅣䅁䍁䅣睗䙂䙁䅕䅉䝂䝁䅫杢桂䝁䄴睙灂䝁䅅䅢杁䙁䅁杣療䝁䅙兡獂䝁䅕䅉瑁䍁䅁杍睁䑁䅉免杁䍁䄰䅉穁䍁䄰免祁䍁䄰杍祁䍁䄴䅥獂䡁䅍兢摂䕁䅕䅖卂䍁䅣光歁䕁䅍䅊穁䑁䅙䅁獄元䅁杦䅁䍁䅣睗䙂䙁䅕䅉䝂䝁䅫杢桂䝁䄴睙灂䝁䅅䅢杁䙁䅁杣療䝁䅙兡獂䝁䅕䅉瑁䍁䅁杍睁䑁䅉免杁䍁䄰䅉穁䍁䄰免祁䍁䄰杍祁䍁䄴䅥獂䡁䅍兢摂䕁䅕䅖卂䍁䅣光歁䕁䅍䅊ぁ䑁䅅杏歁䕁䅍䅊硁䑁䅅睍䅁佁䨴䅁䅃䅁䅁睊扂䕁䅕兖杁䕁䅙兡畂䝁䅅杢橂䝁䅫兙獂䍁䅁䅕祂䝁䄸杚灂䝁䅷党杁䍁䄰䅉祁䑁䅁杍硁䍁䅁兌杁䑁䅍兌硁䑁䅉兌祁䑁䅉杌㑂䝁䅷督瑂䙁䄰兒啂䙁䅉睊桁䍁䅑䅒歁䑁䅅免㑁䑁䅯䅊偂䍁䅑免硁䑁䅧䅁楄元䅁䅦䅁䍁䅣睗䙂䙁䅕䅉䝂䝁䅫杢桂䝁䄴睙灂䝁䅅䅢杁䙁䅁杣療䝁䅙兡獂䝁䅕䅉瑁䍁䅁杍睁䑁䅉免杁䍁䄰䅉穁䍁䄰免祁䍁䄰杍祁䍁䄴䅥獂䡁䅍兢摂䕁䅕䅖卂䍁䅣光歁䕁䅙䅊祁䑁䅁杏歁䕁䅣䅊祁䑁䅁䅁歄元䅁䅦䅁䍁䅣睗䙂䙁䅕䅉䝂䝁䅫杢桂䝁䄴睙灂䝁䅅䅢杁䙁䅁杣療䝁䅙兡獂䝁䅕䅉瑁䍁䅁杍睁䑁䅉免杁䍁䄰䅉穁䍁䄰免祁䍁䄰杍祁䍁䄴䅥獂䡁䅍兢摂䕁䅕䅖卂䍁䅣光歁䕁䅙䅊祁䑁䅅杏歁䕁䅣䅊祁䑁䅅䅁浄元䅁䅦䅁䍁䅣睗䙂䙁䅕䅉䝂䝁䅫杢桂䝁䄴睙灂䝁䅅䅢杁䙁䅁杣療䝁䅙兡獂䝁䅕䅉瑁䍁䅁杍睁䑁䅉免杁䍁䄰䅉穁䍁䄰免祁䍁䄰杍祁䍁䄴䅥獂䡁䅍兢摂䕁䅕䅖卂䍁䅣光歁䕁䅙䅊穁䑁䅙杏歁䕁䅯䅊穁䑁䅙䅁瑄元䅁䅦䅁䍁䅣睗䙂䙁䅕䅉䝂䝁䅫杢桂䝁䄴睙灂䝁䅅䅢杁䙁䅁杣療䝁䅙兡獂䝁䅕䅉瑁䍁䅁杍睁䑁䅉免杁䍁䄰䅉穁䍁䄰免祁䍁䄰杍祁䍁䄴䅥獂䡁䅍兢摂䕁䅕䅖卂䍁䅣光歁䕁䅙䅊穁䑁䅣杏歁䕁䅯䅊穁䑁䅣䅁癄元䅁䅣䅁䍁䅣睗䙂䙁䅕䅉䝂䝁䅫杢桂䝁䄴睙灂䝁䅅䅢杁䙁䅁杣療䝁䅙兡獂䝁䅕䅉瑁䍁䅁杍睁䑁䅉免杁䍁䄰䅉穁䍁䄰免祁䍁䄰杍祁䍁䄴䅥獂䡁䅍兢摂䕁䅕䅖卂䍁䅣光歁䙁䅍䅊穁䑁䅫䅁湄元䅁䅣䅁䍁䅣睗䙂䙁䅕䅉䝂䝁䅫杢桂䝁䄴睙灂䝁䅅䅢杁䙁䅁杣療䝁䅙兡獂䝁䅕䅉瑁䍁䅁杍睁䑁䅉免杁䍁䄰䅉穁䍁䄰免祁䍁䄰杍祁䍁䄴䅥獂䡁䅍兢摂䕁䅕䅖卂䍁䅣光歁䙁䅙䅊ぁ䑁䅉䅁潄元䅁䅦䅁䍁䅣睗䙂䙁䅕䅉䝂䝁䅫杢桂䝁䄴睙灂䝁䅅䅢杁䙁䅁杣療䝁䅙兡獂䝁䅕䅉瑁䍁䅁杍睁䑁䅉免杁䍁䄰䅉穁䍁䄰免祁䍁䄰杍祁䍁䄴䅥獂䡁䅍兢摂䕁䅕䅖卂䍁䅣光歁䙁䅣䅊ぁ䑁䅧杏歁䙁䅣䅊ㅁ䑁䅙䅁煄元䅁䅣䅁䍁䅣睗䙂䙁䅕䅉䝂䝁䅫杢桂䝁䄴睙灂䝁䅅䅢杁䙁䅁杣療䝁䅙兡獂䝁䅕䅉瑁䍁䅁杍睁䑁䅉免杁䍁䄰䅉穁䍁䄰免祁䍁䄰杍祁䍁䄴䅥獂䡁䅍兢摂䕁䅕䅖卂䍁䅣光歁䙁䅧䅊ぁ䑁䅉䅁灄元䅁䅣䅁䍁䅣睗䙂䙁䅕䅉䝂䝁䅫杢桂䝁䄴睙灂䝁䅅䅢杁䙁䅁杣療䝁䅙兡獂䝁䅕䅉瑁䍁䅁杍睁䑁䅉免杁䍁䄰䅉穁䍁䄰免祁䍁䄰杍祁䍁䄴䅥獂䡁䅍兢摂䕁䅕䅖卂䍁䅣光歁䙁䅧䅊ぁ䑁䅍䅁牄元䅁杤䅁䍁䅣睗䙂䙁䅕䅉䝂䝁䅫杢桂䝁䄴睙灂䝁䅅䅢杁䙁䅁杣療䝁䅙兡獂䝁䅕䅉瑁䍁䅁杍睁䑁䅉免杁䍁䄰䅉穁䍁䄰免祁䍁䄰杍祁䍁䄴䅥獂䡁䅍兢摂䕁䅕兖穂䍁䅁䅋祁䍁䅫睊桁䍁䅑兑歁䑁䅕䅁楃䅃䅁䅨䅁䍁䅣睗䙂䙁䅕䅉䝂䝁䅫杢桂䝁䄴睙灂䝁䅅䅢杁䙁䅁杣療䝁䅙兡獂䝁䅕䅉瑁䍁䅁杍睁䑁䅉免杁䍁䄰䅉穁䍁䄰免祁䍁䄰杍祁䍁䄴䅥獂䡁䅍兢摂䕁䅕兖穂䍁䅁䅋祁䍁䅫睊桁䍁䅑村歁䑁䅅免㙁䍁䅑村歁䑁䅑睎䅁䭁䥍䅁䕃䅁䅁睊扂䕁䅕兖杁䕁䅙兡畂䝁䅅杢橂䝁䅫兙獂䍁䅁䅕祂䝁䄸杚灂䝁䅷党杁䍁䄰䅉祁䑁䅁杍硁䍁䅁兌杁䑁䅍兌硁䑁䅉兌祁䑁䅉杌㑂䝁䅷督瑂䙁䄰兒噂䡁䅍䅉潁䑁䅉克湁䍁䅅䅊䑂䍁䅑免睁䑁䅯䅊佂䍁䅑免睁䅁䅁兰䅧䥁䅁䅁湁䙁䅳兒噂䍁䅁杒灂䝁䄴兙畂䝁䅍兡桂䝁䅷䅉兂䡁䅉睢浂䝁䅫䅢求䍁䅁兌杁䑁䅉䅍祁䑁䅅䅉瑁䍁䅁睍瑁䑁䅅杍瑁䑁䅉杍畁䡁䅧䅢穂䝁䄰兘䙂䙁䅕督杁䍁䅧杍灁䍁䅣光歁䕁䅍䅊㕁䑁䅯䅊佂䍁䅑兏䅁䭁䥑䅁あ䅁䅁睊扂䕁䅕兖杁䕁䅙兡畂䝁䅅杢橂䝁䅫兙獂䍁䅁䅕祂䝁䄸杚灂䝁䅷党杁䍁䄰䅉祁䑁䅁杍硁䍁䅁兌杁䑁䅍兌硁䑁䅉兌祁䑁䅉杌㑂䝁䅷督瑂䙁䄰兒坂䙁䅉睒湁䍁䅅䅊䍂䍁䅑免硁䑁䅕䅁睄元䅁杣䅁䍁䅣睗䙂䙁䅕䅉䝂䝁䅫杢桂䝁䄴睙灂䝁䅅䅢杁䙁䅁杣療䝁䅙兡獂䝁䅕䅉瑁䍁䅁杍睁䑁䅉免杁䍁䄰䅉穁䍁䄰免祁䍁䄰杍祁䍁䄴䅥獂䡁䅍兢摂䕁䅕杖卂䕁䅣睊桁䍁䅑睑歁䑁䅉䅍䅁偁䩉䅁⭂䅁䅁睊扂䕁䅕兖杁䕁䅙兡畂䝁䅅杢橂䝁䅫兙獂䍁䅁䅕祂䝁䄸杚灂䝁䅷党杁䍁䄰䅉祁䑁䅁杍硁䍁䅁兌杁䑁䅍兌硁䑁䅉兌祁䑁䅉杌㑂䝁䅷督瑂䙁䄰兒坂䙁䅉睒湁䍁䅅䅊䑂䍁䅑杍ぁ䑁䅯䅊䑂䍁䅑睍ㅁ䅁䅁䄹䅫䡁䅉䅁湁䙁䅳兒噂䍁䅁杒灂䝁䄴兙畂䝁䅍兡桂䝁䅷䅉兂䡁䅉睢浂䝁䅫䅢求䍁䅁兌杁䑁䅉䅍祁䑁䅅䅉瑁䍁䅁睍瑁䑁䅅杍瑁䑁䅉杍畁䡁䅧䅢穂䝁䄰兘䙂䙁䅙杕䡂䍁䅣光歁䕁䅍䅊穁䑁䅙䅁㝄元䅁䅧䅁䍁䅣睗䙂䙁䅕䅉䝂䝁䅫杢桂䝁䄴睙灂䝁䅅䅢杁䙁䅁杣療䝁䅙兡獂䝁䅕䅉瑁䍁䅁杍睁䑁䅉免杁䍁䄰䅉穁䍁䄰免祁䍁䄰杍祁䍁䄴䅥獂䡁䅍兢摂䕁䅕杖卂䕁䅣睊桁䍁䅑睑歁䑁䅑免㙁䍁䅑睑歁䑁䅅免穁䅁䅁儯䅫䥁䅉䅁湁䙁䅳兒噂䍁䅁杒灂䝁䄴兙畂䝁䅍兡桂䝁䅷䅉兂䡁䅉睢浂䝁䅫䅢求䍁䅁兌杁䑁䅉䅍祁䑁䅅䅉瑁䍁䅁睍瑁䑁䅅杍瑁䑁䅉杍畁䡁䅧䅢穂䝁䄰兘䙂䙁䅙杕䡂䍁䅣光歁䕁䅑䅊硁䑁䅅䅏㙁䍁䅑睔歁䑁䅅免㑁䅁䅁儸䅫䡁䄴䅁湁䙁䅳兒噂䍁䅁杒灂䝁䄴兙畂䝁䅍兡桂䝁䅷䅉兂䡁䅉睢浂䝁䅫䅢求䍁䅁兌杁䑁䅉䅍祁䑁䅅䅉瑁䍁䅁睍瑁䑁䅅杍瑁䑁䅉杍畁䡁䅧䅢穂䝁䄰兘䙂䙁䅙杕䡂䍁䅣光歁䕁䅙䅊祁䑁䅁杏歁䕁䅣䅊祁䑁䅁䅁穄元䅁杦䅁䍁䅣睗䙂䙁䅕䅉䝂䝁䅫杢桂䝁䄴睙灂䝁䅅䅢杁䙁䅁杣療䝁䅙兡獂䝁䅕䅉瑁䍁䅁杍睁䑁䅉免杁䍁䄰䅉穁䍁䄰免祁䍁䄰杍祁䍁䄴䅥獂䡁䅍兢摂䕁䅕杖卂䕁䅣睊桁䍁䅑杒歁䑁䅉免㙁䍁䅑睒歁䑁䅉免䅁偁䩕䅁⭂䅁䅁睊扂䕁䅕兖杁䕁䅙兡畂䝁䅅杢橂䝁䅫兙獂䍁䅁䅕祂䝁䄸杚灂䝁䅷党杁䍁䄰䅉祁䑁䅁杍硁䍁䅁兌杁䑁䅍兌硁䑁䅉兌祁䑁䅉杌㑂䝁䅷督瑂䙁䄰兒坂䙁䅉睒湁䍁䅅䅊䝂䍁䅑睍㉁䑁䅯䅊䭂䍁䅑睍㉁䅁䅁䄯䅫䡁䄴䅁湁䙁䅳兒噂䍁䅁杒灂䝁䄴兙畂䝁䅍兡桂䝁䅷䅉兂䡁䅉睢浂䝁䅫䅢求䍁䅁兌杁䑁䅉䅍祁䑁䅅䅉瑁䍁䅁睍瑁䑁䅅杍瑁䑁䅉杍畁䡁䅧䅢穂䝁䄰兘䙂䙁䅙杕䡂䍁䅣光歁䕁䅙䅊穁䑁䅣杏歁䕁䅯䅊穁䑁䅣䅁⭄元䅁杣䅁䍁䅣睗䙂䙁䅕䅉䝂䝁䅫杢桂䝁䄴睙灂䝁䅅䅢杁䙁䅁杣療䝁䅙兡獂䝁䅕䅉瑁䍁䅁杍睁䑁䅉免杁䍁䄰䅉穁䍁䄰免祁䍁䄰杍祁䍁䄴䅥獂䡁䅍兢摂䕁䅕杖卂䕁䅣睊桁䍁䅑睕歁䑁䅍兏䅁偁䩙䅁祂䅁䅁睊扂䕁䅕兖杁䕁䅙兡畂䝁䅅杢橂䝁䅫兙獂䍁䅁䅕祂䝁䄸杚灂䝁䅷党杁䍁䄰䅉祁䑁䅁杍硁䍁䅁兌杁䑁䅍兌硁䑁䅉兌祁䑁䅉杌㑂䝁䅷督瑂䙁䄰兒坂䙁䅉睒湁䍁䅅䅊坂䍁䅑䅎祁䅁䅁眹䅫䡁䄴䅁湁䙁䅳兒噂䍁䅁杒灂䝁䄴兙畂䝁䅍兡桂䝁䅷䅉兂䡁䅉睢浂䝁䅫䅢求䍁䅁兌杁䑁䅉䅍祁䑁䅅䅉瑁䍁䅁睍瑁䑁䅅杍瑁䑁䅉杍畁䡁䅧䅢穂䝁䄰兘䙂䙁䅙杕䡂䍁䅣光歁䙁䅣䅊ぁ䑁䅧杏歁䙁䅣䅊ㅁ䑁䅙䅁㕄元䅁杣䅁䍁䅣睗䙂䙁䅕䅉䝂䝁䅫杢桂䝁䄴睙灂䝁䅅䅢杁䙁䅁杣療䝁䅙兡獂䝁䅕䅉瑁䍁䅁杍睁䑁䅉免杁䍁䄰䅉穁䍁䄰免祁䍁䄰杍祁䍁䄴䅥獂䡁䅍兢摂䕁䅕杖卂䕁䅣睊桁䍁䅑䅗歁䑁䅑杍䅁偁䩧䅁祂䅁䅁睊扂䕁䅕兖杁䕁䅙兡畂䝁䅅杢橂䝁䅫兙獂䍁䅁䅕祂䝁䄸杚灂䝁䅷党杁䍁䄰䅉祁䑁䅁杍硁䍁䅁兌杁䑁䅍兌硁䑁䅉兌祁䑁䅉杌㑂䝁䅷督瑂䙁䄰兒坂䙁䅉睒湁䍁䅅䅊奂䍁䅑䅎穁䅁䅁末䅫䡁䅉䅁湁䙁䅳兒噂䍁䅁杒灂䝁䄴兙畂䝁䅍兡桂䝁䅷䅉兂䡁䅉睢浂䝁䅫䅢求䍁䅁兌杁䑁䅉䅍祁䑁䅅䅉瑁䍁䅁睍瑁䑁䅅杍瑁䑁䅉杍畁䡁䅧䅢穂䝁䄰兘䙂䙁䅧睑湁䍁䅅䅊䍂䍁䅑免硁䑁䅕䅁煁权䅁䅣䅁䍁䅣睗䙂䙁䅕䅉䝂䝁䅫杢桂䝁䄴睙灂䝁䅅䅢杁䙁䅁杣療䝁䅙兡獂䝁䅕䅉瑁䍁䅁杍睁䑁䅉免杁䍁䄰䅉穁䍁䄰免祁䍁䄰杍祁䍁䄴䅥獂䡁䅍兢摂䕁䅕䅗䑂䍁䅣光歁䕁䅍䅊祁䑁䅁䅁摁权䅁䅦䅁䍁䅣睗䙂䙁䅕䅉䝂䝁䅫杢桂䝁䄴睙灂䝁䅅䅢杁䙁䅁杣療䝁䅙兡獂䝁䅕䅉瑁䍁䅁杍睁䑁䅉免杁䍁䄰䅉穁䍁䄰免祁䍁䄰杍祁䍁䄴䅥獂䡁䅍兢摂䕁䅕䅗䑂䍁䅣光歁䕁䅍䅊祁䑁䅑杏歁䕁䅍䅊穁䑁䅕䅁晁权䅁䅣䅁䍁䅣睗䙂䙁䅕䅉䝂䝁䅫杢桂䝁䄴睙灂䝁䅅䅢杁䙁䅁杣療䝁䅙兡獂䝁䅕䅉瑁䍁䅁杍睁䑁䅉免杁䍁䄰䅉穁䍁䄰免祁䍁䄰杍祁䍁䄴䅥獂䡁䅍兢摂䕁䅕䅗䑂䍁䅣光歁䕁䅍䅊穁䑁䅙䅁楁权䅁杦䅁䍁䅣睗䙂䙁䅕䅉䝂䝁䅫杢桂䝁䄴睙灂䝁䅅䅢杁䙁䅁杣療䝁䅙兡獂䝁䅕䅉瑁䍁䅁杍睁䑁䅉免杁䍁䄰䅉穁䍁䄰免祁䍁䄰杍祁䍁䄴䅥獂䡁䅍兢摂䕁䅕䅗䑂䍁䅣光歁䕁䅍䅊ぁ䑁䅅杏歁䕁䅍䅊硁䑁䅅睍䅁䍁䭑䅁䅃䅁䅁睊扂䕁䅕兖杁䕁䅙兡畂䝁䅅杢橂䝁䅫兙獂䍁䅁䅕祂䝁䄸杚灂䝁䅷党杁䍁䄰䅉祁䑁䅁杍硁䍁䅁兌杁䑁䅍兌硁䑁䅉兌祁䑁䅉杌㑂䝁䅷督瑂䙁䄰兒奂䕁䅍睊桁䍁䅑䅒歁䑁䅅免㑁䑁䅯䅊偂䍁䅑免硁䑁䅧䅁牁权䅁䅦䅁䍁䅣睗䙂䙁䅕䅉䝂䝁䅫杢桂䝁䄴睙灂䝁䅅䅢杁䙁䅁杣療䝁䅙兡獂䝁䅕䅉瑁䍁䅁杍睁䑁䅉免杁䍁䄰䅉穁䍁䄰免祁䍁䄰杍祁䍁䄴䅥獂䡁䅍兢摂䕁䅕䅗䑂䍁䅣光歁䕁䅙䅊祁䑁䅁杏歁䕁䅣䅊祁䑁䅁䅁敁权䅁䅦䅁䍁䅣睗䙂䙁䅕䅉䝂䝁䅫杢桂䝁䄴睙灂䝁䅅䅢杁䙁䅁杣療䝁䅙兡獂䝁䅕䅉瑁䍁䅁杍睁䑁䅉免杁䍁䄰䅉穁䍁䄰免祁䍁䄰杍祁䍁䄴䅥獂䡁䅍兢摂䕁䅕䅗䑂䍁䅣光歁䕁䅙䅊祁䑁䅅杏歁䕁䅣䅊祁䑁䅅䅁杁权䅁䅦䅁䍁䅣睗䙂䙁䅕䅉䝂䝁䅫杢桂䝁䄴睙灂䝁䅅䅢杁䙁䅁杣療䝁䅙兡獂䝁䅕䅉瑁䍁䅁杍睁䑁䅉免杁䍁䄰䅉穁䍁䄰免祁䍁䄰杍祁䍁䄴䅥獂䡁䅍兢摂䕁䅕䅗䑂䍁䅣光歁䕁䅙䅊穁䑁䅙杏歁䕁䅯䅊穁䑁䅙䅁橁权䅁䅦䅁䍁䅣睗䙂䙁䅕䅉䝂䝁䅫杢桂䝁䄴睙灂䝁䅅䅢杁䙁䅁杣療䝁䅙兡獂䝁䅕䅉瑁䍁䅁杍睁䑁䅉免杁䍁䄰䅉穁䍁䄰免祁䍁䄰杍祁䍁䄴䅥獂䡁䅍兢摂䕁䅕䅗䑂䍁䅣光歁䕁䅙䅊穁䑁䅣杏歁䕁䅯䅊穁䑁䅣䅁汁权䅁䅣䅁䍁䅣睗䙂䙁䅕䅉䝂䝁䅫杢桂䝁䄴睙灂䝁䅅䅢杁䙁䅁杣療䝁䅙兡獂䝁䅕䅉瑁䍁䅁杍睁䑁䅉免杁䍁䄰䅉穁䍁䄰免祁䍁䄰杍祁䍁䄴䅥獂䡁䅍兢摂䕁䅕䅗䑂䍁䅣光歁䙁䅍䅊穁䑁䅫䅁桁权䅁䅣䅁䍁䅣睗䙂䙁䅕䅉䝂䝁䅫杢桂䝁䄴睙灂䝁䅅䅢杁䙁䅁杣療䝁䅙兡獂䝁䅕䅉瑁䍁䅁杍睁䑁䅉免杁䍁䄰䅉穁䍁䄰免祁䍁䄰杍祁䍁䄴䅥獂䡁䅍兢摂䕁䅕䅗䑂䍁䅣光歁䙁䅙䅊ぁ䑁䅉䅁流权䅁䅦䅁䍁䅣睗䙂䙁䅕䅉䝂䝁䅫杢桂䝁䄴睙灂䝁䅅䅢杁䙁䅁杣療䝁䅙兡獂䝁䅕䅉瑁䍁䅁杍睁䑁䅉免杁䍁䄰䅉穁䍁䄰免祁䍁䄰杍祁䍁䄴䅥獂䡁䅍兢摂䕁䅕䅗䑂䍁䅣光歁䙁䅣䅊ぁ䑁䅧杏歁䙁䅣䅊ㅁ䑁䅙䅁潁权䅁䅣䅁䍁䅣睗䙂䙁䅕䅉䝂䝁䅫杢桂䝁䄴睙灂䝁䅅䅢杁䙁䅁杣療䝁䅙兡獂䝁䅕䅉瑁䍁䅁杍睁䑁䅉免杁䍁䄰䅉穁䍁䄰免祁䍁䄰杍祁䍁䄴䅥獂䡁䅍兢摂䕁䅕䅗䑂䍁䅣光歁䙁䅧䅊ぁ䑁䅉䅁湁权䅁䅣䅁䍁䅣睗䙂䙁䅕䅉䝂䝁䅫杢桂䝁䄴睙灂䝁䅅䅢杁䙁䅁杣療䝁䅙兡獂䝁䅕䅉瑁䍁䅁杍睁䑁䅉免杁䍁䄰䅉穁䍁䄰免祁䍁䄰杍祁䍁䄴䅥獂䡁䅍兢摂䕁䅕䅗䑂䍁䅣光歁䙁䅧䅊ぁ䑁䅍䅁灁权䅁䅣䅁䍁䅣睗䙂䙁䅕䅉䝂䝁䅫杢桂䝁䄴睙灂䝁䅅䅢杁䙁䅁杣療䝁䅙兡獂䝁䅕䅉瑁䍁䅁杍睁䑁䅉免杁䍁䄰䅉穁䍁䄰免祁䍁䄰杍祁䍁䄴䅥獂䡁䅍兢摂䕁䅙兒湁䍁䅅䅊䍂䍁䅑免硁䑁䅕䅁䅂权䅁杢䅁䍁䅣睗䙂䙁䅕䅉䝂䝁䅫杢桂䝁䄴睙灂䝁䅅䅢杁䙁䅁杣療䝁䅙兡獂䝁䅕䅉瑁䍁䅁杍睁䑁䅉免杁䍁䄰䅉穁䍁䄰免祁䍁䄰杍祁䍁䄴䅥獂䡁䅍兢摂䕁䅙兒湁䍁䅅䅊䑂䍁䅑杍睁䅁䅁䅐䅯䡁䅯䅁湁䙁䅳兒噂䍁䅁杒灂䝁䄴兙畂䝁䅍兡桂䝁䅷䅉兂䡁䅉睢浂䝁䅫䅢求䍁䅁兌杁䑁䅉䅍祁䑁䅅䅉瑁䍁䅁睍瑁䑁䅅杍瑁䑁䅉杍畁䡁䅧䅢穂䝁䄰兘䝂䕁䅕睊桁䍁䅑睑歁䑁䅉䅎㙁䍁䅑睑歁䑁䅍兎䅁䑁䬴䅁畂䅁䅁睊扂䕁䅕兖杁䕁䅙兡畂䝁䅅杢橂䝁䅫兙獂䍁䅁䅕祂䝁䄸杚灂䝁䅷党杁䍁䄰䅉祁䑁䅁杍硁䍁䅁兌杁䑁䅍兌硁䑁䅉兌祁䑁䅉杌㑂䝁䅷督瑂䙁䄰杒䙂䍁䅣光歁䕁䅍䅊穁䑁䅙䅁䍂权䅁䅦䅁䍁䅣睗䙂䙁䅕䅉䝂䝁䅫杢桂䝁䄴睙灂䝁䅅䅢杁䙁䅁杣療䝁䅙兡獂䝁䅕䅉瑁䍁䅁杍睁䑁䅉免杁䍁䄰䅉穁䍁䄰免祁䍁䄰杍祁䍁䄴䅥獂䡁䅍兢摂䕁䅙兒湁䍁䅅䅊䑂䍁䅑䅎硁䑁䅯䅊䑂䍁䅑免硁䑁䅍䅁䕂权䅁杦䅁䍁䅣睗䙂䙁䅕䅉䝂䝁䅫杢桂䝁䄴睙灂䝁䅅䅢杁䙁䅁杣療䝁䅙兡獂䝁䅕䅉瑁䍁䅁杍睁䑁䅉免杁䍁䄰䅉穁䍁䄰免祁䍁䄰杍祁䍁䄴䅥獂䡁䅍兢摂䕁䅙兒湁䍁䅅䅊䕂䍁䅑免硁䑁䅧杏歁䕁䄸䅊硁䑁䅅䅏䅁䕁䭅䅁㙂䅁䅁睊扂䕁䅕兖杁䕁䅙兡畂䝁䅅杢橂䝁䅫兙獂䍁䅁䅕祂䝁䄸杚灂䝁䅷党杁䍁䄰䅉祁䑁䅁杍硁䍁䅁兌杁䑁䅍兌硁䑁䅉兌祁䑁䅉杌㑂䝁䅷督瑂䙁䄰杒䙂䍁䅣光歁䕁䅙䅊祁䑁䅁杏歁䕁䅣䅊祁䑁䅁䅁㥁权䅁来䅁䍁䅣睗䙂䙁䅕䅉䝂䝁䅫杢桂䝁䄴睙灂䝁䅅䅢杁䙁䅁杣療䝁䅙兡獂䝁䅕䅉瑁䍁䅁杍睁䑁䅉免杁䍁䄰䅉穁䍁䄰免祁䍁䄰杍祁䍁䄴䅥獂䡁䅍兢摂䕁䅙兒湁䍁䅅䅊䝂䍁䅑杍硁䑁䅯䅊䡂䍁䅑杍硁䅁䅁睐䅯䡁䅯䅁湁䙁䅳兒噂䍁䅁杒灂䝁䄴兙畂䝁䅍兡桂䝁䅷䅉兂䡁䅉睢浂䝁䅫䅢求䍁䅁兌杁䑁䅉䅍祁䑁䅅䅉瑁䍁䅁睍瑁䑁䅅杍瑁䑁䅉杍畁䡁䅧䅢穂䝁䄰兘䝂䕁䅕睊桁䍁䅑杒歁䑁䅍李㙁䍁䅑杓歁䑁䅍李䅁䕁䭍䅁㙂䅁䅁睊扂䕁䅕兖杁䕁䅙兡畂䝁䅅杢橂䝁䅫兙獂䍁䅁䅕祂䝁䄸杚灂䝁䅷党杁䍁䄰䅉祁䑁䅁杍硁䍁䅁兌杁䑁䅍兌硁䑁䅉兌祁䑁䅉杌㑂䝁䅷督瑂䙁䄰杒䙂䍁䅣光歁䕁䅙䅊穁䑁䅣杏歁䕁䅯䅊穁䑁䅣䅁䙂权䅁杢䅁䍁䅣睗䙂䙁䅕䅉䝂䝁䅫杢桂䝁䄴睙灂䝁䅅䅢杁䙁䅁杣療䝁䅙兡獂䝁䅕䅉瑁䍁䅁杍睁䑁䅉免杁䍁䄰䅉穁䍁䄰免祁䍁䄰杍祁䍁䄴䅥獂䡁䅍兢摂䕁䅙兒湁䍁䅅䅊呂䍁䅑睍㕁䅁䅁睏䅯䝁䄴䅁湁䙁䅳兒噂䍁䅁杒灂䝁䄴兙畂䝁䅍兡桂䝁䅷䅉兂䡁䅉睢浂䝁䅫䅢求䍁䅁兌杁䑁䅉䅍祁䑁䅅䅉瑁䍁䅁睍瑁䑁䅅杍瑁䑁䅉杍畁䡁䅧䅢穂䝁䄰兘䝂䕁䅕睊桁䍁䅑杖歁䑁䅑杍䅁䕁䭙䅁㙂䅁䅁睊扂䕁䅕兖杁䕁䅙兡畂䝁䅅杢橂䝁䅫兙獂䍁䅁䅕祂䝁䄸杚灂䝁䅷党杁䍁䄰䅉祁䑁䅁杍硁䍁䅁兌杁䑁䅍兌硁䑁䅉兌祁䑁䅉杌㑂䝁䅷督瑂䙁䄰杒䙂䍁䅣光歁䙁䅣䅊ぁ䑁䅧杏歁䙁䅣䅊ㅁ䑁䅙䅁䥂权䅁杢䅁䍁䅣睗䙂䙁䅕䅉䝂䝁䅫杢桂䝁䄴睙灂䝁䅅䅢杁䙁䅁杣療䝁䅙兡獂䝁䅕䅉瑁䍁䅁杍睁䑁䅉免杁䍁䄰䅉穁䍁䄰免祁䍁䄰杍祁䍁䄴䅥獂䡁䅍兢摂䕁䅙兒湁䍁䅅䅊奂䍁䅑䅎祁䅁䅁睒䅯䝁䄴䅁湁䙁䅳兒噂䍁䅁杒灂䝁䄴兙畂䝁䅍兡桂䝁䅷䅉兂䡁䅉睢浂䝁䅫䅢求䍁䅁兌杁䑁䅉䅍祁䑁䅅䅉瑁䍁䅁睍瑁䑁䅅杍瑁䑁䅉杍畁䡁䅧䅢穂䝁䄰兘䝂䕁䅕睊桁䍁䅑䅗歁䑁䅑睍䅁䕁䭫䅁祂䅁䅁睊扂䕁䅕兖杁䕁䅙兡畂䝁䅅杢橂䝁䅫兙獂䍁䅁䅕祂䝁䄸杚灂䝁䅷党杁䍁䄰䅉祁䑁䅁杍硁䍁䅁兌杁䑁䅍兌硁䑁䅉兌祁䑁䅉杌㑂䝁䅷督瑂䙁䄰杒偂䙁䅉睊桁䍁䅑村歁䑁䅅免ㅁ䅁䅁杚䅯䡁䅁䅁湁䙁䅳兒噂䍁䅁杒灂䝁䄴兙畂䝁䅍兡桂䝁䅷䅉兂䡁䅉睢浂䝁䅫䅢求䍁䅁兌杁䑁䅉䅍祁䑁䅅䅉瑁䍁䅁睍瑁䑁䅅杍瑁䑁䅉杍畁䡁䅧䅢穂䝁䄰兘䝂䕁䄸杕湁䍁䅅䅊䑂䍁䅑杍睁䅁䅁兗䅯䡁䅷䅁湁䙁䅳兒噂䍁䅁杒灂䝁䄴兙畂䝁䅍兡桂䝁䅷䅉兂䡁䅉睢浂䝁䅫䅢求䍁䅁兌杁䑁䅉䅍祁䑁䅅䅉瑁䍁䅁睍瑁䑁䅅杍瑁䑁䅉杍畁䡁䅧䅢穂䝁䄰兘䝂䕁䄸杕湁䍁䅅䅊䑂䍁䅑杍ぁ䑁䅯䅊䑂䍁䅑睍ㅁ䅁䅁睗䅯䡁䅁䅁湁䙁䅳兒噂䍁䅁杒灂䝁䄴兙畂䝁䅍兡桂䝁䅷䅉兂䡁䅉睢浂䝁䅫䅢求䍁䅁兌杁䑁䅉䅍祁䑁䅅䅉瑁䍁䅁睍瑁䑁䅅杍瑁䑁䅉杍畁䡁䅧䅢穂䝁䄰兘䝂䕁䄸杕湁䍁䅅䅊䑂䍁䅑睍㉁䅁䅁杘䅯䡁䄴䅁湁䙁䅳兒噂䍁䅁杒灂䝁䄴兙畂䝁䅍兡桂䝁䅷䅉兂䡁䅉睢浂䝁䅫䅢求䍁䅁兌杁䑁䅉䅍祁䑁䅅䅉瑁䍁䅁睍瑁䑁䅅杍瑁䑁䅉杍畁䡁䅧䅢穂䝁䄰兘䝂䕁䄸杕湁䍁䅅䅊䑂䍁䅑䅎硁䑁䅯䅊䑂䍁䅑免硁䑁䅍䅁杂权䅁䅧䅁䍁䅣睗䙂䙁䅕䅉䝂䝁䅫杢桂䝁䄴睙灂䝁䅅䅢杁䙁䅁杣療䝁䅙兡獂䝁䅕䅉瑁䍁䅁杍睁䑁䅉免杁䍁䄰䅉穁䍁䄰免祁䍁䄰杍祁䍁䄴䅥獂䡁䅍兢摂䕁䅙睔卂䍁䅣光歁䕁䅑䅊硁䑁䅅䅏㙁䍁䅑睔歁䑁䅅免㑁䅁䅁睚䅯䡁䅷䅁湁䙁䅳兒噂䍁䅁杒灂䝁䄴兙畂䝁䅍兡桂䝁䅷䅉兂䡁䅉睢浂䝁䅫䅢求䍁䅁兌杁䑁䅉䅍祁䑁䅅䅉瑁䍁䅁睍瑁䑁䅅杍瑁䑁䅉杍畁䡁䅧䅢穂䝁䄰兘䝂䕁䄸杕湁䍁䅅䅊䝂䍁䅑杍睁䑁䅯䅊䡂䍁䅑杍睁䅁䅁杗䅯䡁䅷䅁湁䙁䅳兒噂䍁䅁杒灂䝁䄴兙畂䝁䅍兡桂䝁䅷䅉兂䡁䅉睢浂䝁䅫䅢求䍁䅁兌杁䑁䅉䅍祁䑁䅅䅉瑁䍁䅁睍瑁䑁䅅杍瑁䑁䅉杍畁䡁䅧䅢穂䝁䄰兘䝂䕁䄸杕湁䍁䅅䅊䝂䍁䅑杍硁䑁䅯䅊䡂䍁䅑杍硁䅁䅁䅘䅯䡁䅷䅁湁䙁䅳兒噂䍁䅁杒灂䝁䄴兙畂䝁䅍兡桂䝁䅷䅉兂䡁䅉睢浂䝁䅫䅢求䍁䅁兌杁䑁䅉䅍祁䑁䅅䅉瑁䍁䅁睍瑁䑁䅅杍瑁䑁䅉杍畁䡁䅧䅢穂䝁䄰兘䝂䕁䄸杕湁䍁䅅䅊䝂䍁䅑睍㉁䑁䅯䅊䭂䍁䅑睍㉁䅁䅁睘䅯䡁䅷䅁湁䙁䅳兒噂䍁䅁杒灂䝁䄴兙畂䝁䅍兡桂䝁䅷䅉兂䡁䅉睢浂䝁䅫䅢求䍁䅁兌杁䑁䅉䅍祁䑁䅅䅉瑁䍁䅁睍瑁䑁䅅杍瑁䑁䅉杍畁䡁䅧䅢穂䝁䄰兘䝂䕁䄸杕湁䍁䅅䅊䝂䍁䅑睍㍁䑁䅯䅊䭂䍁䅑睍㍁䅁䅁兙䅯䡁䅁䅁湁䙁䅳兒噂䍁䅁杒灂䝁䄴兙畂䝁䅍兡桂䝁䅷䅉兂䡁䅉睢浂䝁䅫䅢求䍁䅁兌杁䑁䅉䅍祁䑁䅅䅉瑁䍁䅁睍瑁䑁䅅杍瑁䑁䅉杍畁䡁䅧䅢穂䝁䄰兘䝂䕁䄸杕湁䍁䅅䅊呂䍁䅑睍㕁䅁䅁兘䅯䡁䅁䅁湁䙁䅳兒噂䍁䅁杒灂䝁䄴兙畂䝁䅍兡桂䝁䅷䅉兂䡁䅉睢浂䝁䅫䅢求䍁䅁兌杁䑁䅉䅍祁䑁䅅䅉瑁䍁䅁睍瑁䑁䅅杍瑁䑁䅉杍畁䡁䅧䅢穂䝁䄰兘䝂䕁䄸杕湁䍁䅅䅊坂䍁䅑䅎祁䅁䅁杙䅯䡁䅷䅁湁䙁䅳兒噂䍁䅁杒灂䝁䄴兙畂䝁䅍兡桂䝁䅷䅉兂䡁䅉睢浂䝁䅫䅢求䍁䅁兌杁䑁䅉䅍祁䑁䅅䅉瑁䍁䅁睍瑁䑁䅅杍瑁䑁䅉杍畁䡁䅧䅢穂䝁䄰兘䝂䕁䄸杕湁䍁䅅䅊塂䍁䅑䅎㑁䑁䅯䅊塂䍁䅑兎㉁䅁䅁䅚䅯䡁䅁䅁湁䙁䅳兒噂䍁䅁杒灂䝁䄴兙畂䝁䅍兡桂䝁䅷䅉兂䡁䅉睢浂䝁䅫䅢求䍁䅁兌杁䑁䅉䅍祁䑁䅅䅉瑁䍁䅁睍瑁䑁䅅杍瑁䑁䅉杍畁䡁䅧䅢穂䝁䄰兘䝂䕁䄸杕湁䍁䅅䅊奂䍁䅑䅎祁䅁䅁睙䅯䡁䅁䅁湁䙁䅳兒噂䍁䅁杒灂䝁䄴兙畂䝁䅍兡桂䝁䅷䅉兂䡁䅉睢浂䝁䅫䅢求䍁䅁兌杁䑁䅉䅍祁䑁䅅䅉瑁䍁䅁睍瑁䑁䅅杍瑁䑁䅉杍畁䡁䅧䅢穂䝁䄰兘䝂䕁䄸杕湁䍁䅅䅊奂䍁䅑䅎穁䅁䅁党䅯䡁䅉䅁湁䙁䅳兒噂䍁䅁杒灂䝁䄴兙畂䝁䅍兡桂䝁䅷䅉兂䡁䅉睢浂䝁䅫䅢求䍁䅁兌杁䑁䅉䅍祁䑁䅅䅉瑁䍁䅁睍瑁䑁䅅杍瑁䑁䅉杍畁䡁䅧䅢穂䝁䄰兘䝂䙁䅁䅔湁䍁䅅䅊䍂䍁䅑免硁䑁䅕䅁敄权䅁䅣䅁䍁䅣睗䙂䙁䅕䅉䝂䝁䅫杢桂䝁䄴睙灂䝁䅅䅢杁䙁䅁杣療䝁䅙兡獂䝁䅕䅉瑁䍁䅁杍睁䑁䅉免杁䍁䄰䅉穁䍁䄰免祁䍁䄰杍祁䍁䄴䅥獂䡁䅍兢摂䕁䅙䅕䵂䍁䅣光歁䕁䅍䅊祁䑁䅁䅁剄权䅁䅦䅁䍁䅣睗䙂䙁䅕䅉䝂䝁䅫杢桂䝁䄴睙灂䝁䅅䅢杁䙁䅁杣療䝁䅙兡獂䝁䅕䅉瑁䍁䅁杍睁䑁䅉免杁䍁䄰䅉穁䍁䄰免祁䍁䄰杍祁䍁䄴䅥獂䡁䅍兢摂䕁䅙䅕䵂䍁䅣光歁䕁䅍䅊祁䑁䅑杏歁䕁䅍䅊穁䑁䅕䅁呄权䅁䅣䅁䍁䅣睗䙂䙁䅕䅉䝂䝁䅫杢桂䝁䄴睙灂䝁䅅䅢杁䙁䅁杣療䝁䅙兡獂䝁䅕䅉瑁䍁䅁杍睁䑁䅉免杁䍁䄰䅉穁䍁䄰免祁䍁䄰杍祁䍁䄴䅥獂䡁䅍兢摂䕁䅙䅕䵂䍁䅣光歁䕁䅍䅊穁䑁䅙䅁噄权䅁杦䅁䍁䅣睗䙂䙁䅕䅉䝂䝁䅫杢桂䝁䄴睙灂䝁䅅䅢杁䙁䅁杣療䝁䅙兡獂䝁䅕䅉瑁䍁䅁杍睁䑁䅉免杁䍁䄰䅉穁䍁䄰免祁䍁䄰杍祁䍁䄴䅥獂䡁䅍兢摂䕁䅙䅕䵂䍁䅣光歁䕁䅍䅊ぁ䑁䅅杏歁䕁䅍䅊硁䑁䅅睍䅁乁䭣䅁䅃䅁䅁睊扂䕁䅕兖杁䕁䅙兡畂䝁䅅杢橂䝁䅫兙獂䍁䅁䅕祂䝁䄸杚灂䝁䅷党杁䍁䄰䅉祁䑁䅁杍硁䍁䅁兌杁䑁䅍兌硁䑁䅉兌祁䑁䅉杌㑂䝁䅷督瑂䙁䄰杒兂䕁䅷睊桁䍁䅑䅒歁䑁䅅免㑁䑁䅯䅊偂䍁䅑免硁䑁䅧䅁晄权䅁䅦䅁䍁䅣睗䙂䙁䅕䅉䝂䝁䅫杢桂䝁䄴睙灂䝁䅅䅢杁䙁䅁杣療䝁䅙兡獂䝁䅕䅉瑁䍁䅁杍睁䑁䅉免杁䍁䄰䅉穁䍁䄰免祁䍁䄰杍祁䍁䄴䅥獂䡁䅍兢摂䕁䅙䅕䵂䍁䅣光歁䕁䅙䅊祁䑁䅁杏歁䕁䅣䅊祁䑁䅁䅁卄权䅁䅦䅁䍁䅣睗䙂䙁䅕䅉䝂䝁䅫杢桂䝁䄴睙灂䝁䅅䅢杁䙁䅁杣療䝁䅙兡獂䝁䅕䅉瑁䍁䅁杍睁䑁䅉免杁䍁䄰䅉穁䍁䄰免祁䍁䄰杍祁䍁䄴䅥獂䡁䅍兢摂䕁䅙䅕䵂䍁䅣光歁䕁䅙䅊祁䑁䅅杏歁䕁䅣䅊祁䑁䅅䅁啄权䅁䅦䅁䍁䅣睗䙂䙁䅕䅉䝂䝁䅫杢桂䝁䄴睙灂䝁䅅䅢杁䙁䅁杣療䝁䅙兡獂䝁䅕䅉瑁䍁䅁杍睁䑁䅉免杁䍁䄰䅉穁䍁䄰免祁䍁䄰杍祁䍁䄴䅥獂䡁䅍兢摂䕁䅙䅕䵂䍁䅣光歁䕁䅙䅊穁䑁䅙杏歁䕁䅯䅊穁䑁䅙䅁坄权䅁䅦䅁䍁䅣睗䙂䙁䅕䅉䝂䝁䅫杢桂䝁䄴睙灂䝁䅅䅢杁䙁䅁杣療䝁䅙兡獂䝁䅕䅉瑁䍁䅁杍睁䑁䅉免杁䍁䄰䅉穁䍁䄰免祁䍁䄰杍祁䍁䄴䅥獂䡁䅍兢摂䕁䅙䅕䵂䍁䅣光歁䕁䅙䅊穁䑁䅣杏歁䕁䅯䅊穁䑁䅣䅁奄权䅁䅣䅁䍁䅣睗䙂䙁䅕䅉䝂䝁䅫杢桂䝁䄴睙灂䝁䅅䅢杁䙁䅁杣療䝁䅙兡獂䝁䅕䅉瑁䍁䅁杍睁䑁䅉免杁䍁䄰䅉穁䍁䄰免祁䍁䄰杍祁䍁䄴䅥獂䡁䅍兢摂䕁䅙䅕䵂䍁䅣光歁䙁䅍䅊穁䑁䅫䅁婄权䅁䅣䅁䍁䅣睗䙂䙁䅕䅉䝂䝁䅫杢桂䝁䄴睙灂䝁䅅䅢杁䙁䅁杣療䝁䅙兡獂䝁䅕䅉瑁䍁䅁杍睁䑁䅉免杁䍁䄰䅉穁䍁䄰免祁䍁䄰杍祁䍁䄴䅥獂䡁䅍兢摂䕁䅙䅕䵂䍁䅣光歁䙁䅙䅊ぁ䑁䅉䅁慄权䅁䅦䅁䍁䅣睗䙂䙁䅕䅉䝂䝁䅫杢桂䝁䄴睙灂䝁䅅䅢杁䙁䅁杣療䝁䅙兡獂䝁䅕䅉瑁䍁䅁杍睁䑁䅉免杁䍁䄰䅉穁䍁䄰免祁䍁䄰杍祁䍁䄴䅥獂䡁䅍兢摂䕁䅙䅕䵂䍁䅣光歁䙁䅣䅊ぁ䑁䅧杏歁䙁䅣䅊ㅁ䑁䅙䅁捄权䅁䅣䅁䍁䅣睗䙂䙁䅕䅉䝂䝁䅫杢桂䝁䄴睙灂䝁䅅䅢杁䙁䅁杣療䝁䅙兡獂䝁䅕䅉瑁䍁䅁杍睁䑁䅉免杁䍁䄰䅉穁䍁䄰免祁䍁䄰杍祁䍁䄴䅥獂䡁䅍兢摂䕁䅙䅕䵂䍁䅣光歁䙁䅧䅊ぁ䑁䅉䅁扄权䅁䅣䅁䍁䅣睗䙂䙁䅕䅉䝂䝁䅫杢桂䝁䄴睙灂䝁䅅䅢杁䙁䅁杣療䝁䅙兡獂䝁䅕䅉瑁䍁䅁杍睁䑁䅉免杁䍁䄰䅉穁䍁䄰免祁䍁䄰杍祁䍁䄴䅥獂䡁䅍兢摂䕁䅙䅕䵂䍁䅣光歁䙁䅧䅊ぁ䑁䅍䅁摄权䅁䅤䅁䍁䅣睗䙂䙁䅕䅉䝂䝁䅫杢桂䝁䄴睙灂䝁䅅䅢杁䙁䅁杣療䝁䅙兡獂䝁䅕䅉瑁䍁䅁杍睁䑁䅉免杁䍁䄰䅉穁䍁䄰免祁䍁䄰杍祁䍁䄴䅥獂䡁䅍兢摂䕁䅣兤獂䝁䅙睊桁䍁䅑村歁䑁䅅免ㅁ䅁䅁儷䅯䡁䅉䅁湁䙁䅳兒噂䍁䅁杒灂䝁䄴兙畂䝁䅍兡桂䝁䅷䅉兂䡁䅉睢浂䝁䅫䅢求䍁䅁兌杁䑁䅉䅍祁䑁䅅䅉瑁䍁䅁睍瑁䑁䅅杍瑁䑁䅉杍畁䡁䅧䅢穂䝁䄰兘䡂䡁䅕䅢浂䍁䅣光歁䕁䅍䅊祁䑁䅁䅁杄权䅁杦䅁䍁䅣睗䙂䙁䅕䅉䝂䝁䅫杢桂䝁䄴睙灂䝁䅅䅢杁䙁䅁杣療䝁䅙兡獂䝁䅕䅉瑁䍁䅁杍睁䑁䅉免杁䍁䄰䅉穁䍁䄰免祁䍁䄰杍祁䍁䄴䅥獂䡁䅍兢摂䕁䅣兤獂䝁䅙睊桁䍁䅑睑歁䑁䅉䅎㙁䍁䅑睑歁䑁䅍兎䅁佁䭉䅁祂䅁䅁睊扂䕁䅕兖杁䕁䅙兡畂䝁䅅杢橂䝁䅫兙獂䍁䅁䅕祂䝁䄸杚灂䝁䅷党杁䍁䄰䅉祁䑁䅁杍硁䍁䅁兌杁䑁䅍兌硁䑁䅉兌祁䑁䅉杌㑂䝁䅷督瑂䙁䄰睒ㅂ䝁䅷杚湁䍁䅅䅊䑂䍁䅑睍㉁䅁䅁儵䅯䥁䅁䅁湁䙁䅳兒噂䍁䅁杒灂䝁䄴兙畂䝁䅍兡桂䝁䅷䅉兂䡁䅉睢浂䝁䅫䅢求䍁䅁兌杁䑁䅉䅍祁䑁䅅䅉瑁䍁䅁睍瑁䑁䅅杍瑁䑁䅉杍畁䡁䅧䅢穂䝁䄰兘䡂䡁䅕䅢浂䍁䅣光歁䕁䅍䅊ぁ䑁䅅杏歁䕁䅍䅊硁䑁䅅睍䅁佁䭣䅁䍃䅁䅁睊扂䕁䅕兖杁䕁䅙兡畂䝁䅅杢橂䝁䅫兙獂䍁䅁䅕祂䝁䄸杚灂䝁䅷党杁䍁䄰䅉祁䑁䅁杍硁䍁䅁兌杁䑁䅍兌硁䑁䅉兌祁䑁䅉杌㑂䝁䅷督瑂䙁䄰睒ㅂ䝁䅷杚湁䍁䅅䅊䕂䍁䅑免硁䑁䅧杏歁䕁䄸䅊硁䑁䅅䅏䅁佁䬴䅁⭂䅁䅁睊扂䕁䅕兖杁䕁䅙兡畂䝁䅅杢橂䝁䅫兙獂䍁䅁䅕祂䝁䄸杚灂䝁䅷党杁䍁䄰䅉祁䑁䅁杍硁䍁䅁兌杁䑁䅍兌硁䑁䅉兌祁䑁䅉杌㑂䝁䅷督瑂䙁䄰睒ㅂ䝁䅷杚湁䍁䅅䅊䝂䍁䅑杍睁䑁䅯䅊䡂䍁䅑杍睁䅁䅁儴䅯䡁䄴䅁湁䙁䅳兒噂䍁䅁杒灂䝁䄴兙畂䝁䅍兡桂䝁䅷䅉兂䡁䅉睢浂䝁䅫䅢求䍁䅁兌杁䑁䅉䅍祁䑁䅅䅉瑁䍁䅁睍瑁䑁䅅杍瑁䑁䅉杍畁䡁䅧䅢穂䝁䄰兘䡂䡁䅕䅢浂䍁䅣光歁䕁䅙䅊祁䑁䅅杏歁䕁䅣䅊祁䑁䅅䅁橄权䅁杦䅁䍁䅣睗䙂䙁䅕䅉䝂䝁䅫杢桂䝁䄴睙灂䝁䅅䅢杁䙁䅁杣療䝁䅙兡獂䝁䅕䅉瑁䍁䅁杍睁䑁䅉免杁䍁䄰䅉穁䍁䄰免祁䍁䄰杍祁䍁䄴䅥獂䡁䅍兢摂䕁䅣兤獂䝁䅙睊桁䍁䅑杒歁䑁䅍李㙁䍁䅑杓歁䑁䅍李䅁佁䭙䅁⭂䅁䅁睊扂䕁䅕兖杁䕁䅙兡畂䝁䅅杢橂䝁䅫兙獂䍁䅁䅕祂䝁䄸杚灂䝁䅷党杁䍁䄰䅉祁䑁䅁杍硁䍁䅁兌杁䑁䅍兌硁䑁䅉兌祁䑁䅉杌㑂䝁䅷督瑂䙁䄰睒ㅂ䝁䅷杚湁䍁䅅䅊䝂䍁䅑睍㍁䑁䅯䅊䭂䍁䅑睍㍁䅁䅁䄶䅯䡁䅉䅁湁䙁䅳兒噂䍁䅁杒灂䝁䄴兙畂䝁䅍兡桂䝁䅷䅉兂䡁䅉睢浂䝁䅫䅢求䍁䅁兌杁䑁䅉䅍祁䑁䅅䅉瑁䍁䅁睍瑁䑁䅅杍瑁䑁䅉杍畁䡁䅧䅢穂䝁䄰兘䡂䡁䅕䅢浂䍁䅣光歁䙁䅍䅊穁䑁䅫䅁歄权䅁杣䅁䍁䅣睗䙂䙁䅕䅉䝂䝁䅫杢桂䝁䄴睙灂䝁䅅䅢杁䙁䅁杣療䝁䅙兡獂䝁䅕䅉瑁䍁䅁杍睁䑁䅉免杁䍁䄰䅉穁䍁䄰免祁䍁䄰杍祁䍁䄴䅥獂䡁䅍兢摂䕁䅣兤獂䝁䅙睊桁䍁䅑杖歁䑁䅑杍䅁佁䭫䅁⭂䅁䅁睊扂䕁䅕兖杁䕁䅙兡畂䝁䅅杢橂䝁䅫兙獂䍁䅁䅕祂䝁䄸杚灂䝁䅷党杁䍁䄰䅉祁䑁䅁杍硁䍁䅁兌杁䑁䅍兌硁䑁䅉兌祁䑁䅉杌㑂䝁䅷督瑂䙁䄰睒ㅂ䝁䅷杚湁䍁䅅䅊塂䍁䅑䅎㑁䑁䅯䅊塂䍁䅑兎㉁䅁䅁眶䅯䡁䅉䅁湁䙁䅳兒噂䍁䅁杒灂䝁䄴兙畂䝁䅍兡桂䝁䅷䅉兂䡁䅉睢浂䝁䅫䅢求䍁䅁兌杁䑁䅉䅍祁䑁䅅䅉瑁䍁䅁睍瑁䑁䅅杍瑁䑁䅉杍畁䡁䅧䅢穂䝁䄰兘䡂䡁䅕䅢浂䍁䅣光歁䙁䅧䅊ぁ䑁䅉䅁煄权䅁杣䅁䍁䅣睗䙂䙁䅕䅉䝂䝁䅫杢桂䝁䄴睙灂䝁䅅䅢杁䙁䅁杣療䝁䅙兡獂䝁䅕䅉瑁䍁䅁杍睁䑁䅉免杁䍁䄰䅉穁䍁䄰免祁䍁䄰杍祁䍁䄴䅥獂䡁䅍兢摂䕁䅣兤獂䝁䅙睊桁䍁䅑䅗歁䑁䅑睍䅁佁䭷䅁睂䅁䅁睊扂䕁䅕兖杁䕁䅙兡畂䝁䅅杢橂䝁䅫兙獂䍁䅁䅕祂䝁䄸杚灂䝁䅷党杁䍁䄰䅉祁䑁䅁杍硁䍁䅁兌杁䑁䅍兌硁䑁䅉兌祁䑁䅉杌㑂䝁䅷督瑂䙁䄰䅓䙂䍁䅣光歁䕁䅉䅊硁䑁䅅兎䅁䡁䭕䅁畂䅁䅁睊扂䕁䅕兖杁䕁䅙兡畂䝁䅅杢橂䝁䅫兙獂䍁䅁䅕祂䝁䄸杚灂䝁䅷党杁䍁䄰䅉祁䑁䅁杍硁䍁䅁兌杁䑁䅍兌硁䑁䅉兌祁䑁䅉杌㑂䝁䅷督瑂䙁䄰䅓䙂䍁䅣光歁䕁䅍䅊祁䑁䅁䅁潂权䅁来䅁䍁䅣睗䙂䙁䅕䅉䝂䝁䅫杢桂䝁䄴睙灂䝁䅅䅢杁䙁䅁杣療䝁䅙兡獂䝁䅕䅉瑁䍁䅁杍睁䑁䅉免杁䍁䄰䅉穁䍁䄰免祁䍁䄰杍祁䍁䄴䅥獂䡁䅍兢摂䕁䅧兒湁䍁䅅䅊䑂䍁䅑杍ぁ䑁䅯䅊䑂䍁䅑睍ㅁ䅁䅁条䅯䝁䄴䅁湁䙁䅳兒噂䍁䅁杒灂䝁䄴兙畂䝁䅍兡桂䝁䅷䅉兂䡁䅉睢浂䝁䅫䅢求䍁䅁兌杁䑁䅉䅍祁䑁䅅䅉瑁䍁䅁睍瑁䑁䅅杍瑁䑁䅉杍畁䡁䅧䅢穂䝁䄰兘䥂䕁䅕睊桁䍁䅑睑歁䑁䅍李䅁䝁䬰䅁㡂䅁䅁睊扂䕁䅕兖杁䕁䅙兡畂䝁䅅杢橂䝁䅫兙獂䍁䅁䅕祂䝁䄸杚灂䝁䅷党杁䍁䄰䅉祁䑁䅁杍硁䍁䅁兌杁䑁䅍兌硁䑁䅉兌祁䑁䅉杌㑂䝁䅷督瑂䙁䄰䅓䙂䍁䅣光歁䕁䅍䅊ぁ䑁䅅杏歁䕁䅍䅊硁䑁䅅睍䅁䝁䬸䅁⭂䅁䅁睊扂䕁䅕兖杁䕁䅙兡畂䝁䅅杢橂䝁䅫兙獂䍁䅁䅕祂䝁䄸杚灂䝁䅷党杁䍁䄰䅉祁䑁䅁杍硁䍁䅁兌杁䑁䅍兌硁䑁䅉兌祁䑁䅉杌㑂䝁䅷督瑂䙁䄰䅓䙂䍁䅣光歁䕁䅑䅊硁䑁䅅䅏㙁䍁䅑睔歁䑁䅅免㑁䅁䅁杤䅯䡁䅯䅁湁䙁䅳兒噂䍁䅁杒灂䝁䄴兙畂䝁䅍兡桂䝁䅷䅉兂䡁䅉睢浂䝁䅫䅢求䍁䅁兌杁䑁䅉䅍祁䑁䅅䅉瑁䍁䅁睍瑁䑁䅅杍瑁䑁䅉杍畁䡁䅧䅢穂䝁䄰兘䥂䕁䅕睊桁䍁䅑杒歁䑁䅉䅍㙁䍁䅑睒歁䑁䅉䅍䅁䝁䭫䅁㙂䅁䅁睊扂䕁䅕兖杁䕁䅙兡畂䝁䅅杢橂䝁䅫兙獂䍁䅁䅕祂䝁䄸杚灂䝁䅷党杁䍁䄰䅉祁䑁䅁杍硁䍁䅁兌杁䑁䅍兌硁䑁䅉兌祁䑁䅉杌㑂䝁䅷督瑂䙁䄰䅓䙂䍁䅣光歁䕁䅙䅊祁䑁䅅杏歁䕁䅣䅊祁䑁䅅䅁牂权䅁来䅁䍁䅣睗䙂䙁䅕䅉䝂䝁䅫杢桂䝁䄴睙灂䝁䅅䅢杁䙁䅁杣療䝁䅙兡獂䝁䅕䅉瑁䍁䅁杍睁䑁䅉免杁䍁䄰䅉穁䍁䄰免祁䍁䄰杍祁䍁䄴䅥獂䡁䅍兢摂䕁䅧兒湁䍁䅅䅊䝂䍁䅑睍㉁䑁䅯䅊䭂䍁䅑睍㉁䅁䅁杢䅯䡁䅯䅁湁䙁䅳兒噂䍁䅁杒灂䝁䄴兙畂䝁䅍兡桂䝁䅷䅉兂䡁䅉睢浂䝁䅫䅢求䍁䅁兌杁䑁䅉䅍祁䑁䅅䅉瑁䍁䅁睍瑁䑁䅅杍瑁䑁䅉杍畁䡁䅧䅢穂䝁䄰兘䥂䕁䅕睊桁䍁䅑杒歁䑁䅍睎㙁䍁䅑杓歁䑁䅍睎䅁䡁䭁䅁畂䅁䅁睊扂䕁䅕兖杁䕁䅙兡畂䝁䅅杢橂䝁䅫兙獂䍁䅁䅕祂䝁䄸杚灂䝁䅷党杁䍁䄰䅉祁䑁䅁杍硁䍁䅁兌杁䑁䅍兌硁䑁䅉兌祁䑁䅉杌㑂䝁䅷督瑂䙁䄰䅓䙂䍁䅣光歁䙁䅍䅊穁䑁䅫䅁獂权䅁杢䅁䍁䅣睗䙂䙁䅕䅉䝂䝁䅫杢桂䝁䄴睙灂䝁䅅䅢杁䙁䅁杣療䝁䅙兡獂䝁䅕䅉瑁䍁䅁杍睁䑁䅉免杁䍁䄰䅉穁䍁䄰免祁䍁䄰杍祁䍁䄴䅥獂䡁䅍兢摂䕁䅧兒湁䍁䅅䅊坂䍁䅑䅎祁䅁䅁兣䅯䡁䅯䅁湁䙁䅳兒噂䍁䅁杒灂䝁䄴兙畂䝁䅍兡桂䝁䅷䅉兂䡁䅉睢浂䝁䅫䅢求䍁䅁兌杁䑁䅉䅍祁䑁䅅䅉瑁䍁䅁睍瑁䑁䅅杍瑁䑁䅉杍畁䡁䅧䅢穂䝁䄰兘䥂䕁䅕睊桁䍁䅑睖歁䑁䅑䅏㙁䍁䅑睖歁䑁䅕李䅁䡁䭍䅁畂䅁䅁睊扂䕁䅕兖杁䕁䅙兡畂䝁䅅杢橂䝁䅫兙獂䍁䅁䅕祂䝁䄸杚灂䝁䅷党杁䍁䄰䅉祁䑁䅁杍硁䍁䅁兌杁䑁䅍兌硁䑁䅉兌祁䑁䅉杌㑂䝁䅷督瑂䙁䄰䅓䙂䍁䅣光歁䙁䅧䅊ぁ䑁䅉䅁祂权䅁杢䅁䍁䅣睗䙂䙁䅕䅉䝂䝁䅫杢桂䝁䄴睙灂䝁䅅䅢杁䙁䅁杣療䝁䅙兡獂䝁䅕䅉瑁䍁䅁杍睁䑁䅉免杁䍁䄰䅉穁䍁䄰免祁䍁䄰杍祁䍁䄴䅥獂䡁䅍兢摂䕁䅧兒湁䍁䅅䅊奂䍁䅑䅎穁䅁䅁䅤䅯䡁䅯䅁湁䙁䅳兒噂䍁䅁杒灂䝁䄴兙畂䝁䅍兡桂䝁䅷䅉兂䡁䅉睢浂䝁䅫䅢求䍁䅁兌杁䑁䅉䅍祁䑁䅅䅉瑁䍁䅁睍瑁䑁䅅杍瑁䑁䅉杍畁䡁䅧䅢穂䝁䄰兘䩂䕁䅑兑杁䍁䅧杍灁䍁䅣光歁䕁䅉䅊硁䑁䅅兎䅁䥁䭳䅁㑂䅁䅁睊扂䕁䅕兖杁䕁䅙兡畂䝁䅅杢橂䝁䅫兙獂䍁䅁䅕祂䝁䄸杚灂䝁䅷党杁䍁䄰䅉祁䑁䅁杍硁䍁䅁兌杁䑁䅍兌硁䑁䅉兌祁䑁䅉杌㑂䝁䅷督瑂䙁䄰兓䕂䕁䅅䅉潁䑁䅉克湁䍁䅅䅊䑂䍁䅑杍睁䅁䅁杨䅯䥁䅑䅁湁䙁䅳兒噂䍁䅁杒灂䝁䄴兙畂䝁䅍兡桂䝁䅷䅉兂䡁䅉睢浂䝁䅫䅢求䍁䅁兌杁䑁䅉䅍祁䑁䅅䅉瑁䍁䅁睍瑁䑁䅅杍瑁䑁䅉杍畁䡁䅧䅢穂䝁䄰兘䩂䕁䅑兑杁䍁䅧杍灁䍁䅣光歁䕁䅍䅊祁䑁䅑杏歁䕁䅍䅊穁䑁䅕䅁䥃权䅁䅥䅁䍁䅣睗䙂䙁䅕䅉䝂䝁䅫杢桂䝁䄴睙灂䝁䅅䅢杁䙁䅁杣療䝁䅙兡獂䝁䅕䅉瑁䍁䅁杍睁䑁䅉免杁䍁䄰䅉穁䍁䄰免祁䍁䄰杍祁䍁䄴䅥獂䡁䅍兢摂䕁䅫䅒䉂䍁䅁䅋祁䍁䅫睊桁䍁䅑睑歁䑁䅍李䅁䥁䬰䅁䝃䅁䅁睊扂䕁䅕兖杁䕁䅙兡畂䝁䅅杢橂䝁䅫兙獂䍁䅁䅕祂䝁䄸杚灂䝁䅷党杁䍁䄰䅉祁䑁䅁杍硁䍁䅁兌杁䑁䅍兌硁䑁䅉兌祁䑁䅉杌㑂䝁䅷督瑂䙁䄰兓䕂䕁䅅䅉潁䑁䅉克湁䍁䅅䅊䑂䍁䅑䅎硁䑁䅯䅊䑂䍁䅑免硁䑁䅍䅁偃权䅁䅩䅁䍁䅣睗䙂䙁䅕䅉䝂䝁䅫杢桂䝁䄴睙灂䝁䅅䅢杁䙁䅁杣療䝁䅙兡獂䝁䅕䅉瑁䍁䅁杍睁䑁䅉免杁䍁䄰䅉穁䍁䄰免祁䍁䄰杍祁䍁䄴䅥獂䡁䅍兢摂䕁䅫䅒䉂䍁䅁䅋祁䍁䅫睊桁䍁䅑䅒歁䑁䅅免㑁䑁䅯䅊偂䍁䅑免硁䑁䅧䅁䵃权䅁䅨䅁䍁䅣睗䙂䙁䅕䅉䝂䝁䅫杢桂䝁䄴睙灂䝁䅅䅢杁䙁䅁杣療䝁䅙兡獂䝁䅕䅉瑁䍁䅁杍睁䑁䅉免杁䍁䄰䅉穁䍁䄰免祁䍁䄰杍祁䍁䄴䅥獂䡁䅍兢摂䕁䅫䅒䉂䍁䅁䅋祁䍁䅫睊桁䍁䅑杒歁䑁䅉䅍㙁䍁䅑睒歁䑁䅉䅍䅁䥁䭣䅁䕃䅁䅁睊扂䕁䅕兖杁䕁䅙兡畂䝁䅅杢橂䝁䅫兙獂䍁䅁䅕祂䝁䄸杚灂䝁䅷党杁䍁䄰䅉祁䑁䅁杍硁䍁䅁兌杁䑁䅍兌硁䑁䅉兌祁䑁䅉杌㑂䝁䅷督瑂䙁䄰兓䕂䕁䅅䅉潁䑁䅉克湁䍁䅅䅊䝂䍁䅑杍硁䑁䅯䅊䡂䍁䅑杍硁䅁䅁兩䅯䥁䅑䅁湁䙁䅳兒噂䍁䅁杒灂䝁䄴兙畂䝁䅍兡桂䝁䅷䅉兂䡁䅉睢浂䝁䅫䅢求䍁䅁兌杁䑁䅉䅍祁䑁䅅䅉瑁䍁䅁睍瑁䑁䅅杍瑁䑁䅉杍畁䡁䅧䅢穂䝁䄰兘䩂䕁䅑兑杁䍁䅧杍灁䍁䅣光歁䕁䅙䅊穁䑁䅙杏歁䕁䅯䅊穁䑁䅙䅁佃权䅁䅨䅁䍁䅣睗䙂䙁䅕䅉䝂䝁䅫杢桂䝁䄴睙灂䝁䅅䅢杁䙁䅁杣療䝁䅙兡獂䝁䅕䅉瑁䍁䅁杍睁䑁䅉免杁䍁䄰䅉穁䍁䄰免祁䍁䄰杍祁䍁䄴䅥獂䡁䅍兢摂䕁䅫䅒䉂䍁䅁䅋祁䍁䅫睊桁䍁䅑杒歁䑁䅍睎㙁䍁䅑杓歁䑁䅍睎䅁䩁䭁䅁㑂䅁䅁睊扂䕁䅕兖杁䕁䅙兡畂䝁䅅杢橂䝁䅫兙獂䍁䅁䅕祂䝁䄸杚灂䝁䅷党杁䍁䄰䅉祁䑁䅁杍硁䍁䅁兌杁䑁䅍兌硁䑁䅉兌祁䑁䅉杌㑂䝁䅷督瑂䙁䄰兓䕂䕁䅅䅉潁䑁䅉克湁䍁䅅䅊呂䍁䅑睍㕁䅁䅁杩䅯䡁䅧䅁湁䙁䅳兒噂䍁䅁杒灂䝁䄴兙畂䝁䅍兡桂䝁䅷䅉兂䡁䅉睢浂䝁䅫䅢求䍁䅁兌杁䑁䅉䅍祁䑁䅅䅉瑁䍁䅁睍瑁䑁䅅杍瑁䑁䅉杍畁䡁䅧䅢穂䝁䄰兘䩂䕁䅑兑杁䍁䅧杍灁䍁䅣光歁䙁䅙䅊ぁ䑁䅉䅁剃权䅁䅨䅁䍁䅣睗䙂䙁䅕䅉䝂䝁䅫杢桂䝁䄴睙灂䝁䅅䅢杁䙁䅁杣療䝁䅙兡獂䝁䅕䅉瑁䍁䅁杍睁䑁䅉免杁䍁䄰䅉穁䍁䄰免祁䍁䄰杍祁䍁䄴䅥獂䡁䅍兢摂䕁䅫䅒䉂䍁䅁䅋祁䍁䅫睊桁䍁䅑睖歁䑁䅑䅏㙁䍁䅑睖歁䑁䅕李䅁䩁䭍䅁㑂䅁䅁睊扂䕁䅕兖杁䕁䅙兡畂䝁䅅杢橂䝁䅫兙獂䍁䅁䅕祂䝁䄸杚灂䝁䅷党杁䍁䄰䅉祁䑁䅁杍硁䍁䅁兌杁䑁䅍兌硁䑁䅉兌祁䑁䅉杌㑂䝁䅷督瑂䙁䄰兓䕂䕁䅅䅉潁䑁䅉克湁䍁䅅䅊奂䍁䅑䅎祁䅁䅁杫䅯䡁䅧䅁湁䙁䅳兒噂䍁䅁杒灂䝁䄴兙畂䝁䅍兡桂䝁䅷䅉兂䡁䅉睢浂䝁䅫䅢求䍁䅁兌杁䑁䅉䅍祁䑁䅅䅉瑁䍁䅁睍瑁䑁䅅杍瑁䑁䅉杍畁䡁䅧䅢穂䝁䄰兘䩂䕁䅑兑杁䍁䅧杍灁䍁䅣光歁䙁䅧䅊ぁ䑁䅍䅁啃权䅁杣䅁䍁䅣睗䙂䙁䅕䅉䝂䝁䅫杢桂䝁䄴睙灂䝁䅅䅢杁䙁䅁杣療䝁䅙兡獂䝁䅕䅉瑁䍁䅁杍睁䑁䅉免杁䍁䄰䅉穁䍁䄰免祁䍁䄰杍祁䍁䄴䅥獂䡁䅍兢摂䕁䅫䅒䉂䍁䅣光歁䕁䅉䅊硁䑁䅅兎䅁䥁䭁䅁睂䅁䅁睊扂䕁䅕兖杁䕁䅙兡畂䝁䅅杢橂䝁䅫兙獂䍁䅁䅕祂䝁䄸杚灂䝁䅷党杁䍁䄰䅉祁䑁䅁杍硁䍁䅁兌杁䑁䅍兌硁䑁䅉兌祁䑁䅉杌㑂䝁䅷督瑂䙁䄰兓䕂䕁䅅睊桁䍁䅑睑歁䑁䅉䅍䅁䡁䭣䅁㡂䅁䅁睊扂䕁䅕兖杁䕁䅙兡畂䝁䅅杢橂䝁䅫兙獂䍁䅁䅕祂䝁䄸杚灂䝁䅷党杁䍁䄰䅉祁䑁䅁杍硁䍁䅁兌杁䑁䅍兌硁䑁䅉兌祁䑁䅉杌㑂䝁䅷督瑂䙁䄰兓䕂䕁䅅睊桁䍁䅑睑歁䑁䅉䅎㙁䍁䅑睑歁䑁䅍兎䅁䡁䭫䅁睂䅁䅁睊扂䕁䅕兖杁䕁䅙兡畂䝁䅅杢橂䝁䅫兙獂䍁䅁䅕祂䝁䄸杚灂䝁䅷党杁䍁䄰䅉祁䑁䅁杍硁䍁䅁兌杁䑁䅍兌硁䑁䅉兌祁䑁䅉杌㑂䝁䅷督瑂䙁䄰兓䕂䕁䅅睊桁䍁䅑睑歁䑁䅍李䅁䥁䭉䅁⭂䅁䅁睊扂䕁䅕兖杁䕁䅙兡畂䝁䅅杢橂䝁䅫兙獂䍁䅁䅕祂䝁䄸杚灂䝁䅷党杁䍁䄰䅉祁䑁䅁杍硁䍁䅁兌杁䑁䅍兌硁䑁䅉兌祁䑁䅉杌㑂䝁䅷督瑂䙁䄰兓䕂䕁䅅睊桁䍁䅑睑歁䑁䅑免㙁䍁䅑睑歁䑁䅅免穁䅁䅁䅨䅯䥁䅁䅁湁䙁䅳兒噂䍁䅁杒灂䝁䄴兙畂䝁䅍兡桂䝁䅷䅉兂䡁䅉睢浂䝁䅫䅢求䍁䅁兌杁䑁䅉䅍祁䑁䅅䅉瑁䍁䅁睍瑁䑁䅅杍瑁䑁䅉杍畁䡁䅧䅢穂䝁䄰兘䩂䕁䅑兑湁䍁䅅䅊䕂䍁䅑免硁䑁䅧杏歁䕁䄸䅊硁䑁䅅䅏䅁䥁䭅䅁㡂䅁䅁睊扂䕁䅕兖杁䕁䅙兡畂䝁䅅杢橂䝁䅫兙獂䍁䅁䅕祂䝁䄸杚灂䝁䅷党杁䍁䄰䅉祁䑁䅁杍硁䍁䅁兌杁䑁䅍兌硁䑁䅉兌祁䑁䅉杌㑂䝁䅷督瑂䙁䄰兓䕂䕁䅅睊桁䍁䅑杒歁䑁䅉䅍㙁䍁䅑睒歁䑁䅉䅍䅁䡁䭧䅁㡂䅁䅁睊扂䕁䅕兖杁䕁䅙兡畂䝁䅅杢橂䝁䅫兙獂䍁䅁䅕祂䝁䄸杚灂䝁䅷党杁䍁䄰䅉祁䑁䅁杍硁䍁䅁兌杁䑁䅍兌硁䑁䅉兌祁䑁䅉杌㑂䝁䅷督瑂䙁䄰兓䕂䕁䅅睊桁䍁䅑杒歁䑁䅉免㙁䍁䅑睒歁䑁䅉免䅁䡁䭯䅁㡂䅁䅁睊扂䕁䅕兖杁䕁䅙兡畂䝁䅅杢橂䝁䅫兙獂䍁䅁䅕祂䝁䄸杚灂䝁䅷党杁䍁䄰䅉祁䑁䅁杍硁䍁䅁兌杁䑁䅍兌硁䑁䅉兌祁䑁䅉杌㑂䝁䅷督瑂䙁䄰兓䕂䕁䅅睊桁䍁䅑杒歁䑁䅍李㙁䍁䅑杓歁䑁䅍李䅁䥁䭍䅁㡂䅁䅁睊扂䕁䅕兖杁䕁䅙兡畂䝁䅅杢橂䝁䅫兙獂䍁䅁䅕祂䝁䄸杚灂䝁䅷党杁䍁䄰䅉祁䑁䅁杍硁䍁䅁兌杁䑁䅍兌硁䑁䅉兌祁䑁䅉杌㑂䝁䅷督瑂䙁䄰兓䕂䕁䅅睊桁䍁䅑杒歁䑁䅍睎㙁䍁䅑杓歁䑁䅍睎䅁䥁䭕䅁睂䅁䅁睊扂䕁䅕兖杁䕁䅙兡畂䝁䅅杢橂䝁䅫兙獂䍁䅁䅕祂䝁䄸杚灂䝁䅷党杁䍁䄰䅉祁䑁䅁杍硁䍁䅁兌杁䑁䅍兌硁䑁䅉兌祁䑁䅉杌㑂䝁䅷督瑂䙁䄰兓䕂䕁䅅睊桁䍁䅑睕歁䑁䅍兏䅁䡁䬸䅁睂䅁䅁睊扂䕁䅕兖杁䕁䅙兡畂䝁䅅杢橂䝁䅫兙獂䍁䅁䅕祂䝁䄸杚灂䝁䅷党杁䍁䄰䅉祁䑁䅁杍硁䍁䅁兌杁䑁䅍兌硁䑁䅉兌祁䑁䅉杌㑂䝁䅷督瑂䙁䄰兓䕂䕁䅅睊桁䍁䅑杖歁䑁䅑杍䅁䡁䭳䅁㡂䅁䅁睊扂䕁䅕兖杁䕁䅙兡畂䝁䅅杢橂䝁䅫兙獂䍁䅁䅕祂䝁䄸杚灂䝁䅷党杁䍁䄰䅉祁䑁䅁杍硁䍁䅁兌杁䑁䅍兌硁䑁䅉兌祁䑁䅉杌㑂䝁䅷督瑂䙁䄰兓䕂䕁䅅睊桁䍁䅑睖歁䑁䅑䅏㙁䍁䅑睖歁䑁䅕李䅁䡁䬰䅁睂䅁䅁睊扂䕁䅕兖杁䕁䅙兡畂䝁䅅杢橂䝁䅫兙獂䍁䅁䅕祂䝁䄸杚灂䝁䅷党杁䍁䄰䅉祁䑁䅁杍硁䍁䅁兌杁䑁䅍兌硁䑁䅉兌祁䑁䅉杌㑂䝁䅷督瑂䙁䄰兓䕂䕁䅅睊桁䍁䅑䅗歁䑁䅑杍䅁䡁䭷䅁睂䅁䅁睊扂䕁䅕兖杁䕁䅙兡畂䝁䅅杢橂䝁䅫兙獂䍁䅁䅕祂䝁䄸杚灂䝁䅷党杁䍁䄰䅉祁䑁䅁杍硁䍁䅁兌杁䑁䅍兌硁䑁䅉兌祁䑁䅉杌㑂䝁䅷督瑂䙁䄰兓䕂䕁䅅睊桁䍁䅑䅗歁䑁䅑睍䅁䡁䬴䅁祂䅁䅁睊扂䕁䅕兖杁䕁䅙兡畂䝁䅅杢橂䝁䅫兙獂䍁䅁䅕祂䝁䄸杚灂䝁䅷党杁䍁䄰䅉祁䑁䅁杍硁䍁䅁兌杁䑁䅍兌硁䑁䅉兌祁䑁䅉杌㑂䝁䅷督瑂䙁䄰䅔佂䙁䅑睊桁䍁䅑村歁䑁䅅免ㅁ䅁䅁杷䅧䡁䅁䅁湁䙁䅳兒噂䍁䅁杒灂䝁䄴兙畂䝁䅍兡桂䝁䅷䅉兂䡁䅉睢浂䝁䅫䅢求䍁䅁兌杁䑁䅉䅍祁䑁䅅䅉瑁䍁䅁睍瑁䑁䅅杍瑁䑁䅉杍畁䡁䅧䅢穂䝁䄰兘䵂䕁䄴䅖湁䍁䅅䅊䑂䍁䅑杍睁䅁䅁兴䅧䡁䅷䅁湁䙁䅳兒噂䍁䅁杒灂䝁䄴兙畂䝁䅍兡桂䝁䅷䅉兂䡁䅉睢浂䝁䅫䅢求䍁䅁兌杁䑁䅉䅍祁䑁䅅䅉瑁䍁䅁睍瑁䑁䅅杍瑁䑁䅉杍畁䡁䅧䅢穂䝁䄰兘䵂䕁䄴䅖湁䍁䅅䅊䑂䍁䅑杍ぁ䑁䅯䅊䑂䍁䅑睍ㅁ䅁䅁睴䅧䡁䅁䅁湁䙁䅳兒噂䍁䅁杒灂䝁䄴兙畂䝁䅍兡桂䝁䅷䅉兂䡁䅉睢浂䝁䅫䅢求䍁䅁兌杁䑁䅉䅍祁䑁䅅䅉瑁䍁䅁睍瑁䑁䅅杍瑁䑁䅉杍畁䡁䅧䅢穂䝁䄰兘䵂䕁䄴䅖湁䍁䅅䅊䑂䍁䅑睍㉁䅁䅁杶䅧䡁䄴䅁湁䙁䅳兒噂䍁䅁杒灂䝁䄴兙畂䝁䅍兡桂䝁䅷䅉兂䡁䅉睢浂䝁䅫䅢求䍁䅁兌杁䑁䅉䅍祁䑁䅅䅉瑁䍁䅁睍瑁䑁䅅杍瑁䑁䅉杍畁䡁䅧䅢穂䝁䄰兘䵂䕁䄴䅖湁䍁䅅䅊䑂䍁䅑䅎硁䑁䅯䅊䑂䍁䅑免硁䑁䅍䅁䅄䅃䅁䅧䅁䍁䅣睗䙂䙁䅕䅉䝂䝁䅫杢桂䝁䄴睙灂䝁䅅䅢杁䙁䅁杣療䝁䅙兡獂䝁䅕䅉瑁䍁䅁杍睁䑁䅉免杁䍁䄰䅉穁䍁䄰免祁䍁䄰杍祁䍁䄴䅥獂䡁䅍兢摂䕁䅷杔啂䍁䅣光歁䕁䅑䅊硁䑁䅅䅏㙁䍁䅑睔歁䑁䅅免㑁䅁䅁睷䅧䡁䅷䅁湁䙁䅳兒噂䍁䅁杒灂䝁䄴兙畂䝁䅍兡桂䝁䅷䅉兂䡁䅉睢浂䝁䅫䅢求䍁䅁兌杁䑁䅉䅍祁䑁䅅䅉瑁䍁䅁睍瑁䑁䅅杍瑁䑁䅉杍畁䡁䅧䅢穂䝁䄰兘䵂䕁䄴䅖湁䍁䅅䅊䝂䍁䅑杍睁䑁䅯䅊䡂䍁䅑杍睁䅁䅁杴䅧䡁䅷䅁湁䙁䅳兒噂䍁䅁杒灂䝁䄴兙畂䝁䅍兡桂䝁䅷䅉兂䡁䅉睢浂䝁䅫䅢求䍁䅁兌杁䑁䅉䅍祁䑁䅅䅉瑁䍁䅁睍瑁䑁䅅杍瑁䑁䅉杍畁䡁䅧䅢穂䝁䄰兘䵂䕁䄴䅖湁䍁䅅䅊䝂䍁䅑杍硁䑁䅯䅊䡂䍁䅑杍硁䅁䅁䅵䅧䡁䅷䅁湁䙁䅳兒噂䍁䅁杒灂䝁䄴兙畂䝁䅍兡桂䝁䅷䅉兂䡁䅉睢浂䝁䅫䅢求䍁䅁兌杁䑁䅉䅍祁䑁䅅䅉瑁䍁䅁睍瑁䑁䅅杍瑁䑁䅉杍畁䡁䅧䅢穂䝁䄰兘䵂䕁䄴䅖湁䍁䅅䅊䝂䍁䅑睍㉁䑁䅯䅊䭂䍁䅑睍㉁䅁䅁睶䅧䡁䅷䅁湁䙁䅳兒噂䍁䅁杒灂䝁䄴兙畂䝁䅍兡桂䝁䅷䅉兂䡁䅉睢浂䝁䅫䅢求䍁䅁兌杁䑁䅉䅍祁䑁䅅䅉瑁䍁䅁睍瑁䑁䅅杍瑁䑁䅉杍畁䡁䅧䅢穂䝁䄰兘䵂䕁䄴䅖湁䍁䅅䅊䝂䍁䅑睍㍁䑁䅯䅊䭂䍁䅑睍㍁䅁䅁具䅧䡁䅁䅁湁䙁䅳兒噂䍁䅁杒灂䝁䄴兙畂䝁䅍兡桂䝁䅷䅉兂䡁䅉睢浂䝁䅫䅢求䍁䅁兌杁䑁䅉䅍祁䑁䅅䅉瑁䍁䅁睍瑁䑁䅅杍瑁䑁䅉杍畁䡁䅧䅢穂䝁䄰兘䵂䕁䄴䅖湁䍁䅅䅊呂䍁䅑睍㕁䅁䅁其䅧䡁䅁䅁湁䙁䅳兒噂䍁䅁杒灂䝁䄴兙畂䝁䅍兡桂䝁䅷䅉兂䡁䅉睢浂䝁䅫䅢求䍁䅁兌杁䑁䅉䅍祁䑁䅅䅉瑁䍁䅁睍瑁䑁䅅杍瑁䑁䅉杍畁䡁䅧䅢穂䝁䄰兘䵂䕁䄴䅖湁䍁䅅䅊坂䍁䅑䅎祁䅁䅁兵䅧䡁䅷䅁湁䙁䅳兒噂䍁䅁杒灂䝁䄴兙畂䝁䅍兡桂䝁䅷䅉兂䡁䅉睢浂䝁䅫䅢求䍁䅁兌杁䑁䅉䅍祁䑁䅅䅉瑁䍁䅁睍瑁䑁䅅杍瑁䑁䅉杍畁䡁䅧䅢穂䝁䄰兘䵂䕁䄴䅖湁䍁䅅䅊塂䍁䅑䅎㑁䑁䅯䅊塂䍁䅑兎㉁䅁䅁睵䅧䡁䅁䅁湁䙁䅳兒噂䍁䅁杒灂䝁䄴兙畂䝁䅍兡桂䝁䅷䅉兂䡁䅉睢浂䝁䅫䅢求䍁䅁兌杁䑁䅉䅍祁䑁䅅䅉瑁䍁䅁睍瑁䑁䅅杍瑁䑁䅉杍畁䡁䅧䅢穂䝁䄰兘䵂䕁䄴䅖湁䍁䅅䅊奂䍁䅑䅎祁䅁䅁杵䅧䡁䅁䅁湁䙁䅳兒噂䍁䅁杒灂䝁䄴兙畂䝁䅍兡桂䝁䅷䅉兂䡁䅉睢浂䝁䅫䅢求䍁䅁兌杁䑁䅉䅍祁䑁䅅䅉瑁䍁䅁睍瑁䑁䅅杍瑁䑁䅉杍畁䡁䅧䅢穂䝁䄰兘䵂䕁䄴䅖湁䍁䅅䅊奂䍁䅑䅎穁䅁䅁䅶䅧䡁䅉䅁湁䙁䅳兒噂䍁䅁杒灂䝁䄴兙畂䝁䅍兡桂䝁䅷䅉兂䡁䅉睢浂䝁䅫䅢求䍁䅁兌杁䑁䅉䅍祁䑁䅅䅉瑁䍁䅁睍瑁䑁䅅杍瑁䑁䅉杍畁䡁䅧䅢穂䝁䄰兘乂䕁䅑兖湁䍁䅅䅊䍂䍁䅑免硁䑁䅕䅁楃权䅁䅣䅁䍁䅣睗䙂䙁䅕䅉䝂䝁䅫杢桂䝁䄴睙灂䝁䅅䅢杁䙁䅁杣療䝁䅙兡獂䝁䅕䅉瑁䍁䅁杍睁䑁䅉免杁䍁䄰䅉穁䍁䄰免祁䍁䄰杍祁䍁䄴䅥獂䡁䅍兢摂䕁䄰䅒噂䍁䅣光歁䕁䅍䅊祁䑁䅁䅁噃权䅁䅦䅁䍁䅣睗䙂䙁䅕䅉䝂䝁䅫杢桂䝁䄴睙灂䝁䅅䅢杁䙁䅁杣療䝁䅙兡獂䝁䅕䅉瑁䍁䅁杍睁䑁䅉免杁䍁䄰䅉穁䍁䄰免祁䍁䄰杍祁䍁䄴䅥獂䡁䅍兢摂䕁䄰䅒噂䍁䅣光歁䕁䅍䅊祁䑁䅑杏歁䕁䅍䅊穁䑁䅕䅁塃权䅁䅣䅁䍁䅣睗䙂䙁䅕䅉䝂䝁䅫杢桂䝁䄴睙灂䝁䅅䅢杁䙁䅁杣療䝁䅙兡獂䝁䅕䅉瑁䍁䅁杍睁䑁䅉免杁䍁䄰䅉穁䍁䄰免祁䍁䄰杍祁䍁䄴䅥獂䡁䅍兢摂䕁䄰䅒噂䍁䅣光歁䕁䅍䅊穁䑁䅙䅁婃权䅁杦䅁䍁䅣睗䙂䙁䅕䅉䝂䝁䅫杢桂䝁䄴睙灂䝁䅅䅢杁䙁䅁杣療䝁䅙兡獂䝁䅕䅉瑁䍁䅁杍睁䑁䅉免杁䍁䄰䅉穁䍁䄰免祁䍁䄰杍祁䍁䄴䅥獂䡁䅍兢摂䕁䄰䅒噂䍁䅣光歁䕁䅍䅊ぁ䑁䅅杏歁䕁䅍䅊硁䑁䅅睍䅁䩁䭳䅁䅃䅁䅁睊扂䕁䅕兖杁䕁䅙兡畂䝁䅅杢橂䝁䅫兙獂䍁䅁䅕祂䝁䄸杚灂䝁䅷党杁䍁䄰䅉祁䑁䅁杍硁䍁䅁兌杁䑁䅍兌硁䑁䅉兌祁䑁䅉杌㑂䝁䅷督瑂䙁䄰兔䕂䙁䅕睊桁䍁䅑䅒歁䑁䅅免㑁䑁䅯䅊偂䍁䅑免硁䑁䅧䅁橃权䅁䅦䅁䍁䅣睗䙂䙁䅕䅉䝂䝁䅫杢桂䝁䄴睙灂䝁䅅䅢杁䙁䅁杣療䝁䅙兡獂䝁䅕䅉瑁䍁䅁杍睁䑁䅉免杁䍁䄰䅉穁䍁䄰免祁䍁䄰杍祁䍁䄴䅥獂䡁䅍兢摂䕁䄰䅒噂䍁䅣光歁䕁䅙䅊祁䑁䅁杏歁䕁䅣䅊祁䑁䅁䅁坃权䅁䅦䅁䍁䅣睗䙂䙁䅕䅉䝂䝁䅫杢桂䝁䄴睙灂䝁䅅䅢杁䙁䅁杣療䝁䅙兡獂䝁䅕䅉瑁䍁䅁杍睁䑁䅉免杁䍁䄰䅉穁䍁䄰免祁䍁䄰杍祁䍁䄴䅥獂䡁䅍兢摂䕁䄰䅒噂䍁䅣光歁䕁䅙䅊祁䑁䅅杏歁䕁䅣䅊祁䑁䅅䅁奃权䅁䅦䅁䍁䅣睗䙂䙁䅕䅉䝂䝁䅫杢桂䝁䄴睙灂䝁䅅䅢杁䙁䅁杣療䝁䅙兡獂䝁䅕䅉瑁䍁䅁杍睁䑁䅉免杁䍁䄰䅉穁䍁䄰免祁䍁䄰杍祁䍁䄴䅥獂䡁䅍兢摂䕁䄰䅒噂䍁䅣光歁䕁䅙䅊穁䑁䅙杏歁䕁䅯䅊穁䑁䅙䅁慃权䅁䅦䅁䍁䅣睗䙂䙁䅕䅉䝂䝁䅫杢桂䝁䄴睙灂䝁䅅䅢杁䙁䅁杣療䝁䅙兡獂䝁䅕䅉瑁䍁䅁杍睁䑁䅉免杁䍁䄰䅉穁䍁䄰免祁䍁䄰杍祁䍁䄴䅥獂䡁䅍兢摂䕁䄰䅒噂䍁䅣光歁䕁䅙䅊穁䑁䅣杏歁䕁䅯䅊穁䑁䅣䅁捃权䅁䅣䅁䍁䅣睗䙂䙁䅕䅉䝂䝁䅫杢桂䝁䄴睙灂䝁䅅䅢杁䙁䅁杣療䝁䅙兡獂䝁䅕䅉瑁䍁䅁杍睁䑁䅉免杁䍁䄰䅉穁䍁䄰免祁䍁䄰杍祁䍁䄴䅥獂䡁䅍兢摂䕁䄰䅒噂䍁䅣光歁䙁䅍䅊穁䑁䅫䅁摃权䅁䅣䅁䍁䅣睗䙂䙁䅕䅉䝂䝁䅫杢桂䝁䄴睙灂䝁䅅䅢杁䙁䅁杣療䝁䅙兡獂䝁䅕䅉瑁䍁䅁杍睁䑁䅉免杁䍁䄰䅉穁䍁䄰免祁䍁䄰杍祁䍁䄴䅥獂䡁䅍兢摂䕁䄰䅒噂䍁䅣光歁䙁䅙䅊ぁ䑁䅉䅁敃权䅁䅦䅁䍁䅣睗䙂䙁䅕䅉䝂䝁䅫杢桂䝁䄴睙灂䝁䅅䅢杁䙁䅁杣療䝁䅙兡獂䝁䅕䅉瑁䍁䅁杍睁䑁䅉免杁䍁䄰䅉穁䍁䄰免祁䍁䄰杍祁䍁䄴䅥獂䡁䅍兢摂䕁䄰䅒噂䍁䅣光歁䙁䅣䅊ぁ䑁䅧杏歁䙁䅣䅊ㅁ䑁䅙䅁权权䅁䅣䅁䍁䅣睗䙂䙁䅕䅉䝂䝁䅫杢桂䝁䄴睙灂䝁䅅䅢杁䙁䅁杣療䝁䅙兡獂䝁䅕䅉瑁䍁䅁杍睁䑁䅉免杁䍁䄰䅉穁䍁䄰免祁䍁䄰杍祁䍁䄴䅥獂䡁䅍兢摂䕁䄰䅒噂䍁䅣光歁䙁䅧䅊ぁ䑁䅉䅁晃权䅁䅣䅁䍁䅣睗䙂䙁䅕䅉䝂䝁䅫杢桂䝁䄴睙灂䝁䅅䅢杁䙁䅁杣療䝁䅙兡獂䝁䅕䅉瑁䍁䅁杍睁䑁䅉免杁䍁䄰䅉穁䍁䄰免祁䍁䄰杍祁䍁䄴䅥獂䡁䅍兢摂䕁䄰䅒噂䍁䅣光歁䙁䅧䅊ぁ䑁䅍䅁桃权䅁来䅁䍁䅣睗䙂䙁䅕䅉䝂䝁䅫杢桂䝁䄴睙灂䝁䅅䅢杁䙁䅁杣療䝁䅙兡獂䝁䅕䅉瑁䍁䅁杍睁䑁䅉免杁䍁䄰䅉穁䍁䄰免祁䍁䄰杍祁䍁䄴䅥獂䡁䅍兢摂䕁䄰睒䙂䍁䅁䅋祁䍁䅫睊桁䍁䅑村歁䑁䅅免ㅁ䅁䅁䅵䅯䡁䅧䅁湁䙁䅳兒噂䍁䅁杒灂䝁䄴兙畂䝁䅍兡桂䝁䅷䅉兂䡁䅉睢浂䝁䅫䅢求䍁䅁兌杁䑁䅉䅍祁䑁䅅䅉瑁䍁䅁睍瑁䑁䅅杍瑁䑁䅉杍畁䡁䅧䅢穂䝁䄰兘乂䕁䅣兒杁䍁䅧杍灁䍁䅣光歁䕁䅍䅊祁䑁䅁䅁穃权䅁䅨䅁䍁䅣睗䙂䙁䅕䅉䝂䝁䅫杢桂䝁䄴睙灂䝁䅅䅢杁䙁䅁杣療䝁䅙兡獂䝁䅕䅉瑁䍁䅁杍睁䑁䅉免杁䍁䄰䅉穁䍁䄰免祁䍁䄰杍祁䍁䄴䅥獂䡁䅍兢摂䕁䄰睒䙂䍁䅁䅋祁䍁䅫睊桁䍁䅑睑歁䑁䅉䅎㙁䍁䅑睑歁䑁䅍兎䅁䱁䭕䅁㑂䅁䅁睊扂䕁䅕兖杁䕁䅙兡畂䝁䅅杢橂䝁䅫兙獂䍁䅁䅕祂䝁䄸杚灂䝁䅷党杁䍁䄰䅉祁䑁䅁杍硁䍁䅁兌杁䑁䅍兌硁䑁䅉兌祁䑁䅉杌㑂䝁䅷督瑂䙁䄰兔䡂䕁䅕䅉潁䑁䅉克湁䍁䅅䅊䑂䍁䅑睍㉁䅁䅁杵䅯䥁䅙䅁湁䙁䅳兒噂䍁䅁杒灂䝁䄴兙畂䝁䅍兡桂䝁䅷䅉兂䡁䅉睢浂䝁䅫䅢求䍁䅁兌杁䑁䅉䅍祁䑁䅅䅉瑁䍁䅁睍瑁䑁䅅杍瑁䑁䅉杍畁䡁䅧䅢穂䝁䄰兘乂䕁䅣兒杁䍁䅧杍灁䍁䅣光歁䕁䅍䅊ぁ䑁䅅杏歁䕁䅍䅊硁䑁䅅睍䅁䱁䭷䅁䥃䅁䅁睊扂䕁䅕兖杁䕁䅙兡畂䝁䅅杢橂䝁䅫兙獂䍁䅁䅕祂䝁䄸杚灂䝁䅷党杁䍁䄰䅉祁䑁䅁杍硁䍁䅁兌杁䑁䅍兌硁䑁䅉兌祁䑁䅉杌㑂䝁䅷督瑂䙁䄰兔䡂䕁䅕䅉潁䑁䅉克湁䍁䅅䅊䕂䍁䅑免硁䑁䅧杏歁䕁䄸䅊硁䑁䅅䅏䅁䱁䭫䅁䕃䅁䅁睊扂䕁䅕兖杁䕁䅙兡畂䝁䅅杢橂䝁䅫兙獂䍁䅁䅕祂䝁䄸杚灂䝁䅷党杁䍁䄰䅉祁䑁䅁杍硁䍁䅁兌杁䑁䅍兌硁䑁䅉兌祁䑁䅉杌㑂䝁䅷督瑂䙁䄰兔䡂䕁䅕䅉潁䑁䅉克湁䍁䅅䅊䝂䍁䅑杍睁䑁䅯䅊䡂䍁䅑杍睁䅁䅁䅴䅯䥁䅑䅁湁䙁䅳兒噂䍁䅁杒灂䝁䄴兙畂䝁䅍兡桂䝁䅷䅉兂䡁䅉睢浂䝁䅫䅢求䍁䅁兌杁䑁䅉䅍祁䑁䅅䅉瑁䍁䅁睍瑁䑁䅅杍瑁䑁䅉杍畁䡁䅧䅢穂䝁䄰兘乂䕁䅣兒杁䍁䅧杍灁䍁䅣光歁䕁䅙䅊祁䑁䅅杏歁䕁䅣䅊祁䑁䅅䅁㉃权䅁䅨䅁䍁䅣睗䙂䙁䅕䅉䝂䝁䅫杢桂䝁䄴睙灂䝁䅅䅢杁䙁䅁杣療䝁䅙兡獂䝁䅕䅉瑁䍁䅁杍睁䑁䅉免杁䍁䄰䅉穁䍁䄰免祁䍁䄰杍祁䍁䄴䅥獂䡁䅍兢摂䕁䄰睒䙂䍁䅁䅋祁䍁䅫睊桁䍁䅑杒歁䑁䅍李㙁䍁䅑杓歁䑁䅍李䅁䱁䭳䅁䕃䅁䅁睊扂䕁䅕兖杁䕁䅙兡畂䝁䅅杢橂䝁䅫兙獂䍁䅁䅕祂䝁䄸杚灂䝁䅷党杁䍁䄰䅉祁䑁䅁杍硁䍁䅁兌杁䑁䅍兌硁䑁䅉兌祁䑁䅉杌㑂䝁䅷督瑂䙁䄰兔䡂䕁䅕䅉潁䑁䅉克湁䍁䅅䅊䝂䍁䅑睍㍁䑁䅯䅊䭂䍁䅑睍㍁䅁䅁其䅯䡁䅧䅁湁䙁䅳兒噂䍁䅁杒灂䝁䄴兙畂䝁䅍兡桂䝁䅷䅉兂䡁䅉睢浂䝁䅫䅢求䍁䅁兌杁䑁䅉䅍祁䑁䅅䅉瑁䍁䅁睍瑁䑁䅅杍瑁䑁䅉杍畁䡁䅧䅢穂䝁䄰兘乂䕁䅣兒杁䍁䅧杍灁䍁䅣光歁䙁䅍䅊穁䑁䅫䅁㍃权䅁䅥䅁䍁䅣睗䙂䙁䅕䅉䝂䝁䅫杢桂䝁䄴睙灂䝁䅅䅢杁䙁䅁杣療䝁䅙兡獂䝁䅕䅉瑁䍁䅁杍睁䑁䅉免杁䍁䄰䅉穁䍁䄰免祁䍁䄰杍祁䍁䄴䅥獂䡁䅍兢摂䕁䄰睒䙂䍁䅁䅋祁䍁䅫睊桁䍁䅑杖歁䑁䅑杍䅁䱁䬴䅁䕃䅁䅁睊扂䕁䅕兖杁䕁䅙兡畂䝁䅅杢橂䝁䅫兙獂䍁䅁䅕祂䝁䄸杚灂䝁䅷党杁䍁䄰䅉祁䑁䅁杍硁䍁䅁兌杁䑁䅍兌硁䑁䅉兌祁䑁䅉杌㑂䝁䅷督瑂䙁䄰兔䡂䕁䅕䅉潁䑁䅉克湁䍁䅅䅊塂䍁䅑䅎㑁䑁䅯䅊塂䍁䅑兎㉁䅁䅁䅷䅯䡁䅧䅁湁䙁䅳兒噂䍁䅁杒灂䝁䄴兙畂䝁䅍兡桂䝁䅷䅉兂䡁䅉睢浂䝁䅫䅢求䍁䅁兌杁䑁䅉䅍祁䑁䅅䅉瑁䍁䅁睍瑁䑁䅅杍瑁䑁䅉杍畁䡁䅧䅢穂䝁䄰兘乂䕁䅣兒杁䍁䅧杍灁䍁䅣光歁䙁䅧䅊ぁ䑁䅉䅁⽃权䅁䅥䅁䍁䅣睗䙂䙁䅕䅉䝂䝁䅫杢桂䝁䄴睙灂䝁䅅䅢杁䙁䅁杣療䝁䅙兡獂䝁䅕䅉瑁䍁䅁杍睁䑁䅉免杁䍁䄰䅉穁䍁䄰免祁䍁䄰杍祁䍁䄴䅥獂䡁䅍兢摂䕁䄰睒䙂䍁䅁䅋祁䍁䅫睊桁䍁䅑䅗歁䑁䅑睍䅁䵁䭅䅁祂䅁䅁睊扂䕁䅕兖杁䕁䅙兡畂䝁䅅杢橂䝁䅫兙獂䍁䅁䅕祂䝁䄸杚灂䝁䅷党杁䍁䄰䅉祁䑁䅁杍硁䍁䅁兌杁䑁䅍兌硁䑁䅉兌祁䑁䅉杌㑂䝁䅷督瑂䙁䄰兔䡂䕁䅕睊桁䍁䅑村歁䑁䅅免ㅁ䅁䅁关䅯䡁䅁䅁湁䙁䅳兒噂䍁䅁杒灂䝁䄴兙畂䝁䅍兡桂䝁䅷䅉兂䡁䅉睢浂䝁䅫䅢求䍁䅁兌杁䑁䅉䅍祁䑁䅅䅉瑁䍁䅁睍瑁䑁䅅杍瑁䑁䅉杍畁䡁䅧䅢穂䝁䄰兘乂䕁䅣兒湁䍁䅅䅊䑂䍁䅑杍睁䅁䅁䅰䅯䡁䅷䅁湁䙁䅳兒噂䍁䅁杒灂䝁䄴兙畂䝁䅍兡桂䝁䅷䅉兂䡁䅉睢浂䝁䅫䅢求䍁䅁兌杁䑁䅉䅍祁䑁䅅䅉瑁䍁䅁睍瑁䑁䅅杍瑁䑁䅉杍畁䡁䅧䅢穂䝁䄰兘乂䕁䅣兒湁䍁䅅䅊䑂䍁䅑杍ぁ䑁䅯䅊䑂䍁䅑睍ㅁ䅁䅁杰䅯䡁䅁䅁湁䙁䅳兒噂䍁䅁杒灂䝁䄴兙畂䝁䅍兡桂䝁䅷䅉兂䡁䅉睢浂䝁䅫䅢求䍁䅁兌杁䑁䅉䅍祁䑁䅅䅉瑁䍁䅁睍瑁䑁䅅杍瑁䑁䅉杍畁䡁䅧䅢穂䝁䄰兘乂䕁䅣兒湁䍁䅅䅊䑂䍁䅑睍㉁䅁䅁共䅯䡁䄴䅁湁䙁䅳兒噂䍁䅁杒灂䝁䄴兙畂䝁䅍兡桂䝁䅷䅉兂䡁䅉睢浂䝁䅫䅢求䍁䅁兌杁䑁䅉䅍祁䑁䅅䅉瑁䍁䅁睍瑁䑁䅅杍瑁䑁䅉杍畁䡁䅧䅢穂䝁䄰兘乂䕁䅣兒湁䍁䅅䅊䑂䍁䅑䅎硁䑁䅯䅊䑂䍁䅑免硁䑁䅍䅁牃权䅁䅧䅁䍁䅣睗䙂䙁䅕䅉䝂䝁䅫杢桂䝁䄴睙灂䝁䅅䅢杁䙁䅁杣療䝁䅙兡獂䝁䅕䅉瑁䍁䅁杍睁䑁䅉免杁䍁䄰䅉穁䍁䄰免祁䍁䄰杍祁䍁䄴䅥獂䡁䅍兢摂䕁䄰睒䙂䍁䅣光歁䕁䅑䅊硁䑁䅅䅏㙁䍁䅑睔歁䑁䅅免㑁䅁䅁杳䅯䡁䅷䅁湁䙁䅳兒噂䍁䅁杒灂䝁䄴兙畂䝁䅍兡桂䝁䅷䅉兂䡁䅉睢浂䝁䅫䅢求䍁䅁兌杁䑁䅉䅍祁䑁䅅䅉瑁䍁䅁睍瑁䑁䅅杍瑁䑁䅉杍畁䡁䅧䅢穂䝁䄰兘乂䕁䅣兒湁䍁䅅䅊䝂䍁䅑杍睁䑁䅯䅊䡂䍁䅑杍睁䅁䅁兰䅯䡁䅷䅁湁䙁䅳兒噂䍁䅁杒灂䝁䄴兙畂䝁䅍兡桂䝁䅷䅉兂䡁䅉睢浂䝁䅫䅢求䍁䅁兌杁䑁䅉䅍祁䑁䅅䅉瑁䍁䅁睍瑁䑁䅅杍瑁䑁䅉杍畁䡁䅧䅢穂䝁䄰兘乂䕁䅣兒湁䍁䅅䅊䝂䍁䅑杍硁䑁䅯䅊䡂䍁䅑杍硁䅁䅁睰䅯䡁䅷䅁湁䙁䅳兒噂䍁䅁杒灂䝁䄴兙畂䝁䅍兡桂䝁䅷䅉兂䡁䅉睢浂䝁䅫䅢求䍁䅁兌杁䑁䅉䅍祁䑁䅅䅉瑁䍁䅁睍瑁䑁䅅杍瑁䑁䅉杍畁䡁䅧䅢穂䝁䄰兘乂䕁䅣兒湁䍁䅅䅊䝂䍁䅑睍㉁䑁䅯䅊䭂䍁䅑睍㉁䅁䅁東䅯䡁䅷䅁湁䙁䅳兒噂䍁䅁杒灂䝁䄴兙畂䝁䅍兡桂䝁䅷䅉兂䡁䅉睢浂䝁䅫䅢求䍁䅁兌杁䑁䅉䅍祁䑁䅅䅉瑁䍁䅁睍瑁䑁䅅杍瑁䑁䅉杍畁䡁䅧䅢穂䝁䄰兘乂䕁䅣兒湁䍁䅅䅊䝂䍁䅑睍㍁䑁䅯䅊䭂䍁䅑睍㍁䅁䅁䅲䅯䡁䅁䅁湁䙁䅳兒噂䍁䅁杒灂䝁䄴兙畂䝁䅍兡桂䝁䅷䅉兂䡁䅉睢浂䝁䅫䅢求䍁䅁兌杁䑁䅉䅍祁䑁䅅䅉瑁䍁䅁睍瑁䑁䅅杍瑁䑁䅉杍畁䡁䅧䅢穂䝁䄰兘乂䕁䅣兒湁䍁䅅䅊呂䍁䅑睍㕁䅁䅁䅱䅯䡁䅁䅁湁䙁䅳兒噂䍁䅁杒灂䝁䄴兙畂䝁䅍兡桂䝁䅷䅉兂䡁䅉睢浂䝁䅫䅢求䍁䅁兌杁䑁䅉䅍祁䑁䅅䅉瑁䍁䅁睍瑁䑁䅅杍瑁䑁䅉杍畁䡁䅧䅢穂䝁䄰兘乂䕁䅣兒湁䍁䅅䅊坂䍁䅑䅎祁䅁䅁兲䅯䡁䅷䅁湁䙁䅳兒噂䍁䅁杒灂䝁䄴兙畂䝁䅍兡桂䝁䅷䅉兂䡁䅉睢浂䝁䅫䅢求䍁䅁兌杁䑁䅉䅍祁䑁䅅䅉瑁䍁䅁睍瑁䑁䅅杍瑁䑁䅉杍畁䡁䅧䅢穂䝁䄰兘乂䕁䅣兒湁䍁䅅䅊塂䍁䅑䅎㑁䑁䅯䅊塂䍁䅑兎㉁䅁䅁睲䅯䡁䅁䅁湁䙁䅳兒噂䍁䅁杒灂䝁䄴兙畂䝁䅍兡桂䝁䅷䅉兂䡁䅉睢浂䝁䅫䅢求䍁䅁兌杁䑁䅉䅍祁䑁䅅䅉瑁䍁䅁睍瑁䑁䅅杍瑁䑁䅉杍畁䡁䅧䅢穂䝁䄰兘乂䕁䅣兒湁䍁䅅䅊奂䍁䅑䅎祁䅁䅁杲䅯䡁䅁䅁湁䙁䅳兒噂䍁䅁杒灂䝁䄴兙畂䝁䅍兡桂䝁䅷䅉兂䡁䅉睢浂䝁䅫䅢求䍁䅁兌杁䑁䅉䅍祁䑁䅅䅉瑁䍁䅁睍瑁䑁䅅杍瑁䑁䅉杍畁䡁䅧䅢穂䝁䄰兘乂䕁䅣兒湁䍁䅅䅊奂䍁䅑䅎穁䅁䅁䅳䅯䡁䅉䅁湁䙁䅳兒噂䍁䅁杒灂䝁䄴兙畂䝁䅍兡桂䝁䅷䅉兂䡁䅉睢浂䝁䅫䅢求䍁䅁兌杁䑁䅉䅍祁䑁䅅䅉瑁䍁䅁睍瑁䑁䅅杍瑁䑁䅉杍畁䡁䅧䅢穂䝁䄰兘佂䕁䅕兒湁䍁䅅䅊䍂䍁䅑免硁䑁䅕䅁偄权䅁䅣䅁䍁䅣睗䙂䙁䅕䅉䝂䝁䅫杢桂䝁䄴睙灂䝁䅅䅢杁䙁䅁杣療䝁䅙兡獂䝁䅕䅉瑁䍁䅁杍睁䑁䅉免杁䍁䄰䅉穁䍁䄰免祁䍁䄰杍祁䍁䄴䅥獂䡁䅍兢摂䕁䄴兒䙂䍁䅣光歁䕁䅍䅊祁䑁䅁䅁䑄权䅁䅦䅁䍁䅣睗䙂䙁䅕䅉䝂䝁䅫杢桂䝁䄴睙灂䝁䅅䅢杁䙁䅁杣療䝁䅙兡獂䝁䅕䅉瑁䍁䅁杍睁䑁䅉免杁䍁䄰䅉穁䍁䄰免祁䍁䄰杍祁䍁䄴䅥獂䡁䅍兢摂䕁䄴兒䙂䍁䅣光歁䕁䅍䅊祁䑁䅑杏歁䕁䅍䅊穁䑁䅕䅁䙄权䅁䅣䅁䍁䅣睗䙂䙁䅕䅉䝂䝁䅫杢桂䝁䄴睙灂䝁䅅䅢杁䙁䅁杣療䝁䅙兡獂䝁䅕䅉瑁䍁䅁杍睁䑁䅉免杁䍁䄰䅉穁䍁䄰免祁䍁䄰杍祁䍁䄴䅥獂䡁䅍兢摂䕁䄴兒䙂䍁䅣光歁䕁䅍䅊穁䑁䅙䅁䡄权䅁杦䅁䍁䅣睗䙂䙁䅕䅉䝂䝁䅫杢桂䝁䄴睙灂䝁䅅䅢杁䙁䅁杣療䝁䅙兡獂䝁䅕䅉瑁䍁䅁杍睁䑁䅉免杁䍁䄰䅉穁䍁䄰免祁䍁䄰杍祁䍁䄴䅥獂䡁䅍兢摂䕁䄴兒䙂䍁䅣光歁䕁䅍䅊ぁ䑁䅅杏歁䕁䅍䅊硁䑁䅅睍䅁䵁䭫䅁䅃䅁䅁睊扂䕁䅕兖杁䕁䅙兡畂䝁䅅杢橂䝁䅫兙獂䍁䅁䅕祂䝁䄸杚灂䝁䅷党杁䍁䄰䅉祁䑁䅁杍硁䍁䅁兌杁䑁䅍兌硁䑁䅉兌祁䑁䅉杌㑂䝁䅷督瑂䙁䄰杔䙂䕁䅕睊桁䍁䅑䅒歁䑁䅅免㑁䑁䅯䅊偂䍁䅑免硁䑁䅧䅁兄权䅁䅦䅁䍁䅣睗䙂䙁䅕䅉䝂䝁䅫杢桂䝁䄴睙灂䝁䅅䅢杁䙁䅁杣療䝁䅙兡獂䝁䅕䅉瑁䍁䅁杍睁䑁䅉免杁䍁䄰䅉穁䍁䄰免祁䍁䄰杍祁䍁䄴䅥獂䡁䅍兢摂䕁䄴兒䙂䍁䅣光歁䕁䅙䅊祁䑁䅁杏歁䕁䅣䅊祁䑁䅁䅁䕄权䅁䅦䅁䍁䅣睗䙂䙁䅕䅉䝂䝁䅫杢桂䝁䄴睙灂䝁䅅䅢杁䙁䅁杣療䝁䅙兡獂䝁䅕䅉瑁䍁䅁杍睁䑁䅉免杁䍁䄰䅉穁䍁䄰免祁䍁䄰杍祁䍁䄴䅥獂䡁䅍兢摂䕁䄴兒䙂䍁䅣光歁䕁䅙䅊祁䑁䅅杏歁䕁䅣䅊祁䑁䅅䅁䝄权䅁䅦䅁䍁䅣睗䙂䙁䅕䅉䝂䝁䅫杢桂䝁䄴睙灂䝁䅅䅢杁䙁䅁杣療䝁䅙兡獂䝁䅕䅉瑁䍁䅁杍睁䑁䅉免杁䍁䄰䅉穁䍁䄰免祁䍁䄰杍祁䍁䄴䅥獂䡁䅍兢摂䕁䄴兒䙂䍁䅣光歁䕁䅙䅊穁䑁䅙杏歁䕁䅯䅊穁䑁䅙䅁䥄权䅁䅦䅁䍁䅣睗䙂䙁䅕䅉䝂䝁䅫杢桂䝁䄴睙灂䝁䅅䅢杁䙁䅁杣療䝁䅙兡獂䝁䅕䅉瑁䍁䅁杍睁䑁䅉免杁䍁䄰䅉穁䍁䄰免祁䍁䄰杍祁䍁䄴䅥獂䡁䅍兢摂䕁䄴兒䙂䍁䅣光歁䕁䅙䅊穁䑁䅣杏歁䕁䅯䅊穁䑁䅣䅁䭄权䅁䅣䅁䍁䅣睗䙂䙁䅕䅉䝂䝁䅫杢桂䝁䄴睙灂䝁䅅䅢杁䙁䅁杣療䝁䅙兡獂䝁䅕䅉瑁䍁䅁杍睁䑁䅉免杁䍁䄰䅉穁䍁䄰免祁䍁䄰杍祁䍁䄴䅥獂䡁䅍兢摂䕁䄴兒䙂䍁䅣光歁䙁䅍䅊穁䑁䅫䅁䍄权䅁䅣䅁䍁䅣睗䙂䙁䅕䅉䝂䝁䅫杢桂䝁䄴睙灂䝁䅅䅢杁䙁䅁杣療䝁䅙兡獂䝁䅕䅉瑁䍁䅁杍睁䑁䅉免杁䍁䄰䅉穁䍁䄰免祁䍁䄰杍祁䍁䄴䅥獂䡁䅍兢摂䕁䄴兒䙂䍁䅣光歁䙁䅙䅊ぁ䑁䅉䅁䱄权䅁䅦䅁䍁䅣睗䙂䙁䅕䅉䝂䝁䅫杢桂䝁䄴睙灂䝁䅅䅢杁䙁䅁杣療䝁䅙兡獂䝁䅕䅉瑁䍁䅁杍睁䑁䅉免杁䍁䄰䅉穁䍁䄰免祁䍁䄰杍祁䍁䄴䅥獂䡁䅍兢摂䕁䄴兒䙂䍁䅣光歁䙁䅣䅊ぁ䑁䅧杏歁䙁䅣䅊ㅁ䑁䅙䅁乄权䅁䅣䅁䍁䅣睗䙂䙁䅕䅉䝂䝁䅫杢桂䝁䄴睙灂䝁䅅䅢杁䙁䅁杣療䝁䅙兡獂䝁䅕䅉瑁䍁䅁杍睁䑁䅉免杁䍁䄰䅉穁䍁䄰免祁䍁䄰杍祁䍁䄴䅥獂䡁䅍兢摂䕁䄴兒䙂䍁䅣光歁䙁䅧䅊ぁ䑁䅉䅁䵄权䅁䅣䅁䍁䅣睗䙂䙁䅕䅉䝂䝁䅫杢桂䝁䄴睙灂䝁䅅䅢杁䙁䅁杣療䝁䅙兡獂䝁䅕䅉瑁䍁䅁杍睁䑁䅉免杁䍁䄰䅉穁䍁䄰免祁䍁䄰杍祁䍁䄴䅥獂䡁䅍兢摂䕁䄴兒䙂䍁䅣光歁䙁䅧䅊ぁ䑁䅍䅁佄权䅁杣䅁䍁䅣睗䙂䙁䅕䅉䝂䝁䅫杢桂䝁䄴睙灂䝁䅅䅢杁䙁䅁杣療䝁䅙兡獂䝁䅕䅉瑁䍁䅁杍睁䑁䅉免杁䍁䄰䅉穁䍁䄰免祁䍁䄰杍祁䍁䄴䅥獂䡁䅍兢摂䕁䄴睖䙂䍁䅣光歁䕁䅉䅊硁䑁䅅兎䅁偁䭷䅁睂䅁䅁睊扂䕁䅕兖杁䕁䅙兡畂䝁䅅杢橂䝁䅫兙獂䍁䅁䅕祂䝁䄸杚灂䝁䅷党杁䍁䄰䅉祁䑁䅁杍硁䍁䅁兌杁䑁䅍兌硁䑁䅉兌祁䑁䅉杌㑂䝁䅷督瑂䙁䄰杔塂䕁䅕睊桁䍁䅑睑歁䑁䅉䅍䅁佁䬸䅁㡂䅁䅁睊扂䕁䅕兖杁䕁䅙兡畂䝁䅅杢橂䝁䅫兙獂䍁䅁䅕祂䝁䄸杚灂䝁䅷党杁䍁䄰䅉祁䑁䅁杍硁䍁䅁兌杁䑁䅍兌硁䑁䅉兌祁䑁䅉杌㑂䝁䅷督瑂䙁䄰杔塂䕁䅕睊桁䍁䅑睑歁䑁䅉䅎㙁䍁䅑睑歁䑁䅍兎䅁偁䭅䅁睂䅁䅁睊扂䕁䅕兖杁䕁䅙兡畂䝁䅅杢橂䝁䅫兙獂䍁䅁䅕祂䝁䄸杚灂䝁䅷党杁䍁䄰䅉祁䑁䅁杍硁䍁䅁兌杁䑁䅍兌硁䑁䅉兌祁䑁䅉杌㑂䝁䅷督瑂䙁䄰杔塂䕁䅕睊桁䍁䅑睑歁䑁䅍李䅁偁䭧䅁⭂䅁䅁睊扂䕁䅕兖杁䕁䅙兡畂䝁䅅杢橂䝁䅫兙獂䍁䅁䅕祂䝁䄸杚灂䝁䅷党杁䍁䄰䅉祁䑁䅁杍硁䍁䅁兌杁䑁䅍兌硁䑁䅉兌祁䑁䅉杌㑂䝁䅷督瑂䙁䄰杔塂䕁䅕睊桁䍁䅑睑歁䑁䅑免㙁䍁䅑睑歁䑁䅅免穁䅁䅁末䅯䥁䅁䅁湁䙁䅳兒噂䍁䅁杒灂䝁䄴兙畂䝁䅍兡桂䝁䅷䅉兂䡁䅉睢浂䝁䅫䅢求䍁䅁兌杁䑁䅉䅍祁䑁䅅䅉瑁䍁䅁睍瑁䑁䅅杍瑁䑁䅉杍畁䡁䅧䅢穂䝁䄰兘佂䙁䅣兒湁䍁䅅䅊䕂䍁䅑免硁䑁䅧杏歁䕁䄸䅊硁䑁䅅䅏䅁偁䬰䅁㡂䅁䅁睊扂䕁䅕兖杁䕁䅙兡畂䝁䅅杢橂䝁䅫兙獂䍁䅁䅕祂䝁䄸杚灂䝁䅷党杁䍁䄰䅉祁䑁䅁杍硁䍁䅁兌杁䑁䅍兌硁䑁䅉兌祁䑁䅉杌㑂䝁䅷督瑂䙁䄰杔塂䕁䅕睊桁䍁䅑杒歁䑁䅉䅍㙁䍁䅑睒歁䑁䅉䅍䅁偁䭁䅁㡂䅁䅁睊扂䕁䅕兖杁䕁䅙兡畂䝁䅅杢橂䝁䅫兙獂䍁䅁䅕祂䝁䄸杚灂䝁䅷党杁䍁䄰䅉祁䑁䅁杍硁䍁䅁兌杁䑁䅍兌硁䑁䅉兌祁䑁䅉杌㑂䝁䅷督瑂䙁䄰杔塂䕁䅕睊桁䍁䅑杒歁䑁䅉免㙁䍁䅑睒歁䑁䅉免䅁偁䭉䅁㡂䅁䅁睊扂䕁䅕兖杁䕁䅙兡畂䝁䅅杢橂䝁䅫兙獂䍁䅁䅕祂䝁䄸杚灂䝁䅷党杁䍁䄰䅉祁䑁䅁杍硁䍁䅁兌杁䑁䅍兌硁䑁䅉兌祁䑁䅉杌㑂䝁䅷督瑂䙁䄰杔塂䕁䅕睊桁䍁䅑杒歁䑁䅍李㙁䍁䅑杓歁䑁䅍李䅁偁䭫䅁㡂䅁䅁睊扂䕁䅕兖杁䕁䅙兡畂䝁䅅杢橂䝁䅫兙獂䍁䅁䅕祂䝁䄸杚灂䝁䅷党杁䍁䄰䅉祁䑁䅁杍硁䍁䅁兌杁䑁䅍兌硁䑁䅉兌祁䑁䅉杌㑂䝁䅷督瑂䙁䄰杔塂䕁䅕睊桁䍁䅑杒歁䑁䅍睎㙁䍁䅑杓歁䑁䅍睎䅁偁䭳䅁睂䅁䅁睊扂䕁䅕兖杁䕁䅙兡畂䝁䅅杢橂䝁䅫兙獂䍁䅁䅕祂䝁䄸杚灂䝁䅷党杁䍁䄰䅉祁䑁䅁杍硁䍁䅁兌杁䑁䅍兌硁䑁䅉兌祁䑁䅉杌㑂䝁䅷督瑂䙁䄰杔塂䕁䅕睊桁䍁䅑睕歁䑁䅍兏䅁偁䭍䅁睂䅁䅁睊扂䕁䅕兖杁䕁䅙兡畂䝁䅅杢橂䝁䅫兙獂䍁䅁䅕祂䝁䄸杚灂䝁䅷党杁䍁䄰䅉祁䑁䅁杍硁䍁䅁兌杁䑁䅍兌硁䑁䅉兌祁䑁䅉杌㑂䝁䅷督瑂䙁䄰杔塂䕁䅕睊桁䍁䅑杖歁䑁䅑杍䅁偁䭑䅁㡂䅁䅁睊扂䕁䅕兖杁䕁䅙兡畂䝁䅅杢橂䝁䅫兙獂䍁䅁䅕祂䝁䄸杚灂䝁䅷党杁䍁䄰䅉祁䑁䅁杍硁䍁䅁兌杁䑁䅍兌硁䑁䅉兌祁䑁䅉杌㑂䝁䅷督瑂䙁䄰杔塂䕁䅕睊桁䍁䅑睖歁䑁䅑䅏㙁䍁䅑睖歁䑁䅕李䅁偁䭙䅁睂䅁䅁睊扂䕁䅕兖杁䕁䅙兡畂䝁䅅杢橂䝁䅫兙獂䍁䅁䅕祂䝁䄸杚灂䝁䅷党杁䍁䄰䅉祁䑁䅁杍硁䍁䅁兌杁䑁䅍兌硁䑁䅉兌祁䑁䅉杌㑂䝁䅷督瑂䙁䄰杔塂䕁䅕睊桁䍁䅑䅗歁䑁䅑杍䅁偁䭕䅁睂䅁䅁睊扂䕁䅕兖杁䕁䅙兡畂䝁䅅杢橂䝁䅫兙獂䍁䅁䅕祂䝁䄸杚灂䝁䅷党杁䍁䄰䅉祁䑁䅁杍硁䍁䅁兌杁䑁䅍兌硁䑁䅉兌祁䑁䅉杌㑂䝁䅷督瑂䙁䄰杔塂䕁䅕睊桁䍁䅑䅗歁䑁䅑睍䅁偁䭣䅁祂䅁䅁睊扂䕁䅕兖杁䕁䅙兡畂䝁䅅杢橂䝁䅫兙獂䍁䅁䅕祂䝁䄸杚灂䝁䅷党杁䍁䄰䅉祁䑁䅁杍硁䍁䅁兌杁䑁䅍兌硁䑁䅉兌祁䑁䅉杌㑂䝁䅷督瑂䙁䄰睔䡂䕁䅕睊桁䍁䅑村歁䑁䅅免ㅁ䅁䅁睃䅳䡁䅁䅁湁䙁䅳兒噂䍁䅁杒灂䝁䄴兙畂䝁䅍兡桂䝁䅷䅉兂䡁䅉睢浂䝁䅫䅢求䍁䅁兌杁䑁䅉䅍祁䑁䅅䅉瑁䍁䅁睍瑁䑁䅅杍瑁䑁䅉杍畁䡁䅧䅢穂䝁䄰兘偂䕁䅣兒湁䍁䅅䅊䑂䍁䅑杍睁䅁䅁术䅯䡁䅷䅁湁䙁䅳兒噂䍁䅁杒灂䝁䄴兙畂䝁䅍兡桂䝁䅷䅉兂䡁䅉睢浂䝁䅫䅢求䍁䅁兌杁䑁䅉䅍祁䑁䅅䅉瑁䍁䅁睍瑁䑁䅅杍瑁䑁䅉杍畁䡁䅧䅢穂䝁䄰兘偂䕁䅣兒湁䍁䅅䅊䑂䍁䅑杍ぁ䑁䅯䅊䑂䍁䅑睍ㅁ䅁䅁䅁䅳䡁䅁䅁湁䙁䅳兒噂䍁䅁杒灂䝁䄴兙畂䝁䅍兡桂䝁䅷䅉兂䡁䅉睢浂䝁䅫䅢求䍁䅁兌杁䑁䅉䅍祁䑁䅅䅉瑁䍁䅁睍瑁䑁䅅杍瑁䑁䅉杍畁䡁䅧䅢穂䝁䄰兘偂䕁䅣兒湁䍁䅅䅊䑂䍁䅑睍㉁䅁䅁睁䅳䡁䄴䅁湁䙁䅳兒噂䍁䅁杒灂䝁䄴兙畂䝁䅍兡桂䝁䅷䅉兂䡁䅉睢浂䝁䅫䅢求䍁䅁兌杁䑁䅉䅍祁䑁䅅䅉瑁䍁䅁睍瑁䑁䅅杍瑁䑁䅉杍畁䡁䅧䅢穂䝁䄰兘偂䕁䅣兒湁䍁䅅䅊䑂䍁䅑䅎硁䑁䅯䅊䑂䍁䅑免硁䑁䅍䅁䙁睃䅁䅧䅁䍁䅣睗䙂䙁䅕䅉䝂䝁䅫杢桂䝁䄴睙灂䝁䅅䅢杁䙁䅁杣療䝁䅙兡獂䝁䅕䅉瑁䍁䅁杍睁䑁䅉免杁䍁䄰䅉穁䍁䄰免祁䍁䄰杍祁䍁䄴䅥獂䡁䅍兢摂䕁䄸睒䙂䍁䅣光歁䕁䅑䅊硁䑁䅅䅏㙁䍁䅑睔歁䑁䅅免㑁䅁䅁䅄䅳䡁䅷䅁湁䙁䅳兒噂䍁䅁杒灂䝁䄴兙畂䝁䅍兡桂䝁䅷䅉兂䡁䅉睢浂䝁䅫䅢求䍁䅁兌杁䑁䅉䅍祁䑁䅅䅉瑁䍁䅁睍瑁䑁䅅杍瑁䑁䅉杍畁䡁䅧䅢穂䝁䄰兘偂䕁䅣兒湁䍁䅅䅊䝂䍁䅑杍睁䑁䅯䅊䡂䍁䅑杍睁䅁䅁眯䅯䡁䅷䅁湁䙁䅳兒噂䍁䅁杒灂䝁䄴兙畂䝁䅍兡桂䝁䅷䅉兂䡁䅉睢浂䝁䅫䅢求䍁䅁兌杁䑁䅉䅍祁䑁䅅䅉瑁䍁䅁睍瑁䑁䅅杍瑁䑁䅉杍畁䡁䅧䅢穂䝁䄰兘偂䕁䅣兒湁䍁䅅䅊䝂䍁䅑杍硁䑁䅯䅊䡂䍁䅑杍硁䅁䅁允䅳䡁䅷䅁湁䙁䅳兒噂䍁䅁杒灂䝁䄴兙畂䝁䅍兡桂䝁䅷䅉兂䡁䅉睢浂䝁䅫䅢求䍁䅁兌杁䑁䅉䅍祁䑁䅅䅉瑁䍁䅁睍瑁䑁䅅杍瑁䑁䅉杍畁䡁䅧䅢穂䝁䄰兘偂䕁䅣兒湁䍁䅅䅊䝂䍁䅑睍㉁䑁䅯䅊䭂䍁䅑睍㉁䅁䅁䅂䅳䡁䅷䅁湁䙁䅳兒噂䍁䅁杒灂䝁䄴兙畂䝁䅍兡桂䝁䅷䅉兂䡁䅉睢浂䝁䅫䅢求䍁䅁兌杁䑁䅉䅍祁䑁䅅䅉瑁䍁䅁睍瑁䑁䅅杍瑁䑁䅉杍畁䡁䅧䅢穂䝁䄰兘偂䕁䅣兒湁䍁䅅䅊䝂䍁䅑睍㍁䑁䅯䅊䭂䍁䅑睍㍁䅁䅁杂䅳䡁䅁䅁湁䙁䅳兒噂䍁䅁杒灂䝁䄴兙畂䝁䅍兡桂䝁䅷䅉兂䡁䅉睢浂䝁䅫䅢求䍁䅁兌杁䑁䅉䅍祁䑁䅅䅉瑁䍁䅁睍瑁䑁䅅杍瑁䑁䅉杍畁䡁䅧䅢穂䝁䄰兘偂䕁䅣兒湁䍁䅅䅊呂䍁䅑睍㕁䅁䅁杁䅳䡁䅁䅁湁䙁䅳兒噂䍁䅁杒灂䝁䄴兙畂䝁䅍兡桂䝁䅷䅉兂䡁䅉睢浂䝁䅫䅢求䍁䅁兌杁䑁䅉䅍祁䑁䅅䅉瑁䍁䅁睍瑁䑁䅅杍瑁䑁䅉杍畁䡁䅧䅢穂䝁䄰兘偂䕁䅣兒湁䍁䅅䅊坂䍁䅑䅎祁䅁䅁睂䅳䡁䅷䅁湁䙁䅳兒噂䍁䅁杒灂䝁䄴兙畂䝁䅍兡桂䝁䅷䅉兂䡁䅉睢浂䝁䅫䅢求䍁䅁兌杁䑁䅉䅍祁䑁䅅䅉瑁䍁䅁睍瑁䑁䅅杍瑁䑁䅉杍畁䡁䅧䅢穂䝁䄰兘偂䕁䅣兒湁䍁䅅䅊塂䍁䅑䅎㑁䑁䅯䅊塂䍁䅑兎㉁䅁䅁元䅳䡁䅁䅁湁䙁䅳兒噂䍁䅁杒灂䝁䄴兙畂䝁䅍兡桂䝁䅷䅉兂䡁䅉睢浂䝁䅫䅢求䍁䅁兌杁䑁䅉䅍祁䑁䅅䅉瑁䍁䅁睍瑁䑁䅅杍瑁䑁䅉杍畁䡁䅧䅢穂䝁䄰兘偂䕁䅣兒湁䍁䅅䅊奂䍁䅑䅎祁䅁䅁䅃䅳䡁䅁䅁湁䙁䅳兒噂䍁䅁杒灂䝁䄴兙畂䝁䅍兡桂䝁䅷䅉兂䡁䅉睢浂䝁䅫䅢求䍁䅁兌杁䑁䅉䅍祁䑁䅅䅉瑁䍁䅁睍瑁䑁䅅杍瑁䑁䅉杍畁䡁䅧䅢穂䝁䄰兘偂䕁䅣兒湁䍁䅅䅊奂䍁䅑䅎穁䅁䅁权䅳䡁䅑䅁湁䙁䅳兒噂䍁䅁杒灂䝁䄴兙畂䝁䅍兡桂䝁䅷䅉兂䡁䅉睢浂䝁䅫䅢求䍁䅁兌杁䑁䅉䅍祁䑁䅅䅉瑁䍁䅁睍瑁䑁䅅杍瑁䑁䅉杍畁䡁䅧䅢穂䝁䄰兘偂䙁䅑䅖卂䍁䅣光歁䕁䅉䅊硁䑁䅅兎䅁䅁䰰䅁祂䅁䅁睊扂䕁䅕兖杁䕁䅙兡畂䝁䅅杢橂䝁䅫兙獂䍁䅁䅕祂䝁䄸杚灂䝁䅷党杁䍁䄰䅉祁䑁䅁杍硁䍁䅁兌杁䑁䅍兌硁䑁䅉兌祁䑁䅉杌㑂䝁䅷督瑂䙁䄰睔啂䙁䅑杕湁䍁䅅䅊䑂䍁䅑杍睁䅁䅁睄䅳䡁䄴䅁湁䙁䅳兒噂䍁䅁杒灂䝁䄴兙畂䝁䅍兡桂䝁䅷䅉兂䡁䅉睢浂䝁䅫䅢求䍁䅁兌杁䑁䅉䅍祁䑁䅅䅉瑁䍁䅁睍瑁䑁䅅杍瑁䑁䅉杍畁䡁䅧䅢穂䝁䄰兘偂䙁䅑䅖卂䍁䅣光歁䕁䅍䅊祁䑁䅑杏歁䕁䅍䅊穁䑁䅕䅁剁睃䅁杣䅁䍁䅣睗䙂䙁䅕䅉䝂䝁䅫杢桂䝁䄴睙灂䝁䅅䅢杁䙁䅁杣療䝁䅙兡獂䝁䅕䅉瑁䍁䅁杍睁䑁䅉免杁䍁䄰䅉穁䍁䄰免祁䍁䄰杍祁䍁䄴䅥獂䡁䅍兢摂䕁䄸䅖啂䙁䅉睊桁䍁䅑睑歁䑁䅍李䅁䉁䱍䅁䅃䅁䅁睊扂䕁䅕兖杁䕁䅙兡畂䝁䅅杢橂䝁䅫兙獂䍁䅁䅕祂䝁䄸杚灂䝁䅷党杁䍁䄰䅉祁䑁䅁杍硁䍁䅁兌杁䑁䅍兌硁䑁䅉兌祁䑁䅉杌㑂䝁䅷督瑂䙁䄰睔啂䙁䅑杕湁䍁䅅䅊䑂䍁䅑䅎硁䑁䅯䅊䑂䍁䅑免硁䑁䅍䅁噁睃䅁杧䅁䍁䅣睗䙂䙁䅕䅉䝂䝁䅫杢桂䝁䄴睙灂䝁䅅䅢杁䙁䅁杣療䝁䅙兡獂䝁䅕䅉瑁䍁䅁杍睁䑁䅉免杁䍁䄰䅉穁䍁䄰免祁䍁䄰杍祁䍁䄴䅥獂䡁䅍兢摂䕁䄸䅖啂䙁䅉睊桁䍁䅑䅒歁䑁䅅免㑁䑁䅯䅊偂䍁䅑免硁䑁䅧䅁佁睃䅁杦䅁䍁䅣睗䙂䙁䅕䅉䝂䝁䅫杢桂䝁䄴睙灂䝁䅅䅢杁䙁䅁杣療䝁䅙兡獂䝁䅕䅉瑁䍁䅁杍睁䑁䅉免杁䍁䄰䅉穁䍁䄰免祁䍁䄰杍祁䍁䄴䅥獂䡁䅍兢摂䕁䄸䅖啂䙁䅉睊桁䍁䅑杒歁䑁䅉䅍㙁䍁䅑睒歁䑁䅉䅍䅁䉁䱁䅁⭂䅁䅁睊扂䕁䅕兖杁䕁䅙兡畂䝁䅅杢橂䝁䅫兙獂䍁䅁䅕祂䝁䄸杚灂䝁䅷党杁䍁䄰䅉祁䑁䅁杍硁䍁䅁兌杁䑁䅍兌硁䑁䅉兌祁䑁䅉杌㑂䝁䅷督瑂䙁䄰睔啂䙁䅑杕湁䍁䅅䅊䝂䍁䅑杍硁䑁䅯䅊䡂䍁䅑杍硁䅁䅁杅䅳䡁䄴䅁湁䙁䅳兒噂䍁䅁杒灂䝁䄴兙畂䝁䅍兡桂䝁䅷䅉兂䡁䅉睢浂䝁䅫䅢求䍁䅁兌杁䑁䅉䅍祁䑁䅅䅉瑁䍁䅁睍瑁䑁䅅杍瑁䑁䅉杍畁䡁䅧䅢穂䝁䄰兘偂䙁䅑䅖卂䍁䅣光歁䕁䅙䅊穁䑁䅙杏歁䕁䅯䅊穁䑁䅙䅁啁睃䅁杦䅁䍁䅣睗䙂䙁䅕䅉䝂䝁䅫杢桂䝁䄴睙灂䝁䅅䅢杁䙁䅁杣療䝁䅙兡獂䝁䅕䅉瑁䍁䅁杍睁䑁䅉免杁䍁䄰䅉穁䍁䄰免祁䍁䄰杍祁䍁䄴䅥獂䡁䅍兢摂䕁䄸䅖啂䙁䅉睊桁䍁䅑杒歁䑁䅍睎㙁䍁䅑杓歁䑁䅍睎䅁䉁䱙䅁祂䅁䅁睊扂䕁䅕兖杁䕁䅙兡畂䝁䅅杢橂䝁䅫兙獂䍁䅁䅕祂䝁䄸杚灂䝁䅷党杁䍁䄰䅉祁䑁䅁杍硁䍁䅁兌杁䑁䅍兌硁䑁䅉兌祁䑁䅉杌㑂䝁䅷督瑂䙁䄰睔啂䙁䅑杕湁䍁䅅䅊呂䍁䅑睍㕁䅁䅁睆䅳䡁䅉䅁湁䙁䅳兒噂䍁䅁杒灂䝁䄴兙畂䝁䅍兡桂䝁䅷䅉兂䡁䅉睢浂䝁䅫䅢求䍁䅁兌杁䑁䅉䅍祁䑁䅅䅉瑁䍁䅁睍瑁䑁䅅杍瑁䑁䅉杍畁䡁䅧䅢穂䝁䄰兘偂䙁䅑䅖卂䍁䅣光歁䙁䅙䅊ぁ䑁䅉䅁奁睃䅁杦䅁䍁䅣睗䙂䙁䅕䅉䝂䝁䅫杢桂䝁䄴睙灂䝁䅅䅢杁䙁䅁杣療䝁䅙兡獂䝁䅕䅉瑁䍁䅁杍睁䑁䅉免杁䍁䄰䅉穁䍁䄰免祁䍁䄰杍祁䍁䄴䅥獂䡁䅍兢摂䕁䄸䅖啂䙁䅉睊桁䍁䅑睖歁䑁䅑䅏㙁䍁䅑睖歁䑁䅕李䅁䉁䱯䅁祂䅁䅁睊扂䕁䅕兖杁䕁䅙兡畂䝁䅅杢橂䝁䅫兙獂䍁䅁䅕祂䝁䄸杚灂䝁䅷党杁䍁䄰䅉祁䑁䅁杍硁䍁䅁兌杁䑁䅍兌硁䑁䅉兌祁䑁䅉杌㑂䝁䅷督瑂䙁䄰睔啂䙁䅑杕湁䍁䅅䅊奂䍁䅑䅎祁䅁䅁兇䅳䡁䅉䅁湁䙁䅳兒噂䍁䅁杒灂䝁䄴兙畂䝁䅍兡桂䝁䅷䅉兂䡁䅉睢浂䝁䅫䅢求䍁䅁兌杁䑁䅉䅍祁䑁䅅䅉瑁䍁䅁睍瑁䑁䅅杍瑁䑁䅉杍畁䡁䅧䅢穂䝁䄰兘偂䙁䅑䅖卂䍁䅣光歁䙁䅧䅊ぁ䑁䅍䅁扁睃䅁来䅁䍁䅣睗䙂䙁䅕䅉䝂䝁䅫杢桂䝁䄴睙灂䝁䅅䅢杁䙁䅁杣療䝁䅙兡獂䝁䅕䅉瑁䍁䅁杍睁䑁䅉免杁䍁䄰䅉穁䍁䄰免祁䍁䄰杍祁䍁䄴䅥獂䡁䅍兢摂䙁䅁睑䡂䍁䅁䅋祁䍁䅫睊桁䍁䅑村歁䑁䅅免ㅁ䅁䅁兘䅳䡁䅧䅁湁䙁䅳兒噂䍁䅁杒灂䝁䄴兙畂䝁䅍兡桂䝁䅷䅉兂䡁䅉睢浂䝁䅫䅢求䍁䅁兌杁䑁䅉䅍祁䑁䅅䅉瑁䍁䅁睍瑁䑁䅅杍瑁䑁䅉杍畁䡁䅧䅢穂䝁䄰兘兂䕁䅍睒杁䍁䅧杍灁䍁䅣光歁䕁䅍䅊祁䑁䅁䅁奂睃䅁䅨䅁䍁䅣睗䙂䙁䅕䅉䝂䝁䅫杢桂䝁䄴睙灂䝁䅅䅢杁䙁䅁杣療䝁䅙兡獂䝁䅕䅉瑁䍁䅁杍睁䑁䅉免杁䍁䄰䅉穁䍁䄰免祁䍁䄰杍祁䍁䄴䅥獂䡁䅍兢摂䙁䅁睑䡂䍁䅁䅋祁䍁䅫睊桁䍁䅑睑歁䑁䅉䅎㙁䍁䅑睑歁䑁䅍兎䅁䙁䱯䅁㑂䅁䅁睊扂䕁䅕兖杁䕁䅙兡畂䝁䅅杢橂䝁䅫兙獂䍁䅁䅕祂䝁䄸杚灂䝁䅷党杁䍁䄰䅉祁䑁䅁杍硁䍁䅁兌杁䑁䅍兌硁䑁䅉兌祁䑁䅉杌㑂䝁䅷督瑂䙁䄰䅕䑂䕁䅣䅉潁䑁䅉克湁䍁䅅䅊䑂䍁䅑睍㉁䅁䅁睙䅳䥁䅙䅁湁䙁䅳兒噂䍁䅁杒灂䝁䄴兙畂䝁䅍兡桂䝁䅷䅉兂䡁䅉睢浂䝁䅫䅢求䍁䅁兌杁䑁䅉䅍祁䑁䅅䅉瑁䍁䅁睍瑁䑁䅅杍瑁䑁䅉杍畁䡁䅧䅢穂䝁䄰兘兂䕁䅍睒杁䍁䅧杍灁䍁䅣光歁䕁䅍䅊ぁ䑁䅅杏歁䕁䅍䅊硁䑁䅅睍䅁䝁䱕䅁䥃䅁䅁睊扂䕁䅕兖杁䕁䅙兡畂䝁䅅杢橂䝁䅫兙獂䍁䅁䅕祂䝁䄸杚灂䝁䅷党杁䍁䄰䅉祁䑁䅁杍硁䍁䅁兌杁䑁䅍兌硁䑁䅉兌祁䑁䅉杌㑂䝁䅷督瑂䙁䄰䅕䑂䕁䅣䅉潁䑁䅉克湁䍁䅅䅊䕂䍁䅑免硁䑁䅧杏歁䕁䄸䅊硁䑁䅅䅏䅁䙁䰴䅁䕃䅁䅁睊扂䕁䅕兖杁䕁䅙兡畂䝁䅅杢橂䝁䅫兙獂䍁䅁䅕祂䝁䄸杚灂䝁䅷党杁䍁䄰䅉祁䑁䅁杍硁䍁䅁兌杁䑁䅍兌硁䑁䅉兌祁䑁䅉杌㑂䝁䅷督瑂䙁䄰䅕䑂䕁䅣䅉潁䑁䅉克湁䍁䅅䅊䝂䍁䅑杍睁䑁䅯䅊䡂䍁䅑杍睁䅁䅁兗䅳䥁䅑䅁湁䙁䅳兒噂䍁䅁杒灂䝁䄴兙畂䝁䅍兡桂䝁䅷䅉兂䡁䅉睢浂䝁䅫䅢求䍁䅁兌杁䑁䅉䅍祁䑁䅅䅉瑁䍁䅁睍瑁䑁䅅杍瑁䑁䅉杍畁䡁䅧䅢穂䝁䄰兘兂䕁䅍睒杁䍁䅧杍灁䍁䅣光歁䕁䅙䅊祁䑁䅅杏歁䕁䅣䅊祁䑁䅅䅁扂睃䅁䅨䅁䍁䅣睗䙂䙁䅕䅉䝂䝁䅫杢桂䝁䄴睙灂䝁䅅䅢杁䙁䅁杣療䝁䅙兡獂䝁䅕䅉瑁䍁䅁杍睁䑁䅉免杁䍁䄰䅉穁䍁䄰免祁䍁䄰杍祁䍁䄴䅥獂䡁䅍兢摂䙁䅁睑䡂䍁䅁䅋祁䍁䅫睊桁䍁䅑杒歁䑁䅍李㙁䍁䅑杓歁䑁䅍李䅁䝁䱑䅁䕃䅁䅁睊扂䕁䅕兖杁䕁䅙兡畂䝁䅅杢橂䝁䅫兙獂䍁䅁䅕祂䝁䄸杚灂䝁䅷党杁䍁䄰䅉祁䑁䅁杍硁䍁䅁兌杁䑁䅍兌硁䑁䅉兌祁䑁䅉杌㑂䝁䅷督瑂䙁䄰䅕䑂䕁䅣䅉潁䑁䅉克湁䍁䅅䅊䝂䍁䅑睍㍁䑁䅯䅊䭂䍁䅑睍㍁䅁䅁杚䅳䡁䅧䅁湁䙁䅳兒噂䍁䅁杒灂䝁䄴兙畂䝁䅍兡桂䝁䅷䅉兂䡁䅉睢浂䝁䅫䅢求䍁䅁兌杁䑁䅉䅍祁䑁䅅䅉瑁䍁䅁睍瑁䑁䅅杍瑁䑁䅉杍畁䡁䅧䅢穂䝁䄰兘兂䕁䅍睒杁䍁䅧杍灁䍁䅣光歁䙁䅍䅊穁䑁䅫䅁捂睃䅁䅥䅁䍁䅣睗䙂䙁䅕䅉䝂䝁䅫杢桂䝁䄴睙灂䝁䅅䅢杁䙁䅁杣療䝁䅙兡獂䝁䅕䅉瑁䍁䅁杍睁䑁䅉免杁䍁䄰䅉穁䍁䄰免祁䍁䄰杍祁䍁䄴䅥獂䡁䅍兢摂䙁䅁睑䡂䍁䅁䅋祁䍁䅫睊桁䍁䅑杖歁䑁䅑杍䅁䙁䰸䅁䕃䅁䅁睊扂䕁䅕兖杁䕁䅙兡畂䝁䅅杢橂䝁䅫兙獂䍁䅁䅕祂䝁䄸杚灂䝁䅷党杁䍁䄰䅉祁䑁䅁杍硁䍁䅁兌杁䑁䅍兌硁䑁䅉兌祁䑁䅉杌㑂䝁䅷督瑂䙁䄰䅕䑂䕁䅣䅉潁䑁䅉克湁䍁䅅䅊塂䍁䅑䅎㑁䑁䅯䅊塂䍁䅑兎㉁䅁䅁兙䅳䡁䅧䅁湁䙁䅳兒噂䍁䅁杒灂䝁䄴兙畂䝁䅍兡桂䝁䅷䅉兂䡁䅉睢浂䝁䅫䅢求䍁䅁兌杁䑁䅉䅍祁䑁䅅䅉瑁䍁䅁睍瑁䑁䅅杍瑁䑁䅉杍畁䡁䅧䅢穂䝁䄰兘兂䕁䅍睒杁䍁䅧杍灁䍁䅣光歁䙁䅧䅊ぁ䑁䅉䅁杂睃䅁䅥䅁䍁䅣睗䙂䙁䅕䅉䝂䝁䅫杢桂䝁䄴睙灂䝁䅅䅢杁䙁䅁杣療䝁䅙兡獂䝁䅕䅉瑁䍁䅁杍睁䑁䅉免杁䍁䄰䅉穁䍁䄰免祁䍁䄰杍祁䍁䄴䅥獂䡁䅍兢摂䙁䅁睑䡂䍁䅁䅋祁䍁䅫睊桁䍁䅑䅗歁䑁䅑睍䅁䝁䱉䅁祂䅁䅁睊扂䕁䅕兖杁䕁䅙兡畂䝁䅅杢橂䝁䅫兙獂䍁䅁䅕祂䝁䄸杚灂䝁䅷党杁䍁䄰䅉祁䑁䅁杍硁䍁䅁兌杁䑁䅍兌硁䑁䅉兌祁䑁䅉杌㑂䝁䅷督瑂䙁䄰䅕䑂䕁䅣睊桁䍁䅑村歁䑁䅅免ㅁ䅁䅁杖䅳䡁䅁䅁湁䙁䅳兒噂䍁䅁杒灂䝁䄴兙畂䝁䅍兡桂䝁䅷䅉兂䡁䅉睢浂䝁䅫䅢求䍁䅁兌杁䑁䅉䅍祁䑁䅅䅉瑁䍁䅁睍瑁䑁䅅杍瑁䑁䅉杍畁䡁䅧䅢穂䝁䄰兘兂䕁䅍睒湁䍁䅅䅊䑂䍁䅑杍睁䅁䅁兓䅳䡁䅷䅁湁䙁䅳兒噂䍁䅁杒灂䝁䄴兙畂䝁䅍兡桂䝁䅷䅉兂䡁䅉睢浂䝁䅫䅢求䍁䅁兌杁䑁䅉䅍祁䑁䅅䅉瑁䍁䅁睍瑁䑁䅅杍瑁䑁䅉杍畁䡁䅧䅢穂䝁䄰兘兂䕁䅍睒湁䍁䅅䅊䑂䍁䅑杍ぁ䑁䅯䅊䑂䍁䅑睍ㅁ䅁䅁睓䅳䡁䅁䅁湁䙁䅳兒噂䍁䅁杒灂䝁䄴兙畂䝁䅍兡桂䝁䅷䅉兂䡁䅉睢浂䝁䅫䅢求䍁䅁兌杁䑁䅉䅍祁䑁䅅䅉瑁䍁䅁睍瑁䑁䅅杍瑁䑁䅉杍畁䡁䅧䅢穂䝁䄰兘兂䕁䅍睒湁䍁䅅䅊䑂䍁䅑睍㉁䅁䅁杕䅳䡁䄴䅁湁䙁䅳兒噂䍁䅁杒灂䝁䄴兙畂䝁䅍兡桂䝁䅷䅉兂䡁䅉睢浂䝁䅫䅢求䍁䅁兌杁䑁䅉䅍祁䑁䅅䅉瑁䍁䅁睍瑁䑁䅅杍瑁䑁䅉杍畁䡁䅧䅢穂䝁䄰兘兂䕁䅍睒湁䍁䅅䅊䑂䍁䅑䅎硁䑁䅯䅊䑂䍁䅑免硁䑁䅍䅁啂睃䅁䅧䅁䍁䅣睗䙂䙁䅕䅉䝂䝁䅫杢桂䝁䄴睙灂䝁䅅䅢杁䙁䅁杣療䝁䅙兡獂䝁䅕䅉瑁䍁䅁杍睁䑁䅉免杁䍁䄰䅉穁䍁䄰免祁䍁䄰杍祁䍁䄴䅥獂䡁䅍兢摂䙁䅁睑䡂䍁䅣光歁䕁䅑䅊硁䑁䅅䅏㙁䍁䅑睔歁䑁䅅免㑁䅁䅁睖䅳䡁䅷䅁湁䙁䅳兒噂䍁䅁杒灂䝁䄴兙畂䝁䅍兡桂䝁䅷䅉兂䡁䅉睢浂䝁䅫䅢求䍁䅁兌杁䑁䅉䅍祁䑁䅅䅉瑁䍁䅁睍瑁䑁䅅杍瑁䑁䅉杍畁䡁䅧䅢穂䝁䄰兘兂䕁䅍睒湁䍁䅅䅊䝂䍁䅑杍睁䑁䅯䅊䡂䍁䅑杍睁䅁䅁杓䅳䡁䅷䅁湁䙁䅳兒噂䍁䅁杒灂䝁䄴兙畂䝁䅍兡桂䝁䅷䅉兂䡁䅉睢浂䝁䅫䅢求䍁䅁兌杁䑁䅉䅍祁䑁䅅䅉瑁䍁䅁睍瑁䑁䅅杍瑁䑁䅉杍畁䡁䅧䅢穂䝁䄰兘兂䕁䅍睒湁䍁䅅䅊䝂䍁䅑杍硁䑁䅯䅊䡂䍁䅑杍硁䅁䅁䅔䅳䡁䅷䅁湁䙁䅳兒噂䍁䅁杒灂䝁䄴兙畂䝁䅍兡桂䝁䅷䅉兂䡁䅉睢浂䝁䅫䅢求䍁䅁兌杁䑁䅉䅍祁䑁䅅䅉瑁䍁䅁睍瑁䑁䅅杍瑁䑁䅉杍畁䡁䅧䅢穂䝁䄰兘兂䕁䅍睒湁䍁䅅䅊䝂䍁䅑睍㉁䑁䅯䅊䭂䍁䅑睍㉁䅁䅁睕䅳䡁䅷䅁湁䙁䅳兒噂䍁䅁杒灂䝁䄴兙畂䝁䅍兡桂䝁䅷䅉兂䡁䅉睢浂䝁䅫䅢求䍁䅁兌杁䑁䅉䅍祁䑁䅅䅉瑁䍁䅁睍瑁䑁䅅杍瑁䑁䅉杍畁䡁䅧䅢穂䝁䄰兘兂䕁䅍睒湁䍁䅅䅊䝂䍁䅑睍㍁䑁䅯䅊䭂䍁䅑睍㍁䅁䅁兖䅳䡁䅁䅁湁䙁䅳兒噂䍁䅁杒灂䝁䄴兙畂䝁䅍兡桂䝁䅷䅉兂䡁䅉睢浂䝁䅫䅢求䍁䅁兌杁䑁䅉䅍祁䑁䅅䅉瑁䍁䅁睍瑁䑁䅅杍瑁䑁䅉杍畁䡁䅧䅢穂䝁䄰兘兂䕁䅍睒湁䍁䅅䅊呂䍁䅑睍㕁䅁䅁兕䅳䡁䅁䅁湁䙁䅳兒噂䍁䅁杒灂䝁䄴兙畂䝁䅍兡桂䝁䅷䅉兂䡁䅉睢浂䝁䅫䅢求䍁䅁兌杁䑁䅉䅍祁䑁䅅䅉瑁䍁䅁睍瑁䑁䅅杍瑁䑁䅉杍畁䡁䅧䅢穂䝁䄰兘兂䕁䅍睒湁䍁䅅䅊坂䍁䅑䅎祁䅁䅁兔䅳䡁䅷䅁湁䙁䅳兒噂䍁䅁杒灂䝁䄴兙畂䝁䅍兡桂䝁䅷䅉兂䡁䅉睢浂䝁䅫䅢求䍁䅁兌杁䑁䅉䅍祁䑁䅅䅉瑁䍁䅁睍瑁䑁䅅杍瑁䑁䅉杍畁䡁䅧䅢穂䝁䄰兘兂䕁䅍睒湁䍁䅅䅊塂䍁䅑䅎㑁䑁䅯䅊塂䍁䅑兎㉁䅁䅁睔䅳䡁䅁䅁湁䙁䅳兒噂䍁䅁杒灂䝁䄴兙畂䝁䅍兡桂䝁䅷䅉兂䡁䅉睢浂䝁䅫䅢求䍁䅁兌杁䑁䅉䅍祁䑁䅅䅉瑁䍁䅁睍瑁䑁䅅杍瑁䑁䅉杍畁䡁䅧䅢穂䝁䄰兘兂䕁䅍睒湁䍁䅅䅊奂䍁䅑䅎祁䅁䅁杔䅳䡁䅁䅁湁䙁䅳兒噂䍁䅁杒灂䝁䄴兙畂䝁䅍兡桂䝁䅷䅉兂䡁䅉睢浂䝁䅫䅢求䍁䅁兌杁䑁䅉䅍祁䑁䅅䅉瑁䍁䅁睍瑁䑁䅅杍瑁䑁䅉杍畁䡁䅧䅢穂䝁䄰兘兂䕁䅍睒湁䍁䅅䅊奂䍁䅑䅎穁䅁䅁䅕䅳䡁䅉䅁湁䙁䅳兒噂䍁䅁杒灂䝁䄴兙畂䝁䅍兡桂䝁䅷䅉兂䡁䅉睢浂䝁䅫䅢求䍁䅁兌杁䑁䅉䅍祁䑁䅅䅉瑁䍁䅁睍瑁䑁䅅杍瑁䑁䅉杍畁䡁䅧䅢穂䝁䄰兘兂䕁䄴睖湁䍁䅅䅊䍂䍁䅑免硁䑁䅕䅁㑁睃䅁䅣䅁䍁䅣睗䙂䙁䅕䅉䝂䝁䅫杢桂䝁䄴睙灂䝁䅅䅢杁䙁䅁杣療䝁䅙兡獂䝁䅕䅉瑁䍁䅁杍睁䑁䅉免杁䍁䄰䅉穁䍁䄰免祁䍁䄰杍祁䍁䄴䅥獂䡁䅍兢摂䙁䅁杔塂䍁䅣光歁䕁䅍䅊祁䑁䅁䅁牁睃䅁䅦䅁䍁䅣睗䙂䙁䅕䅉䝂䝁䅫杢桂䝁䄴睙灂䝁䅅䅢杁䙁䅁杣療䝁䅙兡獂䝁䅕䅉瑁䍁䅁杍睁䑁䅉免杁䍁䄰䅉穁䍁䄰免祁䍁䄰杍祁䍁䄴䅥獂䡁䅍兢摂䙁䅁杔塂䍁䅣光歁䕁䅍䅊祁䑁䅑杏歁䕁䅍䅊穁䑁䅕䅁瑁睃䅁䅣䅁䍁䅣睗䙂䙁䅕䅉䝂䝁䅫杢桂䝁䄴睙灂䝁䅅䅢杁䙁䅁杣療䝁䅙兡獂䝁䅕䅉瑁䍁䅁杍睁䑁䅉免杁䍁䄰䅉穁䍁䄰免祁䍁䄰杍祁䍁䄴䅥獂䡁䅍兢摂䙁䅁杔塂䍁䅣光歁䕁䅍䅊穁䑁䅙䅁ぁ睃䅁杦䅁䍁䅣睗䙂䙁䅕䅉䝂䝁䅫杢桂䝁䄴睙灂䝁䅅䅢杁䙁䅁杣療䝁䅙兡獂䝁䅕䅉瑁䍁䅁杍睁䑁䅉免杁䍁䄰䅉穁䍁䄰免祁䍁䄰杍祁䍁䄴䅥獂䡁䅍兢摂䙁䅁杔塂䍁䅣光歁䕁䅍䅊ぁ䑁䅅杏歁䕁䅍䅊硁䑁䅅睍䅁䑁䱙䅁䅃䅁䅁睊扂䕁䅕兖杁䕁䅙兡畂䝁䅅杢橂䝁䅫兙獂䍁䅁䅕祂䝁䄸杚灂䝁䅷党杁䍁䄰䅉祁䑁䅁杍硁䍁䅁兌杁䑁䅍兌硁䑁䅉兌祁䑁䅉杌㑂䝁䅷督瑂䙁䄰䅕佂䙁䅣睊桁䍁䅑䅒歁䑁䅅免㑁䑁䅯䅊偂䍁䅑免硁䑁䅧䅁㕁睃䅁䅦䅁䍁䅣睗䙂䙁䅕䅉䝂䝁䅫杢桂䝁䄴睙灂䝁䅅䅢杁䙁䅁杣療䝁䅙兡獂䝁䅕䅉瑁䍁䅁杍睁䑁䅉免杁䍁䄰䅉穁䍁䄰免祁䍁䄰杍祁䍁䄴䅥獂䡁䅍兢摂䙁䅁杔塂䍁䅣光歁䕁䅙䅊祁䑁䅁杏歁䕁䅣䅊祁䑁䅁䅁獁睃䅁䅦䅁䍁䅣睗䙂䙁䅕䅉䝂䝁䅫杢桂䝁䄴睙灂䝁䅅䅢杁䙁䅁杣療䝁䅙兡獂䝁䅕䅉瑁䍁䅁杍睁䑁䅉免杁䍁䄰䅉穁䍁䄰免祁䍁䄰杍祁䍁䄴䅥獂䡁䅍兢摂䙁䅁杔塂䍁䅣光歁䕁䅙䅊祁䑁䅅杏歁䕁䅣䅊祁䑁䅅䅁畁睃䅁䅦䅁䍁䅣睗䙂䙁䅕䅉䝂䝁䅫杢桂䝁䄴睙灂䝁䅅䅢杁䙁䅁杣療䝁䅙兡獂䝁䅕䅉瑁䍁䅁杍睁䑁䅉免杁䍁䄰䅉穁䍁䄰免祁䍁䄰杍祁䍁䄴䅥獂䡁䅍兢摂䙁䅁杔塂䍁䅣光歁䕁䅙䅊穁䑁䅙杏歁䕁䅯䅊穁䑁䅙䅁ㅁ睃䅁䅦䅁䍁䅣睗䙂䙁䅕䅉䝂䝁䅫杢桂䝁䄴睙灂䝁䅅䅢杁䙁䅁杣療䝁䅙兡獂䝁䅕䅉瑁䍁䅁杍睁䑁䅉免杁䍁䄰䅉穁䍁䄰免祁䍁䄰杍祁䍁䄴䅥獂䡁䅍兢摂䙁䅁杔塂䍁䅣光歁䕁䅙䅊穁䑁䅣杏歁䕁䅯䅊穁䑁䅣䅁㍁睃䅁䅣䅁䍁䅣睗䙂䙁䅕䅉䝂䝁䅫杢桂䝁䄴睙灂䝁䅅䅢杁䙁䅁杣療䝁䅙兡獂䝁䅕䅉瑁䍁䅁杍睁䑁䅉免杁䍁䄰䅉穁䍁䄰免祁䍁䄰杍祁䍁䄴䅥獂䡁䅍兢摂䙁䅁杔塂䍁䅣光歁䙁䅍䅊穁䑁䅫䅁癁睃䅁䅣䅁䍁䅣睗䙂䙁䅕䅉䝂䝁䅫杢桂䝁䄴睙灂䝁䅅䅢杁䙁䅁杣療䝁䅙兡獂䝁䅕䅉瑁䍁䅁杍睁䑁䅉免杁䍁䄰䅉穁䍁䄰免祁䍁䄰杍祁䍁䄴䅥獂䡁䅍兢摂䙁䅁杔塂䍁䅣光歁䙁䅙䅊ぁ䑁䅉䅁睁睃䅁䅦䅁䍁䅣睗䙂䙁䅕䅉䝂䝁䅫杢桂䝁䄴睙灂䝁䅅䅢杁䙁䅁杣療䝁䅙兡獂䝁䅕䅉瑁䍁䅁杍睁䑁䅉免杁䍁䄰䅉穁䍁䄰免祁䍁䄰杍祁䍁䄴䅥獂䡁䅍兢摂䙁䅁杔塂䍁䅣光歁䙁䅣䅊ぁ䑁䅧杏歁䙁䅣䅊ㅁ䑁䅙䅁祁睃䅁䅣䅁䍁䅣睗䙂䙁䅕䅉䝂䝁䅫杢桂䝁䄴睙灂䝁䅅䅢杁䙁䅁杣療䝁䅙兡獂䝁䅕䅉瑁䍁䅁杍睁䑁䅉免杁䍁䄰䅉穁䍁䄰免祁䍁䄰杍祁䍁䄴䅥獂䡁䅍兢摂䙁䅁杔塂䍁䅣光歁䙁䅧䅊ぁ䑁䅉䅁硁睃䅁䅣䅁䍁䅣睗䙂䙁䅕䅉䝂䝁䅫杢桂䝁䄴睙灂䝁䅅䅢杁䙁䅁杣療䝁䅙兡獂䝁䅕䅉瑁䍁䅁杍睁䑁䅉免杁䍁䄰䅉穁䍁䄰免祁䍁䄰杍祁䍁䄴䅥獂䡁䅍兢摂䙁䅁杔塂䍁䅣光歁䙁䅧䅊ぁ䑁䅍䅁穁睃䅁杣䅁䍁䅣睗䙂䙁䅕䅉䝂䝁䅫杢桂䝁䄴睙灂䝁䅅䅢杁䙁䅁杣療䝁䅙兡獂䝁䅕䅉瑁䍁䅁杍睁䑁䅉免杁䍁䄰䅉穁䍁䄰免祁䍁䄰杍祁䍁䄴䅥獂䡁䅍兢摂䙁䅁䅕䵂䍁䅣光歁䕁䅉䅊硁䑁䅅兎䅁䡁䱑䅁睂䅁䅁睊扂䕁䅕兖杁䕁䅙兡畂䝁䅅杢橂䝁䅫兙獂䍁䅁䅕祂䝁䄸杚灂䝁䅷党杁䍁䄰䅉祁䑁䅁杍硁䍁䅁兌杁䑁䅍兌硁䑁䅉兌祁䑁䅉杌㑂䝁䅷督瑂䙁䄰䅕兂䕁䅷睊桁䍁䅑睑歁䑁䅉䅍䅁䝁䱣䅁㡂䅁䅁睊扂䕁䅕兖杁䕁䅙兡畂䝁䅅杢橂䝁䅫兙獂䍁䅁䅕祂䝁䄸杚灂䝁䅷党杁䍁䄰䅉祁䑁䅁杍硁䍁䅁兌杁䑁䅍兌硁䑁䅉兌祁䑁䅉杌㑂䝁䅷督瑂䙁䄰䅕兂䕁䅷睊桁䍁䅑睑歁䑁䅉䅎㙁䍁䅑睑歁䑁䅍兎䅁䝁䱫䅁睂䅁䅁睊扂䕁䅕兖杁䕁䅙兡畂䝁䅅杢橂䝁䅫兙獂䍁䅁䅕祂䝁䄸杚灂䝁䅷党杁䍁䄰䅉祁䑁䅁杍硁䍁䅁兌杁䑁䅍兌硁䑁䅉兌祁䑁䅉杌㑂䝁䅷督瑂䙁䄰䅕兂䕁䅷睊桁䍁䅑睑歁䑁䅍李䅁䝁䱷䅁⭂䅁䅁睊扂䕁䅕兖杁䕁䅙兡畂䝁䅅杢橂䝁䅫兙獂䍁䅁䅕祂䝁䄸杚灂䝁䅷党杁䍁䄰䅉祁䑁䅁杍硁䍁䅁兌杁䑁䅍兌硁䑁䅉兌祁䑁䅉杌㑂䝁䅷督瑂䙁䄰䅕兂䕁䅷睊桁䍁䅑睑歁䑁䅑免㙁䍁䅑睑歁䑁䅅免穁䅁䅁杢䅳䥁䅁䅁湁䙁䅳兒噂䍁䅁杒灂䝁䄴兙畂䝁䅍兡桂䝁䅷䅉兂䡁䅉睢浂䝁䅫䅢求䍁䅁兌杁䑁䅉䅍祁䑁䅅䅉瑁䍁䅁睍瑁䑁䅅杍瑁䑁䅉杍畁䡁䅧䅢穂䝁䄰兘兂䙁䅁䅔湁䍁䅅䅊䕂䍁䅑免硁䑁䅧杏歁䕁䄸䅊硁䑁䅅䅏䅁䡁䱕䅁㡂䅁䅁睊扂䕁䅕兖杁䕁䅙兡畂䝁䅅杢橂䝁䅫兙獂䍁䅁䅕祂䝁䄸杚灂䝁䅷党杁䍁䄰䅉祁䑁䅁杍硁䍁䅁兌杁䑁䅍兌硁䑁䅉兌祁䑁䅉杌㑂䝁䅷督瑂䙁䄰䅕兂䕁䅷睊桁䍁䅑杒歁䑁䅉䅍㙁䍁䅑睒歁䑁䅉䅍䅁䝁䱧䅁㡂䅁䅁睊扂䕁䅕兖杁䕁䅙兡畂䝁䅅杢橂䝁䅫兙獂䍁䅁䅕祂䝁䄸杚灂䝁䅷党杁䍁䄰䅉祁䑁䅁杍硁䍁䅁兌杁䑁䅍兌硁䑁䅉兌祁䑁䅉杌㑂䝁䅷督瑂䙁䄰䅕兂䕁䅷睊桁䍁䅑杒歁䑁䅉免㙁䍁䅑睒歁䑁䅉免䅁䝁䱯䅁㡂䅁䅁睊扂䕁䅕兖杁䕁䅙兡畂䝁䅅杢橂䝁䅫兙獂䍁䅁䅕祂䝁䄸杚灂䝁䅷党杁䍁䄰䅉祁䑁䅁杍硁䍁䅁兌杁䑁䅍兌硁䑁䅉兌祁䑁䅉杌㑂䝁䅷督瑂䙁䄰䅕兂䕁䅷睊桁䍁䅑杒歁䑁䅍李㙁䍁䅑杓歁䑁䅍李䅁䝁䰰䅁㡂䅁䅁睊扂䕁䅕兖杁䕁䅙兡畂䝁䅅杢橂䝁䅫兙獂䍁䅁䅕祂䝁䄸杚灂䝁䅷党杁䍁䄰䅉祁䑁䅁杍硁䍁䅁兌杁䑁䅍兌硁䑁䅉兌祁䑁䅉杌㑂䝁䅷督瑂䙁䄰䅕兂䕁䅷睊桁䍁䅑杒歁䑁䅍睎㙁䍁䅑杓歁䑁䅍睎䅁䝁䰸䅁睂䅁䅁睊扂䕁䅕兖杁䕁䅙兡畂䝁䅅杢橂䝁䅫兙獂䍁䅁䅕祂䝁䄸杚灂䝁䅷党杁䍁䄰䅉祁䑁䅁杍硁䍁䅁兌杁䑁䅍兌硁䑁䅉兌祁䑁䅉杌㑂䝁䅷督瑂䙁䄰䅕兂䕁䅷睊桁䍁䅑睕歁䑁䅍兏䅁䝁䱳䅁睂䅁䅁睊扂䕁䅕兖杁䕁䅙兡畂䝁䅅杢橂䝁䅫兙獂䍁䅁䅕祂䝁䄸杚灂䝁䅷党杁䍁䄰䅉祁䑁䅁杍硁䍁䅁兌杁䑁䅍兌硁䑁䅉兌祁䑁䅉杌㑂䝁䅷督瑂䙁䄰䅕兂䕁䅷睊桁䍁䅑杖歁䑁䅑杍䅁䡁䱁䅁㡂䅁䅁睊扂䕁䅕兖杁䕁䅙兡畂䝁䅅杢橂䝁䅫兙獂䍁䅁䅕祂䝁䄸杚灂䝁䅷党杁䍁䄰䅉祁䑁䅁杍硁䍁䅁兌杁䑁䅍兌硁䑁䅉兌祁䑁䅉杌㑂䝁䅷督瑂䙁䄰䅕兂䕁䅷睊桁䍁䅑睖歁䑁䅑䅏㙁䍁䅑睖歁䑁䅕李䅁䡁䱉䅁睂䅁䅁睊扂䕁䅕兖杁䕁䅙兡畂䝁䅅杢橂䝁䅫兙獂䍁䅁䅕祂䝁䄸杚灂䝁䅷党杁䍁䄰䅉祁䑁䅁杍硁䍁䅁兌杁䑁䅍兌硁䑁䅉兌祁䑁䅉杌㑂䝁䅷督瑂䙁䄰䅕兂䕁䅷睊桁䍁䅑䅗歁䑁䅑杍䅁䡁䱅䅁睂䅁䅁睊扂䕁䅕兖杁䕁䅙兡畂䝁䅅杢橂䝁䅫兙獂䍁䅁䅕祂䝁䄸杚灂䝁䅷党杁䍁䄰䅉祁䑁䅁杍硁䍁䅁兌杁䑁䅍兌硁䑁䅉兌祁䑁䅉杌㑂䝁䅷督瑂䙁䄰䅕兂䕁䅷睊桁䍁䅑䅗歁䑁䅑睍䅁䡁䱍䅁祂䅁䅁睊扂䕁䅕兖杁䕁䅙兡畂䝁䅅杢橂䝁䅫兙獂䍁䅁䅕祂䝁䄸杚灂䝁䅷党杁䍁䄰䅉祁䑁䅁杍硁䍁䅁兌杁䑁䅍兌硁䑁䅉兌祁䑁䅉杌㑂䝁䅷督瑂䙁䄰䅕呂䕁䅕睊桁䍁䅑村歁䑁䅅免ㅁ䅁䅁睒䅳䡁䅁䅁湁䙁䅳兒噂䍁䅁杒灂䝁䄴兙畂䝁䅍兡桂䝁䅷䅉兂䡁䅉睢浂䝁䅫䅢求䍁䅁兌杁䑁䅉䅍祁䑁䅅䅉瑁䍁䅁睍瑁䑁䅅杍瑁䑁䅉杍畁䡁䅧䅢穂䝁䄰兘兂䙁䅍兒湁䍁䅅䅊䑂䍁䅑杍睁䅁䅁杏䅳䡁䅷䅁湁䙁䅳兒噂䍁䅁杒灂䝁䄴兙畂䝁䅍兡桂䝁䅷䅉兂䡁䅉睢浂䝁䅫䅢求䍁䅁兌杁䑁䅉䅍祁䑁䅅䅉瑁䍁䅁睍瑁䑁䅅杍瑁䑁䅉杍畁䡁䅧䅢穂䝁䄰兘兂䙁䅍兒湁䍁䅅䅊䑂䍁䅑杍ぁ䑁䅯䅊䑂䍁䅑睍ㅁ䅁䅁䅐䅳䡁䅁䅁湁䙁䅳兒噂䍁䅁杒灂䝁䄴兙畂䝁䅍兡桂䝁䅷䅉兂䡁䅉睢浂䝁䅫䅢求䍁䅁兌杁䑁䅉䅍祁䑁䅅䅉瑁䍁䅁睍瑁䑁䅅杍瑁䑁䅉杍畁䡁䅧䅢穂䝁䄰兘兂䙁䅍兒湁䍁䅅䅊䑂䍁䅑睍㉁䅁䅁睐䅳䡁䄴䅁湁䙁䅳兒噂䍁䅁杒灂䝁䄴兙畂䝁䅍兡桂䝁䅷䅉兂䡁䅉睢浂䝁䅫䅢求䍁䅁兌杁䑁䅉䅍祁䑁䅅䅉瑁䍁䅁睍瑁䑁䅅杍瑁䑁䅉杍畁䡁䅧䅢穂䝁䄰兘兂䙁䅍兒湁䍁䅅䅊䑂䍁䅑䅎硁䑁䅯䅊䑂䍁䅑免硁䑁䅍䅁䉂睃䅁䅧䅁䍁䅣睗䙂䙁䅕䅉䝂䝁䅫杢桂䝁䄴睙灂䝁䅅䅢杁䙁䅁杣療䝁䅙兡獂䝁䅕䅉瑁䍁䅁杍睁䑁䅉免杁䍁䄰䅉穁䍁䄰免祁䍁䄰杍祁䍁䄴䅥獂䡁䅍兢摂䙁䅁睕䙂䍁䅣光歁䕁䅑䅊硁䑁䅅䅏㙁䍁䅑睔歁䑁䅅免㑁䅁䅁䅓䅳䡁䅷䅁湁䙁䅳兒噂䍁䅁杒灂䝁䄴兙畂䝁䅍兡桂䝁䅷䅉兂䡁䅉睢浂䝁䅫䅢求䍁䅁兌杁䑁䅉䅍祁䑁䅅䅉瑁䍁䅁睍瑁䑁䅅杍瑁䑁䅉杍畁䡁䅧䅢穂䝁䄰兘兂䙁䅍兒湁䍁䅅䅊䝂䍁䅑杍睁䑁䅯䅊䡂䍁䅑杍睁䅁䅁睏䅳䡁䅷䅁湁䙁䅳兒噂䍁䅁杒灂䝁䄴兙畂䝁䅍兡桂䝁䅷䅉兂䡁䅉睢浂䝁䅫䅢求䍁䅁兌杁䑁䅉䅍祁䑁䅅䅉瑁䍁䅁睍瑁䑁䅅杍瑁䑁䅉杍畁䡁䅧䅢穂䝁䄰兘兂䙁䅍兒湁䍁䅅䅊䝂䍁䅑杍硁䑁䅯䅊䡂䍁䅑杍硁䅁䅁児䅳䡁䅷䅁湁䙁䅳兒噂䍁䅁杒灂䝁䄴兙畂䝁䅍兡桂䝁䅷䅉兂䡁䅉睢浂䝁䅫䅢求䍁䅁兌杁䑁䅉䅍祁䑁䅅䅉瑁䍁䅁睍瑁䑁䅅杍瑁䑁䅉杍畁䡁䅧䅢穂䝁䄰兘兂䙁䅍兒湁䍁䅅䅊䝂䍁䅑睍㉁䑁䅯䅊䭂䍁䅑睍㉁䅁䅁䅑䅳䡁䅷䅁湁䙁䅳兒噂䍁䅁杒灂䝁䄴兙畂䝁䅍兡桂䝁䅷䅉兂䡁䅉睢浂䝁䅫䅢求䍁䅁兌杁䑁䅉䅍祁䑁䅅䅉瑁䍁䅁睍瑁䑁䅅杍瑁䑁䅉杍畁䡁䅧䅢穂䝁䄰兘兂䙁䅍兒湁䍁䅅䅊䝂䍁䅑睍㍁䑁䅯䅊䭂䍁䅑睍㍁䅁䅁村䅳䡁䅁䅁湁䙁䅳兒噂䍁䅁杒灂䝁䄴兙畂䝁䅍兡桂䝁䅷䅉兂䡁䅉睢浂䝁䅫䅢求䍁䅁兌杁䑁䅉䅍祁䑁䅅䅉瑁䍁䅁睍瑁䑁䅅杍瑁䑁䅉杍畁䡁䅧䅢穂䝁䄰兘兂䙁䅍兒湁䍁䅅䅊呂䍁䅑睍㕁䅁䅁材䅳䡁䅁䅁湁䙁䅳兒噂䍁䅁杒灂䝁䄴兙畂䝁䅍兡桂䝁䅷䅉兂䡁䅉睢浂䝁䅫䅢求䍁䅁兌杁䑁䅉䅍祁䑁䅅䅉瑁䍁䅁睍瑁䑁䅅杍瑁䑁䅉杍畁䡁䅧䅢穂䝁䄰兘兂䙁䅍兒湁䍁䅅䅊坂䍁䅑䅎祁䅁䅁睑䅳䡁䅷䅁湁䙁䅳兒噂䍁䅁杒灂䝁䄴兙畂䝁䅍兡桂䝁䅷䅉兂䡁䅉睢浂䝁䅫䅢求䍁䅁兌杁䑁䅉䅍祁䑁䅅䅉瑁䍁䅁睍瑁䑁䅅杍瑁䑁䅉杍畁䡁䅧䅢穂䝁䄰兘兂䙁䅍兒湁䍁䅅䅊塂䍁䅑䅎㑁䑁䅯䅊塂䍁䅑兎㉁䅁䅁兒䅳䡁䅁䅁湁䙁䅳兒噂䍁䅁杒灂䝁䄴兙畂䝁䅍兡桂䝁䅷䅉兂䡁䅉睢浂䝁䅫䅢求䍁䅁兌杁䑁䅉䅍祁䑁䅅䅉瑁䍁䅁睍瑁䑁䅅杍瑁䑁䅉杍畁䡁䅧䅢穂䝁䄰兘兂䙁䅍兒湁䍁䅅䅊奂䍁䅑䅎祁䅁䅁䅒䅳䡁䅁䅁湁䙁䅳兒噂䍁䅁杒灂䝁䄴兙畂䝁䅍兡桂䝁䅷䅉兂䡁䅉睢浂䝁䅫䅢求䍁䅁兌杁䑁䅉䅍祁䑁䅅䅉瑁䍁䅁睍瑁䑁䅅杍瑁䑁䅉杍畁䡁䅧䅢穂䝁䄰兘兂䙁䅍兒湁䍁䅅䅊奂䍁䅑䅎穁䅁䅁杒䅳䡁䅑䅁湁䙁䅳兒噂䍁䅁杒灂䝁䄴兙畂䝁䅍兡桂䝁䅷䅉兂䡁䅉睢浂䝁䅫䅢求䍁䅁兌杁䑁䅉䅍祁䑁䅅䅉瑁䍁䅁睍瑁䑁䅅杍瑁䑁䅉杍畁䡁䅧䅢穂䝁䄰兘兂䙁䅍兒䡂䍁䅣光歁䕁䅉䅊硁䑁䅅兎䅁䥁䱍䅁祂䅁䅁睊扂䕁䅕兖杁䕁䅙兡畂䝁䅅杢橂䝁䅫兙獂䍁䅁䅕祂䝁䄸杚灂䝁䅷党杁䍁䄰䅉祁䑁䅁杍硁䍁䅁兌杁䑁䅍兌硁䑁䅉兌祁䑁䅉杌㑂䝁䅷督瑂䙁䄰䅕呂䕁䅕睒湁䍁䅅䅊䑂䍁䅑杍睁䅁䅁杤䅳䡁䄴䅁湁䙁䅳兒噂䍁䅁杒灂䝁䄴兙畂䝁䅍兡桂䝁䅷䅉兂䡁䅉睢浂䝁䅫䅢求䍁䅁兌杁䑁䅉䅍祁䑁䅅䅉瑁䍁䅁睍瑁䑁䅅杍瑁䑁䅉杍畁䡁䅧䅢穂䝁䄰兘兂䙁䅍兒䡂䍁䅣光歁䕁䅍䅊祁䑁䅑杏歁䕁䅍䅊穁䑁䅕䅁㑂睃䅁杣䅁䍁䅣睗䙂䙁䅕䅉䝂䝁䅫杢桂䝁䄴睙灂䝁䅅䅢杁䙁䅁杣療䝁䅙兡獂䝁䅕䅉瑁䍁䅁杍睁䑁䅉免杁䍁䄰䅉穁䍁䄰免祁䍁䄰杍祁䍁䄴䅥獂䡁䅍兢摂䙁䅁睕䙂䕁䅣睊桁䍁䅑睑歁䑁䅍李䅁䡁䱳䅁䅃䅁䅁睊扂䕁䅕兖杁䕁䅙兡畂䝁䅅杢橂䝁䅫兙獂䍁䅁䅕祂䝁䄸杚灂䝁䅷党杁䍁䄰䅉祁䑁䅁杍硁䍁䅁兌杁䑁䅍兌硁䑁䅉兌祁䑁䅉杌㑂䝁䅷督瑂䙁䄰䅕呂䕁䅕睒湁䍁䅅䅊䑂䍁䅑䅎硁䑁䅯䅊䑂䍁䅑免硁䑁䅍䅁㥂睃䅁杧䅁䍁䅣睗䙂䙁䅕䅉䝂䝁䅫杢桂䝁䄴睙灂䝁䅅䅢杁䙁䅁杣療䝁䅙兡獂䝁䅕䅉瑁䍁䅁杍睁䑁䅉免杁䍁䄰䅉穁䍁䄰免祁䍁䄰杍祁䍁䄴䅥獂䡁䅍兢摂䙁䅁睕䙂䕁䅣睊桁䍁䅑䅒歁䑁䅅免㑁䑁䅯䅊偂䍁䅑免硁䑁䅧䅁䕃睃䅁杦䅁䍁䅣睗䙂䙁䅕䅉䝂䝁䅫杢桂䝁䄴睙灂䝁䅅䅢杁䙁䅁杣療䝁䅙兡獂䝁䅕䅉瑁䍁䅁杍睁䑁䅉免杁䍁䄰䅉穁䍁䄰免祁䍁䄰杍祁䍁䄴䅥獂䡁䅍兢摂䙁䅁睕䙂䕁䅣睊桁䍁䅑杒歁䑁䅉䅍㙁䍁䅑睒歁䑁䅉䅍䅁䡁䱣䅁⭂䅁䅁睊扂䕁䅕兖杁䕁䅙兡畂䝁䅅杢橂䝁䅫兙獂䍁䅁䅕祂䝁䄸杚灂䝁䅷党杁䍁䄰䅉祁䑁䅁杍硁䍁䅁兌杁䑁䅍兌硁䑁䅉兌祁䑁䅉杌㑂䝁䅷督瑂䙁䄰䅕呂䕁䅕睒湁䍁䅅䅊䝂䍁䅑杍硁䑁䅯䅊䡂䍁䅑杍硁䅁䅁入䅳䡁䄴䅁湁䙁䅳兒噂䍁䅁杒灂䝁䄴兙畂䝁䅍兡桂䝁䅷䅉兂䡁䅉睢浂䝁䅫䅢求䍁䅁兌杁䑁䅉䅍祁䑁䅅䅉瑁䍁䅁睍瑁䑁䅅杍瑁䑁䅉杍畁䡁䅧䅢穂䝁䄰兘兂䙁䅍兒䡂䍁䅣光歁䕁䅙䅊穁䑁䅙杏歁䕁䅯䅊穁䑁䅙䅁㡂睃䅁杦䅁䍁䅣睗䙂䙁䅕䅉䝂䝁䅫杢桂䝁䄴睙灂䝁䅅䅢杁䙁䅁杣療䝁䅙兡獂䝁䅕䅉瑁䍁䅁杍睁䑁䅉免杁䍁䄰䅉穁䍁䄰免祁䍁䄰杍祁䍁䄴䅥獂䡁䅍兢摂䙁䅁睕䙂䕁䅣睊桁䍁䅑杒歁䑁䅍睎㙁䍁䅑杓歁䑁䅍睎䅁䡁䰴䅁祂䅁䅁睊扂䕁䅕兖杁䕁䅙兡畂䝁䅅杢橂䝁䅫兙獂䍁䅁䅕祂䝁䄸杚灂䝁䅷党杁䍁䄰䅉祁䑁䅁杍硁䍁䅁兌杁䑁䅍兌硁䑁䅉兌祁䑁䅉杌㑂䝁䅷督瑂䙁䄰䅕呂䕁䅕睒湁䍁䅅䅊呂䍁䅑睍㕁䅁䅁来䅳䡁䅉䅁湁䙁䅳兒噂䍁䅁杒灂䝁䄴兙畂䝁䅍兡桂䝁䅷䅉兂䡁䅉睢浂䝁䅫䅢求䍁䅁兌杁䑁䅉䅍祁䑁䅅䅉瑁䍁䅁睍瑁䑁䅅杍瑁䑁䅉杍畁䡁䅧䅢穂䝁䄰兘兂䙁䅍兒䡂䍁䅣光歁䙁䅙䅊ぁ䑁䅉䅁⽂睃䅁杦䅁䍁䅣睗䙂䙁䅕䅉䝂䝁䅫杢桂䝁䄴睙灂䝁䅅䅢杁䙁䅁杣療䝁䅙兡獂䝁䅕䅉瑁䍁䅁杍睁䑁䅉免杁䍁䄰䅉穁䍁䄰免祁䍁䄰杍祁䍁䄴䅥獂䡁䅍兢摂䙁䅁睕䙂䕁䅣睊桁䍁䅑睖歁</t>
  </si>
  <si>
    <t>This sheet contains FactSet XML data for use with this workbook's =FDS codes.  Modifying the worksheet's contents may damage the workbook's =FDS functionality.</t>
  </si>
  <si>
    <t>SO</t>
  </si>
  <si>
    <t>Southern Company</t>
  </si>
  <si>
    <t>The Dayton Power and Light Company</t>
  </si>
  <si>
    <t>允䅁䡁偙䅁佁䅁䅁睉䙂䙁䅉杕偂䙁䅉䅁あ睁䅁杚䅁䍁䅣睗䙂䙁䅕䅉䝂䝁䅫杢桂䝁䄴睙灂䝁䅅䅢杁䙁䅁杣療䝁䅙兡獂䝁䅕䅉瑁䍁䅁杍睁䑁䅉䅍畁䡁䅧䅢穂䝁䄰兘䉂䕁䅕兒杁䍁䅧杍灁䍁䅣光歁䕁䅉䅊硁䑁䅅兎䅁䡁䅕䅁歂䅁䅁睊扂䕁䅕兖杁䕁䅙兡畂䝁䅅杢橂䝁䅫兙獂䍁䅁䅕祂䝁䄸杚灂䝁䅷党杁䍁䄰䅉祁䑁䅁杍睁䍁䄴䅥獂䡁䅍兢摂䕁䅅兒䙂䍁䅁䅋祁䍁䅫睊桁䍁䅑睑歁䑁䅉䅍䅁䝁䅧䅁睂䅁䅁睊扂䕁䅕兖杁䕁䅙兡畂䝁䅅杢橂䝁䅫兙獂䍁䅁䅕祂䝁䄸杚灂䝁䅷党杁䍁䄰䅉祁䑁䅁杍睁䍁䄴䅥獂䡁䅍兢摂䕁䅅兒䙂䍁䅁䅋祁䍁䅫睊桁䍁䅑睑歁䑁䅉䅎㙁䍁䅑睑歁䑁䅍兎䅁䝁䅯䅁歂䅁䅁睊扂䕁䅕兖杁䕁䅙兡畂䝁䅅杢橂䝁䅫兙獂䍁䅁䅕祂䝁䄸杚灂䝁䅷党杁䍁䄰䅉祁䑁䅁杍睁䍁䄴䅥獂䡁䅍兢摂䕁䅅兒䙂䍁䅁䅋祁䍁䅫睊桁䍁䅑睑歁䑁䅍李䅁䝁䄰䅁祂䅁䅁睊扂䕁䅕兖杁䕁䅙兡畂䝁䅅杢橂䝁䅫兙獂䍁䅁䅕祂䝁䄸杚灂䝁䅷党杁䍁䄰䅉祁䑁䅁杍睁䍁䄴䅥獂䡁䅍兢摂䕁䅅兒䙂䍁䅁䅋祁䍁䅫睊桁䍁䅑睑歁䑁䅑免㙁䍁䅑睑歁䑁䅅免穁䅁䅁睢䅁䡁䅑䅁湁䙁䅳兒噂䍁䅁杒灂䝁䄴兙畂䝁䅍兡桂䝁䅷䅉兂䡁䅉睢浂䝁䅫䅢求䍁䅁兌杁䑁䅉䅍祁䑁䅁杌㑂䝁䅷督瑂䙁䄰兑䙂䕁䅕䅉潁䑁䅉克湁䍁䅅䅊䕂䍁䅑免硁䑁䅧杏歁䕁䄸䅊硁䑁䅅䅏䅁䡁䅙䅁睂䅁䅁睊扂䕁䅕兖杁䕁䅙兡畂䝁䅅杢橂䝁䅫兙獂䍁䅁䅕祂䝁䄸杚灂䝁䅷党杁䍁䄰䅉祁䑁䅁杍睁䍁䄴䅥獂䡁䅍兢摂䕁䅅兒䙂䍁䅁䅋祁䍁䅫睊桁䍁䅑杒歁䑁䅉䅍㙁䍁䅑睒歁䑁䅉䅍䅁䝁䅫䅁睂䅁䅁睊扂䕁䅕兖杁䕁䅙兡畂䝁䅅杢橂䝁䅫兙獂䍁䅁䅕祂䝁䄸杚灂䝁䅷党杁䍁䄰䅉祁䑁䅁杍睁䍁䄴䅥獂䡁䅍兢摂䕁䅅兒䙂䍁䅁䅋祁䍁䅫睊桁䍁䅑杒歁䑁䅉免㙁䍁䅑睒歁䑁䅉免䅁䝁䅳䅁睂䅁䅁睊扂䕁䅕兖杁䕁䅙兡畂䝁䅅杢橂䝁䅫兙獂䍁䅁䅕祂䝁䄸杚灂䝁䅷党杁䍁䄰䅉祁䑁䅁杍睁䍁䄴䅥獂䡁䅍兢摂䕁䅅兒䙂䍁䅁䅋祁䍁䅫睊桁䍁䅑杒歁䑁䅍李㙁䍁䅑杓歁䑁䅍李䅁䝁䄴䅁睂䅁䅁睊扂䕁䅕兖杁䕁䅙兡畂䝁䅅杢橂䝁䅫兙獂䍁䅁䅕祂䝁䄸杚灂䝁䅷党杁䍁䄰䅉祁䑁䅁杍睁䍁䄴䅥獂䡁䅍兢摂䕁䅅兒䙂䍁䅁䅋祁䍁䅫睊桁䍁䅑杒歁䑁䅍睎㙁䍁䅑杓歁䑁䅍睎䅁䡁䅁䅁歂䅁䅁睊扂䕁䅕兖杁䕁䅙兡畂䝁䅅杢橂䝁䅫兙獂䍁䅁䅕祂䝁䄸杚灂䝁䅷党杁䍁䄰䅉祁䑁䅁杍睁䍁䄴䅥獂䡁䅍兢摂䕁䅅兒䙂䍁䅁䅋祁䍁䅫睊桁䍁䅑睕歁䑁䅍兏䅁䝁䅷䅁歂䅁䅁睊扂䕁䅕兖杁䕁䅙兡畂䝁䅅杢橂䝁䅫兙獂䍁䅁䅕祂䝁䄸杚灂䝁䅷党杁䍁䄰䅉祁䑁䅁杍睁䍁䄴䅥獂䡁䅍兢摂䕁䅅兒䙂䍁䅁䅋祁䍁䅫睊桁䍁䅑杖歁䑁䅑杍䅁䡁䅅䅁睂䅁䅁睊扂䕁䅕兖杁䕁䅙兡畂䝁䅅杢橂䝁䅫兙獂䍁䅁䅕祂䝁䄸杚灂䝁䅷党杁䍁䄰䅉祁䑁䅁杍睁䍁䄴䅥獂䡁䅍兢摂䕁䅅兒䙂䍁䅁䅋祁䍁䅫睊桁䍁䅑睖歁䑁䅑䅏㙁䍁䅑睖歁䑁䅕李䅁䡁䅍䅁歂䅁䅁睊扂䕁䅕兖杁䕁䅙兡畂䝁䅅杢橂䝁䅫兙獂䍁䅁䅕祂䝁䄸杚灂䝁䅷党杁䍁䄰䅉祁䑁䅁杍睁䍁䄴䅥獂䡁䅍兢摂䕁䅅兒䙂䍁䅁䅋祁䍁䅫睊桁䍁䅑䅗歁䑁䅑杍䅁䡁䅉䅁歂䅁䅁睊扂䕁䅕兖杁䕁䅙兡畂䝁䅅杢橂䝁䅫兙獂䍁䅁䅕祂䝁䄸杚灂䝁䅷党杁䍁䄰䅉祁䑁䅁杍睁䍁䄴䅥獂䡁䅍兢摂䕁䅅兒䙂䍁䅁䅋祁䍁䅫睊桁䍁䅑䅗歁䑁䅑睍䅁䡁䅑䅁敂䅁䅁睊扂䕁䅕兖杁䕁䅙兡畂䝁䅅杢橂䝁䅫兙獂䍁䅁䅕祂䝁䄸杚灂䝁䅷党杁䍁䄰䅉祁䑁䅁杍睁䍁䄴䅥獂䡁䅍兢摂䕁䅅兒䙂䍁䅣光歁䕁䅉䅊硁䑁䅅兎䅁䝁䅙䅁捂䅁䅁睊扂䕁䅕兖杁䕁䅙兡畂䝁䅅杢橂䝁䅫兙獂䍁䅁䅕祂䝁䄸杚灂䝁䅷党杁䍁䄰䅉祁䑁䅁杍睁䍁䄴䅥獂䡁䅍兢摂䕁䅅兒䙂䍁䅣光歁䕁䅍䅊祁䑁䅁䅁婂䅁䅁䅡䅁䍁䅣睗䙂䙁䅕䅉䝂䝁䅫杢桂䝁䄴睙灂䝁䅅䅢杁䙁䅁杣療䝁䅙兡獂䝁䅕䅉瑁䍁䅁杍睁䑁䅉䅍畁䡁䅧䅢穂䝁䄰兘䉂䕁䅕兒湁䍁䅅䅊䑂䍁䅑杍ぁ䑁䅯䅊䑂䍁䅑睍ㅁ䅁䅁睗䅁䙁䅷䅁湁䙁䅳兒噂䍁䅁杒灂䝁䄴兙畂䝁䅍兡桂䝁䅷䅉兂䡁䅉睢浂䝁䅫䅢求䍁䅁兌杁䑁䅉䅍祁䑁䅁杌㑂䝁䅷督瑂䙁䄰兑䙂䕁䅕睊桁䍁䅑睑歁䑁䅍李䅁䙁䄴䅁煂䅁䅁睊扂䕁䅕兖杁䕁䅙兡畂䝁䅅杢橂䝁䅫兙獂䍁䅁䅕祂䝁䄸杚灂䝁䅷党杁䍁䄰䅉祁䑁䅁杍睁䍁䄴䅥獂䡁䅍兢摂䕁䅅兒䙂䍁䅣光歁䕁䅍䅊ぁ䑁䅅杏歁䕁䅍䅊硁䑁䅅睍䅁䝁䅁䅁獂䅁䅁睊扂䕁䅕兖杁䕁䅙兡畂䝁䅅杢橂䝁䅫兙獂䍁䅁䅕祂䝁䄸杚灂䝁䅷党杁䍁䄰䅉祁䑁䅁杍睁䍁䄴䅥獂䡁䅍兢摂䕁䅅兒䙂䍁䅣光歁䕁䅑䅊硁䑁䅅䅏㙁䍁䅑睔歁䑁䅅免㑁䅁䅁睚䅁䝁䅧䅁湁䙁䅳兒噂䍁䅁杒灂䝁䄴兙畂䝁䅍兡桂䝁䅷䅉兂䡁䅉睢浂䝁䅫䅢求䍁䅁兌杁䑁䅉䅍祁䑁䅁杌㑂䝁䅷督瑂䙁䄰兑䙂䕁䅕睊桁䍁䅑杒歁䑁䅉䅍㙁䍁䅑睒歁䑁䅉䅍䅁䙁䅯䅁潂䅁䅁睊扂䕁䅕兖杁䕁䅙兡畂䝁䅅杢橂䝁䅫兙獂䍁䅁䅕祂䝁䄸杚灂䝁䅷党杁䍁䄰䅉祁䑁䅁杍睁䍁䄴䅥獂䡁䅍兢摂䕁䅅兒䙂䍁䅣光歁䕁䅙䅊祁䑁䅅杏歁䕁䅣䅊祁䑁䅅䅁捂䅁䅁䅡䅁䍁䅣睗䙂䙁䅕䅉䝂䝁䅫杢桂䝁䄴睙灂䝁䅅䅢杁䙁䅁杣療䝁䅙兡獂䝁䅕䅉瑁䍁䅁杍睁䑁䅉䅍畁䡁䅧䅢穂䝁䄰兘䉂䕁䅕兒湁䍁䅅䅊䝂䍁䅑睍㉁䑁䅯䅊䭂䍁䅑睍㉁䅁䅁睘䅁䝁䅧䅁湁䙁䅳兒噂䍁䅁杒灂䝁䄴兙畂䝁䅍兡桂䝁䅷䅉兂䡁䅉睢浂䝁䅫䅢求䍁䅁兌杁䑁䅉䅍祁䑁䅁杌㑂䝁䅷督瑂䙁䄰兑䙂䕁䅕睊桁䍁䅑杒歁䑁䅍睎㙁䍁䅑杓歁䑁䅍睎䅁䝁䅅䅁捂䅁䅁睊扂䕁䅕兖杁䕁䅙兡畂䝁䅅杢橂䝁䅫兙獂䍁䅁䅕祂䝁䄸杚灂䝁䅷党杁䍁䄰䅉祁䑁䅁杍睁䍁䄴䅥獂䡁䅍兢摂䕁䅅兒䙂䍁䅣光歁䙁䅍䅊穁䑁䅫䅁摂䅁䅁䅘䅁䍁䅣睗䙂䙁䅕䅉䝂䝁䅫杢桂䝁䄴睙灂䝁䅅䅢杁䙁䅁杣療䝁䅙兡獂䝁䅕䅉瑁䍁䅁杍睁䑁䅉䅍畁䡁䅧䅢穂䝁䄰兘䉂䕁䅕兒湁䍁䅅䅊坂䍁䅑䅎祁䅁䅁杙䅁䝁䅧䅁湁䙁䅳兒噂䍁䅁杒灂䝁䄴兙畂䝁䅍兡桂䝁䅷䅉兂䡁䅉睢浂䝁䅫䅢求䍁䅁兌杁䑁䅉䅍祁䑁䅁杌㑂䝁䅷督瑂䙁䄰兑䙂䕁䅕睊桁䍁䅑睖歁䑁䅑䅏㙁䍁䅑睖歁䑁䅕李䅁䝁䅑䅁捂䅁䅁睊扂䕁䅕兖杁䕁䅙兡畂䝁䅅杢橂䝁䅫兙獂䍁䅁䅕祂䝁䄸杚灂䝁䅷党杁䍁䄰䅉祁䑁䅁杍睁䍁䄴䅥獂䡁䅍兢摂䕁䅅兒䙂䍁䅣光歁䙁䅧䅊ぁ䑁䅉䅁橂䅁䅁䅘䅁䍁䅣睗䙂䙁䅕䅉䝂䝁䅫杢桂䝁䄴睙灂䝁䅅䅢杁䙁䅁杣療䝁䅙兡獂䝁䅕䅉瑁䍁䅁杍睁䑁䅉䅍畁䡁䅧䅢穂䝁䄰兘䉂䕁䅕兒湁䍁䅅䅊奂䍁䅑䅎穁䅁䅁党䅁䝁䅙䅁湁䙁䅳兒噂䍁䅁杒灂䝁䄴兙畂䝁䅍兡桂䝁䅷䅉兂䡁䅉睢浂䝁䅫䅢求䍁䅁兌杁䑁䅉䅍祁䑁䅁杌㑂䝁䅷督瑂䙁䄰兑䙂䙁䅁䅉潁䑁䅉克湁䍁䅅䅊䍂䍁䅑免硁䑁䅕䅁呃䅁䅁䅚䅁䍁䅣睗䙂䙁䅕䅉䝂䝁䅫杢桂䝁䄴睙灂䝁䅅䅢杁䙁䅁杣療䝁䅙兡獂䝁䅕䅉瑁䍁䅁杍睁䑁䅉䅍畁䡁䅧䅢穂䝁䄰兘䉂䕁䅕䅕杁䍁䅧杍灁䍁䅣光歁䕁䅍䅊祁䑁䅁䅁䡃䅁䅁䅣䅁䍁䅣睗䙂䙁䅕䅉䝂䝁䅫杢桂䝁䄴睙灂䝁䅅䅢杁䙁䅁杣療䝁䅙兡獂䝁䅕䅉瑁䍁䅁杍睁䑁䅉䅍畁䡁䅧䅢穂䝁䄰兘䉂䕁䅕䅕杁䍁䅧杍灁䍁䅣光歁䕁䅍䅊祁䑁䅑杏歁䕁䅍䅊穁䑁䅕䅁䩃䅁䅁䅚䅁䍁䅣睗䙂䙁䅕䅉䝂䝁䅫杢桂䝁䄴睙灂䝁䅅䅢杁䙁䅁杣療䝁䅙兡獂䝁䅕䅉瑁䍁䅁杍睁䑁䅉䅍畁䡁䅧䅢穂䝁䄰兘䉂䕁䅕䅕杁䍁䅧杍灁䍁䅣光歁䕁䅍䅊穁䑁䅙䅁䱃䅁䅁杣䅁䍁䅣睗䙂䙁䅕䅉䝂䝁䅫杢桂䝁䄴睙灂䝁䅅䅢杁䙁䅁杣療䝁䅙兡獂䝁䅕䅉瑁䍁䅁杍睁䑁䅉䅍畁䡁䅧䅢穂䝁䄰兘䉂䕁䅕䅕杁䍁䅧杍灁䍁䅣光歁䕁䅍䅊ぁ䑁䅅杏歁䕁䅍䅊硁䑁䅅睍䅁䥁䄰䅁あ䅁䅁睊扂䕁䅕兖杁䕁䅙兡畂䝁䅅杢橂䝁䅫兙獂䍁䅁䅕祂䝁䄸杚灂䝁䅷党杁䍁䄰䅉祁䑁䅁杍睁䍁䄴䅥獂䡁䅍兢摂䕁䅅兒兂䍁䅁䅋祁䍁䅫睊桁䍁䅑䅒歁䑁䅅免㑁䑁䅯䅊偂䍁䅑免硁䑁䅧䅁啃䅁䅁䅣䅁䍁䅣睗䙂䙁䅕䅉䝂䝁䅫杢桂䝁䄴睙灂䝁䅅䅢杁䙁䅁杣療䝁䅙兡獂䝁䅕䅉瑁䍁䅁杍睁䑁䅉䅍畁䡁䅧䅢穂䝁䄰兘䉂䕁䅕䅕杁䍁䅧杍灁䍁䅣光歁䕁䅙䅊祁䑁䅁杏歁䕁䅣䅊祁䑁䅁䅁䥃䅁䅁䅣䅁䍁䅣睗䙂䙁䅕䅉䝂䝁䅫杢桂䝁䄴睙灂䝁䅅䅢杁䙁䅁杣療䝁䅙兡獂䝁䅕䅉瑁䍁䅁杍睁䑁䅉䅍畁䡁䅧䅢穂䝁䄰兘䉂䕁䅕䅕杁䍁䅧杍灁䍁䅣光歁䕁䅙䅊祁䑁䅅杏歁䕁䅣䅊祁䑁䅅䅁䭃䅁䅁䅣䅁䍁䅣睗䙂䙁䅕䅉䝂䝁䅫杢桂䝁䄴睙灂䝁䅅䅢杁䙁䅁杣療䝁䅙兡獂䝁䅕䅉瑁䍁䅁杍睁䑁䅉䅍畁䡁䅧䅢穂䝁䄰兘䉂䕁䅕䅕杁䍁䅧杍灁䍁䅣光歁䕁䅙䅊穁䑁䅙杏歁䕁䅯䅊穁䑁䅙䅁䵃䅁䅁䅣䅁䍁䅣睗䙂䙁䅕䅉䝂䝁䅫杢桂䝁䄴睙灂䝁䅅䅢杁䙁䅁杣療䝁䅙兡獂䝁䅕䅉瑁䍁䅁杍睁䑁䅉䅍畁䡁䅧䅢穂䝁䄰兘䉂䕁䅕䅕杁䍁䅧杍灁䍁䅣光歁䕁䅙䅊穁䑁䅣杏歁䕁䅯䅊穁䑁䅣䅁佃䅁䅁䅚䅁䍁䅣睗䙂䙁䅕䅉䝂䝁䅫杢桂䝁䄴睙灂䝁䅅䅢杁䙁䅁杣療䝁䅙兡獂䝁䅕䅉瑁䍁䅁杍睁䑁䅉䅍畁䡁䅧䅢穂䝁䄰兘䉂䕁䅕䅕杁䍁䅧杍灁䍁䅣光歁䙁䅍䅊穁䑁䅫䅁䝃䅁䅁䅚䅁䍁䅣睗䙂䙁䅕䅉䝂䝁䅫杢桂䝁䄴睙灂䝁䅅䅢杁䙁䅁杣療䝁䅙兡獂䝁䅕䅉瑁䍁䅁杍睁䑁䅉䅍畁䡁䅧䅢穂䝁䄰兘䉂䕁䅕䅕杁䍁䅧杍灁䍁䅣光歁䙁䅙䅊ぁ䑁䅉䅁偃䅁䅁䅣䅁䍁䅣睗䙂䙁䅕䅉䝂䝁䅫杢桂䝁䄴睙灂䝁䅅䅢杁䙁䅁杣療䝁䅙兡獂䝁䅕䅉瑁䍁䅁杍睁䑁䅉䅍畁䡁䅧䅢穂䝁䄰兘䉂䕁䅕䅕杁䍁䅧杍灁䍁䅣光歁䙁䅣䅊ぁ䑁䅧杏歁䙁䅣䅊ㅁ䑁䅙䅁剃䅁䅁䅚䅁䍁䅣睗䙂䙁䅕䅉䝂䝁䅫杢桂䝁䄴睙灂䝁䅅䅢杁䙁䅁杣療䝁䅙兡獂䝁䅕䅉瑁䍁䅁杍睁䑁䅉䅍畁䡁䅧䅢穂䝁䄰兘䉂䕁䅕䅕杁䍁䅧杍灁䍁䅣光歁䙁䅧䅊ぁ䑁䅉䅁元䅁䅁䅚䅁䍁䅣睗䙂䙁䅕䅉䝂䝁䅫杢桂䝁䄴睙灂䝁䅅䅢杁䙁䅁杣療䝁䅙兡獂䝁䅕䅉瑁䍁䅁杍睁䑁䅉䅍畁䡁䅧䅢穂䝁䄰兘䉂䕁䅕䅕杁䍁䅧杍灁䍁䅣光歁䙁䅧䅊ぁ䑁䅍䅁千䅁䅁杚䅁䍁䅣睗䙂䙁䅕䅉䝂䝁䅫杢桂䝁䄴睙灂䝁䅅䅢杁䙁䅁杣療䝁䅙兡獂䝁䅕䅉瑁䍁䅁杍睁䑁䅉䅍畁䡁䅧䅢穂䝁䄰兘䉂䕁䅕䅕杁䍁䅧睍灁䍁䅣光歁䕁䅉䅊硁䑁䅅兎䅁䕁䑕䅁歂䅁䅁睊扂䕁䅕兖杁䕁䅙兡畂䝁䅅杢橂䝁䅫兙獂䍁䅁䅕祂䝁䄸杚灂䝁䅷党杁䍁䄰䅉祁䑁䅁杍睁䍁䄴䅥獂䡁䅍兢摂䕁䅅兒兂䍁䅁䅋穁䍁䅫睊桁䍁䅑睑歁䑁䅉䅍䅁䑁䑫䅁睂䅁䅁睊扂䕁䅕兖杁䕁䅙兡畂䝁䅅杢橂䝁䅫兙獂䍁䅁䅕祂䝁䄸杚灂䝁䅷党杁䍁䄰䅉祁䑁䅁杍睁䍁䄴䅥獂䡁䅍兢摂䕁䅅兒兂䍁䅁䅋穁䍁䅫睊桁䍁䅑睑歁䑁䅉䅎㙁䍁䅑睑歁䑁䅍兎䅁䑁䑳䅁歂䅁䅁睊扂䕁䅕兖杁䕁䅙兡畂䝁䅅杢橂䝁䅫兙獂䍁䅁䅕祂䝁䄸杚灂䝁䅷党杁䍁䄰䅉祁䑁䅁杍睁䍁䄴䅥獂䡁䅍兢摂䕁䅅兒兂䍁䅁䅋穁䍁䅫睊桁䍁䅑睑歁䑁䅍李䅁䑁䐰䅁祂䅁䅁睊扂䕁䅕兖杁䕁䅙兡畂䝁䅅杢橂䝁䅫兙獂䍁䅁䅕祂䝁䄸杚灂䝁䅷党杁䍁䄰䅉祁䑁䅁杍睁䍁䄴䅥獂䡁䅍兢摂䕁䅅兒兂䍁䅁䅋穁䍁䅫睊桁䍁䅑睑歁䑁䅑免㙁䍁䅑睑歁䑁䅅免穁䅁䅁睐䅍䡁䅑䅁湁䙁䅳兒噂䍁䅁杒灂䝁䄴兙畂䝁䅍兡桂䝁䅷䅉兂䡁䅉睢浂䝁䅫䅢求䍁䅁兌杁䑁䅉䅍祁䑁䅁杌㑂䝁䅷督瑂䙁䄰兑䙂䙁䅁䅉潁䑁䅍克湁䍁䅅䅊䕂䍁䅑免硁䑁䅧杏歁䕁䄸䅊硁䑁䅅䅏䅁䕁䑙䅁睂䅁䅁睊扂䕁䅕兖杁䕁䅙兡畂䝁䅅杢橂䝁䅫兙獂䍁䅁䅕祂䝁䄸杚灂䝁䅷党杁䍁䄰䅉祁䑁䅁杍睁䍁䄴䅥獂䡁䅍兢摂䕁䅅兒兂䍁䅁䅋穁䍁䅫睊桁䍁䅑杒歁䑁䅉䅍㙁䍁䅑睒歁䑁䅉䅍䅁䑁䑯䅁睂䅁䅁睊扂䕁䅕兖杁䕁䅙兡畂䝁䅅杢橂䝁䅫兙獂䍁䅁䅕祂䝁䄸杚灂䝁䅷党杁䍁䄰䅉祁䑁䅁杍睁䍁䄴䅥獂䡁䅍兢摂䕁䅅兒兂䍁䅁䅋穁䍁䅫睊桁䍁䅑杒歁䑁䅉免㙁䍁䅑睒歁䑁䅉免䅁䑁䑷䅁睂䅁䅁睊扂䕁䅕兖杁䕁䅙兡畂䝁䅅杢橂䝁䅫兙獂䍁䅁䅕祂䝁䄸杚灂䝁䅷党杁䍁䄰䅉祁䑁䅁杍睁䍁䄴䅥獂䡁䅍兢摂䕁䅅兒兂䍁䅁䅋穁䍁䅫睊桁䍁䅑杒歁䑁䅍李㙁䍁䅑杓歁䑁䅍李䅁䑁䐴䅁睂䅁䅁睊扂䕁䅕兖杁䕁䅙兡畂䝁䅅杢橂䝁䅫兙獂䍁䅁䅕祂䝁䄸杚灂䝁䅷党杁䍁䄰䅉祁䑁䅁杍睁䍁䄴䅥獂䡁䅍兢摂䕁䅅兒兂䍁䅁䅋穁䍁䅫睊桁䍁䅑杒歁䑁䅍睎㙁䍁䅑杓歁䑁䅍睎䅁䕁䑁䅁歂䅁䅁睊扂䕁䅕兖杁䕁䅙兡畂䝁䅅杢橂䝁䅫兙獂䍁䅁䅕祂䝁䄸杚灂䝁䅷党杁䍁䄰䅉祁䑁䅁杍睁䍁䄴䅥獂䡁䅍兢摂䕁䅅兒兂䍁䅁䅋穁䍁䅫睊桁䍁䅑睕歁䑁䅍兏䅁䑁䑧䅁歂䅁䅁睊扂䕁䅕兖杁䕁䅙兡畂䝁䅅杢橂䝁䅫兙獂䍁䅁䅕祂䝁䄸杚灂䝁䅷党杁䍁䄰䅉祁䑁䅁杍睁䍁䄴䅥獂䡁䅍兢摂䕁䅅兒兂䍁䅁䅋穁䍁䅫睊桁䍁䅑杖歁䑁䅑杍䅁䕁䑅䅁睂䅁䅁睊扂䕁䅕兖杁䕁䅙兡畂䝁䅅杢橂䝁䅫兙獂䍁䅁䅕祂䝁䄸杚灂䝁䅷党杁䍁䄰䅉祁䑁䅁杍睁䍁䄴䅥獂䡁䅍兢摂䕁䅅兒兂䍁䅁䅋穁䍁䅫睊桁䍁䅑睖歁䑁䅑䅏㙁䍁䅑睖歁䑁䅕李䅁䕁䑍䅁歂䅁䅁睊扂䕁䅕兖杁䕁䅙兡畂䝁䅅杢橂䝁䅫兙獂䍁䅁䅕祂䝁䄸杚灂䝁䅷党杁䍁䄰䅉祁䑁䅁杍睁䍁䄴䅥獂䡁䅍兢摂䕁䅅兒兂䍁䅁䅋穁䍁䅫睊桁䍁䅑䅗歁䑁䅑杍䅁䕁䑉䅁歂䅁䅁睊扂䕁䅕兖杁䕁䅙兡畂䝁䅅杢橂䝁䅫兙獂䍁䅁䅕祂䝁䄸杚灂䝁䅷党杁䍁䄰䅉祁䑁䅁杍睁䍁䄴䅥獂䡁䅍兢摂䕁䅅兒兂䍁䅁䅋穁䍁䅫睊桁䍁䅑䅗歁䑁䅑睍䅁䕁䑑䅁敂䅁䅁睊扂䕁䅕兖杁䕁䅙兡畂䝁䅅杢橂䝁䅫兙獂䍁䅁䅕祂䝁䄸杚灂䝁䅷党杁䍁䄰䅉祁䑁䅁杍睁䍁䄴䅥獂䡁䅍兢摂䕁䅅兒兂䍁䅣光歁䕁䅉䅊硁䑁䅅兎䅁䥁䅁䅁捂䅁䅁睊扂䕁䅕兖杁䕁䅙兡畂䝁䅅杢橂䝁䅫兙獂䍁䅁䅕祂䝁䄸杚灂䝁䅷党杁䍁䄰䅉祁䑁䅁杍睁䍁䄴䅥獂䡁䅍兢摂䕁䅅兒兂䍁䅣光歁䕁䅍䅊祁䑁䅁䅁㍂䅁䅁䅡䅁䍁䅣睗䙂䙁䅕䅉䝂䝁䅫杢桂䝁䄴睙灂䝁䅅䅢杁䙁䅁杣療䝁䅙兡獂䝁䅕䅉瑁䍁䅁杍睁䑁䅉䅍畁䡁䅧䅢穂䝁䄰兘䉂䕁䅕䅕湁䍁䅅䅊䑂䍁䅑杍ぁ䑁䅯䅊䑂䍁䅑睍ㅁ䅁䅁入䅁䙁䅷䅁湁䙁䅳兒噂䍁䅁杒灂䝁䄴兙畂䝁䅍兡桂䝁䅷䅉兂䡁䅉睢浂䝁䅫䅢求䍁䅁兌杁䑁䅉䅍祁䑁䅁杌㑂䝁䅷督瑂䙁䄰兑䙂䙁䅁睊桁䍁䅑睑歁䑁䅍李䅁䡁䅳䅁煂䅁䅁睊扂䕁䅕兖杁䕁䅙兡畂䝁䅅杢橂䝁䅫兙獂䍁䅁䅕祂䝁䄸杚灂䝁䅷党杁䍁䄰䅉祁䑁䅁杍睁䍁䄴䅥獂䡁䅍兢摂䕁䅅兒兂䍁䅣光歁䕁䅍䅊ぁ䑁䅅杏歁䕁䅍䅊硁䑁䅅睍䅁䡁䄰䅁獂䅁䅁睊扂䕁䅕兖杁䕁䅙兡畂䝁䅅杢橂䝁䅫兙獂䍁䅁䅕祂䝁䄸杚灂䝁䅷党杁䍁䄰䅉祁䑁䅁杍睁䍁䄴䅥獂䡁䅍兢摂䕁䅅兒兂䍁䅣光歁䕁䅑䅊硁䑁䅅䅏㙁䍁䅑睔歁䑁䅅免㑁䅁䅁內䅁䝁䅧䅁湁䙁䅳兒噂䍁䅁杒灂䝁䄴兙畂䝁䅍兡桂䝁䅷䅉兂䡁䅉睢浂䝁䅫䅢求䍁䅁兌杁䑁䅉䅍祁䑁䅁杌㑂䝁䅷督瑂䙁䄰兑䙂䙁䅁睊桁䍁䅑杒歁䑁䅉䅍㙁䍁䅑睒歁䑁䅉䅍䅁䡁䅧䅁潂䅁䅁睊扂䕁䅕兖杁䕁䅙兡畂䝁䅅杢橂䝁䅫兙獂䍁䅁䅕祂䝁䄸杚灂䝁䅷党杁䍁䄰䅉祁䑁䅁杍睁䍁䄴䅥獂䡁䅍兢摂䕁䅅兒兂䍁䅣光歁䕁䅙䅊祁䑁䅅杏歁䕁䅣䅊祁䑁䅅䅁㙂䅁䅁䅡䅁䍁䅣睗䙂䙁䅕䅉䝂䝁䅫杢桂䝁䄴睙灂䝁䅅䅢杁䙁䅁杣療䝁䅙兡獂䝁䅕䅉瑁䍁䅁杍睁䑁䅉䅍畁䡁䅧䅢穂䝁䄰兘䉂䕁䅕䅕湁䍁䅅䅊䝂䍁䅑睍㉁䑁䅯䅊䭂䍁䅑睍㉁䅁䅁䅦䅁䝁䅧䅁湁䙁䅳兒噂䍁䅁杒灂䝁䄴兙畂䝁䅍兡桂䝁䅷䅉兂䡁䅉睢浂䝁䅫䅢求䍁䅁兌杁䑁䅉䅍祁䑁䅁杌㑂䝁䅷督瑂䙁䄰兑䙂䙁䅁睊桁䍁䅑杒歁䑁䅍睎㙁䍁䅑杓歁䑁䅍睎䅁䡁䄴䅁捂䅁䅁睊扂䕁䅕兖杁䕁䅙兡畂䝁䅅杢橂䝁䅫兙獂䍁䅁䅕祂䝁䄸杚灂䝁䅷党杁䍁䄰䅉祁䑁䅁杍睁䍁䄴䅥獂䡁䅍兢摂䕁䅅兒兂䍁䅣光歁䙁䅍䅊穁䑁䅫䅁⽂䅁䅁䅘䅁䍁䅣睗䙂䙁䅕䅉䝂䝁䅫杢桂䝁䄴睙灂䝁䅅䅢杁䙁䅁杣療䝁䅙兡獂䝁䅕䅉瑁䍁䅁杍睁䑁䅉䅍畁䡁䅧䅢穂䝁䄰兘䉂䕁䅕䅕湁䍁䅅䅊坂䍁䅑䅎祁䅁䅁杧䅁䝁䅧䅁湁䙁䅳兒噂䍁䅁杒灂䝁䄴兙畂䝁䅍兡桂䝁䅷䅉兂䡁䅉睢浂䝁䅫䅢求䍁䅁兌杁䑁䅉䅍祁䑁䅁杌㑂䝁䅷督瑂䙁䄰兑䙂䙁䅁睊桁䍁䅑睖歁䑁䅑䅏㙁䍁䅑睖歁䑁䅕李䅁䥁䅑䅁捂䅁䅁睊扂䕁䅕兖杁䕁䅙兡畂䝁䅅杢橂䝁䅫兙獂䍁䅁䅕祂䝁䄸杚灂䝁䅷党杁䍁䄰䅉祁䑁䅁杍睁䍁䄴䅥獂䡁䅍兢摂䕁䅅兒兂䍁䅣光歁䙁䅧䅊ぁ䑁䅉䅁䑃䅁䅁䅘䅁䍁䅣睗䙂䙁䅕䅉䝂䝁䅫杢桂䝁䄴睙灂䝁䅅䅢杁䙁䅁杣療䝁䅙兡獂䝁䅕䅉瑁䍁䅁杍睁䑁䅉䅍畁䡁䅧䅢穂䝁䄰兘䉂䕁䅕䅕湁䍁䅅䅊奂䍁䅑䅎穁䅁䅁全䅁䙁䄴䅁湁䙁䅳兒噂䍁䅁杒灂䝁䄴兙畂䝁䅍兡桂䝁䅷䅉兂䡁䅉睢浂䝁䅫䅢求䍁䅁兌杁䑁䅉䅍祁䑁䅁杌㑂䝁䅷督瑂䙁䄰兑䙂䙁䅍睊桁䍁䅑村歁䑁䅅免ㅁ䅁䅁䅖䅍䙁䅷䅁湁䙁䅳兒噂䍁䅁杒灂䝁䄴兙畂䝁䅍兡桂䝁䅷䅉兂䡁䅉睢浂䝁䅫䅢求䍁䅁兌杁䑁䅉䅍祁䑁䅁杌㑂䝁䅷督瑂䙁䄰兑䙂䙁䅍睊桁䍁䅑睑歁䑁䅉䅍䅁䕁䑣䅁潂䅁䅁睊扂䕁䅕兖杁䕁䅙兡畂䝁䅅杢橂䝁䅫兙獂䍁䅁䅕祂䝁䄸杚灂䝁䅷党杁䍁䄰䅉祁䑁䅁杍睁䍁䄴䅥獂䡁䅍兢摂䕁䅅兒呂䍁䅣光歁䕁䅍䅊祁䑁䅑杏歁䕁䅍䅊穁䑁䅕䅁䩂睁䅁䅘䅁䍁䅣睗䙂䙁䅕䅉䝂䝁䅫杢桂䝁䄴睙灂䝁䅅䅢杁䙁䅁杣療䝁䅙兡獂䝁䅕䅉瑁䍁䅁杍睁䑁䅉䅍畁䡁䅧䅢穂䝁䄰兘䉂䕁䅕睕湁䍁䅅䅊䑂䍁䅑睍㉁䅁䅁睓䅍䝁䅯䅁湁䙁䅳兒噂䍁䅁杒灂䝁䄴兙畂䝁䅍兡桂䝁䅷䅉兂䡁䅉睢浂䝁䅫䅢求䍁䅁兌杁䑁䅉䅍祁䑁䅁杌㑂䝁䅷督瑂䙁䄰兑䙂䙁䅍睊桁䍁䅑睑歁䑁䅑免㙁䍁䅑睑歁䑁䅅免穁䅁䅁兔䅍䝁䅷䅁湁䙁䅳兒噂䍁䅁杒灂䝁䄴兙畂䝁䅍兡桂䝁䅷䅉兂䡁䅉睢浂䝁䅫䅢求䍁䅁兌杁䑁䅉䅍祁䑁䅁杌㑂䝁䅷督瑂䙁䄰兑䙂䙁䅍睊桁䍁䅑䅒歁䑁䅅免㑁䑁䅯䅊偂䍁䅑免硁䑁䅧䅁噂睁䅁䅡䅁䍁䅣睗䙂䙁䅕䅉䝂䝁䅫杢桂䝁䄴睙灂䝁䅅䅢杁䙁䅁杣療䝁䅙兡獂䝁䅕䅉瑁䍁䅁杍睁䑁䅉䅍畁䡁䅧䅢穂䝁䄰兘䉂䕁䅕睕湁䍁䅅䅊䝂䍁䅑杍睁䑁䅯䅊䡂䍁䅑杍睁䅁䅁䅓䅍䝁䅧䅁湁䙁䅳兒噂䍁䅁杒灂䝁䄴兙畂䝁䅍兡桂䝁䅷䅉兂䡁䅉睢浂䝁䅫䅢求䍁䅁兌杁䑁䅉䅍祁䑁䅁杌㑂䝁䅷督瑂䙁䄰兑䙂䙁䅍睊桁䍁䅑杒歁䑁䅉免㙁䍁䅑睒歁䑁䅉免䅁䕁䑯䅁潂䅁䅁睊扂䕁䅕兖杁䕁䅙兡畂䝁䅅杢橂䝁䅫兙獂䍁䅁䅕祂䝁䄸杚灂䝁䅷党杁䍁䄰䅉祁䑁䅁杍睁䍁䄴䅥獂䡁䅍兢摂䕁䅅兒呂䍁䅣光歁䕁䅙䅊穁䑁䅙杏歁䕁䅯䅊穁䑁䅙䅁䵂睁䅁䅡䅁䍁䅣睗䙂䙁䅕䅉䝂䝁䅫杢桂䝁䄴睙灂䝁䅅䅢杁䙁䅁杣療䝁䅙兡獂䝁䅕䅉瑁䍁䅁杍睁䑁䅉䅍畁䡁䅧䅢穂䝁䄰兘䉂䕁䅕睕湁䍁䅅䅊䝂䍁䅑睍㍁䑁䅯䅊䭂䍁䅑睍㍁䅁䅁杔䅍䙁䅷䅁湁䙁䅳兒噂䍁䅁杒灂䝁䄴兙畂䝁䅍兡桂䝁䅷䅉兂䡁䅉睢浂䝁䅫䅢求䍁䅁兌杁䑁䅉䅍祁䑁䅁杌㑂䝁䅷督瑂䙁䄰兑䙂䙁䅍睊桁䍁䅑睕歁䑁䅍兏䅁䕁䐸䅁捂䅁䅁睊扂䕁䅕兖杁䕁䅙兡畂䝁䅅杢橂䝁䅫兙獂䍁䅁䅕祂䝁䄸杚灂䝁䅷党杁䍁䄰䅉祁䑁䅁杍睁䍁䄴䅥獂䡁䅍兢摂䕁䅅兒呂䍁䅣光歁䙁䅙䅊ぁ䑁䅉䅁兂睁䅁䅡䅁䍁䅣睗䙂䙁䅕䅉䝂䝁䅫杢桂䝁䄴睙灂䝁䅅䅢杁䙁䅁杣療䝁䅙兡獂䝁䅕䅉瑁䍁䅁杍睁䑁䅉䅍畁䡁䅧䅢穂䝁䄰兘䉂䕁䅕睕湁䍁䅅䅊塂䍁䅑䅎㑁䑁䅯䅊塂䍁䅑兎㉁䅁䅁杕䅍䙁䅷䅁湁䙁䅳兒噂䍁䅁杒灂䝁䄴兙畂䝁䅍兡桂䝁䅷䅉兂䡁䅉睢浂䝁䅫䅢求䍁䅁兌杁䑁䅉䅍祁䑁䅁杌㑂䝁䅷督瑂䙁䄰兑䙂䙁䅍睊桁䍁䅑䅗歁䑁䅑杍䅁䙁䑅䅁捂䅁䅁睊扂䕁䅕兖杁䕁䅙兡畂䝁䅅杢橂䝁䅫兙獂䍁䅁䅕祂䝁䄸杚灂䝁䅷党杁䍁䄰䅉祁䑁䅁杍睁䍁䄴䅥獂䡁䅍兢摂䕁䅅兒呂䍁䅣光歁䙁䅧䅊ぁ䑁䅍䅁呂睁䅁杚䅁䍁䅣睗䙂䙁䅕䅉䝂䝁䅫杢桂䝁䄴睙灂䝁䅅䅢杁䙁䅁杣療䝁䅙兡獂䝁䅕䅉瑁䍁䅁杍睁䑁䅉䅍畁䡁䅧䅢穂䝁䄰兘䉂䕁䅣杕杁䍁䅧杍灁䍁䅣光歁䕁䅉䅊硁䑁䅅兎䅁䭁䅕䅁歂䅁䅁睊扂䕁䅕兖杁䕁䅙兡畂䝁䅅杢橂䝁䅫兙獂䍁䅁䅕祂䝁䄸杚灂䝁䅷党杁䍁䄰䅉祁䑁䅁杍睁䍁䄴䅥獂䡁䅍兢摂䕁䅅睒卂䍁䅁䅋祁䍁䅫睊桁䍁䅑睑歁䑁䅉䅍䅁䭁䅣䅁睂䅁䅁睊扂䕁䅕兖杁䕁䅙兡畂䝁䅅杢橂䝁䅫兙獂䍁䅁䅕祂䝁䄸杚灂䝁䅷党杁䍁䄰䅉祁䑁䅁杍睁䍁䄴䅥獂䡁䅍兢摂䕁䅅睒卂䍁䅁䅋祁䍁䅫睊桁䍁䅑睑歁䑁䅉䅎㙁䍁䅑睑歁䑁䅍兎䅁䭁䅫䅁歂䅁䅁睊扂䕁䅕兖杁䕁䅙兡畂䝁䅅杢橂䝁䅫兙獂䍁䅁䅕祂䝁䄸杚灂䝁䅷党杁䍁䄰䅉祁䑁䅁杍睁䍁䄴䅥獂䡁䅍兢摂䕁䅅睒卂䍁䅁䅋祁䍁䅫睊桁䍁䅑睑歁䑁䅍李䅁䭁䅳䅁祂䅁䅁睊扂䕁䅕兖杁䕁䅙兡畂䝁䅅杢橂䝁䅫兙獂䍁䅁䅕祂䝁䄸杚灂䝁䅷党杁䍁䄰䅉祁䑁䅁杍睁䍁䄴䅥獂䡁䅍兢摂䕁䅅睒卂䍁䅁䅋祁䍁䅫睊桁䍁䅑睑歁䑁䅑免㙁䍁䅑睑歁䑁䅅免穁䅁䅁兲䅁䡁䅑䅁湁䙁䅳兒噂䍁䅁杒灂䝁䄴兙畂䝁䅍兡桂䝁䅷䅉兂䡁䅉睢浂䝁䅫䅢求䍁䅁兌杁䑁䅉䅍祁䑁䅁杌㑂䝁䅷督瑂䙁䄰兑䡂䙁䅉䅉潁䑁䅉克湁䍁䅅䅊䕂䍁䅑免硁䑁䅧杏歁䕁䄸䅊硁䑁䅅䅏䅁䭁䅙䅁睂䅁䅁睊扂䕁䅕兖杁䕁䅙兡畂䝁䅅杢橂䝁䅫兙獂䍁䅁䅕祂䝁䄸杚灂䝁䅷党杁䍁䄰䅉祁䑁䅁杍睁䍁䄴䅥獂䡁䅍兢摂䕁䅅睒卂䍁䅁䅋祁䍁䅫睊桁䍁䅑杒歁䑁䅉䅍㙁䍁䅑睒歁䑁䅉䅍䅁䭁䅧䅁睂䅁䅁睊扂䕁䅕兖杁䕁䅙兡畂䝁䅅杢橂䝁䅫兙獂䍁䅁䅕祂䝁䄸杚灂䝁䅷党杁䍁䄰䅉祁䑁䅁杍睁䍁䄴䅥獂䡁䅍兢摂䕁䅅睒卂䍁䅁䅋祁䍁䅫睊桁䍁䅑杒歁䑁䅉免㙁䍁䅑睒歁䑁䅉免䅁䭁䅯䅁睂䅁䅁睊扂䕁䅕兖杁䕁䅙兡畂䝁䅅杢橂䝁䅫兙獂䍁䅁䅕祂䝁䄸杚灂䝁䅷党杁䍁䄰䅉祁䑁䅁杍睁䍁䄴䅥獂䡁䅍兢摂䕁䅅睒卂䍁䅁䅋祁䍁䅫睊桁䍁䅑杒歁䑁䅍李㙁䍁䅑杓歁䑁䅍李䅁䭁䅷䅁睂䅁䅁睊扂䕁䅕兖杁䕁䅙兡畂䝁䅅杢橂䝁䅫兙獂䍁䅁䅕祂䝁䄸杚灂䝁䅷党杁䍁䄰䅉祁䑁䅁杍睁䍁䄴䅥獂䡁䅍兢摂䕁䅅睒卂䍁䅁䅋祁䍁䅫睊桁䍁䅑杒歁䑁䅍睎㙁䍁䅑杓歁䑁䅍睎䅁䭁䄴䅁歂䅁䅁睊扂䕁䅕兖杁䕁䅙兡畂䝁䅅杢橂䝁䅫兙獂䍁䅁䅕祂䝁䄸杚灂䝁䅷党杁䍁䄰䅉祁䑁䅁杍睁䍁䄴䅥獂䡁䅍兢摂䕁䅅睒卂䍁䅁䅋祁䍁䅫睊桁䍁䅑睕歁䑁䅍兏䅁䭁䅑䅁歂䅁䅁睊扂䕁䅕兖杁䕁䅙兡畂䝁䅅杢橂䝁䅫兙獂䍁䅁䅕祂䝁䄸杚灂䝁䅷党杁䍁䄰䅉祁䑁䅁杍睁䍁䄴䅥獂䡁䅍兢摂䕁䅅睒卂䍁䅁䅋祁䍁䅫睊桁䍁䅑杖歁䑁䅑杍䅁䭁䄸䅁睂䅁䅁睊扂䕁䅕兖杁䕁䅙兡畂䝁䅅杢橂䝁䅫兙獂䍁䅁䅕祂䝁䄸杚灂䝁䅷党杁䍁䄰䅉祁䑁䅁杍睁䍁䄴䅥獂䡁䅍兢摂䕁䅅睒卂䍁䅁䅋祁䍁䅫睊桁䍁䅑睖歁䑁䅑䅏㙁䍁䅑睖歁䑁䅕李䅁䱁䅅䅁歂䅁䅁睊扂䕁䅕兖杁䕁䅙兡畂䝁䅅杢橂䝁䅫兙獂䍁䅁䅕祂䝁䄸杚灂䝁䅷党杁䍁䄰䅉祁䑁䅁杍睁䍁䄴䅥獂䡁䅍兢摂䕁䅅睒卂䍁䅁䅋祁䍁䅫睊桁䍁䅑䅗歁䑁䅑杍䅁䱁䅁䅁歂䅁䅁睊扂䕁䅕兖杁䕁䅙兡畂䝁䅅杢橂䝁䅫兙獂䍁䅁䅕祂䝁䄸杚灂䝁䅷党杁䍁䄰䅉祁䑁䅁杍睁䍁䄴䅥獂䡁䅍兢摂䕁䅅睒卂䍁䅁䅋祁䍁䅫睊桁䍁䅑䅗歁䑁䅑睍䅁䱁䅉䅁敂䅁䅁睊扂䕁䅕兖杁䕁䅙兡畂䝁䅅杢橂䝁䅫兙獂䍁䅁䅕祂䝁䄸杚灂䝁䅷党杁䍁䄰䅉祁䑁䅁杍睁䍁䄴䅥獂䡁䅍兢摂䕁䅅睒卂䍁䅣光歁䕁䅉䅊硁䑁䅅兎䅁䩁䄴䅁捂䅁䅁睊扂䕁䅕兖杁䕁䅙兡畂䝁䅅杢橂䝁䅫兙獂䍁䅁䅕祂䝁䄸杚灂䝁䅷党杁䍁䄰䅉祁䑁䅁杍睁䍁䄴䅥獂䡁䅍兢摂䕁䅅睒卂䍁䅣光歁䕁䅍䅊祁䑁䅁䅁噃䅁䅁䅡䅁䍁䅣睗䙂䙁䅕䅉䝂䝁䅫杢桂䝁䄴睙灂䝁䅅䅢杁䙁䅁杣療䝁䅙兡獂䝁䅕䅉瑁䍁䅁杍睁䑁䅉䅍畁䡁䅧䅢穂䝁䄰兘䉂䕁䅣杕湁䍁䅅䅊䑂䍁䅑杍ぁ䑁䅯䅊䑂䍁䅑睍ㅁ䅁䅁睬䅁䙁䅷䅁湁䙁䅳兒噂䍁䅁杒灂䝁䄴兙畂䝁䅍兡桂䝁䅷䅉兂䡁䅉睢浂䝁䅫䅢求䍁䅁兌杁䑁䅉䅍祁䑁䅁杌㑂䝁䅷督瑂䙁䄰兑䡂䙁䅉睊桁䍁䅑睑歁䑁䅍李䅁䩁䅫䅁煂䅁䅁睊扂䕁䅕兖杁䕁䅙兡畂䝁䅅杢橂䝁䅫兙獂䍁䅁䅕祂䝁䄸杚灂䝁䅷党杁䍁䄰䅉祁䑁䅁杍睁䍁䄴䅥獂䡁䅍兢摂䕁䅅睒卂䍁䅣光歁䕁䅍䅊ぁ䑁䅅杏歁䕁䅍䅊硁䑁䅅睍䅁䩁䅳䅁獂䅁䅁睊扂䕁䅕兖杁䕁䅙兡畂䝁䅅杢橂䝁䅫兙獂䍁䅁䅕祂䝁䄸杚灂䝁䅷党杁䍁䄰䅉祁䑁䅁杍睁䍁䄴䅥獂䡁䅍兢摂䕁䅅睒卂䍁䅣光歁䕁䅑䅊硁䑁䅅䅏㙁䍁䅑睔歁䑁䅅免㑁䅁䅁睮䅁䝁䅧䅁湁䙁䅳兒噂䍁䅁杒灂䝁䄴兙畂䝁䅍兡桂䝁䅷䅉兂䡁䅉睢浂䝁䅫䅢求䍁䅁兌杁䑁䅉䅍祁䑁䅁杌㑂䝁䅷督瑂䙁䄰兑䡂䙁䅉睊桁䍁䅑杒歁䑁䅉䅍㙁䍁䅑睒歁䑁䅉䅍䅁䩁䅙䅁潂䅁䅁睊扂䕁䅕兖杁䕁䅙兡畂䝁䅅杢橂䝁䅫兙獂䍁䅁䅕祂䝁䄸杚灂䝁䅷党杁䍁䄰䅉祁䑁䅁杍睁䍁䄴䅥獂䡁䅍兢摂䕁䅅睒卂䍁䅣光歁䕁䅙䅊祁䑁䅅杏歁䕁䅣䅊祁䑁䅅䅁奃䅁䅁䅡䅁䍁䅣睗䙂䙁䅕䅉䝂䝁䅫杢桂䝁䄴睙灂䝁䅅䅢杁䙁䅁杣療䝁䅙兡獂䝁䅕䅉瑁䍁䅁杍睁䑁䅉䅍畁䡁䅧䅢穂䝁䄰兘䉂䕁䅣杕湁䍁䅅䅊䝂䍁䅑睍㉁䑁䅯䅊䭂䍁䅑睍㉁䅁䅁杭䅁䝁䅧䅁湁䙁䅳兒噂䍁䅁杒灂䝁䄴兙畂䝁䅍兡桂䝁䅷䅉兂䡁䅉睢浂䝁䅫䅢求䍁䅁兌杁䑁䅉䅍祁䑁䅁杌㑂䝁䅷督瑂䙁䄰兑䡂䙁䅉睊桁䍁䅑杒歁䑁䅍睎㙁䍁䅑杓歁䑁䅍睎䅁䩁䅷䅁捂䅁䅁睊扂䕁䅕兖杁䕁䅙兡畂䝁䅅杢橂䝁䅫兙獂䍁䅁䅕祂䝁䄸杚灂䝁䅷党杁䍁䄰䅉祁䑁䅁杍睁䍁䄴䅥獂䡁䅍兢摂䕁䅅睒卂䍁䅣光歁䙁䅍䅊穁䑁䅫䅁摃䅁䅁䅘䅁䍁䅣睗䙂䙁䅕䅉䝂䝁䅫杢桂䝁䄴睙灂䝁䅅䅢杁䙁䅁杣療䝁䅙兡獂䝁䅕䅉瑁䍁䅁杍睁䑁䅉䅍畁䡁䅧䅢穂䝁䄰兘䉂䕁䅣杕湁䍁䅅䅊坂䍁䅑䅎祁䅁䅁䅯䅁䝁䅧䅁湁䙁䅳兒噂䍁䅁杒灂䝁䄴兙畂䝁䅍兡桂䝁䅷䅉兂䡁䅉睢浂䝁䅫䅢求䍁䅁兌杁䑁䅉䅍祁䑁䅁杌㑂䝁䅷督瑂䙁䄰兑䡂䙁䅉睊桁䍁䅑睖歁䑁䅑䅏㙁䍁䅑睖歁䑁䅕李䅁䭁䅉䅁捂䅁䅁睊扂䕁䅕兖杁䕁䅙兡畂䝁䅅杢橂䝁䅫兙獂䍁䅁䅕祂䝁䄸杚灂䝁䅷党杁䍁䄰䅉祁䑁䅁杍睁䍁䄴䅥獂䡁䅍兢摂䕁䅅睒卂䍁䅣光歁䙁䅧䅊ぁ䑁䅉䅁桃䅁䅁䅘䅁䍁䅣睗䙂䙁䅕䅉䝂䝁䅫杢桂䝁䄴睙灂䝁䅅䅢杁䙁䅁杣療䝁䅙兡獂䝁䅕䅉瑁䍁䅁杍睁䑁䅉䅍畁䡁䅧䅢穂䝁䄰兘䉂䕁䅣杕湁䍁䅅䅊奂䍁䅑䅎穁䅁䅁睯䅁䙁䄴䅁湁䙁䅳兒噂䍁䅁杒灂䝁䄴兙畂䝁䅍兡桂䝁䅷䅉兂䡁䅉睢浂䝁䅫䅢求䍁䅁兌杁䑁䅉䅍祁䑁䅁杌㑂䝁䅷督瑂䙁䄰兑䵂䕁䅕睊桁䍁䅑村歁䑁䅅免ㅁ䅁䅁睎䅁䙁䅷䅁湁䙁䅳兒噂䍁䅁杒灂䝁䄴兙畂䝁䅍兡桂䝁䅷䅉兂䡁䅉睢浂䝁䅫䅢求䍁䅁兌杁䑁䅉䅍祁䑁䅁杌㑂䝁䅷督瑂䙁䄰兑䵂䕁䅕睊桁䍁䅑睑歁䑁䅉䅍䅁䍁䅯䅁潂䅁䅁睊扂䕁䅕兖杁䕁䅙兡畂䝁䅅杢橂䝁䅫兙獂䍁䅁䅕祂䝁䄸杚灂䝁䅷党杁䍁䄰䅉祁䑁䅁杍睁䍁䄴䅥獂䡁䅍兢摂䕁䅅䅔䙂䍁䅣光歁䕁䅍䅊祁䑁䅑杏歁䕁䅍䅊穁䑁䅕䅁獁䅁䅁䅘䅁䍁䅣睗䙂䙁䅕䅉䝂䝁䅫杢桂䝁䄴睙灂䝁䅅䅢杁䙁䅁杣療䝁䅙兡獂䝁䅕䅉瑁䍁䅁杍睁䑁䅉䅍畁䡁䅧䅢穂䝁䄰兘䉂䕁䅷兒湁䍁䅅䅊䑂䍁䅑睍㉁䅁䅁杌䅁䝁䅯䅁湁䙁䅳兒噂䍁䅁杒灂䝁䄴兙畂䝁䅍兡桂䝁䅷䅉兂䡁䅉睢浂䝁䅫䅢求䍁䅁兌杁䑁䅉䅍祁䑁䅁杌㑂䝁䅷督瑂䙁䄰兑䵂䕁䅕睊桁䍁䅑睑歁䑁䅑免㙁䍁䅑睑歁䑁䅅免穁䅁䅁䅍䅁䝁䅷䅁湁䙁䅳兒噂䍁䅁杒灂䝁䄴兙畂䝁䅍兡桂䝁䅷䅉兂䡁䅉睢浂䝁䅫䅢求䍁䅁兌杁䑁䅉䅍祁䑁䅁杌㑂䝁䅷督瑂䙁䄰兑䵂䕁䅕睊桁䍁䅑䅒歁䑁䅅免㑁䑁䅯䅊偂䍁䅑免硁䑁䅧䅁㑁䅁䅁䅡䅁䍁䅣睗䙂䙁䅕䅉䝂䝁䅫杢桂䝁䄴睙灂䝁䅅䅢杁䙁䅁杣療䝁䅙兡獂䝁䅕䅉瑁䍁䅁杍睁䑁䅉䅍畁䡁䅧䅢穂䝁䄰兘䉂䕁䅷兒湁䍁䅅䅊䝂䍁䅑杍睁䑁䅯䅊䡂䍁䅑杍睁䅁䅁睋䅁䝁䅧䅁湁䙁䅳兒噂䍁䅁杒灂䝁䄴兙畂䝁䅍兡桂䝁䅷䅉兂䡁䅉睢浂䝁䅫䅢求䍁䅁兌杁䑁䅉䅍祁䑁䅁杌㑂䝁䅷督瑂䙁䄰兑䵂䕁䅕睊桁䍁䅑杒歁䑁䅉免㙁䍁䅑睒歁䑁䅉免䅁䍁䄰䅁潂䅁䅁睊扂䕁䅕兖杁䕁䅙兡畂䝁䅅杢橂䝁䅫兙獂䍁䅁䅕祂䝁䄸杚灂䝁䅷党杁䍁䄰䅉祁䑁䅁杍睁䍁䄴䅥獂䡁䅍兢摂䕁䅅䅔䙂䍁䅣光歁䕁䅙䅊穁䑁䅙杏歁䕁䅯䅊穁䑁䅙䅁癁䅁䅁䅡䅁䍁䅣睗䙂䙁䅕䅉䝂䝁䅫杢桂䝁䄴睙灂䝁䅅䅢杁䙁䅁杣療䝁䅙兡獂䝁䅕䅉瑁䍁䅁杍睁䑁䅉䅍畁䡁䅧䅢穂䝁䄰兘䉂䕁䅷兒湁䍁䅅䅊䝂䍁䅑睍㍁䑁䅯䅊䭂䍁䅑睍㍁䅁䅁免䅁䙁䅷䅁湁䙁䅳兒噂䍁䅁杒灂䝁䄴兙畂䝁䅍兡桂䝁䅷䅉兂䡁䅉睢浂䝁䅫䅢求䍁䅁兌杁䑁䅉䅍祁䑁䅁杌㑂䝁䅷督瑂䙁䄰兑䵂䕁䅕睊桁䍁䅑睕歁䑁䅍兏䅁䑁䅙䅁捂䅁䅁睊扂䕁䅕兖杁䕁䅙兡畂䝁䅅杢橂䝁䅫兙獂䍁䅁䅕祂䝁䄸杚灂䝁䅷党杁䍁䄰䅉祁䑁䅁杍睁䍁䄴䅥獂䡁䅍兢摂䕁䅅䅔䙂䍁䅣光歁䙁䅙䅊ぁ䑁䅉䅁祁䅁䅁䅡䅁䍁䅣睗䙂䙁䅕䅉䝂䝁䅫杢桂䝁䄴睙灂䝁䅅䅢杁䙁䅁杣療䝁䅙兡獂䝁䅕䅉瑁䍁䅁杍睁䑁䅉䅍畁䡁䅧䅢穂䝁䄰兘䉂䕁䅷兒湁䍁䅅䅊塂䍁䅑䅎㑁䑁䅯䅊塂䍁䅑兎㉁䅁䅁䅎䅁䙁䅷䅁湁䙁䅳兒噂䍁䅁杒灂䝁䄴兙畂䝁䅍兡桂䝁䅷䅉兂䡁䅉睢浂䝁䅫䅢求䍁䅁兌杁䑁䅉䅍祁䑁䅁杌㑂䝁䅷督瑂䙁䄰兑䵂䕁䅕睊桁䍁䅑䅗歁䑁䅑杍䅁䑁䅍䅁捂䅁䅁睊扂䕁䅕兖杁䕁䅙兡畂䝁䅅杢橂䝁䅫兙獂䍁䅁䅕祂䝁䄸杚灂䝁䅷党杁䍁䄰䅉祁䑁䅁杍睁䍁䄴䅥獂䡁䅍兢摂䕁䅅䅔䙂䍁䅣光歁䙁䅧䅊ぁ䑁䅍䅁ㅁ䅁䅁杘䅁䍁䅣睗䙂䙁䅕䅉䝂䝁䅫杢桂䝁䄴睙灂䝁䅅䅢杁䙁䅁杣療䝁䅙兡獂䝁䅕䅉瑁䍁䅁杍睁䑁䅉䅍畁䡁䅧䅢穂䝁䄰兘䉂䙁䅁睑湁䍁䅅䅊䍂䍁䅑免硁䑁䅕䅁剃睁䅁䅘䅁䍁䅣睗䙂䙁䅕䅉䝂䝁䅫杢桂䝁䄴睙灂䝁䅅䅢杁䙁䅁杣療䝁䅙兡獂䝁䅕䅉瑁䍁䅁杍睁䑁䅉䅍畁䡁䅧䅢穂䝁䄰兘䉂䙁䅁睑湁䍁䅅䅊䑂䍁䅑杍睁䅁䅁䅨䅍䝁䅧䅁湁䙁䅳兒噂䍁䅁杒灂䝁䄴兙畂䝁䅍兡桂䝁䅷䅉兂䡁䅉睢浂䝁䅫䅢求䍁䅁兌杁䑁䅉䅍祁䑁䅁杌㑂䝁䅷督瑂䙁䄰兑兂䕁䅍睊桁䍁䅑睑歁䑁䅉䅎㙁䍁䅑睑歁䑁䅍兎䅁䥁䑙䅁捂䅁䅁睊扂䕁䅕兖杁䕁䅙兡畂䝁䅅杢橂䝁䅫兙獂䍁䅁䅕祂䝁䄸杚灂䝁䅷党杁䍁䄰䅉祁䑁䅁杍睁䍁䄴䅥獂䡁䅍兢摂䕁䅅䅕䑂䍁䅣光歁䕁䅍䅊穁䑁䅙䅁䩃睁䅁条䅁䍁䅣睗䙂䙁䅕䅉䝂䝁䅫杢桂䝁䄴睙灂䝁䅅䅢杁䙁䅁杣療䝁䅙兡獂䝁䅕䅉瑁䍁䅁杍睁䑁䅉䅍畁䡁䅧䅢穂䝁䄰兘䉂䙁䅁睑湁䍁䅅䅊䑂䍁䅑䅎硁䑁䅯䅊䑂䍁䅑免硁䑁䅍䅁䱃睁䅁䅢䅁䍁䅣睗䙂䙁䅕䅉䝂䝁䅫杢桂䝁䄴睙灂䝁䅅䅢杁䙁䅁杣療䝁䅙兡獂䝁䅕䅉瑁䍁䅁杍睁䑁䅉䅍畁䡁䅧䅢穂䝁䄰兘䉂䙁䅁睑湁䍁䅅䅊䕂䍁䅑免硁䑁䅧杏歁䕁䄸䅊硁䑁䅅䅏䅁䩁䑉䅁潂䅁䅁睊扂䕁䅕兖杁䕁䅙兡畂䝁䅅杢橂䝁䅫兙獂䍁䅁䅕祂䝁䄸杚灂䝁䅷党杁䍁䄰䅉祁䑁䅁杍睁䍁䄴䅥獂䡁䅍兢摂䕁䅅䅕䑂䍁䅣光歁䕁䅙䅊祁䑁䅁杏歁䕁䅣䅊祁䑁䅁䅁䙃睁䅁䅡䅁䍁䅣睗䙂䙁䅕䅉䝂䝁䅫杢桂䝁䄴睙灂䝁䅅䅢杁䙁䅁杣療䝁䅙兡獂䝁䅕䅉瑁䍁䅁杍睁䑁䅉䅍畁䡁䅧䅢穂䝁䄰兘䉂䙁䅁睑湁䍁䅅䅊䝂䍁䅑杍硁䑁䅯䅊䡂䍁䅑杍硁䅁䅁睨䅍䝁䅧䅁湁䙁䅳兒噂䍁䅁杒灂䝁䄴兙畂䝁䅍兡桂䝁䅷䅉兂䡁䅉睢浂䝁䅫䅢求䍁䅁兌杁䑁䅉䅍祁䑁䅁杌㑂䝁䅷督瑂䙁䄰兑兂䕁䅍睊桁䍁䅑杒歁䑁䅍李㙁䍁䅑杓歁䑁䅍李䅁䥁䑯䅁潂䅁䅁睊扂䕁䅕兖杁䕁䅙兡畂䝁䅅杢橂䝁䅫兙獂䍁䅁䅕祂䝁䄸杚灂䝁䅷党杁䍁䄰䅉祁䑁䅁杍睁䍁䄴䅥獂䡁䅍兢摂䕁䅅䅕䑂䍁䅣光歁䕁䅙䅊穁䑁䅣杏歁䕁䅯䅊穁䑁䅣䅁䵃睁䅁䅘䅁䍁䅣睗䙂䙁䅕䅉䝂䝁䅫杢桂䝁䄴睙灂䝁䅅䅢杁䙁䅁杣療䝁䅙兡獂䝁䅕䅉瑁䍁䅁杍睁䑁䅉䅍畁䡁䅧䅢穂䝁䄰兘䉂䙁䅁睑湁䍁䅅䅊呂䍁䅑睍㕁䅁䅁䅩䅍䙁䅷䅁湁䙁䅳兒噂䍁䅁杒灂䝁䄴兙畂䝁䅍兡桂䝁䅷䅉兂䡁䅉睢浂䝁䅫䅢求䍁䅁兌杁䑁䅉䅍祁䑁䅁杌㑂䝁䅷督瑂䙁䄰兑兂䕁䅍睊桁䍁䅑杖歁䑁䅑杍䅁䥁䐰䅁潂䅁䅁睊扂䕁䅕兖杁䕁䅙兡畂䝁䅅杢橂䝁䅫兙獂䍁䅁䅕祂䝁䄸杚灂䝁䅷党杁䍁䄰䅉祁䑁䅁杍睁䍁䄴䅥獂䡁䅍兢摂䕁䅅䅕䑂䍁䅣光歁䙁䅣䅊ぁ䑁䅧杏歁䙁䅣䅊ㅁ䑁䅙䅁偃睁䅁䅘䅁䍁䅣睗䙂䙁䅕䅉䝂䝁䅫杢桂䝁䄴睙灂䝁䅅䅢杁䙁䅁杣療䝁䅙兡獂䝁䅕䅉瑁䍁䅁杍睁䑁䅉䅍畁䡁䅧䅢穂䝁䄰兘䉂䙁䅁睑湁䍁䅅䅊奂䍁䅑䅎祁䅁䅁杪䅍䙁䅷䅁湁䙁䅳兒噂䍁䅁杒灂䝁䄴兙畂䝁䅍兡桂䝁䅷䅉兂䡁䅉睢浂䝁䅫䅢求䍁䅁兌杁䑁䅉䅍祁䑁䅁杌㑂䝁䅷督瑂䙁䄰兑兂䕁䅍睊桁䍁䅑䅗歁䑁䅑睍䅁䩁䑁䅁浂䅁䅁睊扂䕁䅕兖杁䕁䅙兡畂䝁䅅杢橂䝁䅫兙獂䍁䅁䅕祂䝁䄸杚灂䝁䅷党杁䍁䄰䅉祁䑁䅁杍睁䍁䄴䅥獂䡁䅍兢摂䕁䅅杖䉂䍁䅁䅋祁䍁䅫睊桁䍁䅑村歁䑁䅅免ㅁ䅁䅁睹䅁䝁䅑䅁湁䙁䅳兒噂䍁䅁杒灂䝁䄴兙畂䝁䅍兡桂䝁䅷䅉兂䡁䅉睢浂䝁䅫䅢求䍁䅁兌杁䑁䅉䅍祁䑁䅁杌㑂䝁䅷督瑂䙁䄰兑坂䕁䅅䅉潁䑁䅉克湁䍁䅅䅊䑂䍁䅑杍睁䅁䅁杷䅁䡁䅁䅁湁䙁䅳兒噂䍁䅁杒灂䝁䄴兙畂䝁䅍兡桂䝁䅷䅉兂䡁䅉睢浂䝁䅫䅢求䍁䅁兌杁䑁䅉䅍祁䑁䅁杌㑂䝁䅷督瑂䙁䄰兑坂䕁䅅䅉潁䑁䅉克湁䍁䅅䅊䑂䍁䅑杍ぁ䑁䅯䅊䑂䍁䅑睍ㅁ䅁䅁䅸䅁䝁䅑䅁湁䙁䅳兒噂䍁䅁杒灂䝁䄴兙畂䝁䅍兡桂䝁䅷䅉兂䡁䅉睢浂䝁䅫䅢求䍁䅁兌杁䑁䅉䅍祁䑁䅁杌㑂䝁䅷督瑂䙁䄰兑坂䕁䅅䅉潁䑁䅉克湁䍁䅅䅊䑂䍁䅑睍㉁䅁䅁杸䅁䡁䅉䅁湁䙁䅳兒噂䍁䅁杒灂䝁䄴兙畂䝁䅍兡桂䝁䅷䅉兂䡁䅉睢浂䝁䅫䅢求䍁䅁兌杁䑁䅉䅍祁䑁䅁杌㑂䝁䅷督瑂䙁䄰兑坂䕁䅅䅉潁䑁䅉克湁䍁䅅䅊䑂䍁䅑䅎硁䑁䅯䅊䑂䍁䅑免硁䑁䅍䅁䥄䅁䅁䅤䅁䍁䅣睗䙂䙁䅕䅉䝂䝁䅫杢桂䝁䄴睙灂䝁䅅䅢杁䙁䅁杣療䝁䅙兡獂䝁䅕䅉瑁䍁䅁杍睁䑁䅉䅍畁䡁䅧䅢穂䝁䄰兘䉂䙁䅙兑杁䍁䅧杍灁䍁䅣光歁䕁䅑䅊硁䑁䅅䅏㙁䍁䅑睔歁䑁䅅免㑁䅁䅁䅺䅁䡁䅁䅁湁䙁䅳兒噂䍁䅁杒灂䝁䄴兙畂䝁䅍兡桂䝁䅷䅉兂䡁䅉睢浂䝁䅫䅢求䍁䅁兌杁䑁䅉䅍祁䑁䅁杌㑂䝁䅷督瑂䙁䄰兑坂䕁䅅䅉潁䑁䅉克湁䍁䅅䅊䝂䍁䅑杍睁䑁䅯䅊䡂䍁䅑杍睁䅁䅁睷䅁䡁䅁䅁湁䙁䅳兒噂䍁䅁杒灂䝁䄴兙畂䝁䅍兡桂䝁䅷䅉兂䡁䅉睢浂䝁䅫䅢求䍁䅁兌杁䑁䅉䅍祁䑁䅁杌㑂䝁䅷督瑂䙁䄰兑坂䕁䅅䅉潁䑁䅉克湁䍁䅅䅊䝂䍁䅑杍硁䑁䅯䅊䡂䍁䅑杍硁䅁䅁典䅁䡁䅁䅁湁䙁䅳兒噂䍁䅁杒灂䝁䄴兙畂䝁䅍兡桂䝁䅷䅉兂䡁䅉睢浂䝁䅫䅢求䍁䅁兌杁䑁䅉䅍祁䑁䅁杌㑂䝁䅷督瑂䙁䄰兑坂䕁䅅䅉潁䑁䅉克湁䍁䅅䅊䝂䍁䅑睍㉁䑁䅯䅊䭂䍁䅑睍㉁䅁䅁睸䅁䡁䅁䅁湁䙁䅳兒噂䍁䅁杒灂䝁䄴兙畂䝁䅍兡桂䝁䅷䅉兂䡁䅉睢浂䝁䅫䅢求䍁䅁兌杁䑁䅉䅍祁䑁䅁杌㑂䝁䅷督瑂䙁䄰兑坂䕁䅅䅉潁䑁䅉克湁䍁䅅䅊䝂䍁䅑睍㍁䑁䅯䅊䭂䍁䅑睍㍁䅁䅁兹䅁䝁䅑䅁湁䙁䅳兒噂䍁䅁杒灂䝁䄴兙畂䝁䅍兡桂䝁䅷䅉兂䡁䅉睢浂䝁䅫䅢求䍁䅁兌杁䑁䅉䅍祁䑁䅁杌㑂䝁䅷督瑂䙁䄰兑坂䕁䅅䅉潁䑁䅉克湁䍁䅅䅊呂䍁䅑睍㕁䅁䅁杹䅁䝁䅑䅁湁䙁䅳兒噂䍁䅁杒灂䝁䄴兙畂䝁䅍兡桂䝁䅷䅉兂䡁䅉睢浂䝁䅫䅢求䍁䅁兌杁䑁䅉䅍祁䑁䅁杌㑂䝁䅷督瑂䙁䄰兑坂䕁䅅䅉潁䑁䅉克湁䍁䅅䅊坂䍁䅑䅎祁䅁䅁兺䅁䡁䅁䅁湁䙁䅳兒噂䍁䅁杒灂䝁䄴兙畂䝁䅍兡桂䝁䅷䅉兂䡁䅉睢浂䝁䅫䅢求䍁䅁兌杁䑁䅉䅍祁䑁䅁杌㑂䝁䅷督瑂䙁䄰兑坂䕁䅅䅉潁䑁䅉克湁䍁䅅䅊塂䍁䅑䅎㑁䑁䅯䅊塂䍁䅑兎㉁䅁䅁睺䅁䝁䅑䅁湁䙁䅳兒噂䍁䅁杒灂䝁䄴兙畂䝁䅍兡桂䝁䅷䅉兂䡁䅉睢浂䝁䅫䅢求䍁䅁兌杁䑁䅉䅍祁䑁䅁杌㑂䝁䅷督瑂䙁䄰兑坂䕁䅅䅉潁䑁䅉克湁䍁䅅䅊奂䍁䅑䅎祁䅁䅁杺䅁䝁䅑䅁湁䙁䅳兒噂䍁䅁杒灂䝁䄴兙畂䝁䅍兡桂䝁䅷䅉兂䡁䅉睢浂䝁䅫䅢求䍁䅁兌杁䑁䅉䅍祁䑁䅁杌㑂䝁䅷督瑂䙁䄰兑坂䕁䅅䅉潁䑁䅉克湁䍁䅅䅊奂䍁䅑䅎穁䅁䅁䄰䅁䙁䄴䅁湁䙁䅳兒噂䍁䅁杒灂䝁䄴兙畂䝁䅍兡桂䝁䅷䅉兂䡁䅉睢浂䝁䅫䅢求䍁䅁兌杁䑁䅉䅍祁䑁䅁杌㑂䝁䅷督瑂䙁䄰兑坂䕁䅅睊桁䍁䅑村歁䑁䅅免ㅁ䅁䅁䅷䅁䙁䅷䅁湁䙁䅳兒噂䍁䅁杒灂䝁䄴兙畂䝁䅍兡桂䝁䅷䅉兂䡁䅉睢浂䝁䅫䅢求䍁䅁兌杁䑁䅉䅍祁䑁䅁杌㑂䝁䅷督瑂䙁䄰兑坂䕁䅅睊桁䍁䅑睑歁䑁䅉䅍䅁䱁䅍䅁潂䅁䅁睊扂䕁䅕兖杁䕁䅙兡畂䝁䅅杢橂䝁䅫兙獂䍁䅁䅕祂䝁䄸杚灂䝁䅷党杁䍁䄰䅉祁䑁䅁杍睁䍁䄴䅥獂䡁䅍兢摂䕁䅅杖䉂䍁䅣光歁䕁䅍䅊祁䑁䅑杏歁䕁䅍䅊穁䑁䅕䅁ㅃ䅁䅁䅘䅁䍁䅣睗䙂䙁䅕䅉䝂䝁䅫杢桂䝁䄴睙灂䝁䅅䅢杁䙁䅁杣療䝁䅙兡獂䝁䅕䅉瑁䍁䅁杍睁䑁䅉䅍畁䡁䅧䅢穂䝁䄰兘䉂䙁䅙兑湁䍁䅅䅊䑂䍁䅑睍㉁䅁䅁睴䅁䝁䅯䅁湁䙁䅳兒噂䍁䅁杒灂䝁䄴兙畂䝁䅍兡桂䝁䅷䅉兂䡁䅉睢浂䝁䅫䅢求䍁䅁兌杁䑁䅉䅍祁䑁䅁杌㑂䝁䅷督瑂䙁䄰兑坂䕁䅅睊桁䍁䅑睑歁䑁䅑免㙁䍁䅑睑歁䑁䅅免穁䅁䅁兵䅁䝁䅷䅁湁䙁䅳兒噂䍁䅁杒灂䝁䄴兙畂䝁䅍兡桂䝁䅷䅉兂䡁䅉睢浂䝁䅫䅢求䍁䅁兌杁䑁䅉䅍祁䑁䅁杌㑂䝁䅷督瑂䙁䄰兑坂䕁䅅睊桁䍁䅑䅒歁䑁䅅免㑁䑁䅯䅊偂䍁䅑免硁䑁䅧䅁䉄䅁䅁䅡䅁䍁䅣睗䙂䙁䅕䅉䝂䝁䅫杢桂䝁䄴睙灂䝁䅅䅢杁䙁䅁杣療䝁䅙兡獂䝁䅕䅉瑁䍁䅁杍睁䑁䅉䅍畁䡁䅧䅢穂䝁䄰兘䉂䙁䅙兑湁䍁䅅䅊䝂䍁䅑杍睁䑁䅯䅊䡂䍁䅑杍睁䅁䅁䅴䅁䝁䅧䅁湁䙁䅳兒噂䍁䅁杒灂䝁䄴兙畂䝁䅍兡桂䝁䅷䅉兂䡁䅉睢浂䝁䅫䅢求䍁䅁兌杁䑁䅉䅍祁䑁䅁杌㑂䝁䅷督瑂䙁䄰兑坂䕁䅅睊桁䍁䅑杒歁䑁䅉免㙁䍁䅑睒歁䑁䅉免䅁䱁䅙䅁潂䅁䅁睊扂䕁䅕兖杁䕁䅙兡畂䝁䅅杢橂䝁䅫兙獂䍁䅁䅕祂䝁䄸杚灂䝁䅷党杁䍁䄰䅉祁䑁䅁杍睁䍁䄴䅥獂䡁䅍兢摂䕁䅅杖䉂䍁䅣光歁䕁䅙䅊穁䑁䅙杏歁䕁䅯䅊穁䑁䅙䅁㑃䅁䅁䅡䅁䍁䅣睗䙂䙁䅕䅉䝂䝁䅫杢桂䝁䄴睙灂䝁䅅䅢杁䙁䅁杣療䝁䅙兡獂䝁䅕䅉瑁䍁䅁杍睁䑁䅉䅍畁䡁䅧䅢穂䝁䄰兘䉂䙁䅙兑湁䍁䅅䅊䝂䍁䅑睍㍁䑁䅯䅊䭂䍁䅑睍㍁䅁䅁杵䅁䙁䅷䅁湁䙁䅳兒噂䍁䅁杒灂䝁䄴兙畂䝁䅍兡桂䝁䅷䅉兂䡁䅉睢浂䝁䅫䅢求䍁䅁兌杁䑁䅉䅍祁䑁䅁杌㑂䝁䅷督瑂䙁䄰兑坂䕁䅅睊桁䍁䅑睕歁䑁䅍兏䅁䱁䄸䅁捂䅁䅁睊扂䕁䅕兖杁䕁䅙兡畂䝁䅅杢橂䝁䅫兙獂䍁䅁䅕祂䝁䄸杚灂䝁䅷党杁䍁䄰䅉祁䑁䅁杍睁䍁䄴䅥獂䡁䅍兢摂䕁䅅杖䉂䍁䅣光歁䙁䅙䅊ぁ䑁䅉䅁㝃䅁䅁䅡䅁䍁䅣睗䙂䙁䅕䅉䝂䝁䅫杢桂䝁䄴睙灂䝁䅅䅢杁䙁䅁杣療䝁䅙兡獂䝁䅕䅉瑁䍁䅁杍睁䑁䅉䅍畁䡁䅧䅢穂䝁䄰兘䉂䙁䅙兑湁䍁䅅䅊塂䍁䅑䅎㑁䑁䅯䅊塂䍁䅑兎㉁䅁䅁其䅁䙁䅷䅁湁䙁䅳兒噂䍁䅁杒灂䝁䄴兙畂䝁䅍兡桂䝁䅷䅉兂䡁䅉睢浂䝁䅫䅢求䍁䅁兌杁䑁䅉䅍祁䑁䅁杌㑂䝁䅷督瑂䙁䄰兑坂䕁䅅睊桁䍁䅑䅗歁䑁䅑杍䅁䱁䅷䅁捂䅁䅁睊扂䕁䅕兖杁䕁䅙兡畂䝁䅅杢橂䝁䅫兙獂䍁䅁䅕祂䝁䄸杚灂䝁䅷党杁䍁䄰䅉祁䑁䅁杍睁䍁䄴䅥獂䡁䅍兢摂䕁䅅杖䉂䍁䅣光歁䙁䅧䅊ぁ䑁䅍䅁⭃䅁䅁杚䅁䍁䅣睗䙂䙁䅕䅉䝂䝁䅫杢桂䝁䄴睙灂䝁䅅䅢杁䙁䅁杣療䝁䅙兡獂䝁䅕䅉瑁䍁䅁杍睁䑁䅉䅍畁䡁䅧䅢穂䝁䄰兘䍂䕁䅣兒杁䍁䅧杍灁䍁䅣光歁䕁䅉䅊硁䑁䅅兎䅁偁䍷䅁歂䅁䅁睊扂䕁䅕兖杁䕁䅙兡畂䝁䅅杢橂䝁䅫兙獂䍁䅁䅕祂䝁䄸杚灂䝁䅷党杁䍁䄰䅉祁䑁䅁杍睁䍁䄴䅥獂䡁䅍兢摂䕁䅉睒䙂䍁䅁䅋祁䍁䅫睊桁䍁䅑睑歁䑁䅉䅍䅁偁䌴䅁睂䅁䅁睊扂䕁䅕兖杁䕁䅙兡畂䝁䅅杢橂䝁䅫兙獂䍁䅁䅕祂䝁䄸杚灂䝁䅷党杁䍁䄰䅉祁䑁䅁杍睁䍁䄴䅥獂䡁䅍兢摂䕁䅉睒䙂䍁䅁䅋祁䍁䅫睊桁䍁䅑睑歁䑁䅉䅎㙁䍁䅑睑歁䑁䅍兎䅁䅁䑁䅁歂䅁䅁睊扂䕁䅕兖杁䕁䅙兡畂䝁䅅杢橂䝁䅫兙獂䍁䅁䅕祂䝁䄸杚灂䝁䅷党杁䍁䄰䅉祁䑁䅁杍睁䍁䄴䅥獂䡁䅍兢摂䕁䅉睒䙂䍁䅁䅋祁䍁䅫睊桁䍁䅑睑歁䑁䅍李䅁䅁䑉䅁祂䅁䅁睊扂䕁䅕兖杁䕁䅙兡畂䝁䅅杢橂䝁䅫兙獂䍁䅁䅕祂䝁䄸杚灂䝁䅷党杁䍁䄰䅉祁䑁䅁杍睁䍁䄴䅥獂䡁䅍兢摂䕁䅉睒䙂䍁䅁䅋祁䍁䅫睊桁䍁䅑睑歁䑁䅑免㙁䍁䅑睑歁䑁䅅免穁䅁䅁䅂䅍䡁䅑䅁湁䙁䅳兒噂䍁䅁杒灂䝁䄴兙畂䝁䅍兡桂䝁䅷䅉兂䡁䅉睢浂䝁䅫䅢求䍁䅁兌杁䑁䅉䅍祁䑁䅁杌㑂䝁䅷督瑂䙁䄰村䡂䕁䅕䅉潁䑁䅉克湁䍁䅅䅊䕂䍁䅑免硁䑁䅧杏歁䕁䄸䅊硁䑁䅅䅏䅁偁䌰䅁睂䅁䅁睊扂䕁䅕兖杁䕁䅙兡畂䝁䅅杢橂䝁䅫兙獂䍁䅁䅕祂䝁䄸杚灂䝁䅷党杁䍁䄰䅉祁䑁䅁杍睁䍁䄴䅥獂䡁䅍兢摂䕁䅉睒䙂䍁䅁䅋祁䍁䅫睊桁䍁䅑杒歁䑁䅉䅍㙁䍁䅑睒歁䑁䅉䅍䅁偁䌸䅁睂䅁䅁睊扂䕁䅕兖杁䕁䅙兡畂䝁䅅杢橂䝁䅫兙獂䍁䅁䅕祂䝁䄸杚灂䝁䅷党杁䍁䄰䅉祁䑁䅁杍睁䍁䄴䅥獂䡁䅍兢摂䕁䅉睒䙂䍁䅁䅋祁䍁䅫睊桁䍁䅑杒歁䑁䅉免㙁䍁䅑睒歁䑁䅉免䅁䅁䑅䅁睂䅁䅁睊扂䕁䅕兖杁䕁䅙兡畂䝁䅅杢橂䝁䅫兙獂䍁䅁䅕祂䝁䄸杚灂䝁䅷党杁䍁䄰䅉祁䑁䅁杍睁䍁䄴䅥獂䡁䅍兢摂䕁䅉睒䙂䍁䅁䅋祁䍁䅫睊桁䍁䅑杒歁䑁䅍李㙁䍁䅑杓歁䑁䅍李䅁䅁䑍䅁睂䅁䅁睊扂䕁䅕兖杁䕁䅙兡畂䝁䅅杢橂䝁䅫兙獂䍁䅁䅕祂䝁䄸杚灂䝁䅷党杁䍁䄰䅉祁䑁䅁杍睁䍁䄴䅥獂䡁䅍兢摂䕁䅉睒䙂䍁䅁䅋祁䍁䅫睊桁䍁䅑杒歁䑁䅍睎㙁䍁䅑杓歁䑁䅍睎䅁䅁䑕䅁歂䅁䅁睊扂䕁䅕兖杁䕁䅙兡畂䝁䅅杢橂䝁䅫兙獂䍁䅁䅕祂䝁䄸杚灂䝁䅷党杁䍁䄰䅉祁䑁䅁杍睁䍁䄴䅥獂䡁䅍兢摂䕁䅉睒䙂䍁䅁䅋祁䍁䅫睊桁䍁䅑睕歁䑁䅍兏䅁䅁䑙䅁歂䅁䅁睊扂䕁䅕兖杁䕁䅙兡畂䝁䅅杢橂䝁䅫兙獂䍁䅁䅕祂䝁䄸杚灂䝁䅷党杁䍁䄰䅉祁䑁䅁杍睁䍁䄴䅥獂䡁䅍兢摂䕁䅉睒䙂䍁䅁䅋祁䍁䅫睊桁䍁䅑杖歁䑁䅑杍䅁䅁䑣䅁睂䅁䅁睊扂䕁䅕兖杁䕁䅙兡畂䝁䅅杢橂䝁䅫兙獂䍁䅁䅕祂䝁䄸杚灂䝁䅷党杁䍁䄰䅉祁䑁䅁杍睁䍁䄴䅥獂䡁䅍兢摂䕁䅉睒䙂䍁䅁䅋祁䍁䅫睊桁䍁䅑睖歁䑁䅑䅏㙁䍁䅑睖歁䑁䅕李䅁䅁䑫䅁歂䅁䅁睊扂䕁䅕兖杁䕁䅙兡畂䝁䅅杢橂䝁䅫兙獂䍁䅁䅕祂䝁䄸杚灂䝁䅷党杁䍁䄰䅉祁䑁䅁杍睁䍁䄴䅥獂䡁䅍兢摂䕁䅉睒䙂䍁䅁䅋祁䍁䅫睊桁䍁䅑䅗歁䑁䅑杍䅁䅁䑧䅁歂䅁䅁睊扂䕁䅕兖杁䕁䅙兡畂䝁䅅杢橂䝁䅫兙獂䍁䅁䅕祂䝁䄸杚灂䝁䅷党杁䍁䄰䅉祁䑁䅁杍睁䍁䄴䅥獂䡁䅍兢摂䕁䅉睒䙂䍁䅁䅋祁䍁䅫睊桁䍁䅑䅗歁䑁䅑睍䅁䅁䑯䅁敂䅁䅁睊扂䕁䅕兖杁䕁䅙兡畂䝁䅅杢橂䝁䅫兙獂䍁䅁䅕祂䝁䄸杚灂䝁䅷党杁䍁䄰䅉祁䑁䅁杍睁䍁䄴䅥獂䡁䅍兢摂䕁䅉睒䙂䍁䅣光歁䕁䅉䅊硁䑁䅅兎䅁佁䑳䅁捂䅁䅁睊扂䕁䅕兖杁䕁䅙兡畂䝁䅅杢橂䝁䅫兙獂䍁䅁䅕祂䝁䄸杚灂䝁䅷党杁䍁䄰䅉祁䑁䅁杍睁䍁䄴䅥獂䡁䅍兢摂䕁䅉睒䙂䍁䅣光歁䕁䅍䅊祁䑁䅁䅁晄睁䅁䅡䅁䍁䅣睗䙂䙁䅕䅉䝂䝁䅫杢桂䝁䄴睙灂䝁䅅䅢杁䙁䅁杣療䝁䅙兡獂䝁䅕䅉瑁䍁䅁杍睁䑁䅉䅍畁䡁䅧䅢穂䝁䄰兘䍂䕁䅣兒湁䍁䅅䅊䑂䍁䅑杍ぁ䑁䅯䅊䑂䍁䅑睍ㅁ䅁䅁儴䅍䙁䅷䅁湁䙁䅳兒噂䍁䅁杒灂䝁䄴兙畂䝁䅍兡桂䝁䅷䅉兂䡁䅉睢浂䝁䅫䅢求䍁䅁兌杁䑁䅉䅍祁䑁䅁杌㑂䝁䅷督瑂䙁䄰村䡂䕁䅕睊桁䍁䅑睑歁䑁䅍李䅁佁䑣䅁煂䅁䅁睊扂䕁䅕兖杁䕁䅙兡畂䝁䅅杢橂䝁䅫兙獂䍁䅁䅕祂䝁䄸杚灂䝁䅷党杁䍁䄰䅉祁䑁䅁杍睁䍁䄴䅥獂䡁䅍兢摂䕁䅉睒䙂䍁䅣光歁䕁䅍䅊ぁ䑁䅅杏歁䕁䅍䅊硁䑁䅅睍䅁佁䑫䅁獂䅁䅁睊扂䕁䅕兖杁䕁䅙兡畂䝁䅅杢橂䝁䅫兙獂䍁䅁䅕祂䝁䄸杚灂䝁䅷党杁䍁䄰䅉祁䑁䅁杍睁䍁䄴䅥獂䡁䅍兢摂䕁䅉睒䙂䍁䅣光歁䕁䅑䅊硁䑁䅅䅏㙁䍁䅑睔歁䑁䅅免㑁䅁䅁䄷䅍䝁䅧䅁湁䙁䅳兒噂䍁䅁杒灂䝁䄴兙畂䝁䅍兡桂䝁䅷䅉兂䡁䅉睢浂䝁䅫䅢求䍁䅁兌杁䑁䅉䅍祁䑁䅁杌㑂䝁䅷督瑂䙁䄰村䡂䕁䅕睊桁䍁䅑杒歁䑁䅉䅍㙁䍁䅑睒歁䑁䅉䅍䅁佁䑁䅁潂䅁䅁睊扂䕁䅕兖杁䕁䅙兡畂䝁䅅杢橂䝁䅫兙獂䍁䅁䅕祂䝁䄸杚灂䝁䅷党杁䍁䄰䅉祁䑁䅁杍睁䍁䄴䅥獂䡁䅍兢摂䕁䅉睒䙂䍁䅣光歁䕁䅙䅊祁䑁䅅杏歁䕁䅣䅊祁䑁䅅䅁楄睁䅁䅡䅁䍁䅣睗䙂䙁䅕䅉䝂䝁䅫杢桂䝁䄴睙灂䝁䅅䅢杁䙁䅁杣療䝁䅙兡獂䝁䅕䅉瑁䍁䅁杍睁䑁䅉䅍畁䡁䅧䅢穂䝁䄰兘䍂䕁䅣兒湁䍁䅅䅊䝂䍁䅑睍㉁䑁䅯䅊䭂䍁䅑睍㉁䅁䅁䄶䅍䝁䅧䅁湁䙁䅳兒噂䍁䅁杒灂䝁䄴兙畂䝁䅍兡桂䝁䅷䅉兂䡁䅉睢浂䝁䅫䅢求䍁䅁兌杁䑁䅉䅍祁䑁䅁杌㑂䝁䅷督瑂䙁䄰村䡂䕁䅕睊桁䍁䅑杒歁䑁䅍睎㙁䍁䅑杓歁䑁䅍睎䅁佁䑯䅁捂䅁䅁睊扂䕁䅕兖杁䕁䅙兡畂䝁䅅杢橂䝁䅫兙獂䍁䅁䅕祂䝁䄸杚灂䝁䅷党杁䍁䄰䅉祁䑁䅁杍睁䍁䄴䅥獂䡁䅍兢摂䕁䅉睒䙂䍁䅣光歁䙁䅍䅊穁䑁䅫䅁敄睁䅁䅘䅁䍁䅣睗䙂䙁䅕䅉䝂䝁䅫杢桂䝁䄴睙灂䝁䅅䅢杁䙁䅁杣療䝁䅙兡獂䝁䅕䅉瑁䍁䅁杍睁䑁䅉䅍畁䡁䅧䅢穂䝁䄰兘䍂䕁䅣兒湁䍁䅅䅊坂䍁䅑䅎祁䅁䅁眴䅍䝁䅧䅁湁䙁䅳兒噂䍁䅁杒灂䝁䄴兙畂䝁䅍兡桂䝁䅷䅉兂䡁䅉睢浂䝁䅫䅢求䍁䅁兌杁䑁䅉䅍祁䑁䅁杌㑂䝁䅷督瑂䙁䄰村䡂䕁䅕睊桁䍁䅑睖歁䑁䅑䅏㙁䍁䅑睖歁䑁䅕李䅁佁䑕䅁捂䅁䅁睊扂䕁䅕兖杁䕁䅙兡畂䝁䅅杢橂䝁䅫兙獂䍁䅁䅕祂䝁䄸杚灂䝁䅷党杁䍁䄰䅉祁䑁䅁杍睁䍁䄴䅥獂䡁䅍兢摂䕁䅉睒䙂䍁䅣光歁䙁䅧䅊ぁ䑁䅉䅁歄睁䅁䅘䅁䍁䅣睗䙂䙁䅕䅉䝂䝁䅫杢桂䝁䄴睙灂䝁䅅䅢杁䙁䅁杣療䝁䅙兡獂䝁䅕䅉瑁䍁䅁杍睁䑁䅉䅍畁䡁䅧䅢穂䝁䄰兘䍂䕁䅣兒湁䍁䅅䅊奂䍁䅑䅎穁䅁䅁朵䅍䝁䅙䅁湁䙁䅳兒噂䍁䅁杒灂䝁䄴兙畂䝁䅍兡桂䝁䅷䅉兂䡁䅉睢浂䝁䅫䅢求䍁䅁兌杁䑁䅉䅍祁䑁䅁杌㑂䝁䅷督瑂䙁䄰村䱂䕁䅧䅉潁䑁䅉克湁䍁䅅䅊䍂䍁䅑免硁䑁䅕䅁瑄䅁䅁䅚䅁䍁䅣睗䙂䙁䅕䅉䝂䝁䅫杢桂䝁䄴睙灂䝁䅅䅢杁䙁䅁杣療䝁䅙兡獂䝁䅕䅉瑁䍁䅁杍睁䑁䅉䅍畁䡁䅧䅢穂䝁䄰兘䍂䕁䅳䅓杁䍁䅧杍灁䍁䅣光歁䕁䅍䅊祁䑁䅁䅁杄䅁䅁䅣䅁䍁䅣睗䙂䙁䅕䅉䝂䝁䅫杢桂䝁䄴睙灂䝁䅅䅢杁䙁䅁杣療䝁䅙兡獂䝁䅕䅉瑁䍁䅁杍睁䑁䅉䅍畁䡁䅧䅢穂䝁䄰兘䍂䕁䅳䅓杁䍁䅧杍灁䍁䅣光歁䕁䅍䅊祁䑁䅑杏歁䕁䅍䅊穁䑁䅕䅁楄䅁䅁䅚䅁䍁䅣睗䙂䙁䅕䅉䝂䝁䅫杢桂䝁䄴睙灂䝁䅅䅢杁䙁䅁杣療䝁䅙兡獂䝁䅕䅉瑁䍁䅁杍睁䑁䅉䅍畁䡁䅧䅢穂䝁䄰兘䍂䕁䅳䅓杁䍁䅧杍灁䍁䅣光歁䕁䅍䅊穁䑁䅙䅁歄䅁䅁杣䅁䍁䅣睗䙂䙁䅕䅉䝂䝁䅫杢桂䝁䄴睙灂䝁䅅䅢杁䙁䅁杣療䝁䅙兡獂䝁䅕䅉瑁䍁䅁杍睁䑁䅉䅍畁䡁䅧䅢穂䝁䄰兘䍂䕁䅳䅓杁䍁䅧杍灁䍁䅣光歁䕁䅍䅊ぁ䑁䅅杏歁䕁䅍䅊硁䑁䅅睍䅁佁䅙䅁あ䅁䅁睊扂䕁䅕兖杁䕁䅙兡畂䝁䅅杢橂䝁䅫兙獂䍁䅁䅕祂䝁䄸杚灂䝁䅷党杁䍁䄰䅉祁䑁䅁杍睁䍁䄴䅥獂䡁䅍兢摂䕁䅉睓䥂䍁䅁䅋祁䍁䅫睊桁䍁䅑䅒歁䑁䅅免㑁䑁䅯䅊偂䍁䅑免硁䑁䅧䅁畄䅁䅁䅣䅁䍁䅣睗䙂䙁䅕䅉䝂䝁䅫杢桂䝁䄴睙灂䝁䅅䅢杁䙁䅁杣療䝁䅙兡獂䝁䅕䅉瑁䍁䅁杍睁䑁䅉䅍畁䡁䅧䅢穂䝁䄰兘䍂䕁䅳䅓杁䍁䅧杍灁䍁䅣光歁䕁䅙䅊祁䑁䅁杏歁䕁䅣䅊祁䑁䅁䅁桄䅁䅁䅣䅁䍁䅣睗䙂䙁䅕䅉䝂䝁䅫杢桂䝁䄴睙灂䝁䅅䅢杁䙁䅁杣療䝁䅙兡獂䝁䅕䅉瑁䍁䅁杍睁䑁䅉䅍畁䡁䅧䅢穂䝁䄰兘䍂䕁䅳䅓杁䍁䅧杍灁䍁䅣光歁䕁䅙䅊祁䑁䅅杏歁䕁䅣䅊祁䑁䅅䅁橄䅁䅁䅣䅁䍁䅣睗䙂䙁䅕䅉䝂䝁䅫杢桂䝁䄴睙灂䝁䅅䅢杁䙁䅁杣療䝁䅙兡獂䝁䅕䅉瑁䍁䅁杍睁䑁䅉䅍畁䡁䅧䅢穂䝁䄰兘䍂䕁䅳䅓杁䍁䅧杍灁䍁䅣光歁䕁䅙䅊穁䑁䅙杏歁䕁䅯䅊穁䑁䅙䅁汄䅁䅁䅣䅁䍁䅣睗䙂䙁䅕䅉䝂䝁䅫杢桂䝁䄴睙灂䝁䅅䅢杁䙁䅁杣療䝁䅙兡獂䝁䅕䅉瑁䍁䅁杍睁䑁䅉䅍畁䡁䅧䅢穂䝁䄰兘䍂䕁䅳䅓杁䍁䅧杍灁䍁䅣光歁䕁䅙䅊穁䑁䅣杏歁䕁䅯䅊穁䑁䅣䅁湄䅁䅁䅚䅁䍁䅣睗䙂䙁䅕䅉䝂䝁䅫杢桂䝁䄴睙灂䝁䅅䅢杁䙁䅁杣療䝁䅙兡獂䝁䅕䅉瑁䍁䅁杍睁䑁䅉䅍畁䡁䅧䅢穂䝁䄰兘䍂䕁䅳䅓杁䍁䅧杍灁䍁䅣光歁䙁䅍䅊穁䑁䅫䅁潄䅁䅁䅚䅁䍁䅣睗䙂䙁䅕䅉䝂䝁䅫杢桂䝁䄴睙灂䝁䅅䅢杁䙁䅁杣療䝁䅙兡獂䝁䅕䅉瑁䍁䅁杍睁䑁䅉䅍畁䡁䅧䅢穂䝁䄰兘䍂䕁䅳䅓杁䍁䅧杍灁䍁䅣光歁䙁䅙䅊ぁ䑁䅉䅁灄䅁䅁䅣䅁䍁䅣睗䙂䙁䅕䅉䝂䝁䅫杢桂䝁䄴睙灂䝁䅅䅢杁䙁䅁杣療䝁䅙兡獂䝁䅕䅉瑁䍁䅁杍睁䑁䅉䅍畁䡁䅧䅢穂䝁䄰兘䍂䕁䅳䅓杁䍁䅧杍灁䍁䅣光歁䙁䅣䅊ぁ䑁䅧杏歁䙁䅣䅊ㅁ䑁䅙䅁牄䅁䅁䅚䅁䍁䅣睗䙂䙁䅕䅉䝂䝁䅫杢桂䝁䄴睙灂䝁䅅䅢杁䙁䅁杣療䝁䅙兡獂䝁䅕䅉瑁䍁䅁杍睁䑁䅉䅍畁䡁䅧䅢穂䝁䄰兘䍂䕁䅳䅓杁䍁䅧杍灁䍁䅣光歁䙁䅧䅊ぁ䑁䅉䅁煄䅁䅁䅚䅁䍁䅣睗䙂䙁䅕䅉䝂䝁䅫杢桂䝁䄴睙灂䝁䅅䅢杁䙁䅁杣療䝁䅙兡獂䝁䅕䅉瑁䍁䅁杍睁䑁䅉䅍畁䡁䅧䅢穂䝁䄰兘䍂䕁䅳䅓杁䍁䅧杍灁䍁䅣光歁䙁䅧䅊ぁ䑁䅍䅁獄䅁䅁杘䅁䍁䅣睗䙂䙁䅕䅉䝂䝁䅫杢桂䝁䄴睙灂䝁䅅䅢杁䙁䅁杣療䝁䅙兡獂䝁䅕䅉瑁䍁䅁杍睁䑁䅉䅍畁䡁䅧䅢穂䝁䄰兘䍂䕁䅳䅓湁䍁䅅䅊䍂䍁䅑免硁䑁䅕䅁慄䅁䅁䅘䅁䍁䅣睗䙂䙁䅕䅉䝂䝁䅫杢桂䝁䄴睙灂䝁䅅䅢杁䙁䅁杣療䝁䅙兡獂䝁䅕䅉瑁䍁䅁杍睁䑁䅉䅍畁䡁䅧䅢穂䝁䄰兘䍂䕁䅳䅓湁䍁䅅䅊䑂䍁䅑杍睁䅁䅁儰䅁䝁䅧䅁湁䙁䅳兒噂䍁䅁杒灂䝁䄴兙畂䝁䅍兡桂䝁䅷䅉兂䡁䅉睢浂䝁䅫䅢求䍁䅁兌杁䑁䅉䅍祁䑁䅁杌㑂䝁䅷督瑂䙁䄰村䱂䕁䅧睊桁䍁䅑睑歁䑁䅉䅎㙁䍁䅑睑歁䑁䅍兎䅁乁䅍䅁捂䅁䅁睊扂䕁䅕兖杁䕁䅙兡畂䝁䅅杢橂䝁䅫兙獂䍁䅁䅕祂䝁䄸杚灂䝁䅷党杁䍁䄰䅉祁䑁䅁杍睁䍁䄴䅥獂䡁䅍兢摂䕁䅉睓䥂䍁䅣光歁䕁䅍䅊穁䑁䅙䅁噄䅁䅁条䅁䍁䅣睗䙂䙁䅕䅉䝂䝁䅫杢桂䝁䄴睙灂䝁䅅䅢杁䙁䅁杣療䝁䅙兡獂䝁䅕䅉瑁䍁䅁杍睁䑁䅉䅍畁䡁䅧䅢穂䝁䄰兘䍂䕁䅳䅓湁䍁䅅䅊䑂䍁䅑䅎硁䑁䅯䅊䑂䍁䅑免硁䑁䅍䅁塄䅁䅁䅢䅁䍁䅣睗䙂䙁䅕䅉䝂䝁䅫杢桂䝁䄴睙灂䝁䅅䅢杁䙁䅁杣療䝁䅙兡獂䝁䅕䅉瑁䍁䅁杍睁䑁䅉䅍畁䡁䅧䅢穂䝁䄰兘䍂䕁䅳䅓湁䍁䅅䅊䕂䍁䅑免硁䑁䅧杏歁䕁䄸䅊硁䑁䅅䅏䅁乁䅳䅁潂䅁䅁睊扂䕁䅕兖杁䕁䅙兡畂䝁䅅杢橂䝁䅫兙獂䍁䅁䅕祂䝁䄸杚灂䝁䅷党杁䍁䄰䅉祁䑁䅁杍睁䍁䄴䅥獂䡁䅍兢摂䕁䅉睓䥂䍁䅣光歁䕁䅙䅊祁䑁䅁杏歁䕁䅣䅊祁䑁䅁䅁卄䅁䅁䅡䅁䍁䅣睗䙂䙁䅕䅉䝂䝁䅫杢桂䝁䄴睙灂䝁䅅䅢杁䙁䅁杣療䝁䅙兡獂䝁䅕䅉瑁䍁䅁杍睁䑁䅉䅍畁䡁䅧䅢穂䝁䄰兘䍂䕁䅳䅓湁䍁䅅䅊䝂䍁䅑杍硁䑁䅯䅊䡂䍁䅑杍硁䅁䅁䄱䅁䝁䅧䅁湁䙁䅳兒噂䍁䅁杒灂䝁䄴兙畂䝁䅍兡桂䝁䅷䅉兂䡁䅉睢浂䝁䅫䅢求䍁䅁兌杁䑁䅉䅍祁䑁䅁杌㑂䝁䅷督瑂䙁䄰村䱂䕁䅧睊桁䍁䅑杒歁䑁䅍李㙁䍁䅑杓歁䑁䅍李䅁乁䅙䅁潂䅁䅁睊扂䕁䅕兖杁䕁䅙兡畂䝁䅅杢橂䝁䅫兙獂䍁䅁䅕祂䝁䄸杚灂䝁䅷党杁䍁䄰䅉祁䑁䅁杍睁䍁䄴䅥獂䡁䅍兢摂䕁䅉睓䥂䍁䅣光歁䕁䅙䅊穁䑁䅣杏歁䕁䅯䅊穁䑁䅣䅁奄䅁䅁䅘䅁䍁䅣睗䙂䙁䅕䅉䝂䝁䅫杢桂䝁䄴睙灂䝁䅅䅢杁䙁䅁杣療䝁䅙兡獂䝁䅕䅉瑁䍁䅁杍睁䑁䅉䅍畁䡁䅧䅢穂䝁䄰兘䍂䕁䅳䅓湁䍁䅅䅊呂䍁䅑睍㕁䅁䅁儲䅁䙁䅷䅁湁䙁䅳兒噂䍁䅁杒灂䝁䄴兙畂䝁䅍兡桂䝁䅷䅉兂䡁䅉睢浂䝁䅫䅢求䍁䅁兌杁䑁䅉䅍祁䑁䅁杌㑂䝁䅷督瑂䙁䄰村䱂䕁䅧睊桁䍁䅑杖歁䑁䅑杍䅁乁䅷䅁潂䅁䅁睊扂䕁䅕兖杁䕁䅙兡畂䝁䅅杢橂䝁䅫兙獂䍁䅁䅕祂䝁䄸杚灂䝁䅷党杁䍁䄰䅉祁䑁䅁杍睁䍁䄴䅥獂䡁䅍兢摂䕁䅉睓䥂䍁䅣光歁䙁䅣䅊ぁ䑁䅧杏歁䙁䅣䅊ㅁ䑁䅙䅁敄䅁䅁䅘䅁䍁䅣睗䙂䙁䅕䅉䝂䝁䅫杢桂䝁䄴睙灂䝁䅅䅢杁䙁䅁杣療䝁䅙兡獂䝁䅕䅉瑁䍁䅁杍睁䑁䅉䅍畁䡁䅧䅢穂䝁䄰兘䍂䕁䅳䅓湁䍁䅅䅊奂䍁䅑䅎祁䅁䅁儳䅁䙁䅷䅁湁䙁䅳兒噂䍁䅁杒灂䝁䄴兙畂䝁䅍兡桂䝁䅷䅉兂䡁䅉睢浂䝁䅫䅢求䍁䅁兌杁䑁䅉䅍祁䑁䅁杌㑂䝁䅷督瑂䙁䄰村䱂䕁䅧睊桁䍁䅑䅗歁䑁䅑睍䅁乁䄸䅁浂䅁䅁睊扂䕁䅕兖杁䕁䅙兡畂䝁䅅杢橂䝁䅫兙獂䍁䅁䅕祂䝁䄸杚灂䝁䅷党杁䍁䄰䅉祁䑁䅁杍睁䍁䄴䅥獂䡁䅍兢摂䕁䅍兔呂䍁䅁䅋祁䍁䅫睊桁䍁䅑村歁䑁䅅免ㅁ䅁䅁克䅅䝁䅑䅁湁䙁䅳兒噂䍁䅁杒灂䝁䄴兙畂䝁䅍兡桂䝁䅷䅉兂䡁䅉睢浂䝁䅫䅢求䍁䅁兌杁䑁䅉䅍祁䑁䅁杌㑂䝁䅷督瑂䙁䄰睑乂䙁䅍䅉潁䑁䅉克湁䍁䅅䅊䑂䍁䅑杍睁䅁䅁䅈䅅䡁䅁䅁湁䙁䅳兒噂䍁䅁杒灂䝁䄴兙畂䝁䅍兡桂䝁䅷䅉兂䡁䅉睢浂䝁䅫䅢求䍁䅁兌杁䑁䅉䅍祁䑁䅁杌㑂䝁䅷督瑂䙁䄰睑乂䙁䅍䅉潁䑁䅉克湁䍁䅅䅊䑂䍁䅑杍ぁ䑁䅯䅊䑂䍁䅑睍ㅁ䅁䅁杈䅅䝁䅑䅁湁䙁䅳兒噂䍁䅁杒灂䝁䄴兙畂䝁䅍兡桂䝁䅷䅉兂䡁䅉睢浂䝁䅫䅢求䍁䅁兌杁䑁䅉䅍祁䑁䅁杌㑂䝁䅷督瑂䙁䄰睑乂䙁䅍䅉潁䑁䅉克湁䍁䅅䅊䑂䍁䅑睍㉁䅁䅁䅉䅅䡁䅉䅁湁䙁䅳兒噂䍁䅁杒灂䝁䄴兙畂䝁䅍兡桂䝁䅷䅉兂䡁䅉睢浂䝁䅫䅢求䍁䅁兌杁䑁䅉䅍祁䑁䅁杌㑂䝁䅷督瑂䙁䄰睑乂䙁䅍䅉潁䑁䅉克湁䍁䅅䅊䑂䍁䅑䅎硁䑁䅯䅊䑂䍁䅑免硁䑁䅍䅁楁允䅁䅤䅁䍁䅣睗䙂䙁䅕䅉䝂䝁䅫杢桂䝁䄴睙灂䝁䅅䅢杁䙁䅁杣療䝁䅙兡獂䝁䅕䅉瑁䍁䅁杍睁䑁䅉䅍畁䡁䅧䅢穂䝁䄰兘䑂䕁䄰睕杁䍁䅧杍灁䍁䅣光歁䕁䅑䅊硁䑁䅅䅏㙁䍁䅑睔歁䑁䅅免㑁䅁䅁杋䅅䡁䅁䅁湁䙁䅳兒噂䍁䅁杒灂䝁䄴兙畂䝁䅍兡桂䝁䅷䅉兂䡁䅉睢浂䝁䅫䅢求䍁䅁兌杁䑁䅉䅍祁䑁䅁杌㑂䝁䅷督瑂䙁䄰睑乂䙁䅍䅉潁䑁䅉克湁䍁䅅䅊䝂䍁䅑杍睁䑁䅯䅊䡂䍁䅑杍睁䅁䅁先䅅䡁䅁䅁湁䙁䅳兒噂䍁䅁杒灂䝁䄴兙畂䝁䅍兡桂䝁䅷䅉兂䡁䅉睢浂䝁䅫䅢求䍁䅁兌杁䑁䅉䅍祁䑁䅁杌㑂䝁䅷督瑂䙁䄰睑乂䙁䅍䅉潁䑁䅉克湁䍁䅅䅊䝂䍁䅑杍硁䑁䅯䅊䡂䍁䅑杍硁䅁䅁睈䅅䡁䅁䅁湁䙁䅳兒噂䍁䅁杒灂䝁䄴兙畂䝁䅍兡桂䝁䅷䅉兂䡁䅉睢浂䝁䅫䅢求䍁䅁兌杁䑁䅉䅍祁䑁䅁杌㑂䝁䅷督瑂䙁䄰睑乂䙁䅍䅉潁䑁䅉克湁䍁䅅䅊䝂䍁䅑睍㉁䑁䅯䅊䭂䍁䅑睍㉁䅁䅁光䅅䡁䅁䅁湁䙁䅳兒噂䍁䅁杒灂䝁䄴兙畂䝁䅍兡桂䝁䅷䅉兂䡁䅉睢浂䝁䅫䅢求䍁䅁兌杁䑁䅉䅍祁䑁䅁杌㑂䝁䅷督瑂䙁䄰睑乂䙁䅍䅉潁䑁䅉克湁䍁䅅䅊䝂䍁䅑睍㍁䑁䅯䅊䭂䍁䅑睍㍁䅁䅁睉䅅䝁䅑䅁湁䙁䅳兒噂䍁䅁杒灂䝁䄴兙畂䝁䅍兡桂䝁䅷䅉兂䡁䅉睢浂䝁䅫䅢求䍁䅁兌杁䑁䅉䅍祁䑁䅁杌㑂䝁䅷督瑂䙁䄰睑乂䙁䅍䅉潁䑁䅉克湁䍁䅅䅊呂䍁䅑睍㕁䅁䅁䅊䅅䝁䅑䅁湁䙁䅳兒噂䍁䅁杒灂䝁䄴兙畂䝁䅍兡桂䝁䅷䅉兂䡁䅉睢浂䝁䅫䅢求䍁䅁兌杁䑁䅉䅍祁䑁䅁杌㑂䝁䅷督瑂䙁䄰睑乂䙁䅍䅉潁䑁䅉克湁䍁䅅䅊坂䍁䅑䅎祁䅁䅁兊䅅䡁䅁䅁湁䙁䅳兒噂䍁䅁杒灂䝁䄴兙畂䝁䅍兡桂䝁䅷䅉兂䡁䅉睢浂䝁䅫䅢求䍁䅁兌杁䑁䅉䅍祁䑁䅁杌㑂䝁䅷督瑂䙁䄰睑乂䙁䅍䅉潁䑁䅉克湁䍁䅅䅊塂䍁䅑䅎㑁䑁䅯䅊塂䍁䅑兎㉁䅁䅁睊䅅䝁䅑䅁湁䙁䅳兒噂䍁䅁杒灂䝁䄴兙畂䝁䅍兡桂䝁䅷䅉兂䡁䅉睢浂䝁䅫䅢求䍁䅁兌杁䑁䅉䅍祁䑁䅁杌㑂䝁䅷督瑂䙁䄰睑乂䙁䅍䅉潁䑁䅉克湁䍁䅅䅊奂䍁䅑䅎祁䅁䅁杊䅅䝁䅑䅁湁䙁䅳兒噂䍁䅁杒灂䝁䄴兙畂䝁䅍兡桂䝁䅷䅉兂䡁䅉睢浂䝁䅫䅢求䍁䅁兌杁䑁䅉䅍祁䑁䅁杌㑂䝁䅷督瑂䙁䄰睑乂䙁䅍䅉潁䑁䅉克湁䍁䅅䅊奂䍁䅑䅎穁䅁䅁䅋䅅䙁䄴䅁湁䙁䅳兒噂䍁䅁杒灂䝁䄴兙畂䝁䅍兡桂䝁䅷䅉兂䡁䅉睢浂䝁䅫䅢求䍁䅁兌杁䑁䅉䅍祁䑁䅁杌㑂䝁䅷督瑂䙁䄰睑乂䙁䅍睊桁䍁䅑村歁䑁䅅免ㅁ䅁䅁杇䅅䙁䅷䅁湁䙁䅳兒噂䍁䅁杒灂䝁䄴兙畂䝁䅍兡桂䝁䅷䅉兂䡁䅉睢浂䝁䅫䅢求䍁䅁兌杁䑁䅉䅍祁䑁䅁杌㑂䝁䅷督瑂䙁䄰睑乂䙁䅍睊桁䍁䅑睑歁䑁䅉䅍䅁䅁䈰䅁潂䅁䅁睊扂䕁䅕兖杁䕁䅙兡畂䝁䅅杢橂䝁䅫兙獂䍁䅁䅕祂䝁䄸杚灂䝁䅷党杁䍁䄰䅉祁䑁䅁杍睁䍁䄴䅥獂䡁䅍兢摂䕁䅍兔呂䍁䅣光歁䕁䅍䅊祁䑁䅑杏歁䕁䅍䅊穁䑁䅕䅁偁允䅁䅘䅁䍁䅣睗䙂䙁䅕䅉䝂䝁䅫杢桂䝁䄴睙灂䝁䅅䅢杁䙁䅁杣療䝁䅙兡獂䝁䅕䅉瑁䍁䅁杍睁䑁䅉䅍畁䡁䅧䅢穂䝁䄰兘䑂䕁䄰睕湁䍁䅅䅊䑂䍁䅑睍㉁䅁䅁充䅅䝁䅯䅁湁䙁䅳兒噂䍁䅁杒灂䝁䄴兙畂䝁䅍兡桂䝁䅷䅉兂䡁䅉睢浂䝁䅫䅢求䍁䅁兌杁䑁䅉䅍祁䑁䅁杌㑂䝁䅷督瑂䙁䄰睑乂䙁䅍睊桁䍁䅑睑歁䑁䅑免㙁䍁䅑睑歁䑁䅅免穁䅁䅁睅䅅䝁䅷䅁湁䙁䅳兒噂䍁䅁杒灂䝁䄴兙畂䝁䅍兡桂䝁䅷䅉兂䡁䅉睢浂䝁䅫䅢求䍁䅁兌杁䑁䅉䅍祁䑁䅁杌㑂䝁䅷督瑂䙁䄰睑乂䙁䅍睊桁䍁䅑䅒歁䑁䅅免㑁䑁䅯䅊偂䍁䅑免硁䑁䅧䅁扁允䅁䅡䅁䍁䅣睗䙂䙁䅕䅉䝂䝁䅫杢桂䝁䄴睙灂䝁䅅䅢杁䙁䅁杣療䝁䅙兡獂䝁䅕䅉瑁䍁䅁杍睁䑁䅉䅍畁䡁䅧䅢穂䝁䄰兘䑂䕁䄰睕湁䍁䅅䅊䝂䍁䅑杍睁䑁䅯䅊䡂䍁䅑杍睁䅁䅁杄䅅䝁䅧䅁湁䙁䅳兒噂䍁䅁杒灂䝁䄴兙畂䝁䅍兡桂䝁䅷䅉兂䡁䅉睢浂䝁䅫䅢求䍁䅁兌杁䑁䅉䅍祁䑁䅁杌㑂䝁䅷督瑂䙁䄰睑乂䙁䅍睊桁䍁䅑杒歁䑁䅉免㙁䍁䅑睒歁䑁䅉免䅁䉁䉁䅁潂䅁䅁睊扂䕁䅕兖杁䕁䅙兡畂䝁䅅杢橂䝁䅫兙獂䍁䅁䅕祂䝁䄸杚灂䝁䅷党杁䍁䄰䅉祁䑁䅁杍睁䍁䄴䅥獂䡁䅍兢摂䕁䅍兔呂䍁䅣光歁䕁䅙䅊穁䑁䅙杏歁䕁䅯䅊穁䑁䅙䅁十允䅁䅡䅁䍁䅣睗䙂䙁䅕䅉䝂䝁䅫杢桂䝁䄴睙灂䝁䅅䅢杁䙁䅁杣療䝁䅙兡獂䝁䅕䅉瑁䍁䅁杍睁䑁䅉䅍畁䡁䅧䅢穂䝁䄰兘䑂䕁䄰睕湁䍁䅅䅊䝂䍁䅑睍㍁䑁䅯䅊䭂䍁䅑睍㍁䅁䅁䅆䅅䙁䅷䅁湁䙁䅳兒噂䍁䅁杒灂䝁䄴兙畂䝁䅍兡桂䝁䅷䅉兂䡁䅉睢浂䝁䅫䅢求䍁䅁兌杁䑁䅉䅍祁䑁䅁杌㑂䝁䅷督瑂䙁䄰睑乂䙁䅍睊桁䍁䅑睕歁䑁䅍兏䅁䉁䉕䅁捂䅁䅁睊扂䕁䅕兖杁䕁䅙兡畂䝁䅅杢橂䝁䅫兙獂䍁䅁䅕祂䝁䄸杚灂䝁䅷党杁䍁䄰䅉祁䑁䅁杍睁䍁䄴䅥獂䡁䅍兢摂䕁䅍兔呂䍁䅣光歁䙁䅙䅊ぁ䑁䅉䅁坁允䅁䅡䅁䍁䅣睗䙂䙁䅕䅉䝂䝁䅫杢桂䝁䄴睙灂䝁䅅䅢杁䙁䅁杣療䝁䅙兡獂䝁䅕䅉瑁䍁䅁杍睁䑁䅉䅍畁䡁䅧䅢穂䝁䄰兘䑂䕁䄰睕湁䍁䅅䅊塂䍁䅑䅎㑁䑁䅯䅊塂䍁䅑兎㉁䅁䅁䅇䅅䙁䅷䅁湁䙁䅳兒噂䍁䅁杒灂䝁䄴兙畂䝁䅍兡桂䝁䅷䅉兂䡁䅉睢浂䝁䅫䅢求䍁䅁兌杁䑁䅉䅍祁䑁䅁杌㑂䝁䅷督瑂䙁䄰睑乂䙁䅍睊桁䍁䅑䅗歁䑁䅑杍䅁䉁䉣䅁捂䅁䅁睊扂䕁䅕兖杁䕁䅙兡畂䝁䅅杢橂䝁䅫兙獂䍁䅁䅕祂䝁䄸杚灂䝁䅷党杁䍁䄰䅉祁䑁䅁杍睁䍁䄴䅥獂䡁䅍兢摂䕁䅍兔呂䍁䅣光歁䙁䅧䅊ぁ䑁䅍䅁婁允䅁杚䅁䍁䅣睗䙂䙁䅕䅉䝂䝁䅫杢桂䝁䄴睙灂䝁䅅䅢杁䙁䅁杣療䝁䅙兡獂䝁䅕䅉瑁䍁䅁杍睁䑁䅉䅍畁䡁䅧䅢穂䝁䄰兘䑂䕁䄴䅕杁䍁䅧杍灁䍁䅣光歁䕁䅉䅊硁䑁䅅兎䅁偁䄴䅁歂䅁䅁睊扂䕁䅕兖杁䕁䅙兡畂䝁䅅杢橂䝁䅫兙獂䍁䅁䅕祂䝁䄸杚灂䝁䅷党杁䍁䄰䅉祁䑁䅁杍睁䍁䄴䅥獂䡁䅍兢摂䕁䅍杔兂䍁䅁䅋祁䍁䅫睊桁䍁䅑睑歁䑁䅉䅍䅁䅁䉁䅁睂䅁䅁睊扂䕁䅕兖杁䕁䅙兡畂䝁䅅杢橂䝁䅫兙獂䍁䅁䅕祂䝁䄸杚灂䝁䅷党杁䍁䄰䅉祁䑁䅁杍睁䍁䄴䅥獂䡁䅍兢摂䕁䅍杔兂䍁䅁䅋祁䍁䅫睊桁䍁䅑睑歁䑁䅉䅎㙁䍁䅑睑歁䑁䅍兎䅁䅁䉉䅁歂䅁䅁睊扂䕁䅕兖杁䕁䅙兡畂䝁䅅杢橂䝁䅫兙獂䍁䅁䅕祂䝁䄸杚灂䝁䅷党杁䍁䄰䅉祁䑁䅁杍睁䍁䄴䅥獂䡁䅍兢摂䕁䅍杔兂䍁䅁䅋祁䍁䅫睊桁䍁䅑睑歁䑁䅍李䅁䅁䉑䅁祂䅁䅁睊扂䕁䅕兖杁䕁䅙兡畂䝁䅅杢橂䝁䅫兙獂䍁䅁䅕祂䝁䄸杚灂䝁䅷党杁䍁䄰䅉祁䑁䅁杍睁䍁䄴䅥獂䡁䅍兢摂䕁䅍杔兂䍁䅁䅋祁䍁䅫睊桁䍁䅑睑歁䑁䅑免㙁䍁䅑睑歁䑁䅅免穁䅁䅁杂䅅䡁䅑䅁湁䙁䅳兒噂䍁䅁杒灂䝁䄴兙畂䝁䅍兡桂䝁䅷䅉兂䡁䅉睢浂䝁䅫䅢求䍁䅁兌杁䑁䅉䅍祁䑁䅁杌㑂䝁䅷督瑂䙁䄰睑佂䙁䅁䅉潁䑁䅉克湁䍁䅅䅊䕂䍁䅑免硁䑁䅧杏歁䕁䄸䅊硁䑁䅅䅏䅁偁䄸䅁睂䅁䅁睊扂䕁䅕兖杁䕁䅙兡畂䝁䅅杢橂䝁䅫兙獂䍁䅁䅕祂䝁䄸杚灂䝁䅷党杁䍁䄰䅉祁䑁䅁杍睁䍁䄴䅥獂䡁䅍兢摂䕁䅍杔兂䍁䅁䅋祁䍁䅫睊桁䍁䅑杒歁䑁䅉䅍㙁䍁䅑睒歁䑁䅉䅍䅁䅁䉅䅁睂䅁䅁睊扂䕁䅕兖杁䕁䅙兡畂䝁䅅杢橂䝁䅫兙獂䍁䅁䅕祂䝁䄸杚灂䝁䅷党杁䍁䄰䅉祁䑁䅁杍睁䍁䄴䅥獂䡁䅍兢摂䕁䅍杔兂䍁䅁䅋祁䍁䅫睊桁䍁䅑杒歁䑁䅉免㙁䍁䅑睒歁䑁䅉免䅁䅁䉍䅁睂䅁䅁睊扂䕁䅕兖杁䕁䅙兡畂䝁䅅杢橂䝁䅫兙獂䍁䅁䅕祂䝁䄸杚灂䝁䅷党杁䍁䄰䅉祁䑁䅁杍睁䍁䄴䅥獂䡁䅍兢摂䕁䅍杔兂䍁䅁䅋祁䍁䅫睊桁䍁䅑杒歁䑁䅍李㙁䍁䅑杓歁䑁䅍李䅁䅁䉕䅁睂䅁䅁睊扂䕁䅕兖杁䕁䅙兡畂䝁䅅杢橂䝁䅫兙獂䍁䅁䅕祂䝁䄸杚灂䝁䅷党杁䍁䄰䅉祁䑁䅁杍睁䍁䄴䅥獂䡁䅍兢摂䕁䅍杔兂䍁䅁䅋祁䍁䅫睊桁䍁䅑杒歁䑁䅍睎㙁䍁䅑杓歁䑁䅍睎䅁䅁䉣䅁歂䅁䅁睊扂䕁䅕兖杁䕁䅙兡畂䝁䅅杢橂䝁䅫兙獂䍁䅁䅕祂䝁䄸杚灂䝁䅷党杁䍁䄰䅉祁䑁䅁杍睁䍁䄴䅥獂䡁䅍兢摂䕁䅍杔兂䍁䅁䅋祁䍁䅫睊桁䍁䅑睕歁䑁䅍兏䅁䅁䉧䅁歂䅁䅁睊扂䕁䅕兖杁䕁䅙兡畂䝁䅅杢橂䝁䅫兙獂䍁䅁䅕祂䝁䄸杚灂䝁䅷党杁䍁䄰䅉祁䑁䅁杍睁䍁䄴䅥獂䡁䅍兢摂䕁䅍杔兂䍁䅁䅋祁䍁䅫睊桁䍁䅑杖歁䑁䅑杍䅁䅁䉫䅁睂䅁䅁睊扂䕁䅕兖杁䕁䅙兡畂䝁䅅杢橂䝁䅫兙獂䍁䅁䅕祂䝁䄸杚灂䝁䅷党杁䍁䄰䅉祁䑁䅁杍睁䍁䄴䅥獂䡁䅍兢摂䕁䅍杔兂䍁䅁䅋祁䍁䅫睊桁䍁䅑睖歁䑁䅑䅏㙁䍁䅑睖歁䑁䅕李䅁䅁䉳䅁歂䅁䅁睊扂䕁䅕兖杁䕁䅙兡畂䝁䅅杢橂䝁䅫兙獂䍁䅁䅕祂䝁䄸杚灂䝁䅷党杁䍁䄰䅉祁䑁䅁杍睁䍁䄴䅥獂䡁䅍兢摂䕁䅍杔兂䍁䅁䅋祁䍁䅫睊桁䍁䅑䅗歁䑁䅑杍䅁䅁䉯䅁歂䅁䅁睊扂䕁䅕兖杁䕁䅙兡畂䝁䅅杢橂䝁䅫兙獂䍁䅁䅕祂䝁䄸杚灂䝁䅷党杁䍁䄰䅉祁䑁䅁杍睁䍁䄴䅥獂䡁䅍兢摂䕁䅍杔兂䍁䅁䅋祁䍁䅫睊桁䍁䅑䅗歁䑁䅑睍䅁䅁䉷䅁敂䅁䅁睊扂䕁䅕兖杁䕁䅙兡畂䝁䅅杢橂䝁䅫兙獂䍁䅁䅕祂䝁䄸杚灂䝁䅷党杁䍁䄰䅉祁䑁䅁杍睁䍁䄴䅥獂䡁䅍兢摂䕁䅍杔兂䍁䅣光歁䕁䅉䅊硁䑁䅅兎䅁偁䅷䅁捂䅁䅁睊扂䕁䅕兖杁䕁䅙兡畂䝁䅅杢橂䝁䅫兙獂䍁䅁䅕祂䝁䄸杚灂䝁䅷党杁䍁䄰䅉祁䑁䅁杍睁䍁䄴䅥獂䡁䅍兢摂䕁䅍杔兂䍁䅣光歁䕁䅍䅊祁䑁䅁䅁癄䅁䅁䅡䅁䍁䅣睗䙂䙁䅕䅉䝂䝁䅫杢桂䝁䄴睙灂䝁䅅䅢杁䙁䅁杣療䝁䅙兡獂䝁䅕䅉瑁䍁䅁杍睁䑁䅉䅍畁䡁䅧䅢穂䝁䄰兘䑂䕁䄴䅕湁䍁䅅䅊䑂䍁䅑杍ぁ䑁䅯䅊䑂䍁䅑睍ㅁ䅁䅁儸䅁䙁䅷䅁湁䙁䅳兒噂䍁䅁杒灂䝁䄴兙畂䝁䅍兡桂䝁䅷䅉兂䡁䅉睢浂䝁䅫䅢求䍁䅁兌杁䑁䅉䅍祁䑁䅁杌㑂䝁䅷督瑂䙁䄰睑佂䙁䅁睊桁䍁䅑睑歁䑁䅍李䅁偁䅍䅁煂䅁䅁睊扂䕁䅕兖杁䕁䅙兡畂䝁䅅杢橂䝁䅫兙獂䍁䅁䅕祂䝁䄸杚灂䝁䅷党杁䍁䄰䅉祁䑁䅁杍睁䍁䄴䅥獂䡁䅍兢摂䕁䅍杔兂䍁䅣光歁䕁䅍䅊ぁ䑁䅅杏歁䕁䅍䅊硁䑁䅅睍䅁偁䅕䅁獂䅁䅁睊扂䕁䅕兖杁䕁䅙兡畂䝁䅅杢橂䝁䅫兙獂䍁䅁䅕祂䝁䄸杚灂䝁䅷党杁䍁䄰䅉祁䑁䅁杍睁䍁䄴䅥獂䡁䅍兢摂䕁䅍杔兂䍁䅣光歁䕁䅑䅊硁䑁䅅䅏㙁䍁䅑睔歁䑁䅅免㑁䅁䅁儯䅁䝁䅧䅁湁䙁䅳兒噂䍁䅁杒灂䝁䄴兙畂䝁䅍兡桂䝁䅷䅉兂䡁䅉睢浂䝁䅫䅢求䍁䅁兌杁䑁䅉䅍祁䑁䅁杌㑂䝁䅷督瑂䙁䄰睑佂䙁䅁睊桁䍁䅑杒歁䑁䅉䅍㙁䍁䅑睒歁䑁䅉䅍䅁偁䅁䅁潂䅁䅁睊扂䕁䅕兖杁䕁䅙兡畂䝁䅅杢橂䝁䅫兙獂䍁䅁䅕祂䝁䄸杚灂䝁䅷党杁䍁䄰䅉祁䑁䅁杍睁䍁䄴䅥獂䡁䅍兢摂䕁䅍杔兂䍁䅣光歁䕁䅙䅊祁䑁䅅杏歁䕁䅣䅊祁䑁䅅䅁祄䅁䅁䅡䅁䍁䅣睗䙂䙁䅕䅉䝂䝁䅫杢桂䝁䄴睙灂䝁䅅䅢杁䙁䅁杣療䝁䅙兡獂䝁䅕䅉瑁䍁䅁杍睁䑁䅉䅍畁䡁䅧䅢穂䝁䄰兘䑂䕁䄴䅕湁䍁䅅䅊䝂䍁䅑睍㉁䑁䅯䅊䭂䍁䅑睍㉁䅁䅁䄹䅁䝁䅧䅁湁䙁䅳兒噂䍁䅁杒灂䝁䄴兙畂䝁䅍兡桂䝁䅷䅉兂䡁䅉睢浂䝁䅫䅢求䍁䅁兌杁䑁䅉䅍祁䑁䅁杌㑂䝁䅷督瑂䙁䄰睑佂䙁䅁睊桁䍁䅑杒歁䑁䅍睎㙁䍁䅑杓歁䑁䅍睎䅁偁䅙䅁捂䅁䅁睊扂䕁䅕兖杁䕁䅙兡畂䝁䅅杢橂䝁䅫兙獂䍁䅁䅕祂䝁䄸杚灂䝁䅷党杁䍁䄰䅉祁䑁䅁杍睁䍁䄴䅥獂䡁䅍兢摂䕁䅍杔兂䍁䅣光歁䙁䅍䅊穁䑁䅫䅁㝄䅁䅁䅘䅁䍁䅣睗䙂䙁䅕䅉䝂䝁䅫杢桂䝁䄴睙灂䝁䅅䅢杁䙁䅁杣療䝁䅙兡獂䝁䅕䅉瑁䍁䅁杍睁䑁䅉䅍畁䡁䅧䅢穂䝁䄰兘䑂䕁䄴䅕湁䍁䅅䅊坂䍁䅑䅎祁䅁䅁眹䅁䝁䅧䅁湁䙁䅳兒噂䍁䅁杒灂䝁䄴兙畂䝁䅍兡桂䝁䅷䅉兂䡁䅉睢浂䝁䅫䅢求䍁䅁兌杁䑁䅉䅍祁䑁䅁杌㑂䝁䅷督瑂䙁䄰睑佂䙁䅁睊桁䍁䅑睖歁䑁䅑䅏㙁䍁䅑睖歁䑁䅕李䅁偁䅫䅁捂䅁䅁睊扂䕁䅕兖杁䕁䅙兡畂䝁䅅杢橂䝁䅫兙獂䍁䅁䅕祂䝁䄸杚灂䝁䅷党杁䍁䄰䅉祁䑁䅁杍睁䍁䄴䅥獂䡁䅍兢摂䕁䅍杔兂䍁䅣光歁䙁䅧䅊ぁ䑁䅉䅁㑄䅁䅁䅘䅁䍁䅣睗䙂䙁䅕䅉䝂䝁䅫杢桂䝁䄴睙灂䝁䅅䅢杁䙁䅁杣療䝁䅙兡獂䝁䅕䅉瑁䍁䅁杍睁䑁䅉䅍畁䡁䅧䅢穂䝁䄰兘䑂䕁䄴䅕湁䍁䅅䅊奂䍁䅑䅎穁䅁䅁末䅁䝁䅉䅁湁䙁䅳兒噂䍁䅁杒灂䝁䄴兙畂䝁䅍兡桂䝁䅷䅉兂䡁䅉睢浂䝁䅫䅢求䍁䅁兌杁䑁䅉䅍祁䑁䅁杌㑂䝁䅷督瑂䙁䄰䅒杁䍁䅧杍灁䍁䅣光歁䕁䅉䅊硁䑁䅅兎䅁䝁䉕䅁杂䅁䅁睊扂䕁䅕兖杁䕁䅙兡畂䝁䅅杢橂䝁䅫兙獂䍁䅁䅕祂䝁䄸杚灂䝁䅷党杁䍁䄰䅉祁䑁䅁杍睁䍁䄴䅥獂䡁䅍兢摂䕁䅑䅉潁䑁䅉克湁䍁䅅䅊䑂䍁䅑杍睁䅁䅁䅗䅅䝁䅷䅁湁䙁䅳兒噂䍁䅁杒灂䝁䄴兙畂䝁䅍兡桂䝁䅷䅉兂䡁䅉睢浂䝁䅫䅢求䍁䅁兌杁䑁䅉䅍祁䑁䅁杌㑂䝁䅷督瑂䙁䄰䅒杁䍁䅧杍灁䍁䅣光歁䕁䅍䅊祁䑁䅑杏歁䕁䅍䅊穁䑁䅕䅁慂允䅁䅙䅁䍁䅣睗䙂䙁䅕䅉䝂䝁䅫杢桂䝁䄴睙灂䝁䅅䅢杁䙁䅁杣療䝁䅙兡獂䝁䅕䅉瑁䍁䅁杍睁䑁䅉䅍畁䡁䅧䅢穂䝁䄰兘䕂䍁䅁䅋祁䍁䅫睊桁䍁䅑睑歁䑁䅍李䅁䙁䉷䅁畂䅁䅁睊扂䕁䅕兖杁䕁䅙兡畂䝁䅅杢橂䝁䅫兙獂䍁䅁䅕祂䝁䄸杚灂䝁䅷党杁䍁䄰䅉祁䑁䅁杍睁䍁䄴䅥獂䡁䅍兢摂䕁䅑䅉潁䑁䅉克湁䍁䅅䅊䑂䍁䅑䅎硁䑁䅯䅊䑂䍁䅑免硁䑁䅍䅁敂允䅁䅣䅁䍁䅣睗䙂䙁䅕䅉䝂䝁䅫杢桂䝁䄴睙灂䝁䅅䅢杁䙁䅁杣療䝁䅙兡獂䝁䅕䅉瑁䍁䅁杍睁䑁䅉䅍畁䡁䅧䅢穂䝁䄰兘䕂䍁䅁䅋祁䍁䅫睊桁䍁䅑䅒歁䑁䅅免㑁䑁䅯䅊偂䍁䅑免硁䑁䅧䅁浂允䅁䅢䅁䍁䅣睗䙂䙁䅕䅉䝂䝁䅫杢桂䝁䄴睙灂䝁䅅䅢杁䙁䅁杣療䝁䅙兡獂䝁䅕䅉瑁䍁䅁杍睁䑁䅉䅍畁䡁䅧䅢穂䝁䄰兘䕂䍁䅁䅋祁䍁䅫睊桁䍁䅑杒歁䑁䅉䅍㙁䍁䅑睒歁䑁䅉䅍䅁䙁䉫䅁獂䅁䅁睊扂䕁䅕兖杁䕁䅙兡畂䝁䅅杢橂䝁䅫兙獂䍁䅁䅕祂䝁䄸杚灂䝁䅷党杁䍁䄰䅉祁䑁䅁杍睁䍁䄴䅥獂䡁䅍兢摂䕁䅑䅉潁䑁䅉克湁䍁䅅䅊䝂䍁䅑杍硁䑁䅯䅊䡂䍁䅑杍硁䅁䅁睗䅅䝁䅷䅁湁䙁䅳兒噂䍁䅁杒灂䝁䄴兙畂䝁䅍兡桂䝁䅷䅉兂䡁䅉睢浂䝁䅫䅢求䍁䅁兌杁䑁䅉䅍祁䑁䅁杌㑂䝁䅷督瑂䙁䄰䅒杁䍁䅧杍灁䍁䅣光歁䕁䅙䅊穁䑁䅙杏歁䕁䅯䅊穁䑁䅙䅁摂允䅁䅢䅁䍁䅣睗䙂䙁䅕䅉䝂䝁䅫杢桂䝁䄴睙灂䝁䅅䅢杁䙁䅁杣療䝁䅙兡獂䝁䅕䅉瑁䍁䅁杍睁䑁䅉䅍畁䡁䅧䅢穂䝁䄰兘䕂䍁䅁䅋祁䍁䅫睊桁䍁䅑杒歁䑁䅍睎㙁䍁䅑杓歁䑁䅍睎䅁䙁䈸䅁杂䅁䅁睊扂䕁䅕兖杁䕁䅙兡畂䝁䅅杢橂䝁䅫兙獂䍁䅁䅕祂䝁䄸杚灂䝁䅷党杁䍁䄰䅉祁䑁䅁杍睁䍁䄴䅥獂䡁䅍兢摂䕁䅑䅉潁䑁䅉克湁䍁䅅䅊呂䍁䅑睍㕁䅁䅁䅚䅅䝁䅁䅁湁䙁䅳兒噂䍁䅁杒灂䝁䄴兙畂䝁䅍兡桂䝁䅷䅉兂䡁䅉睢浂䝁䅫䅢求䍁䅁兌杁䑁䅉䅍祁䑁䅁杌㑂䝁䅷督瑂䙁䄰䅒杁䍁䅧杍灁䍁䅣光歁䙁䅙䅊ぁ䑁䅉䅁杂允䅁䅢䅁䍁䅣睗䙂䙁䅕䅉䝂䝁䅫杢桂䝁䄴睙灂䝁䅅䅢杁䙁䅁杣療䝁䅙兡獂䝁䅕䅉瑁䍁䅁杍睁䑁䅉䅍畁䡁䅧䅢穂䝁䄰兘䕂䍁䅁䅋祁䍁䅫睊桁䍁䅑睖歁䑁䅑䅏㙁䍁䅑睖歁䑁䅕李䅁䝁䉉䅁杂䅁䅁睊扂䕁䅕兖杁䕁䅙兡畂䝁䅅杢橂䝁䅫兙獂䍁䅁䅕祂䝁䄸杚灂䝁䅷党杁䍁䄰䅉祁䑁䅁杍睁䍁䄴䅥獂䡁䅍兢摂䕁䅑䅉潁䑁䅉克湁䍁䅅䅊奂䍁䅑䅎祁䅁䅁兙䅅䝁䅁䅁湁䙁䅳兒噂䍁䅁杒灂䝁䄴兙畂䝁䅍兡桂䝁䅷䅉兂䡁䅉睢浂䝁䅫䅢求䍁䅁兌杁䑁䅉䅍祁䑁䅁杌㑂䝁䅷督瑂䙁䄰䅒杁䍁䅧杍灁䍁䅣光歁䙁䅧䅊ぁ䑁䅍䅁橂允䅁杗䅁䍁䅣睗䙂䙁䅕䅉䝂䝁䅫杢桂䝁䄴睙灂䝁䅅䅢杁䙁䅁杣療䝁䅙兡獂䝁䅕䅉瑁䍁䅁杍睁䑁䅉䅍畁䡁䅧䅢穂䝁䄰兘䕂䍁䅣光歁䕁䅉䅊硁䑁䅅兎䅁䙁䉙䅁奂䅁䅁睊扂䕁䅕兖杁䕁䅙兡畂䝁䅅杢橂䝁䅫兙獂䍁䅁䅕祂䝁䄸杚灂䝁䅷党杁䍁䄰䅉祁䑁䅁杍睁䍁䄴䅥獂䡁䅍兢摂䕁䅑睊桁䍁䅑睑歁䑁䅉䅍䅁䕁䉫䅁歂䅁䅁睊扂䕁䅕兖杁䕁䅙兡畂䝁䅅杢橂䝁䅫兙獂䍁䅁䅕祂䝁䄸杚灂䝁䅷党杁䍁䄰䅉祁䑁䅁杍睁䍁䄴䅥獂䡁䅍兢摂䕁䅑睊桁䍁䅑睑歁䑁䅉䅎㙁䍁䅑睑歁䑁䅍兎䅁䕁䉳䅁奂䅁䅁睊扂䕁䅕兖杁䕁䅙兡畂䝁䅅杢橂䝁䅫兙獂䍁䅁䅕祂䝁䄸杚灂䝁䅷党杁䍁䄰䅉祁䑁䅁杍睁䍁䄴䅥獂䡁䅍兢摂䕁䅑睊桁䍁䅑睑歁䑁䅍李䅁䕁䈰䅁浂䅁䅁睊扂䕁䅕兖杁䕁䅙兡畂䝁䅅杢橂䝁䅫兙獂䍁䅁䅕祂䝁䄸杚灂䝁䅷党杁䍁䄰䅉祁䑁䅁杍睁䍁䄴䅥獂䡁䅍兢摂䕁䅑睊桁䍁䅑睑歁䑁䅑免㙁䍁䅑睑歁䑁䅅免穁䅁䅁睔䅅䝁䅧䅁湁䙁䅳兒噂䍁䅁杒灂䝁䄴兙畂䝁䅍兡桂䝁䅷䅉兂䡁䅉睢浂䝁䅫䅢求䍁䅁兌杁䑁䅉䅍祁䑁䅁杌㑂䝁䅷督瑂䙁䄰䅒湁䍁䅅䅊䕂䍁䅑免硁䑁䅧杏歁䕁䄸䅊硁䑁䅅䅏䅁䙁䉣䅁歂䅁䅁睊扂䕁䅕兖杁䕁䅙兡畂䝁䅅杢橂䝁䅫兙獂䍁䅁䅕祂䝁䄸杚灂䝁䅷党杁䍁䄰䅉祁䑁䅁杍睁䍁䄴䅥獂䡁䅍兢摂䕁䅑睊桁䍁䅑杒歁䑁䅉䅍㙁䍁䅑睒歁䑁䅉䅍䅁䕁䉯䅁歂䅁䅁睊扂䕁䅕兖杁䕁䅙兡畂䝁䅅杢橂䝁䅫兙獂䍁䅁䅕祂䝁䄸杚灂䝁䅷党杁䍁䄰䅉祁䑁䅁杍睁䍁䄴䅥獂䡁䅍兢摂䕁䅑睊桁䍁䅑杒歁䑁䅉免㙁䍁䅑睒歁䑁䅉免䅁䕁䉷䅁歂䅁䅁睊扂䕁䅕兖杁䕁䅙兡畂䝁䅅杢橂䝁䅫兙獂䍁䅁䅕祂䝁䄸杚灂䝁䅷党杁䍁䄰䅉祁䑁䅁杍睁䍁䄴䅥獂䡁䅍兢摂䕁䅑睊桁䍁䅑杒歁䑁䅍李㙁䍁䅑杓歁䑁䅍李䅁䕁䈴䅁歂䅁䅁睊扂䕁䅕兖杁䕁䅙兡畂䝁䅅杢橂䝁䅫兙獂䍁䅁䅕祂䝁䄸杚灂䝁䅷党杁䍁䄰䅉祁䑁䅁杍睁䍁䄴䅥獂䡁䅍兢摂䕁䅑睊桁䍁䅑杒歁䑁䅍睎㙁䍁䅑杓歁䑁䅍睎䅁䙁䉁䅁奂䅁䅁睊扂䕁䅕兖杁䕁䅙兡畂䝁䅅杢橂䝁䅫兙獂䍁䅁䅕祂䝁䄸杚灂䝁䅷党杁䍁䄰䅉祁䑁䅁杍睁䍁䄴䅥獂䡁䅍兢摂䕁䅑睊桁䍁䅑睕歁䑁䅍兏䅁䙁䉅䅁奂䅁䅁睊扂䕁䅕兖杁䕁䅙兡畂䝁䅅杢橂䝁䅫兙獂䍁䅁䅕祂䝁䄸杚灂䝁䅷党杁䍁䄰䅉祁䑁䅁杍睁䍁䄴䅥獂䡁䅍兢摂䕁䅑睊桁䍁䅑杖歁䑁䅑杍䅁䙁䉉䅁歂䅁䅁睊扂䕁䅕兖杁䕁䅙兡畂䝁䅅杢橂䝁䅫兙獂䍁䅁䅕祂䝁䄸杚灂䝁䅷党杁䍁䄰䅉祁䑁䅁杍睁䍁䄴䅥獂䡁䅍兢摂䕁䅑睊桁䍁䅑睖歁䑁䅑䅏㙁䍁䅑睖歁䑁䅕李䅁䙁䉑䅁奂䅁䅁睊扂䕁䅕兖杁䕁䅙兡畂䝁䅅杢橂䝁䅫兙獂䍁䅁䅕祂䝁䄸杚灂䝁䅷党杁䍁䄰䅉祁䑁䅁杍睁䍁䄴䅥獂䡁䅍兢摂䕁䅑睊桁䍁䅑䅗歁䑁䅑杍䅁䙁䉍䅁奂䅁䅁睊扂䕁䅕兖杁䕁䅙兡畂䝁䅅杢橂䝁䅫兙獂䍁䅁䅕祂䝁䄸杚灂䝁䅷党杁䍁䄰䅉祁䑁䅁杍睁䍁䄴䅥獂䡁䅍兢摂䕁䅑睊桁䍁䅑䅗歁䑁䅑睍䅁䙁䉕䅁杂䅁䅁睊扂䕁䅕兖杁䕁䅙兡畂䝁䅅杢橂䝁䅫兙獂䍁䅁䅕祂䝁䄸杚灂䝁䅷党杁䍁䄰䅉祁䑁䅁杍睁䍁䄴䅥獂䡁䅍兢摂䕁䅑兒呂䕁䅍睊桁䍁䅑村歁䑁䅅免ㅁ䅁䅁克䅍䙁䄴䅁湁䙁䅳兒噂䍁䅁杒灂䝁䄴兙畂䝁䅍兡桂䝁䅷䅉兂䡁䅉睢浂䝁䅫䅢求䍁䅁兌杁䑁䅉䅍祁䑁䅁杌㑂䝁䅷督瑂䙁䄰䅒䙂䙁䅍睑湁䍁䅅䅊䑂䍁䅑杍睁䅁䅁睋䅍䝁䅯䅁湁䙁䅳兒噂䍁䅁杒灂䝁䄴兙畂䝁䅍兡桂䝁䅷䅉兂䡁䅉睢浂䝁䅫䅢求䍁䅁兌杁䑁䅉䅍祁䑁䅁杌㑂䝁䅷督瑂䙁䄰䅒䙂䙁䅍睑湁䍁䅅䅊䑂䍁䅑杍ぁ䑁䅯䅊䑂䍁䅑睍ㅁ䅁䅁兌䅍䙁䄴䅁湁䙁䅳兒噂䍁䅁杒灂䝁䄴兙畂䝁䅍兡桂䝁䅷䅉兂䡁䅉睢浂䝁䅫䅢求䍁䅁兌杁䑁䅉䅍祁䑁䅁杌㑂䝁䅷督瑂䙁䄰䅒䙂䙁䅍睑湁䍁䅅䅊䑂䍁䅑睍㉁䅁䅁睌䅍䝁䅷䅁湁䙁䅳兒噂䍁䅁杒灂䝁䄴兙畂䝁䅍兡桂䝁䅷䅉兂䡁䅉睢浂䝁䅫䅢求䍁䅁兌杁䑁䅉䅍祁䑁䅁杌㑂䝁䅷督瑂䙁䄰䅒䙂䙁䅍睑湁䍁䅅䅊䑂䍁䅑䅎硁䑁䅯䅊䑂䍁䅑免硁䑁䅍䅁硁睁䅁杢䅁䍁䅣睗䙂䙁䅕䅉䝂䝁䅫杢桂䝁䄴睙灂䝁䅅䅢杁䙁䅁杣療䝁䅙兡獂䝁䅕䅉瑁䍁䅁杍睁䑁䅉䅍畁䡁䅧䅢穂䝁䄰兘䕂䕁䅕睕䑂䍁䅣光歁䕁䅑䅊硁䑁䅅䅏㙁䍁䅑睔歁䑁䅅免㑁䅁䅁杋䅍䝁䅯䅁湁䙁䅳兒噂䍁䅁杒灂䝁䄴兙畂䝁䅍兡桂䝁䅷䅉兂䡁䅉睢浂䝁䅫䅢求䍁䅁兌杁䑁䅉䅍祁䑁䅁杌㑂䝁䅷督瑂䙁䄰䅒䙂䙁䅍睑湁䍁䅅䅊䝂䍁䅑杍睁䑁䅯䅊䡂䍁䅑杍睁䅁䅁䅌䅍䝁䅯䅁湁䙁䅳兒噂䍁䅁杒灂䝁䄴兙畂䝁䅍兡桂䝁䅷䅉兂䡁䅉睢浂䝁䅫䅢求䍁䅁兌杁䑁䅉䅍祁䑁䅁杌㑂䝁䅷督瑂䙁䄰䅒䙂䙁䅍睑湁䍁䅅䅊䝂䍁䅑杍硁䑁䅯䅊䡂䍁䅑杍硁䅁䅁杌䅍䝁䅯䅁湁䙁䅳兒噂䍁䅁杒灂䝁䄴兙畂䝁䅍兡桂䝁䅷䅉兂䡁䅉睢浂䝁䅫䅢求䍁䅁兌杁䑁䅉䅍祁䑁䅁杌㑂䝁䅷督瑂䙁䄰䅒䙂䙁䅍睑湁䍁䅅䅊䝂䍁䅑睍㉁䑁䅯䅊䭂䍁䅑睍㉁䅁䅁䅍䅍䝁䅯䅁湁䙁䅳兒噂䍁䅁杒灂䝁䄴兙畂䝁䅍兡桂䝁䅷䅉兂䡁䅉睢浂䝁䅫䅢求䍁䅁兌杁䑁䅉䅍祁䑁䅁杌㑂䝁䅷督瑂䙁䄰䅒䙂䙁䅍睑湁䍁䅅䅊䝂䍁䅑睍㍁䑁䅯䅊䭂䍁䅑睍㍁䅁䅁杍䅍䙁䄴䅁湁䙁䅳兒噂䍁䅁杒灂䝁䄴兙畂䝁䅍兡桂䝁䅷䅉兂䡁䅉睢浂䝁䅫䅢求䍁䅁兌杁䑁䅉䅍祁䑁䅁杌㑂䝁䅷督瑂䙁䄰䅒䙂䙁䅍睑湁䍁䅅䅊呂䍁䅑睍㕁䅁䅁睍䅍䙁䄴䅁湁䙁䅳兒噂䍁䅁杒灂䝁䄴兙畂䝁䅍兡桂䝁䅷䅉兂䡁䅉睢浂䝁䅫䅢求䍁䅁兌杁䑁䅉䅍祁䑁䅁杌㑂䝁䅷督瑂䙁䄰䅒䙂䙁䅍睑湁䍁䅅䅊坂䍁䅑䅎祁䅁䅁䅎䅍䝁䅯䅁湁䙁䅳兒噂䍁䅁杒灂䝁䄴兙畂䝁䅍兡桂䝁䅷䅉兂䡁䅉睢浂䝁䅫䅢求䍁䅁兌杁䑁䅉䅍祁䑁䅁杌㑂䝁䅷督瑂䙁䄰䅒䙂䙁䅍睑湁䍁䅅䅊塂䍁䅑䅎㑁䑁䅯䅊塂䍁䅑兎㉁䅁䅁李䅍䙁䄴䅁湁䙁䅳兒噂䍁䅁杒灂䝁䄴兙畂䝁䅍兡桂䝁䅷䅉兂䡁䅉睢浂䝁䅫䅢求䍁䅁兌杁䑁䅉䅍祁䑁䅁杌㑂䝁䅷督瑂䙁䄰䅒䙂䙁䅍睑湁䍁䅅䅊奂䍁䅑䅎祁䅁䅁兎䅍䙁䄴䅁湁䙁䅳兒噂䍁䅁杒灂䝁䄴兙畂䝁䅍兡桂䝁䅷䅉兂䡁䅉睢浂䝁䅫䅢求䍁䅁兌杁䑁䅉䅍祁䑁䅁杌㑂䝁䅷督瑂䙁䄰䅒䙂䙁䅍睑湁䍁䅅䅊奂䍁䅑䅎穁䅁䅁睎䅍䙁䄴䅁湁䙁䅳兒噂䍁䅁杒灂䝁䄴兙畂䝁䅍兡桂䝁䅷䅉兂䡁䅉睢浂䝁䅫䅢求䍁䅁兌杁䑁䅉䅍祁䑁䅁杌㑂䝁䅷督瑂䙁䄰䅒兂䕁䅷睊桁䍁䅑村歁䑁䅅免ㅁ䅁䅁杖䅍䙁䅷䅁湁䙁䅳兒噂䍁䅁杒灂䝁䄴兙畂䝁䅍兡桂䝁䅷䅉兂䡁䅉睢浂䝁䅫䅢求䍁䅁兌杁䑁䅉䅍祁䑁䅁杌㑂䝁䅷督瑂䙁䄰䅒兂䕁䅷睊桁䍁䅑睑歁䑁䅉䅍䅁䙁䑧䅁潂䅁䅁睊扂䕁䅕兖杁䕁䅙兡畂䝁䅅杢橂䝁䅫兙獂䍁䅁䅕祂䝁䄸杚灂䝁䅷党杁䍁䄰䅉祁䑁䅁杍睁䍁䄴䅥獂䡁䅍兢摂䕁䅑䅕䵂䍁䅣光歁䕁䅍䅊祁䑁䅑杏歁䕁䅍䅊穁䑁䅕䅁慂睁䅁䅘䅁䍁䅣睗䙂䙁䅕䅉䝂䝁䅫杢桂䝁䄴睙灂䝁䅅䅢杁䙁䅁杣療䝁䅙兡獂䝁䅕䅉瑁䍁䅁杍睁䑁䅉䅍畁䡁䅧䅢穂䝁䄰兘䕂䙁䅁䅔湁䍁䅅䅊䑂䍁䅑睍㉁䅁䅁䅘䅍䝁䅯䅁湁䙁䅳兒噂䍁䅁杒灂䝁䄴兙畂䝁䅍兡桂䝁䅷䅉兂䡁䅉睢浂䝁䅫䅢求䍁䅁兌杁䑁䅉䅍祁䑁䅁杌㑂䝁䅷督瑂䙁䄰䅒兂䕁䅷睊桁䍁䅑睑歁䑁䅑免㙁䍁䅑睑歁䑁䅅免穁䅁䅁杘䅍䝁䅷䅁湁䙁䅳兒噂䍁䅁杒灂䝁䄴兙畂䝁䅍兡桂䝁䅷䅉兂䡁䅉睢浂䝁䅫䅢求䍁䅁兌杁䑁䅉䅍祁䑁䅁杌㑂䝁䅷督瑂䙁䄰䅒兂䕁䅷睊桁䍁䅑䅒歁䑁䅅免㑁䑁䅯䅊偂䍁䅑免硁䑁䅧䅁塂睁䅁䅡䅁䍁䅣睗䙂䙁䅕䅉䝂䝁䅫杢桂䝁䄴睙灂䝁䅅䅢杁䙁䅁杣療䝁䅙兡獂䝁䅕䅉瑁䍁䅁杍睁䑁䅉䅍畁䡁䅧䅢穂䝁䄰兘䕂䙁䅁䅔湁䍁䅅䅊䝂䍁䅑杍睁䑁䅯䅊䡂䍁䅑杍睁䅁䅁兗䅍䝁䅧䅁湁䙁䅳兒噂䍁䅁杒灂䝁䄴兙畂䝁䅍兡桂䝁䅷䅉兂䡁䅉睢浂䝁䅫䅢求䍁䅁兌杁䑁䅉䅍祁䑁䅁杌㑂䝁䅷督瑂䙁䄰䅒兂䕁䅷睊桁䍁䅑杒歁䑁䅉免㙁䍁䅑睒歁䑁䅉免䅁䙁䑳䅁潂䅁䅁睊扂䕁䅕兖杁䕁䅙兡畂䝁䅅杢橂䝁䅫兙獂䍁䅁䅕祂䝁䄸杚灂䝁䅷党杁䍁䄰䅉祁䑁䅁杍睁䍁䄴䅥獂䡁䅍兢摂䕁䅑䅕䵂䍁䅣光歁䕁䅙䅊穁䑁䅙杏歁䕁䅯䅊穁䑁䅙䅁摂睁䅁䅡䅁䍁䅣睗䙂䙁䅕䅉䝂䝁䅫杢桂䝁䄴睙灂䝁䅅䅢杁䙁䅁杣療䝁䅙兡獂䝁䅕䅉瑁䍁䅁杍睁䑁䅉䅍畁䡁䅧䅢穂䝁䄰兘䕂䙁䅁䅔湁䍁䅅䅊䝂䍁䅑睍㍁䑁䅯䅊䭂䍁䅑睍㍁䅁䅁睘䅍䙁䅷䅁湁䙁䅳兒噂䍁䅁杒灂䝁䄴兙畂䝁䅍兡桂䝁䅷䅉兂䡁䅉睢浂䝁䅫䅢求䍁䅁兌杁䑁䅉䅍祁䑁䅁杌㑂䝁䅷督瑂䙁䄰䅒兂䕁䅷睊桁䍁䅑睕歁䑁䅍兏䅁䝁䑁䅁捂䅁䅁睊扂䕁䅕兖杁䕁䅙兡畂䝁䅅杢橂䝁䅫兙獂䍁䅁䅕祂䝁䄸杚灂䝁䅷党杁䍁䄰䅉祁䑁䅁杍睁䍁䄴䅥獂䡁䅍兢摂䕁䅑䅕䵂䍁䅣光歁䙁䅙䅊ぁ䑁䅉䅁桂睁䅁䅡䅁䍁䅣睗䙂䙁䅕䅉䝂䝁䅫杢桂䝁䄴睙灂䝁䅅䅢杁䙁䅁杣療䝁䅙兡獂䝁䅕䅉瑁䍁䅁杍睁䑁䅉䅍畁䡁䅧䅢穂䝁䄰兘䕂䙁䅁䅔湁䍁䅅䅊塂䍁䅑䅎㑁䑁䅯䅊塂䍁䅑兎㉁䅁䅁睙䅍䙁䅷䅁湁䙁䅳兒噂䍁䅁杒灂䝁䄴兙畂䝁䅍兡桂䝁䅷䅉兂䡁䅉睢浂䝁䅫䅢求䍁䅁兌杁䑁䅉䅍祁䑁䅁杌㑂䝁䅷督瑂䙁䄰䅒兂䕁䅷睊桁䍁䅑䅗歁䑁䅑杍䅁䝁䑉䅁捂䅁䅁睊扂䕁䅕兖杁䕁䅙兡畂䝁䅅杢橂䝁䅫兙獂䍁䅁䅕祂䝁䄸杚灂䝁䅷党杁䍁䄰䅉祁䑁䅁杍睁䍁䄴䅥獂䡁䅍兢摂䕁䅑䅕䵂䍁䅣光歁䙁䅧䅊ぁ䑁䅍䅁歂睁䅁杚䅁䍁䅣睗䙂䙁䅕䅉䝂䝁䅫杢桂䝁䄴睙灂䝁䅅䅢杁䙁䅁杣療䝁䅙兡獂䝁䅕䅉瑁䍁䅁杍睁䑁䅉䅍畁䡁䅧䅢穂䝁䄰兘䕂䙁䅑兒杁䍁䅧杍灁䍁䅣光歁䕁䅉䅊硁䑁䅅兎䅁䥁䉍䅁歂䅁䅁睊扂䕁䅕兖杁䕁䅙兡畂䝁䅅杢橂䝁䅫兙獂䍁䅁䅕祂䝁䄸杚灂䝁䅷党杁䍁䄰䅉祁䑁䅁杍睁䍁䄴䅥獂䡁䅍兢摂䕁䅑䅖䙂䍁䅁䅋祁䍁䅫睊桁䍁䅑睑歁䑁䅉䅍䅁䡁䉙䅁睂䅁䅁睊扂䕁䅕兖杁䕁䅙兡畂䝁䅅杢橂䝁䅫兙獂䍁䅁䅕祂䝁䄸杚灂䝁䅷党杁䍁䄰䅉祁䑁䅁杍睁䍁䄴䅥獂䡁䅍兢摂䕁䅑䅖䙂䍁䅁䅋祁䍁䅫睊桁䍁䅑睑歁䑁䅉䅎㙁䍁䅑睑歁䑁䅍兎䅁䡁䉧䅁歂䅁䅁睊扂䕁䅕兖杁䕁䅙兡畂䝁䅅杢橂䝁䅫兙獂䍁䅁䅕祂䝁䄸杚灂䝁䅷党杁䍁䄰䅉祁䑁䅁杍睁䍁䄴䅥獂䡁䅍兢摂䕁䅑䅖䙂䍁䅁䅋祁䍁䅫睊桁䍁䅑睑歁䑁䅍李䅁䡁䉯䅁祂䅁䅁睊扂䕁䅕兖杁䕁䅙兡畂䝁䅅杢橂䝁䅫兙獂䍁䅁䅕祂䝁䄸杚灂䝁䅷党杁䍁䄰䅉祁䑁䅁杍睁䍁䄴䅥獂䡁䅍兢摂䕁䅑䅖䙂䍁䅁䅋祁䍁䅫睊桁䍁䅑睑歁䑁䅑免㙁䍁䅑睑歁䑁䅅免穁䅁䅁䅦䅅䡁䅑䅁湁䙁䅳兒噂䍁䅁杒灂䝁䄴兙畂䝁䅍兡桂䝁䅷䅉兂䡁䅉睢浂䝁䅫䅢求䍁䅁兌杁䑁䅉䅍祁䑁䅁杌㑂䝁䅷督瑂䙁䄰䅒啂䕁䅕䅉潁䑁䅉克湁䍁䅅䅊䕂䍁䅑免硁䑁䅧杏歁䕁䄸䅊硁䑁䅅䅏䅁䥁䉑䅁睂䅁䅁睊扂䕁䅕兖杁䕁䅙兡畂䝁䅅杢橂䝁䅫兙獂䍁䅁䅕祂䝁䄸杚灂䝁䅷党杁䍁䄰䅉祁䑁䅁杍睁䍁䄴䅥獂䡁䅍兢摂䕁䅑䅖䙂䍁䅁䅋祁䍁䅫睊桁䍁䅑杒歁䑁䅉䅍㙁䍁䅑睒歁䑁䅉䅍䅁䡁䉣䅁睂䅁䅁睊扂䕁䅕兖杁䕁䅙兡畂䝁䅅杢橂䝁䅫兙獂䍁䅁䅕祂䝁䄸杚灂䝁䅷党杁䍁䄰䅉祁䑁䅁杍睁䍁䄴䅥獂䡁䅍兢摂䕁䅑䅖䙂䍁䅁䅋祁䍁䅫睊桁䍁䅑杒歁䑁䅉免㙁䍁䅑睒歁䑁䅉免䅁䡁䉫䅁睂䅁䅁睊扂䕁䅕兖杁䕁䅙兡畂䝁䅅杢橂䝁䅫兙獂䍁䅁䅕祂䝁䄸杚灂䝁䅷党杁䍁䄰䅉祁䑁䅁杍睁䍁䄴䅥獂䡁䅍兢摂䕁䅑䅖䙂䍁䅁䅋祁䍁䅫睊桁䍁䅑杒歁䑁䅍李㙁䍁䅑杓歁䑁䅍李䅁䡁䉳䅁睂䅁䅁睊扂䕁䅕兖杁䕁䅙兡畂䝁䅅杢橂䝁䅫兙獂䍁䅁䅕祂䝁䄸杚灂䝁䅷党杁䍁䄰䅉祁䑁䅁杍睁䍁䄴䅥獂䡁䅍兢摂䕁䅑䅖䙂䍁䅁䅋祁䍁䅫睊桁䍁䅑杒歁䑁䅍睎㙁䍁䅑杓歁䑁䅍睎䅁䡁䈰䅁歂䅁䅁睊扂䕁䅕兖杁䕁䅙兡畂䝁䅅杢橂䝁䅫兙獂䍁䅁䅕祂䝁䄸杚灂䝁䅷党杁䍁䄰䅉祁䑁䅁杍睁䍁䄴䅥獂䡁䅍兢摂䕁䅑䅖䙂䍁䅁䅋祁䍁䅫睊桁䍁䅑睕歁䑁䅍兏䅁䡁䈴䅁歂䅁䅁睊扂䕁䅕兖杁䕁䅙兡畂䝁䅅杢橂䝁䅫兙獂䍁䅁䅕祂䝁䄸杚灂䝁䅷党杁䍁䄰䅉祁䑁䅁杍睁䍁䄴䅥獂䡁䅍兢摂䕁䅑䅖䙂䍁䅁䅋祁䍁䅫睊桁䍁䅑杖歁䑁䅑杍䅁䡁䈸䅁睂䅁䅁睊扂䕁䅕兖杁䕁䅙兡畂䝁䅅杢橂䝁䅫兙獂䍁䅁䅕祂䝁䄸杚灂䝁䅷党杁䍁䄰䅉祁䑁䅁杍睁䍁䄴䅥獂䡁䅍兢摂䕁䅑䅖䙂䍁䅁䅋祁䍁䅫睊桁䍁䅑睖歁䑁䅑䅏㙁䍁䅑睖歁䑁䅕李䅁䥁䉅䅁歂䅁䅁睊扂䕁䅕兖杁䕁䅙兡畂䝁䅅杢橂䝁䅫兙獂䍁䅁䅕祂䝁䄸杚灂䝁䅷党杁䍁䄰䅉祁䑁䅁杍睁䍁䄴䅥獂䡁䅍兢摂䕁䅑䅖䙂䍁䅁䅋祁䍁䅫睊桁䍁䅑䅗歁䑁䅑杍䅁䥁䉁䅁歂䅁䅁睊扂䕁䅕兖杁䕁䅙兡畂䝁䅅杢橂䝁䅫兙獂䍁䅁䅕祂䝁䄸杚灂䝁䅷党杁䍁䄰䅉祁䑁䅁杍睁䍁䄴䅥獂䡁䅍兢摂䕁䅑䅖䙂䍁䅁䅋祁䍁䅫睊桁䍁䅑䅗歁䑁䅑睍䅁䥁䉉䅁敂䅁䅁睊扂䕁䅕兖杁䕁䅙兡畂䝁䅅杢橂䝁䅫兙獂䍁䅁䅕祂䝁䄸杚灂䝁䅷党杁䍁䄰䅉祁䑁䅁杍睁䍁䄴䅥獂䡁䅍兢摂䕁䅑䅖䙂䍁䅣光歁䕁䅉䅊硁䑁䅅兎䅁䡁䉁䅁捂䅁䅁睊扂䕁䅕兖杁䕁䅙兡畂䝁䅅杢橂䝁䅫兙獂䍁䅁䅕祂䝁䄸杚灂䝁䅷党杁䍁䄰䅉祁䑁䅁杍睁䍁䄴䅥獂䡁䅍兢摂䕁䅑䅖䙂䍁䅣光歁䕁䅍䅊祁䑁䅁䅁湂允䅁䅡䅁䍁䅣睗䙂䙁䅕䅉䝂䝁䅫杢桂䝁䄴睙灂䝁䅅䅢杁䙁䅁杣療䝁䅙兡獂䝁䅕䅉瑁䍁䅁杍睁䑁䅉䅍畁䡁䅧䅢穂䝁䄰兘䕂䙁䅑兒湁䍁䅅䅊䑂䍁䅑杍ぁ䑁䅯䅊䑂䍁䅑睍ㅁ䅁䅁兡䅅䙁䅷䅁湁䙁䅳兒噂䍁䅁杒灂䝁䄴兙畂䝁䅍兡桂䝁䅷䅉兂䡁䅉睢浂䝁䅫䅢求䍁䅁兌杁䑁䅉䅍祁䑁䅁杌㑂䝁䅷督瑂䙁䄰䅒啂䕁䅕睊桁䍁䅑睑歁䑁䅍李䅁䝁䉳䅁煂䅁䅁睊扂䕁䅕兖杁䕁䅙兡畂䝁䅅杢橂䝁䅫兙獂䍁䅁䅕祂䝁䄸杚灂䝁䅷党杁䍁䄰䅉祁䑁䅁杍睁䍁䄴䅥獂䡁䅍兢摂䕁䅑䅖䙂䍁䅣光歁䕁䅍䅊ぁ䑁䅅杏歁䕁䅍䅊硁䑁䅅睍䅁䝁䈰䅁獂䅁䅁睊扂䕁䅕兖杁䕁䅙兡畂䝁䅅杢橂䝁䅫兙獂䍁䅁䅕祂䝁䄸杚灂䝁䅷党杁䍁䄰䅉祁䑁䅁杍睁䍁䄴䅥獂䡁䅍兢摂䕁䅑䅖䙂䍁䅣光歁䕁䅑䅊硁䑁䅅䅏㙁䍁䅑睔歁䑁䅅免㑁䅁䅁兣䅅䝁䅧䅁湁䙁䅳兒噂䍁䅁杒灂䝁䄴兙畂䝁䅍兡桂䝁䅷䅉兂䡁䅉睢浂䝁䅫䅢求䍁䅁兌杁䑁䅉䅍祁䑁䅁杌㑂䝁䅷督瑂䙁䄰䅒啂䕁䅕睊桁䍁䅑杒歁䑁䅉䅍㙁䍁䅑睒歁䑁䅉䅍䅁䝁䉧䅁潂䅁䅁睊扂䕁䅕兖杁䕁䅙兡畂䝁䅅杢橂䝁䅫兙獂䍁䅁䅕祂䝁䄸杚灂䝁䅷党杁䍁䄰䅉祁䑁䅁杍睁䍁䄴䅥獂䡁䅍兢摂䕁䅑䅖䙂䍁䅣光歁䕁䅙䅊祁䑁䅅杏歁䕁䅣䅊祁䑁䅅䅁煂允䅁䅡䅁䍁䅣睗䙂䙁䅕䅉䝂䝁䅫杢桂䝁䄴睙灂䝁䅅䅢杁䙁䅁杣療䝁䅙兡獂䝁䅕䅉瑁䍁䅁杍睁䑁䅉䅍畁䡁䅧䅢穂䝁䄰兘䕂䙁䅑兒湁䍁䅅䅊䝂䍁䅑睍㉁䑁䅯䅊䭂䍁䅑睍㉁䅁䅁䅢䅅䝁䅧䅁湁䙁䅳兒噂䍁䅁杒灂䝁䄴兙畂䝁䅍兡桂䝁䅷䅉兂䡁䅉睢浂䝁䅫䅢求䍁䅁兌杁䑁䅉䅍祁䑁䅁杌㑂䝁䅷督瑂䙁䄰䅒啂䕁䅕睊桁䍁䅑杒歁䑁䅍睎㙁䍁䅑杓歁䑁䅍睎䅁䝁䈴䅁捂䅁䅁睊扂䕁䅕兖杁䕁䅙兡畂䝁䅅杢橂䝁䅫兙獂䍁䅁䅕祂䝁䄸杚灂䝁䅷党杁䍁䄰䅉祁䑁䅁杍睁䍁䄴䅥獂䡁䅍兢摂䕁䅑䅖䙂䍁䅣光歁䙁䅍䅊穁䑁䅫䅁療允䅁䅘䅁䍁䅣睗䙂䙁䅕䅉䝂䝁䅫杢桂䝁䄴睙灂䝁䅅䅢杁䙁䅁杣療䝁䅙兡獂䝁䅕䅉瑁䍁䅁杍睁䑁䅉䅍畁䡁䅧䅢穂䝁䄰兘䕂䙁䅑兒湁䍁䅅䅊坂䍁䅑䅎祁䅁䅁杣䅅䝁䅧䅁湁䙁䅳兒噂䍁䅁杒灂䝁䄴兙畂䝁䅍兡桂䝁䅷䅉兂䡁䅉睢浂䝁䅫䅢求䍁䅁兌杁䑁䅉䅍祁䑁䅁杌㑂䝁䅷督瑂䙁䄰䅒啂䕁䅕睊桁䍁䅑睖歁䑁䅑䅏㙁䍁䅑睖歁䑁䅕李䅁䡁䉑䅁捂䅁䅁睊扂䕁䅕兖杁䕁䅙兡畂䝁䅅杢橂䝁䅫兙獂䍁䅁䅕祂䝁䄸杚灂䝁䅷党杁䍁䄰䅉祁䑁䅁杍睁䍁䄴䅥獂䡁䅍兢摂䕁䅑䅖䙂䍁䅣光歁䙁䅧䅊ぁ䑁䅉䅁穂允䅁䅘䅁䍁䅣睗䙂䙁䅕䅉䝂䝁䅫杢桂䝁䄴睙灂䝁䅅䅢杁䙁䅁杣療䝁䅙兡獂䝁䅕䅉瑁䍁䅁杍睁䑁䅉䅍畁䡁䅧䅢穂䝁䄰兘䕂䙁䅑兒湁䍁䅅䅊奂䍁䅑䅎穁䅁䅁兤䅅䝁䅙䅁湁䙁䅳兒噂䍁䅁杒灂䝁䄴兙畂䝁䅍兡桂䝁䅷䅉兂䡁䅉睢浂䝁䅫䅢求䍁䅁兌杁䑁䅉䅍祁䑁䅁杌㑂䝁䅷督瑂䙁䄰䅒噂䕁䅳䅉潁䑁䅉克湁䍁䅅䅊䍂䍁䅑免硁䑁䅕䅁桃允䅁䅚䅁䍁䅣睗䙂䙁䅕䅉䝂䝁䅫杢桂䝁䄴睙灂䝁䅅䅢杁䙁䅁杣療䝁䅙兡獂䝁䅕䅉瑁䍁䅁杍睁䑁䅉䅍畁䡁䅧䅢穂䝁䄰兘䕂䙁䅕睓杁䍁䅧杍灁䍁䅣光歁䕁䅍䅊祁䑁䅁䅁啃允䅁䅣䅁䍁䅣睗䙂䙁䅕䅉䝂䝁䅫杢桂䝁䄴睙灂䝁䅅䅢杁䙁䅁杣療䝁䅙兡獂䝁䅕䅉瑁䍁䅁杍睁䑁䅉䅍畁䡁䅧䅢穂䝁䄰兘䕂䙁䅕睓杁䍁䅧杍灁䍁䅣光歁䕁䅍䅊祁䑁䅑杏歁䕁䅍䅊穁䑁䅕䅁坃允䅁䅚䅁䍁䅣睗䙂䙁䅕䅉䝂䝁䅫杢桂䝁䄴睙灂䝁䅅䅢杁䙁䅁杣療䝁䅙兡獂䝁䅕䅉瑁䍁䅁杍睁䑁䅉䅍畁䡁䅧䅢穂䝁䄰兘䕂䙁䅕睓杁䍁䅧杍灁䍁䅣光歁䕁䅍䅊穁䑁䅙䅁奃允䅁杣䅁䍁䅣睗䙂䙁䅕䅉䝂䝁䅫杢桂䝁䄴睙灂䝁䅅䅢杁䙁䅁杣療䝁䅙兡獂䝁䅕䅉瑁䍁䅁杍睁䑁䅉䅍畁䡁䅧䅢穂䝁䄰兘䕂䙁䅕睓杁䍁䅧杍灁䍁䅣光歁䕁䅍䅊ぁ䑁䅅杏歁䕁䅍䅊硁䑁䅅睍䅁䩁䉯䅁あ䅁䅁睊扂䕁䅕兖杁䕁䅙兡畂䝁䅅杢橂䝁䅫兙獂䍁䅁䅕祂䝁䄸杚灂䝁䅷党杁䍁䄰䅉祁䑁䅁杍睁䍁䄴䅥獂䡁䅍兢摂䕁䅑兖䱂䍁䅁䅋祁䍁䅫睊桁䍁䅑䅒歁䑁䅅免㑁䑁䅯䅊偂䍁䅑免硁䑁䅧䅁楃允䅁䅣䅁䍁䅣睗䙂䙁䅕䅉䝂䝁䅫杢桂䝁䄴睙灂䝁䅅䅢杁䙁䅁杣療䝁䅙兡獂䝁䅕䅉瑁䍁䅁杍睁䑁䅉䅍畁䡁䅧䅢穂䝁䄰兘䕂䙁䅕睓杁䍁䅧杍灁䍁䅣光歁䕁䅙䅊祁䑁䅁杏歁䕁䅣䅊祁䑁䅁䅁噃允䅁䅣䅁䍁䅣睗䙂䙁䅕䅉䝂䝁䅫杢桂䝁䄴睙灂䝁䅅䅢杁䙁䅁杣療䝁䅙兡獂䝁䅕䅉瑁䍁䅁杍睁䑁䅉䅍畁䡁䅧䅢穂䝁䄰兘䕂䙁䅕睓杁䍁䅧杍灁䍁䅣光歁䕁䅙䅊祁䑁䅅杏歁䕁䅣䅊祁䑁䅅䅁塃允䅁䅣䅁䍁䅣睗䙂䙁䅕䅉䝂䝁䅫杢桂䝁䄴睙灂䝁䅅䅢杁䙁䅁杣療䝁䅙兡獂䝁䅕䅉瑁䍁䅁杍睁䑁䅉䅍畁䡁䅧䅢穂䝁䄰兘䕂䙁䅕睓杁䍁䅧杍灁䍁䅣光歁䕁䅙䅊穁䑁䅙杏歁䕁䅯䅊穁䑁䅙䅁婃允䅁䅣䅁䍁䅣睗䙂䙁䅕䅉䝂䝁䅫杢桂䝁䄴睙灂䝁䅅䅢杁䙁䅁杣療䝁䅙兡獂䝁䅕䅉瑁䍁䅁杍睁䑁䅉䅍畁䡁䅧䅢穂䝁䄰兘䕂䙁䅕睓杁䍁䅧杍灁䍁䅣光歁䕁䅙䅊穁䑁䅣杏歁䕁䅯䅊穁䑁䅣䅁扃允䅁䅚䅁䍁䅣睗䙂䙁䅕䅉䝂䝁䅫杢桂䝁䄴睙灂䝁䅅䅢杁䙁䅁杣療䝁䅙兡獂䝁䅕䅉瑁䍁䅁杍睁䑁䅉䅍畁䡁䅧䅢穂䝁䄰兘䕂䙁䅕睓杁䍁䅧杍灁䍁䅣光歁䙁䅍䅊穁䑁䅫䅁捃允䅁䅚䅁䍁䅣睗䙂䙁䅕䅉䝂䝁䅫杢桂䝁䄴睙灂䝁䅅䅢杁䙁䅁杣療䝁䅙兡獂䝁䅕䅉瑁䍁䅁杍睁䑁䅉䅍畁䡁䅧䅢穂䝁䄰兘䕂䙁䅕睓杁䍁䅧杍灁䍁䅣光歁䙁䅙䅊ぁ䑁䅉䅁摃允䅁䅣䅁䍁䅣睗䙂䙁䅕䅉䝂䝁䅫杢桂䝁䄴睙灂䝁䅅䅢杁䙁䅁杣療䝁䅙兡獂䝁䅕䅉瑁䍁䅁杍睁䑁䅉䅍畁䡁䅧䅢穂䝁䄰兘䕂䙁䅕睓杁䍁䅧杍灁䍁䅣光歁䙁䅣䅊ぁ䑁䅧杏歁䙁䅣䅊ㅁ䑁䅙䅁晃允䅁䅚䅁䍁䅣睗䙂䙁䅕䅉䝂䝁䅫杢桂䝁䄴睙灂䝁䅅䅢杁䙁䅁杣療䝁䅙兡獂䝁䅕䅉瑁䍁䅁杍睁䑁䅉䅍畁䡁䅧䅢穂䝁䄰兘䕂䙁䅕睓杁䍁䅧杍灁䍁䅣光歁䙁䅧䅊ぁ䑁䅉䅁敃允䅁䅚䅁䍁䅣睗䙂䙁䅕䅉䝂䝁䅫杢桂䝁䄴睙灂䝁䅅䅢杁䙁䅁杣療䝁䅙兡獂䝁䅕䅉瑁䍁䅁杍睁䑁䅉䅍畁䡁䅧䅢穂䝁䄰兘䕂䙁䅕睓杁䍁䅧杍灁䍁䅣光歁䙁䅧䅊ぁ䑁䅍䅁权允䅁杚䅁䍁䅣睗䙂䙁䅕䅉䝂䝁䅫杢桂䝁䄴睙灂䝁䅅䅢杁䙁䅁杣療䝁䅙兡獂䝁䅕䅉瑁䍁䅁杍睁䑁䅉䅍畁䡁䅧䅢穂䝁䄰兘䕂䙁䅕睓杁䍁䅧睍灁䍁䅣光歁䕁䅉䅊硁䑁䅅兎䅁䩁䉉䅁歂䅁䅁睊扂䕁䅕兖杁䕁䅙兡畂䝁䅅杢橂䝁䅫兙獂䍁䅁䅕祂䝁䄸杚灂䝁䅷党杁䍁䄰䅉祁䑁䅁杍睁䍁䄴䅥獂䡁䅍兢摂䕁䅑兖䱂䍁䅁䅋穁䍁䅫睊桁䍁䅑睑歁䑁䅉䅍䅁䥁䉕䅁睂䅁䅁睊扂䕁䅕兖杁䕁䅙兡畂䝁䅅杢橂䝁䅫兙獂䍁䅁䅕祂䝁䄸杚灂䝁䅷党杁䍁䄰䅉祁䑁䅁杍睁䍁䄴䅥獂䡁䅍兢摂䕁䅑兖䱂䍁䅁䅋穁䍁䅫睊桁䍁䅑睑歁䑁䅉䅎㙁䍁䅑睑歁䑁䅍兎䅁䥁䉣䅁歂䅁䅁睊扂䕁䅕兖杁䕁䅙兡畂䝁䅅杢橂䝁䅫兙獂䍁䅁䅕祂䝁䄸杚灂䝁䅷党杁䍁䄰䅉祁䑁䅁杍睁䍁䄴䅥獂䡁䅍兢摂䕁䅑兖䱂䍁䅁䅋穁䍁䅫睊桁䍁䅑睑歁䑁䅍李䅁䥁䉫䅁祂䅁䅁睊扂䕁䅕兖杁䕁䅙兡畂䝁䅅杢橂䝁䅫兙獂䍁䅁䅕祂䝁䄸杚灂䝁䅷党杁䍁䄰䅉祁䑁䅁杍睁䍁䄴䅥獂䡁䅍兢摂䕁䅑兖䱂䍁䅁䅋穁䍁䅫睊桁䍁䅑睑歁䑁䅑免㙁䍁䅑睑歁䑁䅅免穁䅁䅁睩䅅䡁䅑䅁湁䙁䅳兒噂䍁䅁杒灂䝁䄴兙畂䝁䅍兡桂䝁䅷䅉兂䡁䅉睢浂䝁䅫䅢求䍁䅁兌杁䑁䅉䅍祁䑁䅁杌㑂䝁䅷督瑂䙁䄰䅒噂䕁䅳䅉潁䑁䅍克湁䍁䅅䅊䕂䍁䅑免硁䑁䅧杏歁䕁䄸䅊硁䑁䅅䅏䅁䩁䉍䅁睂䅁䅁睊扂䕁䅕兖杁䕁䅙兡畂䝁䅅杢橂䝁䅫兙獂䍁䅁䅕祂䝁䄸杚灂䝁䅷党杁䍁䄰䅉祁䑁䅁杍睁䍁䄴䅥獂䡁䅍兢摂䕁䅑兖䱂䍁䅁䅋穁䍁䅫睊桁䍁䅑杒歁䑁䅉䅍㙁䍁䅑睒歁䑁䅉䅍䅁䥁䉙䅁睂䅁䅁睊扂䕁䅕兖杁䕁䅙兡畂䝁䅅杢橂䝁䅫兙獂䍁䅁䅕祂䝁䄸杚灂䝁䅷党杁䍁䄰䅉祁䑁䅁杍睁䍁䄴䅥獂䡁䅍兢摂䕁䅑兖䱂䍁䅁䅋穁䍁䅫睊桁䍁䅑杒歁䑁䅉免㙁䍁䅑睒歁䑁䅉免䅁䥁䉧䅁睂䅁䅁睊扂䕁䅕兖杁䕁䅙兡畂䝁䅅杢橂䝁䅫兙獂䍁䅁䅕祂䝁䄸杚灂䝁䅷党杁䍁䄰䅉祁䑁䅁杍睁䍁䄴䅥獂䡁䅍兢摂䕁䅑兖䱂䍁䅁䅋穁䍁䅫睊桁䍁䅑杒歁䑁䅍李㙁䍁䅑杓歁䑁䅍李䅁䥁䉯䅁睂䅁䅁睊扂䕁䅕兖杁䕁䅙兡畂䝁䅅杢橂䝁䅫兙獂䍁䅁䅕祂䝁䄸杚灂䝁䅷党杁䍁䄰䅉祁䑁䅁杍睁䍁䄴䅥獂䡁䅍兢摂䕁䅑兖䱂䍁䅁䅋穁䍁䅫睊桁䍁䅑杒歁䑁䅍睎㙁䍁䅑杓歁䑁䅍睎䅁䥁䉷䅁歂䅁䅁睊扂䕁䅕兖杁䕁䅙兡畂䝁䅅杢橂䝁䅫兙獂䍁䅁䅕祂䝁䄸杚灂䝁䅷党杁䍁䄰䅉祁䑁䅁杍睁䍁䄴䅥獂䡁䅍兢摂䕁䅑兖䱂䍁䅁䅋穁䍁䅫睊桁䍁䅑睕歁䑁䅍兏䅁䩁䉅䅁歂䅁䅁睊扂䕁䅕兖杁䕁䅙兡畂䝁䅅杢橂䝁䅫兙獂䍁䅁䅕祂䝁䄸杚灂䝁䅷党杁䍁䄰䅉祁䑁䅁杍睁䍁䄴䅥獂䡁䅍兢摂䕁䅑兖䱂䍁䅁䅋穁䍁䅫睊桁䍁䅑杖歁䑁䅑杍䅁䥁䈰䅁睂䅁䅁睊扂䕁䅕兖杁䕁䅙兡畂䝁䅅杢橂䝁䅫兙獂䍁䅁䅕祂䝁䄸杚灂䝁䅷党杁䍁䄰䅉祁䑁䅁杍睁䍁䄴䅥獂䡁䅍兢摂䕁䅑兖䱂䍁䅁䅋穁䍁䅫睊桁䍁䅑睖歁䑁䅑䅏㙁䍁䅑睖歁䑁䅕李䅁䥁䈸䅁歂䅁䅁睊扂䕁䅕兖杁䕁䅙兡畂䝁䅅杢橂䝁䅫兙獂䍁䅁䅕祂䝁䄸杚灂䝁䅷党杁䍁䄰䅉祁䑁䅁杍睁䍁䄴䅥獂䡁䅍兢摂䕁䅑兖䱂䍁䅁䅋穁䍁䅫睊桁䍁䅑䅗歁䑁䅑杍䅁䥁䈴䅁歂䅁䅁睊扂䕁䅕兖杁䕁䅙兡畂䝁䅅杢橂䝁䅫兙獂䍁䅁䅕祂䝁䄸杚灂䝁䅷党杁䍁䄰䅉祁䑁䅁杍睁䍁䄴䅥獂䡁䅍兢摂䕁䅑兖䱂䍁䅁䅋穁䍁䅫睊桁䍁䅑䅗歁䑁䅑睍䅁䩁䉁䅁敂䅁䅁睊扂䕁䅕兖杁䕁䅙兡畂䝁䅅杢橂䝁䅫兙獂䍁䅁䅕祂䝁䄸杚灂䝁䅷党杁䍁䄰䅉祁䑁䅁杍睁䍁䄴䅥獂䡁䅍兢摂䕁䅑兖䱂䍁䅣光歁䕁䅉䅊硁䑁䅅兎䅁䭁䑁䅁捂䅁䅁睊扂䕁䅕兖杁䕁䅙兡畂䝁䅅杢橂䝁䅫兙獂䍁䅁䅕祂䝁䄸杚灂䝁䅷党杁䍁䄰䅉祁䑁䅁杍睁䍁䄴䅥獂䡁䅍兢摂䕁䅑兖䱂䍁䅣光歁䕁䅍䅊祁䑁䅁䅁呃睁䅁䅡䅁䍁䅣睗䙂䙁䅕䅉䝂䝁䅫杢桂䝁䄴睙灂䝁䅅䅢杁䙁䅁杣療䝁䅙兡獂䝁䅕䅉瑁䍁䅁杍睁䑁䅉䅍畁䡁䅧䅢穂䝁䄰兘䕂䙁䅕睓湁䍁䅅䅊䑂䍁䅑杍ぁ䑁䅯䅊䑂䍁䅑睍ㅁ䅁䅁公䅍䙁䅷䅁湁䙁䅳兒噂䍁䅁杒灂䝁䄴兙畂䝁䅍兡桂䝁䅷䅉兂䡁䅉睢浂䝁䅫䅢求䍁䅁兌杁䑁䅉䅍祁䑁䅁杌㑂䝁䅷督瑂䙁䄰䅒噂䕁䅳睊桁䍁䅑睑歁䑁䅍李䅁䩁䑣䅁煂䅁䅁睊扂䕁䅕兖杁䕁䅙兡畂䝁䅅杢橂䝁䅫兙獂䍁䅁䅕祂䝁䄸杚灂䝁䅷党杁䍁䄰䅉祁䑁䅁杍睁䍁䄴䅥獂䡁䅍兢摂䕁䅑兖䱂䍁䅣光歁䕁䅍䅊ぁ䑁䅅杏歁䕁䅍䅊硁䑁䅅睍䅁䩁䑫䅁獂䅁䅁睊扂䕁䅕兖杁䕁䅙兡畂䝁䅅杢橂䝁䅫兙獂䍁䅁䅕祂䝁䄸杚灂䝁䅷党杁䍁䄰䅉祁䑁䅁杍睁䍁䄴䅥獂䡁䅍兢摂䕁䅑兖䱂䍁䅣光歁䕁䅑䅊硁䑁䅅䅏㙁䍁䅑睔歁䑁䅅免㑁䅁䅁兯䅍䝁䅧䅁湁䙁䅳兒噂䍁䅁杒灂䝁䄴兙畂䝁䅍兡桂䝁䅷䅉兂䡁䅉睢浂䝁䅫䅢求䍁䅁兌杁䑁䅉䅍祁䑁䅁杌㑂䝁䅷督瑂䙁䄰䅒噂䕁䅳睊桁䍁䅑杒歁䑁䅉䅍㙁䍁䅑睒歁䑁䅉䅍䅁䩁䑑䅁潂䅁䅁睊扂䕁䅕兖杁䕁䅙兡畂䝁䅅杢橂䝁䅫兙獂䍁䅁䅕祂䝁䄸杚灂䝁䅷党杁䍁䄰䅉祁䑁䅁杍睁䍁䄴䅥獂䡁䅍兢摂䕁䅑兖䱂䍁䅣光歁䕁䅙䅊祁䑁䅅杏歁䕁䅣䅊祁䑁䅅䅁坃睁䅁䅡䅁䍁䅣睗䙂䙁䅕䅉䝂䝁䅫杢桂䝁䄴睙灂䝁䅅䅢杁䙁䅁杣療䝁䅙兡獂䝁䅕䅉瑁䍁䅁杍睁䑁䅉䅍畁䡁䅧䅢穂䝁䄰兘䕂䙁䅕睓湁䍁䅅䅊䝂䍁䅑睍㉁䑁䅯䅊䭂䍁䅑睍㉁䅁䅁䅭䅍䝁䅧䅁湁䙁䅳兒噂䍁䅁杒灂䝁䄴兙畂䝁䅍兡桂䝁䅷䅉兂䡁䅉睢浂䝁䅫䅢求䍁䅁兌杁䑁䅉䅍祁䑁䅁杌㑂䝁䅷督瑂䙁䄰䅒噂䕁䅳睊桁䍁䅑杒歁䑁䅍睎㙁䍁䅑杓歁䑁䅍睎䅁䩁䑯䅁捂䅁䅁睊扂䕁䅕兖杁䕁䅙兡畂䝁䅅杢橂䝁䅫兙獂䍁䅁䅕祂䝁䄸杚灂䝁䅷党杁䍁䄰䅉祁䑁䅁杍睁䍁䄴䅥獂䡁䅍兢摂䕁䅑兖䱂䍁䅣光歁䙁䅍䅊穁䑁䅫䅁晃睁䅁䅘䅁䍁䅣睗䙂䙁䅕䅉䝂䝁䅫杢桂䝁䄴睙灂䝁䅅䅢杁䙁䅁杣療䝁䅙兡獂䝁䅕䅉瑁䍁䅁杍睁䑁䅉䅍畁䡁䅧䅢穂䝁䄰兘䕂䙁䅕睓湁䍁䅅䅊坂䍁䅑䅎祁䅁䅁睭䅍䝁䅧䅁湁䙁䅳兒噂䍁䅁杒灂䝁䄴兙畂䝁䅍兡桂䝁䅷䅉兂䡁䅉睢浂䝁䅫䅢求䍁䅁兌杁䑁䅉䅍祁䑁䅁杌㑂䝁䅷督瑂䙁䄰䅒噂䕁䅳睊桁䍁䅑睖歁䑁䅑䅏㙁䍁䅑睖歁䑁䅕李䅁䩁䐰䅁捂䅁䅁睊扂䕁䅕兖杁䕁䅙兡畂䝁䅅杢橂䝁䅫兙獂䍁䅁䅕祂䝁䄸杚灂䝁䅷党杁䍁䄰䅉祁䑁䅁杍睁䍁䄴䅥獂䡁䅍兢摂䕁䅑兖䱂䍁䅣光歁䙁䅧䅊ぁ䑁䅉䅁捃睁䅁䅘䅁䍁䅣睗䙂䙁䅕䅉䝂䝁䅫杢桂䝁䄴睙灂䝁䅅䅢杁䙁䅁杣療䝁䅙兡獂䝁䅕䅉瑁䍁䅁杍睁䑁䅉䅍畁䡁䅧䅢穂䝁䄰兘䕂䙁䅕睓湁䍁䅅䅊奂䍁䅑䅎穁䅁䅁杮䅍䝁䅙䅁湁䙁䅳兒噂䍁䅁杒灂䝁䄴兙畂䝁䅍兡桂䝁䅷䅉兂䡁䅉睢浂䝁䅫䅢求䍁䅁兌杁䑁䅉䅍祁䑁䅁杌㑂䝁䅷督瑂䙁䄰兒䑂䕁䅍䅉潁䑁䅉克湁䍁䅅䅊䍂䍁䅑免硁䑁䅕䅁摄允䅁䅚䅁䍁䅣睗䙂䙁䅕䅉䝂䝁䅫杢桂䝁䄴睙灂䝁䅅䅢杁䙁䅁杣療䝁䅙兡獂䝁䅕䅉瑁䍁䅁杍睁䑁䅉䅍畁䡁䅧䅢穂䝁䄰兘䙂䕁䅍睑杁䍁䅧杍灁䍁䅣光歁䕁䅍䅊祁䑁䅁䅁兄允䅁䅣䅁䍁䅣睗䙂䙁䅕䅉䝂䝁䅫杢桂䝁䄴睙灂䝁䅅䅢杁䙁䅁杣療䝁䅙兡獂䝁䅕䅉瑁䍁䅁杍睁䑁䅉䅍畁䡁䅧䅢穂䝁䄰兘䙂䕁䅍睑杁䍁䅧杍灁䍁䅣光歁䕁䅍䅊祁䑁䅑杏歁䕁䅍䅊穁䑁䅕䅁卄允䅁䅚䅁䍁䅣睗䙂䙁䅕䅉䝂䝁䅫杢桂䝁䄴睙灂䝁䅅䅢杁䙁䅁杣療䝁䅙兡獂䝁䅕䅉瑁䍁䅁杍睁䑁䅉䅍畁䡁䅧䅢穂䝁䄰兘䙂䕁䅍睑杁䍁䅧杍灁䍁䅣光歁䕁䅍䅊穁䑁䅙䅁奄允䅁杣䅁䍁䅣睗䙂䙁䅕䅉䝂䝁䅫杢桂䝁䄴睙灂䝁䅅䅢杁䙁䅁杣療䝁䅙兡獂䝁䅕䅉瑁䍁䅁杍睁䑁䅉䅍畁䡁䅧䅢穂䝁䄰兘䙂䕁䅍睑杁䍁䅧杍灁䍁䅣光歁䕁䅍䅊ぁ䑁䅅杏歁䕁䅍䅊硁䑁䅅睍䅁乁䉯䅁あ䅁䅁睊扂䕁䅕兖杁䕁䅙兡畂䝁䅅杢橂䝁䅫兙獂䍁䅁䅕祂䝁䄸杚灂䝁䅷党杁䍁䄰䅉祁䑁䅁杍睁䍁䄴䅥獂䡁䅍兢摂䕁䅕睑䑂䍁䅁䅋祁䍁䅫睊桁䍁䅑䅒歁䑁䅅免㑁䑁䅯䅊偂䍁䅑免硁䑁䅧䅁敄允䅁䅣䅁䍁䅣睗䙂䙁䅕䅉䝂䝁䅫杢桂䝁䄴睙灂䝁䅅䅢杁䙁䅁杣療䝁䅙兡獂䝁䅕䅉瑁䍁䅁杍睁䑁䅉䅍畁䡁䅧䅢穂䝁䄰兘䙂䕁䅍睑杁䍁䅧杍灁䍁䅣光歁䕁䅙䅊祁䑁䅁杏歁䕁䅣䅊祁䑁䅁䅁剄允䅁䅣䅁䍁䅣睗䙂䙁䅕䅉䝂䝁䅫杢桂䝁䄴睙灂䝁䅅䅢杁䙁䅁杣療䝁䅙兡獂䝁䅕䅉瑁䍁䅁杍睁䑁䅉䅍畁䡁䅧䅢穂䝁䄰兘䙂䕁䅍睑杁䍁䅧杍灁䍁䅣光歁䕁䅙䅊祁䑁䅅杏歁䕁䅣䅊祁䑁䅅䅁呄允䅁䅣䅁䍁䅣睗䙂䙁䅕䅉䝂䝁䅫杢桂䝁䄴睙灂䝁䅅䅢杁䙁䅁杣療䝁䅙兡獂䝁䅕䅉瑁䍁䅁杍睁䑁䅉䅍畁䡁䅧䅢穂䝁䄰兘䙂䕁䅍睑杁䍁䅧杍灁䍁䅣光歁䕁䅙䅊穁䑁䅙杏歁䕁䅯䅊穁䑁䅙䅁婄允䅁䅣䅁䍁䅣睗䙂䙁䅕䅉䝂䝁䅫杢桂䝁䄴睙灂䝁䅅䅢杁䙁䅁杣療䝁䅙兡獂䝁䅕䅉瑁䍁䅁杍睁䑁䅉䅍畁䡁䅧䅢穂䝁䄰兘䙂䕁䅍睑杁</t>
  </si>
  <si>
    <t>䑁䅑䅏㙁䍁䅑睖歁䑁䅕李䅁䥁䱅䅁祂䅁䅁睊扂䕁䅕兖杁䕁䅙兡畂䝁䅅杢橂䝁䅫兙獂䍁䅁䅕祂䝁䄸杚灂䝁䅷党杁䍁䄰䅉祁䑁䅁杍硁䍁䅁兌杁䑁䅍兌硁䑁䅉兌祁䑁䅉杌㑂䝁䅷督瑂䙁䄰䅕呂䕁䅕睒湁䍁䅅䅊奂䍁䅑䅎祁䅁䅁䅧䅳䡁䅉䅁湁䙁䅳兒噂䍁䅁杒灂䝁䄴兙畂䝁䅍兡桂䝁䅷䅉兂䡁䅉睢浂䝁䅫䅢求䍁䅁兌杁䑁䅉䅍祁䑁䅅䅉瑁䍁䅁睍瑁䑁䅅杍瑁䑁䅉杍畁䡁䅧䅢穂䝁䄰兘兂䙁䅍兒䡂䍁䅣光歁䙁䅧䅊ぁ䑁䅍䅁䍃睃䅁杧䅁䍁䅣睗䙂䙁䅕䅉䝂䝁䅫杢桂䝁䄴睙灂䝁䅅䅢杁䙁䅁杣療䝁䅙兡獂䝁䅕䅉瑁䍁䅁杍睁䑁䅉免杁䍁䄰䅉穁䍁䄰免祁䍁䄰杍祁䍁䄴䅥獂䡁䅍兢摂䙁䅁兙橂䝁䅫杚灂䝁䅍睑療䡁䅉䅣湁䍁䅅䅊䍂䍁䅑免硁䑁䅕䅁桁睃䅁䅧䅁䍁䅣睗䙂䙁䅕䅉䝂䝁䅫杢桂䝁䄴睙灂䝁䅅䅢杁䙁䅁杣療䝁䅙兡獂䝁䅕䅉瑁䍁䅁杍睁䑁䅉免杁䍁䄰䅉穁䍁䄰免祁䍁䄰杍祁䍁䄴䅥獂䡁䅍兢摂䙁䅁兙橂䝁䅫杚灂䝁䅍睑療䡁䅉䅣湁䍁䅅䅊䑂䍁䅑杍睁䅁䅁䅈䅳䥁䅷䅁湁䙁䅳兒噂䍁䅁杒灂䝁䄴兙畂䝁䅍兡桂䝁䅷䅉兂䡁䅉睢浂䝁䅫䅢求䍁䅁兌杁䑁䅉䅍祁䑁䅅䅉瑁䍁䅁睍瑁䑁䅅杍瑁䑁䅉杍畁䡁䅧䅢穂䝁䄰兘兂䝁䅅睙灂䝁䅙兡橂䕁䅍睢祂䡁䅁睊桁䍁䅑睑歁䑁䅉䅎㙁䍁䅑睑歁䑁䅍兎䅁䉁䰴䅁䅃䅁䅁睊扂䕁䅕兖杁䕁䅙兡畂䝁䅅杢橂䝁䅫兙獂䍁䅁䅕祂䝁䄸杚灂䝁䅷党杁䍁䄰䅉祁䑁䅁杍硁䍁䅁兌杁䑁䅍兌硁䑁䅉兌祁䑁䅉杌㑂䝁䅷督瑂䙁䄰䅕桂䝁䅍兡浂䝁䅫睙䑂䝁䄸杣睂䍁䅣光歁䕁䅍䅊穁䑁䅙䅁橁睃䅁杪䅁䍁䅣睗䙂䙁䅕䅉䝂䝁䅫杢桂䝁䄴睙灂䝁䅅䅢杁䙁䅁杣療䝁䅙兡獂䝁䅕䅉瑁䍁䅁杍睁䑁䅉免杁䍁䄰䅉穁䍁䄰免祁䍁䄰杍祁䍁䄴䅥獂䡁䅍兢摂䙁䅁兙橂䝁䅫杚灂䝁䅍睑療䡁䅉䅣湁䍁䅅䅊䑂䍁䅑䅎硁䑁䅯䅊䑂䍁䅑免硁䑁䅍䅁汁睃䅁䅫䅁䍁䅣睗䙂䙁䅕䅉䝂䝁䅫杢桂䝁䄴睙灂䝁䅅䅢杁䙁䅁杣療䝁䅙兡獂䝁䅕䅉瑁䍁䅁杍睁䑁䅉免杁䍁䄰䅉穁䍁䄰免祁䍁䄰杍祁䍁䄴䅥獂䡁䅍兢摂䙁䅁兙橂䝁䅫杚灂䝁䅍睑療䡁䅉䅣湁䍁䅅䅊䕂䍁䅑免硁䑁䅧杏歁䕁䄸䅊硁䑁䅅䅏䅁䍁䱉䅁䵃䅁䅁睊扂䕁䅕兖杁䕁䅙兡畂䝁䅅杢橂䝁䅫兙獂䍁䅁䅕祂䝁䄸杚灂䝁䅷党杁䍁䄰䅉祁䑁䅁杍硁䍁䅁兌杁䑁䅍兌硁䑁䅉兌祁䑁䅉杌㑂䝁䅷督瑂䙁䄰䅕桂䝁䅍兡浂䝁䅫睙䑂䝁䄸杣睂䍁䅣光歁䕁䅙䅊祁䑁䅁杏歁䕁䅣䅊祁䑁䅁䅁摁睃䅁䅪䅁䍁䅣睗䙂䙁䅕䅉䝂䝁䅫杢桂䝁䄴睙灂䝁䅅䅢杁䙁䅁杣療䝁䅙兡獂䝁䅕䅉瑁䍁䅁杍睁䑁䅉免杁䍁䄰䅉穁䍁䄰免祁䍁䄰杍祁䍁䄴䅥獂䡁䅍兢摂䙁䅁兙橂䝁䅫杚灂䝁䅍睑療䡁䅉䅣湁䍁䅅䅊䝂䍁䅑杍硁䑁䅯䅊䡂䍁䅑杍硁䅁䅁睈䅳䥁䅷䅁湁䙁䅳兒噂䍁䅁杒灂䝁䄴兙畂䝁䅍兡桂䝁䅷䅉兂䡁䅉睢浂䝁䅫䅢求䍁䅁兌杁䑁䅉䅍祁䑁䅅䅉瑁䍁䅁睍瑁䑁䅅杍瑁䑁䅉杍畁䡁䅧䅢穂䝁䄰兘兂䝁䅅睙灂䝁䅙兡橂䕁䅍睢祂䡁䅁睊桁䍁䅑杒歁䑁䅍李㙁䍁䅑杓歁䑁䅍李䅁䍁䱑䅁䵃䅁䅁睊扂䕁䅕兖杁䕁䅙兡畂䝁䅅杢橂䝁䅫兙獂䍁䅁䅕祂䝁䄸杚灂䝁䅷党杁䍁䄰䅉祁䑁䅁杍硁䍁䅁兌杁䑁䅍兌硁䑁䅉兌祁䑁䅉杌㑂䝁䅷督瑂䙁䄰䅕桂䝁䅍兡浂䝁䅫睙䑂䝁䄸杣睂䍁䅣光歁䕁䅙䅊穁䑁䅣杏歁䕁䅯䅊穁䑁䅣䅁流睃䅁䅧䅁䍁䅣睗䙂䙁䅕䅉䝂䝁䅫杢桂䝁䄴睙灂䝁䅅䅢杁䙁䅁杣療䝁䅙兡獂䝁䅕䅉瑁䍁䅁杍睁䑁䅉免杁䍁䄰䅉穁䍁䄰免祁䍁䄰杍祁䍁䄴䅥獂䡁䅍兢摂䙁䅁兙橂䝁䅫杚灂䝁䅍睑療䡁䅉䅣湁䍁䅅䅊呂䍁䅑睍㕁䅁䅁䅉䅳䥁䅁䅁湁䙁䅳兒噂䍁䅁杒灂䝁䄴兙畂䝁䅍兡桂䝁䅷䅉兂䡁䅉睢浂䝁䅫䅢求䍁䅁兌杁䑁䅉䅍祁䑁䅅䅉瑁䍁䅁睍瑁䑁䅅杍瑁䑁䅉杍畁䡁䅧䅢穂䝁䄰兘兂䝁䅅睙灂䝁䅙兡橂䕁䅍睢祂䡁䅁睊桁䍁䅑杖歁䑁䅑杍䅁䍁䱣䅁䵃䅁䅁睊扂䕁䅕兖杁䕁䅙兡畂䝁䅅杢橂䝁䅫兙獂䍁䅁䅕祂䝁䄸杚灂䝁䅷党杁䍁䄰䅉祁䑁䅁杍硁䍁䅁兌杁䑁䅍兌硁䑁䅉兌祁䑁䅉杌㑂䝁䅷督瑂䙁䄰䅕桂䝁䅍兡浂䝁䅫睙䑂䝁䄸杣睂䍁䅣光歁䙁䅣䅊ぁ䑁䅧杏歁䙁䅣䅊ㅁ䑁䅙䅁灁睃䅁䅧䅁䍁䅣睗䙂䙁䅕䅉䝂䝁䅫杢桂䝁䄴睙灂䝁䅅䅢杁䙁䅁杣療䝁䅙兡獂䝁䅕䅉瑁䍁䅁杍睁䑁䅉免杁䍁䄰䅉穁䍁䄰免祁䍁䄰杍祁䍁䄴䅥獂䡁䅍兢摂䙁䅁兙橂䝁䅫杚灂䝁䅍睑療䡁䅉䅣湁䍁䅅䅊奂䍁䅑䅎祁䅁䅁䅋䅳䥁䅁䅁湁䙁䅳兒噂䍁䅁杒灂䝁䄴兙畂䝁䅍兡桂䝁䅷䅉兂䡁䅉睢浂䝁䅫䅢求䍁䅁兌杁䑁䅉䅍祁䑁䅅䅉瑁䍁䅁睍瑁䑁䅅杍瑁䑁䅉杍畁䡁䅧䅢穂䝁䄰兘兂䝁䅅睙灂䝁䅙兡橂䕁䅍睢祂䡁䅁睊桁䍁䅑䅗歁䑁䅑睍䅁䍁䱯䅁⭂䅁䅁睊扂䕁䅕兖杁䕁䅙兡畂䝁䅅杢橂䝁䅫兙獂䍁䅁䅕祂䝁䄸杚灂䝁䅷党杁䍁䄰䅉祁䑁䅁杍硁䍁䅁兌杁䑁䅍兌硁䑁䅉兌祁䑁䅉杌㑂䝁䅷督瑂䙁䄰䅕求䡁䅁睙療䍁䅁䅋祁䍁䅫睊桁䍁䅑村歁䑁䅅免ㅁ䅁䅁睖䅯䡁䅷䅁湁䙁䅳兒噂䍁䅁杒灂䝁䄴兙畂䝁䅍兡桂䝁䅷䅉兂䡁䅉睢浂䝁䅫䅢求䍁䅁兌杁䑁䅉䅍祁䑁䅅䅉瑁䍁䅁睍瑁䑁䅅杍瑁䑁䅉杍畁䡁䅧䅢穂䝁䄰兘兂䝁䅕䅣橂䝁䄸䅉潁䑁䅉克湁䍁䅅䅊䑂䍁䅑杍睁䅁䅁杓䅯䥁䅧䅁湁䙁䅳兒噂䍁䅁杒灂䝁䄴兙畂䝁䅍兡桂䝁䅷䅉兂䡁䅉睢浂䝁䅫䅢求䍁䅁兌杁䑁䅉䅍祁䑁䅅䅉瑁䍁䅁睍瑁䑁䅅杍瑁䑁䅉杍畁䡁䅧䅢穂䝁䄰兘兂䝁䅕䅣橂䝁䄸䅉潁䑁䅉克湁䍁䅅䅊䑂䍁䅑杍ぁ䑁䅯䅊䑂䍁䅑睍ㅁ䅁䅁䅔䅯䡁䅷䅁湁䙁䅳兒噂䍁䅁杒灂䝁䄴兙畂䝁䅍兡桂䝁䅷䅉兂䡁䅉睢浂䝁䅫䅢求䍁䅁兌杁䑁䅉䅍祁䑁䅅䅉瑁䍁䅁睍瑁䑁䅅杍瑁䑁䅉杍畁䡁䅧䅢穂䝁䄰兘兂䝁䅕䅣橂䝁䄸䅉潁䑁䅉克湁䍁䅅䅊䑂䍁䅑睍㉁䅁䅁睔䅯䥁䅯䅁湁䙁䅳兒噂䍁䅁杒灂䝁䄴兙畂䝁䅍兡桂䝁䅷䅉兂䡁䅉睢浂䝁䅫䅢求䍁䅁兌杁䑁䅉䅍祁䑁䅅䅉瑁䍁䅁睍瑁䑁䅅杍瑁䑁䅉杍畁䡁䅧䅢穂䝁䄰兘兂䝁䅕䅣橂䝁䄸䅉潁䑁䅉克湁䍁䅅䅊䑂䍁䅑䅎硁䑁䅯䅊䑂䍁䅑免硁䑁䅍䅁剂权䅁䅪䅁䍁䅣睗䙂䙁䅕䅉䝂䝁䅫杢桂䝁䄴睙灂䝁䅅䅢杁䙁䅁杣療䝁䅙兡獂䝁䅕䅉瑁䍁䅁杍睁䑁䅉免杁䍁䄰䅉穁䍁䄰免祁䍁䄰杍祁䍁䄴䅥獂䡁䅍兢摂䙁䅁党睂䝁䅍睢杁䍁䅧杍灁䍁䅣光歁䕁䅑䅊硁䑁䅅䅏㙁䍁䅑睔歁䑁䅅免㑁䅁䅁䅗䅯䥁䅧䅁湁䙁䅳兒噂䍁䅁杒灂䝁䄴兙畂䝁䅍兡桂䝁䅷䅉兂䡁䅉睢浂䝁䅫䅢求䍁䅁兌杁䑁䅉䅍祁䑁䅅䅉瑁䍁䅁睍瑁䑁䅅杍瑁䑁䅉杍畁䡁䅧䅢穂䝁䄰兘兂䝁䅕䅣橂䝁䄸䅉潁䑁䅉克湁䍁䅅䅊䝂䍁䅑杍睁䑁䅯䅊䡂䍁䅑杍睁䅁䅁睓䅯䥁䅧䅁湁䙁䅳兒噂䍁䅁杒灂䝁䄴兙畂䝁䅍兡桂䝁䅷䅉兂䡁䅉睢浂䝁䅫䅢求䍁䅁兌杁䑁䅉䅍祁䑁䅅䅉瑁䍁䅁睍瑁䑁䅅杍瑁䑁䅉杍畁䡁䅧䅢穂䝁䄰兘兂䝁䅕䅣橂䝁䄸䅉潁䑁䅉克湁䍁䅅䅊䝂䍁䅑杍硁䑁䅯䅊䡂䍁䅑杍硁䅁䅁兔䅯䥁䅧䅁湁䙁䅳兒噂䍁䅁杒灂䝁䄴兙畂䝁䅍兡桂䝁䅷䅉兂䡁䅉睢浂䝁䅫䅢求䍁䅁兌杁䑁䅉䅍祁䑁䅅䅉瑁䍁䅁睍瑁䑁䅅杍瑁䑁䅉杍畁䡁䅧䅢穂䝁䄰兘兂䝁䅕䅣橂䝁䄸䅉潁䑁䅉克湁䍁䅅䅊䝂䍁䅑睍㉁䑁䅯䅊䭂䍁䅑睍㉁䅁䅁䅕䅯䥁䅧䅁湁䙁䅳兒噂䍁䅁杒灂䝁䄴兙畂䝁䅍兡桂䝁䅷䅉兂䡁䅉睢浂䝁䅫䅢求䍁䅁兌杁䑁䅉䅍祁䑁䅅䅉瑁䍁䅁睍瑁䑁䅅杍瑁䑁䅉杍畁䡁䅧䅢穂䝁䄰兘兂䝁䅕䅣橂䝁䄸䅉潁䑁䅉克湁䍁䅅䅊䝂䍁䅑睍㍁䑁䅯䅊䭂䍁䅑睍㍁䅁䅁杕䅯䡁䅷䅁湁䙁䅳兒噂䍁䅁杒灂䝁䄴兙畂䝁䅍兡桂䝁䅷䅉兂䡁䅉睢浂䝁䅫䅢求䍁䅁兌杁䑁䅉䅍祁䑁䅅䅉瑁䍁䅁睍瑁䑁䅅杍瑁䑁䅉杍畁䡁䅧䅢穂䝁䄰兘兂䝁䅕䅣橂䝁䄸䅉潁䑁䅉克湁䍁䅅䅊呂䍁䅑睍㕁䅁䅁杔䅯䡁䅷䅁湁䙁䅳兒噂䍁䅁杒灂䝁䄴兙畂䝁䅍兡桂䝁䅷䅉兂䡁䅉睢浂䝁䅫䅢求䍁䅁兌杁䑁䅉䅍祁䑁䅅䅉瑁䍁䅁睍瑁䑁䅅杍瑁䑁䅉杍畁䡁䅧䅢穂䝁䄰兘兂䝁䅕䅣橂䝁䄸䅉潁䑁䅉克湁䍁䅅䅊坂䍁䅑䅎祁䅁䅁睕䅯䥁䅧䅁湁䙁䅳兒噂䍁䅁杒灂䝁䄴兙畂䝁䅍兡桂䝁䅷䅉兂䡁䅉睢浂䝁䅫䅢求䍁䅁兌杁䑁䅉䅍祁䑁䅅䅉瑁䍁䅁睍瑁䑁䅅杍瑁䑁䅉杍畁䡁䅧䅢穂䝁䄰兘兂䝁䅕䅣橂䝁䄸䅉潁䑁䅉克湁䍁䅅䅊塂䍁䅑䅎㑁䑁䅯䅊塂䍁䅑兎㉁䅁䅁兖䅯䡁䅷䅁湁䙁䅳兒噂䍁䅁杒灂䝁䄴兙畂䝁䅍兡桂䝁䅷䅉兂䡁䅉睢浂䝁䅫䅢求䍁䅁兌杁䑁䅉䅍祁䑁䅅䅉瑁䍁䅁睍瑁䑁䅅杍瑁䑁䅉杍畁䡁䅧䅢穂䝁䄰兘兂䝁䅕䅣橂䝁䄸䅉潁䑁䅉克湁䍁䅅䅊奂䍁䅑䅎祁䅁䅁䅖䅯䡁䅷䅁湁䙁䅳兒噂䍁䅁杒灂䝁䄴兙畂䝁䅍兡桂䝁䅷䅉兂䡁䅉睢浂䝁䅫䅢求䍁䅁兌杁䑁䅉䅍祁䑁䅅䅉瑁䍁䅁睍瑁䑁䅅杍瑁䑁䅉杍畁䡁䅧䅢穂䝁䄰兘兂䝁䅕䅣橂䝁䄸䅉潁䑁䅉克湁䍁䅅䅊奂䍁䅑䅎穁䅁䅁杖䅯䡁䅁䅁湁䙁䅳兒噂䍁䅁杒灂䝁䄴兙畂䝁䅍兡桂䝁䅷䅉兂䡁䅉睢浂䝁䅫䅢求䍁䅁兌杁䑁䅉䅍祁䑁䅅䅉瑁䍁䅁睍瑁䑁䅅杍瑁䑁䅉杍畁䡁䅧䅢穂䝁䄰兘呂䕁䄸睊桁䍁䅑村歁䑁䅅免ㅁ䅁䅁兯䅳䝁䄴䅁湁䙁䅳兒噂䍁䅁杒灂䝁䄴兙畂䝁䅍兡桂䝁䅷䅉兂䡁䅉睢浂䝁䅫䅢求䍁䅁兌杁䑁䅉䅍祁䑁䅅䅉瑁䍁䅁睍瑁䑁䅅杍瑁䑁䅉杍畁䡁䅧䅢穂䝁䄰兘呂䕁䄸睊桁䍁䅑睑歁䑁䅉䅍䅁䩁䱑䅁㙂䅁䅁睊扂䕁䅕兖杁䕁䅙兡畂䝁䅅杢橂䝁䅫兙獂䍁䅁䅕祂䝁䄸杚灂䝁䅷党杁䍁䄰䅉祁䑁䅁杍硁䍁䅁兌杁䑁䅍兌硁䑁䅉兌祁䑁䅉杌㑂䝁䅷督瑂䙁䄰睕偂䍁䅣光歁䕁䅍䅊祁䑁䅑杏歁䕁䅍䅊穁䑁䅕䅁坃睃䅁杢䅁䍁䅣睗䙂䙁䅕䅉䝂䝁䅫杢桂䝁䄴睙灂䝁䅅䅢杁䙁䅁杣療䝁䅙兡獂䝁䅕䅉瑁䍁䅁杍睁䑁䅉免杁䍁䄰䅉穁䍁䄰免祁䍁䄰杍祁䍁䄴䅥獂䡁䅍兢摂䙁䅍睔湁䍁䅅䅊䑂䍁䅑睍㉁䅁䅁兮䅳䡁䅷䅁湁䙁䅳兒噂䍁䅁杒灂䝁䄴兙畂䝁䅍兡桂䝁䅷䅉兂䡁䅉睢浂䝁䅫䅢求䍁䅁兌杁䑁䅉䅍祁䑁䅅䅉瑁䍁䅁睍瑁䑁䅅杍瑁䑁䅉杍畁䡁䅧䅢穂䝁䄰兘呂䕁䄸睊桁䍁䅑睑歁䑁䅑免㙁䍁䅑睑歁䑁䅅免穁䅁䅁睮䅳䡁䄴䅁湁䙁䅳兒噂䍁䅁杒灂䝁䄴兙畂䝁䅍兡桂䝁䅷䅉兂䡁䅉睢浂䝁䅫䅢求䍁䅁兌杁䑁䅉䅍祁䑁䅅䅉瑁䍁䅁睍瑁䑁䅅杍瑁䑁䅉杍畁䡁䅧䅢穂䝁䄰兘呂䕁䄸睊桁䍁䅑䅒歁䑁䅅免㑁䑁䅯䅊偂䍁䅑免硁䑁䅧䅁楃睃䅁来䅁䍁䅣睗䙂䙁䅕䅉䝂䝁䅫杢桂䝁䄴睙灂䝁䅅䅢杁䙁䅁杣療䝁䅙兡獂䝁䅕䅉瑁䍁䅁杍睁䑁䅉免杁䍁䄰䅉穁䍁䄰免祁䍁䄰杍祁䍁䄴䅥獂䡁䅍兢摂䙁䅍睔湁䍁䅅䅊䝂䍁䅑杍睁䑁䅯䅊䡂䍁䅑杍睁䅁䅁公䅳䡁䅯䅁湁䙁䅳兒噂䍁䅁杒灂䝁䄴兙畂䝁䅍兡桂䝁䅷䅉兂䡁䅉睢浂䝁䅫䅢求䍁䅁兌杁䑁䅉䅍祁䑁䅅䅉瑁䍁䅁睍瑁䑁䅅杍瑁䑁䅉杍畁䡁䅧䅢穂䝁䄰兘呂䕁䄸睊桁䍁䅑杒歁䑁䅉免㙁䍁䅑睒歁䑁䅉免䅁䩁䱣䅁㙂䅁䅁睊扂䕁䅕兖杁䕁䅙兡畂䝁䅅杢橂䝁䅫兙獂䍁䅁䅕祂䝁䄸杚灂䝁䅷党杁䍁䄰䅉祁䑁䅁杍硁䍁䅁兌杁䑁䅍兌硁䑁䅉兌祁䑁䅉杌㑂䝁䅷督瑂䙁䄰睕偂䍁䅣光歁䕁䅙䅊穁䑁䅙杏歁䕁䅯䅊穁䑁䅙䅁敃睃䅁来䅁䍁䅣睗䙂䙁䅕䅉䝂䝁䅫杢桂䝁䄴睙灂䝁䅅䅢杁䙁䅁杣療䝁䅙兡獂䝁䅕䅉瑁䍁䅁杍睁䑁䅉免杁䍁䄰䅉穁䍁䄰免祁䍁䄰杍祁䍁䄴䅥獂䡁䅍兢摂䙁䅍睔湁䍁䅅䅊䝂䍁䅑睍㍁䑁䅯䅊䭂䍁䅑睍㍁䅁䅁䅯䅳䝁䄴䅁湁䙁䅳兒噂䍁䅁杒灂䝁䄴兙畂䝁䅍兡桂䝁䅷䅉兂䡁䅉睢浂䝁䅫䅢求䍁䅁兌杁䑁䅉䅍祁䑁䅅䅉瑁䍁䅁睍瑁䑁䅅杍瑁䑁䅉杍畁䡁䅧䅢穂䝁䄰兘呂䕁䄸睊桁䍁䅑睕歁䑁䅍兏䅁䩁䱷䅁畂䅁䅁睊扂䕁䅕兖杁䕁䅙兡畂䝁䅅杢橂䝁䅫兙獂䍁䅁䅕祂䝁䄸杚灂䝁䅷党杁䍁䄰䅉祁䑁䅁杍硁䍁䅁兌杁䑁䅍兌硁䑁䅉兌祁䑁䅉杌㑂䝁䅷督瑂䙁䄰睕偂䍁䅣光歁䙁䅙䅊ぁ䑁䅉䅁奃睃䅁来䅁䍁䅣睗䙂䙁䅕䅉䝂䝁䅫杢桂䝁䄴睙灂䝁䅅䅢杁䙁䅁杣療䝁䅙兡獂䝁䅕䅉瑁䍁䅁杍睁䑁䅉免杁䍁䄰䅉穁䍁䄰免祁䍁䄰杍祁䍁䄴䅥獂䡁䅍兢摂䙁䅍睔湁䍁䅅䅊塂䍁䅑䅎㑁䑁䅯䅊塂䍁䅑兎㉁䅁䅁杭䅳䝁䄴䅁湁䙁䅳兒噂䍁䅁杒灂䝁䄴兙畂䝁䅍兡桂䝁䅷䅉兂䡁䅉睢浂䝁䅫䅢求䍁䅁兌杁䑁䅉䅍祁䑁䅅䅉瑁䍁䅁睍瑁䑁䅅杍瑁䑁䅉杍畁䡁䅧䅢穂䝁䄰兘呂䕁䄸睊桁䍁䅑䅗歁䑁䅑杍䅁䩁䱫䅁畂䅁䅁睊扂䕁䅕兖杁䕁䅙兡畂䝁䅅杢橂䝁䅫兙獂䍁䅁䅕祂䝁䄸杚灂䝁䅷党杁䍁䄰䅉祁䑁䅁杍硁䍁䅁兌杁䑁䅍兌硁䑁䅉兌祁䑁䅉杌㑂䝁䅷督瑂䙁䄰睕偂䍁䅣光歁䙁䅧䅊ぁ䑁䅍䅁扃睃䅁杦䅁䍁䅣睗䙂䙁䅕䅉䝂䝁䅫杢桂䝁䄴睙灂䝁䅅䅢杁䙁䅁杣療䝁䅙兡獂䝁䅕䅉瑁䍁䅁杍睁䑁䅉免杁䍁䄰䅉穁䍁䄰免祁䍁䄰杍祁䍁䄴䅥獂䡁䅍兢摂䙁䅍䅕呂䕁䅍睔杁䍁䅧杍灁䍁䅣光歁䕁䅉䅊硁䑁䅅兎䅁乁䰰䅁㡂䅁䅁睊扂䕁䅕兖杁䕁䅙兡畂䝁䅅杢橂䝁䅫兙獂䍁䅁䅕祂䝁䄸杚灂䝁䅷党杁䍁䄰䅉祁䑁䅁杍硁䍁䅁兌杁䑁䅍兌硁䑁䅉兌祁䑁䅉杌㑂䝁䅷督瑂䙁䄰睕兂䙁䅍睑偂䍁䅁䅋祁䍁䅫睊桁䍁䅑睑歁䑁䅉䅍䅁乁䱅䅁䥃䅁䅁睊扂䕁䅕兖杁䕁䅙兡畂䝁䅅杢橂䝁䅫兙獂䍁䅁䅕祂䝁䄸杚灂䝁䅷党杁䍁䄰䅉祁䑁䅁杍硁䍁䅁兌杁䑁䅍兌硁䑁䅉兌祁䑁䅉杌㑂䝁䅷督瑂䙁䄰睕兂䙁䅍睑偂䍁䅁䅋祁䍁䅫睊桁䍁䅑睑歁䑁䅉䅎㙁䍁䅑睑歁䑁䅍兎䅁乁䱍䅁㡂䅁䅁睊扂䕁䅕兖杁䕁䅙兡畂䝁䅅杢橂䝁䅫兙獂䍁䅁䅕祂䝁䄸杚灂䝁䅷党杁䍁䄰䅉祁䑁䅁杍硁䍁䅁兌杁䑁䅍兌硁䑁䅉兌祁䑁䅉杌㑂䝁䅷督瑂䙁䄰睕兂䙁䅍睑偂䍁䅁䅋祁䍁䅫睊桁䍁䅑睑歁䑁䅍李䅁乁䱕䅁䭃䅁䅁睊扂䕁䅕兖杁䕁䅙兡畂䝁䅅杢橂䝁䅫兙獂䍁䅁䅕祂䝁䄸杚灂䝁䅷党杁䍁䄰䅉祁䑁䅁杍硁䍁䅁兌杁䑁䅍兌硁䑁䅉兌祁䑁䅉杌㑂䝁䅷督瑂䙁䄰睕兂䙁䅍睑偂䍁䅁䅋祁䍁䅫睊桁䍁䅑睑歁䑁䅑免㙁䍁䅑睑歁䑁䅅免穁䅁䅁眱䅳䥁䅷䅁湁䙁䅳兒噂䍁䅁杒灂䝁䄴兙畂䝁䅍兡桂䝁䅷䅉兂䡁䅉睢浂䝁䅫䅢求䍁䅁兌杁䑁䅉䅍祁䑁䅅䅉瑁䍁䅁睍瑁䑁䅅杍瑁䑁䅉杍畁䡁䅧䅢穂䝁䄰兘呂䙁䅁睕䑂䕁䄸䅉潁䑁䅉克湁䍁䅅䅊䕂䍁䅑免硁䑁䅧杏歁䕁䄸䅊硁䑁䅅䅏䅁乁䰴䅁䥃䅁䅁睊扂䕁䅕兖杁䕁䅙兡畂䝁䅅杢橂䝁䅫兙獂䍁䅁䅕祂䝁䄸杚灂䝁䅷党杁䍁䄰䅉祁䑁䅁杍硁䍁䅁兌杁䑁䅍兌硁䑁䅉兌祁䑁䅉杌㑂䝁䅷督瑂䙁䄰睕兂䙁䅍睑偂䍁䅁䅋祁䍁䅫睊桁䍁䅑杒歁䑁䅉䅍㙁䍁䅑睒歁䑁䅉䅍䅁乁䱉䅁䥃䅁䅁睊扂䕁䅕兖杁䕁䅙兡畂䝁䅅杢橂䝁䅫兙獂䍁䅁䅕祂䝁䄸杚灂䝁䅷党杁䍁䄰䅉祁䑁䅁杍硁䍁䅁兌杁䑁䅍兌硁䑁䅉兌祁䑁䅉杌㑂䝁䅷督瑂䙁䄰睕兂䙁䅍睑偂䍁䅁䅋祁䍁䅫睊桁䍁䅑杒歁䑁䅉免㙁䍁䅑睒歁䑁䅉免䅁乁䱑䅁䥃䅁䅁睊扂䕁䅕兖杁䕁䅙兡畂䝁䅅杢橂䝁䅫兙獂䍁䅁䅕祂䝁䄸杚灂䝁䅷党杁䍁䄰䅉祁䑁䅁杍硁䍁䅁兌杁䑁䅍兌硁䑁䅉兌祁䑁䅉杌㑂䝁䅷督瑂䙁䄰睕兂䙁䅍睑偂䍁䅁䅋祁䍁䅫睊桁䍁䅑杒歁䑁䅍李㙁䍁䅑杓歁䑁䅍李䅁乁䱙䅁䥃䅁䅁睊扂䕁䅕兖杁䕁䅙兡畂䝁䅅杢橂䝁䅫兙獂䍁䅁䅕祂䝁䄸杚灂䝁䅷党杁䍁䄰䅉祁䑁䅁杍硁䍁䅁兌杁䑁䅍兌硁䑁䅉兌祁䑁䅉杌㑂䝁䅷督瑂䙁䄰睕兂䙁䅍睑偂䍁䅁䅋祁䍁䅫睊桁䍁䅑杒歁䑁䅍睎㙁䍁䅑杓歁䑁䅍睎䅁乁䱧䅁㡂䅁䅁睊扂䕁䅕兖杁䕁䅙兡畂䝁䅅杢橂䝁䅫兙獂䍁䅁䅕祂䝁䄸杚灂䝁䅷党杁䍁䄰䅉祁䑁䅁杍硁䍁䅁兌杁䑁䅍兌硁䑁䅉兌祁䑁䅉杌㑂䝁䅷督瑂䙁䄰睕兂䙁䅍睑偂䍁䅁䅋祁䍁䅫睊桁䍁䅑睕歁䑁䅍兏䅁乁䱁䅁㡂䅁䅁睊扂䕁䅕兖杁䕁䅙兡畂䝁䅅杢橂䝁䅫兙獂䍁䅁䅕祂䝁䄸杚灂䝁䅷党杁䍁䄰䅉祁䑁䅁杍硁䍁䅁兌杁䑁䅍兌硁䑁䅉兌祁䑁䅉杌㑂䝁䅷督瑂䙁䄰睕兂䙁䅍睑偂䍁䅁䅋祁䍁䅫睊桁䍁䅑杖歁䑁䅑杍䅁乁䱫䅁䥃䅁䅁睊扂䕁䅕兖杁䕁䅙兡畂䝁䅅杢橂䝁䅫兙獂䍁䅁䅕祂䝁䄸杚灂䝁䅷党杁䍁䄰䅉祁䑁䅁杍硁䍁䅁兌杁䑁䅍兌硁䑁䅉兌祁䑁䅉杌㑂䝁䅷督瑂䙁䄰睕兂䙁䅍睑偂䍁䅁䅋祁䍁䅫睊桁䍁䅑睖歁䑁䅑䅏㙁䍁䅑睖歁䑁䅕李䅁乁䱳䅁㡂䅁䅁睊扂䕁䅕兖杁䕁䅙兡畂䝁䅅杢橂䝁䅫兙獂䍁䅁䅕祂䝁䄸杚灂䝁䅷党杁䍁䄰䅉祁䑁䅁杍硁䍁䅁兌杁䑁䅍兌硁䑁䅉兌祁䑁䅉杌㑂䝁䅷督瑂䙁䄰睕兂䙁䅍睑偂䍁䅁䅋祁䍁䅫睊桁䍁䅑䅗歁䑁䅑杍䅁乁䱯䅁㡂䅁䅁睊扂䕁䅕兖杁䕁䅙兡畂䝁䅅杢橂䝁䅫兙獂䍁䅁䅕祂䝁䄸杚灂䝁䅷党杁䍁䄰䅉祁䑁䅁杍硁䍁䅁兌杁䑁䅍兌硁䑁䅉兌祁䑁䅉杌㑂䝁䅷督瑂䙁䄰睕兂䙁䅍睑偂䍁䅁䅋祁䍁䅫睊桁䍁䅑䅗歁䑁䅑睍䅁乁䱷䅁祂䅁䅁睊扂䕁䅕兖杁䕁䅙兡畂䝁䅅杢橂䝁䅫兙獂䍁䅁䅕祂䝁䄸杚灂䝁䅷党杁䍁䄰䅉祁䑁䅁杍硁䍁䅁兌杁䑁䅍兌硁䑁䅉兌祁䑁䅉杌㑂䝁䅷督瑂䙁䄰睕卂䕁䅕睊桁䍁䅑村歁䑁䅅免ㅁ䅁䅁杩䅳䡁䅁䅁湁䙁䅳兒噂䍁䅁杒灂䝁䄴兙畂䝁䅍兡桂䝁䅷䅉兂䡁䅉睢浂䝁䅫䅢求䍁䅁兌杁䑁䅉䅍祁䑁䅅䅉瑁䍁䅁睍瑁䑁䅅杍瑁䑁䅉杍畁䡁䅧䅢穂䝁䄰兘呂䙁䅉兒湁䍁䅅䅊䑂䍁䅑杍睁䅁䅁全䅳䡁䅷䅁湁䙁䅳兒噂䍁䅁杒灂䝁䄴兙畂䝁䅍兡桂䝁䅷䅉兂䡁䅉睢浂䝁䅫䅢求䍁䅁兌杁䑁䅉䅍祁䑁䅅䅉瑁䍁䅁睍瑁䑁䅅杍瑁䑁䅉杍畁䡁䅧䅢穂䝁䄰兘呂䙁䅉兒湁䍁䅅䅊䑂䍁䅑杍ぁ䑁䅯䅊䑂䍁䅑睍ㅁ䅁䅁睨䅳䡁䅁䅁湁䙁䅳兒噂䍁䅁杒灂䝁䄴兙畂䝁䅍兡桂䝁䅷䅉兂䡁䅉睢浂䝁䅫䅢求䍁䅁兌杁䑁䅉䅍祁䑁䅅䅉瑁䍁䅁睍瑁䑁䅅杍瑁䑁䅉杍畁䡁䅧䅢穂䝁䄰兘呂䙁䅉兒湁䍁䅅䅊䑂䍁䅑睍㉁䅁䅁䅪䅳䡁䄴䅁湁䙁䅳兒噂䍁䅁杒灂䝁䄴兙畂䝁䅍兡桂䝁䅷䅉兂䡁䅉睢浂䝁䅫䅢求䍁䅁兌杁䑁䅉䅍祁䑁䅅䅉瑁䍁䅁睍瑁䑁䅅杍瑁䑁䅉杍畁䡁䅧䅢穂䝁䄰兘呂䙁䅉兒湁䍁䅅䅊䑂䍁䅑䅎硁䑁䅯䅊䑂䍁䅑免硁䑁䅍䅁佃睃䅁䅧䅁䍁䅣睗䙂䙁䅕䅉䝂䝁䅫杢桂䝁䄴睙灂䝁䅅䅢杁䙁䅁杣療䝁䅙兡獂䝁䅕䅉瑁䍁䅁杍睁䑁䅉免杁䍁䄰䅉穁䍁䄰免祁䍁䄰杍祁䍁䄴䅥獂䡁䅍兢摂䙁䅍杕䙂䍁䅣光歁䕁䅑䅊硁䑁䅅䅏㙁䍁䅑睔歁䑁䅅免㑁䅁䅁睩䅳䡁䅷䅁湁䙁䅳兒噂䍁䅁杒灂䝁䄴兙畂䝁䅍兡桂䝁䅷䅉兂䡁䅉睢浂䝁䅫䅢求䍁䅁兌杁䑁䅉䅍祁䑁䅅䅉瑁䍁䅁睍瑁䑁䅅杍瑁䑁䅉杍畁䡁䅧䅢穂䝁䄰兘呂䙁䅉兒湁䍁䅅䅊䝂䍁䅑杍睁䑁䅯䅊䡂䍁䅑杍睁䅁䅁杨䅳䡁䅷䅁湁䙁䅳兒噂䍁䅁杒灂䝁䄴兙畂䝁䅍兡桂䝁䅷䅉兂䡁䅉睢浂䝁䅫䅢求䍁䅁兌杁䑁䅉䅍祁䑁䅅䅉瑁䍁䅁睍瑁䑁䅅杍瑁䑁䅉杍畁䡁䅧䅢穂䝁䄰兘呂䙁䅉兒湁䍁䅅䅊䝂䍁䅑杍硁䑁䅯䅊䡂䍁䅑杍硁䅁䅁䅩䅳䡁䅷䅁湁䙁䅳兒噂䍁䅁杒灂䝁䄴兙畂䝁䅍兡桂䝁䅷䅉兂䡁䅉睢浂䝁䅫䅢求䍁䅁兌杁䑁䅉䅍祁䑁䅅䅉瑁䍁䅁睍瑁䑁䅅杍瑁䑁䅉杍畁䡁䅧䅢穂䝁䄰兘呂䙁䅉兒湁䍁䅅䅊䝂䍁䅑睍㉁䑁䅯䅊䭂䍁䅑睍㉁䅁䅁兪䅳䡁䅷䅁湁䙁䅳兒噂䍁䅁杒灂䝁䄴兙畂䝁䅍兡桂䝁䅷䅉兂䡁䅉睢浂䝁䅫䅢求䍁䅁兌杁䑁䅉䅍祁䑁䅅䅉瑁䍁䅁睍瑁䑁䅅杍瑁䑁䅉杍畁䡁䅧䅢穂䝁䄰兘呂䙁䅉兒湁䍁䅅䅊䝂䍁䅑睍㍁䑁䅯䅊䭂䍁䅑睍㍁䅁䅁睪䅳䡁䅁䅁湁䙁䅳兒噂䍁䅁杒灂䝁䄴兙畂䝁䅍兡桂䝁䅷䅉兂䡁䅉睢浂䝁䅫䅢求䍁䅁兌杁䑁䅉䅍祁䑁䅅䅉瑁䍁䅁睍瑁䑁䅅杍瑁䑁䅉杍畁䡁䅧䅢穂䝁䄰兘呂䙁䅉兒湁䍁䅅䅊呂䍁䅑睍㕁䅁䅁兩䅳䡁䅁䅁湁䙁䅳兒噂䍁䅁杒灂䝁䄴兙畂䝁䅍兡桂䝁䅷䅉兂䡁䅉睢浂䝁䅫䅢求䍁䅁兌杁䑁䅉䅍祁䑁䅅䅉瑁䍁䅁睍瑁䑁䅅杍瑁䑁䅉杍畁䡁䅧䅢穂䝁䄰兘呂䙁䅉兒湁䍁䅅䅊坂䍁䅑䅎祁䅁䅁䅫䅳䡁䅷䅁湁䙁䅳兒噂䍁䅁杒灂䝁䄴兙畂䝁䅍兡桂䝁䅷䅉兂䡁䅉睢浂䝁䅫䅢求䍁䅁兌杁䑁䅉䅍祁䑁䅅䅉瑁䍁䅁睍瑁䑁䅅杍瑁䑁䅉杍畁䡁䅧䅢穂䝁䄰兘呂䙁䅉兒湁䍁䅅䅊塂䍁䅑䅎㑁䑁䅯䅊塂䍁䅑兎㉁䅁䅁杫䅳䡁䅁䅁湁䙁䅳兒噂䍁䅁杒灂䝁䄴兙畂䝁䅍兡桂䝁䅷䅉兂䡁䅉睢浂䝁䅫䅢求䍁䅁兌杁䑁䅉䅍祁䑁䅅䅉瑁䍁䅁睍瑁䑁䅅杍瑁䑁䅉杍畁䡁䅧䅢穂䝁䄰兘呂䙁䅉兒湁䍁䅅䅊奂䍁䅑䅎祁䅁䅁八䅳䡁䅁䅁湁䙁䅳兒噂䍁䅁杒灂䝁䄴兙畂䝁䅍兡桂䝁䅷䅉兂䡁䅉睢浂䝁䅫䅢求䍁䅁兌杁䑁䅉䅍祁䑁䅅䅉瑁䍁䅁睍瑁䑁䅅杍瑁䑁䅉杍畁䡁䅧䅢穂䝁䄰兘呂䙁䅉兒湁䍁䅅䅊奂䍁䅑䅎穁䅁䅁睫䅳䡁䅧䅁湁䙁䅳兒噂䍁䅁杒灂䝁䄴兙畂䝁䅍兡桂䝁䅷䅉兂䡁䅉睢浂䝁䅫䅢求䍁䅁兌杁䑁䅉䅍祁䑁䅅䅉瑁䍁䅁睍瑁䑁䅅杍瑁䑁䅉杍畁䡁䅧䅢穂䝁䄰兘呂䙁䅣兒兂䕁䅍睔湁䍁䅅䅊䍂䍁䅑免硁䑁䅕䅁獄睃䅁杤䅁䍁䅣睗䙂䙁䅕䅉䝂䝁䅫杢桂䝁䄴睙灂䝁䅅䅢杁䙁䅁杣療䝁䅙兡獂䝁䅕䅉瑁䍁䅁杍睁䑁䅉免杁䍁䄰䅉穁䍁䄰免祁䍁䄰杍祁䍁䄴䅥獂䡁䅍兢摂䙁䅍睖䙂䙁䅁睑偂䍁䅣光歁䕁䅍䅊祁䑁䅁䅁晄睃䅁杧䅁䍁䅣睗䙂䙁䅕䅉䝂䝁䅫杢桂䝁䄴睙灂䝁䅅䅢杁䙁䅁杣療䝁䅙兡獂䝁䅕䅉瑁䍁䅁杍睁䑁䅉免杁䍁䄰䅉穁䍁䄰免祁䍁䄰杍祁䍁䄴䅥獂䡁䅍兢摂䙁䅍睖䙂䙁䅁睑偂䍁䅣光歁䕁䅍䅊祁䑁䅑杏歁䕁䅍䅊穁䑁䅕䅁桄睃䅁杤䅁䍁䅣睗䙂䙁䅕䅉䝂䝁䅫杢桂䝁䄴睙灂䝁䅅䅢杁䙁䅁杣療䝁䅙兡獂䝁䅕䅉瑁䍁䅁杍睁䑁䅉免杁䍁䄰䅉穁䍁䄰免祁䍁䄰杍祁䍁䄴䅥獂䡁䅍兢摂䙁䅍睖䙂䙁䅁睑偂䍁䅣光歁䕁䅍䅊穁䑁䅙䅁潄睃䅁䅨䅁䍁䅣睗䙂䙁䅕䅉䝂䝁䅫杢桂䝁䄴睙灂䝁䅅䅢杁䙁䅁杣療䝁䅙兡獂䝁䅕䅉瑁䍁䅁杍睁䑁䅉免杁䍁䄰䅉穁䍁䄰免祁䍁䄰杍祁䍁䄴䅥獂䡁䅍兢摂䙁䅍睖䙂䙁䅁睑偂䍁䅣光歁䕁䅍䅊ぁ䑁䅅杏歁䕁䅍䅊硁䑁䅅睍䅁佁䱯䅁䝃䅁䅁睊扂䕁䅕兖杁䕁䅙兡畂䝁䅅杢橂䝁䅫兙獂䍁䅁䅕祂䝁䄸杚灂䝁䅷党杁䍁䄰䅉祁䑁䅁杍硁䍁䅁兌杁䑁䅍兌硁䑁䅉兌祁䑁䅉杌㑂䝁䅷督瑂䙁䄰睕塂䕁䅕䅕䑂䕁䄸睊桁䍁䅑䅒歁䑁䅅免㑁䑁䅯䅊偂䍁䅑免硁䑁䅧䅁瑄睃䅁杧䅁䍁䅣睗䙂䙁䅕䅉䝂䝁䅫杢桂䝁䄴睙灂䝁䅅䅢杁䙁䅁杣療䝁䅙兡獂䝁䅕䅉瑁䍁䅁杍睁䑁䅉免杁䍁䄰䅉穁䍁䄰免祁䍁䄰杍祁䍁䄴䅥獂䡁䅍兢摂䙁䅍睖䙂䙁䅁睑偂䍁䅣光歁䕁䅙䅊祁䑁䅁杏歁䕁䅣䅊祁䑁䅁䅁杄睃䅁杧䅁䍁䅣睗䙂䙁䅕䅉䝂䝁䅫杢桂䝁䄴睙灂䝁䅅䅢杁䙁䅁杣療䝁䅙兡獂䝁䅕䅉瑁䍁䅁杍睁䑁䅉免杁䍁䄰䅉穁䍁䄰免祁䍁䄰杍祁䍁䄴䅥獂䡁䅍兢摂䙁䅍睖䙂䙁䅁睑偂䍁䅣光歁䕁䅙䅊祁䑁䅅杏歁䕁䅣䅊祁䑁䅅䅁楄睃䅁杧䅁䍁䅣睗䙂䙁䅕䅉䝂䝁䅫杢桂䝁䄴睙灂䝁䅅䅢杁䙁䅁杣療䝁䅙兡獂䝁䅕䅉瑁䍁䅁杍睁䑁䅉免杁䍁䄰䅉穁䍁䄰免祁䍁䄰杍祁䍁䄴䅥獂䡁䅍兢摂䙁䅍睖䙂䙁䅁睑偂䍁䅣光歁䕁䅙䅊穁䑁䅙杏歁䕁䅯䅊穁䑁䅙䅁灄睃䅁杧䅁䍁䅣睗䙂䙁䅕䅉䝂䝁䅫杢桂䝁䄴睙灂䝁䅅䅢杁䙁䅁杣療䝁䅙兡獂䝁䅕䅉瑁䍁䅁杍睁䑁䅉免杁䍁䄰䅉穁䍁䄰免祁䍁䄰杍祁䍁䄴䅥獂䡁䅍兢摂䙁䅍睖䙂䙁䅁睑偂䍁䅣光歁䕁䅙䅊穁䑁䅣杏歁䕁䅯䅊穁䑁䅣䅁牄睃䅁杤䅁䍁䅣睗䙂䙁䅕䅉䝂䝁䅫杢桂䝁䄴睙灂䝁䅅䅢杁䙁䅁杣療䝁䅙兡獂䝁䅕䅉瑁䍁䅁杍睁䑁䅉免杁䍁䄰䅉穁䍁䄰免祁䍁䄰杍祁䍁䄴䅥獂䡁䅍兢摂䙁䅍睖䙂䙁䅁睑偂䍁䅣光歁䙁䅍䅊穁䑁䅫䅁橄睃䅁杤䅁䍁䅣睗䙂䙁䅕䅉䝂䝁䅫杢桂䝁䄴睙灂䝁䅅䅢杁䙁䅁杣療䝁䅙兡獂䝁䅕䅉瑁䍁䅁杍睁䑁䅉免杁䍁䄰䅉穁䍁䄰免祁䍁䄰杍祁䍁䄴䅥獂䡁䅍兢摂䙁䅍睖䙂䙁䅁睑偂䍁䅣光歁䙁䅙䅊ぁ䑁䅉䅁歄睃䅁杧䅁䍁䅣睗䙂䙁䅕䅉䝂䝁䅫杢桂䝁䄴睙灂䝁䅅䅢杁䙁䅁杣療䝁䅙兡獂䝁䅕䅉瑁䍁䅁杍睁䑁䅉免杁䍁䄰䅉穁䍁䄰免祁䍁䄰杍祁䍁䄴䅥獂䡁䅍兢摂䙁䅍睖䙂䙁䅁睑偂䍁䅣光歁䙁䅣䅊ぁ䑁䅧杏歁䙁䅣䅊ㅁ䑁䅙䅁浄睃䅁杤䅁䍁䅣睗䙂䙁䅕䅉䝂䝁䅫杢桂䝁䄴睙灂䝁䅅䅢杁䙁䅁杣療䝁䅙兡獂䝁䅕䅉瑁䍁䅁杍睁䑁䅉免杁䍁䄰䅉穁䍁䄰免祁䍁䄰杍祁䍁䄴䅥獂䡁䅍兢摂䙁䅍睖䙂䙁䅁睑偂䍁䅣光歁䙁䅧䅊ぁ䑁䅉䅁汄睃䅁杤䅁䍁䅣睗䙂䙁䅕䅉䝂䝁䅫杢桂䝁䄴睙灂䝁䅅䅢杁䙁䅁杣療䝁䅙兡獂䝁䅕䅉瑁䍁䅁杍睁䑁䅉免杁䍁䄰䅉穁䍁䄰免祁䍁䄰杍祁䍁䄴䅥獂䡁䅍兢摂䙁䅍睖䙂䙁䅁睑偂䍁䅣光歁䙁䅧䅊ぁ䑁䅍䅁湄睃䅁来䅁䍁䅣睗䙂䙁䅕䅉䝂䝁䅫杢桂䝁䄴睙灂䝁䅅䅢杁䙁䅁杣療䝁䅙兡獂䝁䅕䅉瑁䍁䅁杍睁䑁䅉免杁䍁䄰䅉穁䍁䄰免祁䍁䄰杍祁䍁䄴䅥獂䡁䅍兢摂䙁䅍睖䙂䙁䅁睑偂䑁䅅睊桁䍁䅑村歁䑁䅅免ㅁ䅁䅁眷䅧䡁䅧䅁湁䙁䅳兒噂䍁䅁杒灂䝁䄴兙畂䝁䅍兡桂䝁䅷䅉兂䡁䅉睢浂䝁䅫䅢求䍁䅁兌杁䑁䅉䅍祁䑁䅅䅉瑁䍁䅁睍瑁䑁䅅杍瑁䑁䅉杍畁䡁䅧䅢穂䝁䄰兘呂䙁䅣兒兂䕁䅍睔硁䍁䅣光歁䕁䅍䅊祁䑁䅁䅁楄䅃䅁䅨䅁䍁䅣睗䙂䙁䅕䅉䝂䝁䅫杢桂䝁䄴睙灂䝁䅅䅢杁䙁䅁杣療䝁䅙兡獂䝁䅕䅉瑁䍁䅁杍睁䑁䅉免杁䍁䄰䅉穁䍁䄰免祁䍁䄰杍祁䍁䄴䅥獂䡁䅍兢摂䙁䅍睖䙂䙁䅁睑偂䑁䅅睊桁䍁䅑睑歁䑁䅉䅎㙁䍁䅑睑歁䑁䅍兎䅁佁䥑䅁㑂䅁䅁睊扂䕁䅕兖杁䕁䅙兡畂䝁䅅杢橂䝁䅫兙獂䍁䅁䅕祂䝁䄸杚灂䝁䅷党杁䍁䄰䅉祁䑁䅁杍硁䍁䅁兌杁䑁䅍兌硁䑁䅉兌祁䑁䅉杌㑂䝁䅷督瑂䙁䄰睕塂䕁䅕䅕䑂䕁䄸免湁䍁䅅䅊䑂䍁䅑睍㉁䅁䅁眵䅧䥁䅙䅁湁䙁䅳兒噂䍁䅁杒灂䝁䄴兙畂䝁䅍兡桂䝁䅷䅉兂䡁䅉睢浂䝁䅫䅢求䍁䅁兌杁䑁䅉䅍祁䑁䅅䅉瑁䍁䅁睍瑁䑁䅅杍瑁䑁䅉杍畁䡁䅧䅢穂䝁䄰兘呂䙁䅣兒兂䕁䅍睔硁䍁䅣光歁䕁䅍䅊ぁ䑁䅅杏歁䕁䅍䅊硁䑁䅅睍䅁佁䥫䅁䥃䅁䅁睊扂䕁䅕兖杁䕁䅙兡畂䝁䅅杢橂䝁䅫兙獂䍁䅁䅕祂䝁䄸杚灂䝁䅷党杁䍁䄰䅉祁䑁䅁杍硁䍁䅁兌杁䑁䅍兌硁䑁䅉兌祁䑁䅉杌㑂䝁䅷督瑂䙁䄰睕塂䕁䅕䅕䑂䕁䄸免湁䍁䅅䅊䕂䍁䅑免硁䑁䅧杏歁䕁䄸䅊硁䑁䅅䅏䅁偁䥁䅁䕃䅁䅁睊扂䕁䅕兖杁䕁䅙兡畂䝁䅅杢橂䝁䅫兙獂䍁䅁䅕祂䝁䄸杚灂䝁䅷党杁䍁䄰䅉祁䑁䅁杍硁䍁䅁兌杁䑁䅍兌硁䑁䅉兌祁䑁䅉杌㑂䝁䅷督瑂䙁䄰睕塂䕁䅕䅕䑂䕁䄸免湁䍁䅅䅊䝂䍁䅑杍睁䑁䅯䅊䡂䍁䅑杍睁䅁䅁眴䅧䥁䅑䅁湁䙁䅳兒噂䍁䅁杒灂䝁䄴兙畂䝁䅍兡桂䝁䅷䅉兂䡁䅉睢浂䝁䅫䅢求䍁䅁兌杁䑁䅉䅍祁䑁䅅䅉瑁䍁䅁睍瑁䑁䅅杍瑁䑁䅉杍畁䡁䅧䅢穂䝁䄰兘呂䙁䅣兒兂䕁䅍睔硁䍁䅣光歁䕁䅙䅊祁䑁䅅杏歁䕁䅣䅊祁䑁䅅䅁汄䅃䅁䅨䅁䍁䅣睗䙂䙁䅕䅉䝂䝁䅫杢桂䝁䄴睙灂䝁䅅䅢杁䙁䅁杣療䝁䅙兡獂䝁䅕䅉瑁䍁䅁杍睁䑁䅉免杁䍁䄰䅉穁䍁䄰免祁䍁䄰杍祁䍁䄴䅥獂䡁䅍兢摂䙁䅍睖䙂䙁䅁睑偂䑁䅅睊桁䍁䅑杒歁䑁䅍李㙁䍁䅑杓歁䑁䅍李䅁佁䥧䅁䕃䅁䅁睊扂䕁䅕兖杁䕁䅙兡畂䝁䅅杢橂䝁䅫兙獂䍁䅁䅕祂䝁䄸杚灂䝁䅷党杁䍁䄰䅉祁䑁䅁杍硁䍁䅁兌杁䑁䅍兌硁䑁䅉兌祁䑁䅉杌㑂䝁䅷督瑂䙁䄰睕塂䕁䅕䅕䑂䕁䄸免湁䍁䅅䅊䝂䍁䅑睍㍁䑁䅯䅊䭂䍁䅑睍㍁䅁䅁朶䅧䡁䅧䅁湁䙁䅳兒噂䍁䅁杒灂䝁䄴兙畂䝁䅍兡桂䝁䅷䅉兂䡁䅉睢浂䝁䅫䅢求䍁䅁兌杁䑁䅉䅍祁䑁䅅䅉瑁䍁䅁睍瑁䑁䅅杍瑁䑁䅉杍畁䡁䅧䅢穂䝁䄰兘呂䙁䅣兒兂䕁䅍睔硁䍁䅣光歁䙁䅍䅊穁䑁䅫䅁浄䅃䅁䅥䅁䍁䅣睗䙂䙁䅕䅉䝂䝁䅫杢桂䝁䄴睙灂䝁䅅䅢杁䙁䅁杣療䝁䅙兡獂䝁䅕䅉瑁䍁䅁杍睁䑁䅉免杁䍁䄰䅉穁䍁䄰免祁䍁䄰杍祁䍁䄴䅥獂䡁䅍兢摂䙁䅍睖䙂䙁䅁睑偂䑁䅅睊桁䍁䅑杖歁䑁䅑杍䅁佁䥳䅁䕃䅁䅁睊扂䕁䅕兖杁䕁䅙兡畂䝁䅅杢橂䝁䅫兙獂䍁䅁䅕祂䝁䄸杚灂䝁䅷党杁䍁䄰䅉祁䑁䅁杍硁䍁䅁兌杁䑁䅍兌硁䑁䅉兌祁䑁䅉杌㑂䝁䅷督瑂䙁䄰睕塂䕁䅕䅕䑂䕁䄸免湁䍁䅅䅊塂䍁䅑䅎㑁䑁䅯䅊塂䍁䅑兎㉁䅁䅁儷䅧䡁䅧䅁湁䙁䅳兒噂䍁䅁杒灂䝁䄴兙畂䝁䅍兡桂䝁䅷䅉兂䡁䅉睢浂䝁䅫䅢求䍁䅁兌杁䑁䅉䅍祁䑁䅅䅉瑁䍁䅁睍瑁䑁䅅杍瑁䑁䅉杍畁䡁䅧䅢穂䝁䄰兘呂䙁䅣兒兂䕁䅍睔硁䍁䅣光歁䙁䅧䅊ぁ䑁䅉䅁獄䅃䅁䅥䅁䍁䅣睗䙂䙁䅕䅉䝂䝁䅫杢桂䝁䄴睙灂䝁䅅䅢杁䙁䅁杣療䝁䅙兡獂䝁䅕䅉瑁䍁䅁杍睁䑁䅉免杁䍁䄰䅉穁䍁䄰免祁䍁䄰杍祁䍁䄴䅥獂䡁䅍兢摂䙁䅍睖䙂䙁䅁睑偂䑁䅅睊桁䍁䅑䅗歁䑁䅑睍䅁佁䤴䅁祂䅁䅁睊扂䕁䅕兖杁䕁䅙兡畂䝁䅅杢橂䝁䅫兙獂䍁䅁䅕祂䝁䄸杚灂䝁䅷党杁䍁䄰䅉祁䑁䅁杍硁䍁䅁兌杁䑁䅍兌硁䑁䅉兌祁䑁䅉杌㑂䝁䅷督瑂䙁䄰杖坂䕁䅍睊桁䍁䅑村歁䑁䅅免ㅁ䅁䅁䅱䅳䡁䅁䅁湁䙁䅳兒噂䍁䅁杒灂䝁䄴兙畂䝁䅍兡桂䝁䅷䅉兂䡁䅉睢浂䝁䅫䅢求䍁䅁兌杁䑁䅉䅍祁䑁䅅䅉瑁䍁䅁睍瑁䑁䅅杍瑁䑁䅉杍畁䡁䅧䅢穂䝁䄰兘坂䙁䅙睑湁䍁䅅䅊䑂䍁䅑杍睁䅁䅁睯䅳䡁䅷䅁湁䙁䅳兒噂䍁䅁杒灂䝁䄴兙畂䝁䅍兡桂䝁䅷䅉兂䡁䅉睢浂䝁䅫䅢求䍁䅁兌杁䑁䅉䅍祁䑁䅅䅉瑁䍁䅁睍瑁䑁䅅杍瑁䑁䅉杍畁䡁䅧䅢穂䝁䄰兘坂䙁䅙睑湁䍁䅅䅊䑂䍁䅑杍ぁ䑁䅯䅊䑂䍁䅑睍ㅁ䅁䅁兰䅳䡁䅁䅁湁䙁䅳兒噂䍁䅁杒灂䝁䄴兙畂䝁䅍兡桂䝁䅷䅉兂䡁䅉睢浂䝁䅫䅢求䍁䅁兌杁䑁䅉䅍祁䑁䅅䅉瑁䍁䅁睍瑁䑁䅅杍瑁䑁䅉杍畁䡁䅧䅢穂䝁䄰兘坂䙁䅙睑湁䍁䅅䅊䑂䍁䅑睍㉁䅁䅁東䅳䡁䄴䅁湁䙁䅳兒噂䍁䅁杒灂䝁䄴兙畂䝁䅍兡桂䝁䅷䅉兂䡁䅉睢浂䝁䅫䅢求䍁䅁兌杁䑁䅉䅍祁䑁䅅䅉瑁䍁䅁睍瑁䑁䅅杍瑁䑁䅉杍畁䡁䅧䅢穂䝁䄰兘坂䙁䅙睑湁䍁䅅䅊䑂䍁䅑䅎硁䑁䅯䅊䑂䍁䅑免硁䑁䅍䅁獃睃䅁䅧䅁䍁䅣睗䙂䙁䅕䅉䝂䝁䅫杢桂䝁䄴睙灂䝁䅅䅢杁䙁䅁杣療䝁䅙兡獂䝁䅕䅉瑁䍁䅁杍睁䑁䅉免杁䍁䄰䅉穁䍁䄰免祁䍁䄰杍祁䍁䄴䅥獂䡁䅍兢摂䙁䅙杖䑂䍁䅣光歁䕁䅑䅊硁䑁䅅䅏㙁䍁䅑睔歁䑁䅅免㑁䅁䅁共䅳䡁䅷䅁湁䙁䅳兒噂䍁䅁杒灂䝁䄴兙畂䝁䅍兡桂䝁䅷䅉兂䡁䅉睢浂䝁䅫䅢求䍁䅁兌杁䑁䅉䅍祁䑁䅅䅉瑁䍁䅁睍瑁䑁䅅杍瑁䑁䅉杍畁䡁䅧䅢穂䝁䄰兘坂䙁䅙睑湁䍁䅅䅊䝂䍁䅑杍睁䑁䅯䅊䡂䍁䅑杍睁䅁䅁䅰䅳䡁䅷䅁湁䙁䅳兒噂䍁䅁杒灂䝁䄴兙畂䝁䅍兡桂䝁䅷䅉兂䡁䅉睢浂䝁䅫䅢求䍁䅁兌杁䑁䅉䅍祁䑁䅅䅉瑁䍁䅁睍瑁䑁䅅杍瑁䑁䅉杍畁䡁䅧䅢穂䝁䄰兘坂䙁䅙睑湁䍁䅅䅊䝂䍁䅑杍硁䑁䅯䅊䡂䍁䅑杍硁䅁䅁杰䅳䡁䅷䅁湁䙁䅳兒噂䍁䅁杒灂䝁䄴兙畂䝁䅍兡桂䝁䅷䅉兂䡁䅉睢浂䝁䅫䅢求䍁䅁兌杁䑁䅉䅍祁䑁䅅䅉瑁䍁䅁睍瑁䑁䅅杍瑁䑁䅉杍畁䡁䅧䅢穂䝁䄰兘坂䙁䅙睑湁䍁䅅䅊䝂䍁䅑睍㉁䑁䅯䅊䭂䍁䅑睍㉁䅁䅁睱䅳䡁䅷䅁湁䙁䅳兒噂䍁䅁杒灂䝁䄴兙畂䝁䅍兡桂䝁䅷䅉兂䡁䅉睢浂䝁䅫䅢求䍁䅁兌杁䑁䅉䅍祁䑁䅅䅉瑁䍁䅁睍瑁䑁䅅杍瑁䑁䅉杍畁䡁䅧䅢穂䝁䄰兘坂䙁䅙睑湁䍁䅅䅊䝂䍁䅑睍㍁䑁䅯䅊䭂䍁䅑睍㍁䅁䅁兲䅳䡁䅁䅁湁䙁䅳兒噂䍁䅁杒灂䝁䄴兙畂䝁䅍兡桂䝁䅷䅉兂䡁䅉睢浂䝁䅫䅢求䍁䅁兌杁䑁䅉䅍祁䑁䅅䅉瑁䍁䅁睍瑁䑁䅅杍瑁䑁䅉杍畁䡁䅧䅢穂䝁䄰兘坂䙁䅙睑湁䍁䅅䅊呂䍁䅑睍㕁䅁䅁睰䅳䡁䅁䅁湁䙁䅳兒噂䍁䅁杒灂䝁䄴兙畂䝁䅍兡桂䝁䅷䅉兂䡁䅉睢浂䝁䅫䅢求䍁䅁兌杁䑁䅉䅍祁䑁䅅䅉瑁䍁䅁睍瑁䑁䅅杍瑁䑁䅉杍畁䡁䅧䅢穂䝁䄰兘坂䙁䅙睑湁䍁䅅䅊坂䍁䅑䅎祁䅁䅁杲䅳䡁䅷䅁湁䙁䅳兒噂䍁䅁杒灂䝁䄴兙畂䝁䅍兡桂䝁䅷䅉兂䡁䅉睢浂䝁䅫䅢求䍁䅁兌杁䑁䅉䅍祁䑁䅅䅉瑁䍁䅁睍瑁䑁䅅杍瑁䑁䅉杍畁䡁䅧䅢穂䝁䄰兘坂䙁䅙睑湁䍁䅅䅊塂䍁䅑䅎㑁䑁䅯䅊塂䍁䅑兎㉁䅁䅁䅳䅳䡁䅁䅁湁䙁䅳兒噂䍁䅁杒灂䝁䄴兙畂䝁䅍兡桂䝁䅷䅉兂䡁䅉睢浂䝁䅫䅢求䍁䅁兌杁䑁䅉䅍祁䑁䅅䅉瑁䍁䅁睍瑁䑁䅅杍瑁䑁䅉杍畁䡁䅧䅢穂䝁䄰兘坂䙁䅙睑湁䍁䅅䅊奂䍁䅑䅎祁䅁䅁睲䅳䡁䅁䅁湁䙁䅳兒噂䍁䅁杒灂䝁䄴兙畂䝁䅍兡桂䝁䅷䅉兂䡁䅉睢浂䝁䅫䅢求䍁䅁兌杁䑁䅉䅍祁䑁䅅䅉瑁䍁䅁睍瑁䑁䅅杍瑁䑁䅉杍畁䡁䅧䅢穂䝁䄰兘坂䙁䅙睑湁䍁䅅䅊奂䍁䅑䅎穁䅁䅁关䅳䡁䅉䅁湁䙁䅳兒噂䍁䅁杒灂䝁䄴兙畂䝁䅍兡桂䝁䅷䅉兂䡁䅉睢浂䝁䅫䅢求䍁䅁兌杁䑁䅉䅍祁䑁䅅䅉瑁䍁䅁睍瑁䑁䅅杍瑁䑁䅉杍畁䡁䅧䅢穂䝁䄰兘塂䕁䅕睑湁䍁䅅䅊䍂䍁䅑免硁䑁䅕䅁⽃睃䅁䅣䅁䍁䅣睗䙂䙁䅕䅉䝂䝁䅫杢桂䝁䄴睙灂䝁䅅䅢杁䙁䅁杣療䝁䅙兡獂䝁䅕䅉瑁䍁䅁杍睁䑁䅉免杁䍁䄰䅉穁䍁䄰免祁䍁䄰杍祁䍁䄴䅥獂䡁䅍兢摂䙁䅣兒䑂䍁䅣光歁䕁䅍䅊祁䑁䅁䅁祃睃䅁䅦䅁䍁䅣睗䙂䙁䅕䅉䝂䝁䅫杢桂䝁䄴睙灂䝁䅅䅢杁䙁䅁杣療䝁䅙兡獂䝁䅕䅉瑁䍁䅁杍睁䑁䅉免杁䍁䄰䅉穁䍁䄰免祁䍁䄰杍祁䍁䄴䅥獂䡁䅍兢摂䙁䅣兒䑂䍁䅣光歁䕁䅍䅊祁䑁䅑杏歁䕁䅍䅊穁䑁䅕䅁ぃ睃䅁䅣䅁䍁䅣睗䙂䙁䅕䅉䝂䝁䅫杢桂䝁䄴睙灂䝁䅅䅢杁䙁䅁杣療䝁䅙兡獂䝁䅕䅉瑁䍁䅁杍睁䑁䅉免杁䍁䄰䅉穁䍁䄰免祁䍁䄰杍祁䍁䄴䅥獂䡁䅍兢摂䙁䅣兒䑂䍁䅣光歁䕁䅍䅊穁䑁䅙䅁㝃睃䅁杦䅁䍁䅣睗䙂䙁䅕䅉䝂䝁䅫杢桂䝁䄴睙灂䝁䅅䅢杁䙁䅁杣療䝁䅙兡獂䝁䅕䅉瑁䍁䅁杍睁䑁䅉免杁䍁䄰䅉穁䍁䄰免祁䍁䄰杍祁䍁䄴䅥獂䡁䅍兢摂䙁䅣兒䑂䍁䅣光歁䕁䅍䅊ぁ䑁䅅杏歁䕁䅍䅊硁䑁䅅睍䅁䱁䰰䅁䅃䅁䅁睊扂䕁䅕兖杁䕁䅙兡畂䝁䅅杢橂䝁䅫兙獂䍁䅁䅕祂䝁䄸杚灂䝁䅷党杁䍁䄰䅉祁䑁䅁杍硁䍁䅁兌杁䑁䅍兌硁䑁䅉兌祁䑁䅉杌㑂䝁䅷督瑂䙁䄰睖䙂䕁䅍睊桁䍁䅑䅒歁䑁䅅免㑁䑁䅯䅊偂䍁䅑免硁䑁䅧䅁䅄睃䅁䅦䅁䍁䅣睗䙂䙁䅕䅉䝂䝁䅫杢桂䝁䄴睙灂䝁䅅䅢杁䙁䅁杣療䝁䅙兡獂䝁䅕䅉瑁䍁䅁杍睁䑁䅉免杁䍁䄰䅉穁䍁䄰免祁䍁䄰杍祁䍁䄴䅥獂䡁䅍兢摂䙁䅣兒䑂䍁䅣光歁䕁䅙䅊祁䑁䅁杏歁䕁䅣䅊祁䑁䅁䅁穃睃䅁䅦䅁䍁䅣睗䙂䙁䅕䅉䝂䝁䅫杢桂䝁䄴睙灂䝁䅅䅢杁䙁䅁杣療䝁䅙兡獂䝁䅕䅉瑁䍁䅁杍睁䑁䅉免杁䍁䄰䅉穁䍁䄰免祁䍁䄰杍祁䍁䄴䅥獂䡁䅍兢摂䙁䅣兒䑂䍁䅣光歁䕁䅙䅊祁䑁䅅杏歁䕁䅣䅊祁䑁䅅䅁ㅃ睃䅁䅦䅁䍁䅣睗䙂䙁䅕䅉䝂䝁䅫杢桂䝁䄴睙灂䝁䅅䅢杁䙁䅁杣療䝁䅙兡獂䝁䅕䅉瑁䍁䅁杍睁䑁䅉免杁䍁䄰䅉穁䍁䄰免祁䍁䄰杍祁䍁䄴䅥獂䡁䅍兢摂䙁䅣兒䑂䍁䅣光歁䕁䅙䅊穁䑁䅙杏歁䕁䅯䅊穁䑁䅙䅁㡃睃䅁䅦䅁䍁䅣睗䙂䙁䅕䅉䝂䝁䅫杢桂䝁䄴睙灂䝁䅅䅢杁䙁䅁杣療䝁䅙兡獂䝁䅕䅉瑁䍁䅁杍睁䑁䅉免杁䍁䄰䅉穁䍁䄰免祁䍁䄰杍祁䍁䄴䅥獂䡁䅍兢摂䙁䅣兒䑂䍁䅣光歁䕁䅙䅊穁䑁䅣杏歁䕁䅯䅊穁䑁䅣䅁⭃睃䅁䅣䅁䍁䅣睗䙂䙁䅕䅉䝂䝁䅫杢桂䝁䄴睙灂䝁䅅䅢杁䙁䅁杣療䝁䅙兡獂䝁䅕䅉瑁䍁䅁杍睁䑁䅉免杁䍁䄰䅉穁䍁䄰免祁䍁䄰杍祁䍁䄴䅥獂䡁䅍兢摂䙁䅣兒䑂䍁䅣光歁䙁䅍䅊穁䑁䅫䅁㉃睃䅁䅣䅁䍁䅣睗䙂䙁䅕䅉䝂䝁䅫杢桂䝁䄴睙灂䝁䅅䅢杁䙁䅁杣療䝁䅙兡獂䝁䅕䅉瑁䍁䅁杍睁䑁䅉免杁䍁䄰䅉穁䍁䄰免祁䍁䄰杍祁䍁䄴䅥獂䡁䅍兢摂䙁䅣兒䑂䍁䅣光歁䙁䅙䅊ぁ䑁䅉䅁㍃睃䅁䅦䅁䍁䅣睗䙂䙁䅕䅉䝂䝁䅫杢桂䝁䄴睙灂䝁䅅䅢杁䙁䅁杣療䝁䅙兡獂䝁䅕䅉瑁䍁䅁杍睁䑁䅉免杁䍁䄰䅉穁䍁䄰免祁䍁䄰杍祁䍁䄴䅥獂䡁䅍兢摂䙁䅣兒䑂䍁䅣光歁䙁䅣䅊ぁ䑁䅧杏歁䙁䅣䅊ㅁ䑁䅙䅁㕃睃䅁䅣䅁䍁䅣睗䙂䙁䅕䅉䝂䝁䅫杢桂䝁䄴睙灂䝁䅅䅢杁䙁䅁杣療䝁䅙兡獂䝁䅕䅉瑁䍁䅁杍睁䑁䅉免杁䍁䄰䅉穁䍁䄰免祁䍁䄰杍祁䍁䄴䅥獂䡁䅍兢摂䙁䅣兒䑂䍁䅣光歁䙁䅧䅊ぁ䑁䅉䅁㑃睃䅁䅣䅁䍁䅣睗䙂䙁䅕䅉䝂䝁䅫杢桂䝁䄴睙灂䝁䅅䅢杁䙁䅁杣療䝁䅙兡獂䝁䅕䅉瑁䍁䅁杍睁䑁䅉免杁䍁䄰䅉穁䍁䄰免祁䍁䄰杍祁䍁䄴䅥獂䡁䅍兢摂䙁䅣兒䑂䍁䅣光歁䙁䅧䅊ぁ䑁䅍䅁㙃睃䅁杣䅁䍁䅣睗䙂䙁䅕䅉䝂䝁䅫杢桂䝁䄴睙灂䝁䅅䅢杁䙁䅁杣療䝁䅙兡獂䝁䅕䅉瑁䍁䅁杍睁䑁䅉免杁䍁䄰䅉穁䍁䄰免祁䍁䄰杍祁䍁䄴䅥獂䡁䅍兢摂䙁䅧兒䵂䍁䅣光歁䕁䅉䅊硁䑁䅅兎䅁䵁䱙䅁睂䅁䅁睊扂䕁䅕兖杁䕁䅙兡畂䝁䅅杢橂䝁䅫兙獂䍁䅁䅕祂䝁䄸杚灂䝁䅷党杁䍁䄰䅉祁䑁䅁杍硁䍁䅁兌杁䑁䅍兌硁䑁䅉兌祁䑁䅉杌㑂䝁䅷督瑂䙁䄰䅗䙂䕁䅷睊桁䍁䅑睑歁䑁䅉䅍䅁䵁䱅䅁㡂䅁䅁睊扂䕁䅕兖杁䕁䅙兡畂䝁䅅杢橂䝁䅫兙獂䍁䅁䅕祂䝁䄸杚灂䝁䅷党杁䍁䄰䅉祁䑁䅁杍硁䍁䅁兌杁䑁䅍兌硁䑁䅉兌祁䑁䅉杌㑂䝁䅷督瑂䙁䄰䅗䙂䕁䅷睊桁䍁䅑睑歁䑁䅉䅎㙁䍁䅑睑歁䑁䅍兎䅁䵁䱍䅁睂䅁䅁睊扂䕁䅕兖杁䕁䅙兡畂䝁䅅杢橂䝁䅫兙獂䍁䅁䅕祂䝁䄸杚灂䝁䅷党杁䍁䄰䅉祁䑁䅁杍硁䍁䅁兌杁䑁䅍兌硁䑁䅉兌祁䑁䅉杌㑂䝁䅷督瑂䙁䄰䅗䙂䕁䅷睊桁䍁䅑睑歁䑁䅍李䅁䵁䱧䅁⭂䅁䅁睊扂䕁䅕兖杁䕁䅙兡畂䝁䅅杢橂䝁䅫兙獂䍁䅁䅕祂䝁䄸杚灂䝁䅷党杁䍁䄰䅉祁䑁䅁杍硁䍁䅁兌杁䑁䅍兌硁䑁䅉兌祁䑁䅉杌㑂䝁䅷督瑂䙁䄰䅗䙂䕁䅷睊桁䍁䅑睑歁䑁䅑免㙁䍁䅑睑歁䑁䅅免穁䅁䅁杹䅳䥁䅁䅁湁䙁䅳兒噂䍁䅁杒灂䝁䄴兙畂䝁䅍兡桂䝁䅷䅉兂䡁䅉睢浂䝁䅫䅢求䍁䅁兌杁䑁䅉䅍祁䑁䅅䅉瑁䍁䅁睍瑁䑁䅅杍瑁䑁䅉杍畁䡁䅧䅢穂䝁䄰兘奂䕁䅕䅔湁䍁䅅䅊䕂䍁䅑免硁䑁䅧杏歁䕁䄸䅊硁䑁䅅䅏䅁䵁䱣䅁㡂䅁䅁睊扂䕁䅕兖杁䕁䅙兡畂䝁䅅杢橂䝁䅫兙獂䍁䅁䅕祂䝁䄸杚灂䝁䅷党杁䍁䄰䅉祁䑁䅁杍硁䍁䅁兌杁䑁䅍兌硁䑁䅉兌祁䑁䅉杌㑂䝁䅷督瑂䙁䄰䅗䙂䕁䅷睊桁䍁䅑杒歁䑁䅉䅍㙁䍁䅑睒歁䑁䅉䅍䅁䵁䱉䅁㡂䅁䅁睊扂䕁䅕兖杁䕁䅙兡畂䝁䅅杢橂䝁䅫兙獂䍁䅁䅕祂䝁䄸杚灂䝁䅷党杁䍁䄰䅉祁䑁䅁杍硁䍁䅁兌杁䑁䅍兌硁䑁䅉兌祁䑁䅉杌㑂䝁䅷督瑂䙁䄰䅗䙂䕁䅷睊桁䍁䅑杒歁䑁䅉免㙁䍁䅑睒歁䑁䅉免䅁䵁䱑䅁㡂䅁䅁睊扂䕁䅕兖杁䕁䅙兡畂䝁䅅杢橂䝁䅫兙獂䍁䅁䅕祂䝁䄸杚灂䝁䅷党杁䍁䄰䅉祁䑁䅁杍硁䍁䅁兌杁䑁䅍兌硁䑁䅉兌祁䑁䅉杌㑂䝁䅷督瑂䙁䄰䅗䙂䕁䅷睊桁䍁䅑杒歁䑁䅍李㙁䍁䅑杓歁䑁䅍李䅁䵁䱫䅁㡂䅁䅁睊扂䕁䅕兖杁䕁䅙兡畂䝁䅅杢橂䝁䅫兙獂䍁䅁䅕祂䝁䄸杚灂䝁䅷党杁䍁䄰䅉祁䑁䅁杍硁䍁䅁兌杁䑁䅍兌硁䑁䅉兌祁䑁䅉杌㑂䝁䅷督瑂䙁䄰䅗䙂䕁䅷睊桁䍁䅑杒歁䑁䅍睎㙁䍁䅑杓歁䑁䅍睎䅁䵁䱳䅁睂䅁䅁睊扂䕁䅕兖杁䕁䅙兡畂䝁䅅杢橂䝁䅫兙獂䍁䅁䅕祂䝁䄸杚灂䝁䅷党杁䍁䄰䅉祁䑁䅁杍硁䍁䅁兌杁䑁䅍兌硁䑁䅉兌祁䑁䅉杌㑂䝁䅷督瑂䙁䄰䅗䙂䕁䅷睊桁䍁䅑睕歁䑁䅍兏䅁䵁䱕䅁睂䅁䅁睊扂䕁䅕兖杁䕁䅙兡畂䝁䅅杢橂䝁䅫兙獂䍁䅁䅕祂䝁䄸杚灂䝁䅷党杁䍁䄰䅉祁䑁䅁杍硁䍁䅁兌杁䑁䅍兌硁䑁䅉兌祁䑁䅉杌㑂䝁䅷督瑂䙁䄰䅗䙂䕁䅷睊桁䍁䅑杖歁䑁䅑杍䅁䵁䱷䅁㡂䅁䅁睊扂䕁䅕兖杁䕁䅙兡畂䝁䅅杢橂䝁䅫兙獂䍁䅁䅕祂䝁䄸杚灂䝁䅷党杁䍁䄰䅉祁䑁䅁杍硁䍁䅁兌杁䑁䅍兌硁䑁䅉兌祁䑁䅉杌㑂䝁䅷督瑂䙁䄰䅗䙂䕁䅷睊桁䍁䅑睖歁䑁䅑䅏㙁䍁䅑睖歁䑁䅕李䅁䵁䰴䅁睂䅁䅁睊扂䕁䅕兖杁䕁䅙兡畂䝁䅅杢橂䝁䅫兙獂䍁䅁䅕祂䝁䄸杚灂䝁䅷党杁䍁䄰䅉祁䑁䅁杍硁䍁䅁兌杁䑁䅍兌硁䑁䅉兌祁䑁䅉杌㑂䝁䅷督瑂䙁䄰䅗䙂䕁䅷睊桁䍁䅑䅗歁䑁䅑杍䅁䵁䰰䅁睂䅁䅁睊扂䕁䅕兖杁䕁䅙兡畂䝁䅅杢橂䝁䅫兙獂䍁䅁䅕祂䝁䄸杚灂䝁䅷党杁䍁䄰䅉祁䑁䅁杍硁䍁䅁兌杁䑁䅍兌硁䑁䅉兌祁䑁䅉杌㑂䝁䅷督瑂䙁䄰䅗䙂䕁䅷睊桁䍁䅑䅗歁䑁䅑睍䅁䵁䰸䅁䕃䅁䅁睊扂䕁䅕兖杁䕁䅙兡畂䝁䅅杢橂䝁䅫兙獂䍁䅁䅕祂䝁䄸杚灂䝁䅷党杁䍁䄰䅉祁䑁䅁杍硁䍁䅁兌杁䑁䅍兌硁䑁䅉兌祁䑁䅉杢獂䙁䄸杤穁䍁䄴䅥獂䡁䅍䅥摂䙁䅁睑䡂䍁䅁䅋穁䍁䅫睊桁䍁䅑村歁䑁䅅免ㅁ䅁䅁杂䅷䥁䅉䅁湁䙁䅳兒噂䍁䅁杒灂䝁䄴兙畂䝁䅍兡桂䝁䅷䅉兂䡁䅉睢浂䝁䅫䅢求䍁䅁兌杁䑁䅉䅍祁䑁䅅䅉瑁䍁䅁睍瑁䑁䅅杍瑁䑁䅉杍畂䝁䅷睘㉂䑁䅍杌㑂䝁䅷督㑂䙁䄰䅕䑂䕁䅣䅉潁䑁䅍克湁䍁䅅䅊䑂䍁䅑杍睁䅁䅁儯䅳䥁䄴䅁湁䙁䅳兒噂䍁䅁杒灂䝁䄴兙畂䝁䅍兡桂䝁䅷䅉兂䡁䅉睢浂䝁䅫䅢求䍁䅁兌杁䑁䅉䅍祁䑁䅅䅉瑁䍁䅁睍瑁䑁䅅杍瑁䑁䅉杍畂䝁䅷睘㉂䑁䅍杌㑂䝁䅷督㑂䙁䄰䅕䑂䕁䅣䅉潁䑁䅍克湁䍁䅅䅊䑂䍁䅑杍ぁ䑁䅯䅊䑂䍁䅑睍ㅁ䅁䅁眯䅳䥁䅉䅁湁䙁䅳兒噂䍁䅁杒灂䝁䄴兙畂䝁䅍兡桂䝁䅷䅉兂䡁䅉睢浂䝁䅫䅢求䍁䅁兌杁䑁䅉䅍祁䑁䅅䅉瑁䍁䅁睍瑁䑁䅅杍瑁䑁䅉杍畂䝁䅷睘㉂䑁䅍杌㑂䝁䅷督㑂䙁䄰䅕䑂䕁䅣䅉潁䑁䅍克湁䍁䅅䅊䑂䍁䅑睍㉁䅁䅁允䅷䩁䅁䅁湁䙁䅳兒噂䍁䅁杒灂䝁䄴兙畂䝁䅍兡桂䝁䅷䅉兂䡁䅉睢浂䝁䅫䅢求䍁䅁兌杁䑁䅉䅍祁䑁䅅䅉瑁䍁䅁睍瑁䑁䅅杍瑁䑁䅉杍畂䝁䅷睘㉂䑁䅍杌㑂䝁䅷督㑂䙁䄰䅕䑂䕁䅣䅉潁䑁䅍克湁䍁䅅䅊䑂䍁䅑䅎硁䑁䅯䅊䑂䍁䅑免硁䑁䅍䅁䑁䅄䅁杫䅁䍁䅣睗䙂䙁䅕䅉䝂䝁䅫杢桂䝁䄴睙灂䝁䅅䅢杁䙁䅁杣療䝁䅙兡獂䝁䅕䅉瑁䍁䅁杍睁䑁䅉免杁䍁䄰䅉穁䍁䄰免祁䍁䄰杍祁䝁䄴䅢時䡁䅙睍畁䡁䅧䅢穂䡁䅧兘兂䕁䅍睒杁䍁䅧睍灁䍁䅣光歁䕁䅑䅊硁䑁䅅䅏㙁䍁䅑睔歁䑁䅅免㑁䅁䅁睂䅷䥁䄴䅁湁䙁䅳兒噂䍁䅁杒灂䝁䄴兙畂䝁䅍兡桂䝁䅷䅉兂䡁䅉睢浂䝁䅫䅢求䍁䅁兌杁䑁䅉䅍祁䑁䅅䅉瑁䍁䅁睍瑁䑁䅅杍瑁䑁䅉杍畂䝁䅷睘㉂䑁䅍杌㑂䝁䅷督㑂䙁䄰䅕䑂䕁䅣䅉潁䑁䅍克湁䍁䅅䅊䝂䍁䅑杍睁䑁䅯䅊䡂䍁䅑杍睁䅁䅁术䅳䥁䄴䅁湁䙁䅳兒噂䍁䅁杒灂䝁䄴兙畂䝁䅍兡桂䝁䅷䅉兂䡁䅉睢浂䝁䅫䅢求䍁䅁兌杁䑁䅉䅍祁䑁䅅䅉瑁䍁䅁睍瑁䑁䅅杍瑁䑁䅉杍畂䝁䅷睘㉂䑁䅍杌㑂䝁䅷督㑂䙁䄰䅕䑂䕁䅣䅉潁䑁䅍克湁䍁䅅䅊䝂䍁䅑杍硁䑁䅯䅊䡂䍁䅑杍硁䅁䅁䅁䅷䥁䄴䅁湁䙁䅳兒噂䍁䅁杒灂䝁䄴兙畂䝁䅍兡桂䝁䅷䅉兂䡁䅉睢浂䝁䅫䅢求䍁䅁兌杁䑁䅉䅍祁䑁䅅䅉瑁䍁䅁睍瑁䑁䅅杍瑁䑁䅉杍畂䝁䅷睘㉂䑁䅍杌㑂䝁䅷督㑂䙁䄰䅕䑂䕁䅣䅉潁䑁䅍克湁䍁䅅䅊䝂䍁䅑睍㉁䑁䅯䅊䭂䍁䅑睍㉁䅁䅁杁䅷䥁䄴䅁湁䙁䅳兒噂䍁䅁杒灂䝁䄴兙畂䝁䅍兡桂䝁䅷䅉兂䡁䅉睢浂䝁䅫䅢求䍁䅁兌杁䑁䅉䅍祁䑁䅅䅉瑁䍁䅁睍瑁䑁䅅杍瑁䑁䅉杍畂䝁䅷睘㉂䑁䅍杌㑂䝁䅷督㑂䙁䄰䅕䑂䕁䅣䅉潁䑁䅍克湁䍁䅅䅊䝂䍁䅑睍㍁䑁䅯䅊䭂䍁䅑睍㍁䅁䅁䅂䅷䥁䅉䅁湁䙁䅳兒噂䍁䅁杒灂䝁䄴兙畂䝁䅍兡桂䝁䅷䅉兂䡁䅉睢浂䝁䅫䅢求䍁䅁兌杁䑁䅉䅍祁䑁䅅䅉瑁䍁䅁睍瑁䑁䅅杍瑁䑁䅉杍畂䝁䅷睘㉂䑁䅍杌㑂䝁䅷督㑂䙁䄰䅕䑂䕁䅣䅉潁䑁䅍克湁䍁䅅䅊呂䍁䅑睍㕁䅁䅁兂䅷䥁䅉䅁湁䙁䅳兒噂䍁䅁杒灂䝁䄴兙畂䝁䅍兡桂䝁䅷䅉兂䡁䅉睢浂䝁䅫䅢求䍁䅁兌杁䑁䅉䅍祁䑁䅅䅉瑁䍁䅁睍瑁䑁䅅杍瑁䑁䅉杍畂䝁䅷睘㉂䑁䅍杌㑂䝁䅷督㑂䙁䄰䅕䑂䕁䅣䅉潁䑁䅍克湁䍁䅅䅊坂䍁䅑䅎祁䅁䅁䅃䅷䥁䄴䅁湁䙁䅳兒噂䍁䅁杒灂䝁䄴兙畂䝁䅍兡桂䝁䅷䅉兂䡁䅉睢浂䝁䅫䅢求䍁䅁兌杁䑁䅉䅍祁䑁䅅䅉瑁䍁䅁睍瑁䑁䅅杍瑁䑁䅉杍畂䝁䅷睘㉂䑁䅍杌㑂䝁䅷督㑂䙁䄰䅕䑂䕁䅣䅉潁䑁䅍克湁䍁䅅䅊塂䍁䅑䅎㑁䑁䅯䅊塂䍁䅑兎㉁䅁䅁权䅷䥁䅉䅁湁䙁䅳兒噂䍁䅁杒灂䝁䄴兙畂䝁䅍兡桂䝁䅷䅉兂䡁䅉睢浂䝁䅫䅢求䍁䅁兌杁䑁䅉䅍祁䑁䅅䅉瑁䍁䅁睍瑁䑁䅅杍瑁䑁䅉杍畂䝁䅷睘㉂䑁䅍杌㑂䝁䅷督㑂䙁䄰䅕䑂䕁䅣䅉潁䑁䅍克湁䍁䅅䅊奂䍁䅑䅎祁䅁䅁元䅷䥁䅉䅁湁䙁䅳兒噂䍁䅁杒灂䝁䄴兙畂䝁䅍兡桂䝁䅷䅉兂䡁䅉睢浂䝁䅫䅢求䍁䅁兌杁䑁䅉䅍祁䑁䅅䅉瑁䍁䅁睍瑁䑁䅅杍瑁䑁䅉杍畂䝁䅷睘㉂䑁䅍杌㑂䝁䅷督㑂䙁䄰䅕䑂䕁䅣䅉潁䑁䅍克湁䍁䅅䅊奂䍁䅑䅎穁䅁䅁睃䅷䡁䅷䅁湁䙁䅳兒噂䍁䅁杒灂䝁䄴兙畂䝁䅍兡桂䝁䅷䅉兂䡁䅉睢浂䝁䅫䅢求䍁䅁兌杁䑁䅉䅍祁䑁䅅䅉瑁䍁䅁睍瑁䑁䅅杍瑁䑁䅉杍畂䝁䅷睘㉂䑁䅍杌㑂䝁䅷督㑂䙁䄰睕卂䕁䅕睊桁䍁䅑村歁䑁䅅免ㅁ䅁䅁眫䅳䡁䅯䅁湁䙁䅳兒噂䍁䅁杒灂䝁䄴兙畂䝁䅍兡桂䝁䅷䅉兂䡁䅉睢浂䝁䅫䅢求䍁䅁兌杁䑁䅉䅍祁䑁䅅䅉瑁䍁䅁睍瑁䑁䅅杍瑁䑁䅉杍畂䝁䅷睘㉂䑁䅍杌㑂䝁䅷督㑂䙁䄰睕卂䕁䅕睊桁䍁䅑睑歁䑁䅉䅍䅁佁䰴䅁䝃䅁䅁睊扂䕁䅕兖杁䕁䅙兡畂䝁䅅杢橂䝁䅫兙獂䍁䅁䅕祂䝁䄸杚灂䝁䅷党杁䍁䄰䅉祁䑁䅁杍硁䍁䅁兌杁䑁䅍兌硁䑁䅉兌祁䑁䅉杢獂䙁䄸杤穁䍁䄴䅥獂䡁䅍䅥摂䙁䅍杕䙂䍁䅣光歁䕁䅍䅊祁䑁䅑杏歁䕁䅍䅊穁䑁䅕䅁睄睃䅁来䅁䍁䅣睗䙂䙁䅕䅉䝂䝁䅫杢桂䝁䄴睙灂䝁䅅䅢杁䙁䅁杣療䝁䅙兡獂䝁䅕䅉瑁䍁䅁杍睁䑁䅉免杁䍁䄰䅉穁䍁䄰免祁䍁䄰杍祁䝁䄴䅢時䡁䅙睍畁䡁䅧䅢穂䡁䅧兘呂䙁䅉兒湁䍁䅅䅊䑂䍁䅑睍㉁䅁䅁眸䅳䥁䅧䅁湁䙁䅳兒噂䍁䅁杒灂䝁䄴兙畂䝁䅍兡桂䝁䅷䅉兂䡁䅉睢浂䝁䅫䅢求䍁䅁兌杁䑁䅉䅍祁䑁䅅䅉瑁䍁䅁睍瑁䑁䅅杍瑁䑁䅉杍畂䝁䅷睘㉂䑁䅍杌㑂䝁䅷督㑂䙁䄰睕卂䕁䅕睊桁䍁䅑睑歁䑁䅑免㙁䍁䅑睑歁䑁䅅免穁䅁䅁儹䅳䥁䅯䅁湁䙁䅳兒噂䍁䅁杒灂䝁䄴兙畂䝁䅍兡桂䝁䅷䅉兂䡁䅉睢浂䝁䅫䅢求䍁䅁兌杁䑁䅉䅍祁䑁䅅䅉瑁䍁䅁睍瑁䑁䅅杍瑁䑁䅉杍畂䝁䅷睘㉂䑁䅍杌㑂䝁䅷督㑂䙁䄰睕卂䕁䅕睊桁䍁䅑䅒歁䑁䅅免㑁䑁䅯䅊偂䍁䅑免硁䑁䅧䅁㡄睃䅁杨䅁䍁䅣睗䙂䙁䅕䅉䝂䝁䅫杢桂䝁䄴睙灂䝁䅅䅢杁䙁䅁杣療䝁䅙兡獂䝁䅕䅉瑁䍁䅁杍睁䑁䅉免杁䍁䄰䅉穁䍁䄰免祁䍁䄰杍祁䝁䄴䅢時䡁䅙睍畁䡁䅧䅢穂䡁䅧兘呂䙁䅉兒湁䍁䅅䅊䝂䍁䅑杍睁䑁䅯䅊䡂䍁䅑杍睁䅁䅁眷䅳䥁䅙䅁湁䙁䅳兒噂䍁䅁杒灂䝁䄴兙畂䝁䅍兡桂䝁䅷䅉兂䡁䅉睢浂䝁䅫䅢求䍁䅁兌杁䑁䅉䅍祁䑁䅅䅉瑁䍁䅁睍瑁䑁䅅杍瑁䑁䅉杍畂䝁䅷睘㉂䑁䅍杌㑂䝁䅷督㑂䙁䄰睕卂䕁䅕睊桁䍁䅑杒歁䑁䅉免㙁䍁䅑睒歁䑁䅉免䅁偁䱅䅁䝃䅁䅁睊扂䕁䅕兖杁䕁䅙兡畂䝁䅅杢橂䝁䅫兙獂䍁䅁䅕祂䝁䄸杚灂䝁䅷党杁䍁䄰䅉祁䑁䅁杍硁䍁䅁兌杁䑁䅍兌硁䑁䅉兌祁䑁䅉杢獂䙁䄸杤穁䍁䄴䅥獂䡁䅍䅥摂䙁䅍杕䙂䍁䅣光歁䕁䅙䅊穁䑁䅙杏歁䕁䅯䅊穁䑁䅙䅁い睃䅁杨䅁䍁䅣睗䙂䙁䅕䅉䝂䝁䅫杢桂䝁䄴睙灂䝁䅅䅢杁䙁䅁杣療䝁䅙兡獂䝁䅕䅉瑁䍁䅁杍睁䑁䅉免杁䍁䄰䅉穁䍁䄰免祁䍁䄰杍祁䝁䄴䅢時䡁䅙睍畁䡁䅧䅢穂䡁䅧兘呂䙁䅉兒湁䍁䅅䅊䝂䍁䅑睍㍁䑁䅯䅊䭂䍁䅑睍㍁䅁䅁朹䅳䡁䅯䅁湁䙁䅳兒噂䍁䅁杒灂䝁䄴兙畂䝁䅍兡桂䝁䅷䅉兂䡁䅉睢浂䝁䅫䅢求䍁䅁兌杁䑁䅉䅍祁䑁䅅䅉瑁䍁䅁睍瑁䑁䅅杍瑁䑁䅉杍畂䝁䅷睘㉂䑁䅍杌㑂䝁䅷督㑂䙁䄰睕卂䕁䅕睊桁䍁䅑睕歁䑁䅍兏䅁偁䱉䅁㙂䅁䅁睊扂䕁䅕兖杁䕁䅙兡畂䝁䅅杢橂䝁䅫兙獂䍁䅁䅕祂䝁䄸杚灂䝁䅷党杁䍁䄰䅉祁䑁䅁杍硁䍁䅁兌杁䑁䅍兌硁䑁䅉兌祁䑁䅉杢獂䙁䄸杤穁䍁䄴䅥獂䡁䅍䅥摂䙁䅍杕䙂䍁䅣光歁䙁䅙䅊ぁ䑁䅉䅁㍄睃䅁杨䅁䍁䅣睗䙂䙁䅕䅉䝂䝁䅫杢桂䝁䄴睙灂䝁䅅䅢杁䙁䅁杣療䝁䅙兡獂䝁䅕䅉瑁䍁䅁杍睁䑁䅉免杁䍁䄰䅉穁䍁䄰免祁䍁䄰杍祁䝁䄴䅢時䡁䅙睍畁䡁䅧䅢穂䡁䅧兘呂䙁䅉兒湁䍁䅅䅊塂䍁䅑䅎㑁䑁䅯䅊塂䍁䅑兎㉁䅁䅁儫䅳䡁䅯䅁湁䙁䅳兒噂䍁䅁杒灂䝁䄴兙畂䝁䅍兡桂䝁䅷䅉兂䡁䅉睢浂䝁䅫䅢求䍁䅁兌杁䑁䅉䅍祁䑁䅅䅉瑁䍁䅁睍瑁䑁䅅杍瑁䑁䅉杍畂䝁䅷睘㉂䑁䅍杌㑂䝁䅷督㑂䙁䄰睕卂䕁䅕睊桁䍁䅑䅗歁䑁䅑杍䅁偁䱧䅁㙂䅁䅁睊扂䕁䅕兖杁䕁䅙兡畂䝁䅅杢橂䝁䅫兙獂䍁䅁䅕祂䝁䄸杚灂䝁䅷党杁䍁䄰䅉祁䑁䅁杍硁䍁䅁兌杁䑁䅍兌硁䑁䅉兌祁䑁䅉杢獂䙁䄸杤穁䍁䄴䅥獂䡁䅍䅥摂䙁䅍杕䙂䍁䅣光歁䙁䅧䅊ぁ䑁䅍䅁㙄睃䅁杣䅁䍁䅣睗䙂䙁䅕䅉䝂䝁䅫杢桂䝁䄴睙灂䝁䅅䅢杁䙁䅁杣療䝁䅙兡獂䝁䅕䅉瑁䍁䅁杍睁䑁䅉杍杁䍁䄰䅉ぁ䍁䄰免㕁䍁䄰杍祁䍁䄴䅥獂䡁䅍䅥摂䕁䅅兒䙂䍁䅣光歁䕁䅉䅊硁䑁䅅兎䅁䉁䵫䅁睂䅁䅁睊扂䕁䅕兖杁䕁䅙兡畂䝁䅅杢橂䝁䅫兙獂䍁䅁䅕祂䝁䄸杚灂䝁䅷党杁䍁䄰䅉祁䑁䅁杍祁䍁䅁兌杁䑁䅑兌硁䑁䅫兌祁䑁䅉杌㑂䝁䅷督㑂䙁䄰兑䙂䕁䅕睊桁䍁䅑睑歁䑁䅉䅍䅁䅁䵷䅁㡂䅁䅁睊扂䕁䅕兖杁䕁䅙兡畂䝁䅅杢橂䝁䅫兙獂䍁䅁䅕祂䝁䄸杚灂䝁䅷党杁䍁䄰䅉祁䑁䅁杍祁䍁䅁兌杁䑁䅑兌硁䑁䅫兌祁䑁䅉杌㑂䝁䅷督㑂䙁䄰兑䙂䕁䅕睊桁䍁䅑睑歁䑁䅉䅎㙁䍁䅑睑歁䑁䅍兎䅁䅁䴴䅁睂䅁䅁睊扂䕁䅕兖杁䕁䅙兡畂䝁䅅杢橂䝁䅫兙獂䍁䅁䅕祂䝁䄸杚灂䝁䅷党杁䍁䄰䅉祁䑁䅁杍祁䍁䅁兌杁䑁䅑兌硁䑁䅫兌祁䑁䅉杌㑂䝁䅷督㑂䙁䄰兑䙂䕁䅕睊桁䍁䅑睑歁䑁䅍李䅁䉁䵕䅁⭂䅁䅁睊扂䕁䅕兖杁䕁䅙兡畂䝁䅅杢橂䝁䅫兙獂䍁䅁䅕祂䝁䄸杚灂䝁䅷党杁䍁䄰䅉祁䑁䅁杍祁䍁䅁兌杁䑁䅑兌硁䑁䅫兌祁䑁䅉杌㑂䝁䅷督㑂䙁䄰兑䙂䕁䅕睊桁䍁䅑睑歁䑁䅑免㙁䍁䅑睑歁䑁䅅免穁䅁䅁睆䅷䥁䅁䅁湁䙁䅳兒噂䍁䅁杒灂䝁䄴兙畂䝁䅍兡桂䝁䅷䅉兂䡁䅉睢浂䝁䅫䅢求䍁䅁兌杁䑁䅉䅍祁䑁䅉䅉瑁䍁䅁䅎瑁䑁䅅兏瑁䑁䅉杍畁䡁䅧䅢穂䡁䅧兘䉂䕁䅕兒湁䍁䅅䅊䕂䍁䅑免硁䑁䅧杏歁䕁䄸䅊硁䑁䅅䅏䅁䉁䵯䅁㡂䅁䅁睊扂䕁䅕兖杁䕁䅙兡畂䝁䅅杢橂䝁䅫兙獂䍁䅁䅕祂䝁䄸杚灂䝁䅷党杁䍁䄰䅉祁䑁䅁杍祁䍁䅁兌杁䑁䅑兌硁䑁䅫兌祁䑁䅉杌㑂䝁䅷督㑂䙁䄰兑䙂䕁䅕睊桁䍁䅑杒歁䑁䅉䅍㙁䍁䅑睒歁䑁䅉䅍䅁䅁䴰䅁㡂䅁䅁睊扂䕁䅕兖杁䕁䅙兡畂䝁䅅杢橂䝁䅫兙獂䍁䅁䅕祂䝁䄸杚灂䝁䅷党杁䍁䄰䅉祁䑁䅁杍祁䍁䅁兌杁䑁䅑兌硁䑁䅫兌祁䑁䅉杌㑂䝁䅷督㑂䙁䄰兑䙂䕁䅕睊桁䍁䅑杒歁䑁䅉免㙁䍁䅑睒歁䑁䅉免䅁䅁䴸䅁㡂䅁䅁睊扂䕁䅕兖杁䕁䅙兡畂䝁䅅杢橂䝁䅫兙獂䍁䅁䅕祂䝁䄸杚灂䝁䅷党杁䍁䄰䅉祁䑁䅁杍祁䍁䅁兌杁䑁䅑兌硁䑁䅫兌祁䑁䅉杌㑂䝁䅷督㑂䙁䄰兑䙂䕁䅕睊桁䍁䅑杒歁䑁䅍李㙁䍁䅑杓歁䑁䅍李䅁䉁䵙䅁㡂䅁䅁睊扂䕁䅕兖杁䕁䅙兡畂䝁䅅杢橂䝁䅫兙獂䍁䅁䅕祂䝁䄸杚灂䝁䅷党杁䍁䄰䅉祁䑁䅁杍祁䍁䅁兌杁䑁䅑兌硁䑁䅫兌祁䑁䅉杌㑂䝁䅷督㑂䙁䄰兑䙂䕁䅕睊桁䍁䅑杒歁䑁䅍睎㙁䍁䅑杓歁䑁䅍睎䅁䉁䵧䅁睂䅁䅁睊扂䕁䅕兖杁䕁䅙兡畂䝁䅅杢橂䝁䅫兙獂䍁䅁䅕祂䝁䄸杚灂䝁䅷党杁䍁䄰䅉祁䑁䅁杍祁䍁䅁兌杁䑁䅑兌硁䑁䅫兌祁䑁䅉杌㑂䝁䅷督㑂䙁䄰兑䙂䕁䅕睊桁䍁䅑睕歁䑁䅍兏䅁䉁䵑䅁睂䅁䅁睊扂䕁䅕兖杁䕁䅙兡畂䝁䅅杢橂䝁䅫兙獂䍁䅁䅕祂䝁䄸杚灂䝁䅷党杁䍁䄰䅉祁䑁䅁杍祁䍁䅁兌杁䑁䅑兌硁䑁䅫兌祁䑁䅉杌㑂䝁䅷督㑂䙁䄰兑䙂䕁䅕睊桁䍁䅑杖歁䑁䅑杍䅁䉁䵁䅁㡂䅁䅁睊扂䕁䅕兖杁䕁䅙兡畂䝁䅅杢橂䝁䅫兙獂䍁䅁䅕祂䝁䄸杚灂䝁䅷党杁䍁䄰䅉祁䑁䅁杍祁䍁䅁兌杁䑁䅑兌硁䑁䅫兌祁䑁䅉杌㑂䝁䅷督㑂䙁䄰兑䙂䕁䅕睊桁䍁䅑睖歁䑁䅑䅏㙁䍁䅑睖歁䑁䅕李䅁䉁䵉䅁睂䅁䅁睊扂䕁䅕兖杁䕁䅙兡畂䝁䅅杢橂䝁䅫兙獂䍁䅁䅕祂䝁䄸杚灂䝁䅷党杁䍁䄰䅉祁䑁䅁杍祁䍁䅁兌杁䑁䅑兌硁䑁䅫兌祁䑁䅉杌㑂䝁䅷督㑂䙁䄰兑䙂䕁䅕睊桁䍁䅑䅗歁䑁䅑杍䅁䉁䵅䅁睂䅁䅁睊扂䕁䅕兖杁䕁䅙兡畂䝁䅅杢橂䝁䅫兙獂䍁䅁䅕祂䝁䄸杚灂䝁䅷党杁䍁䄰䅉祁䑁䅁杍祁䍁䅁兌杁䑁䅑兌硁䑁䅫兌祁䑁䅉杌㑂䝁䅷督㑂䙁䄰兑䙂䕁䅕睊桁䍁䅑䅗歁䑁䅑睍䅁䉁䵍䅁祂䅁䅁睊扂䕁䅕兖杁䕁䅙兡畂䝁䅅杢橂䝁䅫兙獂䍁䅁䅕祂䝁䄸杚灂䝁䅷党杁䍁䄰䅉祁䑁䅁杍祁䍁䅁兌杁䑁䅑兌硁䑁䅫兌祁䑁䅉杌㑂䝁䅷督㑂䙁䄰兑䙂䙁䅁睊桁䍁䅑村歁䑁䅅免ㅁ䅁䅁杒䅷䡁䅁䅁湁䙁䅳兒噂䍁䅁杒灂䝁䄴兙畂䝁䅍兡桂䝁䅷䅉兂䡁䅉睢浂䝁䅫䅢求䍁䅁兌杁䑁䅉䅍祁䑁䅉䅉瑁䍁䅁䅎瑁䑁䅅兏瑁䑁䅉杍畁䡁䅧䅢穂䡁䅧兘䉂䕁䅕䅕湁䍁䅅䅊䑂䍁䅑杍睁䅁䅁兏䅷䡁䅷䅁湁䙁䅳兒噂䍁䅁杒灂䝁䄴兙畂䝁䅍兡桂䝁䅷䅉兂䡁䅉睢浂䝁䅫䅢求䍁䅁兌杁䑁䅉䅍祁䑁䅉䅉瑁䍁䅁䅎瑁䑁䅅兏瑁䑁䅉杍畁䡁䅧䅢穂䡁䅧兘䉂䕁䅕䅕湁䍁䅅䅊䑂䍁䅑杍ぁ䑁䅯䅊䑂䍁䅑睍ㅁ䅁䅁睏䅷䡁䅁䅁湁䙁䅳兒噂䍁䅁杒灂䝁䄴兙畂䝁䅍兡桂䝁䅷䅉兂䡁䅉睢浂䝁䅫䅢求䍁䅁兌杁䑁䅉䅍祁䑁䅉䅉瑁䍁䅁䅎瑁䑁䅅兏瑁䑁䅉杍畁䡁䅧䅢穂䡁䅧兘䉂䕁䅕䅕湁䍁䅅䅊䑂䍁䅑睍㉁䅁䅁児䅷䡁䄴䅁湁䙁䅳兒噂䍁䅁杒灂䝁䄴兙畂䝁䅍兡桂䝁䅷䅉兂䡁䅉睢浂䝁䅫䅢求䍁䅁兌杁䑁䅉䅍祁䑁䅉䅉瑁䍁䅁䅎瑁䑁䅅兏瑁䑁䅉杍畁䡁䅧䅢穂䡁䅧兘䉂䕁䅕䅕湁䍁䅅䅊䑂䍁䅑䅎硁䑁䅯䅊䑂䍁䅑免硁䑁䅍䅁⽁䅄䅁䅧䅁䍁䅣睗䙂䙁䅕䅉䝂䝁䅫杢桂䝁䄴睙灂䝁䅅䅢杁䙁䅁杣療䝁䅙兡獂䝁䅕䅉瑁䍁䅁杍睁䑁䅉杍杁䍁䄰䅉ぁ䍁䄰免㕁䍁䄰杍祁䍁䄴䅥獂䡁䅍䅥摂䕁䅅兒兂䍁䅣光歁䕁䅑䅊硁䑁䅅䅏㙁䍁䅑睔歁䑁䅅免㑁䅁䅁睒䅷䡁䅷䅁湁䙁䅳兒噂䍁䅁杒灂䝁䄴兙畂䝁䅍兡桂䝁䅷䅉兂䡁䅉睢浂䝁䅫䅢求䍁䅁兌杁䑁䅉䅍祁䑁䅉䅉瑁䍁䅁䅎瑁䑁䅅兏瑁䑁䅉杍畁䡁䅧䅢穂䡁䅧兘䉂䕁䅕䅕湁䍁䅅䅊䝂䍁䅑杍睁䑁䅯䅊䡂䍁䅑杍睁䅁䅁杏䅷䡁䅷䅁湁䙁䅳兒噂䍁䅁杒灂䝁䄴兙畂䝁䅍兡桂䝁䅷䅉兂䡁䅉睢浂䝁䅫䅢求䍁䅁兌杁䑁䅉䅍祁䑁䅉䅉瑁䍁䅁䅎瑁䑁䅅兏瑁䑁䅉杍畁䡁䅧䅢穂䡁䅧兘䉂䕁䅕䅕湁䍁䅅䅊䝂䍁䅑杍硁䑁䅯䅊䡂䍁䅑杍硁䅁䅁䅐䅷䡁䅷䅁湁䙁䅳兒噂䍁䅁杒灂䝁䄴兙畂䝁䅍兡桂䝁䅷䅉兂䡁䅉睢浂䝁䅫䅢求䍁䅁兌杁䑁䅉䅍祁䑁䅉䅉瑁䍁䅁䅎瑁䑁䅅兏瑁䑁䅉杍畁䡁䅧䅢穂䡁䅧兘䉂䕁䅕䅕湁䍁䅅䅊䝂䍁䅑睍㉁䑁䅯䅊䭂䍁䅑睍㉁䅁䅁材䅷䡁䅷䅁湁䙁䅳兒噂䍁䅁杒灂䝁䄴兙畂䝁䅍兡桂䝁䅷䅉兂䡁䅉睢浂䝁䅫䅢求䍁䅁兌杁䑁䅉䅍祁䑁䅉䅉瑁䍁䅁䅎瑁䑁䅅兏瑁䑁䅉杍畁䡁䅧䅢穂䡁䅧兘䉂䕁䅕䅕湁䍁䅅䅊䝂䍁䅑睍㍁䑁䅯䅊䭂䍁䅑睍㍁䅁䅁䅑䅷䡁䅁䅁湁䙁䅳兒噂䍁䅁杒灂䝁䄴兙畂䝁䅍兡桂䝁䅷䅉兂䡁䅉睢浂䝁䅫䅢求䍁䅁兌杁䑁䅉䅍祁䑁䅉䅉瑁䍁䅁䅎瑁䑁䅅兏瑁䑁䅉杍畁䡁䅧䅢穂䡁䅧兘䉂䕁䅕䅕湁䍁䅅䅊呂䍁䅑睍㕁䅁䅁兑䅷䡁䅁䅁湁䙁䅳兒噂䍁䅁杒灂䝁䄴兙畂䝁䅍兡桂䝁䅷䅉兂䡁䅉睢浂䝁䅫䅢求䍁䅁兌杁䑁䅉䅍祁䑁䅉䅉瑁䍁䅁䅎瑁䑁䅅兏瑁䑁䅉杍畁䡁䅧䅢穂䡁䅧兘䉂䕁䅕䅕湁䍁䅅䅊坂䍁䅑䅎祁䅁䅁村䅷䡁䅷䅁湁䙁䅳兒噂䍁䅁杒灂䝁䄴兙畂䝁䅍兡桂䝁䅷䅉兂䡁䅉睢浂䝁䅫䅢求䍁䅁兌杁䑁䅉䅍祁䑁䅉䅉瑁䍁䅁䅎瑁䑁䅅兏瑁䑁䅉杍畁䡁䅧䅢穂䡁䅧兘䉂䕁䅕䅕湁䍁䅅䅊塂䍁䅑䅎㑁䑁䅯䅊塂䍁䅑兎㉁䅁䅁䅒䅷䡁䅁䅁湁䙁䅳兒噂䍁䅁杒灂䝁䄴兙畂䝁䅍兡桂䝁䅷䅉兂䡁䅉睢浂䝁䅫䅢求䍁䅁兌杁䑁䅉䅍祁䑁䅉䅉瑁䍁䅁䅎瑁䑁䅅兏瑁䑁䅉杍畁䡁䅧䅢穂䡁䅧兘䉂䕁䅕䅕湁䍁䅅䅊奂䍁䅑䅎祁䅁䅁睑䅷䡁䅁䅁湁䙁䅳兒噂䍁䅁杒灂䝁䄴兙畂䝁䅍兡桂䝁䅷䅉兂䡁䅉睢浂䝁䅫䅢求䍁䅁兌杁䑁䅉䅍祁䑁䅉䅉瑁䍁䅁䅎瑁䑁䅅兏瑁䑁䅉杍畁䡁䅧䅢穂䡁䅧兘䉂䕁䅕䅕湁䍁䅅䅊奂䍁䅑䅎穁䅁䅁兒䅷䡁䅉䅁湁䙁䅳兒噂䍁䅁杒灂䝁䄴兙畂䝁䅍兡桂䝁䅷䅉兂䡁䅉睢浂䝁䅫䅢求䍁䅁兌杁䑁䅉䅍祁䑁䅉䅉瑁䍁䅁䅎瑁䑁䅅兏瑁䑁䅉杍畁䡁䅧䅢穂䡁䅧兘䉂䕁䅕睕湁䍁䅅䅊䍂䍁䅑免硁䑁䅕䅁歂䅄䅁䅣䅁䍁䅣睗䙂䙁䅕䅉䝂䝁䅫杢桂䝁䄴睙灂䝁䅅䅢杁䙁䅁杣療䝁䅙兡獂䝁䅕䅉瑁䍁䅁杍睁䑁䅉杍杁䍁䄰䅉ぁ䍁䄰免㕁䍁䄰杍祁䍁䄴䅥獂䡁䅍䅥摂䕁䅅兒呂䍁䅣光歁䕁䅍䅊祁䑁䅁䅁塂䅄䅁䅦䅁䍁䅣睗䙂䙁䅕䅉䝂䝁䅫杢桂䝁䄴睙灂䝁䅅䅢杁䙁䅁杣療䝁䅙兡獂䝁䅕䅉瑁䍁䅁杍睁䑁䅉杍杁䍁䄰䅉ぁ䍁䄰免㕁䍁䄰杍祁䍁䄴䅥獂䡁䅍䅥摂䕁䅅兒呂䍁䅣光歁䕁䅍䅊祁䑁䅑杏歁䕁䅍䅊穁䑁䅕䅁婂䅄䅁䅣䅁䍁䅣睗䙂䙁䅕䅉䝂䝁䅫杢桂䝁䄴睙灂䝁䅅䅢杁䙁䅁杣療䝁䅙兡獂䝁䅕䅉瑁䍁䅁杍睁䑁䅉杍杁䍁䄰䅉ぁ䍁䄰免㕁䍁䄰杍祁䍁䄴䅥獂䡁䅍䅥摂䕁䅅兒呂䍁䅣光歁䕁䅍䅊穁䑁䅙䅁杂䅄䅁杦䅁䍁䅣睗䙂䙁䅕䅉䝂䝁䅫杢桂䝁䄴睙灂䝁䅅䅢杁䙁䅁杣療䝁䅙兡獂䝁䅕䅉瑁䍁䅁杍睁䑁䅉杍杁䍁䄰䅉ぁ䍁䄰免㕁䍁䄰杍祁䍁䄴䅥獂䡁䅍䅥摂䕁䅅兒呂䍁䅣光歁䕁䅍䅊ぁ䑁䅅杏歁䕁䅍䅊硁䑁䅅睍䅁䝁䵉䅁䅃䅁䅁睊扂䕁䅕兖杁䕁䅙兡畂䝁䅅杢橂䝁䅫兙獂䍁䅁䅕祂䝁䄸杚灂䝁䅷党杁䍁䄰䅉祁䑁䅁杍祁䍁䅁兌杁䑁䅑兌硁䑁䅫兌祁䑁䅉杌㑂䝁䅷督㑂䙁䄰兑䙂䙁䅍睊桁䍁䅑䅒歁䑁䅅免㑁䑁䅯䅊偂䍁䅑免硁䑁䅧䅁求䅄䅁䅦䅁䍁䅣睗䙂䙁䅕䅉䝂䝁䅫杢桂䝁䄴睙灂䝁䅅䅢杁䙁䅁杣療䝁䅙兡獂䝁䅕䅉瑁䍁䅁杍睁䑁䅉杍杁䍁䄰䅉ぁ䍁䄰免㕁䍁䄰杍祁䍁䄴䅥獂䡁䅍䅥摂䕁䅅兒呂䍁䅣光歁䕁䅙䅊祁䑁䅁杏歁䕁䅣䅊祁䑁䅁䅁奂䅄䅁䅦䅁䍁䅣睗䙂䙁䅕䅉䝂䝁䅫杢桂䝁䄴睙灂䝁䅅䅢杁䙁䅁杣療䝁䅙兡獂䝁䅕䅉瑁䍁䅁杍睁䑁䅉杍杁䍁䄰䅉ぁ䍁䄰免㕁䍁䄰杍祁䍁䄴䅥獂䡁䅍䅥摂䕁䅅兒呂䍁䅣光歁䕁䅙䅊祁䑁䅅杏歁䕁䅣䅊祁䑁䅅䅁慂䅄䅁䅦䅁䍁䅣睗䙂䙁䅕䅉䝂䝁䅫杢桂䝁䄴睙灂䝁䅅䅢杁䙁䅁杣療䝁䅙兡獂䝁䅕䅉瑁䍁䅁杍睁䑁䅉杍杁䍁䄰䅉ぁ䍁䄰免㕁䍁䄰杍祁䍁䄴䅥獂䡁䅍䅥摂䕁䅅兒呂䍁䅣光歁䕁䅙䅊穁䑁䅙杏歁䕁䅯䅊穁䑁䅙䅁桂䅄䅁䅦䅁䍁䅣睗䙂䙁䅕䅉䝂䝁䅫杢桂䝁䄴睙灂䝁䅅䅢杁䙁䅁杣療䝁䅙兡獂䝁䅕䅉瑁䍁䅁杍睁䑁䅉杍杁䍁䄰䅉ぁ䍁䄰免㕁䍁䄰杍祁䍁䄴䅥獂䡁䅍䅥摂䕁䅅兒呂䍁䅣光歁䕁䅙䅊穁䑁䅣杏歁䕁䅯䅊穁䑁䅣䅁橂䅄䅁䅣䅁䍁䅣睗䙂䙁䅕䅉䝂䝁䅫杢桂䝁䄴睙灂䝁䅅䅢杁䙁䅁杣療䝁䅙兡獂䝁䅕䅉瑁䍁䅁杍睁䑁䅉杍杁䍁䄰䅉ぁ䍁䄰免㕁䍁䄰杍祁䍁䄴䅥獂䡁䅍䅥摂䕁䅅兒呂䍁䅣光歁䙁䅍䅊穁䑁䅫䅁時䅄䅁䅣䅁䍁䅣睗䙂䙁䅕䅉䝂䝁䅫杢桂䝁䄴睙灂䝁䅅䅢杁䙁䅁杣療䝁䅙兡獂䝁䅕䅉瑁䍁䅁杍睁䑁䅉杍杁䍁䄰䅉ぁ䍁䄰免㕁䍁䄰杍祁䍁䄴䅥獂䡁䅍䅥摂䕁䅅兒呂䍁䅣光歁䙁䅙䅊ぁ䑁䅉䅁扂䅄䅁䅦䅁䍁䅣睗䙂䙁䅕䅉䝂䝁䅫杢桂䝁䄴睙灂䝁䅅䅢杁䙁䅁杣療䝁䅙兡獂䝁䅕䅉瑁䍁䅁杍睁䑁䅉杍杁䍁䄰䅉ぁ䍁䄰免㕁䍁䄰杍祁䍁䄴䅥獂䡁䅍䅥摂䕁䅅兒呂䍁䅣光歁䙁䅣䅊ぁ䑁䅧杏歁䙁䅣䅊ㅁ䑁䅙䅁摂䅄䅁䅣䅁䍁䅣睗䙂䙁䅕䅉䝂䝁䅫杢桂䝁䄴睙灂䝁䅅䅢杁䙁䅁杣療䝁䅙兡獂䝁䅕䅉瑁䍁䅁杍睁䑁䅉杍杁䍁䄰䅉ぁ䍁䄰免㕁䍁䄰杍祁䍁䄴䅥獂䡁䅍䅥摂䕁䅅兒呂䍁䅣光歁䙁䅧䅊ぁ䑁䅉䅁捂䅄䅁䅣䅁䍁䅣睗䙂䙁䅕䅉䝂䝁䅫杢桂䝁䄴睙灂䝁䅅䅢杁䙁䅁杣療䝁䅙兡獂䝁䅕䅉瑁䍁䅁杍睁䑁䅉杍杁䍁䄰䅉ぁ䍁䄰免㕁䍁䄰杍祁䍁䄴䅥獂䡁䅍䅥摂䕁䅅兒呂䍁䅣光歁䙁䅧䅊ぁ䑁䅍䅁敂䅄䅁杣䅁䍁䅣睗䙂䙁䅕䅉䝂䝁䅫杢桂䝁䄴睙灂䝁䅅䅢杁䙁䅁杣療䝁䅙兡獂䝁䅕䅉瑁䍁䅁杍睁䑁䅉杍杁䍁䄰䅉ぁ䍁䄰免㕁䍁䄰杍祁䍁䄴䅥獂䡁䅍䅥摂䕁䅅睒卂䍁䅣光歁䕁䅉䅊硁䑁䅅兎䅁䩁䵅䅁睂䅁䅁睊扂䕁䅕兖杁䕁䅙兡畂䝁䅅杢橂䝁䅫兙獂䍁䅁䅕祂䝁䄸杚灂䝁䅷党杁䍁䄰䅉祁䑁䅁杍祁䍁䅁兌杁䑁䅑兌硁䑁䅫兌祁䑁䅉杌㑂䝁䅷督㑂䙁䄰兑䡂䙁䅉睊桁䍁䅑睑歁䑁䅉䅍䅁䥁䵑䅁㡂䅁䅁睊扂䕁䅕兖杁䕁䅙兡畂䝁䅅杢橂䝁䅫兙獂䍁䅁䅕祂䝁䄸杚灂䝁䅷党杁䍁䄰䅉祁䑁䅁杍祁䍁䅁兌杁䑁䅑兌硁䑁䅫兌祁䑁䅉杌㑂䝁䅷督㑂䙁䄰兑䡂䙁䅉睊桁䍁䅑睑歁䑁䅉䅎㙁䍁䅑睑歁䑁䅍兎䅁䥁䵙䅁睂䅁䅁睊扂䕁䅕兖杁䕁䅙兡畂䝁䅅杢橂䝁䅫兙獂䍁䅁䅕祂䝁䄸杚灂䝁䅷党杁䍁䄰䅉祁䑁䅁杍祁䍁䅁兌杁䑁䅑兌硁䑁䅫兌祁䑁䅉杌㑂䝁䅷督㑂䙁䄰兑䡂䙁䅉睊桁䍁䅑睑歁䑁䅍李䅁䥁䵧䅁⭂䅁䅁睊扂䕁䅕兖杁䕁䅙兡畂䝁䅅杢橂䝁䅫兙獂䍁䅁䅕祂䝁䄸杚灂䝁䅷党杁䍁䄰䅉祁䑁䅁杍祁䍁䅁兌杁䑁䅑兌硁䑁䅫兌祁䑁䅉杌㑂䝁䅷督㑂䙁䄰兑䡂䙁䅉睊桁䍁䅑睑歁䑁䅑免㙁䍁䅑睑歁䑁䅅免穁䅁䅁杩䅷䥁䅁䅁湁䙁䅳兒噂䍁䅁杒灂䝁䄴兙畂䝁䅍兡桂䝁䅷䅉兂䡁䅉睢浂䝁䅫䅢求䍁䅁兌杁䑁䅉䅍祁䑁䅉䅉瑁䍁䅁䅎瑁䑁䅅兏瑁䑁䅉杍畁䡁䅧䅢穂䡁䅧兘䉂䕁䅣杕湁䍁䅅䅊䕂䍁䅑免硁䑁䅧杏歁䕁䄸䅊硁䑁䅅䅏䅁䩁䵉䅁㡂䅁䅁睊扂䕁䅕兖杁䕁䅙兡畂䝁䅅杢橂䝁䅫兙獂䍁䅁䅕祂䝁䄸杚灂䝁䅷党杁䍁䄰䅉祁䑁䅁杍祁䍁䅁兌杁䑁䅑兌硁䑁䅫兌祁䑁䅉杌㑂䝁䅷督㑂䙁䄰兑䡂䙁䅉睊桁䍁䅑杒歁䑁䅉䅍㙁䍁䅑睒歁䑁䅉䅍䅁䥁䵕䅁㡂䅁䅁睊扂䕁䅕兖杁䕁䅙兡畂䝁䅅杢橂䝁䅫兙獂䍁䅁䅕祂䝁䄸杚灂䝁䅷党杁䍁䄰䅉祁䑁䅁杍祁䍁䅁兌杁䑁䅑兌硁䑁䅫兌祁䑁䅉杌㑂䝁䅷督㑂䙁䄰兑䡂䙁䅉睊桁䍁䅑杒歁䑁䅉免㙁䍁䅑睒歁䑁䅉免䅁䥁䵣䅁㡂䅁䅁睊扂䕁䅕兖杁䕁䅙兡畂䝁䅅杢橂䝁䅫兙獂䍁䅁䅕祂䝁䄸杚灂䝁䅷党杁䍁䄰䅉祁䑁䅁杍祁䍁䅁兌杁䑁䅑兌硁䑁䅫兌祁䑁䅉杌㑂䝁䅷督㑂䙁䄰兑䡂䙁䅉睊桁䍁䅑杒歁䑁䅍李㙁䍁䅑杓歁䑁䅍李䅁䥁䵫䅁㡂䅁䅁睊扂䕁䅕兖杁䕁䅙兡畂䝁䅅杢橂䝁䅫兙獂䍁䅁䅕祂䝁䄸杚灂䝁䅷党杁䍁䄰䅉祁䑁䅁杍祁䍁䅁兌杁䑁䅑兌硁䑁䅫兌祁䑁䅉杌㑂䝁䅷督㑂䙁䄰兑䡂䙁䅉睊桁䍁䅑杒歁䑁䅍睎㙁䍁䅑杓歁䑁䅍睎䅁䥁䵳䅁睂䅁䅁睊扂䕁䅕兖杁䕁䅙兡畂䝁䅅杢橂䝁䅫兙獂䍁䅁䅕祂䝁䄸杚灂䝁䅷党杁䍁䄰䅉祁䑁䅁杍祁䍁䅁兌杁䑁䅑兌硁䑁䅫兌祁䑁䅉杌㑂䝁䅷督㑂䙁䄰兑䡂䙁䅉睊桁䍁䅑睕歁䑁䅍兏䅁䩁䵁䅁睂䅁䅁睊扂䕁䅕兖杁䕁䅙兡畂䝁䅅杢橂䝁䅫兙獂䍁䅁䅕祂䝁䄸杚灂䝁䅷党杁䍁䄰䅉祁䑁䅁杍祁䍁䅁兌杁䑁䅑兌硁䑁䅫兌祁䑁䅉杌㑂䝁䅷督㑂䙁䄰兑䡂䙁䅉睊桁䍁䅑杖歁䑁䅑杍䅁䥁䵷䅁㡂䅁䅁睊扂䕁䅕兖杁䕁䅙兡畂䝁䅅杢橂䝁䅫兙獂䍁䅁䅕祂䝁䄸杚灂䝁䅷党杁䍁䄰䅉祁䑁䅁杍祁䍁䅁兌杁䑁䅑兌硁䑁䅫兌祁䑁䅉杌㑂䝁䅷督㑂䙁䄰兑䡂䙁䅉睊桁䍁䅑睖歁䑁䅑䅏㙁䍁䅑睖歁䑁䅕李䅁䥁䴴䅁睂䅁䅁睊扂䕁䅕兖杁䕁䅙兡畂䝁䅅杢橂䝁䅫兙獂䍁䅁䅕祂䝁䄸杚灂䝁䅷党杁䍁䄰䅉祁䑁䅁杍祁䍁䅁兌杁䑁䅑兌硁䑁䅫兌祁䑁䅉杌㑂䝁䅷督㑂䙁䄰兑䡂䙁䅉睊桁䍁䅑䅗歁䑁䅑杍䅁䥁䴰䅁睂䅁䅁睊扂䕁䅕兖杁䕁䅙兡畂䝁䅅杢橂䝁䅫兙獂䍁䅁䅕祂䝁䄸杚灂䝁䅷党杁䍁䄰䅉祁䑁䅁杍祁䍁䅁兌杁䑁䅑兌硁䑁䅫兌祁䑁䅉杌㑂䝁䅷督㑂䙁䄰兑䡂䙁䅉睊桁䍁䅑䅗歁䑁䅑睍䅁䥁䴸䅁祂䅁䅁睊扂䕁䅕兖杁䕁䅙兡畂䝁䅅杢橂䝁䅫兙獂䍁䅁䅕祂䝁䄸杚灂䝁䅷党杁䍁䄰䅉祁䑁䅁杍祁䍁䅁兌杁䑁䅑兌硁䑁䅫兌祁䑁䅉杌㑂䝁䅷督㑂䙁䄰兑䵂䕁䅕睊桁䍁䅑村歁䑁䅅免ㅁ䅁䅁䅋䅷䡁䅁䅁湁䙁䅳兒噂䍁䅁杒灂䝁䄴兙畂䝁䅍兡桂䝁䅷䅉兂䡁䅉睢浂䝁䅫䅢求䍁䅁兌杁䑁䅉䅍祁䑁䅉䅉瑁䍁䅁䅎瑁䑁䅅兏瑁䑁䅉杍畁䡁䅧䅢穂䡁䅧兘䉂䕁䅷兒湁䍁䅅䅊䑂䍁䅑杍睁䅁䅁睇䅷䡁䅷䅁湁䙁䅳兒噂䍁䅁杒灂䝁䄴兙畂䝁䅍兡桂䝁䅷䅉兂䡁䅉睢浂䝁䅫䅢求䍁䅁兌杁䑁䅉䅍祁䑁䅉䅉瑁䍁䅁䅎瑁䑁䅅兏瑁䑁䅉杍畁䡁䅧䅢穂䡁䅧兘䉂䕁䅷兒湁䍁䅅䅊䑂䍁䅑杍ぁ䑁䅯䅊䑂䍁䅑睍ㅁ䅁䅁先䅷䡁䅁䅁湁䙁䅳兒噂䍁䅁杒灂䝁䄴兙畂䝁䅍兡桂䝁䅷䅉兂䡁䅉睢浂䝁䅫䅢求䍁䅁兌杁䑁䅉䅍祁䑁䅉䅉瑁䍁䅁䅎瑁䑁䅅兏瑁䑁䅉杍畁䡁䅧䅢穂䡁䅧兘䉂䕁䅷兒湁䍁䅅䅊䑂䍁䅑睍㉁䅁䅁䅊䅷䡁䄴䅁湁䙁䅳兒噂䍁䅁杒灂䝁䄴兙畂䝁䅍兡桂䝁䅷䅉兂䡁䅉睢浂䝁䅫䅢求䍁䅁兌杁䑁䅉䅍祁䑁䅉䅉瑁䍁䅁䅎瑁䑁䅅兏瑁䑁䅉杍畁䡁䅧䅢穂䡁䅧兘䉂䕁䅷兒湁䍁䅅䅊䑂䍁䅑䅎硁䑁䅯䅊䑂䍁䅑免硁䑁䅍䅁流䅄䅁䅧䅁䍁䅣睗䙂䙁䅕䅉䝂䝁䅫杢桂䝁䄴睙灂䝁䅅䅢杁䙁䅁杣療䝁䅙兡獂䝁䅕䅉瑁䍁䅁杍睁䑁䅉杍杁䍁䄰䅉ぁ䍁䄰免㕁䍁䄰杍祁䍁䄴䅥獂䡁䅍䅥摂䕁䅅䅔䙂䍁䅣光歁䕁䅑䅊硁䑁䅅䅏㙁䍁䅑睔歁䑁䅅免㑁䅁䅁克䅷䡁䅷䅁湁䙁䅳兒噂䍁䅁杒灂䝁䄴兙畂䝁䅍兡桂䝁䅷䅉兂䡁䅉睢浂䝁䅫䅢求䍁䅁兌杁䑁䅉䅍祁䑁䅉䅉瑁䍁䅁䅎瑁䑁䅅兏瑁䑁䅉杍畁䡁䅧䅢穂䡁䅧兘䉂䕁䅷兒湁䍁䅅䅊䝂䍁䅑杍睁䑁䅯䅊䡂䍁䅑杍睁䅁䅁䅈䅷䡁䅷䅁湁䙁䅳兒噂䍁䅁杒灂䝁䄴兙畂䝁䅍兡桂䝁䅷䅉兂䡁䅉睢浂䝁䅫䅢求䍁䅁兌杁䑁䅉䅍祁䑁䅉䅉瑁䍁䅁䅎瑁䑁䅅兏瑁䑁䅉杍畁䡁䅧䅢穂䡁䅧兘䉂䕁䅷兒湁䍁䅅䅊䝂䍁䅑杍硁䑁䅯䅊䡂䍁䅑杍硁䅁䅁杈䅷䡁䅷䅁湁䙁䅳兒噂䍁䅁杒灂䝁䄴兙畂䝁䅍兡桂䝁䅷䅉兂䡁䅉睢浂䝁䅫䅢求䍁䅁兌杁䑁䅉䅍祁䑁䅉䅉瑁䍁䅁䅎瑁䑁䅅兏瑁䑁䅉杍畁䡁䅧䅢穂䡁䅧兘䉂䕁䅷兒湁䍁䅅䅊䝂䍁䅑睍㉁䑁䅯䅊䭂䍁䅑睍㉁䅁䅁兊䅷䡁䅷䅁湁䙁䅳兒噂䍁䅁杒灂䝁䄴兙畂䝁䅍兡桂䝁䅷䅉兂䡁䅉睢浂䝁䅫䅢求䍁䅁兌杁䑁䅉䅍祁䑁䅉䅉瑁䍁䅁䅎瑁䑁䅅兏瑁䑁䅉杍畁䡁䅧䅢穂䡁䅧兘䉂䕁䅷兒湁䍁䅅䅊䝂䍁䅑睍㍁䑁䅯䅊䭂䍁䅑睍㍁䅁䅁睊䅷䡁䅁䅁湁䙁䅳兒噂䍁䅁杒灂䝁䄴兙畂䝁䅍兡桂䝁䅷䅉兂䡁䅉睢浂䝁䅫䅢求䍁䅁兌杁䑁䅉䅍祁䑁䅉䅉瑁䍁䅁䅎瑁䑁䅅兏瑁䑁䅉杍畁䡁䅧䅢穂䡁䅧兘䉂䕁䅷兒湁䍁䅅䅊呂䍁䅑睍㕁䅁䅁睉䅷䡁䅁䅁湁䙁䅳兒噂䍁䅁杒灂䝁䄴兙畂䝁䅍兡桂䝁䅷䅉兂䡁䅉睢浂䝁䅫䅢求䍁䅁兌杁䑁䅉䅍祁䑁䅉䅉瑁䍁䅁䅎瑁䑁䅅兏瑁䑁䅉杍畁䡁䅧䅢穂䡁䅧兘䉂䕁䅷兒湁䍁䅅䅊坂䍁䅑䅎祁䅁䅁睈䅷䡁䅷䅁湁䙁䅳兒噂䍁䅁杒灂䝁䄴兙畂䝁䅍兡桂䝁䅷䅉兂䡁䅉睢浂䝁䅫䅢求䍁䅁兌杁䑁䅉䅍祁䑁䅉䅉瑁䍁䅁䅎瑁䑁䅅兏瑁䑁䅉杍畁䡁䅧䅢穂䡁䅧兘䉂䕁䅷兒湁䍁䅅䅊塂䍁䅑䅎㑁䑁䅯䅊塂䍁䅑兎㉁䅁䅁光䅷䡁䅁䅁湁䙁䅳兒噂䍁䅁杒灂䝁䄴兙畂䝁䅍兡桂䝁䅷䅉兂䡁䅉睢浂䝁䅫䅢求䍁䅁兌杁䑁䅉䅍祁䑁䅉䅉瑁䍁䅁䅎瑁䑁䅅兏瑁䑁䅉杍畁䡁䅧䅢穂䡁䅧兘䉂䕁䅷兒湁䍁䅅䅊奂䍁䅑䅎祁䅁䅁䅉䅷䡁䅁䅁湁䙁䅳兒噂䍁䅁杒灂䝁䄴兙畂䝁䅍兡桂䝁䅷䅉兂䡁䅉睢浂䝁䅫䅢求䍁䅁兌杁䑁䅉䅍祁䑁䅉䅉瑁䍁䅁䅎瑁䑁䅅兏瑁䑁䅉杍畁䡁䅧䅢穂䡁䅧兘䉂䕁䅷兒湁䍁䅅䅊奂䍁䅑䅎穁䅁䅁杉䅷䡁䅉䅁湁䙁䅳兒噂䍁䅁杒灂䝁䄴兙畂䝁䅍兡桂䝁䅷䅉兂䡁䅉睢浂䝁䅫䅢求䍁䅁兌杁䑁䅉䅍祁䑁䅉䅉瑁䍁䅁䅎瑁䑁䅅兏瑁䑁䅉杍畁䡁䅧䅢穂䡁䅧兘䉂䙁䅁睑湁䍁䅅䅊䍂䍁䅑免硁䑁䅕䅁䍃䅄䅁䅣䅁䍁䅣睗䙂䙁䅕䅉䝂䝁䅫杢桂䝁䄴睙灂䝁䅅䅢杁䙁䅁杣療䝁䅙兡獂䝁䅕䅉瑁䍁䅁杍睁䑁䅉杍杁䍁䄰䅉ぁ䍁䄰免㕁䍁䄰杍祁䍁䄴䅥獂䡁䅍䅥摂䕁䅅䅕䑂䍁䅣光歁䕁䅍䅊祁䑁䅁䅁ㅂ䅄䅁䅦䅁䍁䅣睗䙂䙁䅕䅉䝂䝁䅫杢桂䝁䄴睙灂䝁䅅䅢杁䙁䅁杣療䝁䅙兡獂䝁䅕䅉瑁䍁䅁杍睁䑁䅉杍杁䍁䄰䅉ぁ䍁䄰免㕁䍁䄰杍祁䍁䄴䅥獂䡁䅍䅥摂䕁䅅䅕䑂䍁䅣光歁䕁䅍䅊祁䑁䅑杏歁䕁䅍䅊穁䑁䅕䅁㍂䅄䅁䅣䅁䍁䅣睗䙂䙁䅕䅉䝂䝁䅫杢桂䝁䄴睙灂䝁䅅䅢杁䙁䅁杣療䝁䅙兡獂䝁䅕䅉瑁䍁䅁杍睁䑁䅉杍杁䍁䄰䅉ぁ䍁䄰免㕁䍁䄰杍祁䍁䄴䅥獂䡁䅍䅥摂䕁䅅䅕䑂䍁䅣光歁䕁䅍䅊穁䑁䅙䅁㕂䅄䅁杦䅁䍁䅣睗䙂䙁䅕䅉䝂䝁䅫杢桂䝁䄴睙灂䝁䅅䅢杁䙁䅁杣療䝁䅙兡獂䝁䅕䅉瑁䍁䅁杍睁䑁䅉杍杁䍁䄰䅉ぁ䍁䄰免㕁䍁䄰杍祁䍁䄴䅥獂䡁䅍䅥摂䕁䅅䅕䑂䍁䅣光歁䕁䅍䅊ぁ䑁䅅杏歁䕁䅍䅊硁䑁䅅睍䅁䡁䵳䅁䅃䅁䅁睊扂䕁䅕兖杁䕁䅙兡畂䝁䅅杢橂䝁䅫兙獂䍁䅁䅕祂䝁䄸杚灂䝁䅷党杁䍁䄰䅉祁䑁䅁杍祁䍁䅁兌杁䑁䅑兌硁䑁䅫兌祁䑁䅉杌㑂䝁䅷督㑂䙁䄰兑兂䕁䅍睊桁䍁䅑䅒歁䑁䅅免㑁䑁䅯䅊偂䍁䅑免硁䑁䅧䅁䑃䅄䅁䅦䅁䍁䅣睗䙂䙁䅕䅉䝂䝁䅫杢桂䝁䄴睙灂䝁䅅䅢杁䙁䅁杣療䝁䅙兡獂䝁䅕䅉瑁䍁䅁杍睁䑁䅉杍杁䍁䄰䅉ぁ䍁䄰免㕁䍁䄰杍祁䍁䄴䅥獂䡁䅍䅥摂䕁䅅䅕䑂䍁䅣光歁䕁䅙䅊祁䑁䅁杏歁䕁䅣䅊祁䑁䅁䅁㉂䅄䅁䅦䅁䍁䅣睗䙂䙁䅕䅉䝂䝁䅫杢桂䝁䄴睙灂䝁䅅䅢杁䙁䅁杣療䝁䅙兡獂䝁䅕䅉瑁䍁䅁杍睁䑁䅉杍杁䍁䄰䅉ぁ䍁䄰免㕁䍁䄰杍祁䍁䄴䅥獂䡁䅍䅥摂䕁䅅䅕䑂䍁䅣光歁䕁䅙䅊祁䑁䅅杏歁䕁䅣䅊祁䑁䅅䅁㑂䅄䅁䅦䅁䍁䅣睗䙂䙁䅕䅉䝂䝁䅫杢桂䝁䄴睙灂䝁䅅䅢杁䙁䅁杣療䝁䅙兡獂䝁䅕䅉瑁䍁䅁杍睁䑁䅉杍杁䍁䄰䅉ぁ䍁䄰免㕁䍁䄰杍祁䍁䄴䅥獂䡁䅍䅥摂䕁䅅䅕䑂䍁䅣光歁䕁䅙䅊穁䑁䅙杏歁䕁䅯䅊穁䑁䅙䅁㙂䅄䅁䅦䅁䍁䅣睗䙂䙁䅕䅉䝂䝁䅫杢桂䝁䄴睙灂䝁䅅䅢杁䙁䅁杣療䝁䅙兡獂䝁䅕䅉瑁䍁䅁杍睁䑁䅉杍杁䍁䄰䅉ぁ䍁䄰免㕁䍁䄰杍祁䍁䄴䅥獂䡁䅍䅥摂䕁䅅䅕䑂䍁䅣光歁䕁䅙䅊穁䑁䅣杏歁䕁䅯䅊穁䑁䅣䅁㡂䅄䅁䅣䅁䍁䅣睗䙂䙁䅕䅉䝂䝁䅫杢桂䝁䄴睙灂䝁䅅䅢杁䙁䅁杣療䝁䅙兡獂䝁䅕䅉瑁䍁䅁杍睁䑁䅉杍杁䍁䄰䅉ぁ䍁䄰免㕁䍁䄰杍祁䍁䄴䅥獂䡁䅍䅥摂䕁䅅䅕䑂䍁䅣光歁䙁䅍䅊穁䑁䅫䅁㥂䅄䅁䅣䅁䍁䅣睗䙂䙁䅕䅉䝂䝁䅫杢桂䝁䄴睙灂䝁䅅䅢杁䙁䅁杣療䝁䅙兡獂䝁䅕䅉瑁䍁䅁杍睁䑁䅉杍杁䍁䄰䅉ぁ䍁䄰免㕁䍁䄰杍祁䍁䄴䅥獂䡁䅍䅥摂䕁䅅䅕䑂䍁䅣光歁䙁䅙䅊ぁ䑁䅉䅁⭂䅄䅁䅦䅁䍁䅣睗䙂䙁䅕䅉䝂䝁䅫杢桂䝁䄴睙灂䝁䅅䅢杁䙁䅁杣療䝁䅙兡獂䝁䅕䅉瑁䍁䅁杍睁䑁䅉杍杁䍁䄰䅉ぁ䍁䄰免㕁䍁䄰杍祁䍁䄴䅥獂䡁䅍䅥摂䕁䅅䅕䑂䍁䅣光歁䙁䅣䅊ぁ䑁䅧杏歁䙁䅣䅊ㅁ䑁䅙䅁䅃䅄䅁䅣䅁䍁䅣睗䙂䙁䅕䅉䝂䝁䅫杢桂䝁䄴睙灂䝁䅅䅢杁䙁䅁杣療䝁䅙兡獂䝁䅕䅉瑁䍁䅁杍睁䑁䅉杍杁䍁䄰䅉ぁ䍁䄰免㕁䍁䄰杍祁䍁䄴䅥獂䡁䅍䅥摂䕁䅅䅕䑂䍁䅣光歁䙁䅧䅊ぁ䑁䅉䅁⽂䅄䅁䅣䅁䍁䅣睗䙂䙁䅕䅉䝂䝁䅫杢桂䝁䄴睙灂䝁䅅䅢杁䙁䅁杣療䝁䅙兡獂䝁䅕䅉瑁䍁䅁杍睁䑁䅉杍杁䍁䄰䅉ぁ䍁䄰免㕁䍁䄰杍祁䍁䄴䅥獂䡁䅍䅥摂䕁䅅䅕䑂䍁䅣光歁䙁䅧䅊ぁ䑁䅍䅁䉃䅄䅁来䅁䍁䅣睗䙂䙁䅕䅉䝂䝁䅫杢桂䝁䄴睙灂䝁䅅䅢杁䙁䅁杣療䝁䅙兡獂䝁䅕䅉瑁䍁䅁杍睁䑁䅉杍杁䍁䄰䅉ぁ䍁䄰免㕁䍁䄰杍祁䍁䄴䅥獂䡁䅍䅥摂䕁䅅杖䉂䍁䅁䅋祁䍁䅫睊桁䍁䅑村歁䑁䅅免ㅁ䅁䅁睲䅷䡁䅧䅁湁䙁䅳兒噂䍁䅁杒灂䝁䄴兙畂䝁䅍兡桂䝁䅷䅉兂䡁䅉睢浂䝁䅫䅢求䍁䅁兌杁䑁䅉䅍祁䑁䅉䅉瑁䍁䅁䅎瑁䑁䅅兏瑁䑁䅉杍畁䡁䅧䅢穂䡁䅧兘䉂䙁䅙兑杁䍁䅧杍灁䍁䅣光歁䕁䅍䅊祁䑁䅁䅁楃䅄䅁䅨䅁䍁䅣睗䙂䙁䅕䅉䝂䝁䅫杢桂䝁䄴睙灂䝁䅅䅢杁䙁䅁杣療䝁䅙兡獂䝁䅕䅉瑁䍁䅁杍睁䑁䅉杍杁䍁䄰䅉ぁ䍁䄰免㕁䍁䄰杍祁䍁䄴䅥獂䡁䅍䅥摂䕁䅅杖䉂䍁䅁䅋祁䍁䅫睊桁䍁䅑睑歁䑁䅉䅎㙁䍁䅑睑歁䑁䅍兎䅁䭁䵑䅁㑂䅁䅁睊扂䕁䅕兖杁䕁䅙兡畂䝁䅅杢橂䝁䅫兙獂䍁䅁䅕祂䝁䄸杚灂䝁䅷党杁䍁䄰䅉祁䑁䅁杍祁䍁䅁兌杁䑁䅑兌硁䑁䅫兌祁䑁䅉杌㑂䝁䅷督㑂䙁䄰兑坂䕁䅅䅉潁䑁䅉克湁䍁䅅䅊䑂䍁䅑睍㉁䅁䅁杰䅷䥁䅙䅁湁䙁䅳兒噂䍁䅁杒灂䝁䄴兙畂䝁䅍兡桂䝁䅷䅉兂䡁䅉睢浂䝁䅫䅢求䍁䅁兌杁䑁䅉䅍祁䑁䅉䅉瑁䍁䅁䅎瑁䑁䅅兏瑁䑁䅉杍畁䡁䅧䅢穂䡁䅧兘䉂䙁䅙兑杁䍁䅧杍灁䍁䅣光歁䕁䅍䅊ぁ䑁䅅杏歁䕁䅍䅊硁䑁䅅睍䅁䭁䵧䅁䥃䅁䅁睊扂䕁䅕兖杁䕁䅙兡畂䝁䅅杢橂䝁䅫兙獂䍁䅁䅕祂䝁䄸杚灂䝁䅷党杁䍁䄰䅉祁䑁䅁杍祁䍁䅁兌杁䑁䅑兌硁䑁䅫兌祁䑁䅉杌㑂䝁䅷督㑂䙁䄰兑坂䕁䅅䅉潁䑁䅉克湁䍁䅅䅊䕂䍁䅑免硁䑁䅧杏歁䕁䄸䅊硁䑁䅅䅏䅁䱁䵁䅁䕃䅁䅁睊扂䕁䅕兖杁䕁䅙兡畂䝁䅅杢橂䝁䅫兙獂䍁䅁䅕祂䝁䄸杚灂䝁䅷党杁䍁䄰䅉祁䑁䅁杍祁䍁䅁兌杁䑁䅑兌硁䑁䅫兌祁䑁䅉杌㑂䝁䅷督㑂䙁䄰兑坂䕁䅅䅉潁䑁䅉克湁䍁䅅䅊䝂䍁䅑杍睁䑁䅯䅊䡂䍁䅑杍睁䅁䅁睯䅷䥁䅑䅁湁䙁䅳兒噂䍁䅁杒灂䝁䄴兙畂䝁䅍兡桂䝁䅷䅉兂䡁䅉睢浂䝁䅫䅢求䍁䅁兌杁䑁䅉䅍祁䑁䅉䅉瑁䍁䅁䅎瑁䑁䅅兏瑁䑁䅉杍畁䡁䅧䅢穂䡁䅧兘䉂䙁䅙兑杁䍁䅧杍灁䍁䅣光歁䕁䅙䅊祁䑁䅅杏歁䕁䅣䅊祁䑁䅅䅁汃䅄䅁䅨䅁䍁䅣睗䙂䙁䅕䅉䝂䝁䅫杢桂䝁䄴睙灂䝁䅅䅢杁䙁䅁杣療䝁䅙兡獂䝁䅕䅉瑁䍁䅁杍睁䑁䅉杍杁䍁䄰䅉ぁ䍁䄰免㕁䍁䄰杍祁䍁䄴䅥獂䡁䅍䅥摂䕁䅅杖䉂䍁䅁䅋祁䍁䅫睊桁䍁䅑杒歁䑁䅍李㙁䍁䅑杓歁䑁䅍李䅁䭁䵣䅁䕃䅁䅁睊扂䕁䅕兖杁䕁䅙兡畂䝁䅅杢橂䝁䅫兙獂䍁䅁䅕祂䝁䄸杚灂䝁䅷党杁䍁䄰䅉祁䑁䅁杍祁䍁䅁兌杁䑁䅑兌硁䑁䅫兌祁䑁䅉杌㑂䝁䅷督㑂䙁䄰兑坂䕁䅅䅉潁䑁䅉克湁䍁䅅䅊䝂䍁䅑睍㍁䑁䅯䅊䭂䍁䅑睍㍁䅁䅁共䅷䡁䅧䅁湁䙁䅳兒噂䍁䅁杒灂䝁䄴兙畂䝁䅍兡桂䝁䅷䅉兂䡁䅉睢浂䝁䅫䅢求䍁䅁兌杁䑁䅉䅍祁䑁䅉䅉瑁䍁䅁䅎瑁䑁䅅兏瑁䑁䅉杍畁䡁䅧䅢穂䡁䅧兘䉂䙁䅙兑杁䍁䅧杍灁䍁䅣光歁䙁䅍䅊穁䑁䅫䅁煃䅄䅁䅥䅁䍁䅣睗䙂䙁䅕䅉䝂䝁䅫杢桂䝁䄴睙灂䝁䅅䅢杁䙁䅁杣療䝁䅙兡獂䝁䅕䅉瑁䍁䅁杍睁䑁䅉杍杁䍁䄰䅉ぁ䍁䄰免㕁䍁䄰杍祁䍁䄴䅥獂䡁䅍䅥摂䕁䅅杖䉂䍁䅁䅋祁䍁䅫睊桁䍁䅑杖歁䑁䅑杍䅁䭁䵳䅁䕃䅁䅁睊扂䕁䅕兖杁䕁䅙兡畂䝁䅅杢橂䝁䅫兙獂䍁䅁䅕祂䝁䄸杚灂䝁䅷党杁䍁䄰䅉祁䑁䅁杍祁䍁䅁兌杁䑁䅑兌硁䑁䅫兌祁䑁䅉杌㑂䝁䅷督㑂䙁䄰兑坂䕁䅅䅉潁䑁䅉克湁䍁䅅䅊塂䍁䅑䅎㑁䑁䅯䅊塂䍁䅑兎㉁䅁䅁兲䅷䡁䅧䅁湁䙁䅳兒噂䍁䅁杒灂䝁䄴兙畂䝁䅍兡桂䝁䅷䅉兂䡁䅉睢浂䝁䅫䅢求䍁䅁兌杁䑁䅉䅍祁䑁䅉䅉瑁䍁䅁䅎瑁䑁䅅兏瑁䑁䅉杍畁䡁䅧䅢穂䡁䅧兘䉂䙁䅙兑杁䍁䅧杍灁䍁䅣光歁䙁䅧䅊ぁ䑁䅉䅁獃䅄䅁䅥䅁䍁䅣睗䙂䙁䅕䅉䝂䝁䅫杢桂䝁䄴睙灂䝁䅅䅢杁䙁䅁杣療䝁䅙兡獂䝁䅕䅉瑁䍁䅁杍睁䑁䅉杍杁䍁䄰䅉ぁ䍁䄰免㕁䍁䄰杍祁䍁䄴䅥獂䡁䅍䅥摂䕁䅅杖䉂䍁䅁䅋祁䍁䅫睊桁䍁䅑䅗歁䑁䅑睍䅁䭁䴴䅁祂䅁䅁睊扂䕁䅕兖杁䕁䅙兡畂䝁䅅杢橂䝁䅫兙獂䍁䅁䅕祂䝁䄸杚灂䝁䅷党杁䍁䄰䅉祁䑁䅁杍祁䍁䅁兌杁䑁䅑兌硁䑁䅫兌祁䑁䅉杌㑂䝁䅷督㑂䙁䄰兑坂䕁䅅睊桁䍁䅑村歁䑁䅅免ㅁ䅁䅁䅭䅷䡁䅁䅁湁䙁䅳兒噂䍁䅁杒灂䝁䄴兙畂䝁䅍兡桂䝁䅷䅉兂䡁䅉睢浂䝁䅫䅢求䍁䅁兌杁䑁䅉䅍祁䑁䅉䅉瑁䍁䅁䅎瑁䑁䅅兏瑁䑁䅉杍畁䡁䅧䅢穂䡁䅧兘䉂䙁䅙兑湁䍁䅅䅊䑂䍁䅑杍睁䅁䅁䅬䅷䡁䅷䅁湁䙁䅳兒噂䍁䅁杒灂䝁䄴兙畂䝁䅍兡桂䝁䅷䅉兂䡁䅉睢浂䝁䅫䅢求䍁䅁兌杁䑁䅉䅍祁䑁䅉䅉瑁䍁䅁䅎瑁䑁䅅兏瑁䑁䅉杍畁䡁䅧䅢穂䡁䅧兘䉂䙁䅙兑湁䍁䅅䅊䑂䍁䅑杍ぁ䑁䅯䅊䑂䍁䅑睍ㅁ䅁䅁杬䅷䡁䅁䅁湁䙁䅳兒噂䍁䅁杒灂䝁䄴兙畂䝁䅍兡桂䝁䅷䅉兂䡁䅉睢浂䝁䅫䅢求䍁䅁兌杁䑁䅉䅍祁䑁䅉䅉瑁䍁䅁䅎瑁䑁䅅兏瑁䑁䅉杍畁䡁䅧䅢穂䡁䅧兘䉂䙁䅙兑湁䍁䅅䅊䑂䍁䅑睍㉁䅁䅁杭䅷䡁䄴䅁湁䙁䅳兒噂䍁䅁杒灂䝁䄴兙畂䝁䅍兡桂䝁䅷䅉兂䡁䅉睢浂䝁䅫䅢求䍁䅁兌杁䑁䅉䅍祁䑁䅉䅉瑁䍁䅁䅎瑁䑁䅅兏瑁䑁䅉杍畁䡁䅧䅢穂䡁䅧兘䉂䙁䅙兑湁䍁䅅䅊䑂䍁䅑䅎硁䑁䅯䅊䑂䍁䅑免硁䑁䅍䅁捃䅄䅁䅧䅁䍁䅣睗䙂䙁䅕䅉䝂䝁䅫杢桂䝁䄴睙灂䝁䅅䅢杁䙁䅁杣療䝁䅙兡獂䝁䅕䅉瑁䍁䅁杍睁䑁䅉杍杁䍁䄰䅉ぁ䍁䄰免㕁䍁䄰杍祁䍁䄴䅥獂䡁䅍䅥摂䕁䅅杖䉂䍁䅣光歁䕁䅑䅊硁䑁䅅䅏㙁䍁䅑睔歁䑁䅅免㑁䅁䅁六䅷䡁䅷䅁湁䙁䅳兒噂䍁䅁杒灂䝁䄴兙畂䝁䅍兡桂䝁䅷䅉兂䡁䅉睢浂䝁䅫䅢求䍁䅁兌杁䑁䅉䅍祁䑁䅉䅉瑁䍁䅁䅎瑁䑁䅅兏瑁䑁䅉杍畁䡁䅧䅢穂䡁䅧兘䉂䙁䅙兑湁䍁䅅䅊䝂䍁䅑杍睁䑁䅯䅊䡂䍁䅑杍睁䅁䅁公䅷䡁䅷䅁湁䙁䅳兒噂䍁䅁杒灂䝁䄴兙畂䝁䅍兡桂䝁䅷䅉兂䡁䅉睢浂䝁䅫䅢求䍁䅁兌杁䑁䅉䅍祁䑁䅉䅉瑁䍁䅁䅎瑁䑁䅅兏瑁䑁䅉杍畁䡁䅧䅢穂䡁䅧兘䉂䙁䅙兑湁䍁䅅䅊䝂䍁䅑杍硁䑁䅯䅊䡂䍁䅑杍硁䅁䅁睬䅷䡁䅷䅁湁䙁䅳兒噂䍁䅁杒灂䝁䄴兙畂䝁䅍兡桂䝁䅷䅉兂䡁䅉睢浂䝁䅫䅢求䍁䅁兌杁䑁䅉䅍祁䑁䅉䅉瑁䍁䅁䅎瑁䑁䅅兏瑁䑁䅉杍畁䡁䅧䅢穂䡁䅧兘䉂䙁䅙兑湁䍁䅅䅊䝂䍁䅑睍㉁䑁䅯䅊䭂䍁䅑睍㉁䅁䅁睭䅷䡁䅷䅁湁䙁䅳兒噂䍁䅁杒灂䝁䄴兙畂䝁䅍兡桂䝁䅷䅉兂䡁䅉睢浂䝁䅫䅢求䍁䅁兌杁䑁䅉䅍祁䑁䅉䅉瑁䍁䅁䅎瑁䑁䅅兏瑁䑁䅉杍畁䡁䅧䅢穂䡁䅧兘䉂䙁䅙兑湁䍁䅅䅊䝂䍁䅑睍㍁䑁䅯䅊䭂䍁䅑睍㍁䅁䅁兮䅷䡁䅁䅁湁䙁䅳兒噂䍁䅁杒灂䝁䄴兙畂䝁䅍兡桂䝁䅷䅉兂䡁䅉睢浂䝁䅫䅢求䍁䅁兌杁䑁䅉䅍祁䑁䅉䅉瑁䍁䅁䅎瑁䑁䅅兏瑁䑁䅉杍畁䡁䅧䅢穂䡁䅧兘䉂䙁䅙兑湁䍁䅅䅊呂䍁䅑睍㕁䅁䅁睫䅷䡁䅁䅁湁䙁䅳兒噂䍁䅁杒灂䝁䄴兙畂䝁䅍兡桂䝁䅷䅉兂䡁䅉睢浂䝁䅫䅢求䍁䅁兌杁䑁䅉䅍祁䑁䅉䅉瑁䍁䅁䅎瑁䑁䅅兏瑁䑁䅉杍畁䡁䅧䅢穂䡁䅧兘䉂䙁䅙兑湁䍁䅅䅊坂䍁䅑䅎祁䅁䅁杮䅷䡁䅷䅁湁䙁䅳兒噂䍁䅁杒灂䝁䄴兙畂䝁䅍兡桂䝁䅷䅉兂䡁䅉睢浂䝁䅫䅢求䍁䅁兌杁䑁䅉䅍祁䑁䅉䅉瑁䍁䅁䅎瑁䑁䅅兏瑁䑁䅉杍畁䡁䅧䅢穂䡁䅧兘䉂䙁䅙兑湁䍁䅅䅊塂䍁䅑䅎㑁䑁䅯䅊塂䍁䅑兎㉁䅁䅁䅯䅷䡁䅁䅁湁䙁䅳兒噂䍁䅁杒灂䝁䄴兙畂䝁䅍兡桂䝁䅷䅉兂䡁䅉睢浂䝁䅫䅢求䍁䅁兌杁䑁䅉䅍祁䑁䅉䅉瑁䍁䅁䅎瑁䑁䅅兏瑁䑁䅉杍畁䡁䅧䅢穂䡁䅧兘䉂䙁䅙兑湁䍁䅅䅊奂䍁䅑䅎祁䅁䅁睮䅷䡁䅁䅁湁䙁䅳兒噂䍁䅁杒灂䝁䄴兙畂䝁䅍兡桂䝁䅷䅉兂䡁䅉睢浂䝁䅫䅢求䍁䅁兌杁䑁䅉䅍祁䑁䅉䅉瑁䍁䅁䅎瑁䑁䅅兏瑁䑁䅉杍畁䡁䅧䅢穂䡁䅧兘䉂䙁䅙兑湁䍁䅅䅊奂䍁䅑䅎穁䅁䅁兯䅷䡁䅉䅁湁䙁䅳兒噂䍁䅁杒灂䝁䄴兙畂䝁䅍兡桂䝁䅷䅉兂䡁䅉睢浂䝁䅫䅢求䍁䅁兌杁䑁䅉䅍祁䑁䅉䅉瑁䍁䅁䅎瑁䑁䅅兏瑁䑁䅉杍畁䡁䅧䅢穂䡁䅧兘䍂䕁䅣兒湁䍁䅅䅊䍂䍁䅑免硁䑁䅕䅁扃兄䅁䅣䅁䍁䅣睗䙂䙁䅕䅉䝂䝁䅫杢桂䝁䄴睙灂䝁䅅䅢杁䙁䅁杣療䝁䅙兡獂䝁䅕䅉瑁䍁䅁杍睁䑁䅉杍杁䍁䄰䅉ぁ䍁䄰免㕁䍁䄰杍祁䍁䄴䅥獂䡁䅍䅥摂䕁䅉睒䙂䍁䅣光歁䕁䅍䅊祁䑁䅁䅁千兄䅁䅦䅁䍁䅣睗䙂䙁䅕䅉䝂䝁䅫杢桂䝁䄴睙灂䝁䅅䅢杁䙁䅁杣療䝁䅙兡獂䝁䅕䅉瑁䍁䅁杍睁䑁䅉杍杁䍁䄰䅉ぁ䍁䄰免㕁䍁䄰杍祁䍁䄴䅥獂䡁䅍䅥摂䕁䅉睒䙂䍁䅣光歁䕁䅍䅊祁䑁䅑杏歁䕁䅍䅊穁䑁䅕䅁啃兄䅁䅣䅁䍁䅣睗䙂䙁䅕䅉䝂䝁䅫杢桂䝁䄴睙灂䝁䅅䅢杁䙁䅁杣療䝁䅙兡獂䝁䅕䅉瑁䍁䅁杍睁䑁䅉杍杁䍁䄰䅉ぁ䍁䄰免㕁䍁䄰杍祁䍁䄴䅥獂䡁䅍䅥摂䕁䅉睒䙂䍁䅣光歁䕁䅍䅊穁䑁䅙䅁坃兄䅁杦䅁䍁䅣睗䙂䙁䅕䅉䝂䝁䅫杢桂䝁䄴睙灂䝁䅅䅢杁䙁䅁杣療䝁䅙兡獂䝁䅕䅉瑁䍁䅁杍睁䑁䅉杍杁䍁䄰䅉ぁ䍁䄰免㕁䍁䄰杍祁䍁䄴䅥獂䡁䅍䅥摂䕁䅉睒䙂䍁䅣光歁䕁䅍䅊ぁ䑁䅅杏歁䕁䅍䅊硁䑁䅅睍䅁䩁乧䅁䅃䅁䅁睊扂䕁䅕兖杁䕁䅙兡畂䝁䅅杢橂䝁䅫兙獂䍁䅁䅕祂䝁䄸杚灂䝁䅷党杁䍁䄰䅉祁䑁䅁杍祁䍁䅁兌杁䑁䅑兌硁䑁䅫兌祁䑁䅉杌㑂䝁䅷督㑂䙁䄰村䡂䕁䅕睊桁䍁䅑䅒歁䑁䅅免㑁䑁䅯䅊偂䍁䅑免硁䑁䅧䅁捃兄䅁䅦䅁䍁䅣睗䙂䙁䅕䅉䝂䝁䅫杢桂䝁䄴睙灂䝁䅅䅢杁䙁䅁杣療䝁䅙兡獂䝁䅕䅉瑁䍁䅁杍睁䑁䅉杍杁䍁䄰䅉ぁ䍁䄰免㕁䍁䄰杍祁䍁䄴䅥獂䡁䅍䅥摂䕁䅉睒䙂䍁䅣光歁䕁䅙䅊祁䑁䅁杏歁䕁䅣䅊祁䑁䅁䅁呃兄䅁䅦䅁䍁䅣睗䙂䙁䅕䅉䝂䝁䅫杢桂䝁䄴睙灂䝁䅅䅢杁䙁䅁杣療䝁䅙兡獂䝁䅕䅉瑁䍁䅁杍睁䑁䅉杍杁䍁䄰䅉ぁ䍁䄰免㕁䍁䄰杍祁䍁䄴䅥獂䡁䅍䅥摂䕁䅉睒䙂䍁䅣光歁䕁䅙䅊祁䑁䅅杏歁䕁䅣䅊祁䑁䅅䅁噃兄䅁䅦䅁䍁䅣睗䙂䙁䅕䅉䝂䝁䅫杢桂䝁䄴睙灂䝁䅅䅢杁䙁䅁杣療䝁䅙兡獂䝁䅕䅉瑁䍁䅁杍睁䑁䅉杍杁䍁䄰䅉ぁ䍁䄰免㕁䍁䄰杍祁䍁䄴䅥獂䡁䅍䅥摂䕁䅉睒䙂䍁䅣光歁䕁䅙䅊穁䑁䅙杏歁䕁䅯䅊穁䑁䅙䅁塃兄䅁䅦䅁䍁䅣睗䙂䙁䅕䅉䝂䝁䅫杢桂䝁䄴睙灂䝁䅅䅢杁䙁䅁杣療䝁䅙兡獂䝁䅕䅉瑁䍁䅁杍睁䑁䅉杍杁䍁䄰䅉ぁ䍁䄰免㕁䍁䄰杍祁䍁䄴䅥獂䡁䅍䅥摂䕁䅉睒䙂䍁䅣光歁䕁䅙䅊穁䑁䅣杏歁䕁䅯䅊穁䑁䅣䅁婃兄䅁䅣䅁䍁䅣睗䙂䙁䅕䅉䝂䝁䅫杢桂䝁䄴睙灂䝁䅅䅢杁䙁䅁杣療䝁䅙兡獂䝁䅕䅉瑁䍁䅁杍睁䑁䅉杍杁䍁䄰䅉ぁ䍁䄰免㕁䍁䄰杍祁䍁䄴䅥獂䡁䅍䅥摂䕁䅉睒䙂䍁䅣光歁䙁䅍䅊穁䑁䅫䅁慃兄䅁䅣䅁䍁䅣睗䙂䙁䅕䅉䝂䝁䅫杢桂䝁䄴睙灂䝁䅅䅢杁䙁䅁杣療䝁䅙兡獂䝁䅕䅉瑁䍁䅁杍睁䑁䅉杍杁䍁䄰䅉ぁ䍁䄰免㕁䍁䄰杍祁䍁䄴䅥獂䡁䅍䅥摂䕁䅉睒䙂䍁䅣光歁䙁䅙䅊ぁ䑁䅉䅁摃兄䅁䅦䅁䍁䅣睗䙂䙁䅕䅉䝂䝁䅫杢桂䝁䄴睙灂䝁䅅䅢杁䙁䅁杣療䝁䅙兡獂䝁䅕䅉瑁䍁䅁杍睁䑁䅉杍杁䍁䄰䅉ぁ䍁䄰免㕁䍁䄰杍祁䍁䄴䅥獂䡁䅍䅥摂䕁䅉睒䙂䍁䅣光歁䙁䅣䅊ぁ䑁䅧杏歁䙁䅣䅊ㅁ䑁䅙䅁晃兄䅁䅣䅁䍁䅣睗䙂䙁䅕䅉䝂䝁䅫杢桂䝁䄴睙灂䝁䅅䅢杁䙁䅁杣療䝁䅙兡獂䝁䅕䅉瑁䍁䅁杍睁䑁䅉杍杁䍁䄰䅉ぁ䍁䄰免㕁䍁䄰杍祁䍁䄴䅥獂䡁䅍䅥摂䕁䅉睒䙂䍁䅣光歁䙁䅧䅊ぁ䑁䅉䅁敃兄䅁䅣䅁䍁䅣睗䙂䙁䅕䅉䝂䝁䅫杢桂䝁䄴睙灂䝁䅅䅢杁䙁䅁杣療䝁䅙兡獂䝁䅕䅉瑁䍁䅁杍睁䑁䅉杍杁䍁䄰䅉ぁ䍁䄰免㕁䍁䄰杍祁䍁䄴䅥獂䡁䅍䅥摂䕁䅉睒䙂䍁䅣光歁䙁䅧䅊ぁ䑁䅍䅁权兄䅁杣䅁䍁䅣睗䙂䙁䅕䅉䝂䝁䅫杢桂䝁䄴睙灂䝁䅅䅢杁䙁䅁杣療䝁䅙兡獂䝁䅕䅉瑁䍁䅁杍睁䑁䅉杍杁䍁䄰䅉ぁ䍁䄰免㕁䍁䄰杍祁䍁䄴䅥獂䡁䅍䅥摂䕁䅉睓䥂䍁䅣光歁䕁䅉䅊硁䑁䅅兎䅁䱁䵕䅁睂䅁䅁睊扂䕁䅕兖杁䕁䅙兡畂䝁䅅杢橂䝁䅫兙獂䍁䅁䅕祂䝁䄸杚灂䝁䅷党杁䍁䄰䅉祁䑁䅁杍祁䍁䅁兌杁䑁䅑兌硁䑁䅫兌祁䑁䅉杌㑂䝁䅷督㑂䙁䄰村䱂䕁䅧睊桁䍁䅑睑歁䑁䅉䅍䅁䱁䵅䅁㡂䅁䅁睊扂䕁䅕兖杁䕁䅙兡畂䝁䅅杢橂䝁䅫兙獂䍁䅁䅕祂䝁䄸杚灂䝁䅷党杁䍁䄰䅉祁䑁䅁杍祁䍁䅁兌杁䑁䅑兌硁䑁䅫兌祁䑁䅉杌㑂䝁䅷督㑂䙁䄰村䱂䕁䅧睊桁䍁䅑睑歁䑁䅉䅎㙁䍁䅑睑歁䑁䅍兎䅁䱁䵍䅁睂䅁䅁睊扂䕁䅕兖杁䕁䅙兡畂䝁䅅杢橂䝁䅫兙獂䍁䅁䅕祂䝁䄸杚灂䝁䅷党杁䍁䄰䅉祁䑁䅁杍祁䍁䅁兌杁䑁䅑兌硁䑁䅫兌祁䑁䅉杌㑂䝁䅷督㑂䙁䄰村䱂䕁䅧睊桁䍁䅑睑歁䑁䅍李䅁䱁䵣䅁⭂䅁䅁睊扂䕁䅕兖杁䕁䅙兡畂䝁䅅杢橂䝁䅫兙獂䍁䅁䅕祂䝁䄸杚灂䝁䅷党杁䍁䄰䅉祁䑁䅁杍祁䍁䅁兌杁䑁䅑兌硁䑁䅫兌祁䑁䅉杌㑂䝁䅷督㑂䙁䄰村䱂䕁䅧睊桁䍁䅑睑歁䑁䅑免㙁䍁䅑睑歁䑁䅅免穁䅁䅁兵䅷䥁䅁䅁湁䙁䅳兒噂䍁䅁杒灂䝁䄴兙畂䝁䅍兡桂䝁䅷䅉兂䡁䅉睢浂䝁䅫䅢求䍁䅁兌杁䑁䅉䅍祁䑁䅉䅉瑁䍁䅁䅎瑁䑁䅅兏瑁䑁䅉杍畁䡁䅧䅢穂䡁䅧兘䍂䕁䅳䅓湁䍁䅅䅊䕂䍁䅑免硁䑁䅧杏歁䕁䄸䅊硁䑁䅅䅏䅁䱁䵙䅁㡂䅁䅁睊扂䕁䅕兖杁䕁䅙兡畂䝁䅅杢橂䝁䅫兙獂䍁䅁䅕祂䝁䄸杚灂䝁䅷党杁䍁䄰䅉祁䑁䅁杍祁䍁䅁兌杁䑁䅑兌硁䑁䅫兌祁䑁䅉杌㑂䝁䅷督㑂䙁䄰村䱂䕁䅧睊桁䍁䅑杒歁䑁䅉䅍㙁䍁䅑睒歁䑁䅉䅍䅁䱁䵉䅁㡂䅁䅁睊扂䕁䅕兖杁䕁䅙兡畂䝁䅅杢橂䝁䅫兙獂䍁䅁䅕祂䝁䄸杚灂䝁䅷党杁䍁䄰䅉祁䑁䅁杍祁䍁䅁兌杁䑁䅑兌硁䑁䅫兌祁䑁䅉杌㑂䝁䅷督㑂䙁䄰村䱂䕁䅧睊桁䍁䅑杒歁䑁䅉免㙁䍁䅑睒歁䑁䅉免䅁䱁䵑䅁㡂䅁䅁睊扂䕁䅕兖杁䕁䅙兡畂䝁䅅杢橂䝁䅫兙獂䍁䅁䅕祂䝁䄸杚灂䝁䅷党杁䍁䄰䅉祁䑁䅁杍祁䍁䅁兌杁䑁䅑兌硁䑁䅫兌祁䑁䅉杌㑂䝁䅷督㑂䙁䄰村䱂䕁䅧睊桁䍁䅑杒歁䑁䅍李㙁䍁䅑杓歁䑁䅍李䅁䱁䵧䅁㡂䅁䅁睊扂䕁䅕兖杁䕁䅙兡畂䝁䅅杢橂䝁䅫兙獂䍁䅁䅕祂䝁䄸杚灂䝁䅷党杁䍁䄰䅉祁䑁䅁杍祁䍁䅁兌杁䑁䅑兌硁䑁䅫兌祁䑁䅉杌㑂䝁䅷督㑂䙁䄰村䱂䕁䅧睊桁䍁䅑杒歁䑁䅍睎㙁䍁䅑杓歁䑁䅍睎䅁䱁䵯䅁睂䅁䅁睊扂䕁䅕兖杁䕁䅙兡畂䝁䅅杢橂䝁䅫兙獂䍁䅁䅕祂䝁䄸杚灂䝁䅷党杁䍁䄰䅉祁䑁䅁杍祁䍁䅁兌杁䑁䅑兌硁䑁䅫兌祁䑁䅉杌㑂䝁䅷督㑂䙁䄰村䱂䕁䅧睊桁䍁䅑睕歁䑁䅍兏䅁䱁䵳䅁睂䅁䅁睊扂䕁䅕兖杁䕁䅙兡畂䝁䅅杢橂䝁䅫兙獂䍁䅁䅕祂䝁䄸杚灂䝁䅷党杁䍁䄰䅉祁䑁䅁杍祁䍁䅁兌杁䑁䅑兌硁䑁䅫兌祁䑁䅉杌㑂䝁䅷督㑂䙁䄰村䱂䕁䅧睊桁䍁䅑杖歁䑁䅑杍䅁䱁䵷䅁㡂䅁䅁睊扂䕁䅕兖杁䕁䅙兡畂䝁䅅杢橂䝁䅫兙獂䍁䅁䅕祂䝁䄸杚灂䝁䅷党杁䍁䄰䅉祁䑁䅁杍祁䍁䅁兌杁䑁䅑兌硁䑁䅫兌祁䑁䅉杌㑂䝁䅷督㑂䙁䄰村䱂䕁䅧睊桁䍁䅑睖歁䑁䅑䅏㙁䍁䅑睖歁䑁䅕李䅁䱁䴴䅁睂䅁䅁睊扂䕁䅕兖杁䕁䅙兡畂䝁䅅杢橂䝁䅫兙獂䍁䅁䅕祂䝁䄸杚灂䝁䅷党杁䍁䄰䅉祁䑁䅁杍祁䍁䅁兌杁䑁䅑兌硁䑁䅫兌祁䑁䅉杌㑂䝁䅷督㑂䙁䄰村䱂䕁䅧睊桁䍁䅑䅗歁䑁䅑杍䅁䱁䴰䅁睂䅁䅁睊扂䕁䅕兖杁䕁䅙兡畂䝁䅅杢橂䝁䅫兙獂䍁䅁䅕祂䝁䄸杚灂䝁䅷党杁䍁䄰䅉祁䑁䅁杍祁䍁䅁兌杁䑁䅑兌硁䑁䅫兌祁䑁䅉杌㑂䝁䅷督㑂䙁䄰村䱂䕁䅧睊桁䍁䅑䅗歁䑁䅑睍䅁䱁䴸䅁祂䅁䅁睊扂䕁䅕兖杁䕁䅙兡畂䝁䅅杢橂䝁䅫兙獂䍁䅁䅕祂䝁䄸杚灂䝁䅷党杁䍁䄰䅉祁䑁䅁杍祁䍁䅁兌杁䑁䅑兌硁䑁䅫兌祁䑁䅉杌㑂䝁䅷督㑂䙁䄰睑乂䙁䅍睊桁䍁䅑村歁䑁䅅免ㅁ䅁䅁朳䅷䡁䅁䅁湁䙁䅳兒噂䍁䅁杒灂䝁䄴兙畂䝁䅍兡桂䝁䅷䅉兂䡁䅉睢浂䝁䅫䅢求䍁䅁兌杁䑁䅉䅍祁䑁䅉䅉瑁䍁䅁䅎瑁䑁䅅兏瑁䑁䅉杍畁䡁䅧䅢穂䡁䅧兘䑂䕁䄰睕湁䍁䅅䅊䑂䍁䅑杍睁䅁䅁䄴䅷䡁䅷䅁湁䙁䅳兒噂䍁䅁杒灂䝁䄴兙畂䝁䅍兡桂䝁䅷䅉兂䡁䅉睢浂䝁䅫䅢求䍁䅁兌杁䑁䅉䅍祁䑁䅉䅉瑁䍁䅁䅎瑁䑁䅅兏瑁䑁䅉杍畁䡁䅧䅢穂䡁䅧兘䑂䕁䄰睕湁䍁䅅䅊䑂䍁䅑杍ぁ䑁䅯䅊䑂䍁䅑睍ㅁ䅁䅁朴䅷䡁䅁䅁湁䙁䅳兒噂䍁䅁杒灂䝁䄴兙畂䝁䅍兡桂䝁䅷䅉兂䡁䅉睢浂䝁䅫䅢求䍁䅁兌杁䑁䅉䅍祁䑁䅉䅉瑁䍁䅁䅎瑁䑁䅅兏瑁䑁䅉杍畁䡁䅧䅢穂䡁䅧兘䑂䕁䄰睕湁䍁䅅䅊䑂䍁䅑睍㉁䅁䅁儵䅷䡁䄴䅁湁䙁䅳兒噂䍁䅁杒灂䝁䄴兙畂䝁䅍兡桂䝁䅷䅉兂䡁䅉睢浂䝁䅫䅢求䍁䅁兌杁䑁䅉䅍祁䑁䅉䅉瑁䍁䅁䅎瑁䑁䅅兏瑁䑁䅉杍畁䡁䅧䅢穂䡁䅧兘䑂䕁䄰睕湁䍁䅅䅊䑂䍁䅑䅎硁䑁䅯䅊䑂䍁䅑免硁䑁䅍䅁湄䅄䅁䅧䅁䍁䅣睗䙂䙁䅕䅉䝂䝁䅫杢桂䝁䄴睙灂䝁䅅䅢杁䙁䅁杣療䝁䅙兡獂䝁䅕䅉瑁䍁䅁杍睁䑁䅉杍杁䍁䄰䅉ぁ䍁䄰免㕁䍁䄰杍祁䍁䄴䅥獂䡁䅍䅥摂䕁䅍兔呂䍁䅣光歁䕁䅑䅊硁䑁䅅䅏㙁䍁䅑睔歁䑁䅅免㑁䅁䅁眳䅷䡁䅷䅁湁䙁䅳兒噂䍁䅁杒灂䝁䄴兙畂䝁䅍兡桂䝁䅷䅉兂䡁䅉睢浂䝁䅫䅢求䍁䅁兌杁䑁䅉䅍祁䑁䅉䅉瑁䍁䅁䅎瑁䑁䅅兏瑁䑁䅉杍畁䡁䅧䅢穂䡁䅧兘䑂䕁䄰睕湁䍁䅅䅊䝂䍁䅑杍睁䑁䅯䅊䡂䍁䅑杍睁䅁䅁儴䅷䡁䅷䅁湁䙁䅳兒噂䍁䅁杒灂䝁䄴兙畂䝁䅍兡桂䝁䅷䅉兂䡁䅉睢浂䝁䅫䅢求䍁䅁兌杁䑁䅉䅍祁䑁䅉䅉瑁䍁䅁䅎瑁䑁䅅兏瑁䑁䅉杍畁䡁䅧䅢穂䡁䅧兘䑂䕁䄰睕湁䍁䅅䅊䝂䍁䅑杍硁䑁䅯䅊䡂䍁䅑杍硁䅁䅁眴䅷䡁䅷䅁湁䙁䅳兒噂䍁䅁杒灂䝁䄴兙畂䝁䅍兡桂䝁䅷䅉兂䡁䅉睢浂䝁䅫䅢求䍁䅁兌杁䑁䅉䅍祁䑁䅉䅉瑁䍁䅁䅎瑁䑁䅅兏瑁䑁䅉杍畁䡁䅧䅢穂䡁䅧兘䑂䕁䄰睕湁䍁䅅䅊䝂䍁䅑睍㉁䑁䅯䅊䭂䍁䅑睍㉁䅁䅁朵䅷䡁䅷䅁湁䙁䅳兒噂䍁䅁杒灂䝁䄴兙畂䝁䅍兡桂䝁䅷䅉兂䡁䅉睢浂䝁䅫䅢求䍁䅁兌杁䑁䅉䅍祁䑁䅉䅉瑁䍁䅁䅎瑁䑁䅅兏瑁䑁䅉杍畁䡁䅧䅢穂䡁䅧兘䑂䕁䄰睕湁䍁䅅䅊䝂䍁䅑睍㍁䑁䅯䅊䭂䍁䅑睍㍁䅁䅁䄶䅷䡁䅁䅁湁䙁䅳兒噂䍁䅁杒灂䝁䄴兙畂䝁䅍兡桂䝁䅷䅉兂䡁䅉睢浂䝁䅫䅢求䍁䅁兌杁䑁䅉䅍祁䑁䅉䅉瑁䍁䅁䅎瑁䑁䅅兏瑁䑁䅉杍畁䡁䅧䅢穂䡁䅧兘䑂䕁䄰睕湁䍁䅅䅊呂䍁䅑睍㕁䅁䅁䄵䅷䡁䅁䅁湁䙁䅳兒噂䍁䅁杒灂䝁䄴兙畂䝁䅍兡桂䝁䅷䅉兂䡁䅉睢浂䝁䅫䅢求䍁䅁兌杁䑁䅉䅍祁䑁䅉䅉瑁䍁䅁䅎瑁䑁䅅兏瑁䑁䅉杍畁䡁䅧䅢穂䡁䅧兘䑂䕁䄰睕湁䍁䅅䅊坂䍁䅑䅎祁䅁䅁儶䅷䡁䅷䅁湁䙁䅳兒噂䍁䅁杒灂䝁䄴兙畂䝁䅍兡桂䝁䅷䅉兂䡁䅉睢浂䝁䅫䅢求䍁䅁兌杁䑁䅉䅍祁䑁䅉䅉瑁䍁䅁䅎瑁䑁䅅兏瑁䑁䅉杍畁䡁䅧䅢穂䡁䅧兘䑂䕁䄰睕湁䍁䅅䅊塂䍁䅑䅎㑁䑁䅯䅊塂䍁䅑兎㉁䅁䅁眶䅷䡁䅁䅁湁䙁䅳兒噂䍁䅁杒灂䝁䄴兙畂䝁䅍兡桂䝁䅷䅉兂䡁䅉睢浂䝁䅫䅢求䍁䅁兌杁䑁䅉䅍祁䑁䅉䅉瑁䍁䅁䅎瑁䑁䅅兏瑁䑁䅉杍畁䡁䅧䅢穂䡁䅧兘䑂䕁䄰睕湁䍁䅅䅊奂䍁䅑䅎祁䅁䅁朶䅷䡁䅁䅁湁䙁䅳兒噂䍁䅁杒灂䝁䄴兙畂䝁䅍兡桂䝁䅷䅉兂䡁䅉睢浂䝁䅫䅢求䍁䅁兌杁䑁䅉䅍祁䑁䅉䅉瑁䍁䅁䅎瑁䑁䅅兏瑁䑁䅉杍畁䡁䅧䅢穂䡁䅧兘䑂䕁䄰睕湁䍁䅅䅊奂䍁䅑䅎穁䅁䅁䄷䅷䡁䅯䅁湁䙁䅳兒噂䍁䅁杒灂䝁䄴兙畂䝁䅍兡桂䝁䅷䅉兂䡁䅉睢浂䝁䅫䅢求䍁䅁兌杁䑁䅉䅍祁䑁䅉䅉瑁䍁䅁䅎瑁䑁䅅兏瑁䑁䅉杍畁䡁䅧䅢穂䡁䅧兘䑂䕁䄴䅕杁䍁䅧杍灁䍁䅣光歁䕁䅉䅊硁䑁䅅兎䅁乁䵷䅁㑂䅁䅁睊扂䕁䅕兖杁䕁䅙兡畂䝁䅅杢橂䝁䅫兙獂䍁䅁䅕祂䝁䄸杚灂䝁䅷党杁䍁䄰䅉祁䑁䅁杍祁䍁䅁兌杁䑁䅑兌硁䑁䅫兌祁䑁䅉杌㑂䝁䅷督㑂䙁䄰睑佂䙁䅁䅉潁䑁䅉克湁䍁䅅䅊䑂䍁䅑杍睁䅁䅁睺䅷䥁䅑䅁湁䙁䅳兒噂䍁䅁杒灂䝁䄴兙畂䝁䅍兡桂䝁䅷䅉兂䡁䅉睢浂䝁䅫䅢求䍁䅁兌杁䑁䅉䅍祁䑁䅉䅉瑁䍁䅁䅎瑁䑁䅅兏瑁䑁䅉杍畁䡁䅧䅢穂䡁䅧兘䑂䕁䄴䅕杁䍁䅧杍灁䍁䅣光歁䕁䅍䅊祁䑁䅑杏歁䕁䅍䅊穁䑁䅕䅁剄䅄䅁䅥䅁䍁䅣睗䙂䙁䅕䅉䝂䝁䅫杢桂䝁䄴睙灂䝁䅅䅢杁䙁䅁杣療䝁䅙兡獂䝁䅕䅉瑁䍁䅁杍睁䑁䅉杍杁䍁䄰䅉ぁ䍁䄰免㕁䍁䄰杍祁䍁䄴䅥獂䡁䅍䅥摂䕁䅍杔兂䍁䅁䅋祁䍁䅫睊桁䍁䅑睑歁䑁䅍李䅁乁䵣䅁䝃䅁䅁睊扂䕁䅕兖杁䕁䅙兡畂䝁䅅杢橂䝁䅫兙獂䍁䅁䅕祂䝁䄸杚灂䝁䅷党杁䍁䄰䅉祁䑁䅁杍祁䍁䅁兌杁䑁䅑兌硁䑁䅫兌祁䑁䅉杌㑂䝁䅷督㑂䙁䄰睑佂䙁䅁䅉潁䑁䅉克湁䍁䅅䅊䑂䍁䅑䅎硁䑁䅯䅊䑂䍁䅑免硁䑁䅍䅁婄䅄䅁䅩䅁䍁䅣睗䙂䙁䅕䅉䝂䝁䅫杢桂䝁䄴睙灂䝁䅅䅢杁䙁䅁杣療䝁䅙兡獂䝁䅕䅉瑁䍁䅁杍睁䑁䅉杍杁䍁䄰䅉ぁ䍁䄰免㕁䍁䄰杍祁䍁䄴䅥獂䡁䅍䅥摂䕁䅍杔兂䍁䅁䅋祁䍁䅫睊桁䍁䅑䅒歁䑁䅅免㑁䑁䅯䅊偂䍁䅑免硁䑁䅧䅁摄䅄䅁䅨䅁䍁䅣睗䙂䙁䅕䅉䝂䝁䅫杢桂䝁䄴睙灂䝁䅅䅢杁䙁䅁杣療䝁䅙兡獂䝁䅕䅉瑁䍁䅁杍睁䑁䅉杍杁䍁䄰䅉ぁ䍁䄰免㕁䍁䄰杍祁䍁䄴䅥獂䡁䅍䅥摂䕁䅍杔兂䍁䅁䅋祁䍁䅫睊桁䍁䅑杒歁䑁䅉䅍㙁䍁䅑睒歁䑁䅉䅍䅁乁䵁䅁䕃䅁䅁睊扂䕁䅕兖杁䕁䅙兡畂䝁䅅杢橂䝁䅫兙獂䍁䅁䅕祂䝁䄸杚灂䝁䅷党杁䍁䄰䅉祁䑁䅁杍祁䍁䅁兌杁䑁䅑兌硁䑁䅫兌祁䑁䅉杌㑂䝁䅷督㑂䙁䄰睑佂䙁䅁䅉潁䑁䅉克湁䍁䅅䅊䝂䍁䅑杍硁䑁䅯䅊䡂䍁䅑杍硁䅁䅁朰䅷䥁䅑䅁湁䙁䅳兒噂䍁䅁杒灂䝁䄴兙畂䝁䅍兡桂䝁䅷䅉兂䡁䅉睢浂䝁䅫䅢求䍁䅁兌杁䑁䅉䅍祁䑁䅉䅉瑁䍁䅁䅎瑁䑁䅅兏瑁䑁䅉杍畁䡁䅧䅢穂䡁䅧兘䑂䕁䄴䅕杁䍁䅧杍灁䍁䅣光歁䕁䅙䅊穁䑁䅙杏歁䕁䅯䅊穁䑁䅙䅁奄䅄䅁䅨䅁䍁䅣睗䙂䙁䅕䅉䝂䝁䅫杢桂䝁䄴睙灂䝁䅅䅢杁䙁䅁杣療䝁䅙兡獂䝁䅕䅉瑁䍁䅁杍睁䑁䅉杍杁䍁䄰䅉ぁ䍁䄰免㕁䍁䄰杍祁䍁䄴䅥獂䡁䅍䅥摂䕁䅍杔兂䍁䅁䅋祁䍁䅫睊桁䍁䅑杒歁䑁䅍睎㙁䍁䅑杓歁䑁䅍睎䅁乁䵯䅁㑂䅁䅁睊扂䕁䅕兖杁䕁䅙兡畂䝁䅅杢橂䝁䅫兙獂䍁䅁䅕祂䝁䄸杚灂䝁䅷党杁䍁䄰䅉祁䑁䅁杍祁䍁䅁兌杁䑁䅑兌硁䑁䅫兌祁䑁䅉杌㑂䝁䅷督㑂䙁䄰睑佂䙁䅁䅉潁䑁䅉克湁䍁䅅䅊呂䍁䅑睍㕁䅁䅁眲䅷䡁䅧䅁湁䙁䅳兒噂䍁䅁杒灂䝁䄴兙畂䝁䅍兡桂䝁䅷䅉兂䡁䅉睢浂䝁䅫䅢求䍁䅁兌杁䑁䅉䅍祁䑁䅉䅉瑁䍁䅁䅎瑁䑁䅅兏瑁䑁䅉杍畁䡁䅧䅢穂䡁䅧兘䑂䕁䄴䅕杁䍁䅧杍灁䍁䅣光歁䙁䅙䅊ぁ䑁䅉䅁呄䅄䅁䅨䅁䍁䅣睗䙂䙁䅕䅉䝂䝁䅫杢桂䝁䄴睙灂䝁䅅䅢杁䙁䅁杣療䝁䅙兡獂䝁䅕䅉瑁䍁䅁杍睁䑁䅉杍杁䍁䄰䅉ぁ䍁䄰免㕁䍁䄰杍祁䍁䄴䅥獂䡁䅍䅥摂䕁䅍杔兂䍁䅁䅋祁䍁䅫睊桁䍁䅑睖歁䑁䅑䅏㙁䍁䅑睖歁䑁䅕李䅁乁䵕䅁㑂䅁䅁睊扂䕁䅕兖杁䕁䅙兡畂䝁䅅杢橂䝁䅫兙獂䍁䅁䅕祂䝁䄸杚灂䝁䅷党杁䍁䄰䅉祁䑁䅁杍祁䍁䅁兌杁䑁䅑兌硁䑁䅫兌祁䑁䅉杌㑂䝁䅷督㑂䙁䄰睑佂䙁䅁䅉潁䑁䅉克湁䍁䅅䅊奂䍁䅑䅎祁䅁䅁䄱䅷䡁䅧䅁湁䙁䅳兒噂䍁䅁杒灂䝁䄴兙畂䝁䅍兡桂䝁䅷䅉兂䡁䅉睢浂䝁䅫䅢求䍁䅁兌杁䑁䅉䅍祁䑁䅉䅉瑁䍁䅁䅎瑁䑁䅅兏瑁䑁䅉杍畁䡁䅧䅢穂䡁䅧兘䑂䕁䄴䅕杁䍁䅧杍灁䍁䅣光歁䙁䅧䅊ぁ䑁䅍䅁坄䅄䅁杣䅁䍁䅣睗䙂䙁䅕䅉䝂䝁䅫杢桂䝁䄴睙灂䝁䅅䅢杁䙁䅁杣療䝁䅙兡獂䝁䅕䅉瑁䍁䅁杍睁䑁䅉杍杁䍁䄰䅉ぁ䍁䄰免㕁䍁䄰杍祁䍁䄴䅥獂䡁䅍䅥摂䕁䅍杔兂䍁䅣光歁䕁䅉䅊硁䑁䅅兎䅁䵁䴰䅁睂䅁䅁睊扂䕁䅕兖杁䕁䅙兡畂䝁䅅杢橂䝁䅫兙獂䍁䅁䅕祂䝁䄸杚灂䝁䅷党杁䍁䄰䅉祁䑁䅁杍祁䍁䅁兌杁䑁䅑兌硁䑁䅫兌祁䑁䅉杌㑂䝁䅷督㑂䙁䄰睑佂䙁䅁睊桁䍁䅑睑歁䑁䅉䅍䅁䵁䵁䅁㡂䅁䅁睊扂䕁䅕兖杁䕁䅙兡畂䝁䅅杢橂䝁䅫兙獂䍁䅁䅕祂䝁䄸杚灂䝁䅷党杁䍁䄰䅉祁䑁䅁杍祁䍁䅁兌杁䑁䅑兌硁䑁䅫兌祁䑁䅉杌㑂䝁䅷督㑂䙁䄰睑佂䙁䅁睊桁䍁䅑睑歁䑁䅉䅎㙁䍁䅑睑歁䑁䅍兎䅁䵁䵉䅁睂䅁䅁睊扂䕁䅕兖杁䕁䅙兡畂䝁䅅杢橂䝁䅫兙獂䍁䅁䅕祂䝁䄸杚灂䝁䅷党杁䍁䄰䅉祁䑁䅁杍祁䍁䅁兌杁䑁䅑兌硁䑁䅫兌祁䑁䅉杌㑂䝁䅷督㑂䙁䄰睑佂䙁䅁睊桁䍁䅑睑歁䑁䅍李䅁䵁䵑䅁⭂䅁䅁睊扂䕁䅕兖杁䕁䅙兡畂䝁䅅杢橂䝁䅫兙獂䍁䅁䅕祂䝁䄸杚灂䝁䅷党杁䍁䄰䅉祁䑁䅁杍祁䍁䅁兌杁䑁䅑兌硁䑁䅫兌祁䑁䅉杌㑂䝁䅷督㑂䙁䄰睑佂䙁䅁睊桁䍁䅑睑歁䑁䅑免㙁䍁䅑睑歁䑁䅅免穁䅁䅁杸䅷䥁䅁䅁湁䙁䅳兒噂䍁䅁杒灂䝁䄴兙畂䝁䅍兡桂䝁䅷䅉兂䡁䅉睢浂䝁䅫䅢求䍁䅁兌杁䑁䅉䅍祁䑁䅉䅉瑁䍁䅁䅎瑁䑁䅅兏瑁䑁䅉杍畁䡁䅧䅢穂䡁䅧兘䑂䕁䄴䅕湁䍁䅅䅊䕂䍁䅑免硁䑁䅧杏歁䕁䄸䅊硁䑁䅅䅏䅁䵁䴴䅁㡂䅁䅁睊扂䕁䅕兖杁䕁䅙兡畂䝁䅅杢橂䝁䅫兙獂䍁䅁䅕祂䝁䄸杚灂䝁䅷党杁䍁䄰䅉祁䑁䅁杍祁䍁䅁兌杁䑁䅑兌硁䑁䅫兌祁䑁䅉杌㑂䝁䅷督㑂䙁䄰睑佂䙁䅁睊桁䍁䅑杒歁䑁䅉䅍㙁䍁䅑睒歁䑁䅉䅍䅁䵁䵅䅁㡂䅁䅁睊扂䕁䅕兖杁䕁䅙兡畂䝁䅅杢橂䝁䅫兙獂䍁䅁䅕祂䝁䄸杚灂䝁䅷党杁䍁䄰䅉祁䑁䅁杍祁䍁䅁兌杁䑁䅑兌硁䑁䅫兌祁䑁䅉杌㑂䝁䅷督㑂䙁䄰睑佂䙁䅁睊桁䍁䅑杒歁䑁䅉免㙁䍁䅑睒歁䑁䅉免䅁䵁䵍䅁㡂䅁䅁睊扂䕁䅕兖杁䕁䅙兡畂䝁䅅杢橂䝁䅫兙獂䍁䅁䅕祂䝁䄸杚灂䝁䅷党杁䍁䄰䅉祁䑁䅁杍祁䍁䅁兌杁䑁䅑兌硁䑁䅫兌祁䑁䅉杌㑂䝁䅷督㑂䙁䄰睑佂䙁䅁睊桁䍁䅑杒歁䑁䅍李㙁䍁䅑杓歁䑁䅍李䅁䵁䵕䅁㡂䅁䅁睊扂䕁䅕兖杁䕁䅙兡畂䝁䅅杢橂䝁䅫兙獂䍁䅁䅕祂䝁䄸杚灂䝁䅷党杁䍁䄰䅉祁䑁䅁杍祁䍁䅁兌杁䑁䅑兌硁䑁䅫兌祁䑁䅉杌㑂䝁䅷督㑂䙁䄰睑佂䙁䅁睊桁䍁䅑杒歁䑁䅍睎㙁䍁䅑杓歁䑁䅍睎䅁䵁䵣䅁睂䅁䅁睊扂䕁䅕兖杁䕁䅙兡畂䝁䅅杢橂䝁䅫兙獂䍁䅁䅕祂䝁䄸杚灂䝁䅷党杁䍁䄰䅉祁䑁䅁杍祁䍁䅁兌杁䑁䅑兌硁䑁䅫兌祁䑁䅉杌㑂䝁䅷督㑂䙁䄰睑佂䙁䅁睊桁䍁䅑睕歁䑁䅍兏䅁䵁䵧䅁睂䅁䅁睊扂䕁䅕兖杁䕁䅙兡畂䝁䅅杢橂䝁䅫兙獂䍁䅁䅕祂䝁䄸杚灂䝁䅷党杁䍁䄰䅉祁䑁䅁杍祁䍁䅁兌杁䑁䅑兌硁䑁䅫兌祁䑁䅉杌㑂䝁䅷督㑂䙁䄰睑佂䙁䅁睊桁䍁䅑杖歁䑁䅑杍䅁䵁䵫䅁㡂䅁䅁睊扂䕁䅕兖杁䕁䅙兡畂䝁䅅杢橂䝁䅫兙獂䍁䅁䅕祂䝁䄸杚灂䝁䅷党杁䍁䄰䅉祁䑁䅁杍祁䍁䅁兌杁䑁䅑兌硁䑁䅫兌祁䑁䅉杌㑂䝁䅷督㑂䙁䄰睑佂䙁䅁睊桁䍁䅑睖歁䑁䅑䅏㙁䍁䅑睖歁䑁䅕李䅁䵁䵳䅁睂䅁䅁睊扂䕁䅕兖杁䕁䅙兡畂䝁䅅杢橂䝁䅫兙獂䍁䅁䅕祂䝁䄸杚灂䝁䅷党杁䍁䄰䅉祁䑁䅁杍祁䍁䅁兌杁䑁䅑兌硁䑁䅫兌祁䑁䅉</t>
  </si>
  <si>
    <t>杌㑂䝁䅷督㑂䙁䄰睑佂䙁䅁睊桁䍁䅑䅗歁䑁䅑杍䅁䵁䵯䅁睂䅁䅁睊扂䕁䅕兖杁䕁䅙兡畂䝁䅅杢橂䝁䅫兙獂䍁䅁䅕祂䝁䄸杚灂䝁䅷党杁䍁䄰䅉祁䑁䅁杍祁䍁䅁兌杁䑁䅑兌硁䑁䅫兌祁䑁䅉杌㑂䝁䅷督㑂䙁䄰睑佂䙁䅁睊桁䍁䅑䅗歁䑁䅑睍䅁䵁䵷䅁畂䅁䅁睊扂䕁䅕兖杁䕁䅙兡畂䝁䅅杢橂䝁䅫兙獂䍁䅁䅕祂䝁䄸杚灂䝁䅷党杁䍁䄰䅉祁䑁䅁杍祁䍁䅁兌杁䑁䅑兌硁䑁䅫兌祁䑁䅉杌㑂䝁䅷督㑂䙁䄰䅒湁䍁䅅䅊䍂䍁䅑免硁䑁䅕䅁䩁兄䅁䅢䅁䍁䅣睗䙂䙁䅕䅉䝂䝁䅫杢桂䝁䄴睙灂䝁䅅䅢杁䙁䅁杣療䝁䅙兡獂䝁䅕䅉瑁䍁䅁杍睁䑁䅉杍杁䍁䄰䅉ぁ䍁䄰免㕁䍁䄰杍祁䍁䄴䅥獂䡁䅍䅥摂䕁䅑睊桁䍁䅑睑歁䑁䅉䅍䅁偁䵷䅁㑂䅁䅁睊扂䕁䅕兖杁䕁䅙兡畂䝁䅅杢橂䝁䅫兙獂䍁䅁䅕祂䝁䄸杚灂䝁䅷党杁䍁䄰䅉祁䑁䅁杍祁䍁䅁兌杁䑁䅑兌硁䑁䅫兌祁䑁䅉杌㑂䝁䅷督㑂䙁䄰䅒湁䍁䅅䅊䑂䍁䅑杍ぁ䑁䅯䅊䑂䍁䅑睍ㅁ䅁䅁术䅷䝁䅷䅁湁䙁䅳兒噂䍁䅁杒灂䝁䄴兙畂䝁䅍兡桂䝁䅷䅉兂䡁䅉睢浂䝁䅫䅢求䍁䅁兌杁䑁䅉䅍祁䑁䅉䅉瑁䍁䅁䅎瑁䑁䅅兏瑁䑁䅉杍畁䡁䅧䅢穂䡁䅧兘䕂䍁䅣光歁䕁䅍䅊穁䑁䅙䅁䕁兄䅁来䅁䍁䅣睗䙂䙁䅕䅉䝂䝁䅫杢桂䝁䄴睙灂䝁䅅䅢杁䙁䅁杣療䝁䅙兡獂䝁䅕䅉瑁䍁䅁杍睁䑁䅉杍杁䍁䄰䅉ぁ䍁䄰免㕁䍁䄰杍祁䍁䄴䅥獂䡁䅍䅥摂䕁䅑睊桁䍁䅑睑歁䑁䅑免㙁䍁䅑睑歁䑁䅅免穁䅁䅁杂䄰䡁䅷䅁湁䙁䅳兒噂䍁䅁杒灂䝁䄴兙畂䝁䅍兡桂䝁䅷䅉兂䡁䅉睢浂䝁䅫䅢求䍁䅁兌杁䑁䅉䅍祁䑁䅉䅉瑁䍁䅁䅎瑁䑁䅅兏瑁䑁䅉杍畁䡁䅧䅢穂䡁䅧兘䕂䍁䅣光歁䕁䅑䅊硁䑁䅅䅏㙁䍁䅑睔歁䑁䅅免㑁䅁䅁权䄰䡁䅧䅁湁䙁䅳兒噂䍁䅁杒灂䝁䄴兙畂䝁䅍兡桂䝁䅷䅉兂䡁䅉睢浂䝁䅫䅢求䍁䅁兌杁䑁䅉䅍祁䑁䅉䅉瑁䍁䅁䅎瑁䑁䅅兏瑁䑁䅉杍畁䡁䅧䅢穂䡁䅧兘䕂䍁䅣光歁䕁䅙䅊祁䑁䅁杏歁䕁䅣䅊祁䑁䅁䅁㥄䅄䅁䅥䅁䍁䅣睗䙂䙁䅕䅉䝂䝁䅫杢桂䝁䄴睙灂䝁䅅䅢杁䙁䅁杣療䝁䅙兡獂䝁䅕䅉瑁䍁䅁杍睁䑁䅉杍杁䍁䄰䅉ぁ䍁䄰免㕁䍁䄰杍祁䍁䄴䅥獂䡁䅍䅥摂䕁䅑睊桁䍁䅑杒歁䑁䅉免㙁䍁䅑睒歁䑁䅉免䅁偁䴸䅁㑂䅁䅁睊扂䕁䅕兖杁䕁䅙兡畂䝁䅅杢橂䝁䅫兙獂䍁䅁䅕祂䝁䄸杚灂䝁䅷党杁䍁䄰䅉祁䑁䅁杍祁䍁䅁兌杁䑁䅑兌硁䑁䅫兌祁䑁䅉杌㑂䝁䅷督㑂䙁䄰䅒湁䍁䅅䅊䝂䍁䅑睍㉁䑁䅯䅊䭂䍁䅑睍㉁䅁䅁兂䄰䡁䅧䅁湁䙁䅳兒噂䍁䅁杒灂䝁䄴兙畂䝁䅍兡桂䝁䅷䅉兂䡁䅉睢浂䝁䅫䅢求䍁䅁兌杁䑁䅉䅍祁䑁䅉䅉瑁䍁䅁䅎瑁䑁䅅兏瑁䑁䅉杍畁䡁䅧䅢穂䡁䅧兘䕂䍁䅣光歁䕁䅙䅊穁䑁䅣杏歁䕁䅯䅊穁䑁䅣䅁䡁兄䅁䅢䅁䍁䅣睗䙂䙁䅕䅉䝂䝁䅫杢桂䝁䄴睙灂䝁䅅䅢杁䙁䅁杣療䝁䅙兡獂䝁䅕䅉瑁䍁䅁杍睁䑁䅉杍杁䍁䄰䅉ぁ䍁䄰免㕁䍁䄰杍祁䍁䄴䅥獂䡁䅍䅥摂䕁䅑睊桁䍁䅑睕歁䑁䅍兏䅁䅁乧䅁獂䅁䅁睊扂䕁䅕兖杁䕁䅙兡畂䝁䅅杢橂䝁䅫兙獂䍁䅁䅕祂䝁䄸杚灂䝁䅷党杁䍁䄰䅉祁䑁䅁杍祁䍁䅁兌杁䑁䅑兌硁䑁䅫兌祁䑁䅉杌㑂䝁䅷督㑂䙁䄰䅒湁䍁䅅䅊坂䍁䅑䅎祁䅁䅁䅁䄰䡁䅧䅁湁䙁䅳兒噂䍁䅁杒灂䝁䄴兙畂䝁䅍兡桂䝁䅷䅉兂䡁䅉睢浂䝁䅫䅢求䍁䅁兌杁䑁䅉䅍祁䑁䅉䅉瑁䍁䅁䅎瑁䑁䅅兏瑁䑁䅉杍畁䡁䅧䅢穂䡁䅧兘䕂䍁䅣光歁䙁䅣䅊ぁ䑁䅧杏歁䙁䅣䅊ㅁ䑁䅙䅁䍁兄䅁䅢䅁䍁䅣睗䙂䙁䅕䅉䝂䝁䅫杢桂䝁䄴睙灂䝁䅅䅢杁䙁䅁杣療䝁䅙兡獂䝁䅕䅉瑁䍁䅁杍睁䑁䅉杍杁䍁䄰䅉ぁ䍁䄰免㕁䍁䄰杍祁䍁䄴䅥獂䡁䅍䅥摂䕁䅑睊桁䍁䅑䅗歁䑁䅑杍䅁䅁久䅁獂䅁䅁睊扂䕁䅕兖杁䕁䅙兡畂䝁䅅杢橂䝁䅫兙獂䍁䅁䅕祂䝁䄸杚灂䝁䅷党杁䍁䄰䅉祁䑁䅁杍祁䍁䅁兌杁䑁䅑兌硁䑁䅫兌祁䑁䅉杌㑂䝁䅷督㑂䙁䄰䅒湁䍁䅅䅊奂䍁䅑䅎穁䅁䅁睁䄰䡁䅑䅁湁䙁䅳兒噂䍁䅁杒灂䝁䄴兙畂䝁䅍兡桂䝁䅷䅉兂䡁䅉睢浂䝁䅫䅢求䍁䅁兌杁䑁䅉䅍祁䑁䅉䅉瑁䍁䅁䅎瑁䑁䅅兏瑁䑁䅉杍畁䡁䅧䅢穂䡁䅧兘䕂䕁䅕睕䑂䍁䅣光歁䕁䅉䅊硁䑁䅅兎䅁䉁乧䅁祂䅁䅁睊扂䕁䅕兖杁䕁䅙兡畂䝁䅅杢橂䝁䅫兙獂䍁䅁䅕祂䝁䄸杚灂䝁䅷党杁䍁䄰䅉祁䑁䅁杍祁䍁䅁兌杁䑁䅑兌硁䑁䅫兌祁䑁䅉杌㑂䝁䅷督㑂䙁䄰䅒䙂䙁䅍睑湁䍁䅅䅊䑂䍁䅑杍睁䅁䅁睃䄰䡁䄴䅁湁䙁䅳兒噂䍁䅁杒灂䝁䄴兙畂䝁䅍兡桂䝁䅷䅉兂䡁䅉睢浂䝁䅫䅢求䍁䅁兌杁䑁䅉䅍祁䑁䅉䅉瑁䍁䅁䅎瑁䑁䅅兏瑁䑁䅉杍畁䡁䅧䅢穂䡁䅧兘䕂䕁䅕睕䑂䍁䅣光歁䕁䅍䅊祁䑁䅑杏歁䕁䅍䅊穁䑁䅕䅁乁兄䅁杣䅁䍁䅣睗䙂䙁䅕䅉䝂䝁䅫杢桂䝁䄴睙灂䝁䅅䅢杁䙁䅁杣療䝁䅙兡獂䝁䅕䅉瑁䍁䅁杍睁䑁䅉杍杁䍁䄰䅉ぁ䍁䄰免㕁䍁䄰杍祁䍁䄴䅥獂䡁䅍䅥摂䕁䅑兒呂䕁䅍睊桁䍁䅑睑歁䑁䅍李䅁䅁丸䅁䅃䅁䅁睊扂䕁䅕兖杁䕁䅙兡畂䝁䅅杢橂䝁䅫兙獂䍁䅁䅕祂䝁䄸杚灂䝁䅷党杁䍁䄰䅉祁䑁䅁杍祁䍁䅁兌杁䑁䅑兌硁䑁䅫兌祁䑁䅉杌㑂䝁䅷督㑂䙁䄰䅒䙂䙁䅍睑湁䍁䅅䅊䑂䍁䅑䅎硁䑁䅯䅊䑂䍁䅑免硁䑁䅍䅁剁兄䅁杧䅁䍁䅣睗䙂䙁䅕䅉䝂䝁䅫杢桂䝁䄴睙灂䝁䅅䅢杁䙁䅁杣療䝁䅙兡獂䝁䅕䅉瑁䍁䅁杍睁䑁䅉杍杁䍁䄰䅉ぁ䍁䄰免㕁䍁䄰杍祁䍁䄴䅥獂䡁䅍䅥摂䕁䅑兒呂䕁䅍睊桁䍁䅑䅒歁䑁䅅免㑁䑁䅯䅊偂䍁䅑免硁䑁䅧䅁婁兄䅁杦䅁䍁䅣睗䙂䙁䅕䅉䝂䝁䅫杢桂䝁䄴睙灂䝁䅅䅢杁䙁䅁杣療䝁䅙兡獂䝁䅕䅉瑁䍁䅁杍睁䑁䅉杍杁䍁䄰䅉ぁ䍁䄰免㕁䍁䄰杍祁䍁䄴䅥獂䡁䅍䅥摂䕁䅑兒呂䕁䅍睊桁䍁䅑杒歁䑁䅉䅍㙁䍁䅑睒歁䑁䅉䅍䅁䅁乷䅁⭂䅁䅁睊扂䕁䅕兖杁䕁䅙兡畂䝁䅅杢橂䝁䅫兙獂䍁䅁䅕祂䝁䄸杚灂䝁䅷党杁䍁䄰䅉祁䑁䅁杍祁䍁䅁兌杁䑁䅑兌硁䑁䅫兌祁䑁䅉杌㑂䝁䅷督㑂䙁䄰䅒䙂䙁䅍睑湁䍁䅅䅊䝂䍁䅑杍硁䑁䅯䅊䡂䍁䅑杍硁䅁䅁杄䄰䡁䄴䅁湁䙁䅳兒噂䍁䅁杒灂䝁䄴兙畂䝁䅍兡桂䝁䅷䅉兂䡁䅉睢浂䝁䅫䅢求䍁䅁兌杁䑁䅉䅍祁䑁䅉䅉瑁䍁䅁䅎瑁䑁䅅兏瑁䑁䅉杍畁䡁䅧䅢穂䡁䅧兘䕂䕁䅕睕䑂䍁䅣光歁䕁䅙䅊穁䑁䅙杏歁䕁䅯䅊穁䑁䅙䅁允兄䅁杦䅁䍁䅣睗䙂䙁䅕䅉䝂䝁䅫杢桂䝁䄴睙灂䝁䅅䅢杁䙁䅁杣療䝁䅙兡獂䝁䅕䅉瑁䍁䅁杍睁䑁䅉杍杁䍁䄰䅉ぁ䍁䄰免㕁䍁䄰杍祁䍁䄴䅥獂䡁䅍䅥摂䕁䅑兒呂䕁䅍睊桁䍁䅑杒歁䑁䅍睎㙁䍁䅑杓歁䑁䅍睎䅁䉁义䅁祂䅁䅁睊扂䕁䅕兖杁䕁䅙兡畂䝁䅅杢橂䝁䅫兙獂䍁䅁䅕祂䝁䄸杚灂䝁䅷党杁䍁䄰䅉祁䑁䅁杍祁䍁䅁兌杁䑁䅑兌硁䑁䅫兌祁䑁䅉杌㑂䝁䅷督㑂䙁䄰䅒䙂䙁䅍睑湁䍁䅅䅊呂䍁䅑睍㕁䅁䅁睅䄰䡁䅉䅁湁䙁䅳兒噂䍁䅁杒灂䝁䄴兙畂䝁䅍兡桂䝁䅷䅉兂䡁䅉睢浂䝁䅫䅢求䍁䅁兌杁䑁䅉䅍祁䑁䅉䅉瑁䍁䅁䅎瑁䑁䅅兏瑁䑁䅉杍畁䡁䅧䅢穂䡁䅧兘䕂䕁䅕睕䑂䍁䅣光歁䙁䅙䅊ぁ䑁䅉䅁啁兄䅁杦䅁䍁䅣睗䙂䙁䅕䅉䝂䝁䅫杢桂䝁䄴睙灂䝁䅅䅢杁䙁䅁杣療䝁䅙兡獂䝁䅕䅉瑁䍁䅁杍睁䑁䅉杍杁䍁䄰䅉ぁ䍁䄰免㕁䍁䄰杍祁䍁䄴䅥獂䡁䅍䅥摂䕁䅑兒呂䕁䅍睊桁䍁䅑睖歁䑁䅑䅏㙁䍁䅑睖歁䑁䅕李䅁䉁乙䅁祂䅁䅁睊扂䕁䅕兖杁䕁䅙兡畂䝁䅅杢橂䝁䅫兙獂䍁䅁䅕祂䝁䄸杚灂䝁䅷党杁䍁䄰䅉祁䑁䅁杍祁䍁䅁兌杁䑁䅑兌硁䑁䅫兌祁䑁䅉杌㑂䝁䅷督㑂䙁䄰䅒䙂䙁䅍睑湁䍁䅅䅊奂䍁䅑䅎祁䅁䅁兆䄰䡁䅉䅁湁䙁䅳兒噂䍁䅁杒灂䝁䄴兙畂䝁䅍兡桂䝁䅷䅉兂䡁䅉睢浂䝁䅫䅢求䍁䅁兌杁䑁䅉䅍祁䑁䅉䅉瑁䍁䅁䅎瑁䑁䅅兏瑁䑁䅉杍畁䡁䅧䅢穂䡁䅧兘䕂䕁䅕睕䑂䍁䅣光歁䙁䅧䅊ぁ䑁䅍䅁塁兄䅁杣䅁䍁䅣睗䙂䙁䅕䅉䝂䝁䅫杢桂䝁䄴睙灂䝁䅅䅢杁䙁䅁杣療䝁䅙兡獂䝁䅕䅉瑁䍁䅁杍睁䑁䅉杍杁䍁䄰䅉ぁ䍁䄰免㕁䍁䄰杍祁䍁䄴䅥獂䡁䅍䅥摂䕁䅑䅕䵂䍁䅣光歁䕁䅉䅊硁䑁䅅兎䅁䡁䵍䅁睂䅁䅁睊扂䕁䅕兖杁䕁䅙兡畂䝁䅅杢橂䝁䅫兙獂䍁䅁䅕祂䝁䄸杚灂䝁䅷党杁䍁䄰䅉祁䑁䅁杍祁䍁䅁兌杁䑁䅑兌硁䑁䅫兌祁䑁䅉杌㑂䝁䅷督㑂䙁䄰䅒兂䕁䅷睊桁䍁䅑睑歁䑁䅉䅍䅁䝁䵙䅁㡂䅁䅁睊扂䕁䅕兖杁䕁䅙兡畂䝁䅅杢橂䝁䅫兙獂䍁䅁䅕祂䝁䄸杚灂䝁䅷党杁䍁䄰䅉祁䑁䅁杍祁䍁䅁兌杁䑁䅑兌硁䑁䅫兌祁䑁䅉杌㑂䝁䅷督㑂䙁䄰䅒兂䕁䅷睊桁䍁䅑睑歁䑁䅉䅎㙁䍁䅑睑歁䑁䅍兎䅁䝁䵧䅁睂䅁䅁睊扂䕁䅕兖杁䕁䅙兡畂䝁䅅杢橂䝁䅫兙獂䍁䅁䅕祂䝁䄸杚灂䝁䅷党杁䍁䄰䅉祁䑁䅁杍祁䍁䅁兌杁䑁䅑兌硁䑁䅫兌祁䑁䅉杌㑂䝁䅷督㑂䙁䄰䅒兂䕁䅷睊桁䍁䅑睑歁䑁䅍李䅁䝁䴸䅁⭂䅁䅁睊扂䕁䅕兖杁䕁䅙兡畂䝁䅅杢橂䝁䅫兙獂䍁䅁䅕祂䝁䄸杚灂䝁䅷党杁䍁䄰䅉祁䑁䅁杍祁䍁䅁兌杁䑁䅑兌硁䑁䅫兌祁䑁䅉杌㑂䝁䅷督㑂䙁䄰䅒兂䕁䅷睊桁䍁䅑睑歁䑁䅑免㙁䍁䅑睑歁䑁䅅免穁䅁䅁兣䅷䥁䅁䅁湁䙁䅳兒噂䍁䅁杒灂䝁䄴兙畂䝁䅍兡桂䝁䅷䅉兂䡁䅉睢浂䝁䅫䅢求䍁䅁兌杁䑁䅉䅍祁䑁䅉䅉瑁䍁䅁䅎瑁䑁䅅兏瑁䑁䅉杍畁䡁䅧䅢穂䡁䅧兘䕂䙁䅁䅔湁䍁䅅䅊䕂䍁䅑免硁䑁䅧杏歁䕁䄸䅊硁䑁䅅䅏䅁䡁䵑䅁㡂䅁䅁睊扂䕁䅕兖杁䕁䅙兡畂䝁䅅杢橂䝁䅫兙獂䍁䅁䅕祂䝁䄸杚灂䝁䅷党杁䍁䄰䅉祁䑁䅁杍祁䍁䅁兌杁䑁䅑兌硁䑁䅫兌祁䑁䅉杌㑂䝁䅷督㑂䙁䄰䅒兂䕁䅷睊桁䍁䅑杒歁䑁䅉䅍㙁䍁䅑睒歁䑁䅉䅍䅁䝁䵣䅁㡂䅁䅁睊扂䕁䅕兖杁䕁䅙兡畂䝁䅅杢橂䝁䅫兙獂䍁䅁䅕祂䝁䄸杚灂䝁䅷党杁䍁䄰䅉祁䑁䅁杍祁䍁䅁兌杁䑁䅑兌硁䑁䅫兌祁䑁䅉杌㑂䝁䅷督㑂䙁䄰䅒兂䕁䅷睊桁䍁䅑杒歁䑁䅉免㙁䍁䅑睒歁䑁䅉免䅁䝁䵫䅁㡂䅁䅁睊扂䕁䅕兖杁䕁䅙兡畂䝁䅅杢橂䝁䅫兙獂䍁䅁䅕祂䝁䄸杚灂䝁䅷党杁䍁䄰䅉祁䑁䅁杍祁䍁䅁兌杁䑁䅑兌硁䑁䅫兌祁䑁䅉杌㑂䝁䅷督㑂䙁䄰䅒兂䕁䅷睊桁䍁䅑杒歁䑁䅍李㙁䍁䅑杓歁䑁䅍李䅁䡁䵁䅁㡂䅁䅁睊扂䕁䅕兖杁䕁䅙兡畂䝁䅅杢橂䝁䅫兙獂䍁䅁䅕祂䝁䄸杚灂䝁䅷党杁䍁䄰䅉祁䑁䅁杍祁䍁䅁兌杁䑁䅑兌硁䑁䅫兌祁䑁䅉杌㑂䝁䅷督㑂䙁䄰䅒兂䕁䅷睊桁䍁䅑杒歁䑁䅍睎㙁䍁䅑杓歁䑁䅍睎䅁䡁䵉䅁睂䅁䅁睊扂䕁䅕兖杁䕁䅙兡畂䝁䅅杢橂䝁䅫兙獂䍁䅁䅕祂䝁䄸杚灂䝁䅷党杁䍁䄰䅉祁䑁䅁杍祁䍁䅁兌杁䑁䅑兌硁䑁䅫兌祁䑁䅉杌㑂䝁䅷督㑂䙁䄰䅒兂䕁䅷睊桁䍁䅑睕歁䑁䅍兏䅁䝁䴴䅁睂䅁䅁睊扂䕁䅕兖杁䕁䅙兡畂䝁䅅杢橂䝁䅫兙獂䍁䅁䅕祂䝁䄸杚灂䝁䅷党杁䍁䄰䅉祁䑁䅁杍祁䍁䅁兌杁䑁䅑兌硁䑁䅫兌祁䑁䅉杌㑂䝁䅷督㑂䙁䄰䅒兂䕁䅷睊桁䍁䅑杖歁䑁䅑杍䅁䝁䵯䅁㡂䅁䅁睊扂䕁䅕兖杁䕁䅙兡畂䝁䅅杢橂䝁䅫兙獂䍁䅁䅕祂䝁䄸杚灂䝁䅷党杁䍁䄰䅉祁䑁䅁杍祁䍁䅁兌杁䑁䅑兌硁䑁䅫兌祁䑁䅉杌㑂䝁䅷督㑂䙁䄰䅒兂䕁䅷睊桁䍁䅑睖歁䑁䅑䅏㙁䍁䅑睖歁䑁䅕李䅁䝁䵷䅁睂䅁䅁睊扂䕁䅕兖杁䕁䅙兡畂䝁䅅杢橂䝁䅫兙獂䍁䅁䅕祂䝁䄸杚灂䝁䅷党杁䍁䄰䅉祁䑁䅁杍祁䍁䅁兌杁䑁䅑兌硁䑁䅫兌祁䑁䅉杌㑂䝁䅷督㑂䙁䄰䅒兂䕁䅷睊桁䍁䅑䅗歁䑁䅑杍䅁䝁䵳䅁睂䅁䅁睊扂䕁䅕兖杁䕁䅙兡畂䝁䅅杢橂䝁䅫兙獂䍁䅁䅕祂䝁䄸杚灂䝁䅷党杁䍁䄰䅉祁䑁䅁杍祁䍁䅁兌杁䑁䅑兌硁䑁䅫兌祁䑁䅉杌㑂䝁䅷督㑂䙁䄰䅒兂䕁䅷睊桁䍁䅑䅗歁䑁䅑睍䅁䝁䴰䅁祂䅁䅁睊扂䕁䅕兖杁䕁䅙兡畂䝁䅅杢橂䝁䅫兙獂䍁䅁䅕祂䝁䄸杚灂䝁䅷党杁䍁䄰䅉祁䑁䅁杍祁䍁䅁兌杁䑁䅑兌硁䑁䅫兌祁䑁䅉杌㑂䝁䅷督㑂䙁䄰䅒啂䕁䅕睊桁䍁䅑村歁䑁䅅免ㅁ䅁䅁杇䄰䡁䅁䅁湁䙁䅳兒噂䍁䅁杒灂䝁䄴兙畂䝁䅍兡桂䝁䅷䅉兂䡁䅉睢浂䝁䅫䅢求䍁䅁兌杁䑁䅉䅍祁䑁䅉䅉瑁䍁䅁䅎瑁䑁䅅兏瑁䑁䅉杍畁䡁䅧䅢穂䡁䅧兘䕂䙁䅑兒湁䍁䅅䅊䑂䍁䅑杍睁䅁䅁䅈䄰䡁䅷䅁湁䙁䅳兒噂䍁䅁杒灂䝁䄴兙畂䝁䅍兡桂䝁䅷䅉兂䡁䅉睢浂䝁䅫䅢求䍁䅁兌杁䑁䅉䅍祁䑁䅉䅉瑁䍁䅁䅎瑁䑁䅅兏瑁䑁䅉杍畁䡁䅧䅢穂䡁䅧兘䕂䙁䅑兒湁䍁䅅䅊䑂䍁䅑杍ぁ䑁䅯䅊䑂䍁䅑睍ㅁ䅁䅁杈䄰䡁䅁䅁湁䙁䅳兒噂䍁䅁杒灂䝁䄴兙畂䝁䅍兡桂䝁䅷䅉兂䡁䅉睢浂䝁䅫䅢求䍁䅁兌杁䑁䅉䅍祁䑁䅉䅉瑁䍁䅁䅎瑁䑁䅅兏瑁䑁䅉杍畁䡁䅧䅢穂䡁䅧兘䕂䙁䅑兒湁䍁䅅䅊䑂䍁䅑睍㉁䅁䅁䅉䄰䡁䄴䅁湁䙁䅳兒噂䍁䅁杒灂䝁䄴兙畂䝁䅍兡桂䝁䅷䅉兂䡁䅉睢浂䝁䅫䅢求䍁䅁兌杁䑁䅉䅍祁䑁䅉䅉瑁䍁䅁䅎瑁䑁䅅兏瑁䑁䅉杍畁䡁䅧䅢穂䡁䅧兘䕂䙁䅑兒湁䍁䅅䅊䑂䍁䅑䅎硁䑁䅯䅊䑂䍁䅑免硁䑁䅍䅁楁兄䅁䅧䅁䍁䅣睗䙂䙁䅕䅉䝂䝁䅫杢桂䝁䄴睙灂䝁䅅䅢杁䙁䅁杣療䝁䅙兡獂䝁䅕䅉瑁䍁䅁杍睁䑁䅉杍杁䍁䄰䅉ぁ䍁䄰免㕁䍁䄰杍祁䍁䄴䅥獂䡁䅍䅥摂䕁䅑䅖䙂䍁䅣光歁䕁䅑䅊硁䑁䅅䅏㙁䍁䅑睔歁䑁䅅免㑁䅁䅁睇䄰䡁䅷䅁湁䙁䅳兒噂䍁䅁杒灂䝁䄴兙畂䝁䅍兡桂䝁䅷䅉兂䡁䅉睢浂䝁䅫䅢求䍁䅁兌杁䑁䅉䅍祁䑁䅉䅉瑁䍁䅁䅎瑁䑁䅅兏瑁䑁䅉杍畁䡁䅧䅢穂䡁䅧兘䕂䙁䅑兒湁䍁䅅䅊䝂䍁䅑杍睁䑁䅯䅊䡂䍁䅑杍睁䅁䅁先䄰䡁䅷䅁湁䙁䅳兒噂䍁䅁杒灂䝁䄴兙畂䝁䅍兡桂䝁䅷䅉兂䡁䅉睢浂䝁䅫䅢求䍁䅁兌杁䑁䅉䅍祁䑁䅉䅉瑁䍁䅁䅎瑁䑁䅅兏瑁䑁䅉杍畁䡁䅧䅢穂䡁䅧兘䕂䙁䅑兒湁䍁䅅䅊䝂䍁䅑杍硁䑁䅯䅊䡂䍁䅑杍硁䅁䅁睈䄰䡁䅷䅁湁䙁䅳兒噂䍁䅁杒灂䝁䄴兙畂䝁䅍兡桂䝁䅷䅉兂䡁䅉睢浂䝁䅫䅢求䍁䅁兌杁䑁䅉䅍祁䑁䅉䅉瑁䍁䅁䅎瑁䑁䅅兏瑁䑁䅉杍畁䡁䅧䅢穂䡁䅧兘䕂䙁䅑兒湁䍁䅅䅊䝂䍁䅑睍㉁䑁䅯䅊䭂䍁䅑睍㉁䅁䅁光䄰䡁䅷䅁湁䙁䅳兒噂䍁䅁杒灂䝁䄴兙畂䝁䅍兡桂䝁䅷䅉兂䡁䅉睢浂䝁䅫䅢求䍁䅁兌杁䑁䅉䅍祁䑁䅉䅉瑁䍁䅁䅎瑁䑁䅅兏瑁䑁䅉杍畁䡁䅧䅢穂䡁䅧兘䕂䙁䅑兒湁䍁䅅䅊䝂䍁䅑睍㍁䑁䅯䅊䭂䍁䅑睍㍁䅁䅁睉䄰䡁䅁䅁湁䙁䅳兒噂䍁䅁杒灂䝁䄴兙畂䝁䅍兡桂䝁䅷䅉兂䡁䅉睢浂䝁䅫䅢求䍁䅁兌杁䑁䅉䅍祁䑁䅉䅉瑁䍁䅁䅎瑁䑁䅅兏瑁䑁䅉杍畁䡁䅧䅢穂䡁䅧兘䕂䙁䅑兒湁䍁䅅䅊呂䍁䅑睍㕁䅁䅁䅊䄰䡁䅁䅁湁䙁䅳兒噂䍁䅁杒灂䝁䄴兙畂䝁䅍兡桂䝁䅷䅉兂䡁䅉睢浂䝁䅫䅢求䍁䅁兌杁䑁䅉䅍祁䑁䅉䅉瑁䍁䅁䅎瑁䑁䅅兏瑁䑁䅉杍畁䡁䅧䅢穂䡁䅧兘䕂䙁䅑兒湁䍁䅅䅊坂䍁䅑䅎祁䅁䅁兊䄰䡁䅷䅁湁䙁䅳兒噂䍁䅁杒灂䝁䄴兙畂䝁䅍兡桂䝁䅷䅉兂䡁䅉睢浂䝁䅫䅢求䍁䅁兌杁䑁䅉䅍祁䑁䅉䅉瑁䍁䅁䅎瑁䑁䅅兏瑁䑁䅉杍畁䡁䅧䅢穂䡁䅧兘䕂䙁䅑兒湁䍁䅅䅊塂䍁䅑䅎㑁䑁䅯䅊塂䍁䅑兎㉁䅁䅁睊䄰䡁䅁䅁湁䙁䅳兒噂䍁䅁杒灂䝁䄴兙畂䝁䅍兡桂䝁䅷䅉兂䡁䅉睢浂䝁䅫䅢求䍁䅁兌杁䑁䅉䅍祁䑁䅉䅉瑁䍁䅁䅎瑁䑁䅅兏瑁䑁䅉杍畁䡁䅧䅢穂䡁䅧兘䕂䙁䅑兒湁䍁䅅䅊奂䍁䅑䅎祁䅁䅁杊䄰䡁䅁䅁湁䙁䅳兒噂䍁䅁杒灂䝁䄴兙畂䝁䅍兡桂䝁䅷䅉兂䡁䅉睢浂䝁䅫䅢求䍁䅁兌杁䑁䅉䅍祁䑁䅉䅉瑁䍁䅁䅎瑁䑁䅅兏瑁䑁䅉杍畁䡁䅧䅢穂䡁䅧兘䕂䙁䅑兒湁䍁䅅䅊奂䍁䅑䅎穁䅁䅁䅋䄰䡁䅉䅁湁䙁䅳兒噂䍁䅁杒灂䝁䄴兙畂䝁䅍兡桂䝁䅷䅉兂䡁䅉睢浂䝁䅫䅢求䍁䅁兌杁䑁䅉䅍祁䑁䅉䅉瑁䍁䅁䅎瑁䑁䅅兏瑁䑁䅉杍畁䡁䅧䅢穂䡁䅧兘䕂䙁䅕睓湁䍁䅅䅊䍂䍁䅑免硁䑁䅕䅁㉁兄䅁䅣䅁䍁䅣睗䙂䙁䅕䅉䝂䝁䅫杢桂䝁䄴睙灂䝁䅅䅢杁䙁䅁杣療䝁䅙兡獂䝁䅕䅉瑁䍁䅁杍睁䑁䅉杍杁䍁䄰䅉ぁ䍁䄰免㕁䍁䄰杍祁䍁䄴䅥獂䡁䅍䅥摂䕁䅑兖䱂䍁䅣光歁䕁䅍䅊祁䑁䅁䅁灁兄䅁䅦䅁䍁䅣睗䙂䙁䅕䅉䝂䝁䅫杢桂䝁䄴睙灂䝁䅅䅢杁䙁䅁杣療䝁䅙兡獂䝁䅕䅉瑁䍁䅁杍睁䑁䅉杍杁䍁䄰䅉ぁ䍁䄰免㕁䍁䄰杍祁䍁䄴䅥獂䡁䅍䅥摂䕁䅑兖䱂䍁䅣光歁䕁䅍䅊祁䑁䅑杏歁䕁䅍䅊穁䑁䅕䅁牁兄䅁䅣䅁䍁䅣睗䙂䙁䅕䅉䝂䝁䅫杢桂䝁䄴睙灂䝁䅅䅢杁䙁䅁杣療䝁䅙兡獂䝁䅕䅉瑁䍁䅁杍睁䑁䅉杍杁䍁䄰䅉ぁ䍁䄰免㕁䍁䄰杍祁䍁䄴䅥獂䡁䅍䅥摂䕁䅑兖䱂䍁䅣光歁䕁䅍䅊穁䑁䅙䅁瑁兄䅁杦䅁䍁䅣睗䙂䙁䅕䅉䝂䝁䅫杢桂䝁䄴睙灂䝁䅅䅢杁䙁䅁杣療䝁䅙兡獂䝁䅕䅉瑁䍁䅁杍睁䑁䅉杍杁䍁䄰䅉ぁ䍁䄰免㕁䍁䄰杍祁䍁䄴䅥獂䡁䅍䅥摂䕁䅑兖䱂䍁䅣光歁䕁䅍䅊ぁ䑁䅅杏歁䕁䅍䅊硁䑁䅅睍䅁䍁丸䅁䅃䅁䅁睊扂䕁䅕兖杁䕁䅙兡畂䝁䅅杢橂䝁䅫兙獂䍁䅁䅕祂䝁䄸杚灂䝁䅷党杁䍁䄰䅉祁䑁䅁杍祁䍁䅁兌杁䑁䅑兌硁䑁䅫兌祁䑁䅉杌㑂䝁䅷督㑂䙁䄰䅒噂䕁䅳睊桁䍁䅑䅒歁䑁䅅免㑁䑁䅯䅊偂䍁䅑免硁䑁䅧䅁㍁兄䅁䅦䅁䍁䅣睗䙂䙁䅕䅉䝂䝁䅫杢桂䝁䄴睙灂䝁䅅䅢杁䙁䅁杣療䝁䅙兡獂䝁䅕䅉瑁䍁䅁杍睁䑁䅉杍杁䍁䄰䅉ぁ䍁䄰免㕁䍁䄰杍祁䍁䄴䅥獂䡁䅍䅥摂䕁䅑兖䱂䍁䅣光歁䕁䅙䅊祁䑁䅁杏歁䕁䅣䅊祁䑁䅁䅁煁兄䅁䅦䅁䍁䅣睗䙂䙁䅕䅉䝂䝁䅫杢桂䝁䄴睙灂䝁䅅䅢杁䙁䅁杣療䝁䅙兡獂䝁䅕䅉瑁䍁䅁杍睁䑁䅉杍杁䍁䄰䅉ぁ䍁䄰免㕁䍁䄰杍祁䍁䄴䅥獂䡁䅍䅥摂䕁䅑兖䱂䍁䅣光歁䕁䅙䅊祁䑁䅅杏歁䕁䅣䅊祁䑁䅅䅁獁兄䅁䅦䅁䍁䅣睗䙂䙁䅕䅉䝂䝁䅫杢桂䝁䄴睙灂䝁䅅䅢杁䙁䅁杣療䝁䅙兡獂䝁䅕䅉瑁䍁䅁杍睁䑁䅉杍杁䍁䄰䅉ぁ䍁䄰免㕁䍁䄰杍祁䍁䄴䅥獂䡁䅍䅥摂䕁䅑兖䱂䍁䅣光歁䕁䅙䅊穁䑁䅙杏歁䕁䅯䅊穁䑁䅙䅁畁兄䅁䅦䅁䍁䅣睗䙂䙁䅕䅉䝂䝁䅫杢桂䝁䄴睙灂䝁䅅䅢杁䙁䅁杣療䝁䅙兡獂䝁䅕䅉瑁䍁䅁杍睁䑁䅉杍杁䍁䄰䅉ぁ䍁䄰免㕁䍁䄰杍祁䍁䄴䅥獂䡁䅍䅥摂䕁䅑兖䱂䍁䅣光歁䕁䅙䅊穁䑁䅣杏歁䕁䅯䅊穁䑁䅣䅁睁兄䅁䅣䅁䍁䅣睗䙂䙁䅕䅉䝂䝁䅫杢桂䝁䄴睙灂䝁䅅䅢杁䙁䅁杣療䝁䅙兡獂䝁䅕䅉瑁䍁䅁杍睁䑁䅉杍杁䍁䄰䅉ぁ䍁䄰免㕁䍁䄰杍祁䍁䄴䅥獂䡁䅍䅥摂䕁䅑兖䱂䍁䅣光歁䙁䅍䅊穁䑁䅫䅁硁兄䅁䅣䅁䍁䅣睗䙂䙁䅕䅉䝂䝁䅫杢桂䝁䄴睙灂䝁䅅䅢杁䙁䅁杣療䝁䅙兡獂䝁䅕䅉瑁䍁䅁杍睁䑁䅉杍杁䍁䄰䅉ぁ䍁䄰免㕁䍁䄰杍祁䍁䄴䅥獂䡁䅍䅥摂䕁䅑兖䱂䍁䅣光歁䙁䅙䅊ぁ䑁䅉䅁祁兄䅁䅦䅁䍁䅣睗䙂䙁䅕䅉䝂䝁䅫杢桂䝁䄴睙灂䝁䅅䅢杁䙁䅁杣療䝁䅙兡獂䝁䅕䅉瑁䍁䅁杍睁䑁䅉杍杁䍁䄰䅉ぁ䍁䄰免㕁䍁䄰杍祁䍁䄴䅥獂䡁䅍䅥摂䕁䅑兖䱂䍁䅣光歁䙁䅣䅊ぁ䑁䅧杏歁䙁䅣䅊ㅁ䑁䅙䅁ぁ兄䅁䅣䅁䍁䅣睗䙂䙁䅕䅉䝂䝁䅫杢桂䝁䄴睙灂䝁䅅䅢杁䙁䅁杣療䝁䅙兡獂䝁䅕䅉瑁䍁䅁杍睁䑁䅉杍杁䍁䄰䅉ぁ䍁䄰免㕁䍁䄰杍祁䍁䄴䅥獂䡁䅍䅥摂䕁䅑兖䱂䍁䅣光歁䙁䅧䅊ぁ䑁䅉䅁穁兄䅁䅣䅁䍁䅣睗䙂䙁䅕䅉䝂䝁䅫杢桂䝁䄴睙灂䝁䅅䅢杁䙁䅁杣療䝁䅙兡獂䝁䅕䅉瑁䍁䅁杍睁䑁䅉杍杁䍁䄰䅉ぁ䍁䄰免㕁䍁䄰杍祁䍁䄴䅥獂䡁䅍䅥摂䕁䅑兖䱂䍁䅣光歁䙁䅧䅊ぁ䑁䅍䅁ㅁ兄䅁䅣䅁䍁䅣睗䙂䙁䅕䅉䝂䝁䅫杢桂䝁䄴睙灂䝁䅅䅢杁䙁䅁杣療䝁䅙兡獂䝁䅕䅉瑁䍁䅁杍睁䑁䅉杍杁䍁䄰䅉ぁ䍁䄰免㕁䍁䄰杍祁䍁䄴䅥獂䡁䅍䅥摂䕁䅕䅒湁䍁䅅䅊䍂䍁䅑免硁䑁䅕䅁㙄䅄䅁杢䅁䍁䅣睗䙂䙁䅕䅉䝂䝁䅫杢桂䝁䄴睙灂䝁䅅䅢杁䙁䅁杣療䝁䅙兡獂䝁䅕䅉瑁䍁䅁杍睁䑁䅉杍杁䍁䄰䅉ぁ䍁䄰免㕁䍁䄰杍祁䍁䄴䅥獂䡁䅍䅥摂䕁䅕䅒湁䍁䅅䅊䑂䍁䅑杍睁䅁䅁儷䅷䡁䅯䅁湁䙁䅳兒噂䍁䅁杒灂䝁䄴兙畂䝁䅍兡桂䝁䅷䅉兂䡁䅉睢浂䝁䅫䅢求䍁䅁兌杁䑁䅉䅍祁䑁䅉䅉瑁䍁䅁䅎瑁䑁䅅兏瑁䑁䅉杍畁䡁䅧䅢穂䡁䅧兘䙂䕁䅑睊桁䍁䅑睑歁䑁䅉䅎㙁䍁䅑睑歁䑁䅍兎䅁佁䴸䅁畂䅁䅁睊扂䕁䅕兖杁䕁䅙兡畂䝁䅅杢橂䝁䅫兙獂䍁䅁䅕祂䝁䄸杚灂䝁䅷党杁䍁䄰䅉祁䑁䅁杍祁䍁䅁兌杁䑁䅑兌硁䑁䅫兌祁䑁䅉杌㑂䝁䅷督㑂䙁䄰兒䕂䍁䅣光歁䕁䅍䅊穁䑁䅙䅁硄䅄䅁䅦䅁䍁䅣睗䙂䙁䅕䅉䝂䝁䅫杢桂䝁䄴睙灂䝁䅅䅢杁䙁䅁杣療䝁䅙兡獂䝁䅕䅉瑁䍁䅁杍睁䑁䅉杍杁䍁䄰䅉ぁ䍁䄰免㕁䍁䄰杍祁䍁䄴䅥獂䡁䅍䅥摂䕁䅕䅒湁䍁䅅䅊䑂䍁䅑䅎硁䑁䅯䅊䑂䍁䅑免硁䑁䅍䅁穄䅄䅁杦䅁䍁䅣睗䙂䙁䅕䅉䝂䝁䅫杢桂䝁䄴睙灂䝁䅅䅢杁䙁䅁杣療䝁䅙兡獂䝁䅕䅉瑁䍁䅁杍睁䑁䅉杍杁䍁䄰䅉ぁ䍁䄰免㕁䍁䄰杍祁䍁䄴䅥獂䡁䅍䅥摂䕁䅕䅒湁䍁䅅䅊䕂䍁䅑免硁䑁䅧杏歁䕁䄸䅊硁䑁䅅䅏䅁偁䵳䅁㙂䅁䅁睊扂䕁䅕兖杁䕁䅙兡畂䝁䅅杢橂䝁䅫兙獂䍁䅁䅕祂䝁䄸杚灂䝁䅷党杁䍁䄰䅉祁䑁䅁杍祁䍁䅁兌杁䑁䅑兌硁䑁䅫兌祁䑁䅉杌㑂䝁䅷督㑂䙁䄰兒䕂䍁䅣光歁䕁䅙䅊祁䑁䅁杏歁䕁䅣䅊祁䑁䅁䅁畄䅄䅁来䅁䍁䅣睗䙂䙁䅕䅉䝂䝁䅫杢桂䝁䄴睙灂䝁䅅䅢杁䙁䅁杣療䝁䅙兡獂䝁䅕䅉瑁䍁䅁杍睁䑁䅉杍杁䍁䄰䅉ぁ䍁䄰免㕁䍁䄰杍祁䍁䄴䅥獂䡁䅍䅥摂䕁䅕䅒湁䍁䅅䅊䝂䍁䅑杍硁䑁䅯䅊䡂䍁䅑杍硁䅁䅁䄸䅷䡁䅯䅁湁䙁䅳兒噂䍁䅁杒灂䝁䄴兙畂䝁䅍兡桂䝁䅷䅉兂䡁䅉睢浂䝁䅫䅢求䍁䅁兌杁䑁䅉䅍祁䑁䅉䅉瑁䍁䅁䅎瑁䑁䅅兏瑁䑁䅉杍畁䡁䅧䅢穂䡁䅧兘䙂䕁䅑睊桁䍁䅑杒歁䑁䅍李㙁䍁䅑杓歁䑁䅍李䅁偁䵉䅁㙂䅁䅁睊扂䕁䅕兖杁䕁䅙兡畂䝁䅅杢橂䝁䅫兙獂䍁䅁䅕祂䝁䄸杚灂䝁䅷党杁䍁䄰䅉祁䑁䅁杍祁䍁䅁兌杁䑁䅑兌硁䑁䅫兌祁䑁䅉杌㑂䝁䅷督㑂䙁䄰兒䕂䍁䅣光歁䕁䅙䅊穁䑁䅣杏歁䕁䅯䅊穁䑁䅣䅁い䅄䅁杢䅁䍁䅣睗䙂䙁䅕䅉䝂䝁䅫杢桂䝁䄴睙灂䝁䅅䅢杁䙁䅁杣療䝁䅙兡獂䝁䅕䅉瑁䍁䅁杍睁䑁䅉杍杁䍁䄰䅉ぁ䍁䄰免㕁䍁䄰杍祁䍁䄴䅥獂䡁䅍䅥摂䕁䅕䅒湁䍁䅅䅊呂䍁䅑睍㕁䅁䅁儫䅷䝁䄴䅁湁䙁䅳兒噂䍁䅁杒灂䝁䄴兙畂䝁䅍兡桂䝁䅷䅉兂䡁䅉睢浂䝁䅫䅢求䍁䅁兌杁䑁䅉䅍祁䑁䅉䅉瑁䍁䅁䅎瑁䑁䅅兏瑁䑁䅉杍畁䡁䅧䅢穂䡁䅧兘䙂䕁䅑睊桁䍁䅑杖歁䑁䅑杍䅁偁䵕䅁㙂䅁䅁睊扂䕁䅕兖杁䕁䅙兡畂䝁䅅杢橂䝁䅫兙獂䍁䅁䅕祂䝁䄸杚灂䝁䅷党杁䍁䄰䅉祁䑁䅁杍祁䍁䅁兌杁䑁䅑兌硁䑁䅫兌祁䑁䅉杌㑂䝁䅷督㑂䙁䄰兒䕂䍁䅣光歁䙁䅣䅊ぁ䑁䅧杏歁䙁䅣䅊ㅁ䑁䅙䅁㍄䅄䅁杢䅁䍁䅣睗䙂䙁䅕䅉䝂䝁䅫杢桂䝁䄴睙灂䝁䅅䅢杁䙁䅁杣療䝁䅙兡獂䝁䅕䅉瑁䍁䅁杍睁䑁䅉杍杁䍁䄰䅉ぁ䍁䄰免㕁䍁䄰杍祁䍁䄴䅥獂䡁䅍䅥摂䕁䅕䅒湁䍁䅅䅊奂䍁䅑䅎祁䅁䅁朹䅷䝁䄴䅁湁䙁䅳兒噂䍁䅁杒灂䝁䄴兙畂䝁䅍兡桂䝁䅷䅉兂䡁䅉睢浂䝁䅫䅢求䍁䅁兌杁䑁䅉䅍祁䑁䅉䅉瑁䍁䅁䅎瑁䑁䅅兏瑁䑁䅉杍畁䡁䅧䅢穂䡁䅧兘䙂䕁䅑睊桁䍁䅑䅗歁䑁䅑睍䅁偁䵧䅁祂䅁䅁睊扂䕁䅕兖杁䕁䅙兡畂䝁䅅杢橂䝁䅫兙獂䍁䅁䅕祂䝁䄸杚灂䝁䅷党杁䍁䄰䅉祁䑁䅁杍祁䍁䅁兌杁䑁䅑兌硁䑁䅫兌祁䑁䅉杌㑂䝁䅷督㑂䙁䄰兒䩂䙁䅧睊桁䍁䅑村歁䑁䅅免ㅁ䅁䅁兒䄰䡁䅁䅁湁䙁䅳兒噂䍁䅁杒灂䝁䄴兙畂䝁䅍兡桂䝁䅷䅉兂䡁䅉睢浂䝁䅫䅢求䍁䅁兌杁䑁䅉䅍祁䑁䅉䅉瑁䍁䅁䅎瑁䑁䅅兏瑁䑁䅉杍畁䡁䅧䅢穂䡁䅧兘䙂䕁䅫䅗湁䍁䅅䅊䑂䍁䅑杍睁䅁䅁䅏䄰䡁䅷䅁湁䙁䅳兒噂䍁䅁杒灂䝁䄴兙畂䝁䅍兡桂䝁䅷䅉兂䡁䅉睢浂䝁䅫䅢求䍁䅁兌杁䑁䅉䅍祁䑁䅉䅉瑁䍁䅁䅎瑁䑁䅅兏瑁䑁䅉杍畁䡁䅧䅢穂䡁䅧兘䙂䕁䅫䅗湁䍁䅅䅊䑂䍁䅑杍ぁ䑁䅯䅊䑂䍁䅑睍ㅁ䅁䅁杏䄰䡁䅁䅁湁䙁䅳兒噂䍁䅁杒灂䝁䄴兙畂䝁䅍兡桂䝁䅷䅉兂䡁䅉睢浂䝁䅫䅢求䍁䅁兌杁䑁䅉䅍祁䑁䅉䅉瑁䍁䅁䅎瑁䑁䅅兏瑁䑁䅉杍畁䡁䅧䅢穂䡁䅧兘䙂䕁䅫䅗湁䍁䅅䅊䑂䍁䅑睍㉁䅁䅁児䄰䡁䄴䅁湁䙁䅳兒噂䍁䅁杒灂䝁䄴兙畂䝁䅍兡桂䝁䅷䅉兂䡁䅉睢浂䝁䅫䅢求䍁䅁兌杁䑁䅉䅍祁䑁䅉䅉瑁䍁䅁䅎瑁䑁䅅兏瑁䑁䅉杍畁䡁䅧䅢穂䡁䅧兘䙂䕁䅫䅗湁䍁䅅䅊䑂䍁䅑䅎硁䑁䅯䅊䑂䍁䅑免硁䑁䅍䅁⽁兄䅁䅧䅁䍁䅣睗䙂䙁䅕䅉䝂䝁䅫杢桂䝁䄴睙灂䝁䅅䅢杁䙁䅁杣療䝁䅙兡獂䝁䅕䅉瑁䍁䅁杍睁䑁䅉杍杁䍁䄰䅉ぁ䍁䄰免㕁䍁䄰杍祁䍁䄴䅥獂䡁䅍䅥摂䕁䅕兓奂䍁䅣光歁䕁䅑䅊硁䑁䅅䅏㙁䍁䅑睔歁䑁䅅免㑁䅁䅁杒䄰䡁䅷䅁湁䙁䅳兒噂䍁䅁杒灂䝁䄴兙畂䝁䅍兡桂䝁䅷䅉兂䡁䅉睢浂䝁䅫䅢求䍁䅁兌杁䑁䅉䅍祁䑁䅉䅉瑁䍁䅁䅎瑁䑁䅅兏瑁䑁䅉杍畁䡁䅧䅢穂䡁䅧兘䙂䕁䅫䅗湁䍁䅅䅊䝂䍁䅑杍睁䑁䅯䅊䡂䍁䅑杍睁䅁䅁兏䄰䡁䅷䅁湁䙁䅳兒噂䍁䅁杒灂䝁䄴兙畂䝁䅍兡桂䝁䅷䅉兂䡁䅉睢浂䝁䅫䅢求䍁䅁兌杁䑁䅉䅍祁䑁䅉䅉瑁䍁䅁䅎瑁䑁䅅兏瑁䑁䅉杍畁䡁䅧䅢穂䡁䅧兘䙂䕁䅫䅗湁䍁䅅䅊䝂䍁䅑杍硁䑁䅯䅊䡂䍁䅑杍硁䅁䅁睏䄰䡁䅷䅁湁䙁䅳兒噂䍁䅁杒灂䝁䄴兙畂䝁䅍兡桂䝁䅷䅉兂䡁䅉睢浂䝁䅫䅢求䍁䅁兌杁䑁䅉䅍祁䑁䅉䅉瑁䍁䅁䅎瑁䑁䅅兏瑁䑁䅉杍畁䡁䅧䅢穂䡁䅧兘䙂䕁䅫䅗湁䍁䅅䅊䝂䍁䅑睍㉁䑁䅯䅊䭂䍁䅑睍㉁䅁䅁材䄰䡁䅷䅁湁䙁䅳兒噂䍁䅁杒灂䝁䄴兙畂䝁䅍兡桂䝁䅷䅉兂䡁䅉睢浂䝁䅫䅢求䍁䅁兌杁䑁䅉䅍祁䑁䅉䅉瑁䍁䅁䅎瑁䑁䅅兏瑁䑁䅉杍畁䡁䅧䅢穂䡁䅧兘䙂䕁䅫䅗湁䍁䅅䅊䝂䍁䅑睍㍁䑁䅯䅊䭂䍁䅑睍㍁䅁䅁䅑䄰䡁䅁䅁湁䙁䅳兒噂䍁䅁杒灂䝁䄴兙畂䝁䅍兡桂䝁䅷䅉兂䡁䅉睢浂䝁䅫䅢求䍁䅁兌杁䑁䅉䅍祁䑁䅉䅉瑁䍁䅁䅎瑁䑁䅅兏瑁䑁䅉杍畁䡁䅧䅢穂䡁䅧兘䙂䕁䅫䅗湁䍁䅅䅊呂䍁䅑睍㕁䅁䅁䅐䄰䡁䅁䅁湁䙁䅳兒噂䍁䅁杒灂䝁䄴兙畂䝁䅍兡桂䝁䅷䅉兂䡁䅉睢浂䝁䅫䅢求䍁䅁兌杁䑁䅉䅍祁䑁䅉䅉瑁䍁䅁䅎瑁䑁䅅兏瑁䑁䅉杍畁䡁䅧䅢穂䡁䅧兘䙂䕁䅫䅗湁䍁䅅䅊坂䍁䅑䅎祁䅁䅁兑䄰䡁䅷䅁湁䙁䅳兒噂䍁䅁杒灂䝁䄴兙畂䝁䅍兡桂䝁䅷䅉兂䡁䅉睢浂䝁䅫䅢求䍁䅁兌杁䑁䅉䅍祁䑁䅉䅉瑁䍁䅁䅎瑁䑁䅅兏瑁䑁䅉杍畁䡁䅧䅢穂䡁䅧兘䙂䕁䅫䅗湁䍁䅅䅊塂䍁䅑䅎㑁䑁䅯䅊塂䍁䅑兎㉁䅁䅁睑䄰䡁䅁䅁湁䙁䅳兒噂䍁䅁杒灂䝁䄴兙畂䝁䅍兡桂䝁䅷䅉兂䡁䅉睢浂䝁䅫䅢求䍁䅁兌杁䑁䅉䅍祁䑁䅉䅉瑁䍁䅁䅎瑁䑁䅅兏瑁䑁䅉杍畁䡁䅧䅢穂䡁䅧兘䙂䕁䅫䅗湁䍁䅅䅊奂䍁䅑䅎祁䅁䅁村䄰䡁䅁䅁湁䙁䅳兒噂䍁䅁杒灂䝁䄴兙畂䝁䅍兡桂䝁䅷䅉兂䡁䅉睢浂䝁䅫䅢求䍁䅁兌杁䑁䅉䅍祁䑁䅉䅉瑁䍁䅁䅎瑁䑁䅅兏瑁䑁䅉杍畁䡁䅧䅢穂䡁䅧兘䙂䕁䅫䅗湁䍁䅅䅊奂䍁䅑䅎穁䅁䅁䅒䄰䡁䅧䅁湁䙁䅳兒噂䍁䅁杒灂䝁䄴兙畂䝁䅍兡桂䝁䅷䅉兂䡁䅉睢浂䝁䅫䅢求䍁䅁兌杁䑁䅉䅍祁䑁䅉䅉瑁䍁䅁䅎瑁䑁䅅兏瑁䑁䅉杍畁䡁䅧䅢穂䡁䅧兘䙂䙁䅍䅉潁䑁䅉克湁䍁䅅䅊䍂䍁䅑免硁䑁䅕䅁䉃兄䅁杤䅁䍁䅣睗䙂䙁䅕䅉䝂䝁䅫杢桂䝁䄴睙灂䝁䅅䅢杁䙁䅁杣療䝁䅙兡獂䝁䅕䅉瑁䍁䅁杍睁䑁䅉杍杁䍁䄰䅉ぁ䍁䄰免㕁䍁䄰杍祁䍁䄴䅥獂䡁䅍䅥摂䕁䅕睕杁䍁䅧杍灁䍁䅣光歁䕁䅍䅊祁䑁䅁䅁あ兄䅁杧䅁䍁䅣睗䙂䙁䅕䅉䝂䝁䅫杢桂䝁䄴睙灂䝁䅅䅢杁䙁䅁杣療䝁䅙兡獂䝁䅕䅉瑁䍁䅁杍睁䑁䅉杍杁䍁䄰䅉ぁ䍁䄰免㕁䍁䄰杍祁䍁䄴䅥獂䡁䅍䅥摂䕁䅕睕杁䍁䅧杍灁䍁䅣光歁䕁䅍䅊祁䑁䅑杏歁䕁䅍䅊穁䑁䅕䅁㉂兄䅁杤䅁䍁䅣睗䙂䙁䅕䅉䝂䝁䅫杢桂䝁䄴睙灂䝁䅅䅢杁䙁䅁杣療䝁䅙兡獂䝁䅕䅉瑁䍁䅁杍睁䑁䅉杍杁䍁䄰䅉ぁ䍁䄰免㕁䍁䄰杍祁䍁䄴䅥獂䡁䅍䅥摂䕁䅕睕杁䍁䅧杍灁䍁䅣光歁䕁䅍䅊穁䑁䅙䅁㕂兄䅁䅨䅁䍁䅣睗䙂䙁䅕䅉䝂䝁䅫杢桂䝁䄴睙灂䝁䅅䅢杁䙁䅁杣療䝁䅙兡獂䝁䅕䅉瑁䍁䅁杍睁䑁䅉杍杁䍁䄰䅉ぁ䍁䄰免㕁䍁䄰杍祁䍁䄴䅥獂䡁䅍䅥摂䕁䅕睕杁䍁䅧杍灁䍁䅣光歁䕁䅍䅊ぁ䑁䅅杏歁䕁䅍䅊硁䑁䅅睍䅁䡁乳䅁䝃䅁䅁睊扂䕁䅕兖杁䕁䅙兡畂䝁䅅杢橂䝁䅫兙獂䍁䅁䅕祂䝁䄸杚灂䝁䅷党杁䍁䄰䅉祁䑁䅁杍祁䍁䅁兌杁䑁䅑兌硁䑁䅫兌祁䑁䅉杌㑂䝁䅷督㑂䙁䄰兒呂䍁䅁䅋祁䍁䅫睊桁䍁䅑䅒歁䑁䅅免㑁䑁䅯䅊偂䍁䅑免硁䑁䅧䅁䍃兄䅁杧䅁䍁䅣睗䙂䙁䅕䅉䝂䝁䅫杢桂䝁䄴睙灂䝁䅅䅢杁䙁䅁杣療䝁䅙兡獂䝁䅕䅉瑁䍁䅁杍睁䑁䅉杍杁䍁䄰䅉ぁ䍁䄰免㕁䍁䄰杍祁䍁䄴䅥獂䡁䅍䅥摂䕁䅕睕杁䍁䅧杍灁䍁䅣光歁䕁䅙䅊祁䑁䅁杏歁䕁䅣䅊祁䑁䅁䅁ㅂ兄䅁杧䅁䍁䅣睗䙂䙁䅕䅉䝂䝁䅫杢桂䝁䄴睙灂䝁䅅䅢杁䙁䅁杣療䝁䅙兡獂䝁䅕䅉瑁䍁䅁杍睁䑁䅉杍杁䍁䄰䅉ぁ䍁䄰免㕁䍁䄰杍祁䍁䄴䅥獂䡁䅍䅥摂䕁䅕睕杁䍁䅧杍灁䍁䅣光歁䕁䅙䅊祁䑁䅅杏歁䕁䅣䅊祁䑁䅅䅁㍂兄䅁杧䅁䍁䅣睗䙂䙁䅕䅉䝂䝁䅫杢桂䝁䄴睙灂䝁䅅䅢杁䙁䅁杣療䝁䅙兡獂䝁䅕䅉瑁䍁䅁杍睁䑁䅉杍杁䍁䄰䅉ぁ䍁䄰免㕁䍁䄰杍祁䍁䄴䅥獂䡁䅍䅥摂䕁䅕睕杁䍁䅧杍灁䍁䅣光歁䕁䅙䅊穁䑁䅙杏歁䕁䅯䅊穁䑁䅙䅁㙂兄䅁杧䅁䍁䅣睗䙂䙁䅕䅉䝂䝁䅫杢桂䝁䄴睙灂䝁䅅䅢杁䙁䅁杣療䝁䅙兡獂䝁䅕䅉瑁䍁䅁杍睁䑁䅉杍杁䍁䄰䅉ぁ䍁䄰免㕁䍁䄰杍祁䍁䄴䅥獂䡁䅍䅥摂䕁䅕睕杁䍁䅧杍灁䍁䅣光歁䕁䅙䅊穁䑁䅣杏歁䕁䅯䅊穁䑁䅣䅁㡂兄䅁杤䅁䍁䅣睗䙂䙁䅕䅉䝂䝁䅫杢桂䝁䄴睙灂䝁䅅䅢杁䙁䅁杣療䝁䅙兡獂䝁䅕䅉瑁䍁䅁杍睁䑁䅉杍杁䍁䄰䅉ぁ䍁䄰免㕁䍁䄰杍祁䍁䄴䅥獂䡁䅍䅥摂䕁䅕睕杁䍁䅧杍灁䍁䅣光歁䙁䅍䅊穁䑁䅫䅁㑂兄䅁杤䅁䍁䅣睗䙂䙁䅕䅉䝂䝁䅫杢桂䝁䄴睙灂䝁䅅䅢杁䙁䅁杣療䝁䅙兡獂䝁䅕䅉瑁䍁䅁杍睁䑁䅉杍杁䍁䄰䅉ぁ䍁䄰免㕁䍁䄰杍祁䍁䄴䅥獂䡁䅍䅥摂䕁䅕睕杁䍁䅧杍灁䍁䅣光歁䙁䅙䅊ぁ䑁䅉䅁㥂兄䅁杧䅁䍁䅣睗䙂䙁䅕䅉䝂䝁䅫杢桂䝁䄴睙灂䝁䅅䅢杁䙁䅁杣療䝁䅙兡獂䝁䅕䅉瑁䍁䅁杍睁䑁䅉杍杁䍁䄰䅉ぁ䍁䄰免㕁䍁䄰杍祁䍁䄴䅥獂䡁䅍䅥摂䕁䅕睕杁䍁䅧杍灁䍁䅣光歁䙁䅣䅊ぁ䑁䅧杏歁䙁䅣䅊ㅁ䑁䅙䅁⽂兄䅁杤䅁䍁䅣睗䙂䙁䅕䅉䝂䝁䅫杢桂䝁䄴睙灂䝁䅅䅢杁䙁䅁杣療䝁䅙兡獂䝁䅕䅉瑁䍁䅁杍睁䑁䅉杍杁䍁䄰䅉ぁ䍁䄰免㕁䍁䄰杍祁䍁䄴䅥獂䡁䅍䅥摂䕁䅕睕杁䍁䅧杍灁䍁䅣光歁䙁䅧䅊ぁ䑁䅉䅁⭂兄䅁杤䅁䍁䅣睗䙂䙁䅕䅉䝂䝁䅫杢桂䝁䄴睙灂䝁䅅䅢杁䙁䅁杣療䝁䅙兡獂䝁䅕䅉瑁䍁䅁杍睁䑁䅉杍杁䍁䄰䅉ぁ䍁䄰免㕁䍁䄰杍祁䍁䄴䅥獂䡁䅍䅥摂䕁䅕睕杁䍁䅧杍灁䍁䅣光歁䙁䅧䅊ぁ䑁䅍䅁䅃兄䅁䅣䅁䍁䅣睗䙂䙁䅕䅉䝂䝁䅫杢桂䝁䄴睙灂䝁䅅䅢杁䙁䅁杣療䝁䅙兡獂䝁䅕䅉瑁䍁䅁杍睁䑁䅉杍杁䍁䄰䅉ぁ䍁䄰免㕁䍁䄰杍祁䍁䄴䅥獂䡁䅍䅥摂䕁䅕睕湁䍁䅅䅊䍂䍁䅑免硁䑁䅕䅁祂兄䅁杢䅁䍁䅣睗䙂䙁䅕䅉䝂䝁䅫杢桂䝁䄴睙灂䝁䅅䅢杁䙁䅁杣療䝁䅙兡獂䝁䅕䅉瑁䍁䅁杍睁䑁䅉杍杁䍁䄰䅉ぁ䍁䄰免㕁䍁䄰杍祁䍁䄴䅥獂䡁䅍䅥摂䕁䅕睕湁䍁䅅䅊䑂䍁䅑杍睁䅁䅁党䄰䡁䅯䅁湁䙁䅳兒噂䍁䅁杒灂䝁䄴兙畂䝁䅍兡桂䝁䅷䅉兂䡁䅉睢浂䝁䅫䅢求䍁䅁兌杁䑁䅉䅍祁䑁䅉䅉瑁䍁䅁䅎瑁䑁䅅兏瑁䑁䅉杍畁䡁䅧䅢穂䡁䅧兘䙂䙁䅍睊桁䍁䅑睑歁䑁䅉䅎㙁䍁䅑睑歁䑁䅍兎䅁䝁乣䅁畂䅁䅁睊扂䕁䅕兖杁䕁䅙兡畂䝁䅅杢橂䝁䅫兙獂䍁䅁䅕祂䝁䄸杚灂䝁䅷党杁䍁䄰䅉祁䑁䅁杍祁䍁䅁兌杁䑁䅑兌硁䑁䅫兌祁䑁䅉杌㑂䝁䅷督㑂䙁䄰兒呂䍁䅣光歁䕁䅍䅊穁䑁䅙䅁煂兄䅁䅦䅁䍁䅣睗䙂䙁䅕䅉䝂䝁䅫杢桂䝁䄴睙灂䝁䅅䅢杁䙁䅁杣療䝁䅙兡獂䝁䅕䅉瑁䍁䅁杍睁䑁䅉杍杁䍁䄰䅉ぁ䍁䄰免㕁䍁䄰杍祁䍁䄴䅥獂䡁䅍䅥摂䕁䅕睕湁䍁䅅䅊䑂䍁䅑䅎硁䑁䅯䅊䑂䍁䅑免硁䑁䅍䅁獂兄䅁杦䅁䍁䅣睗䙂䙁䅕䅉䝂䝁䅫杢桂䝁䄴睙灂䝁䅅䅢杁䙁䅁杣療䝁䅙兡獂䝁䅕䅉瑁䍁䅁杍睁䑁䅉杍杁䍁䄰䅉ぁ䍁䄰免㕁䍁䄰杍祁䍁䄴䅥獂䡁䅍䅥摂䕁䅕睕湁䍁䅅䅊䕂䍁䅑免硁䑁䅧杏歁䕁䄸䅊硁䑁䅅䅏䅁䡁乍䅁㙂䅁䅁睊扂䕁䅕兖杁䕁䅙兡畂䝁䅅杢橂䝁䅫兙獂䍁䅁䅕祂䝁䄸杚灂䝁䅷党杁䍁䄰䅉祁䑁䅁杍祁䍁䅁兌杁䑁䅑兌硁䑁䅫兌祁䑁䅉杌㑂䝁䅷督㑂䙁䄰兒呂䍁䅣光歁䕁䅙䅊祁䑁䅁杏歁䕁䅣䅊祁䑁䅁䅁浂兄䅁来䅁䍁䅣睗䙂䙁䅕䅉䝂䝁䅫杢桂䝁䄴睙灂䝁䅅䅢杁䙁䅁杣療䝁䅙兡獂䝁䅕䅉瑁䍁䅁杍睁䑁䅉杍杁䍁䄰䅉ぁ䍁䄰免㕁䍁䄰杍祁䍁䄴䅥獂䡁䅍䅥摂䕁䅕睕湁䍁䅅䅊䝂䍁䅑杍硁䑁䅯䅊䡂䍁䅑杍硁䅁䅁䅡䄰䡁䅯䅁湁䙁䅳兒噂䍁䅁杒灂䝁䄴兙畂䝁䅍兡桂䝁䅷䅉兂䡁䅉睢浂䝁䅫䅢求䍁䅁兌杁䑁䅉䅍祁䑁䅉䅉瑁䍁䅁䅎瑁䑁䅅兏瑁䑁䅉杍畁䡁䅧䅢穂䡁䅧兘䙂䙁䅍睊桁䍁䅑杒歁䑁䅍李㙁䍁䅑杓歁䑁䅍李䅁䝁乳䅁㙂䅁䅁睊扂䕁䅕兖杁䕁䅙兡畂䝁䅅杢橂䝁䅫兙獂䍁䅁䅕祂䝁䄸杚灂䝁䅷党杁䍁䄰䅉祁䑁䅁杍祁䍁䅁兌杁䑁䅑兌硁䑁䅫兌祁䑁䅉杌㑂䝁䅷督㑂䙁䄰兒呂䍁䅣光歁䕁䅙䅊穁䑁䅣杏歁䕁䅯䅊穁䑁䅣䅁瑂兄䅁杢䅁䍁䅣睗䙂䙁䅕䅉䝂䝁䅫杢桂䝁䄴睙灂䝁䅅䅢杁䙁䅁杣療䝁䅙兡獂䝁䅕䅉瑁䍁䅁杍睁䑁䅉杍杁䍁䄰䅉ぁ䍁䄰免㕁䍁䄰杍祁䍁䄴䅥獂䡁䅍䅥摂䕁䅕睕湁䍁䅅䅊呂䍁䅑睍㕁䅁䅁兡䄰䝁䄴䅁湁䙁䅳兒噂䍁䅁杒灂䝁䄴兙畂䝁䅍兡桂䝁䅷䅉兂䡁䅉睢浂䝁䅫䅢求䍁䅁兌杁䑁䅉䅍祁䑁䅉䅉瑁䍁䅁䅎瑁䑁䅅兏瑁䑁䅉杍畁䡁䅧䅢穂䡁䅧兘䙂䙁䅍睊桁䍁䅑杖歁䑁䅑杍䅁䝁临䅁㙂䅁䅁睊扂䕁䅕兖杁䕁䅙兡畂䝁䅅杢橂䝁䅫兙獂䍁䅁䅕祂䝁䄸杚灂䝁䅷党杁䍁䄰䅉祁䑁䅁杍祁䍁䅁兌杁䑁䅑兌硁䑁䅫兌祁䑁䅉杌㑂䝁䅷督㑂䙁䄰兒呂䍁䅣光歁䙁䅣䅊ぁ䑁䅧杏歁䙁䅣䅊ㅁ䑁䅙䅁睂兄䅁杢䅁䍁䅣睗䙂䙁䅕䅉䝂䝁䅫杢桂䝁䄴睙灂䝁䅅䅢杁䙁䅁杣療䝁䅙兡獂䝁䅕䅉瑁䍁䅁杍睁䑁䅉杍杁䍁䄰䅉ぁ䍁䄰免㕁䍁䄰杍祁䍁䄴䅥獂䡁䅍䅥摂䕁䅕睕湁䍁䅅䅊奂䍁䅑䅎祁䅁䅁睢䄰䝁䄴䅁湁䙁䅳兒噂䍁䅁杒灂䝁䄴兙畂䝁䅍兡桂䝁䅷䅉兂䡁䅉睢浂䝁䅫䅢求䍁䅁兌杁䑁䅉䅍祁䑁䅉䅉瑁䍁䅁䅎瑁䑁䅅兏瑁䑁䅉杍畁䡁䅧䅢穂䡁䅧兘䙂䙁䅍睊桁䍁䅑䅗歁䑁䅑睍䅁䡁久䅁祂䅁䅁睊扂䕁䅕兖杁䕁䅙兡畂䝁䅅杢橂䝁䅫兙獂䍁䅁䅕祂䝁䄸杚灂䝁䅷党杁䍁䄰䅉祁䑁䅁杍祁䍁䅁兌杁䑁䅑兌硁䑁䅫兌祁䑁䅉杌㑂䝁䅷督㑂䙁䄰兒啂䙁䅉睊桁䍁䅑村歁䑁䅅免ㅁ䅁䅁䅖䄰䡁䅁䅁湁䙁䅳兒噂䍁䅁杒灂䝁䄴兙畂䝁䅍兡桂䝁䅷䅉兂䡁䅉睢浂䝁䅫䅢求䍁䅁兌杁䑁䅉䅍祁䑁䅉䅉瑁䍁䅁䅎瑁䑁䅅兏瑁䑁䅉杍畁䡁䅧䅢穂䡁䅧兘䙂䙁䅑杕湁䍁䅅䅊䑂䍁䅑杍睁䅁䅁睒䄰䡁䅷䅁湁䙁䅳兒噂䍁䅁杒灂䝁䄴兙畂䝁䅍兡桂䝁䅷䅉兂䡁䅉睢浂䝁䅫䅢求䍁䅁兌杁䑁䅉䅍祁䑁䅉䅉瑁䍁䅁䅎瑁䑁䅅兏瑁䑁䅉杍畁䡁䅧䅢穂䡁䅧兘䙂䙁䅑杕湁䍁䅅䅊䑂䍁䅑杍ぁ䑁䅯䅊䑂䍁䅑睍ㅁ䅁䅁兓䄰䡁䅁䅁湁䙁䅳兒噂䍁䅁杒灂䝁䄴兙畂䝁䅍兡桂䝁䅷䅉兂䡁䅉睢浂䝁䅫䅢求䍁䅁兌杁䑁䅉䅍祁䑁䅉䅉瑁䍁䅁䅎瑁䑁䅅兏瑁䑁䅉杍畁䡁䅧䅢穂䡁䅧兘䙂䙁䅑杕湁䍁䅅䅊䑂䍁䅑睍㉁䅁䅁睓䄰䡁䄴䅁湁䙁䅳兒噂䍁䅁杒灂䝁䄴兙畂䝁䅍兡桂䝁䅷䅉兂䡁䅉睢浂䝁䅫䅢求䍁䅁兌杁䑁䅉䅍祁䑁䅉䅉瑁䍁䅁䅎瑁䑁䅅兏瑁䑁䅉杍畁䡁䅧䅢穂䡁䅧兘䙂䙁䅑杕湁䍁䅅䅊䑂䍁䅑䅎硁䑁䅯䅊䑂䍁䅑免硁䑁䅍䅁乂兄䅁䅧䅁䍁䅣睗䙂䙁䅕䅉䝂䝁䅫杢桂䝁䄴睙灂䝁䅅䅢杁䙁䅁杣療䝁䅙兡獂䝁䅕䅉瑁䍁䅁杍睁䑁䅉杍杁䍁䄰䅉ぁ䍁䄰免㕁䍁䄰杍祁䍁䄴䅥獂䡁䅍䅥摂䕁䅕䅖卂䍁䅣光歁䕁䅑䅊硁䑁䅅䅏㙁䍁䅑睔歁䑁䅅免㑁䅁䅁兖䄰䡁䅷䅁湁䙁䅳兒噂䍁䅁杒灂䝁䄴兙畂䝁䅍兡桂䝁䅷䅉兂䡁䅉睢浂䝁䅫䅢求䍁䅁兌杁䑁䅉䅍祁䑁䅉䅉瑁䍁䅁䅎瑁䑁䅅兏瑁䑁䅉杍畁䡁䅧䅢穂䡁䅧兘䙂䙁䅑杕湁䍁䅅䅊䝂䍁䅑杍睁䑁䅯䅊䡂䍁䅑杍睁䅁䅁䅓䄰䡁䅷䅁湁䙁䅳兒噂䍁䅁杒灂䝁䄴兙畂䝁䅍兡桂䝁䅷䅉兂䡁䅉睢浂䝁䅫䅢求䍁䅁兌杁䑁䅉䅍祁䑁䅉䅉瑁䍁䅁䅎瑁䑁䅅兏瑁䑁䅉杍畁䡁䅧䅢穂䡁䅧兘䙂䙁䅑杕湁䍁䅅䅊䝂䍁䅑杍硁䑁䅯䅊䡂䍁䅑杍硁䅁䅁杓䄰䡁䅷䅁湁䙁䅳兒噂䍁䅁杒灂䝁䄴兙畂䝁䅍兡桂䝁䅷䅉兂䡁䅉睢浂䝁䅫䅢求䍁䅁兌杁䑁䅉䅍祁䑁䅉䅉瑁䍁䅁䅎瑁䑁䅅兏瑁䑁䅉杍畁䡁䅧䅢穂䡁䅧兘䙂䙁䅑杕湁䍁䅅䅊䝂䍁䅑睍㉁䑁䅯䅊䭂䍁䅑睍㉁䅁䅁䅔䄰䡁䅷䅁湁䙁䅳兒噂䍁䅁杒灂䝁䄴兙畂䝁䅍兡桂䝁䅷䅉兂䡁䅉睢浂䝁䅫䅢求䍁䅁兌杁䑁䅉䅍祁䑁䅉䅉瑁䍁䅁䅎瑁䑁䅅兏瑁䑁䅉杍畁䡁䅧䅢穂䡁䅧兘䙂䙁䅑杕湁䍁䅅䅊䝂䍁䅑睍㍁䑁䅯䅊䭂䍁䅑睍㍁䅁䅁杔䄰䡁䅁䅁湁䙁䅳兒噂䍁䅁杒灂䝁䄴兙畂䝁䅍兡桂䝁䅷䅉兂䡁䅉睢浂䝁䅫䅢求䍁䅁兌杁䑁䅉䅍祁䑁䅉䅉瑁䍁䅁䅎瑁䑁䅅兏瑁䑁䅉杍畁䡁䅧䅢穂䡁䅧兘䙂䙁䅑杕湁䍁䅅䅊呂䍁䅑睍㕁䅁䅁睔䄰䡁䅁䅁湁䙁䅳兒噂䍁䅁杒灂䝁䄴兙畂䝁䅍兡桂䝁䅷䅉兂䡁䅉睢浂䝁䅫䅢求䍁䅁兌杁䑁䅉䅍祁䑁䅉䅉瑁䍁䅁䅎瑁䑁䅅兏瑁䑁䅉杍畁䡁䅧䅢穂䡁䅧兘䙂䙁䅑杕湁䍁䅅䅊坂䍁䅑䅎祁䅁䅁䅕䄰䡁䅷䅁湁䙁䅳兒噂䍁䅁杒灂䝁䄴兙畂䝁䅍兡桂䝁䅷䅉兂䡁䅉睢浂䝁䅫䅢求䍁䅁兌杁䑁䅉䅍祁䑁䅉䅉瑁䍁䅁䅎瑁䑁䅅兏瑁䑁䅉杍畁䡁䅧䅢穂䡁䅧兘䙂䙁䅑杕湁䍁䅅䅊塂䍁䅑䅎㑁䑁䅯䅊塂䍁䅑兎㉁䅁䅁杕䄰䡁䅁䅁湁䙁䅳兒噂䍁䅁杒灂䝁䄴兙畂䝁䅍兡桂䝁䅷䅉兂䡁䅉睢浂䝁䅫䅢求䍁䅁兌杁䑁䅉䅍祁䑁䅉䅉瑁䍁䅁䅎瑁䑁䅅兏瑁䑁䅉杍畁䡁䅧䅢穂䡁䅧兘䙂䙁䅑杕湁䍁䅅䅊奂䍁䅑䅎祁䅁䅁兕䄰䡁䅁䅁湁䙁䅳兒噂䍁䅁杒灂䝁䄴兙畂䝁䅍兡桂䝁䅷䅉兂䡁䅉睢浂䝁䅫䅢求䍁䅁兌杁䑁䅉䅍祁䑁䅉䅉瑁䍁䅁䅎瑁䑁䅅兏瑁䑁䅉杍畁䡁䅧䅢穂䡁䅧兘䙂䙁䅑杕湁䍁䅅䅊奂䍁䅑䅎穁䅁䅁睕䄰䡁䅙䅁湁䙁䅳兒噂䍁䅁杒灂䝁䄴兙畂䝁䅍兡桂䝁䅷䅉兂䡁䅉睢浂䝁䅫䅢求䍁䅁兌杁䑁䅉䅍祁䑁䅉䅉瑁䍁䅁䅎瑁䑁䅅兏瑁䑁䅉杍畁䡁䅧䅢穂䡁䅧兘䙂䙁䅕督杁䍁䅧杍灁䍁䅣光歁䕁䅅䅊ㅁ䅁䅁䅖䄸䥁䅑䅁湁䙁䅳兒噂䍁䅁杒灂䝁䄴兙畂䝁䅍兡桂䝁䅷䅉兂䡁䅉睢浂䝁䅫䅢求䍁䅁兌杁䑁䅉䅍祁䑁䅉䅉瑁䍁䅁䅎瑁䑁䅅兏瑁䑁䅉杍畁䡁䅧䅢穂䡁䅧兘䙂䙁䅕督杁䍁䅧杍灁䍁䅣光歁䕁䅉䅊硁䑁䅅杏歁䕁䅉䅊ぁ䑁䅣䅁噂睄䅁䅨䅁䍁䅣睗䙂䙁䅕䅉䝂䝁䅫杢桂䝁䄴睙灂䝁䅅䅢杁䙁䅁杣療䝁䅙兡獂䝁䅕䅉瑁䍁䅁杍睁䑁䅉杍杁䍁䄰䅉ぁ䍁䄰免㕁䍁䄰杍祁䍁䄴䅥獂䡁䅍䅥摂䕁䅕兖穂䍁䅁䅋祁䍁䅫睊桁䍁䅑睑歁䑁䅅䅍㙁䍁䅑杔歁䑁䅅䅍䅁䙁偣䅁䅃䅁䅁睊扂䕁䅕兖杁䕁䅙兡畂䝁䅅杢橂䝁䅫兙獂䍁䅁䅕祂䝁䄸杚灂䝁䅷党杁䍁䄰䅉祁䑁䅁杍祁䍁䅁兌杁䑁䅑兌硁䑁䅫兌祁䑁䅉杌㑂䝁䅷督㑂䙁䄰兒噂䡁䅍䅉潁䑁䅉克湁䍁䅅䅊䑂䍁䅑兏㙁䍁䅑杔歁䑁䅫䅁坂睄䅁䅤䅁䍁䅣睗䙂䙁䅕䅉䝂䝁䅫杢桂䝁䄴睙灂䝁䅅䅢杁䙁䅁杣療䝁䅙兡獂䝁䅕䅉瑁䍁䅁杍睁䑁䅉杍杁䍁䄰䅉ぁ䍁䄰免㕁䍁䄰杍祁䍁䄴䅥獂䡁䅍䅥摂䕁䅕杖卂䕁䅣睊桁䍁䅑村歁䑁䅅免ㅁ䅁䅁杖䄰䡁䅉䅁湁䙁䅳兒噂䍁䅁杒灂䝁䄴兙畂䝁䅍兡桂䝁䅷䅉兂䡁䅉睢浂䝁䅫䅢求䍁䅁兌杁䑁䅉䅍祁䑁䅉䅉瑁䍁䅁䅎瑁䑁䅅兏瑁䑁䅉杍畁䡁䅧䅢穂䡁䅧兘䙂䙁䅙杕䡂䍁䅣光歁䕁䅍䅊祁䑁䅁䅁奂兄䅁杦䅁䍁䅣睗䙂䙁䅕䅉䝂䝁䅫杢桂䝁䄴睙灂䝁䅅䅢杁䙁䅁杣療䝁䅙兡獂䝁䅕䅉瑁䍁䅁杍睁䑁䅉杍杁䍁䄰䅉ぁ䍁䄰免㕁䍁䄰杍祁䍁䄴䅥獂䡁䅍䅥摂䕁䅕杖卂䕁䅣睊桁䍁䅑睑歁䑁䅉䅎㙁䍁䅑睑歁䑁䅍兎䅁䙁乯䅁祂䅁䅁睊扂䕁䅕兖杁䕁䅙兡畂䝁䅅杢橂䝁䅫兙獂䍁䅁䅕祂䝁䄸杚灂䝁䅷党杁䍁䄰䅉祁䑁䅁杍祁䍁䅁兌杁䑁䅑兌硁䑁䅫兌祁䑁䅉杌㑂䝁䅷督㑂䙁䄰兒坂䙁䅉睒湁䍁䅅䅊䑂䍁䅑睍㉁䅁䅁䅘䄰䥁䅁䅁湁䙁䅳兒噂䍁䅁杒灂䝁䄴兙畂䝁䅍兡桂䝁䅷䅉兂䡁䅉睢浂䝁䅫䅢求䍁䅁兌杁䑁䅉䅍祁䑁䅉䅉瑁䍁䅁䅎瑁䑁䅅兏瑁䑁䅉杍畁䡁䅧䅢穂䡁䅧兘䙂䙁䅙杕䡂䍁䅣光歁䕁䅍䅊ぁ䑁䅅杏歁䕁䅍䅊硁䑁䅅睍䅁䙁临䅁䍃䅁䅁睊扂䕁䅕兖杁䕁䅙兡畂䝁䅅杢橂䝁䅫兙獂䍁䅁䅕祂䝁䄸杚灂䝁䅷党杁䍁䄰䅉祁䑁䅁杍祁䍁䅁兌杁䑁䅑兌硁䑁䅫兌祁䑁䅉杌㑂䝁䅷督㑂䙁䄰兒坂䙁䅉睒湁䍁䅅䅊䕂䍁䅑免硁䑁䅧杏歁䕁䄸䅊硁䑁䅅䅏䅁䙁乣䅁⭂䅁䅁睊扂䕁䅕兖杁䕁䅙兡畂䝁䅅杢橂䝁䅫兙獂䍁䅁䅕祂䝁䄸杚灂䝁䅷党杁䍁䄰䅉祁䑁䅁杍祁䍁䅁兌杁䑁䅑兌硁䑁䅫兌祁䑁䅉杌㑂䝁䅷督㑂䙁䄰兒坂䙁䅉睒湁䍁䅅䅊䝂䍁䅑杍睁䑁䅯䅊䡂䍁䅑杍睁䅁䅁兗䄰䡁䄴䅁湁䙁䅳兒噂䍁䅁杒灂䝁䄴兙畂䝁䅍兡桂䝁䅷䅉兂䡁䅉睢浂䝁䅫䅢求䍁䅁兌杁䑁䅉䅍祁䑁䅉䅉瑁䍁䅁䅎瑁䑁䅅兏瑁䑁䅉杍畁䡁䅧䅢穂䡁䅧兘䙂䙁䅙杕䡂䍁䅣光歁䕁䅙䅊祁䑁䅅杏歁䕁䅣䅊祁䑁䅅䅁扂兄䅁杦䅁䍁䅣睗䙂䙁䅕䅉䝂䝁䅫杢桂䝁䄴睙灂䝁䅅䅢杁䙁䅁杣療䝁䅙兡獂䝁䅕䅉瑁䍁䅁杍睁䑁䅉杍杁䍁䄰䅉ぁ䍁䄰免㕁䍁䄰杍祁䍁䄴䅥獂䡁䅍䅥摂䕁䅕杖卂䕁䅣睊桁䍁䅑杒歁䑁䅍李㙁䍁䅑杓歁䑁䅍李䅁䙁丰䅁⭂䅁䅁睊扂䕁䅕兖杁䕁䅙兡畂䝁䅅杢橂䝁䅫兙獂䍁䅁䅕祂䝁䄸杚灂䝁䅷党杁䍁䄰䅉祁䑁䅁杍祁䍁䅁兌杁䑁䅑兌硁䑁䅫兌祁䑁䅉杌㑂䝁䅷督㑂䙁䄰兒坂䙁䅉睒湁䍁䅅䅊䝂䍁䅑睍㍁䑁䅯䅊䭂䍁䅑睍㍁䅁䅁睘䄰䡁䅉䅁湁䙁䅳兒噂䍁䅁杒灂䝁䄴兙畂䝁䅍兡桂䝁䅷䅉兂䡁䅉睢浂䝁䅫䅢求䍁䅁兌杁䑁䅉䅍祁䑁䅉䅉瑁䍁䅁䅎瑁䑁䅅兏瑁䑁䅉杍畁䡁䅧䅢穂䡁䅧兘䙂䙁䅙杕䡂䍁䅣光歁䙁䅍䅊穁䑁䅫䅁杂兄䅁杣䅁䍁䅣睗䙂䙁䅕䅉䝂䝁䅫杢桂䝁䄴睙灂䝁䅅䅢杁䙁䅁杣療䝁䅙兡獂䝁䅕䅉瑁䍁䅁杍睁䑁䅉杍杁䍁䄰䅉ぁ䍁䄰免㕁䍁䄰杍祁䍁䄴䅥獂䡁䅍䅥摂䕁䅕杖卂䕁䅣睊桁䍁䅑杖歁䑁䅑杍䅁䝁久䅁⭂䅁䅁睊扂䕁䅕兖杁䕁䅙兡畂䝁䅅杢橂䝁䅫兙獂䍁䅁䅕祂䝁䄸杚灂䝁䅷党杁䍁䄰䅉祁䑁䅁杍祁䍁䅁兌杁䑁䅑兌硁䑁䅫兌祁䑁䅉杌㑂䝁䅷督㑂䙁䄰兒坂䙁䅉睒湁䍁䅅䅊塂䍁䅑䅎㑁䑁䅯䅊塂䍁䅑兎㉁䅁䅁睙䄰䡁䅉䅁湁䙁䅳兒噂䍁䅁杒灂䝁䄴兙畂䝁䅍兡桂䝁䅷䅉兂䡁䅉睢浂䝁䅫䅢求䍁䅁兌杁䑁䅉䅍祁䑁䅉䅉瑁䍁䅁䅎瑁䑁䅅兏瑁䑁䅉杍畁䡁䅧䅢穂䡁䅧兘䙂䙁䅙杕䡂䍁䅣光歁䙁䅧䅊ぁ䑁䅉䅁楂兄䅁杣䅁䍁䅣睗䙂䙁䅕䅉䝂䝁䅫杢桂䝁䄴睙灂䝁䅅䅢杁䙁䅁杣療䝁䅙兡獂䝁䅕䅉瑁䍁䅁杍睁䑁䅉杍杁䍁䄰䅉ぁ䍁䄰免㕁䍁䄰杍祁䍁䄴䅥獂䡁䅍䅥摂䕁䅕杖卂䕁䅣睊桁䍁䅑䅗歁䑁䅑睍䅁䝁乑䅁祂䅁䅁睊扂䕁䅕兖杁䕁䅙兡畂䝁䅅杢橂䝁䅫兙獂䍁䅁䅕祂䝁䄸杚灂䝁䅷党杁䍁䄰䅉祁䑁䅁杍祁䍁䅁兌杁䑁䅑兌硁䑁䅫兌祁䑁䅉杌㑂䝁䅷督㑂䙁䄰兒奂䕁䅍睊桁䍁䅑村歁䑁䅅免ㅁ䅁䅁䅫䄰䡁䅁䅁湁䙁䅳兒噂䍁䅁杒灂䝁䄴兙畂䝁䅍兡桂䝁䅷䅉兂䡁䅉睢浂䝁䅫䅢求䍁䅁兌杁䑁䅉䅍祁䑁䅉䅉瑁䍁䅁䅎瑁䑁䅅兏瑁䑁䅉杍畁䡁䅧䅢穂䡁䅧兘䙂䙁䅧睑湁䍁䅅䅊䑂䍁䅑杍睁䅁䅁睧䄰䡁䅷䅁湁䙁䅳兒噂䍁䅁杒灂䝁䄴兙畂䝁䅍兡桂䝁䅷䅉兂䡁䅉睢浂䝁䅫䅢求䍁䅁兌杁䑁䅉䅍祁䑁䅉䅉瑁䍁䅁䅎瑁䑁䅅兏瑁䑁䅉杍畁䡁䅧䅢穂䡁䅧兘䙂䙁䅧睑湁䍁䅅䅊䑂䍁䅑杍ぁ䑁䅯䅊䑂䍁䅑睍ㅁ䅁䅁全䄰䡁䅁䅁湁䙁䅳兒噂䍁䅁杒灂䝁䄴兙畂䝁䅍兡桂䝁䅷䅉兂䡁䅉睢浂䝁䅫䅢求䍁䅁兌杁䑁䅉䅍祁䑁䅉䅉瑁䍁䅁䅎瑁䑁䅅兏瑁䑁䅉杍畁䡁䅧䅢穂䡁䅧兘䙂䙁䅧睑湁䍁䅅䅊䑂䍁䅑睍㉁䅁䅁䅪䄰䡁䄴䅁湁䙁䅳兒噂䍁䅁杒灂䝁䄴兙畂䝁䅍兡桂䝁䅷䅉兂䡁䅉睢浂䝁䅫䅢求䍁䅁兌杁䑁䅉䅍祁䑁䅉䅉瑁䍁䅁䅎瑁䑁䅅兏瑁䑁䅉杍畁䡁䅧䅢穂䡁䅧兘䙂䙁䅧睑湁䍁䅅䅊䑂䍁䅑䅎硁䑁䅯䅊䑂䍁䅑免硁䑁䅍䅁佃兄䅁䅧䅁䍁䅣睗䙂䙁䅕䅉䝂䝁䅫杢桂䝁䄴睙灂䝁䅅䅢杁䙁䅁杣療䝁䅙兡獂䝁䅕䅉瑁䍁䅁杍睁䑁䅉杍杁䍁䄰䅉ぁ䍁䄰免㕁䍁䄰杍祁䍁䄴䅥獂䡁䅍䅥摂䕁䅕䅗䑂䍁䅣光歁䕁䅑䅊硁䑁䅅䅏㙁䍁䅑睔歁䑁䅅免㑁䅁䅁八䄰䡁䅷䅁湁䙁䅳兒噂䍁䅁杒灂䝁䄴兙畂䝁䅍兡桂䝁䅷䅉兂䡁䅉睢浂䝁䅫䅢求䍁䅁兌杁䑁䅉䅍祁䑁䅉䅉瑁䍁䅁䅎瑁䑁䅅兏瑁䑁䅉杍畁䡁䅧䅢穂䡁䅧兘䙂䙁䅧睑湁䍁䅅䅊䝂䍁䅑杍睁䑁䅯䅊䡂䍁䅑杍睁䅁䅁䅨䄰䡁䅷䅁湁䙁䅳兒噂䍁䅁杒灂䝁䄴兙畂䝁䅍兡桂䝁䅷䅉兂䡁䅉睢浂䝁䅫䅢求䍁䅁兌杁䑁䅉䅍祁䑁䅉䅉瑁䍁䅁䅎瑁䑁䅅兏瑁䑁䅉杍畁䡁䅧䅢穂䡁䅧兘䙂䙁䅧睑湁䍁䅅䅊䝂䍁䅑杍硁䑁䅯䅊䡂䍁䅑杍硁䅁䅁杨䄰䡁䅷䅁湁䙁䅳兒噂䍁䅁杒灂䝁䄴兙畂䝁䅍兡桂䝁䅷䅉兂䡁䅉睢浂䝁䅫䅢求䍁䅁兌杁䑁䅉䅍祁䑁䅉䅉瑁䍁䅁䅎瑁䑁䅅兏瑁䑁䅉杍畁䡁䅧䅢穂䡁䅧兘䙂䙁䅧睑湁䍁䅅䅊䝂䍁䅑睍㉁䑁䅯䅊䭂䍁䅑睍㉁䅁䅁兪䄰䡁䅷䅁湁䙁䅳兒噂䍁䅁杒灂䝁䄴兙畂䝁䅍兡桂䝁䅷䅉兂䡁䅉睢浂䝁䅫䅢求䍁䅁兌杁䑁䅉䅍祁䑁䅉䅉瑁䍁䅁䅎瑁䑁䅅兏瑁䑁䅉杍畁䡁䅧䅢穂䡁䅧兘䙂䙁䅧睑湁䍁䅅䅊䝂䍁䅑睍㍁䑁䅯䅊䭂䍁䅑睍㍁䅁䅁睪䄰䡁䅁䅁湁䙁䅳兒噂䍁䅁杒灂䝁䄴兙畂䝁䅍兡桂䝁䅷䅉兂䡁䅉睢浂䝁䅫䅢求䍁䅁兌杁䑁䅉䅍祁䑁䅉䅉瑁䍁䅁䅎瑁䑁䅅兏瑁䑁䅉杍畁䡁䅧䅢穂䡁䅧兘䙂䙁䅧睑湁䍁䅅䅊呂䍁䅑睍㕁䅁䅁睩䄰䡁䅁䅁湁䙁䅳兒噂䍁䅁杒灂䝁䄴兙畂䝁䅍兡桂䝁䅷䅉兂䡁䅉睢浂䝁䅫䅢求䍁䅁兌杁䑁䅉䅍祁䑁䅉䅉瑁䍁䅁䅎瑁䑁䅅兏瑁䑁䅉杍畁䡁䅧䅢穂䡁䅧兘䙂䙁䅧睑湁䍁䅅䅊坂䍁䅑䅎祁䅁䅁睨䄰䡁䅷䅁湁䙁䅳兒噂䍁䅁杒灂䝁䄴兙畂䝁䅍兡桂䝁䅷䅉兂䡁䅉睢浂䝁䅫䅢求䍁䅁兌杁䑁䅉䅍祁䑁䅉䅉瑁䍁䅁䅎瑁䑁䅅兏瑁䑁䅉杍畁䡁䅧䅢穂䡁䅧兘䙂䙁䅧睑湁䍁䅅䅊塂䍁䅑䅎㑁䑁䅯䅊塂䍁䅑兎㉁䅁䅁兩䄰䡁䅁䅁湁䙁䅳兒噂䍁䅁杒灂䝁䄴兙畂䝁䅍兡桂䝁䅷䅉兂䡁䅉睢浂䝁䅫䅢求䍁䅁兌杁䑁䅉䅍祁䑁䅉䅉瑁䍁䅁䅎瑁䑁䅅兏瑁䑁䅉杍畁䡁䅧䅢穂䡁䅧兘䙂䙁䅧睑湁䍁䅅䅊奂䍁䅑䅎祁䅁䅁䅩䄰䡁䅁䅁湁䙁䅳兒噂䍁䅁杒灂䝁䄴兙畂䝁䅍兡桂䝁䅷䅉兂䡁䅉睢浂䝁䅫䅢求䍁䅁兌杁䑁䅉䅍祁䑁䅉䅉瑁䍁䅁䅎瑁䑁䅅兏瑁䑁䅉杍畁䡁䅧䅢穂䡁䅧兘䙂䙁䅧睑湁䍁䅅䅊奂䍁䅑䅎穁䅁䅁杩䄰䡁䅁䅁湁䙁䅳兒噂䍁䅁杒灂䝁䄴兙畂䝁䅍兡桂䝁䅷䅉兂䡁䅉睢浂䝁䅫䅢求䍁䅁兌杁䑁䅉䅍祁䑁䅉䅉瑁䍁䅁䅎瑁䑁䅅兏瑁䑁䅉杍畁䡁䅧䅢穂䡁䅧兘䝂䕁䅕睊桁䍁䅑村歁䑁䅅免ㅁ䅁䅁杲䄰䝁䄴䅁湁䙁䅳兒噂䍁䅁杒灂䝁䄴兙畂䝁䅍兡桂䝁䅷䅉兂䡁䅉睢浂䝁䅫䅢求䍁䅁兌杁䑁䅉䅍祁䑁䅉䅉瑁䍁䅁䅎瑁䑁䅅兏瑁䑁䅉杍畁䡁䅧䅢穂䡁䅧兘䝂䕁䅕睊桁䍁䅑睑歁䑁䅉䅍䅁䭁久䅁㙂䅁䅁睊扂䕁䅕兖杁䕁䅙兡畂䝁䅅杢橂䝁䅫兙獂䍁䅁䅕祂䝁䄸杚灂䝁䅷党杁䍁䄰䅉祁䑁䅁杍祁䍁䅁兌杁䑁䅑兌硁䑁䅫兌祁䑁䅉杌㑂䝁䅷督㑂䙁䄰杒䙂䍁䅣光歁䕁䅍䅊祁䑁䅑杏歁䕁䅍䅊穁䑁䅕䅁橃兄䅁杢䅁䍁䅣睗䙂䙁䅕䅉䝂䝁䅫杢桂䝁䄴睙灂䝁䅅䅢杁䙁䅁杣療䝁䅙兡獂䝁䅕䅉瑁䍁䅁杍睁䑁䅉杍杁䍁䄰䅉ぁ䍁䄰免㕁䍁䄰杍祁䍁䄴䅥獂䡁䅍䅥摂䕁䅙兒湁䍁䅅䅊䑂䍁䅑睍㉁䅁䅁兰䄰䡁䅷䅁湁䙁䅳兒噂䍁䅁杒灂䝁䄴兙畂䝁䅍兡桂䝁䅷䅉兂䡁䅉睢浂䝁䅫䅢求䍁䅁兌杁䑁䅉䅍祁䑁䅉䅉瑁䍁䅁䅎瑁䑁䅅兏瑁䑁䅉杍畁䡁䅧䅢穂䡁䅧兘䝂䕁䅕睊桁䍁䅑睑歁䑁䅑免㙁䍁䅑睑歁䑁䅅免穁䅁䅁睰䄰䡁䄴䅁湁䙁䅳兒噂䍁䅁杒灂䝁䄴兙畂䝁䅍兡桂䝁䅷䅉兂䡁䅉睢浂䝁䅫䅢求䍁䅁兌杁䑁䅉䅍祁䑁䅉䅉瑁䍁䅁䅎瑁䑁䅅兏瑁䑁䅉杍畁䡁䅧䅢穂䡁䅧兘䝂䕁䅕睊桁䍁䅑䅒歁䑁䅅免㑁䑁䅯䅊偂䍁䅑免硁䑁䅧䅁癃兄䅁来䅁䍁䅣睗䙂䙁䅕䅉䝂䝁䅫杢桂䝁䄴睙灂䝁䅅䅢杁䙁䅁杣療䝁䅙兡獂䝁䅕䅉瑁䍁䅁杍睁䑁䅉杍杁䍁䄰䅉ぁ䍁䄰免㕁䍁䄰杍祁䍁䄴䅥獂䡁䅍䅥摂䕁䅙兒湁䍁䅅䅊䝂䍁䅑杍睁䑁䅯䅊䡂䍁䅑杍睁䅁䅁杯䄰䡁䅯䅁湁䙁䅳兒噂䍁䅁杒灂䝁䄴兙畂䝁䅍兡桂䝁䅷䅉兂䡁䅉睢浂䝁䅫䅢求䍁䅁兌杁䑁䅉䅍祁䑁䅉䅉瑁䍁䅁䅎瑁䑁䅅兏瑁䑁䅉杍畁䡁䅧䅢穂䡁䅧兘䝂䕁䅕睊桁䍁䅑杒歁䑁䅉免㙁䍁䅑睒歁䑁䅉免䅁䭁乑䅁㙂䅁䅁睊扂䕁䅕兖杁䕁䅙兡畂䝁䅅杢橂䝁䅫兙獂䍁䅁䅕祂䝁䄸杚灂䝁䅷党杁䍁䄰䅉祁䑁䅁杍祁䍁䅁兌杁䑁䅑兌硁䑁䅫兌祁䑁䅉杌㑂䝁䅷督㑂䙁䄰杒䙂䍁䅣光歁䕁䅙䅊穁䑁䅙杏歁䕁䅯䅊穁䑁䅙䅁浃兄䅁来䅁䍁䅣睗䙂䙁䅕䅉䝂䝁䅫杢桂䝁䄴睙灂䝁䅅䅢杁䙁䅁杣療䝁䅙兡獂䝁䅕䅉瑁䍁䅁杍睁䑁䅉杍杁䍁䄰䅉ぁ䍁䄰免㕁䍁䄰杍祁䍁䄴䅥獂䡁䅍䅥摂䕁䅙兒湁䍁䅅䅊䝂䍁䅑睍㍁䑁䅯䅊䭂䍁䅑睍㍁䅁䅁䅱䄰䝁䄴䅁湁䙁䅳兒噂䍁䅁杒灂䝁䄴兙畂䝁䅍兡桂䝁䅷䅉兂䡁䅉睢浂䝁䅫䅢求䍁䅁兌杁䑁䅉䅍祁䑁䅉䅉瑁䍁䅁䅎瑁䑁䅅兏瑁䑁䅉杍畁䡁䅧䅢穂䡁䅧兘䝂䕁䅕睊桁䍁䅑睕歁䑁䅍兏䅁䭁丰䅁畂䅁䅁睊扂䕁䅕兖杁䕁䅙兡畂䝁䅅杢橂䝁䅫兙獂䍁䅁䅕祂䝁䄸杚灂䝁䅷党杁䍁䄰䅉祁䑁䅁杍祁䍁䅁兌杁䑁䅑兌硁䑁䅫兌祁䑁䅉杌㑂䝁䅷督㑂䙁䄰杒䙂䍁䅣光歁䙁䅙䅊ぁ䑁䅉䅁灃兄䅁来䅁䍁䅣睗䙂䙁䅕䅉䝂䝁䅫杢桂䝁䄴睙灂䝁䅅䅢杁䙁䅁杣療䝁䅙兡獂䝁䅕䅉瑁䍁䅁杍睁䑁䅉杍杁䍁䄰䅉ぁ䍁䄰免㕁䍁䄰杍祁䍁䄴䅥獂䡁䅍䅥摂䕁䅙兒湁䍁䅅䅊塂䍁䅑䅎㑁䑁䅯䅊塂䍁䅑兎㉁䅁䅁睱䄰䝁䄴䅁湁䙁䅳兒噂䍁䅁杒灂䝁䄴兙畂䝁䅍兡桂䝁䅷䅉兂䡁䅉睢浂䝁䅫䅢求䍁䅁兌杁䑁䅉䅍祁䑁䅉䅉瑁䍁䅁䅎瑁䑁䅅兏瑁䑁䅉杍畁䡁䅧䅢穂䡁䅧兘䝂䕁䅕睊桁䍁䅑䅗歁䑁䅑杍䅁䭁乯䅁畂䅁䅁睊扂䕁䅕兖杁䕁䅙兡畂䝁䅅杢橂䝁䅫兙獂䍁䅁䅕祂䝁䄸杚灂䝁䅷党杁䍁䄰䅉祁䑁䅁杍祁䍁䅁兌杁䑁䅑兌硁䑁䅫兌祁䑁䅉杌㑂䝁䅷督㑂䙁䄰杒䙂䍁䅣光歁䙁䅧䅊ぁ䑁䅍䅁獃兄䅁杣䅁䍁䅣睗䙂䙁䅕䅉䝂䝁䅫杢桂䝁䄴睙灂䝁䅅䅢杁䙁䅁杣療䝁䅙兡獂䝁䅕䅉瑁䍁䅁杍睁䑁䅉杍杁䍁䄰䅉ぁ䍁䄰免㕁䍁䄰杍祁䍁䄴䅥獂䡁䅍䅥摂䕁䅙睔卂䍁䅣光歁䕁䅉䅊硁䑁䅅兎䅁䵁乷䅁睂䅁䅁睊扂䕁䅕兖杁䕁䅙兡畂䝁䅅杢橂䝁䅫兙獂䍁䅁䅕祂䝁䄸杚灂䝁䅷党杁䍁䄰䅉祁䑁䅁杍祁䍁䅁兌杁䑁䅑兌硁䑁䅫兌祁䑁䅉杌㑂䝁䅷督㑂䙁䄰杒偂䙁䅉睊桁䍁䅑睑歁䑁䅉䅍䅁䵁乁䅁㡂䅁䅁睊扂䕁䅕兖杁䕁䅙兡畂䝁䅅杢橂䝁䅫兙獂䍁䅁䅕祂䝁䄸杚灂䝁䅷党杁䍁䄰䅉祁䑁䅁杍祁䍁䅁兌杁䑁䅑兌硁䑁䅫兌祁䑁䅉杌㑂䝁䅷督㑂䙁䄰杒偂䙁䅉睊桁䍁䅑睑歁䑁䅉䅎㙁䍁䅑睑歁䑁䅍兎䅁䵁义䅁睂䅁䅁睊扂䕁䅕兖杁䕁䅙兡畂䝁䅅杢橂䝁䅫兙獂䍁䅁䅕祂䝁䄸杚灂䝁䅷党杁䍁䄰䅉祁䑁䅁杍祁䍁䅁兌杁䑁䅑兌硁䑁䅫兌祁䑁䅉杌㑂䝁䅷督㑂䙁䄰杒偂䙁䅉睊桁䍁䅑睑歁䑁䅍李䅁䵁乑䅁⭂䅁䅁睊扂䕁䅕兖杁䕁䅙兡畂䝁䅅杢橂䝁䅫兙獂䍁䅁䅕祂䝁䄸杚灂䝁䅷党杁䍁䄰䅉祁䑁䅁杍祁䍁䅁兌杁䑁䅑兌硁䑁䅫兌祁䑁䅉杌㑂䝁䅷督㑂䙁䄰杒偂䙁䅉睊桁䍁䅑睑歁䑁䅑免㙁䍁䅑睑歁䑁䅅免穁䅁䅁杸䄰䥁䅁䅁湁䙁䅳兒噂䍁䅁杒灂䝁䄴兙畂䝁䅍兡桂䝁䅷䅉兂䡁䅉睢浂䝁䅫䅢求䍁䅁兌杁䑁䅉䅍祁䑁䅉䅉瑁䍁䅁䅎瑁䑁䅅兏瑁䑁䅉杍畁䡁䅧䅢穂䡁䅧兘䝂䕁䄸杕湁䍁䅅䅊䕂䍁䅑免硁䑁䅧杏歁䕁䄸䅊硁䑁䅅䅏䅁䵁丰䅁㡂䅁䅁睊扂䕁䅕兖杁䕁䅙兡畂䝁䅅杢橂䝁䅫兙獂䍁䅁䅕祂䝁䄸杚灂䝁䅷党杁䍁䄰䅉祁䑁䅁杍祁䍁䅁兌杁䑁䅑兌硁䑁䅫兌祁䑁䅉杌㑂䝁䅷督㑂䙁䄰杒偂䙁䅉睊桁䍁䅑杒歁䑁䅉䅍㙁䍁䅑睒歁䑁䅉䅍䅁䵁久䅁㡂䅁䅁睊扂䕁䅕兖杁䕁䅙兡畂䝁䅅杢橂䝁䅫兙獂䍁䅁䅕祂䝁䄸杚灂䝁䅷党杁䍁䄰䅉祁䑁䅁杍祁䍁䅁兌杁䑁䅑兌硁䑁䅫兌祁䑁䅉杌㑂䝁䅷督㑂䙁䄰杒偂䙁䅉睊桁䍁䅑杒歁䑁䅉免㙁䍁䅑睒歁䑁䅉免䅁䵁乍䅁㡂䅁䅁睊扂䕁䅕兖杁䕁䅙兡畂䝁䅅杢橂䝁䅫兙獂䍁䅁䅕祂䝁䄸杚灂䝁䅷党杁䍁䄰䅉祁䑁䅁杍祁䍁䅁兌杁䑁䅑兌硁䑁䅫兌祁䑁䅉杌㑂䝁䅷督㑂䙁䄰杒偂䙁䅉睊桁䍁䅑杒歁䑁䅍李㙁䍁䅑杓歁䑁䅍李䅁䵁乕䅁㡂䅁䅁睊扂䕁䅕兖杁䕁䅙兡畂䝁䅅杢橂䝁䅫兙獂䍁䅁䅕祂䝁䄸杚灂䝁䅷党杁䍁䄰䅉祁䑁䅁杍祁䍁䅁兌杁䑁䅑兌硁䑁䅫兌祁䑁䅉杌㑂䝁䅷督㑂䙁䄰杒偂䙁䅉睊桁䍁䅑杒歁䑁䅍睎㙁䍁䅑杓歁䑁䅍睎䅁䵁乣䅁睂䅁䅁睊扂䕁䅕兖杁䕁䅙兡畂䝁䅅杢橂䝁䅫兙獂䍁䅁䅕祂䝁䄸杚灂䝁䅷党杁䍁䄰䅉祁䑁䅁杍祁䍁䅁兌杁䑁䅑兌硁䑁䅫兌祁䑁䅉杌㑂䝁䅷督㑂䙁䄰杒偂䙁䅉睊桁䍁䅑睕歁䑁䅍兏䅁䱁丸䅁睂䅁䅁睊扂䕁䅕兖杁䕁䅙兡畂䝁䅅杢橂䝁䅫兙獂䍁䅁䅕祂䝁䄸杚灂䝁䅷党杁䍁䄰䅉祁䑁䅁杍祁䍁䅁兌杁䑁䅑兌硁䑁䅫兌祁䑁䅉杌㑂䝁䅷督㑂䙁䄰杒偂䙁䅉睊桁䍁䅑杖歁䑁䅑杍䅁䵁乧䅁㡂䅁䅁睊扂䕁䅕兖杁䕁䅙兡畂䝁䅅杢橂䝁䅫兙獂䍁䅁䅕祂䝁䄸杚灂䝁䅷党杁䍁䄰䅉祁䑁䅁杍祁䍁䅁兌杁䑁䅑兌硁䑁䅫兌祁䑁䅉杌㑂䝁䅷督㑂䙁䄰杒偂䙁䅉睊桁䍁䅑睖歁䑁䅑䅏㙁䍁䅑睖歁䑁䅕李䅁䵁乯䅁睂䅁䅁睊扂䕁䅕兖杁䕁䅙兡畂䝁䅅杢橂䝁䅫兙獂䍁䅁䅕祂䝁䄸杚灂䝁䅷党杁䍁䄰䅉祁䑁䅁杍祁䍁䅁兌杁䑁䅑兌硁䑁䅫兌祁䑁䅉杌㑂䝁䅷督㑂䙁䄰杒偂䙁䅉睊桁䍁䅑䅗歁䑁䅑杍䅁䵁乫䅁睂䅁䅁睊扂䕁䅕兖杁䕁䅙兡畂䝁䅅杢橂䝁䅫兙獂䍁䅁䅕祂䝁䄸杚灂䝁䅷党杁䍁䄰䅉祁䑁䅁杍祁䍁䅁兌杁䑁䅑兌硁䑁䅫兌祁䑁䅉杌㑂䝁䅷督㑂䙁䄰杒偂䙁䅉睊桁䍁䅑䅗歁䑁䅑睍䅁䵁乳䅁祂䅁䅁睊扂䕁䅕兖杁䕁䅙兡畂䝁䅅杢橂䝁䅫兙獂䍁䅁䅕祂䝁䄸杚灂䝁䅷党杁䍁䄰䅉祁䑁䅁杍祁䍁䅁兌杁䑁䅑兌硁䑁䅫兌祁䑁䅉杌㑂䝁䅷督㑂䙁䄰杒兂䕁䅷睊桁䍁䅑村歁䑁䅅免ㅁ䅁䅁䅒䄴䡁䅁䅁湁䙁䅳兒噂䍁䅁杒灂䝁䄴兙畂䝁䅍兡桂䝁䅷䅉兂䡁䅉睢浂䝁䅫䅢求䍁䅁兌杁䑁䅉䅍祁䑁䅉䅉瑁䍁䅁䅎瑁䑁䅅兏瑁䑁䅉杍畁䡁䅧䅢穂䡁䅧兘䝂䙁䅁䅔湁䍁䅅䅊䑂䍁䅑杍睁䅁䅁睎䄴䡁䅷䅁湁䙁䅳兒噂䍁䅁杒灂䝁䄴兙畂䝁䅍兡桂䝁䅷䅉兂䡁䅉睢浂䝁䅫䅢求䍁䅁兌杁䑁䅉䅍祁䑁䅉䅉瑁䍁䅁䅎瑁䑁䅅兏瑁䑁䅉杍畁䡁䅧䅢穂䡁䅧兘䝂䙁䅁䅔湁䍁䅅䅊䑂䍁䅑杍ぁ䑁䅯䅊䑂䍁䅑睍ㅁ䅁䅁兏䄴䡁䅁䅁湁䙁䅳兒噂䍁䅁杒灂䝁䄴兙畂䝁䅍兡桂䝁䅷䅉兂䡁䅉睢浂䝁䅫䅢求䍁䅁兌杁䑁䅉䅍祁䑁䅉䅉瑁䍁䅁䅎瑁䑁䅅兏瑁䑁䅉杍畁䡁䅧䅢穂䡁䅧兘䝂䙁䅁䅔湁䍁䅅䅊䑂䍁䅑睍㉁䅁䅁睏䄴䡁䄴䅁湁䙁䅳兒噂䍁䅁杒灂䝁䄴兙畂䝁䅍兡桂䝁䅷䅉兂䡁䅉睢浂䝁䅫䅢求䍁䅁兌杁䑁䅉䅍祁䑁䅉䅉瑁䍁䅁䅎瑁䑁䅅兏瑁䑁䅉杍畁䡁䅧䅢穂䡁䅧兘䝂䙁䅁䅔湁䍁䅅䅊䑂䍁䅑䅎硁䑁䅯䅊䑂䍁䅑免硁䑁䅍䅁㥁杄䅁䅧䅁䍁䅣睗䙂䙁䅕䅉䝂䝁䅫杢桂䝁䄴睙灂䝁䅅䅢杁䙁䅁杣療䝁䅙兡獂䝁䅕䅉瑁䍁䅁杍睁䑁䅉杍杁䍁䄰䅉ぁ䍁䄰免㕁䍁䄰杍祁䍁䄴䅥獂䡁䅍䅥摂䕁䅙䅕䵂䍁䅣光歁䕁䅑䅊硁䑁䅅䅏㙁䍁䅑睔歁䑁䅅免㑁䅁䅁兒䄴䡁䅷䅁湁䙁䅳兒噂䍁䅁杒灂䝁䄴兙畂䝁䅍兡桂䝁䅷䅉兂䡁䅉睢浂䝁䅫䅢求䍁䅁兌杁䑁䅉䅍祁䑁䅉䅉瑁䍁䅁䅎瑁䑁䅅兏瑁䑁䅉杍畁䡁䅧䅢穂䡁䅧兘䝂䙁䅁䅔湁䍁䅅䅊䝂䍁䅑杍睁䑁䅯䅊䡂䍁䅑杍睁䅁䅁䅏䄴䡁䅷䅁湁䙁䅳兒噂䍁䅁杒灂䝁䄴兙畂䝁䅍兡桂䝁䅷䅉兂䡁䅉睢浂䝁䅫䅢求䍁䅁兌杁䑁䅉䅍祁䑁䅉䅉瑁䍁䅁䅎瑁䑁䅅兏瑁䑁䅉杍畁䡁䅧䅢穂䡁䅧兘䝂䙁䅁䅔湁䍁䅅䅊䝂䍁䅑杍硁䑁䅯䅊䡂䍁䅑杍硁䅁䅁杏䄴䡁䅷䅁湁䙁䅳兒噂䍁䅁杒灂䝁䄴兙畂䝁䅍兡桂䝁䅷䅉兂䡁䅉睢浂䝁䅫䅢求䍁䅁兌杁䑁䅉䅍祁䑁䅉䅉瑁䍁䅁䅎瑁䑁䅅兏瑁䑁䅉杍畁䡁䅧䅢穂䡁䅧兘䝂䙁䅁䅔湁䍁䅅䅊䝂䍁䅑睍㉁䑁䅯䅊䭂䍁䅑睍㉁䅁䅁䅐䄴䡁䅷䅁湁䙁䅳兒噂䍁䅁杒灂䝁䄴兙畂䝁䅍兡桂䝁䅷䅉兂䡁䅉睢浂䝁䅫䅢求䍁䅁兌杁䑁䅉䅍祁䑁䅉䅉瑁䍁䅁䅎瑁䑁䅅兏瑁䑁䅉杍畁䡁䅧䅢穂䡁䅧兘䝂䙁䅁䅔湁䍁䅅䅊䝂䍁䅑睍㍁䑁䅯䅊䭂䍁䅑睍㍁䅁䅁材䄴䡁䅁䅁湁䙁䅳兒噂䍁䅁杒灂䝁䄴兙畂䝁䅍兡桂䝁䅷䅉兂䡁䅉睢浂䝁䅫䅢求䍁䅁兌杁䑁䅉䅍祁䑁䅉䅉瑁䍁䅁䅎瑁䑁䅅兏瑁䑁䅉杍畁䡁䅧䅢穂䡁䅧兘䝂䙁䅁䅔湁䍁䅅䅊呂䍁䅑睍㕁䅁䅁睐䄴䡁䅁䅁湁䙁䅳兒噂䍁䅁杒灂䝁䄴兙畂䝁䅍兡桂䝁䅷䅉兂䡁䅉睢浂䝁䅫䅢求䍁䅁兌杁䑁䅉䅍祁䑁䅉䅉瑁䍁䅁䅎瑁䑁䅅兏瑁䑁䅉杍畁䡁䅧䅢穂䡁䅧兘䝂䙁䅁䅔湁䍁䅅䅊坂䍁䅑䅎祁䅁䅁䅑䄴䡁䅷䅁湁䙁䅳兒噂䍁䅁杒灂䝁䄴兙畂䝁䅍兡桂䝁䅷䅉兂䡁䅉睢浂䝁䅫䅢求䍁䅁兌杁䑁䅉䅍祁䑁䅉䅉瑁䍁䅁䅎瑁䑁䅅兏瑁䑁䅉杍畁䡁䅧䅢穂䡁䅧兘䝂䙁䅁䅔湁䍁䅅䅊塂䍁䅑䅎㑁䑁䅯䅊塂䍁䅑兎㉁䅁䅁村䄴䡁䅁䅁湁䙁䅳兒噂䍁䅁杒灂䝁䄴兙畂䝁䅍兡桂䝁䅷䅉兂䡁䅉睢浂䝁䅫䅢求䍁䅁兌杁䑁䅉䅍祁䑁䅉䅉瑁䍁䅁䅎瑁䑁䅅兏瑁䑁䅉杍畁䡁䅧䅢穂䡁䅧兘䝂䙁䅁䅔湁䍁䅅䅊奂䍁䅑䅎祁䅁䅁兑䄴䡁䅁䅁湁䙁䅳兒噂䍁䅁杒灂䝁䄴兙畂䝁䅍兡桂䝁䅷䅉兂䡁䅉睢浂䝁䅫䅢求䍁䅁兌杁䑁䅉䅍祁䑁䅉䅉瑁䍁䅁䅎瑁䑁䅅兏瑁䑁䅉杍畁䡁䅧䅢穂䡁䅧兘䝂䙁䅁䅔湁䍁䅅䅊奂䍁䅑䅎穁䅁䅁睑䄴䡁䅑䅁湁䙁䅳兒噂䍁䅁杒灂䝁䄴兙畂䝁䅍兡桂䝁䅷䅉兂䡁䅉睢浂䝁䅫䅢求䍁䅁兌杁䑁䅉䅍祁䑁䅉䅉瑁䍁䅁䅎瑁䑁䅅兏瑁䑁䅉杍畁䡁䅧䅢穂䡁䅧兘䡂䡁䅕䅢浂䍁䅣光歁䕁䅉䅊硁䑁䅅兎䅁䙁位䅁祂䅁䅁睊扂䕁䅕兖杁䕁䅙兡畂䝁䅅杢橂䝁䅫兙獂䍁䅁䅕祂䝁䄸杚灂䝁䅷党杁䍁䄰䅉祁䑁䅁杍祁䍁䅁兌杁䑁䅑兌硁䑁䅫兌祁䑁䅉杌㑂䝁䅷督㑂䙁䄰睒ㅂ䝁䅷杚湁䍁䅅䅊䑂䍁䅑杍睁䅁䅁杒䄴䡁䄴䅁湁䙁䅳兒噂䍁䅁杒灂䝁䄴兙畂䝁䅍兡桂䝁䅷䅉兂䡁䅉睢浂䝁䅫䅢求䍁䅁兌杁䑁䅉䅍祁䑁䅉䅉瑁䍁䅁䅎瑁䑁䅅兏瑁䑁䅉杍畁䡁䅧䅢穂䡁䅧兘䡂䡁䅕䅢浂䍁䅣光歁䕁䅍䅊祁䑁䅑杏歁䕁䅍䅊穁䑁䅕䅁䥂杄䅁杣䅁䍁䅣睗䙂䙁䅕䅉䝂䝁䅫杢桂䝁䄴睙灂䝁䅅䅢杁䙁䅁杣療䝁䅙兡獂䝁䅕䅉瑁䍁䅁杍睁䑁䅉杍杁䍁䄰䅉ぁ䍁䄰免㕁䍁䄰杍祁䍁䄴䅥獂䡁䅍䅥摂䕁䅣兤獂䝁䅙睊桁䍁䅑睑歁䑁䅍李䅁䕁佯䅁䅃䅁䅁睊扂䕁䅕兖杁䕁䅙兡畂䝁䅅杢橂䝁䅫兙獂䍁䅁䅕祂䝁䄸杚灂䝁䅷党杁䍁䄰䅉祁䑁䅁杍祁䍁䅁兌杁䑁䅑兌硁䑁䅫兌祁䑁䅉杌㑂䝁䅷督㑂䙁䄰睒ㅂ䝁䅷杚湁䍁䅅䅊䑂䍁䅑䅎硁䑁䅯䅊䑂䍁䅑免硁䑁䅍䅁䵂杄䅁杧䅁䍁䅣睗䙂䙁䅕䅉䝂䝁䅫杢桂䝁䄴睙灂䝁䅅䅢杁䙁䅁杣療䝁䅙兡獂䝁䅕䅉瑁䍁䅁杍睁䑁䅉杍杁䍁䄰䅉ぁ䍁䄰免㕁䍁䄰杍祁䍁䄴䅥獂䡁䅍䅥摂䕁䅣兤獂䝁䅙睊桁䍁䅑䅒歁䑁䅅免㑁䑁䅯䅊偂䍁䅑免硁䑁䅧䅁啂杄䅁杦䅁䍁䅣睗䙂䙁䅕䅉䝂䝁䅫杢桂䝁䄴睙灂䝁䅅䅢杁䙁䅁杣療䝁䅙兡獂䝁䅕䅉瑁䍁䅁杍睁䑁䅉杍杁䍁䄰䅉ぁ䍁䄰免㕁䍁䄰杍祁䍁䄴䅥獂䡁䅍䅥摂䕁䅣兤獂䝁䅙睊桁䍁䅑杒歁䑁䅉䅍㙁䍁䅑睒歁䑁䅉䅍䅁䕁佣䅁⭂䅁䅁睊扂䕁䅕兖杁䕁䅙兡畂䝁䅅杢橂䝁䅫兙獂䍁䅁䅕祂䝁䄸杚灂䝁䅷党杁䍁䄰䅉祁䑁䅁杍祁䍁䅁兌杁䑁䅑兌硁䑁䅫兌祁䑁䅉杌㑂䝁䅷督㑂䙁䄰睒ㅂ䝁䅷杚湁䍁䅅䅊䝂䍁䅑杍硁䑁䅯䅊䡂䍁䅑杍硁䅁䅁兓䄴䡁䄴䅁湁䙁䅳兒噂䍁䅁杒灂䝁䄴兙畂䝁䅍兡桂䝁䅷䅉兂䡁䅉睢浂䝁䅫䅢求䍁䅁兌杁䑁䅉䅍祁䑁䅉䅉瑁䍁䅁䅎瑁䑁䅅兏瑁䑁䅉杍畁䡁䅧䅢穂䡁䅧兘䡂䡁䅕䅢浂䍁䅣光歁䕁䅙䅊穁䑁䅙杏歁䕁䅯䅊穁䑁䅙䅁䱂杄䅁杦䅁䍁䅣睗䙂䙁䅕䅉䝂䝁䅫杢桂䝁䄴睙灂䝁䅅䅢杁䙁䅁杣療䝁䅙兡獂䝁䅕䅉瑁䍁䅁杍睁䑁䅉杍杁䍁䄰䅉ぁ䍁䄰免㕁䍁䄰杍祁䍁䄴䅥獂䡁䅍䅥摂䕁䅣兤獂䝁䅙睊桁䍁䅑杒歁䑁䅍睎㙁䍁䅑杓歁䑁䅍睎䅁䕁估䅁祂䅁䅁睊扂䕁䅕兖杁䕁䅙兡畂䝁䅅杢橂䝁䅫兙獂䍁䅁䅕祂䝁䄸杚灂䝁䅷党杁䍁䄰䅉祁䑁䅁杍祁䍁䅁兌杁䑁䅑兌硁䑁䅫兌祁䑁䅉杌㑂䝁䅷督㑂䙁䄰睒ㅂ䝁䅷杚湁䍁䅅䅊呂䍁䅑睍㕁䅁䅁杔䄴䡁䅉䅁湁䙁䅳兒噂䍁䅁杒灂䝁䄴兙畂䝁䅍兡桂䝁䅷䅉兂䡁䅉睢浂䝁䅫䅢求䍁䅁兌杁䑁䅉䅍祁䑁䅉䅉瑁䍁䅁䅎瑁䑁䅅兏瑁䑁䅉杍畁䡁䅧䅢穂䡁䅧兘䡂䡁䅕䅢浂䍁䅣光歁䙁䅙䅊ぁ䑁䅉䅁偂杄䅁杦䅁䍁䅣睗䙂䙁䅕䅉䝂䝁䅫杢桂䝁䄴睙灂䝁䅅䅢杁䙁䅁杣療䝁䅙兡獂䝁䅕䅉瑁䍁䅁杍睁䑁䅉杍杁䍁䄰䅉ぁ䍁䄰免㕁䍁䄰杍祁䍁䄴䅥獂䡁䅍䅥摂䕁䅣兤獂䝁䅙睊桁䍁䅑睖歁䑁䅑䅏㙁䍁䅑睖歁䑁䅕李䅁䙁佅䅁祂䅁䅁睊扂䕁䅕兖杁䕁䅙兡畂䝁䅅杢橂䝁䅫兙獂䍁䅁䅕祂䝁䄸杚灂䝁䅷党杁䍁䄰䅉祁䑁䅁杍祁䍁䅁兌杁䑁䅑兌硁䑁䅫兌祁䑁䅉杌㑂䝁䅷督㑂䙁䄰睒ㅂ䝁䅷杚湁䍁䅅䅊奂䍁䅑䅎祁䅁䅁䅕䄴䡁䅉䅁湁䙁䅳兒噂䍁䅁杒灂䝁䄴兙畂䝁䅍兡桂䝁䅷䅉兂䡁䅉睢浂䝁䅫䅢求䍁䅁兌杁䑁䅉䅍祁䑁䅉䅉瑁䍁䅁䅎瑁䑁䅅兏瑁䑁䅉杍畁䡁䅧䅢穂䡁䅧兘䡂䡁䅕䅢浂䍁䅣光歁䙁䅧䅊ぁ䑁䅍䅁卂杄䅁䅣䅁䍁䅣睗䙂䙁䅕䅉䝂䝁䅫杢桂䝁䄴睙灂䝁䅅䅢杁䙁䅁杣療䝁䅙兡獂䝁䅕䅉瑁䍁䅁杍睁䑁䅉杍杁䍁䄰䅉ぁ䍁䄰免㕁䍁䄰杍祁䍁䄴䅥獂䡁䅍䅥摂䕁䅧兒湁䍁䅅䅊䍂䍁䅑免硁䑁䅕䅁扄兄䅁杢䅁䍁䅣睗䙂䙁䅕䅉䝂䝁䅫杢桂䝁䄴睙灂䝁䅅䅢杁䙁䅁杣療䝁䅙兡獂䝁䅕䅉瑁䍁䅁杍睁䑁䅉杍杁䍁䄰䅉ぁ䍁䄰免㕁䍁䄰杍祁䍁䄴䅥獂䡁䅍䅥摂䕁䅧兒湁䍁䅅䅊䑂䍁䅑杍睁䅁䅁杺䄰䡁䅯䅁湁䙁䅳兒噂䍁䅁杒灂䝁䄴兙畂䝁䅍兡桂䝁䅷䅉兂䡁䅉睢浂䝁䅫䅢求䍁䅁兌杁䑁䅉䅍祁䑁䅉䅉瑁䍁䅁䅎瑁䑁䅅兏瑁䑁䅉杍畁䡁䅧䅢穂䡁䅧兘䥂䕁䅕睊桁䍁䅑睑歁䑁䅉䅎㙁䍁䅑睑歁䑁䅍兎䅁乁乁䅁畂䅁䅁睊扂䕁䅕兖杁䕁䅙兡畂䝁䅅杢橂䝁䅫兙獂䍁䅁䅕祂䝁䄸杚灂䝁䅷党杁䍁䄰䅉祁䑁䅁杍祁䍁䅁兌杁䑁䅑兌硁䑁䅫兌祁䑁䅉杌㑂䝁䅷督㑂䙁䄰䅓䙂䍁䅣光歁䕁䅍䅊穁䑁䅙䅁卄兄䅁䅦䅁䍁䅣睗䙂䙁䅕䅉䝂䝁䅫杢桂䝁䄴睙灂䝁䅅䅢杁䙁䅁杣療䝁䅙兡獂䝁䅕䅉瑁䍁䅁杍睁䑁䅉杍杁䍁䄰䅉ぁ䍁䄰免㕁䍁䄰杍祁䍁䄴䅥獂䡁䅍䅥摂䕁䅧兒湁䍁䅅䅊䑂䍁䅑䅎硁䑁䅯䅊䑂䍁䅑免硁䑁䅍䅁啄兄䅁杦䅁䍁䅣睗䙂䙁䅕䅉䝂䝁䅫杢桂䝁䄴睙灂䝁䅅䅢杁䙁䅁杣療䝁䅙兡獂䝁䅕䅉瑁䍁䅁杍睁䑁䅉杍杁䍁䄰䅉ぁ䍁䄰免㕁䍁䄰杍祁䍁䄴䅥獂䡁䅍䅥摂䕁䅧兒湁䍁䅅䅊䕂䍁䅑免硁䑁䅧杏歁䕁䄸䅊硁䑁䅅䅏䅁乁乷䅁㙂䅁䅁睊扂䕁䅕兖杁䕁䅙兡畂䝁䅅杢橂䝁䅫兙獂䍁䅁䅕祂䝁䄸杚灂䝁䅷党杁䍁䄰䅉祁䑁䅁杍祁䍁䅁兌杁䑁䅑兌硁䑁䅫兌祁䑁䅉杌㑂䝁䅷督㑂䙁䄰䅓䙂䍁䅣光歁䕁䅙䅊祁䑁䅁杏歁䕁䅣䅊祁䑁䅁䅁偄兄䅁来䅁䍁䅣睗䙂䙁䅕䅉䝂䝁䅫杢桂䝁䄴睙灂䝁䅅䅢杁䙁䅁杣療䝁䅙兡獂䝁䅕䅉瑁䍁䅁杍睁䑁䅉杍杁䍁䄰䅉ぁ䍁䄰免㕁䍁䄰杍祁䍁䄴䅥獂䡁䅍䅥摂䕁䅧兒湁䍁䅅䅊䝂䍁䅑杍硁䑁䅯䅊䡂䍁䅑杍硁䅁䅁儰䄰䡁䅯䅁湁䙁䅳兒噂䍁䅁杒灂䝁䄴兙畂䝁䅍兡桂䝁䅷䅉兂䡁䅉睢浂䝁䅫䅢求䍁䅁兌杁䑁䅉䅍祁䑁䅉䅉瑁䍁䅁䅎瑁䑁䅅兏瑁䑁䅉杍畁䡁䅧䅢穂䡁䅧兘䥂䕁䅕睊桁䍁䅑杒歁䑁䅍李㙁䍁䅑杓歁䑁䅍李䅁乁乍䅁㙂䅁䅁睊扂䕁䅕兖杁䕁䅙兡畂䝁䅅杢橂䝁䅫兙獂䍁䅁䅕祂䝁䄸杚灂䝁䅷党杁䍁䄰䅉祁䑁䅁杍祁䍁䅁兌杁䑁䅑兌硁䑁䅫兌祁䑁䅉杌㑂䝁䅷督㑂䙁䄰䅓䙂䍁䅣光歁䕁䅙䅊穁䑁䅣杏歁䕁䅯䅊穁䑁䅣䅁噄兄䅁杢䅁䍁䅣睗䙂䙁䅕䅉䝂䝁䅫杢桂䝁䄴睙灂䝁䅅䅢杁䙁䅁杣療䝁䅙兡獂䝁䅕䅉瑁䍁䅁杍睁䑁䅉杍杁䍁䄰䅉ぁ䍁䄰免㕁䍁䄰杍祁䍁䄴䅥獂䡁䅍䅥摂䕁䅧兒湁䍁䅅䅊呂䍁䅑睍㕁䅁䅁朱䄰䝁䄴䅁湁䙁䅳兒噂䍁䅁杒灂䝁䄴兙畂䝁䅍兡桂䝁䅷䅉兂䡁䅉睢浂䝁䅫䅢求䍁䅁兌杁䑁䅉䅍祁䑁䅉䅉瑁䍁䅁䅎瑁䑁䅅兏瑁䑁䅉杍畁䡁䅧䅢穂䡁䅧兘䥂䕁䅕睊桁䍁䅑杖歁䑁䅑杍䅁乁乣䅁㙂䅁䅁睊扂䕁䅕兖杁䕁䅙兡畂䝁䅅杢橂䝁䅫兙獂䍁䅁䅕祂䝁䄸杚灂䝁䅷党杁䍁䄰䅉祁䑁䅁杍祁䍁䅁兌杁䑁䅑兌硁䑁䅫兌祁䑁䅉杌㑂䝁䅷督㑂䙁䄰䅓䙂䍁䅣光歁䙁䅣䅊ぁ䑁䅧杏歁䙁䅣䅊ㅁ䑁䅙䅁婄兄䅁杢䅁䍁䅣睗䙂䙁䅕䅉䝂䝁䅫杢桂䝁䄴睙灂䝁䅅䅢杁䙁䅁杣療䝁䅙兡獂䝁䅕䅉瑁䍁䅁杍睁䑁䅉杍杁䍁䄰䅉ぁ䍁䄰免㕁䍁䄰杍祁䍁䄴䅥獂䡁䅍䅥摂䕁䅧兒湁䍁䅅䅊奂䍁䅑䅎祁䅁䅁䄲䄰䝁䄴䅁湁䙁䅳兒噂䍁䅁杒灂䝁䄴兙畂䝁䅍兡桂䝁䅷䅉兂䡁䅉睢浂䝁䅫䅢求䍁䅁兌杁䑁䅉䅍祁䑁䅉䅉瑁䍁䅁䅎瑁䑁䅅兏瑁䑁䅉杍畁䡁䅧䅢穂䡁䅧兘䥂䕁䅕睊桁䍁䅑䅗歁䑁䅑睍䅁乁乯䅁㙂䅁䅁睊扂䕁䅕兖杁䕁䅙兡畂䝁䅅杢橂䝁䅫兙獂䍁䅁䅕祂䝁䄸杚灂䝁䅷党杁䍁䄰䅉祁䑁䅁杍祁䍁䅁兌杁䑁䅑兌硁䑁䅫兌祁䑁䅉杌㑂䝁䅷督㑂䙁䄰兓䕂䕁䅅䅉潁䑁䅉克湁䍁䅅䅊䍂䍁䅑免硁䑁䅕䅁㕄兄䅁䅥䅁䍁䅣睗䙂䙁䅕䅉䝂䝁䅫杢桂䝁䄴睙灂䝁䅅䅢杁䙁䅁杣療䝁䅙兡獂䝁䅕䅉瑁䍁䅁杍睁䑁䅉杍杁䍁䄰䅉ぁ䍁䄰免㕁䍁䄰杍祁䍁䄴䅥獂䡁䅍䅥摂䕁䅫䅒䉂䍁䅁䅋祁䍁䅫睊桁䍁䅑睑歁䑁䅉䅍䅁佁乷䅁䕃䅁䅁睊扂䕁䅕兖杁䕁䅙兡畂䝁䅅杢橂䝁䅫兙獂䍁䅁䅕祂䝁䄸杚灂䝁䅷党杁䍁䄰䅉祁䑁䅁杍祁䍁䅁兌杁䑁䅑兌硁䑁䅫兌祁䑁䅉杌㑂䝁䅷督㑂䙁䄰兓䕂䕁䅅䅉潁䑁䅉克湁䍁䅅䅊䑂䍁䅑杍ぁ䑁䅯䅊䑂䍁䅑睍ㅁ䅁䅁朷䄰䡁䅧䅁湁䙁䅳兒噂䍁䅁杒灂䝁䄴兙畂䝁䅍兡桂䝁䅷䅉兂䡁䅉睢浂䝁䅫䅢求䍁䅁兌杁䑁䅉䅍祁䑁䅉䅉瑁䍁䅁䅎瑁䑁䅅兏瑁䑁䅉杍畁䡁䅧䅢穂䡁䅧兘䩂䕁䅑兑杁䍁䅧杍灁䍁䅣光歁䕁䅍䅊穁䑁䅙䅁睄兄䅁杨䅁䍁䅣睗䙂䙁䅕䅉䝂䝁䅫杢桂䝁䄴睙灂䝁䅅䅢杁䙁䅁杣療䝁䅙兡獂䝁䅕䅉瑁䍁䅁杍睁䑁䅉杍杁䍁䄰䅉ぁ䍁䄰免㕁䍁䄰杍祁䍁䄴䅥獂䡁䅍䅥摂䕁䅫䅒䉂䍁䅁䅋祁䍁䅫睊桁䍁䅑睑歁䑁䅑免㙁䍁䅑睑歁䑁䅅免穁䅁䅁朸䄰䥁䅧䅁湁䙁䅳兒噂䍁䅁杒灂䝁䄴兙畂䝁䅍兡桂䝁䅷䅉兂䡁䅉睢浂䝁䅫䅢求䍁䅁兌杁䑁䅉䅍祁䑁䅉䅉瑁䍁䅁䅎瑁䑁䅅兏瑁䑁䅉杍畁䡁䅧䅢穂䡁䅧兘䩂䕁䅑兑杁䍁䅧杍灁䍁䅣光歁䕁䅑䅊硁䑁䅅䅏㙁䍁䅑睔歁䑁䅅免㑁䅁䅁末䄰䥁䅑䅁湁䙁䅳兒噂䍁䅁杒灂䝁䄴兙畂䝁䅍兡桂䝁䅷䅉兂䡁䅉睢浂䝁䅫䅢求䍁䅁兌杁䑁䅉䅍祁䑁䅉䅉瑁䍁䅁䅎瑁䑁䅅兏瑁䑁䅉杍畁䡁䅧䅢穂䡁䅧兘䩂䕁䅑兑杁䍁䅧杍灁䍁䅣光歁䕁䅙䅊祁䑁䅁杏歁䕁䅣䅊祁䑁䅁䅁瑄兄䅁䅨䅁䍁䅣睗䙂䙁䅕䅉䝂䝁䅫杢桂䝁䄴睙灂䝁䅅䅢杁䙁䅁杣療䝁䅙兡獂䝁䅕䅉瑁䍁䅁杍睁䑁䅉杍杁䍁䄰䅉ぁ䍁䄰免㕁䍁䄰杍祁䍁䄴䅥獂䡁䅍䅥摂䕁䅫䅒䉂䍁䅁䅋祁䍁䅫睊桁䍁䅑杒歁䑁䅉免㙁䍁䅑睒歁䑁䅉免䅁佁丸䅁䕃䅁䅁睊扂䕁䅕兖杁䕁䅙兡畂䝁䅅杢橂䝁䅫兙獂䍁䅁䅕祂䝁䄸杚灂䝁䅷党杁䍁䄰䅉祁䑁䅁杍祁䍁䅁兌杁䑁䅑兌硁䑁䅫兌祁䑁䅉杌㑂䝁䅷督㑂䙁䄰兓䕂䕁䅅䅉潁䑁䅉克湁䍁䅅䅊䝂䍁䅑睍㉁䑁䅯䅊䭂䍁䅑睍㉁䅁䅁儸䄰䥁䅑䅁湁䙁䅳兒噂䍁䅁杒灂䝁䄴兙畂䝁䅍兡桂䝁䅷䅉兂䡁䅉睢浂䝁䅫䅢求䍁䅁兌杁䑁䅉䅍祁䑁䅉䅉瑁䍁䅁䅎瑁䑁䅅兏瑁䑁䅉杍畁䡁䅧䅢穂䡁䅧兘䩂䕁䅑兑杁䍁䅧杍灁䍁䅣光歁䕁䅙䅊穁䑁䅣杏歁䕁䅯䅊穁䑁䅣䅁穄兄䅁䅥䅁䍁䅣睗䙂䙁䅕䅉䝂䝁䅫杢桂䝁䄴睙灂䝁䅅䅢杁䙁䅁杣療䝁䅙兡獂䝁䅕䅉瑁䍁䅁杍睁䑁䅉杍杁䍁䄰䅉ぁ䍁䄰免㕁䍁䄰杍祁䍁䄴䅥獂䡁䅍䅥摂䕁䅫䅒䉂䍁䅁䅋祁䍁䅫睊桁䍁䅑睕歁䑁䅍兏䅁偁乑䅁㑂䅁䅁睊扂䕁䅕兖杁䕁䅙兡畂䝁䅅杢橂䝁䅫兙獂䍁䅁䅕祂䝁䄸杚灂䝁䅷党杁䍁䄰䅉祁䑁䅁杍祁䍁䅁兌杁䑁䅑兌硁䑁䅫兌祁䑁䅉杌㑂䝁䅷督㑂䙁䄰兓䕂䕁䅅䅉潁䑁䅉克湁䍁䅅䅊坂䍁䅑䅎祁䅁䅁儹䄰䥁䅑䅁湁䙁䅳兒噂䍁䅁杒灂䝁䄴兙畂䝁䅍兡桂䝁䅷䅉兂䡁䅉睢浂䝁䅫䅢求䍁䅁兌杁䑁䅉䅍祁䑁䅉䅉瑁䍁䅁䅎瑁䑁䅅兏瑁䑁䅉杍畁䡁䅧䅢穂䡁䅧兘䩂䕁䅑兑杁䍁䅧杍灁䍁䅣光歁䙁䅣䅊ぁ䑁䅧杏歁䙁䅣䅊ㅁ䑁䅙䅁㍄兄䅁䅥䅁䍁䅣睗䙂䙁䅕䅉䝂䝁䅫杢桂䝁䄴睙灂䝁䅅䅢杁䙁䅁杣療䝁䅙兡獂䝁䅕䅉瑁䍁䅁杍睁䑁䅉杍杁䍁䄰䅉ぁ䍁䄰免㕁䍁䄰杍祁䍁䄴䅥獂䡁䅍䅥摂䕁䅫䅒䉂䍁䅁䅋祁䍁䅫睊桁䍁䅑䅗歁䑁䅑杍䅁偁乙䅁㑂䅁䅁睊扂䕁䅕兖杁䕁䅙兡畂䝁䅅杢橂䝁䅫兙獂䍁䅁䅕祂䝁䄸杚灂䝁䅷党杁䍁䄰䅉祁䑁䅁杍祁䍁䅁兌杁䑁䅑兌硁䑁䅫兌祁䑁䅉杌㑂䝁䅷督㑂䙁䄰兓䕂䕁䅅䅉潁䑁䅉克湁䍁䅅䅊奂䍁䅑䅎穁䅁䅁䄫䄰䡁䅉䅁湁䙁䅳兒噂䍁䅁杒灂䝁䄴兙畂䝁䅍兡桂䝁䅷䅉兂䡁䅉睢浂䝁䅫䅢求䍁䅁兌杁䑁䅉䅍祁䑁䅉䅉瑁䍁䅁䅎瑁䑁䅅兏瑁䑁䅉杍畁䡁䅧䅢穂䡁䅧兘䩂䕁䅑兑湁䍁䅅䅊䍂䍁䅑免硁䑁䅕䅁摄兄䅁䅣䅁䍁䅣睗䙂䙁䅕䅉䝂䝁䅫杢桂䝁䄴睙灂䝁䅅䅢杁䙁䅁杣療䝁䅙兡獂䝁䅕䅉瑁䍁䅁杍睁䑁䅉杍杁䍁䄰䅉ぁ䍁䄰免㕁䍁䄰杍祁䍁䄴䅥獂䡁䅍䅥摂䕁䅫䅒䉂䍁䅣光歁䕁䅍䅊祁䑁䅁䅁晄兄䅁䅦䅁䍁䅣睗䙂䙁䅕䅉䝂䝁䅫杢桂䝁䄴睙灂䝁䅅䅢杁䙁䅁杣療䝁䅙兡獂䝁䅕䅉瑁䍁䅁杍睁䑁䅉杍杁䍁䄰䅉ぁ䍁䄰免㕁䍁䄰杍祁䍁䄴䅥獂䡁䅍䅥摂䕁䅫䅒䉂䍁䅣光歁䕁䅍䅊祁䑁䅑杏歁䕁䅍䅊穁䑁䅕䅁桄兄䅁䅣䅁䍁䅣睗䙂䙁䅕䅉䝂䝁䅫杢桂䝁䄴睙灂䝁䅅䅢杁䙁䅁杣療䝁䅙兡獂䝁䅕䅉瑁䍁䅁杍睁䑁䅉杍杁䍁䄰䅉ぁ䍁䄰免㕁䍁䄰杍祁䍁䄴䅥獂䡁䅍䅥摂䕁䅫䅒䉂䍁䅣光歁䕁䅍䅊穁䑁䅙䅁橄兄䅁杦䅁䍁䅣睗䙂䙁䅕䅉䝂䝁䅫杢桂䝁䄴睙灂䝁䅅䅢杁䙁䅁杣療䝁䅙兡獂䝁䅕䅉瑁䍁䅁杍睁䑁䅉杍杁䍁䄰䅉ぁ䍁䄰免㕁䍁䄰杍祁䍁䄴䅥獂䡁䅍䅥摂䕁䅫䅒䉂䍁䅣光歁䕁䅍䅊ぁ䑁䅅杏歁䕁䅍䅊硁䑁䅅睍䅁佁乕䅁䅃䅁䅁睊扂䕁䅕兖杁䕁䅙兡畂䝁䅅杢橂䝁䅫兙獂䍁䅁䅕祂䝁䄸杚灂䝁䅷党杁䍁䄰䅉祁䑁䅁杍祁䍁䅁兌杁䑁䅑兌硁䑁䅫兌祁䑁䅉杌㑂䝁䅷督㑂䙁䄰兓䕂䕁䅅睊桁䍁䅑䅒歁䑁䅅免㑁䑁䅯䅊偂䍁䅑免硁䑁䅧䅁敄兄䅁䅦䅁䍁䅣睗䙂䙁䅕䅉䝂䝁䅫杢桂䝁䄴睙灂䝁䅅䅢杁䙁䅁杣療䝁䅙兡獂䝁䅕䅉瑁䍁䅁杍睁䑁䅉杍杁䍁䄰䅉ぁ䍁䄰免㕁䍁䄰杍祁䍁䄴䅥獂䡁䅍䅥摂䕁䅫䅒䉂䍁䅣光歁䕁䅙䅊祁䑁䅁杏歁䕁䅣䅊祁䑁䅁䅁杄兄䅁䅦䅁䍁䅣睗䙂䙁䅕䅉䝂䝁䅫杢桂䝁䄴睙灂䝁䅅䅢杁䙁䅁杣療䝁䅙兡獂䝁䅕䅉瑁䍁䅁杍睁䑁䅉杍杁䍁䄰䅉ぁ䍁䄰免㕁䍁䄰杍祁䍁䄴䅥獂䡁䅍䅥摂䕁䅫䅒䉂䍁䅣光歁䕁䅙䅊祁䑁䅅杏歁䕁䅣䅊祁䑁䅅䅁楄兄䅁䅦䅁䍁䅣睗䙂䙁䅕䅉䝂䝁䅫杢桂䝁䄴睙灂䝁䅅䅢杁䙁䅁杣療䝁䅙兡獂䝁䅕䅉瑁䍁䅁杍睁䑁䅉杍杁䍁䄰䅉ぁ䍁䄰免㕁䍁䄰杍祁䍁䄴䅥獂䡁䅍䅥摂䕁䅫䅒䉂䍁䅣光歁䕁䅙䅊穁䑁䅙杏歁䕁䅯䅊穁䑁䅙䅁歄兄䅁䅦䅁䍁䅣睗䙂䙁䅕䅉䝂䝁䅫杢桂䝁䄴睙灂䝁䅅䅢杁䙁䅁杣療䝁䅙兡獂䝁䅕䅉瑁䍁䅁杍睁䑁䅉杍杁䍁䄰䅉ぁ䍁䄰免㕁䍁䄰杍祁䍁䄴䅥獂䡁䅍䅥摂䕁䅫䅒䉂䍁䅣光歁䕁䅙䅊穁䑁䅣杏歁䕁䅯䅊穁䑁䅣䅁浄兄䅁䅣䅁䍁䅣睗䙂䙁䅕䅉䝂䝁䅫杢桂䝁䄴睙灂䝁䅅䅢杁䙁䅁杣療䝁䅙兡獂䝁䅕䅉瑁䍁䅁杍睁䑁䅉杍杁䍁䄰䅉ぁ䍁䄰免㕁䍁䄰杍祁䍁䄴䅥獂䡁䅍䅥摂䕁䅫䅒䉂䍁䅣光歁䙁䅍䅊穁䑁䅫䅁湄兄䅁䅣䅁䍁䅣睗䙂䙁䅕䅉䝂䝁䅫杢桂䝁䄴睙灂䝁䅅䅢杁䙁䅁杣療䝁䅙兡獂䝁䅕䅉瑁䍁䅁杍睁䑁䅉杍杁䍁䄰䅉ぁ䍁䄰免㕁䍁䄰杍祁䍁䄴䅥獂䡁䅍䅥摂䕁䅫䅒䉂䍁䅣光歁䙁䅙䅊ぁ䑁䅉䅁潄兄䅁䅦䅁䍁䅣睗䙂䙁䅕䅉䝂䝁䅫杢桂䝁䄴睙灂䝁䅅䅢杁䙁䅁杣療䝁䅙兡獂䝁䅕䅉瑁䍁䅁杍睁䑁䅉杍杁䍁䄰䅉ぁ䍁䄰免㕁䍁䄰杍祁䍁䄴䅥獂䡁䅍䅥摂䕁䅫䅒䉂䍁䅣光歁䙁䅣䅊ぁ䑁䅧杏歁䙁䅣䅊ㅁ䑁䅙䅁煄兄䅁䅣䅁䍁䅣睗䙂䙁䅕䅉䝂䝁䅫杢桂䝁䄴睙灂䝁䅅䅢杁䙁䅁杣療䝁䅙兡獂䝁䅕䅉瑁䍁䅁杍睁䑁䅉杍杁䍁䄰䅉ぁ䍁䄰免㕁䍁䄰杍祁䍁䄴䅥獂䡁䅍䅥摂䕁䅫䅒䉂䍁䅣光歁䙁䅧䅊ぁ䑁䅉䅁灄兄䅁䅣䅁䍁䅣睗䙂䙁䅕䅉䝂䝁䅫杢桂䝁䄴睙灂䝁䅅䅢杁䙁䅁杣療䝁䅙兡獂䝁䅕䅉瑁䍁䅁杍睁䑁䅉杍杁䍁䄰䅉ぁ䍁䄰免㕁䍁䄰杍祁䍁䄴䅥獂䡁䅍䅥摂䕁䅫䅒䉂䍁䅣光歁䙁䅧䅊ぁ䑁䅍䅁牄兄䅁杣䅁䍁䅣睗䙂䙁䅕䅉䝂䝁䅫杢桂䝁䄴睙灂䝁䅅䅢杁䙁䅁杣療䝁䅙兡獂䝁䅕䅉瑁䍁䅁杍睁䑁䅉杍杁䍁䄰䅉ぁ䍁䄰免㕁䍁䄰杍祁䍁䄴䅥獂䡁䅍䅥摂䕁䅷杔啂䍁䅣光歁䕁䅉䅊硁䑁䅅兎䅁䑁䵣䅁睂䅁䅁睊扂䕁䅕兖杁䕁䅙兡畂䝁䅅杢橂䝁䅫兙獂䍁䅁䅕祂䝁䄸杚灂䝁䅷党杁䍁䄰䅉祁䑁䅁杍祁䍁䅁兌杁䑁䅑兌硁䑁䅫兌祁䑁䅉杌㑂䝁䅷督㑂䙁䄰䅔佂䙁䅑睊桁䍁䅑睑歁䑁䅉䅍䅁䍁䵳䅁㡂䅁䅁睊扂䕁䅕兖杁䕁䅙兡畂䝁䅅杢橂䝁䅫兙獂䍁䅁䅕祂䝁䄸杚灂䝁䅷党杁䍁䄰䅉祁䑁䅁杍祁䍁䅁兌杁䑁䅑兌硁䑁䅫兌祁䑁䅉杌㑂䝁䅷督㑂䙁䄰䅔佂䙁䅑睊桁䍁䅑睑歁䑁䅉䅎㙁䍁䅑睑歁䑁䅍兎䅁䍁䴰䅁睂䅁䅁睊扂䕁䅕兖杁䕁䅙兡畂䝁䅅杢橂䝁䅫兙獂䍁䅁䅕祂䝁䄸杚灂䝁䅷党杁䍁䄰䅉祁䑁䅁杍祁䍁䅁兌杁䑁䅑兌硁䑁䅫兌祁䑁䅉杌㑂䝁䅷督㑂䙁䄰䅔佂䙁䅑睊桁䍁䅑睑歁䑁䅍李䅁䍁䴸䅁⭂䅁䅁睊扂䕁䅕兖杁䕁䅙兡畂䝁䅅杢橂䝁䅫兙獂䍁䅁䅕祂䝁䄸杚灂䝁䅷党杁䍁䄰䅉祁䑁䅁杍祁䍁䅁兌杁䑁䅑兌硁䑁䅫兌祁䑁䅉杌㑂䝁䅷督㑂䙁䄰䅔佂䙁䅑睊桁䍁䅑睑歁䑁䅑免㙁䍁䅑睑歁䑁䅅免穁䅁䅁免䅷䥁䅁䅁湁䙁䅳兒噂䍁䅁杒灂䝁䄴兙畂䝁䅍兡桂䝁䅷䅉兂䡁䅉睢浂䝁䅫䅢求䍁䅁兌杁䑁䅉䅍祁䑁䅉䅉瑁䍁䅁䅎瑁䑁䅅兏瑁䑁䅉杍畁䡁䅧䅢穂䡁䅧兘䵂䕁䄴䅖湁䍁䅅䅊䕂䍁䅑免硁䑁䅧杏歁䕁䄸䅊硁䑁䅅䅏䅁䑁䵧䅁㡂䅁䅁睊扂䕁䅕兖杁䕁䅙兡畂䝁䅅杢橂䝁䅫兙獂䍁䅁䅕祂䝁䄸杚灂䝁䅷党杁䍁䄰䅉祁䑁䅁杍祁䍁䅁兌杁䑁䅑兌硁䑁䅫兌祁䑁䅉杌㑂䝁䅷督㑂䙁䄰䅔佂䙁䅑睊桁䍁䅑杒歁䑁䅉䅍㙁䍁䅑睒歁䑁䅉䅍䅁䍁䵷䅁㡂䅁䅁睊扂䕁䅕兖杁䕁䅙兡畂䝁䅅杢橂䝁䅫兙獂䍁䅁䅕祂䝁䄸杚灂䝁䅷党杁䍁䄰䅉祁䑁䅁杍祁䍁䅁兌杁䑁䅑兌硁䑁䅫兌祁䑁䅉杌㑂䝁䅷督㑂䙁䄰䅔佂䙁䅑睊桁䍁䅑杒歁䑁䅉免㙁䍁䅑睒歁䑁䅉免䅁䍁䴴䅁㡂䅁䅁睊扂䕁䅕兖杁䕁䅙兡畂䝁䅅杢橂䝁䅫兙獂䍁䅁䅕祂䝁䄸杚灂䝁䅷党杁䍁䄰䅉祁䑁䅁杍祁䍁䅁兌杁䑁䅑兌硁䑁䅫兌祁䑁䅉杌㑂䝁䅷督㑂䙁䄰䅔佂䙁䅑睊桁䍁䅑杒歁䑁䅍李㙁䍁䅑杓歁䑁䅍李䅁䑁䵁䅁㡂䅁䅁睊扂䕁䅕兖杁䕁䅙兡畂䝁䅅杢橂䝁䅫兙獂䍁䅁䅕祂䝁䄸杚灂䝁䅷党杁䍁䄰䅉祁䑁䅁杍祁䍁䅁兌杁䑁䅑兌硁䑁䅫兌祁䑁䅉杌㑂䝁䅷督㑂䙁䄰䅔佂䙁䅑睊桁䍁䅑杒歁䑁䅍睎㙁䍁䅑杓歁䑁䅍睎䅁䑁䵉䅁睂䅁䅁睊扂䕁䅕兖杁䕁䅙兡畂䝁䅅杢橂䝁䅫兙獂䍁䅁䅕祂䝁䄸杚灂䝁䅷党杁䍁䄰䅉祁䑁䅁杍祁䍁䅁兌杁䑁䅑兌硁䑁䅫兌祁䑁䅉杌㑂䝁䅷督㑂䙁䄰䅔佂䙁䅑睊桁䍁䅑睕歁䑁䅍兏䅁䍁䵯䅁睂䅁䅁睊扂䕁䅕兖杁䕁䅙兡畂䝁䅅杢橂䝁䅫兙獂䍁䅁䅕祂䝁䄸杚灂䝁䅷党杁䍁䄰䅉祁䑁䅁杍祁䍁䅁兌杁䑁䅑兌硁䑁䅫兌祁䑁䅉杌㑂䝁䅷督㑂䙁䄰䅔佂䙁䅑睊桁䍁䅑杖歁䑁䅑杍䅁䑁䵍䅁㡂䅁䅁睊扂䕁䅕兖杁䕁䅙兡畂䝁䅅杢橂䝁䅫兙獂䍁䅁䅕祂䝁䄸杚灂䝁䅷党杁䍁䄰䅉祁䑁䅁杍祁䍁䅁兌杁䑁䅑兌硁䑁䅫兌祁䑁䅉杌㑂䝁䅷督㑂䙁䄰䅔佂䙁䅑睊桁䍁䅑睖歁䑁䅑䅏㙁䍁䅑睖歁䑁䅕李䅁䑁䵕䅁睂䅁䅁睊扂䕁䅕兖杁䕁䅙兡畂䝁䅅杢橂䝁䅫兙獂䍁䅁䅕祂䝁䄸杚灂䝁䅷党杁䍁䄰䅉祁䑁䅁杍祁䍁䅁兌杁䑁䅑兌硁䑁䅫兌祁䑁䅉杌㑂䝁䅷督㑂䙁䄰䅔佂䙁䅑睊桁䍁䅑䅗歁䑁䅑杍䅁䑁䵑䅁睂䅁䅁睊扂䕁䅕兖杁䕁䅙兡畂䝁䅅杢橂䝁䅫兙獂䍁䅁䅕祂䝁䄸杚灂䝁䅷党杁䍁䄰䅉祁䑁䅁杍祁䍁䅁兌杁䑁䅑兌硁䑁䅫兌祁䑁䅉杌㑂䝁䅷督㑂䙁䄰䅔佂䙁䅑睊桁䍁䅑䅗歁䑁䅑睍䅁䑁䵙䅁祂䅁䅁睊扂䕁䅕兖杁䕁䅙兡畂䝁䅅杢橂䝁䅫兙獂䍁䅁䅕祂䝁䄸杚灂䝁䅷党杁䍁䄰䅉祁䑁䅁杍祁䍁䅁兌杁䑁䅑兌硁䑁䅫兌祁䑁䅉杌㑂䝁䅷督㑂䙁䄰兔䕂䙁䅕睊桁䍁䅑村歁䑁䅅免ㅁ䅁䅁䅃䄴䡁䅁䅁湁䙁䅳兒噂䍁䅁杒灂䝁䄴兙畂䝁䅍兡桂䝁䅷䅉兂䡁䅉睢浂䝁䅫䅢求䍁䅁兌杁䑁䅉䅍祁䑁䅉䅉瑁䍁䅁䅎瑁䑁䅅兏瑁䑁䅉杍畁䡁䅧䅢穂䡁䅧兘乂䕁䅑兖湁䍁䅅䅊䑂䍁䅑杍睁䅁䅁眫䄰䡁䅷䅁湁䙁䅳兒噂䍁䅁杒灂䝁䄴兙畂䝁䅍兡桂䝁䅷䅉兂䡁䅉睢浂䝁䅫䅢求䍁䅁兌杁䑁䅉䅍祁䑁䅉䅉瑁䍁䅁䅎瑁䑁䅅兏瑁䑁䅉杍畁䡁䅧䅢穂䡁䅧兘乂䕁䅑兖湁䍁䅅䅊䑂䍁䅑杍ぁ䑁䅯䅊䑂䍁䅑睍ㅁ䅁䅁儯䄰䡁䅁䅁湁䙁䅳兒噂䍁䅁杒灂䝁䄴兙畂䝁䅍兡桂䝁䅷䅉兂䡁䅉睢浂䝁䅫䅢求䍁䅁兌杁䑁䅉䅍祁䑁䅉䅉瑁䍁䅁䅎瑁䑁䅅兏瑁䑁䅉杍畁䡁䅧䅢穂䡁䅧兘乂䕁䅑兖湁䍁䅅䅊䑂䍁䅑睍㉁䅁䅁眯䄰䡁䄴䅁湁䙁䅳兒噂䍁䅁杒灂䝁䄴兙畂䝁䅍兡桂䝁䅷䅉兂䡁䅉睢浂䝁䅫䅢求䍁䅁兌杁䑁䅉䅍祁䑁䅉䅉瑁䍁䅁䅎瑁䑁䅅兏瑁䑁䅉杍畁䡁䅧䅢穂䡁䅧兘乂䕁䅑兖湁䍁䅅䅊䑂䍁䅑䅎硁䑁䅯䅊䑂䍁䅑免硁䑁䅍䅁䉁杄䅁䅧䅁䍁䅣睗䙂䙁䅕䅉䝂䝁䅫杢桂䝁䄴睙灂䝁䅅䅢杁䙁䅁杣療䝁䅙兡獂䝁䅕䅉瑁䍁䅁杍睁䑁䅉杍杁䍁䄰䅉ぁ䍁䄰免㕁䍁䄰杍祁䍁䄴䅥獂䡁䅍䅥摂䕁䄰䅒噂䍁䅣光歁䕁䅑䅊硁䑁䅅䅏㙁䍁䅑睔歁䑁䅅免㑁䅁䅁元䄴䡁䅷䅁湁䙁䅳兒噂䍁䅁杒灂䝁䄴兙畂䝁䅍兡桂䝁䅷䅉兂䡁䅉睢浂䝁䅫䅢求䍁䅁兌杁䑁䅉䅍祁䑁䅉䅉瑁䍁䅁䅎瑁䑁䅅兏瑁䑁䅉杍畁䡁䅧䅢穂䡁䅧兘乂䕁䅑兖湁䍁䅅䅊䝂䍁䅑杍睁䑁䅯䅊䡂䍁䅑杍睁䅁䅁䄯䄰䡁䅷䅁湁䙁䅳兒噂䍁䅁杒灂䝁䄴兙畂䝁䅍兡桂䝁䅷䅉兂䡁䅉睢浂䝁䅫䅢求䍁䅁兌杁䑁䅉䅍祁䑁䅉䅉瑁䍁䅁䅎瑁䑁䅅兏瑁䑁䅉杍畁䡁䅧䅢穂䡁䅧兘乂䕁䅑兖湁䍁䅅䅊䝂䍁䅑杍硁䑁䅯䅊䡂䍁䅑杍硁䅁䅁术䄰䡁䅷䅁湁䙁䅳兒噂䍁䅁杒灂䝁䄴兙畂䝁䅍兡桂䝁䅷䅉兂䡁䅉睢浂䝁䅫䅢求䍁䅁兌杁䑁䅉䅍祁䑁䅉䅉瑁䍁䅁䅎瑁䑁䅅兏瑁䑁䅉杍畁䡁䅧䅢穂䡁䅧兘乂䕁䅑兖湁䍁䅅䅊䝂䍁䅑睍㉁䑁䅯䅊䭂䍁䅑睍㉁䅁䅁䅁䄴䡁䅷䅁湁䙁䅳兒噂䍁䅁杒灂䝁䄴兙畂䝁䅍兡桂䝁䅷䅉兂䡁䅉睢浂䝁䅫䅢求䍁䅁兌杁䑁䅉䅍祁䑁䅉䅉瑁䍁䅁䅎瑁䑁䅅兏瑁䑁䅉杍畁䡁䅧䅢穂䡁䅧兘乂䕁䅑兖湁䍁䅅䅊䝂䍁䅑睍㍁䑁䅯䅊䭂䍁䅑睍㍁䅁䅁杁䄴䡁䅁䅁湁䙁䅳兒噂䍁䅁杒灂䝁䄴兙畂䝁䅍兡桂䝁䅷䅉兂䡁䅉睢浂䝁䅫䅢求䍁䅁兌杁䑁䅉䅍祁䑁䅉䅉瑁䍁䅁䅎瑁䑁䅅兏瑁䑁䅉杍畁䡁䅧䅢穂䡁䅧兘乂䕁䅑兖湁䍁䅅䅊呂䍁䅑睍㕁䅁䅁睁䄴䡁䅁䅁湁䙁䅳兒噂䍁䅁杒灂䝁䄴兙畂䝁䅍兡桂䝁䅷䅉兂䡁䅉睢浂䝁䅫䅢求䍁䅁兌杁䑁䅉䅍祁䑁䅉䅉瑁䍁䅁䅎瑁䑁䅅兏瑁䑁䅉杍畁䡁䅧䅢穂䡁䅧兘乂䕁䅑兖湁䍁䅅䅊坂䍁䅑䅎祁䅁䅁䅂䄴䡁䅷䅁湁䙁䅳兒噂䍁䅁杒灂䝁䄴兙畂䝁䅍兡桂䝁䅷䅉兂䡁䅉睢浂䝁䅫䅢求䍁䅁兌杁䑁䅉䅍祁䑁䅉䅉瑁䍁䅁䅎瑁䑁䅅兏瑁䑁䅉杍畁䡁䅧䅢穂䡁䅧兘乂䕁䅑兖湁䍁䅅䅊塂䍁䅑䅎㑁䑁䅯䅊塂䍁䅑兎㉁䅁䅁杂䄴䡁䅁䅁湁䙁䅳兒噂䍁䅁杒灂䝁䄴兙畂䝁䅍兡桂䝁䅷䅉兂䡁䅉睢浂䝁䅫䅢求䍁䅁兌杁䑁䅉䅍祁䑁䅉䅉瑁䍁䅁䅎瑁䑁䅅兏瑁䑁䅉杍畁䡁䅧䅢穂䡁䅧兘乂䕁䅑兖湁䍁䅅䅊奂䍁䅑䅎祁䅁䅁兂䄴䡁䅁䅁湁䙁䅳兒噂䍁䅁杒灂䝁䄴兙畂䝁䅍兡桂䝁䅷䅉兂䡁䅉睢浂䝁䅫䅢求䍁䅁兌杁䑁䅉䅍祁䑁䅉䅉瑁䍁䅁䅎瑁䑁䅅兏瑁䑁䅉杍畁䡁䅧䅢穂䡁䅧兘乂䕁䅑兖湁䍁䅅䅊奂䍁䅑䅎穁䅁䅁睂䄴䡁䅷䅁湁䙁䅳兒噂䍁䅁杒灂䝁䄴兙畂䝁䅍兡桂䝁䅷䅉兂䡁䅉睢浂䝁䅫䅢求䍁䅁兌杁䑁䅉䅍祁䑁䅉䅉瑁䍁䅁䅎瑁䑁䅅兏瑁䑁䅉杍畁䡁䅧䅢穂䡁䅧兘乂䕁䅣兒䙂䍁䅁䅋祁䍁䅫睊桁䍁䅑村歁䑁䅅免ㅁ䅁䅁杊䄴䡁䅯䅁湁䙁䅳兒噂䍁䅁杒灂䝁䄴兙畂䝁䅍兡桂䝁䅷䅉兂䡁䅉睢浂䝁䅫䅢求䍁䅁兌杁䑁䅉䅍祁䑁䅉䅉瑁䍁䅁䅎瑁䑁䅅兏瑁䑁䅉杍畁䡁䅧䅢穂䡁䅧兘乂䕁䅣兒䙂䍁䅁䅋祁䍁䅫睊桁䍁䅑睑歁䑁䅉䅍䅁䉁佫䅁䝃䅁䅁睊扂䕁䅕兖杁䕁䅙兡畂䝁䅅杢橂䝁䅫兙獂䍁䅁䅕祂䝁䄸杚灂䝁䅷党杁䍁䄰䅉祁䑁䅁杍祁䍁䅁兌杁䑁䅑兌硁䑁䅫兌祁䑁䅉杌㑂䝁䅷督㑂䙁䄰兔䡂䕁䅕兒杁䍁䅧杍灁䍁䅣光歁䕁䅍䅊祁䑁䅑杏歁䕁䅍䅊穁䑁䅕䅁扁杄䅁来䅁䍁䅣睗䙂䙁䅕䅉䝂䝁䅫杢桂䝁䄴睙灂䝁䅅䅢杁䙁䅁杣療䝁䅙兡獂䝁䅕䅉瑁䍁䅁杍睁䑁䅉杍杁䍁䄰䅉ぁ䍁䄰免㕁䍁䄰杍祁䍁䄴䅥獂䡁䅍䅥摂䕁䄰睒䙂䕁䅕䅉潁䑁䅉克湁䍁䅅䅊䑂䍁䅑睍㉁䅁䅁光䄴䥁䅧䅁湁䙁䅳兒噂䍁䅁杒灂䝁䄴兙畂䝁䅍兡桂䝁䅷䅉兂䡁䅉睢浂䝁䅫䅢求䍁䅁兌杁䑁䅉䅍祁䑁䅉䅉瑁䍁䅁䅎瑁䑁䅅兏瑁䑁䅉杍畁䡁䅧䅢穂䡁䅧兘乂䕁䅣兒䙂䍁䅁䅋祁䍁䅫睊桁䍁䅑睑歁䑁䅑免㙁䍁䅑睑歁䑁䅅免穁䅁䅁睉䄴䥁䅯䅁湁䙁䅳兒噂䍁䅁杒灂䝁䄴兙畂䝁䅍兡桂䝁䅷䅉兂䡁䅉睢浂䝁䅫䅢求䍁䅁兌杁䑁䅉䅍祁䑁䅉䅉瑁䍁䅁䅎瑁䑁䅅兏瑁䑁䅉杍畁䡁䅧䅢穂䡁䅧兘乂䕁䅣兒䙂䍁䅁䅋祁䍁䅫睊桁䍁䅑䅒歁䑁䅅免㑁䑁䅯䅊偂䍁䅑免硁䑁䅧䅁湁杄䅁杨䅁䍁䅣睗䙂䙁䅕䅉䝂䝁䅫杢桂䝁䄴睙灂䝁䅅䅢杁䙁䅁杣療䝁䅙兡獂䝁䅕䅉瑁䍁䅁杍睁䑁䅉杍杁䍁䄰䅉ぁ䍁䄰免㕁䍁䄰杍祁䍁䄴䅥獂䡁䅍䅥摂䕁䄰睒䙂䕁䅕䅉潁䑁䅉克湁䍁䅅䅊䝂䍁䅑杍睁䑁䅯䅊䡂䍁䅑杍睁䅁䅁杇䄴䥁䅙䅁湁䙁䅳兒噂䍁䅁杒灂䝁䄴兙畂䝁䅍兡桂䝁䅷䅉兂䡁䅉睢浂䝁䅫䅢求䍁䅁兌杁䑁䅉䅍祁䑁䅉䅉瑁䍁䅁䅎瑁䑁䅅兏瑁䑁䅉杍畁䡁䅧䅢穂䡁䅧兘乂䕁䅣兒䙂䍁䅁䅋祁䍁䅫睊桁䍁䅑杒歁䑁䅉免㙁䍁䅑睒歁䑁䅉免䅁䉁佷䅁䝃䅁䅁睊扂䕁䅕兖杁䕁䅙兡畂䝁䅅杢橂䝁䅫兙獂䍁䅁䅕祂䝁䄸杚灂䝁䅷党杁䍁䄰䅉祁䑁䅁杍祁䍁䅁兌杁䑁䅑兌硁䑁䅫兌祁䑁䅉杌㑂䝁䅷督㑂䙁䄰兔䡂䕁䅕兒杁䍁䅧杍灁䍁䅣光歁䕁䅙䅊穁䑁䅙杏歁䕁䅯䅊穁䑁䅙䅁楁杄䅁杨䅁䍁䅣睗䙂䙁䅕䅉䝂䝁䅫杢桂䝁䄴睙灂䝁䅅䅢杁䙁䅁杣療䝁䅙兡獂䝁䅕䅉瑁䍁䅁杍睁䑁䅉杍杁䍁䄰䅉ぁ䍁䄰免㕁䍁䄰杍祁䍁䄴䅥獂䡁䅍䅥摂䕁䄰睒䙂䕁䅕䅉潁䑁䅉克湁䍁䅅䅊䝂䍁䅑睍㍁䑁䅯䅊䭂䍁䅑睍㍁䅁䅁䅊䄴䡁䅯䅁湁䙁䅳兒噂䍁䅁杒灂䝁䄴兙畂䝁䅍兡桂䝁䅷䅉兂䡁䅉睢浂䝁䅫䅢求䍁䅁兌杁䑁䅉䅍祁䑁䅉䅉瑁䍁䅁䅎瑁䑁䅅兏瑁䑁䅉杍畁䡁䅧䅢穂䡁䅧兘乂䕁䅣兒䙂䍁䅁䅋祁䍁䅫睊桁䍁䅑睕歁䑁䅍兏䅁䍁何䅁㙂䅁䅁睊扂䕁䅕兖杁䕁䅙兡畂䝁䅅杢橂䝁䅫兙獂䍁䅁䅕祂䝁䄸杚灂䝁䅷党杁䍁䄰䅉祁䑁䅁杍祁䍁䅁兌杁䑁䅑兌硁䑁䅫兌祁䑁䅉杌㑂䝁䅷督㑂䙁䄰兔䡂䕁䅕兒杁䍁䅧杍灁䍁䅣光歁䙁䅙䅊ぁ䑁䅉䅁摁杄䅁杨䅁䍁䅣睗䙂䙁䅕䅉䝂䝁䅫杢桂䝁䄴睙灂䝁䅅䅢杁䙁䅁杣療䝁䅙兡獂䝁䅕䅉瑁䍁䅁杍睁䑁䅉杍杁䍁䄰䅉ぁ䍁䄰免㕁䍁䄰杍祁䍁䄴䅥獂䡁䅍䅥摂䕁䄰睒䙂䕁䅕䅉潁䑁䅉克湁䍁䅅䅊塂䍁䅑䅎㑁䑁䅯䅊塂䍁䅑兎㉁䅁䅁睈䄴䡁䅯䅁湁䙁䅳兒噂䍁䅁杒灂䝁䄴兙畂䝁䅍兡桂䝁䅷䅉兂䡁䅉睢浂䝁䅫䅢求䍁䅁兌杁䑁䅉䅍祁䑁䅉䅉瑁䍁䅁䅎瑁䑁䅅兏瑁䑁䅉杍畁䡁䅧䅢穂䡁䅧兘乂䕁䅣兒䙂䍁䅁䅋祁䍁䅫睊桁䍁䅑䅗歁䑁䅑杍䅁䉁伴䅁㙂䅁䅁睊扂䕁䅕兖杁䕁䅙兡畂䝁䅅杢橂䝁䅫兙獂䍁䅁䅕祂䝁䄸杚灂䝁䅷党杁䍁䄰䅉祁䑁䅁杍祁䍁䅁兌杁䑁䅑兌硁䑁䅫兌祁䑁䅉杌㑂䝁䅷督㑂䙁䄰兔䡂䕁䅕兒杁䍁䅧杍灁䍁䅣光歁䙁䅧䅊ぁ䑁䅍䅁杁杄䅁䅤䅁䍁䅣睗䙂䙁䅕䅉䝂䝁䅫杢桂䝁䄴睙灂䝁䅅䅢杁䙁䅁杣療䝁䅙兡獂䝁䅕䅉瑁䍁䅁杍睁䑁䅉杍杁䍁䄰䅉ぁ䍁䄰免㕁䍁䄰杍祁䍁䄴䅥獂䡁䅍䅥摂䕁䄰睒䙂䕁䅕睊桁䍁䅑村歁䑁䅅免ㅁ䅁䅁权䄴䡁䅉䅁湁䙁䅳兒噂䍁䅁杒灂䝁䄴兙畂䝁䅍兡桂䝁䅷䅉兂䡁䅉睢浂䝁䅫䅢求䍁䅁兌杁䑁䅉䅍祁䑁䅉䅉瑁䍁䅁䅎瑁䑁䅅兏瑁䑁䅉杍畁䡁䅧䅢穂䡁䅧兘乂䕁䅣兒䙂䍁䅣光歁䕁䅍䅊祁䑁䅁䅁䵁杄䅁杦䅁䍁䅣睗䙂䙁䅕䅉䝂䝁䅫杢桂䝁䄴睙灂䝁䅅䅢杁䙁䅁杣療䝁䅙兡獂䝁䅕䅉瑁䍁䅁杍睁䑁䅉杍杁䍁䄰䅉ぁ䍁䄰免㕁䍁䄰杍祁䍁䄴䅥獂䡁䅍䅥摂䕁䄰睒䙂䕁䅕睊桁䍁䅑睑歁䑁䅉䅎㙁䍁䅑睑歁䑁䅍兎䅁䅁伴䅁祂䅁䅁睊扂䕁䅕兖杁䕁䅙兡畂䝁䅅杢橂䝁䅫兙獂䍁䅁䅕祂䝁䄸杚灂䝁䅷党杁䍁䄰䅉祁䑁䅁杍祁䍁䅁兌杁䑁䅑兌硁䑁䅫兌祁䑁䅉杌㑂䝁䅷督㑂䙁䄰兔䡂䕁䅕兒湁䍁䅅䅊䑂䍁䅑睍㉁䅁䅁䅅䄴䥁䅁䅁湁䙁䅳兒噂䍁䅁杒灂䝁䄴兙畂䝁䅍兡桂䝁䅷䅉兂䡁䅉睢浂䝁䅫䅢求䍁䅁兌杁䑁䅉䅍祁䑁䅉䅉瑁䍁䅁䅎瑁䑁䅅兏瑁䑁䅉杍畁䡁䅧䅢穂䡁䅧兘乂䕁䅣兒䙂䍁䅣光歁䕁䅍䅊ぁ䑁䅅杏歁䕁䅍䅊硁䑁䅅睍䅁䉁佉䅁䍃䅁䅁睊扂䕁䅕兖杁䕁䅙兡畂䝁䅅杢橂䝁䅫兙獂䍁䅁䅕祂䝁䄸杚灂䝁䅷党杁䍁䄰䅉祁䑁䅁杍祁䍁䅁兌杁䑁䅑兌硁䑁䅫兌祁䑁䅉杌㑂䝁䅷督㑂䙁䄰兔䡂䕁䅕兒湁䍁䅅䅊䕂䍁䅑免硁䑁䅧杏歁䕁䄸䅊硁䑁䅅䅏䅁䅁佳䅁⭂䅁䅁睊扂䕁䅕兖杁䕁䅙兡畂䝁䅅杢橂䝁䅫兙獂䍁䅁䅕祂䝁䄸杚灂䝁䅷党杁䍁䄰䅉祁䑁䅁杍祁䍁䅁兌杁䑁䅑兌硁䑁䅫兌祁䑁䅉杌㑂䝁䅷督㑂䙁䄰兔䡂䕁䅕兒湁䍁䅅䅊䝂䍁䅑杍睁䑁䅯䅊䡂䍁䅑杍睁䅁䅁兄䄴䡁䄴䅁湁䙁䅳兒噂䍁䅁杒灂䝁䄴兙畂䝁䅍兡桂䝁䅷䅉兂䡁䅉睢浂䝁䅫䅢求䍁䅁兌杁䑁䅉䅍祁䑁䅉䅉瑁䍁䅁䅎瑁䑁䅅兏瑁䑁䅉杍畁䡁䅧䅢穂䡁䅧兘乂䕁䅣兒䙂䍁䅣光歁䕁䅙䅊祁䑁䅅杏歁䕁䅣䅊祁䑁䅅䅁偁杄䅁杦䅁䍁䅣睗䙂䙁䅕䅉䝂䝁䅫杢桂䝁䄴睙灂䝁䅅䅢杁䙁䅁杣療䝁䅙兡獂䝁䅕䅉瑁䍁䅁杍睁䑁䅉杍杁䍁䄰䅉ぁ䍁䄰免㕁䍁䄰杍祁䍁䄴䅥獂䡁䅍䅥摂䕁䄰睒䙂䕁䅕睊桁䍁䅑杒歁䑁䅍李㙁䍁䅑杓歁䑁䅍李䅁䉁佅䅁⭂䅁䅁睊扂䕁䅕兖杁䕁䅙兡畂䝁䅅杢橂䝁䅫兙獂䍁䅁䅕祂䝁䄸杚灂䝁䅷党杁䍁䄰䅉祁䑁䅁杍祁䍁䅁兌杁䑁䅑兌硁䑁䅫兌祁䑁䅉杌㑂䝁䅷督㑂䙁䄰兔䡂䕁䅕兒湁䍁䅅䅊䝂䍁䅑睍㍁䑁䅯䅊䭂䍁䅑睍㍁䅁䅁睅䄴䡁䅉䅁湁䙁䅳兒噂䍁䅁杒灂䝁䄴兙畂䝁䅍兡桂䝁䅷䅉兂䡁䅉睢浂䝁䅫䅢求䍁䅁兌杁䑁䅉䅍祁䑁䅉䅉瑁䍁䅁䅎瑁䑁䅅兏瑁䑁䅉杍畁䡁䅧䅢穂䡁䅧兘乂䕁䅣兒䙂䍁䅣光歁䙁䅍䅊穁䑁䅫䅁啁杄䅁杣䅁䍁䅣睗䙂䙁䅕䅉䝂䝁䅫杢桂䝁䄴睙灂䝁䅅䅢杁䙁䅁杣療䝁䅙兡獂䝁䅕䅉瑁䍁䅁杍睁䑁䅉杍杁䍁䄰䅉ぁ䍁䄰免㕁䍁䄰杍祁䍁䄴䅥獂䡁䅍䅥摂䕁䄰睒䙂䕁䅕睊桁䍁䅑杖歁䑁䅑杍䅁䉁何䅁⭂䅁䅁睊扂䕁䅕兖杁䕁䅙兡畂䝁䅅杢橂䝁䅫兙獂䍁䅁䅕祂䝁䄸杚灂䝁䅷党杁䍁䄰䅉祁䑁䅁杍祁䍁䅁兌杁䑁䅑兌硁䑁䅫兌祁䑁䅉杌㑂䝁䅷督㑂䙁䄰兔䡂䕁䅕兒湁䍁䅅䅊塂䍁䅑䅎㑁䑁䅯䅊塂䍁䅑兎㉁䅁䅁睆䄴䡁䅉䅁湁䙁䅳兒噂䍁䅁杒灂䝁䄴兙畂䝁䅍兡桂䝁䅷䅉兂䡁䅉睢浂䝁䅫䅢求䍁䅁兌杁䑁䅉䅍祁䑁䅉䅉瑁䍁䅁䅎瑁䑁䅅兏瑁䑁䅉杍畁䡁䅧䅢穂䡁䅧兘乂䕁䅣兒䙂䍁䅣光歁䙁䅧䅊ぁ䑁䅉䅁坁杄䅁杣䅁䍁䅣睗䙂䙁䅕䅉䝂䝁䅫杢桂䝁䄴睙灂䝁䅅䅢杁䙁䅁杣療䝁䅙兡獂䝁䅕䅉瑁䍁䅁杍睁䑁䅉杍杁䍁䄰䅉ぁ䍁䄰免㕁䍁䄰杍祁䍁䄴䅥獂䡁䅍䅥摂䕁䄰睒䙂䕁䅕睊桁䍁䅑䅗歁䑁䅑睍䅁䉁佧䅁祂䅁䅁睊扂䕁䅕兖杁䕁䅙兡畂䝁䅅杢橂䝁䅫兙獂䍁䅁䅕祂䝁䄸杚灂䝁䅷党杁䍁䄰䅉祁䑁䅁杍祁䍁䅁兌杁䑁䅑兌硁䑁䅫兌祁䑁䅉杌㑂䝁䅷督㑂䙁䄰杔䙂䕁䅕睊桁䍁䅑村歁䑁䅅免ㅁ䅁䅁兎䄴䡁䅁䅁湁䙁䅳兒噂䍁䅁杒灂䝁䄴兙畂䝁䅍兡桂䝁䅷䅉兂䡁䅉睢浂䝁䅫䅢求䍁䅁兌杁䑁䅉䅍祁䑁䅉䅉瑁䍁䅁䅎瑁䑁䅅兏瑁䑁䅉杍畁䡁䅧䅢穂䡁䅧兘佂䕁䅕兒湁䍁䅅䅊䑂䍁䅑杍睁䅁䅁克䄴䡁䅷䅁湁䙁䅳兒噂䍁䅁杒灂䝁䄴兙畂䝁䅍兡桂䝁䅷䅉兂䡁䅉睢浂䝁䅫䅢求䍁䅁兌杁䑁䅉䅍祁䑁䅉䅉瑁䍁䅁䅎瑁䑁䅅兏瑁䑁䅉杍畁䡁䅧䅢穂䡁䅧兘佂䕁䅕兒湁䍁䅅䅊䑂䍁䅑杍ぁ䑁䅯䅊䑂䍁䅑睍ㅁ䅁䅁睋䄴䡁䅁䅁湁䙁䅳兒噂䍁䅁杒灂䝁䄴兙畂䝁䅍兡桂䝁䅷䅉兂䡁䅉睢浂䝁䅫䅢求䍁䅁兌杁䑁䅉䅍祁䑁䅉䅉瑁䍁䅁䅎瑁䑁䅅兏瑁䑁䅉杍畁䡁䅧䅢穂䡁䅧兘佂䕁䅕兒湁䍁䅅䅊䑂䍁䅑睍㉁䅁䅁免䄴䡁䄴䅁湁䙁䅳兒噂䍁䅁杒灂䝁䄴兙畂䝁䅍兡桂䝁䅷䅉兂䡁䅉睢浂䝁䅫䅢求䍁䅁兌杁䑁䅉䅍祁䑁䅉䅉瑁䍁䅁䅎瑁䑁䅅兏瑁䑁䅉杍畁䡁䅧䅢穂䡁䅧兘佂䕁䅕兒湁䍁䅅䅊䑂䍁䅑䅎硁䑁䅯䅊䑂䍁䅑免硁䑁䅍䅁穁杄䅁䅧䅁䍁䅣睗䙂䙁䅕䅉䝂䝁䅫杢桂䝁䄴睙灂䝁䅅䅢杁䙁䅁杣療䝁䅙兡獂䝁䅕䅉瑁䍁䅁杍睁䑁䅉杍杁䍁䄰䅉ぁ䍁䄰免㕁䍁䄰杍祁䍁䄴䅥獂䡁䅍䅥摂䕁䄴兒䙂䍁䅣光歁䕁䅑䅊硁䑁䅅䅏㙁䍁䅑睔歁䑁䅅免㑁䅁䅁李䄴䡁䅷䅁湁䙁䅳兒噂䍁䅁杒灂䝁䄴兙畂䝁䅍兡桂䝁䅷䅉兂䡁䅉睢浂䝁䅫䅢求䍁䅁兌杁䑁䅉䅍祁䑁䅉䅉瑁䍁䅁䅎瑁䑁䅅兏瑁䑁䅉杍畁䡁䅧䅢穂䡁䅧兘佂䕁䅕兒湁䍁䅅䅊䝂䍁䅑杍睁䑁䅯䅊䡂䍁䅑杍睁䅁䅁杋䄴䡁䅷䅁湁䙁䅳兒噂䍁䅁杒灂䝁䄴兙畂䝁䅍兡桂䝁䅷䅉兂䡁䅉睢浂䝁䅫䅢求䍁䅁兌杁䑁䅉䅍祁䑁䅉䅉瑁䍁䅁䅎瑁䑁䅅兏瑁䑁䅉杍畁䡁䅧䅢穂䡁䅧兘佂䕁䅕兒湁䍁䅅䅊䝂䍁䅑杍硁䑁䅯䅊䡂䍁䅑杍硁䅁䅁䅌䄴䡁䅷䅁湁䙁䅳兒噂䍁䅁杒灂䝁䄴兙畂䝁䅍兡桂䝁䅷䅉兂䡁䅉睢浂䝁䅫䅢求䍁䅁兌杁䑁䅉䅍祁䑁䅉䅉瑁䍁䅁䅎瑁䑁䅅兏瑁䑁䅉杍畁䡁䅧䅢穂䡁䅧兘佂䕁䅕兒湁䍁䅅䅊䝂䍁䅑睍㉁䑁䅯䅊䭂䍁䅑睍㉁䅁䅁杍䄴䡁䅷䅁湁䙁䅳兒噂䍁䅁杒灂䝁䄴兙畂䝁䅍兡桂䝁䅷䅉兂䡁䅉睢浂䝁䅫䅢求䍁䅁兌杁䑁䅉䅍祁䑁䅉䅉瑁䍁䅁䅎瑁䑁䅅兏瑁䑁䅉杍畁䡁䅧䅢穂䡁䅧兘佂䕁䅕兒湁䍁䅅䅊䝂䍁䅑睍㍁䑁䅯䅊䭂䍁䅑睍㍁䅁䅁䅎䄴䡁䅁䅁湁䙁䅳兒噂䍁䅁杒灂䝁䄴兙畂䝁䅍兡桂䝁䅷䅉兂䡁䅉睢浂䝁䅫䅢求䍁䅁兌杁䑁䅉䅍祁䑁䅉䅉瑁䍁䅁䅎瑁䑁䅅兏瑁䑁䅉杍畁䡁䅧䅢穂䡁䅧兘佂䕁䅕兒湁䍁䅅䅊呂䍁䅑睍㕁䅁䅁䅋䄴䡁䅁䅁湁䙁䅳兒噂䍁䅁杒灂䝁䄴兙畂䝁䅍兡桂䝁䅷䅉兂䡁䅉睢浂䝁䅫䅢求䍁䅁兌杁䑁䅉䅍祁䑁䅉䅉瑁䍁䅁䅎瑁䑁䅅兏瑁䑁䅉杍畁䡁䅧䅢穂䡁䅧兘佂䕁䅕兒湁䍁䅅䅊坂䍁䅑䅎祁䅁䅁兌䄴䡁䅷䅁湁䙁䅳兒噂䍁䅁杒灂䝁䄴兙畂䝁䅍兡桂䝁䅷䅉兂䡁䅉睢浂䝁䅫䅢求䍁䅁兌杁䑁䅉䅍祁䑁䅉䅉瑁䍁䅁䅎瑁䑁䅅兏瑁䑁䅉杍畁䡁䅧䅢穂䡁䅧兘佂䕁䅕兒湁䍁䅅䅊塂䍁䅑䅎㑁䑁䅯䅊塂䍁䅑兎㉁䅁䅁睌䄴䡁䅁䅁湁䙁䅳兒噂䍁䅁杒灂䝁䄴兙畂䝁䅍兡桂䝁䅷䅉兂䡁䅉睢浂䝁䅫䅢求䍁䅁兌杁䑁䅉䅍祁䑁䅉䅉瑁䍁䅁䅎瑁䑁䅅兏瑁䑁䅉杍畁䡁䅧䅢穂䡁䅧兘佂䕁䅕兒湁䍁䅅䅊奂䍁䅑䅎祁䅁䅁杌䄴䡁䅁䅁湁䙁䅳兒噂䍁䅁杒灂䝁䄴兙畂䝁䅍兡桂䝁䅷䅉兂䡁䅉睢浂䝁䅫䅢求䍁䅁兌杁䑁䅉䅍祁䑁䅉䅉瑁䍁䅁䅎瑁䑁䅅兏瑁䑁䅉杍畁䡁䅧䅢穂䡁䅧兘佂䕁䅕兒湁䍁䅅䅊奂䍁䅑䅎穁䅁䅁䅍䄴䡁䅉䅁湁䙁䅳兒噂䍁䅁杒灂䝁䄴兙畂䝁䅍兡桂䝁䅷䅉兂䡁䅉睢浂䝁䅫䅢求䍁䅁兌杁䑁䅉䅍祁䑁䅉䅉瑁䍁䅁䅎瑁䑁䅅兏瑁䑁䅉杍畁䡁䅧䅢穂䡁䅧兘佂䙁䅣兒湁䍁䅅䅊䍂䍁䅑免硁䑁䅕䅁楂杄䅁䅣䅁䍁䅣睗䙂䙁䅕䅉䝂䝁䅫杢桂䝁䄴睙灂䝁䅅䅢杁䙁䅁杣療䝁䅙兡獂䝁䅕䅉瑁䍁䅁杍睁䑁䅉杍杁䍁䄰䅉ぁ䍁䄰免㕁䍁䄰杍祁䍁䄴䅥獂䡁䅍䅥摂䕁䄴睖䙂䍁䅣光歁䕁䅍䅊祁䑁䅁䅁噂杄䅁䅦䅁䍁䅣睗䙂䙁䅕䅉䝂䝁䅫杢桂䝁䄴睙灂䝁䅅䅢杁䙁䅁杣療䝁䅙兡獂䝁䅕䅉瑁䍁䅁杍睁䑁䅉杍杁䍁䄰䅉ぁ䍁䄰免㕁䍁䄰杍祁䍁䄴䅥獂䡁䅍䅥摂䕁䄴睖䙂䍁䅣光歁䕁䅍䅊祁䑁䅑杏歁䕁䅍䅊穁䑁䅕䅁塂杄䅁䅣䅁䍁䅣睗䙂䙁䅕䅉䝂䝁䅫杢桂䝁䄴睙灂䝁䅅䅢杁䙁䅁杣療䝁䅙兡獂䝁䅕䅉瑁䍁䅁杍睁䑁䅉杍杁䍁䄰䅉ぁ䍁䄰免㕁䍁䄰杍祁䍁䄴䅥獂䡁䅍䅥摂䕁䄴睖䙂䍁䅣光歁䕁䅍䅊穁䑁䅙䅁婂杄䅁杦䅁䍁䅣睗䙂䙁䅕䅉䝂䝁䅫杢桂䝁䄴睙灂䝁䅅䅢杁䙁䅁杣療䝁䅙兡獂䝁䅕䅉瑁䍁䅁杍睁䑁䅉杍杁䍁䄰䅉ぁ䍁䄰免㕁䍁䄰杍祁䍁䄴䅥獂䡁䅍䅥摂䕁䄴睖䙂䍁䅣光歁䕁䅍䅊ぁ䑁䅅杏歁䕁䅍䅊硁䑁䅅睍䅁䙁佳䅁䅃䅁䅁睊扂䕁䅕兖杁䕁䅙兡畂䝁䅅杢橂䝁䅫兙獂䍁䅁䅕祂䝁䄸杚灂䝁䅷党杁䍁䄰䅉祁䑁䅁杍祁䍁䅁兌杁䑁䅑兌硁䑁䅫兌祁䑁䅉杌㑂䝁䅷督㑂䙁䄰杔塂䕁䅕睊桁䍁䅑䅒歁䑁䅅免㑁䑁䅯䅊偂䍁䅑免硁䑁䅧䅁橂杄䅁䅦䅁䍁䅣睗䙂䙁䅕䅉䝂䝁䅫杢桂䝁䄴睙灂䝁䅅䅢杁䙁䅁杣療䝁䅙兡獂䝁䅕䅉瑁䍁䅁杍睁䑁䅉杍杁䍁䄰䅉ぁ䍁䄰免㕁䍁䄰杍祁䍁䄴䅥獂䡁䅍䅥摂䕁䄴睖䙂䍁䅣光歁䕁䅙䅊祁䑁䅁杏歁䕁䅣䅊祁䑁䅁䅁坂杄䅁䅦䅁䍁䅣睗䙂䙁䅕䅉䝂䝁䅫杢桂䝁䄴睙灂䝁䅅䅢杁䙁䅁杣療䝁䅙兡獂䝁䅕䅉瑁䍁䅁杍睁䑁䅉杍杁䍁䄰䅉ぁ䍁䄰免㕁䍁䄰杍祁䍁䄴䅥獂䡁䅍䅥摂䕁䄴睖䙂䍁䅣光歁䕁䅙䅊祁䑁䅅杏歁䕁䅣䅊祁䑁䅅䅁奂杄䅁䅦䅁䍁䅣睗䙂䙁䅕䅉䝂䝁䅫杢桂䝁䄴睙灂䝁䅅䅢杁䙁䅁杣療䝁䅙兡獂䝁䅕䅉瑁䍁䅁杍睁䑁䅉杍杁䍁䄰䅉ぁ䍁䄰免㕁䍁䄰杍祁䍁䄴䅥獂䡁䅍䅥摂䕁䄴睖䙂䍁䅣光歁䕁䅙䅊穁䑁䅙杏歁䕁䅯䅊穁䑁䅙䅁慂杄䅁䅦䅁䍁䅣睗䙂䙁䅕䅉䝂䝁䅫杢桂䝁䄴睙灂䝁䅅䅢杁䙁䅁杣療䝁䅙兡獂䝁䅕䅉瑁䍁䅁杍睁䑁䅉杍杁䍁䄰䅉ぁ䍁䄰免㕁䍁䄰杍祁䍁䄴䅥獂䡁䅍䅥摂䕁䄴睖䙂䍁䅣光歁䕁䅙䅊穁䑁䅣杏歁䕁䅯䅊穁䑁䅣䅁捂杄䅁䅣䅁䍁䅣睗䙂䙁䅕䅉䝂䝁䅫杢桂䝁䄴睙灂䝁䅅䅢杁䙁䅁杣療䝁䅙兡獂䝁䅕䅉瑁䍁䅁杍睁䑁䅉杍杁䍁䄰䅉ぁ䍁䄰免㕁䍁䄰杍祁䍁䄴䅥獂䡁䅍䅥摂䕁䄴睖䙂䍁䅣光歁䙁䅍䅊穁䑁䅫䅁摂杄䅁䅣䅁䍁䅣睗䙂䙁䅕䅉䝂䝁䅫杢桂䝁䄴睙灂䝁䅅䅢杁䙁䅁杣療䝁䅙兡獂䝁䅕䅉瑁䍁䅁杍睁䑁䅉杍杁䍁䄰䅉ぁ䍁䄰免㕁䍁䄰杍祁䍁䄴䅥獂䡁䅍䅥摂䕁䄴睖䙂䍁䅣光歁䙁䅙䅊ぁ䑁䅉䅁敂杄䅁䅦䅁䍁䅣睗䙂䙁䅕䅉䝂䝁䅫杢桂䝁䄴睙灂䝁䅅䅢杁䙁䅁杣療䝁䅙兡獂䝁䅕䅉瑁䍁䅁杍睁䑁䅉杍杁䍁䄰䅉ぁ䍁䄰免㕁䍁䄰杍祁䍁䄴䅥獂䡁䅍䅥摂䕁䄴睖䙂䍁䅣光歁䙁䅣䅊ぁ䑁䅧杏歁䙁䅣䅊ㅁ䑁䅙䅁杂杄䅁䅣䅁䍁䅣睗䙂䙁䅕䅉䝂䝁䅫杢桂䝁䄴睙灂䝁䅅䅢杁䙁䅁杣療䝁䅙兡獂䝁䅕䅉瑁䍁䅁杍睁䑁䅉杍杁䍁䄰䅉ぁ䍁䄰免㕁䍁䄰杍祁䍁䄴䅥獂䡁䅍䅥摂䕁䄴睖䙂䍁䅣光歁䙁䅧䅊ぁ䑁䅉䅁時杄䅁䅣䅁䍁䅣睗䙂䙁䅕䅉䝂䝁䅫杢桂䝁䄴睙灂䝁䅅䅢杁䙁䅁杣療䝁䅙兡獂䝁䅕䅉瑁䍁䅁杍睁䑁䅉杍杁䍁䄰䅉ぁ䍁䄰免㕁䍁䄰杍祁䍁䄴䅥獂䡁䅍䅥摂䕁䄴睖䙂䍁䅣光歁䙁䅧䅊ぁ䑁䅍䅁桂杄䅁杣䅁䍁䅣睗䙂䙁䅕䅉䝂䝁䅫杢桂䝁䄴睙灂䝁䅅䅢杁䙁䅁杣療䝁䅙兡獂䝁䅕䅉瑁䍁䅁杍睁䑁䅉杍杁䍁䄰䅉ぁ䍁䄰免㕁䍁䄰杍祁䍁䄴䅥獂䡁䅍䅥摂䕁䄸睒䙂䍁䅣光歁䕁䅉䅊硁䑁䅅兎䅁䡁佅䅁睂䅁䅁睊扂䕁䅕兖杁䕁䅙兡畂䝁䅅杢橂䝁䅫兙獂䍁䅁䅕祂䝁䄸杚灂䝁䅷党杁䍁䄰䅉祁䑁䅁杍祁䍁䅁兌杁䑁䅑兌硁䑁䅫兌祁䑁䅉杌㑂䝁䅷督㑂䙁䄰睔䡂䕁䅕睊桁䍁䅑睑歁䑁䅉䅍䅁䝁佑䅁㡂䅁䅁睊扂䕁䅕兖杁䕁䅙兡畂䝁䅅杢橂䝁䅫兙獂䍁䅁䅕祂䝁䄸杚灂䝁䅷党杁䍁䄰䅉祁䑁䅁杍祁䍁䅁兌杁䑁䅑兌硁䑁䅫兌祁䑁䅉杌㑂䝁䅷督㑂䙁䄰睔䡂䕁䅕睊桁䍁䅑睑歁䑁䅉䅎㙁䍁䅑睑歁䑁䅍兎䅁䝁余䅁睂䅁䅁睊扂䕁䅕兖杁䕁䅙兡畂䝁䅅杢橂䝁䅫兙獂䍁䅁䅕祂䝁䄸杚灂䝁䅷党杁䍁䄰䅉祁䑁䅁杍祁䍁䅁兌杁䑁䅑兌硁䑁䅫兌祁䑁䅉杌㑂䝁䅷督㑂䙁䄰睔䡂䕁䅕睊桁䍁䅑睑歁䑁䅍李䅁䝁佧䅁⭂䅁䅁睊扂䕁䅕兖杁䕁䅙兡畂䝁䅅杢橂䝁䅫兙獂䍁䅁䅕祂䝁䄸杚灂䝁䅷党杁䍁䄰䅉祁</t>
  </si>
  <si>
    <t>Need to check</t>
  </si>
  <si>
    <t>NY,CT,ME</t>
  </si>
  <si>
    <t>11 States</t>
  </si>
  <si>
    <t>TX,MN,LA,MS,IN, OH</t>
  </si>
  <si>
    <t>PA,MD,DE,NJ</t>
  </si>
  <si>
    <t>PA,OH,NJ,WV,MD, NY</t>
  </si>
  <si>
    <t>PA,KY</t>
  </si>
  <si>
    <t>NNJ</t>
  </si>
  <si>
    <t>䑁䅁杍祁䍁䅁兌杁䑁䅑兌硁䑁䅫兌祁䑁䅉杌㑂䝁䅷督㑂䙁䄰睔䡂䕁䅕睊桁䍁䅑睑歁䑁䅑免㙁䍁䅑睑歁䑁䅅免穁䅁䅁条䄴䥁䅁䅁湁䙁䅳兒噂䍁䅁杒灂䝁䄴兙畂䝁䅍兡桂䝁䅷䅉兂䡁䅉睢浂䝁䅫䅢求䍁䅁兌杁䑁䅉䅍祁䑁䅉䅉瑁䍁䅁䅎瑁䑁䅅兏瑁䑁䅉杍畁䡁䅧䅢穂䡁䅧兘偂䕁䅣兒湁䍁䅅䅊䕂䍁䅑免硁䑁䅧杏歁䕁䄸䅊硁䑁䅅䅏䅁䡁佉䅁㡂䅁䅁睊扂䕁䅕兖杁䕁䅙兡畂䝁䅅杢橂䝁䅫兙獂䍁䅁䅕祂䝁䄸杚灂䝁䅷党杁䍁䄰䅉祁䑁䅁杍祁䍁䅁兌杁䑁䅑兌硁䑁䅫兌祁䑁䅉杌㑂䝁䅷督㑂䙁䄰睔䡂䕁䅕睊桁䍁䅑杒歁䑁䅉䅍㙁䍁䅑睒歁䑁䅉䅍䅁䝁何䅁㡂䅁䅁睊扂䕁䅕兖杁䕁䅙兡畂䝁䅅杢橂䝁䅫兙獂䍁䅁䅕祂䝁䄸杚灂䝁䅷党杁䍁䄰䅉祁䑁䅁杍祁䍁䅁兌杁䑁䅑兌硁䑁䅫兌祁䑁䅉杌㑂䝁䅷督㑂䙁䄰睔䡂䕁䅕睊桁䍁䅑杒歁䑁䅉免㙁䍁䅑睒歁䑁䅉免䅁䝁佣䅁㡂䅁䅁睊扂䕁䅕兖杁䕁䅙兡畂䝁䅅杢橂䝁䅫兙獂䍁䅁䅕祂䝁䄸杚灂䝁䅷党杁䍁䄰䅉祁䑁䅁杍祁䍁䅁兌杁䑁䅑兌硁䑁䅫兌祁䑁䅉杌㑂䝁䅷督㑂䙁䄰睔䡂䕁䅕睊桁䍁䅑杒歁䑁䅍李㙁䍁䅑杓歁䑁䅍李䅁䝁佫䅁㡂䅁䅁睊扂䕁䅕兖杁䕁䅙兡畂䝁䅅杢橂䝁䅫兙獂䍁䅁䅕祂䝁䄸杚灂䝁䅷党杁䍁䄰䅉祁䑁䅁杍祁䍁䅁兌杁䑁䅑兌硁䑁䅫兌祁䑁䅉杌㑂䝁䅷督㑂䙁䄰睔䡂䕁䅕睊桁䍁䅑杒歁䑁䅍睎㙁䍁䅑杓歁䑁䅍睎䅁䝁佳䅁睂䅁䅁睊扂䕁䅕兖杁䕁䅙兡畂䝁䅅杢橂䝁䅫兙獂䍁䅁䅕祂䝁䄸杚灂䝁䅷党杁䍁䄰䅉祁䑁䅁杍祁䍁䅁兌杁䑁䅑兌硁䑁䅫兌祁䑁䅉杌㑂䝁䅷督㑂䙁䄰睔䡂䕁䅕睊桁䍁䅑睕歁䑁䅍兏䅁䡁佁䅁睂䅁䅁睊扂䕁䅕兖杁䕁䅙兡畂䝁䅅杢橂䝁䅫兙獂䍁䅁䅕祂䝁䄸杚灂䝁䅷党杁䍁䄰䅉祁䑁䅁杍祁䍁䅁兌杁䑁䅑兌硁䑁䅫兌祁䑁䅉杌㑂䝁䅷督㑂䙁䄰睔䡂䕁䅕睊桁䍁䅑杖歁䑁䅑杍䅁䝁佷䅁㡂䅁䅁睊扂䕁䅕兖杁䕁䅙兡畂䝁䅅杢橂䝁䅫兙獂䍁䅁䅕祂䝁䄸杚灂䝁䅷党杁䍁䄰䅉祁䑁䅁杍祁䍁䅁兌杁䑁䅑兌硁䑁䅫兌祁䑁䅉杌㑂䝁䅷督㑂䙁䄰睔䡂䕁䅕睊桁䍁䅑睖歁䑁䅑䅏㙁䍁䅑睖歁䑁䅕李䅁䝁伴䅁睂䅁䅁睊扂䕁䅕兖杁䕁䅙兡畂䝁䅅杢橂䝁䅫兙獂䍁䅁䅕祂䝁䄸杚灂䝁䅷党杁䍁䄰䅉祁䑁䅁杍祁䍁䅁兌杁䑁䅑兌硁䑁䅫兌祁䑁䅉杌㑂䝁䅷督㑂䙁䄰睔䡂䕁䅕睊桁䍁䅑䅗歁䑁䅑杍䅁䝁估䅁睂䅁䅁睊扂䕁䅕兖杁䕁䅙兡畂䝁䅅杢橂䝁䅫兙獂䍁䅁䅕祂䝁䄸杚灂䝁䅷党杁䍁䄰䅉祁䑁䅁杍祁䍁䅁兌杁䑁䅑兌硁䑁䅫兌祁䑁䅉杌㑂䝁䅷督㑂䙁䄰睔䡂䕁䅕睊桁䍁䅑䅗歁䑁䅑睍䅁䝁伸䅁あ䅁䅁睊扂䕁䅕兖杁䕁䅙兡畂䝁䅅杢橂䝁䅫兙獂䍁䅁䅕祂䝁䄸杚灂䝁䅷党杁䍁䄰䅉祁䑁䅁杍祁䍁䅁兌杁䑁䅑兌硁䑁䅫兌祁䑁䅉杌㑂䝁䅷督㑂䙁䄰睔啂䙁䅑杕湁䍁䅅䅊䍂䍁䅑免硁䑁䅕䅁あ杄䅁杣䅁䍁䅣睗䙂䙁䅕䅉䝂䝁䅫杢桂䝁䄴睙灂䝁䅅䅢杁䙁䅁杣療䝁䅙兡獂䝁䅕䅉瑁䍁䅁杍睁䑁䅉杍杁䍁䄰䅉ぁ䍁䄰免㕁䍁䄰杍祁䍁䄴䅥獂䡁䅍䅥摂䕁䄸䅖啂䙁䅉睊桁䍁䅑睑歁䑁䅉䅍䅁䡁余䅁⭂䅁䅁睊扂䕁䅕兖杁䕁䅙兡畂䝁䅅杢橂䝁䅫兙獂䍁䅁䅕祂䝁䄸杚灂䝁䅷党杁䍁䄰䅉祁䑁䅁杍祁䍁䅁兌杁䑁䅑兌硁䑁䅫兌祁䑁䅉杌㑂䝁䅷督㑂䙁䄰睔啂䙁䅑杕湁䍁䅅䅊䑂䍁䅑杍ぁ䑁䅯䅊䑂䍁䅑睍ㅁ䅁䅁䅥䄴䡁䅉䅁湁䙁䅳兒噂䍁䅁杒灂䝁䄴兙畂䝁䅍兡桂䝁䅷䅉兂䡁䅉睢浂䝁䅫䅢求䍁䅁兌杁䑁䅉䅍祁䑁䅉䅉瑁䍁䅁䅎瑁䑁䅅兏瑁䑁䅉杍畁䡁䅧䅢穂䡁䅧兘偂䙁䅑䅖卂䍁䅣光歁䕁䅍䅊穁䑁䅙䅁㙂杄䅁䅧䅁䍁䅣睗䙂䙁䅕䅉䝂䝁䅫杢桂䝁䄴睙灂䝁䅅䅢杁䙁䅁杣療䝁䅙兡獂䝁䅕䅉瑁䍁䅁杍睁䑁䅉杍杁䍁䄰䅉ぁ䍁䄰免㕁䍁䄰杍祁䍁䄴䅥獂䡁䅍䅥摂䕁䄸䅖啂䙁䅉睊桁䍁䅑睑歁䑁䅑免㙁䍁䅑睑歁䑁䅅免穁䅁䅁䅦䄴䥁䅉䅁湁䙁䅳兒噂䍁䅁杒灂䝁䄴兙畂䝁䅍兡桂䝁䅷䅉兂䡁䅉睢浂䝁䅫䅢求䍁䅁兌杁䑁䅉䅍祁䑁䅉䅉瑁䍁䅁䅎瑁䑁䅅兏瑁䑁䅉杍畁䡁䅧䅢穂䡁䅧兘偂䙁䅑䅖卂䍁䅣光歁䕁䅑䅊硁䑁䅅䅏㙁䍁䅑睔歁䑁䅅免㑁䅁䅁兤䄴䡁䄴䅁湁䙁䅳兒噂䍁䅁杒灂䝁䄴兙畂䝁䅍兡桂䝁䅷䅉兂䡁䅉睢浂䝁䅫䅢求䍁䅁兌杁䑁䅉䅍祁䑁䅉䅉瑁䍁䅁䅎瑁䑁䅅兏瑁䑁䅉杍畁䡁䅧䅢穂䡁䅧兘偂䙁䅑䅖卂䍁䅣光歁䕁䅙䅊祁䑁䅁杏歁䕁䅣䅊祁䑁䅁䅁㍂杄䅁杦䅁䍁䅣睗䙂䙁䅕䅉䝂䝁䅫杢桂䝁䄴睙灂䝁䅅䅢杁䙁䅁杣療䝁䅙兡獂䝁䅕䅉瑁䍁䅁杍睁䑁䅉杍杁䍁䄰䅉ぁ䍁䄰免㕁䍁䄰杍祁䍁䄴䅥獂䡁䅍䅥摂䕁䄸䅖啂䙁䅉睊桁䍁䅑杒歁䑁䅉免㙁䍁䅑睒歁䑁䅉免䅁䡁佫䅁⭂䅁䅁睊扂䕁䅕兖杁䕁䅙兡畂䝁䅅杢橂䝁䅫兙獂䍁䅁䅕祂䝁䄸杚灂䝁䅷党杁䍁䄰䅉祁䑁䅁杍祁䍁䅁兌杁䑁䅑兌硁䑁䅫兌祁䑁䅉杌㑂䝁䅷督㑂䙁䄰睔啂䙁䅑杕湁䍁䅅䅊䝂䍁䅑睍㉁䑁䅯䅊䭂䍁䅑睍㉁䅁䅁睥䄴䡁䄴䅁湁䙁䅳兒噂䍁䅁杒灂䝁䄴兙畂䝁䅍兡桂䝁䅷䅉兂䡁䅉睢浂䝁䅫䅢求䍁䅁兌杁䑁䅉䅍祁䑁䅉䅉瑁䍁䅁䅎瑁䑁䅅兏瑁䑁䅉杍畁䡁䅧䅢穂䡁䅧兘偂䙁䅑䅖卂䍁䅣光歁䕁䅙䅊穁䑁䅣杏歁䕁䅯䅊穁䑁䅣䅁㥂杄䅁杣䅁䍁䅣睗䙂䙁䅕䅉䝂䝁䅫杢桂䝁䄴睙灂䝁䅅䅢杁䙁䅁杣療䝁䅙兡獂䝁䅕䅉瑁䍁䅁杍睁䑁䅉杍杁䍁䄰䅉ぁ䍁䄰免㕁䍁䄰杍祁䍁䄴䅥獂䡁䅍䅥摂䕁䄸䅖啂䙁䅉睊桁䍁䅑睕歁䑁䅍兏䅁䡁位䅁祂䅁䅁睊扂䕁䅕兖杁䕁䅙兡畂䝁䅅杢橂䝁䅫兙獂䍁䅁䅕祂䝁䄸杚灂䝁䅷党杁䍁䄰䅉祁䑁䅁杍祁䍁䅁兌杁䑁䅑兌硁䑁䅫兌祁䑁䅉杌㑂䝁䅷督㑂䙁䄰睔啂䙁䅑杕湁䍁䅅䅊坂䍁䅑䅎祁䅁䅁杦䄴䡁䄴䅁湁䙁䅳兒噂䍁䅁杒灂䝁䄴兙畂䝁䅍兡桂䝁䅷䅉兂䡁䅉睢浂䝁䅫䅢求䍁䅁兌杁䑁䅉䅍祁䑁䅉䅉瑁䍁䅁䅎瑁䑁䅅兏瑁䑁䅉杍畁䡁䅧䅢穂䡁䅧兘偂䙁䅑䅖卂䍁䅣光歁䙁䅣䅊ぁ䑁䅧杏歁䙁䅣䅊ㅁ䑁䅙䅁䅃杄䅁杣䅁䍁䅣睗䙂䙁䅕䅉䝂䝁䅫杢桂䝁䄴睙灂䝁䅅䅢杁䙁䅁杣療䝁䅙兡獂䝁䅕䅉瑁䍁䅁杍睁䑁䅉杍杁䍁䄰䅉ぁ䍁䄰免㕁䍁䄰杍祁䍁䄴䅥獂䡁䅍䅥摂䕁䄸䅖啂䙁䅉睊桁䍁䅑䅗歁䑁䅑杍䅁䡁伸䅁祂䅁䅁睊扂䕁䅕兖杁䕁䅙兡畂䝁䅅杢橂䝁䅫兙獂䍁䅁䅕祂䝁䄸杚灂䝁䅷党杁䍁䄰䅉祁䑁䅁杍祁䍁䅁兌杁䑁䅑兌硁䑁䅫兌祁䑁䅉杌㑂䝁䅷督㑂䙁䄰睔啂䙁䅑杕湁䍁䅅䅊奂䍁䅑䅎穁䅁䅁內䄴䡁䅉䅁湁䙁䅳兒噂䍁䅁杒灂䝁䄴兙畂䝁䅍兡桂䝁䅷䅉兂䡁䅉睢浂䝁䅫䅢求䍁䅁兌杁䑁䅉䅍祁䑁䅉䅉瑁䍁䅁䅎瑁䑁䅅兏瑁䑁䅉杍畁䡁䅧䅢穂䡁䅧兘兂䕁䅍睒湁䍁䅅䅊䍂䍁䅑免硁䑁䅕䅁㡃杄䅁䅣䅁䍁䅣睗䙂䙁䅕䅉䝂䝁䅫杢桂䝁䄴睙灂䝁䅅䅢杁䙁䅁杣療䝁䅙兡獂䝁䅕䅉瑁䍁䅁杍睁䑁䅉杍杁䍁䄰䅉ぁ䍁䄰免㕁䍁䄰杍祁䍁䄴䅥獂䡁䅍䅥摂䙁䅁睑䡂䍁䅣光歁䕁䅍䅊祁䑁䅁䅁癃杄䅁䅦䅁䍁䅣睗䙂䙁䅕䅉䝂䝁䅫杢桂䝁䄴睙灂䝁䅅䅢杁䙁䅁杣療䝁䅙兡獂䝁䅕䅉瑁䍁䅁杍睁䑁䅉杍杁䍁䄰䅉ぁ䍁䄰免㕁䍁䄰杍祁䍁䄴䅥獂䡁䅍䅥摂䙁䅁睑䡂䍁䅣光歁䕁䅍䅊祁䑁䅑杏歁䕁䅍䅊穁䑁䅕䅁硃杄䅁䅣䅁䍁䅣睗䙂䙁䅕䅉䝂䝁䅫杢桂䝁䄴睙灂䝁䅅䅢杁䙁䅁杣療䝁䅙兡獂䝁䅕䅉瑁䍁䅁杍睁䑁䅉杍杁䍁䄰䅉ぁ䍁䄰免㕁䍁䄰杍祁䍁䄴䅥獂䡁䅍䅥摂䙁䅁睑䡂䍁䅣光歁䕁䅍䅊穁䑁䅙䅁穃杄䅁杦䅁䍁䅣睗䙂䙁䅕䅉䝂䝁䅫杢桂䝁䄴睙灂䝁䅅䅢杁䙁䅁杣療䝁䅙兡獂䝁䅕䅉瑁䍁䅁杍睁䑁䅉杍杁䍁䄰䅉ぁ䍁䄰免㕁䍁䄰杍祁䍁䄴䅥獂䡁䅍䅥摂䙁䅁睑䡂䍁䅣光歁䕁䅍䅊ぁ䑁䅅杏歁䕁䅍䅊硁䑁䅅睍䅁䱁何䅁䅃䅁䅁睊扂䕁䅕兖杁䕁䅙兡畂䝁䅅杢橂䝁䅫兙獂䍁䅁䅕祂䝁䄸杚灂䝁䅷党杁䍁䄰䅉祁䑁䅁杍祁䍁䅁兌杁䑁䅑兌硁䑁䅫兌祁䑁䅉杌㑂䝁䅷督㑂䙁䄰䅕䑂䕁䅣睊桁䍁䅑䅒歁䑁䅅免㑁䑁䅯䅊偂䍁䅑免硁䑁䅧䅁㥃杄䅁䅦䅁䍁䅣睗䙂䙁䅕䅉䝂䝁䅫杢桂䝁䄴睙灂䝁䅅䅢杁䙁䅁杣療䝁䅙兡獂䝁䅕䅉瑁䍁䅁杍睁䑁䅉杍杁䍁䄰䅉ぁ䍁䄰免㕁䍁䄰杍祁䍁䄴䅥獂䡁䅍䅥摂䙁䅁睑䡂䍁䅣光歁䕁䅙䅊祁䑁䅁杏歁䕁䅣䅊祁䑁䅁䅁睃杄䅁䅦䅁䍁䅣睗䙂䙁䅕䅉䝂䝁䅫杢桂䝁䄴睙灂䝁䅅䅢杁䙁䅁杣療䝁䅙兡獂䝁䅕䅉瑁䍁䅁杍睁䑁䅉杍杁䍁䄰䅉ぁ䍁䄰免㕁䍁䄰杍祁䍁䄴䅥獂䡁䅍䅥摂䙁䅁睑䡂䍁䅣光歁䕁䅙䅊祁䑁䅅杏歁䕁䅣䅊祁䑁䅅䅁祃杄䅁䅦䅁䍁䅣睗䙂䙁䅕䅉䝂䝁䅫杢桂䝁䄴睙灂䝁䅅䅢杁䙁䅁杣療䝁䅙兡獂䝁䅕䅉瑁䍁䅁杍睁䑁䅉杍杁䍁䄰䅉ぁ䍁䄰免㕁䍁䄰杍祁䍁䄴䅥獂䡁䅍䅥摂䙁䅁睑䡂䍁䅣光歁䕁䅙䅊穁䑁䅙杏歁䕁䅯䅊穁䑁䅙䅁ぃ杄䅁䅦䅁䍁䅣睗䙂䙁䅕䅉䝂䝁䅫杢桂䝁䄴睙灂䝁䅅䅢杁䙁䅁杣療䝁䅙兡獂䝁䅕䅉瑁䍁䅁杍睁䑁䅉杍杁䍁䄰䅉ぁ䍁䄰免㕁䍁䄰杍祁䍁䄴䅥獂䡁䅍䅥摂䙁䅁睑䡂䍁䅣光歁䕁䅙䅊穁䑁䅣杏歁䕁䅯䅊穁䑁䅣䅁㉃杄䅁䅣䅁䍁䅣睗䙂䙁䅕䅉䝂䝁䅫杢桂䝁䄴睙灂䝁䅅䅢杁䙁䅁杣療䝁䅙兡獂䝁䅕䅉瑁䍁䅁杍睁䑁䅉杍杁䍁䄰䅉ぁ䍁䄰免㕁䍁䄰杍祁䍁䄴䅥獂䡁䅍䅥摂䙁䅁睑䡂䍁䅣光歁䙁䅍䅊穁䑁䅫䅁㍃杄䅁䅣䅁䍁䅣睗䙂䙁䅕䅉䝂䝁䅫杢桂䝁䄴睙灂䝁䅅䅢杁䙁䅁杣療䝁䅙兡獂䝁䅕䅉瑁䍁䅁杍睁䑁䅉杍杁䍁䄰䅉ぁ䍁䄰免㕁䍁䄰杍祁䍁䄴䅥獂䡁䅍䅥摂䙁䅁睑䡂䍁䅣光歁䙁䅙䅊ぁ䑁䅉䅁㑃杄䅁䅦䅁䍁䅣睗䙂䙁䅕䅉䝂䝁䅫杢桂䝁䄴睙灂䝁䅅䅢杁䙁䅁杣療䝁䅙兡獂䝁䅕䅉瑁䍁䅁杍睁䑁䅉杍杁䍁䄰䅉ぁ䍁䄰免㕁䍁䄰杍祁䍁䄴䅥獂䡁䅍䅥摂䙁䅁睑䡂䍁䅣光歁䙁䅣䅊ぁ䑁䅧杏歁䙁䅣䅊ㅁ䑁䅙䅁㙃杄䅁䅣䅁䍁䅣睗䙂䙁䅕䅉䝂䝁䅫杢桂䝁䄴睙灂䝁䅅䅢杁䙁䅁杣療䝁䅙兡獂䝁䅕䅉瑁䍁䅁杍睁䑁䅉杍杁䍁䄰䅉ぁ䍁䄰免㕁䍁䄰杍祁䍁䄴䅥獂䡁䅍䅥摂䙁䅁睑䡂䍁䅣光歁䙁䅧䅊ぁ䑁䅉䅁㕃杄䅁䅣䅁䍁䅣睗䙂䙁䅕䅉䝂䝁䅫杢桂䝁䄴睙灂䝁䅅䅢杁䙁䅁杣療䝁䅙兡獂䝁䅕䅉瑁䍁䅁杍睁䑁䅉杍杁䍁䄰䅉ぁ䍁䄰免㕁䍁䄰杍祁䍁䄴䅥獂䡁䅍䅥摂䙁䅁睑䡂䍁䅣光歁䙁䅧䅊ぁ䑁䅍䅁㝃杄䅁杣䅁䍁䅣睗䙂䙁䅕䅉䝂䝁䅫杢桂䝁䄴睙灂䝁䅅䅢杁䙁䅁杣療䝁䅙兡獂䝁䅕䅉瑁䍁䅁杍睁䑁䅉杍杁䍁䄰䅉ぁ䍁䄰免㕁䍁䄰杍祁䍁䄴䅥獂䡁䅍䅥摂䙁䅁兒䡂䍁䅣光歁䕁䅉䅊硁䑁䅅兎䅁佁佁䅁睂䅁䅁睊扂䕁䅕兖杁䕁䅙兡畂䝁䅅杢橂䝁䅫兙獂䍁䅁䅕祂䝁䄸杚灂䝁䅷党杁䍁䄰䅉祁䑁䅁杍祁䍁䅁兌杁䑁䅑兌硁䑁䅫兌祁䑁䅉杌㑂䝁䅷督㑂䙁䄰䅕䙂䕁䅣睊桁䍁䅑睑歁䑁䅉䅍䅁乁佷䅁㡂䅁䅁睊扂䕁䅕兖杁䕁䅙兡畂䝁䅅杢橂䝁䅫兙獂䍁䅁䅕祂䝁䄸杚灂䝁䅷党杁䍁䄰䅉祁䑁䅁杍祁䍁䅁兌杁䑁䅑兌硁䑁䅫兌祁䑁䅉杌㑂䝁䅷督㑂䙁䄰䅕䙂䕁䅣睊桁䍁䅑睑歁䑁䅉䅎㙁䍁䅑睑歁䑁䅍兎䅁乁伴䅁睂䅁䅁睊扂䕁䅕兖杁䕁䅙兡畂䝁䅅杢橂䝁䅫兙獂䍁䅁䅕祂䝁䄸杚灂䝁䅷党杁䍁䄰䅉祁䑁䅁杍祁䍁䅁兌杁䑁䅑兌硁䑁䅫兌祁䑁䅉杌㑂䝁䅷督㑂䙁䄰䅕䙂䕁䅣睊桁䍁䅑睑歁䑁䅍李䅁佁佉䅁⭂䅁䅁睊扂䕁䅕兖杁䕁䅙兡畂䝁䅅杢橂䝁䅫兙獂䍁䅁䅕祂䝁䄸杚灂䝁䅷党杁䍁䄰䅉祁䑁䅁杍祁䍁䅁兌杁䑁䅑兌硁䑁䅫兌祁䑁䅉杌㑂䝁䅷督㑂䙁䄰䅕䙂䕁䅣睊桁䍁䅑睑歁䑁䅑免㙁䍁䅑睑歁䑁䅅免穁䅁䅁䄵䄴䥁䅁䅁湁䙁䅳兒噂䍁䅁杒灂䝁䄴兙畂䝁䅍兡桂䝁䅷䅉兂䡁䅉睢浂䝁䅫䅢求䍁䅁兌杁䑁䅉䅍祁䑁䅉䅉瑁䍁䅁䅎瑁䑁䅅兏瑁䑁䅉杍畁䡁䅧䅢穂䡁䅧兘兂䕁䅕睒湁䍁䅅䅊䕂䍁䅑免硁䑁䅧杏歁䕁䄸䅊硁䑁䅅䅏䅁佁佅䅁㡂䅁䅁睊扂䕁䅕兖杁䕁䅙兡畂䝁䅅杢橂䝁䅫兙獂䍁䅁䅕祂䝁䄸杚灂䝁䅷党杁䍁䄰䅉祁䑁䅁杍祁䍁䅁兌杁䑁䅑兌硁䑁䅫兌祁䑁䅉杌㑂䝁䅷督㑂䙁䄰䅕䙂䕁䅣睊桁䍁䅑杒歁䑁䅉䅍㙁䍁䅑睒歁䑁䅉䅍䅁乁估䅁㡂䅁䅁睊扂䕁䅕兖杁䕁䅙兡畂䝁䅅杢橂䝁䅫兙獂䍁䅁䅕祂䝁䄸杚灂䝁䅷党杁䍁䄰䅉祁䑁䅁杍祁䍁䅁兌杁䑁䅑兌硁䑁䅫兌祁䑁䅉杌㑂䝁䅷督㑂䙁䄰䅕䙂䕁䅣睊桁䍁䅑杒歁䑁䅉免㙁䍁䅑睒歁䑁䅉免䅁乁伸䅁㡂䅁䅁睊扂䕁䅕兖杁䕁䅙兡畂䝁䅅杢橂䝁䅫兙獂䍁䅁䅕祂䝁䄸杚灂䝁䅷党杁䍁䄰䅉祁䑁䅁杍祁䍁䅁兌杁䑁䅑兌硁䑁䅫兌祁䑁䅉杌㑂䝁䅷督㑂䙁䄰䅕䙂䕁䅣睊桁䍁䅑杒歁䑁䅍李㙁䍁䅑杓歁䑁䅍李䅁佁位䅁㡂䅁䅁睊扂䕁䅕兖杁䕁䅙兡畂䝁䅅杢橂䝁䅫兙獂䍁䅁䅕祂䝁䄸杚灂䝁䅷党杁䍁䄰䅉祁䑁䅁杍祁䍁䅁兌杁䑁䅑兌硁䑁䅫兌祁䑁䅉杌㑂䝁䅷督㑂䙁䄰䅕䙂䕁䅣睊桁䍁䅑杒歁䑁䅍睎㙁䍁䅑杓歁䑁䅍睎䅁佁何䅁睂䅁䅁睊扂䕁䅕兖杁䕁䅙兡畂䝁䅅杢橂䝁䅫兙獂䍁䅁䅕祂䝁䄸杚灂䝁䅷党杁䍁䄰䅉祁䑁䅁杍祁䍁䅁兌杁䑁䅑兌硁䑁䅫兌祁䑁䅉杌㑂䝁䅷督㑂䙁䄰䅕䙂䕁䅣睊桁䍁䅑睕歁䑁䅍兏䅁佁佯䅁睂䅁䅁睊扂䕁䅕兖杁䕁䅙兡畂䝁䅅杢橂䝁䅫兙獂䍁䅁䅕祂䝁䄸杚灂䝁䅷党杁䍁䄰䅉祁䑁䅁杍祁䍁䅁兌杁䑁䅑兌硁䑁䅫兌祁䑁䅉杌㑂䝁䅷督㑂䙁䄰䅕䙂䕁䅣睊桁䍁䅑杖歁䑁䅑杍䅁佁余䅁㡂䅁䅁睊扂䕁䅕兖杁䕁䅙兡畂䝁䅅杢橂䝁䅫兙獂䍁䅁䅕祂䝁䄸杚灂䝁䅷党杁䍁䄰䅉祁䑁䅁杍祁䍁䅁兌杁䑁䅑兌硁䑁䅫兌祁䑁䅉杌㑂䝁䅷督㑂䙁䄰䅕䙂䕁䅣睊桁䍁䅑睖歁䑁䅑䅏㙁䍁䅑睖歁䑁䅕李䅁佁佧䅁睂䅁䅁睊扂䕁䅕兖杁䕁䅙兡畂䝁䅅杢橂䝁䅫兙獂䍁䅁䅕祂䝁䄸杚灂䝁䅷党杁䍁䄰䅉祁䑁䅁杍祁䍁䅁兌杁䑁䅑兌硁䑁䅫兌祁䑁䅉杌㑂䝁䅷督㑂䙁䄰䅕䙂䕁䅣睊桁䍁䅑䅗歁䑁䅑杍䅁佁佣䅁睂䅁䅁睊扂䕁䅕兖杁䕁䅙兡畂䝁䅅杢橂䝁䅫兙獂䍁䅁䅕祂䝁䄸杚灂䝁䅷党杁䍁䄰䅉祁䑁䅁杍祁䍁䅁兌杁䑁䅑兌硁䑁䅫兌祁䑁䅉杌㑂䝁䅷督㑂䙁䄰䅕䙂䕁䅣睊桁䍁䅑䅗歁䑁䅑睍䅁佁佫䅁祂䅁䅁睊扂䕁䅕兖杁䕁䅙兡畂䝁䅅杢橂䝁䅫兙獂䍁䅁䅕祂䝁䄸杚灂䝁䅷党杁䍁䄰䅉祁䑁䅁杍祁䍁䅁兌杁䑁䅑兌硁䑁䅫兌祁䑁䅉杌㑂䝁䅷督㑂䙁䄰䅕佂䕁䄰睊桁䍁䅑村歁䑁䅅免ㅁ䅁䅁党䄸䡁䅁䅁湁䙁䅳兒噂䍁䅁杒灂䝁䄴兙畂䝁䅍兡桂䝁䅷䅉兂䡁䅉睢浂䝁䅫䅢求䍁䅁兌杁䑁䅉䅍祁䑁䅉䅉瑁䍁䅁䅎瑁䑁䅅兏瑁䑁䅉杍畁䡁䅧䅢穂䡁䅧兘兂䕁䄴兔湁䍁䅅䅊䑂䍁䅑杍睁䅁䅁䅗䄸䡁䅷䅁湁䙁䅳兒噂䍁䅁杒灂䝁䄴兙畂䝁䅍兡桂䝁䅷䅉兂䡁䅉睢浂䝁䅫䅢求䍁䅁兌杁䑁䅉䅍祁䑁䅉䅉瑁䍁䅁䅎瑁䑁䅅兏瑁䑁䅉杍畁䡁䅧䅢穂䡁䅧兘兂䕁䄴兔湁䍁䅅䅊䑂䍁䅑杍ぁ䑁䅯䅊䑂䍁䅑睍ㅁ䅁䅁杗䄸䡁䅁䅁湁䙁䅳兒噂䍁䅁杒灂䝁䄴兙畂䝁䅍兡桂䝁䅷䅉兂䡁䅉睢浂䝁䅫䅢求䍁䅁兌杁䑁䅉䅍祁䑁䅉䅉瑁䍁䅁䅎瑁䑁䅅兏瑁䑁䅉杍畁䡁䅧䅢穂䡁䅧兘兂䕁䄴兔湁䍁䅅䅊䑂䍁䅑睍㉁䅁䅁䅘䄸䡁䄴䅁湁䙁䅳兒噂䍁䅁杒灂䝁䄴兙畂䝁䅍兡桂䝁䅷䅉兂䡁䅉睢浂䝁䅫䅢求䍁䅁兌杁䑁䅉䅍祁䑁䅉䅉瑁䍁䅁䅎瑁䑁䅅兏瑁䑁䅉杍畁䡁䅧䅢穂䡁䅧兘兂䕁䄴兔湁䍁䅅䅊䑂䍁䅑䅎硁䑁䅯䅊䑂䍁䅑免硁䑁䅍䅁敂睄䅁䅧䅁䍁䅣睗䙂䙁䅕䅉䝂䝁䅫杢桂䝁䄴睙灂䝁䅅䅢杁䙁䅁杣療䝁䅙兡獂䝁䅕䅉瑁䍁䅁杍睁䑁䅉杍杁䍁䄰䅉ぁ䍁䄰免㕁䍁䄰杍祁䍁䄴䅥獂䡁䅍䅥摂䙁䅁杔乂䍁䅣光歁䕁䅑䅊硁䑁䅅䅏㙁䍁䅑睔歁䑁䅅免㑁䅁䅁杚䄸䡁䅷䅁湁䙁䅳兒噂䍁䅁杒灂䝁䄴兙畂䝁䅍兡桂䝁䅷䅉兂䡁䅉睢浂䝁䅫䅢求䍁䅁兌杁䑁䅉䅍祁䑁䅉䅉瑁䍁䅁䅎瑁䑁䅅兏瑁䑁䅉杍畁䡁䅧䅢穂䡁䅧兘兂䕁䄴兔湁䍁䅅䅊䝂䍁䅑杍睁䑁䅯䅊䡂䍁䅑杍睁䅁䅁兗䄸䡁䅷䅁湁䙁䅳兒噂䍁䅁杒灂䝁䄴兙畂䝁䅍兡桂䝁䅷䅉兂䡁䅉睢浂䝁䅫䅢求䍁䅁兌杁䑁䅉䅍祁䑁䅉䅉瑁䍁䅁䅎瑁䑁䅅兏瑁䑁䅉杍畁䡁䅧䅢穂䡁䅧兘兂䕁䄴兔湁䍁䅅䅊䝂䍁䅑杍硁䑁䅯䅊䡂䍁䅑杍硁䅁䅁睗䄸䡁䅷䅁湁䙁䅳兒噂䍁䅁杒灂䝁䄴兙畂䝁䅍兡桂䝁䅷䅉兂䡁䅉睢浂䝁䅫䅢求䍁䅁兌杁䑁䅉䅍祁䑁䅉䅉瑁䍁䅁䅎瑁䑁䅅兏瑁䑁䅉杍畁䡁䅧䅢穂䡁䅧兘兂䕁䄴兔湁䍁䅅䅊䝂䍁䅑睍㉁䑁䅯䅊䭂䍁䅑睍㉁䅁䅁兘䄸䡁䅷䅁湁䙁䅳兒噂䍁䅁杒灂䝁䄴兙畂䝁䅍兡桂䝁䅷䅉兂䡁䅉睢浂䝁䅫䅢求䍁䅁兌杁䑁䅉䅍祁䑁䅉䅉瑁䍁䅁䅎瑁䑁䅅兏瑁䑁䅉杍畁䡁䅧䅢穂䡁䅧兘兂䕁䄴兔湁䍁䅅䅊䝂䍁䅑睍㍁䑁䅯䅊䭂䍁䅑睍㍁䅁䅁睘䄸䡁䅁䅁湁䙁䅳兒噂䍁䅁杒灂䝁䄴兙畂䝁䅍兡桂䝁䅷䅉兂䡁䅉睢浂䝁䅫䅢求䍁䅁兌杁䑁䅉䅍祁䑁䅉䅉瑁䍁䅁䅎瑁䑁䅅兏瑁䑁䅉杍畁䡁䅧䅢穂䡁䅧兘兂䕁䄴兔湁䍁䅅䅊呂䍁䅑睍㕁䅁䅁䅙䄸䡁䅁䅁湁䙁䅳兒噂䍁䅁杒灂䝁䄴兙畂䝁䅍兡桂䝁䅷䅉兂䡁䅉睢浂䝁䅫䅢求䍁䅁兌杁䑁䅉䅍祁䑁䅉䅉瑁䍁䅁䅎瑁䑁䅅兏瑁䑁䅉杍畁䡁䅧䅢穂䡁䅧兘兂䕁䄴兔湁䍁䅅䅊坂䍁䅑䅎祁䅁䅁兙䄸䡁䅷䅁湁䙁䅳兒噂䍁䅁杒灂䝁䄴兙畂䝁䅍兡桂䝁䅷䅉兂䡁䅉睢浂䝁䅫䅢求䍁䅁兌杁䑁䅉䅍祁䑁䅉䅉瑁䍁䅁䅎瑁䑁䅅兏瑁䑁䅉杍畁䡁䅧䅢穂䡁䅧兘兂䕁䄴兔湁䍁䅅䅊塂䍁䅑䅎㑁䑁䅯䅊塂䍁䅑兎㉁䅁䅁睙䄸䡁䅁䅁湁䙁䅳兒噂䍁䅁杒灂䝁䄴兙畂䝁䅍兡桂䝁䅷䅉兂䡁䅉睢浂䝁䅫䅢求䍁䅁兌杁䑁䅉䅍祁䑁䅉䅉瑁䍁䅁䅎瑁䑁䅅兏瑁䑁䅉杍畁䡁䅧䅢穂䡁䅧兘兂䕁䄴兔湁䍁䅅䅊奂䍁䅑䅎祁䅁䅁杙䄸䡁䅁䅁湁䙁䅳兒噂䍁䅁杒灂䝁䄴兙畂䝁䅍兡桂䝁䅷䅉兂䡁䅉睢浂䝁䅫䅢求䍁䅁兌杁䑁䅉䅍祁䑁䅉䅉瑁䍁䅁䅎瑁䑁䅅兏瑁䑁䅉杍畁䡁䅧䅢穂䡁䅧兘兂䕁䄴兔湁䍁䅅䅊奂䍁䅑䅎穁䅁䅁䅚䄸䡁䅉䅁湁䙁䅳兒噂䍁䅁杒灂䝁䄴兙畂䝁䅍兡桂䝁䅷䅉兂䡁䅉睢浂䝁䅫䅢求䍁䅁兌杁䑁䅉䅍祁䑁䅉䅉瑁䍁䅁䅎瑁䑁䅅兏瑁䑁䅉杍畁䡁䅧䅢穂䡁䅧兘兂䕁䄴睖湁䍁䅅䅊䍂䍁䅑免硁䑁䅕䅁慃杄䅁䅣䅁䍁䅣睗䙂䙁䅕䅉䝂䝁䅫杢桂䝁䄴睙灂䝁䅅䅢杁䙁䅁杣療䝁䅙兡獂䝁䅕䅉瑁䍁䅁杍睁䑁䅉杍杁䍁䄰䅉ぁ䍁䄰免㕁䍁䄰杍祁䍁䄴䅥獂䡁䅍䅥摂䙁䅁杔塂䍁䅣光歁䕁䅍䅊祁䑁䅁䅁剃杄䅁䅦䅁䍁䅣睗䙂䙁䅕䅉䝂䝁䅫杢桂䝁䄴睙灂䝁䅅䅢杁䙁䅁杣療䝁䅙兡獂䝁䅕䅉瑁䍁䅁杍睁䑁䅉杍杁䍁䄰䅉ぁ䍁䄰免㕁䍁䄰杍祁䍁䄴䅥獂䡁䅍䅥摂䙁䅁杔塂䍁䅣光歁䕁䅍䅊祁䑁䅑杏歁䕁䅍䅊穁䑁䅕䅁呃杄䅁䅣䅁䍁䅣睗䙂䙁䅕䅉䝂䝁䅫杢桂䝁䄴睙灂䝁䅅䅢杁䙁䅁杣療䝁䅙兡獂䝁䅕䅉瑁䍁䅁杍睁䑁䅉杍杁䍁䄰䅉ぁ䍁䄰免㕁䍁䄰杍祁䍁䄴䅥獂䡁䅍䅥摂䙁䅁杔塂䍁䅣光歁䕁䅍䅊穁䑁䅙䅁噃杄䅁杦䅁䍁䅣睗䙂䙁䅕䅉䝂䝁䅫杢桂䝁䄴睙灂䝁䅅䅢杁䙁䅁杣療䝁䅙兡獂䝁䅕䅉瑁䍁䅁杍睁䑁䅉杍杁䍁䄰䅉ぁ䍁䄰免㕁䍁䄰杍祁䍁䄴䅥獂䡁䅍䅥摂䙁䅁杔塂䍁䅣光歁䕁䅍䅊ぁ䑁䅅杏歁䕁䅍䅊硁䑁䅅睍䅁䩁佣䅁䅃䅁䅁睊扂䕁䅕兖杁䕁䅙兡畂䝁䅅杢橂䝁䅫兙獂䍁䅁䅕祂䝁䄸杚灂䝁䅷党杁䍁䄰䅉祁䑁䅁杍祁䍁䅁兌杁䑁䅑兌硁䑁䅫兌祁䑁䅉杌㑂䝁䅷督㑂䙁䄰䅕佂䙁䅣睊桁䍁䅑䅒歁䑁䅅免㑁䑁䅯䅊偂䍁䅑免硁䑁䅧䅁扃杄䅁䅦䅁䍁䅣睗䙂䙁䅕䅉䝂䝁䅫杢桂䝁䄴睙灂䝁䅅䅢杁䙁䅁杣療䝁䅙兡獂䝁䅕䅉瑁䍁䅁杍睁䑁䅉杍杁䍁䄰䅉ぁ䍁䄰免㕁䍁䄰杍祁䍁䄴䅥獂䡁䅍䅥摂䙁䅁杔塂䍁䅣光歁䕁䅙䅊祁䑁䅁杏歁䕁䅣䅊祁䑁䅁䅁千杄䅁䅦䅁䍁䅣睗䙂䙁䅕䅉䝂䝁䅫杢桂䝁䄴睙灂䝁䅅䅢杁䙁䅁杣療䝁䅙兡獂䝁䅕䅉瑁䍁䅁杍睁䑁䅉杍杁䍁䄰䅉ぁ䍁䄰免㕁䍁䄰杍祁䍁䄴䅥獂䡁䅍䅥摂䙁䅁杔塂䍁䅣光歁䕁䅙䅊祁䑁䅅杏歁䕁䅣䅊祁䑁䅅䅁啃杄䅁䅦䅁䍁䅣睗䙂䙁䅕䅉䝂䝁䅫杢桂䝁䄴睙灂䝁䅅䅢杁䙁䅁杣療䝁䅙兡獂䝁䅕䅉瑁䍁䅁杍睁䑁䅉杍杁䍁䄰䅉ぁ䍁䄰免㕁䍁䄰杍祁䍁䄴䅥獂䡁䅍䅥摂䙁䅁杔塂䍁䅣光歁䕁䅙䅊穁䑁䅙杏歁䕁䅯䅊穁䑁䅙䅁坃杄䅁䅦䅁䍁䅣睗䙂䙁䅕䅉䝂䝁䅫杢桂䝁䄴睙灂䝁䅅䅢杁䙁䅁杣療䝁䅙兡獂䝁䅕䅉瑁䍁䅁杍睁䑁䅉杍杁䍁䄰䅉ぁ䍁䄰免㕁䍁䄰杍祁䍁䄴䅥獂䡁䅍䅥摂䙁䅁杔塂䍁䅣光歁䕁䅙䅊穁䑁䅣杏歁䕁䅯䅊穁䑁䅣䅁奃杄䅁䅣䅁䍁䅣睗䙂䙁䅕䅉䝂䝁䅫杢桂䝁䄴睙灂䝁䅅䅢杁䙁䅁杣療䝁䅙兡獂䝁䅕䅉瑁䍁䅁杍睁䑁䅉杍杁䍁䄰䅉ぁ䍁䄰免㕁䍁䄰杍祁䍁䄴䅥獂䡁䅍䅥摂䙁䅁杔塂䍁䅣光歁䙁䅍䅊穁䑁䅫䅁婃杄䅁䅣䅁䍁䅣睗䙂䙁䅕䅉䝂䝁䅫杢桂䝁䄴睙灂䝁䅅䅢杁䙁䅁杣療䝁䅙兡獂䝁䅕䅉瑁䍁䅁杍睁䑁䅉杍杁䍁䄰䅉ぁ䍁䄰免㕁䍁䄰杍祁䍁䄴䅥獂䡁䅍䅥摂䙁䅁杔塂䍁䅣光歁䙁䅙䅊ぁ䑁䅉䅁捃杄䅁䅦䅁䍁䅣睗䙂䙁䅕䅉䝂䝁䅫杢桂䝁䄴睙灂䝁䅅䅢杁䙁䅁杣療䝁䅙兡獂䝁䅕䅉瑁䍁䅁杍睁䑁䅉杍杁䍁䄰䅉ぁ䍁䄰免㕁䍁䄰杍祁䍁䄴䅥獂䡁䅍䅥摂䙁䅁杔塂䍁䅣光歁䙁䅣䅊ぁ䑁䅧杏歁䙁䅣䅊ㅁ䑁䅙䅁敃杄䅁䅣䅁䍁䅣睗䙂䙁䅕䅉䝂䝁䅫杢桂䝁䄴睙灂䝁䅅䅢杁䙁䅁杣療䝁䅙兡獂䝁䅕䅉瑁䍁䅁杍睁䑁䅉杍杁䍁䄰䅉ぁ䍁䄰免㕁䍁䄰杍祁䍁䄴䅥獂䡁䅍䅥摂䙁䅁杔塂䍁䅣光歁䙁䅧䅊ぁ䑁䅉䅁摃杄䅁䅣䅁䍁䅣睗䙂䙁䅕䅉䝂䝁䅫杢桂䝁䄴睙灂䝁䅅䅢杁䙁䅁杣療䝁䅙兡獂䝁䅕䅉瑁䍁䅁杍睁䑁䅉杍杁䍁䄰䅉ぁ䍁䄰免㕁䍁䄰杍祁䍁䄴䅥獂䡁䅍䅥摂䙁䅁杔塂䍁䅣光歁䙁䅧䅊ぁ䑁䅍䅁晃杄䅁杣䅁䍁䅣睗䙂䙁䅕䅉䝂䝁䅫杢桂䝁䄴睙灂䝁䅅䅢杁䙁䅁杣療䝁䅙兡獂䝁䅕䅉瑁䍁䅁杍睁䑁䅉杍杁䍁䄰䅉ぁ䍁䄰免㕁䍁䄰杍祁䍁䄴䅥獂䡁䅍䅥摂䙁䅁睔卂䍁䅣光歁䕁䅉䅊硁䑁䅅兎䅁䵁佳䅁睂䅁䅁睊扂䕁䅕兖杁䕁䅙兡畂䝁䅅杢橂䝁䅫兙獂䍁䅁䅕祂䝁䄸杚灂䝁䅷党杁䍁䄰䅉祁䑁䅁杍祁䍁䅁兌杁䑁䅑兌硁䑁䅫兌祁䑁䅉杌㑂䝁䅷督㑂䙁䄰䅕偂䙁䅉睊桁䍁䅑睑歁䑁䅉䅍䅁䱁伴䅁㡂䅁䅁睊扂䕁䅕兖杁䕁䅙兡畂䝁䅅杢橂䝁䅫兙獂䍁䅁䅕祂䝁䄸杚灂䝁䅷党杁䍁䄰䅉祁䑁䅁杍祁䍁䅁兌杁䑁䅑兌硁䑁䅫兌祁䑁䅉杌㑂䝁䅷督㑂䙁䄰䅕偂䙁䅉睊桁䍁䅑睑歁䑁䅉䅎㙁䍁䅑睑歁䑁䅍兎䅁䵁佁䅁睂䅁䅁睊扂䕁䅕兖杁䕁䅙兡畂䝁䅅杢橂䝁䅫兙獂䍁䅁䅕祂䝁䄸杚灂䝁䅷党杁䍁䄰䅉祁䑁䅁杍祁䍁䅁兌杁䑁䅑兌硁䑁䅫兌祁䑁䅉杌㑂䝁䅷督㑂䙁䄰䅕偂䙁䅉睊桁䍁䅑睑歁䑁䅍李䅁䵁余䅁⭂䅁䅁睊扂䕁䅕兖杁䕁䅙兡畂䝁䅅杢橂䝁䅫兙獂䍁䅁䅕祂䝁䄸杚灂䝁䅷党杁䍁䄰䅉祁䑁䅁杍祁䍁䅁兌杁䑁䅑兌硁䑁䅫兌祁䑁䅉杌㑂䝁䅷督㑂䙁䄰䅕偂䙁䅉睊桁䍁䅑睑歁䑁䅑免㙁䍁䅑睑歁䑁䅅免穁䅁䅁䅹䄴䥁䅁䅁湁䙁䅳兒噂䍁䅁杒灂䝁䄴兙畂䝁䅍兡桂䝁䅷䅉兂䡁䅉睢浂䝁䅫䅢求䍁䅁兌杁䑁䅉䅍祁䑁䅉䅉瑁䍁䅁䅎瑁䑁䅅兏瑁䑁䅉杍畁䡁䅧䅢穂䡁䅧兘兂䕁䄸杕湁䍁䅅䅊䕂䍁䅑免硁䑁䅧杏歁䕁䄸䅊硁䑁䅅䅏䅁䵁佷䅁㡂䅁䅁睊扂䕁䅕兖杁䕁䅙兡畂䝁䅅杢橂䝁䅫兙獂䍁䅁䅕祂䝁䄸杚灂䝁䅷党杁䍁䄰䅉祁䑁䅁杍祁䍁䅁兌杁䑁䅑兌硁䑁䅫兌祁䑁䅉杌㑂䝁䅷督㑂䙁䄰䅕偂䙁䅉睊桁䍁䅑杒歁䑁䅉䅍㙁䍁䅑睒歁䑁䅉䅍䅁䱁伸䅁㡂䅁䅁睊扂䕁䅕兖杁䕁䅙兡畂䝁䅅杢橂䝁䅫兙獂䍁䅁䅕祂䝁䄸杚灂䝁䅷党杁䍁䄰䅉祁䑁䅁杍祁䍁䅁兌杁䑁䅑兌硁䑁䅫兌祁䑁䅉杌㑂䝁䅷督㑂䙁䄰䅕偂䙁䅉睊桁䍁䅑杒歁䑁䅉免㙁䍁䅑睒歁䑁䅉免䅁䵁佅䅁㡂䅁䅁睊扂䕁䅕兖杁䕁䅙兡畂䝁䅅杢橂䝁䅫兙獂䍁䅁䅕祂䝁䄸杚灂䝁䅷党杁䍁䄰䅉祁䑁䅁杍祁䍁䅁兌杁䑁䅑兌硁䑁䅫兌祁䑁䅉杌㑂䝁䅷督㑂䙁䄰䅕偂䙁䅉睊桁䍁䅑杒歁䑁䅍李㙁䍁䅑杓歁䑁䅍李䅁䵁佣䅁㡂䅁䅁睊扂䕁䅕兖杁䕁䅙兡畂䝁䅅杢橂䝁䅫兙獂䍁䅁䅕祂䝁䄸杚灂䝁䅷党杁䍁䄰䅉祁䑁䅁杍祁䍁䅁兌杁䑁䅑兌硁䑁䅫兌祁䑁䅉杌㑂䝁䅷督㑂䙁䄰䅕偂䙁䅉睊桁䍁䅑杒歁䑁䅍睎㙁䍁䅑杓歁䑁䅍睎䅁䵁佫䅁睂䅁䅁睊扂䕁䅕兖杁䕁䅙兡畂䝁䅅杢橂䝁䅫兙獂䍁䅁䅕祂䝁䄸杚灂䝁䅷党杁䍁䄰䅉祁䑁䅁杍祁䍁䅁兌杁䑁䅑兌硁䑁䅫兌祁䑁䅉杌㑂䝁䅷督㑂䙁䄰䅕偂䙁䅉睊桁䍁䅑睕歁䑁䅍兏䅁䵁佯䅁睂䅁䅁睊扂䕁䅕兖杁䕁䅙兡畂䝁䅅杢橂䝁䅫兙獂䍁䅁䅕祂䝁䄸杚灂䝁䅷党杁䍁䄰䅉祁䑁䅁杍祁䍁䅁兌杁䑁䅑兌硁䑁䅫兌祁䑁䅉杌㑂䝁䅷督㑂䙁䄰䅕偂䙁䅉睊桁䍁䅑杖歁䑁䅑杍䅁䵁佉䅁㡂䅁䅁睊扂䕁䅕兖杁䕁䅙兡畂䝁䅅杢橂䝁䅫兙獂䍁䅁䅕祂䝁䄸杚灂䝁䅷党杁䍁䄰䅉祁䑁䅁杍祁䍁䅁兌杁䑁䅑兌硁䑁䅫兌祁䑁䅉杌㑂䝁䅷督㑂䙁䄰䅕偂䙁䅉睊桁䍁䅑睖歁䑁䅑䅏㙁䍁䅑睖歁䑁䅕李䅁䵁佑䅁睂䅁䅁睊扂䕁䅕兖杁䕁䅙兡畂䝁䅅杢橂䝁䅫兙獂䍁䅁䅕祂䝁䄸杚灂䝁䅷党杁䍁䄰䅉祁䑁䅁杍祁䍁䅁兌杁䑁䅑兌硁䑁䅫兌祁䑁䅉杌㑂䝁䅷督㑂䙁䄰䅕偂䙁䅉睊桁䍁䅑䅗歁䑁䅑杍䅁䵁位䅁睂䅁䅁睊扂䕁䅕兖杁䕁䅙兡畂䝁䅅杢橂䝁䅫兙獂䍁䅁䅕祂䝁䄸杚灂䝁䅷党杁䍁䄰䅉祁䑁䅁杍祁䍁䅁兌杁䑁䅑兌硁䑁䅫兌祁䑁䅉杌㑂䝁䅷督㑂䙁䄰䅕偂䙁䅉睊桁䍁䅑䅗歁䑁䅑睍䅁䵁何䅁祂䅁䅁睊扂䕁䅕兖杁䕁䅙兡畂䝁䅅杢橂䝁䅫兙獂䍁䅁䅕祂䝁䄸杚灂䝁䅷党杁䍁䄰䅉祁䑁䅁杍祁䍁䅁兌杁䑁䅑兌硁䑁䅫兌祁䑁䅉杌㑂䝁䅷督㑂䙁䄰䅕兂䕁䅷睊桁䍁䅑村歁䑁䅅免ㅁ䅁䅁儰䄴䡁䅁䅁湁䙁䅳兒噂䍁䅁杒灂䝁䄴兙畂䝁䅍兡桂䝁䅷䅉兂䡁䅉睢浂䝁䅫䅢求䍁䅁兌杁䑁䅉䅍祁䑁䅉䅉瑁䍁䅁䅎瑁䑁䅅兏瑁䑁䅉杍畁䡁䅧䅢穂䡁䅧兘兂䙁䅁䅔湁䍁䅅䅊䑂䍁䅑杍睁䅁䅁兺䄴䡁䅷䅁湁䙁䅳兒噂䍁䅁杒灂䝁䄴兙畂䝁䅍兡桂䝁䅷䅉兂䡁䅉睢浂䝁䅫䅢求䍁䅁兌杁䑁䅉䅍祁䑁䅉䅉瑁䍁䅁䅎瑁䑁䅅兏瑁䑁䅉杍畁䡁䅧䅢穂䡁䅧兘兂䙁䅁䅔湁䍁䅅䅊䑂䍁䅑杍ぁ䑁䅯䅊䑂䍁䅑睍ㅁ䅁䅁睺䄴䡁䅁䅁湁䙁䅳兒噂䍁䅁杒灂䝁䄴兙畂䝁䅍兡桂䝁䅷䅉兂䡁䅉睢浂䝁䅫䅢求䍁䅁兌杁䑁䅉䅍祁䑁䅉䅉瑁䍁䅁䅎瑁䑁䅅兏瑁䑁䅉杍畁䡁䅧䅢穂䡁䅧兘兂䙁䅁䅔湁䍁䅅䅊䑂䍁䅑睍㉁䅁䅁眰䄴䡁䄴䅁湁䙁䅳兒噂䍁䅁杒灂䝁䄴兙畂䝁䅍兡桂䝁䅷䅉兂䡁䅉睢浂䝁䅫䅢求䍁䅁兌杁䑁䅉䅍祁䑁䅉䅉瑁䍁䅁䅎瑁䑁䅅兏瑁䑁䅉杍畁䡁䅧䅢穂䡁䅧兘兂䙁䅁䅔湁䍁䅅䅊䑂䍁䅑䅎硁䑁䅯䅊䑂䍁䅑免硁䑁䅍䅁噄杄䅁䅧䅁䍁䅣睗䙂䙁䅕䅉䝂䝁䅫杢桂䝁䄴睙灂䝁䅅䅢杁䙁䅁杣療䝁䅙兡獂䝁䅕䅉瑁䍁䅁杍睁䑁䅉杍杁䍁䄰䅉ぁ䍁䄰免㕁䍁䄰杍祁䍁䄴䅥獂䡁䅍䅥摂䙁䅁䅕䵂䍁䅣光歁䕁䅑䅊硁䑁䅅䅏㙁䍁䅑睔歁䑁䅅免㑁䅁䅁朰䄴䡁䅷䅁湁䙁䅳兒噂䍁䅁杒灂䝁䄴兙畂䝁䅍兡桂䝁䅷䅉兂䡁䅉睢浂䝁䅫䅢求䍁䅁兌杁䑁䅉䅍祁䑁䅉䅉瑁䍁䅁䅎瑁䑁䅅兏瑁䑁䅉杍畁䡁䅧䅢穂䡁䅧兘兂䙁䅁䅔湁䍁䅅䅊䝂䍁䅑杍睁䑁䅯䅊䡂䍁䅑杍睁䅁䅁杺䄴䡁䅷䅁湁䙁䅳兒噂䍁䅁杒灂䝁䄴兙畂䝁䅍兡桂䝁䅷䅉兂䡁䅉睢浂䝁䅫䅢求䍁䅁兌杁䑁䅉䅍祁䑁䅉䅉瑁䍁䅁䅎瑁䑁䅅兏瑁䑁䅉杍畁䡁䅧䅢穂䡁䅧兘兂䙁䅁䅔湁䍁䅅䅊䝂䍁䅑杍硁䑁䅯䅊䡂䍁䅑杍硁䅁䅁䄰䄴䡁䅷䅁湁䙁䅳兒噂䍁䅁杒灂䝁䄴兙畂䝁䅍兡桂䝁䅷䅉兂䡁䅉睢浂䝁䅫䅢求䍁䅁兌杁䑁䅉䅍祁䑁䅉䅉瑁䍁䅁䅎瑁䑁䅅兏瑁䑁䅉杍畁䡁䅧䅢穂䡁䅧兘兂䙁䅁䅔湁䍁䅅䅊䝂䍁䅑睍㉁䑁䅯䅊䭂䍁䅑睍㉁䅁䅁䄱䄴䡁䅷䅁湁䙁䅳兒噂䍁䅁杒灂䝁䄴兙畂䝁䅍兡桂䝁䅷䅉兂䡁䅉睢浂䝁䅫䅢求䍁䅁兌杁䑁䅉䅍祁䑁䅉䅉瑁䍁䅁䅎瑁䑁䅅兏瑁䑁䅉杍畁䡁䅧䅢穂䡁䅧兘兂䙁䅁䅔湁䍁䅅䅊䝂䍁䅑睍㍁䑁䅯䅊䭂䍁䅑睍㍁䅁䅁朱䄴䡁䅁䅁湁䙁䅳兒噂䍁䅁杒灂䝁䄴兙畂䝁䅍兡桂䝁䅷䅉兂䡁䅉睢浂䝁䅫䅢求䍁䅁兌杁䑁䅉䅍祁䑁䅉䅉瑁䍁䅁䅎瑁䑁䅅兏瑁䑁䅉杍畁䡁䅧䅢穂䡁䅧兘兂䙁䅁䅔湁䍁䅅䅊呂䍁䅑睍㕁䅁䅁眲䄴䡁䅁䅁湁䙁䅳兒噂䍁䅁杒灂䝁䄴兙畂䝁䅍兡桂䝁䅷䅉兂䡁䅉睢浂䝁䅫䅢求䍁䅁兌杁䑁䅉䅍祁䑁䅉䅉瑁䍁䅁䅎瑁䑁䅅兏瑁䑁䅉杍畁䡁䅧䅢穂䡁䅧兘兂䙁䅁䅔湁䍁䅅䅊坂䍁䅑䅎祁䅁䅁眱䄴䡁䅷䅁湁䙁䅳兒噂䍁䅁杒灂䝁䄴兙畂䝁䅍兡桂䝁䅷䅉兂䡁䅉睢浂䝁䅫䅢求䍁䅁兌杁䑁䅉䅍祁䑁䅉䅉瑁䍁䅁䅎瑁䑁䅅兏瑁䑁䅉杍畁䡁䅧䅢穂䡁䅧兘兂䙁䅁䅔湁䍁䅅䅊塂䍁䅑䅎㑁䑁䅯䅊塂䍁䅑兎㉁䅁䅁儲䄴䡁䅁䅁湁䙁䅳兒噂䍁䅁杒灂䝁䄴兙畂䝁䅍兡桂䝁䅷䅉兂䡁䅉睢浂䝁䅫䅢求䍁䅁兌杁䑁䅉䅍祁䑁䅉䅉瑁䍁䅁䅎瑁䑁䅅兏瑁䑁䅉杍畁䡁䅧䅢穂䡁䅧兘兂䙁䅁䅔湁䍁䅅䅊奂䍁䅑䅎祁䅁䅁䄲䄴䡁䅁䅁湁䙁䅳兒噂䍁䅁杒灂䝁䄴兙畂䝁䅍兡桂䝁䅷䅉兂䡁䅉睢浂䝁䅫䅢求䍁䅁兌杁䑁䅉䅍祁䑁䅉䅉瑁䍁䅁䅎瑁䑁䅅兏瑁䑁䅉杍畁䡁䅧䅢穂䡁䅧兘兂䙁䅁䅔湁䍁䅅䅊奂䍁䅑䅎穁䅁䅁朲䄴䡁䅉䅁湁䙁䅳兒噂䍁䅁杒灂䝁䄴兙畂䝁䅍兡桂䝁䅷䅉兂䡁䅉睢浂䝁䅫䅢求䍁䅁兌杁䑁䅉䅍祁䑁䅉䅉瑁䍁䅁䅎瑁䑁䅅兏瑁䑁䅉杍畁䡁䅧䅢穂䡁䅧兘兂䙁䅍兒湁䍁䅅䅊䍂䍁䅑免硁䑁䅕䅁瑃杄䅁䅣䅁䍁䅣睗䙂䙁䅕䅉䝂䝁䅫杢桂䝁䄴睙灂䝁䅅䅢杁䙁䅁杣療䝁䅙兡獂䝁䅕䅉瑁䍁䅁杍睁䑁䅉杍杁䍁䄰䅉ぁ䍁䄰免㕁䍁䄰杍祁䍁䄴䅥獂䡁䅍䅥摂䙁䅁睕䙂䍁䅣光歁䕁䅍䅊祁䑁䅁䅁桃杄䅁䅦䅁䍁䅣睗䙂䙁䅕䅉䝂䝁䅫杢桂䝁䄴睙灂䝁䅅䅢杁䙁䅁杣療䝁䅙兡獂䝁䅕䅉瑁䍁䅁杍睁䑁䅉杍杁䍁䄰䅉ぁ䍁䄰免㕁䍁䄰杍祁䍁䄴䅥獂䡁䅍䅥摂䙁䅁睕䙂䍁䅣光歁䕁䅍䅊祁䑁䅑杏歁䕁䅍䅊穁䑁䅕䅁橃杄䅁䅣䅁䍁䅣睗䙂䙁䅕䅉䝂䝁䅫杢桂䝁䄴睙灂䝁䅅䅢杁䙁䅁杣療䝁䅙兡獂䝁䅕䅉瑁䍁䅁杍睁䑁䅉杍杁䍁䄰䅉ぁ䍁䄰免㕁䍁䄰杍祁䍁䄴䅥獂䡁䅍䅥摂䙁䅁睕䙂䍁䅣光歁䕁䅍䅊穁䑁䅙䅁汃杄䅁杦䅁䍁䅣睗䙂䙁䅕䅉䝂䝁䅫杢桂䝁䄴睙灂䝁䅅䅢杁䙁䅁杣療䝁䅙兡獂䝁䅕䅉瑁䍁䅁杍睁䑁䅉杍杁䍁䄰䅉ぁ䍁䄰免㕁䍁䄰杍祁䍁䄴䅥獂䡁䅍䅥摂䙁䅁睕䙂䍁䅣光歁䕁䅍䅊ぁ䑁䅅杏歁䕁䅍䅊硁䑁䅅睍䅁䭁佣䅁䅃䅁䅁睊扂䕁䅕兖杁䕁䅙兡畂䝁䅅杢橂䝁䅫兙獂䍁䅁䅕祂䝁䄸杚灂䝁䅷党杁䍁䄰䅉祁䑁䅁杍祁䍁䅁兌杁䑁䅑兌硁䑁䅫兌祁䑁䅉杌㑂䝁䅷督㑂䙁䄰䅕呂䕁䅕睊桁䍁䅑䅒歁䑁䅅免㑁䑁䅯䅊偂䍁䅑免硁䑁䅧䅁畃杄䅁䅦䅁䍁䅣睗䙂䙁䅕䅉䝂䝁䅫杢桂䝁䄴睙灂䝁䅅䅢杁䙁䅁杣療䝁䅙兡獂䝁䅕䅉瑁䍁䅁杍睁䑁䅉杍杁䍁䄰䅉ぁ䍁䄰免㕁䍁䄰杍祁䍁䄴䅥獂䡁䅍䅥摂䙁䅁睕䙂䍁䅣光歁䕁䅙䅊祁䑁䅁杏歁䕁䅣䅊祁䑁䅁䅁楃杄䅁䅦䅁䍁䅣睗䙂䙁䅕䅉䝂䝁䅫杢桂䝁䄴睙灂䝁䅅䅢杁䙁䅁杣療䝁䅙兡獂䝁䅕䅉瑁䍁䅁杍睁䑁䅉杍杁䍁䄰䅉ぁ䍁䄰免㕁䍁䄰杍祁䍁䄴䅥獂䡁䅍䅥摂䙁䅁睕䙂䍁䅣光歁䕁䅙䅊祁䑁䅅杏歁䕁䅣䅊祁䑁䅅䅁歃杄䅁䅦䅁䍁䅣睗䙂䙁䅕䅉䝂䝁䅫杢桂䝁䄴睙灂䝁䅅䅢杁䙁䅁杣療䝁䅙兡獂䝁䅕䅉瑁䍁䅁杍睁䑁䅉杍杁䍁䄰䅉ぁ䍁䄰免㕁䍁䄰杍祁䍁䄴䅥獂䡁䅍䅥摂䙁䅁睕䙂䍁䅣光歁䕁䅙䅊穁䑁䅙杏歁䕁䅯䅊穁䑁䅙䅁浃杄䅁䅦䅁䍁䅣睗䙂䙁䅕䅉䝂䝁䅫杢桂䝁䄴睙灂䝁䅅䅢杁䙁䅁杣療䝁䅙兡獂䝁䅕䅉瑁䍁䅁杍睁䑁䅉杍杁䍁䄰䅉ぁ䍁䄰免㕁䍁䄰杍祁䍁䄴䅥獂䡁䅍䅥摂䙁䅁睕䙂䍁䅣光歁䕁䅙䅊穁䑁䅣杏歁䕁䅯䅊穁䑁䅣䅁潃杄䅁䅣䅁䍁䅣睗䙂䙁䅕䅉䝂䝁䅫杢桂䝁䄴睙灂䝁䅅䅢杁䙁䅁杣療䝁䅙兡獂䝁䅕䅉瑁䍁䅁杍睁䑁䅉杍杁䍁䄰䅉ぁ䍁䄰免㕁䍁䄰杍祁䍁䄴䅥獂䡁䅍䅥摂䙁䅁睕䙂䍁䅣光歁䙁䅍䅊穁䑁䅫䅁权杄䅁䅣䅁䍁䅣睗䙂䙁䅕䅉䝂䝁䅫杢桂䝁䄴睙灂䝁䅅䅢杁䙁䅁杣療䝁䅙兡獂䝁䅕䅉瑁䍁䅁杍睁䑁䅉杍杁䍁䄰䅉ぁ䍁䄰免㕁䍁䄰杍祁䍁䄴䅥獂䡁䅍䅥摂䙁䅁睕䙂䍁䅣光歁䙁䅙䅊ぁ䑁䅉䅁灃杄䅁䅦䅁䍁䅣睗䙂䙁䅕䅉䝂䝁䅫杢桂䝁䄴睙灂䝁䅅䅢杁䙁䅁杣療䝁䅙兡獂䝁䅕䅉瑁䍁䅁杍睁䑁䅉杍杁䍁䄰䅉ぁ䍁䄰免㕁䍁䄰杍祁䍁䄴䅥獂䡁䅍䅥摂䙁䅁睕䙂䍁䅣光歁䙁䅣䅊ぁ䑁䅧杏歁䙁䅣䅊ㅁ䑁䅙䅁牃杄䅁䅣䅁䍁䅣睗䙂䙁䅕䅉䝂䝁䅫杢桂䝁䄴睙灂䝁䅅䅢杁䙁䅁杣療䝁䅙兡獂䝁䅕䅉瑁䍁䅁杍睁䑁䅉杍杁䍁䄰䅉ぁ䍁䄰免㕁䍁䄰杍祁䍁䄴䅥獂䡁䅍䅥摂䙁䅁睕䙂䍁䅣光歁䙁䅧䅊ぁ䑁䅉䅁煃杄䅁䅣䅁䍁䅣睗䙂䙁䅕䅉䝂䝁䅫杢桂䝁䄴睙灂䝁䅅䅢杁䙁䅁杣療䝁䅙兡獂䝁䅕䅉瑁䍁䅁杍睁䑁䅉杍杁䍁䄰䅉ぁ䍁䄰免㕁䍁䄰杍祁䍁䄴䅥獂䡁䅍䅥摂䙁䅁睕䙂䍁䅣光歁䙁䅧䅊ぁ䑁䅍䅁獃杄䅁杧䅁䍁䅣睗䙂䙁䅕䅉䝂䝁䅫杢桂䝁䄴睙灂䝁䅅䅢杁䙁䅁杣療䝁䅙兡獂䝁䅕䅉瑁䍁䅁杍睁䑁䅉杍杁䍁䄰䅉ぁ䍁䄰免㕁䍁䄰杍祁䍁䄴䅥獂䡁䅍䅥摂䙁䅁兙橂䝁䅫杚灂䝁䅍睑療䡁䅉䅣湁䍁䅅䅊䍂䍁䅑免硁䑁䅕䅁偃杄䅁䅧䅁䍁䅣睗䙂䙁䅕䅉䝂䝁䅫杢桂䝁䄴睙灂䝁䅅䅢杁䙁䅁杣療䝁䅙兡獂䝁䅕䅉瑁䍁䅁杍睁䑁䅉杍杁䍁䄰䅉ぁ䍁䄰免㕁䍁䄰杍祁䍁䄴䅥獂䡁䅍䅥摂䙁䅁兙橂䝁䅫杚灂䝁䅍睑療䡁䅉䅣湁䍁䅅䅊䑂䍁䅑杍睁䅁䅁杧䄴䥁䅷䅁湁䙁䅳兒噂䍁䅁杒灂䝁䄴兙畂䝁䅍兡桂䝁䅷䅉兂䡁䅉睢浂䝁䅫䅢求䍁䅁兌杁䑁䅉䅍祁䑁䅉䅉瑁䍁䅁䅎瑁䑁䅅兏瑁䑁䅉杍畁䡁䅧䅢穂䡁䅧兘兂䝁䅅睙灂䝁䅙兡橂䕁䅍睢祂䡁䅁睊桁䍁䅑睑歁䑁䅉䅎㙁䍁䅑睑歁䑁䅍兎䅁䥁佑䅁䅃䅁䅁睊扂䕁䅕兖杁䕁䅙兡畂䝁䅅杢橂䝁䅫兙獂䍁䅁䅕祂䝁䄸杚灂䝁䅷党杁䍁䄰䅉祁䑁䅁杍祁䍁䅁兌杁䑁䅑兌硁䑁䅫兌祁䑁䅉杌㑂䝁䅷督㑂䙁䄰䅕桂䝁䅍兡浂䝁䅫睙䑂䝁䄸杣睂䍁䅣光歁䕁䅍䅊穁䑁䅙䅁䝃杄䅁杪䅁䍁䅣睗䙂䙁䅕䅉䝂䝁䅫杢桂䝁䄴睙灂䝁䅅䅢杁䙁䅁杣療䝁䅙兡獂䝁䅕䅉瑁䍁䅁杍睁䑁䅉杍杁䍁䄰䅉ぁ䍁䄰免㕁䍁䄰杍祁䍁䄴䅥獂䡁䅍䅥摂䙁䅁兙橂䝁䅫杚灂䝁䅍睑療䡁䅉䅣湁䍁䅅䅊䑂䍁䅑䅎硁䑁䅯䅊䑂䍁䅑免硁䑁䅍䅁䥃杄䅁䅫䅁䍁䅣睗䙂䙁䅕䅉䝂䝁䅫杢桂䝁䄴睙灂䝁䅅䅢杁䙁䅁杣療䝁䅙兡獂䝁䅕䅉瑁䍁䅁杍睁䑁䅉杍杁䍁䄰䅉ぁ䍁䄰免㕁䍁䄰杍祁䍁䄴䅥獂䡁䅍䅥摂䙁䅁兙橂䝁䅫杚灂䝁䅍睑療䡁䅉䅣湁䍁䅅䅊䕂䍁䅑免硁䑁䅧杏歁䕁䄸䅊硁䑁䅅䅏䅁䩁佁䅁䵃䅁䅁睊扂䕁䅕兖杁䕁䅙兡畂䝁䅅杢橂䝁䅫兙獂䍁䅁䅕祂䝁䄸杚灂䝁䅷党杁䍁䄰䅉祁䑁䅁杍祁䍁䅁兌杁䑁䅑兌硁䑁䅫兌祁䑁䅉杌㑂䝁䅷督㑂䙁䄰䅕桂䝁䅍兡浂䝁䅫睙䑂䝁䄸杣睂䍁䅣光歁䕁䅙䅊祁䑁䅁杏歁䕁䅣䅊祁䑁䅁䅁䑃杄䅁䅪䅁䍁䅣睗䙂䙁䅕䅉䝂䝁䅫杢桂䝁䄴睙灂䝁䅅䅢杁䙁䅁杣療䝁䅙兡獂䝁䅕䅉瑁䍁䅁杍睁䑁䅉杍杁䍁䄰䅉ぁ䍁䄰免㕁䍁䄰杍祁䍁䄴䅥獂䡁䅍䅥摂䙁䅁兙橂䝁䅫杚灂䝁䅍睑療䡁䅉䅣湁䍁䅅䅊䝂䍁䅑杍硁䑁䅯䅊䡂䍁䅑杍硁䅁䅁全䄴䥁䅷䅁湁䙁䅳兒噂䍁䅁杒灂䝁䄴兙畂䝁䅍兡桂䝁䅷䅉兂䡁䅉睢浂䝁䅫䅢求䍁䅁兌杁䑁䅉䅍祁䑁䅉䅉瑁䍁䅁䅎瑁䑁䅅兏瑁䑁䅉杍畁䡁䅧䅢穂䡁䅧兘兂䝁䅅睙灂䝁䅙兡橂䕁䅍睢祂䡁䅁睊桁䍁䅑杒歁䑁䅍李㙁䍁䅑杓歁䑁䅍李䅁䥁佣䅁䵃䅁䅁睊扂䕁䅕兖杁䕁䅙兡畂䝁䅅杢橂䝁䅫兙獂䍁䅁䅕祂䝁䄸杚灂䝁䅷党杁䍁䄰䅉祁䑁䅁杍祁䍁䅁兌杁䑁䅑兌硁䑁䅫兌祁䑁䅉杌㑂䝁䅷督㑂䙁䄰䅕桂䝁䅍兡浂䝁䅫睙䑂䝁䄸杣睂䍁䅣光歁䕁䅙䅊穁䑁䅣杏歁䕁䅯䅊穁䑁䅣䅁䩃杄䅁䅧䅁䍁䅣睗䙂䙁䅕䅉䝂䝁䅫杢桂䝁䄴睙灂䝁䅅䅢杁䙁䅁杣療䝁䅙兡獂䝁䅕䅉瑁䍁䅁杍睁䑁䅉杍杁䍁䄰䅉ぁ䍁䄰免㕁䍁䄰杍祁䍁䄴䅥獂䡁䅍䅥摂䙁䅁兙橂䝁䅫杚灂䝁䅍睑療䡁䅉䅣湁䍁䅅䅊呂䍁䅑睍㕁䅁䅁杩䄴䥁䅁䅁湁䙁䅳兒噂䍁䅁杒灂䝁䄴兙畂䝁䅍兡桂䝁䅷䅉兂䡁䅉睢浂䝁䅫䅢求䍁䅁兌杁䑁䅉䅍祁䑁䅉䅉瑁䍁䅁䅎瑁䑁䅅兏瑁䑁䅉杍畁䡁䅧䅢穂䡁䅧兘兂䝁䅅睙灂䝁䅙兡橂䕁䅍睢祂䡁䅁睊桁䍁䅑杖歁䑁䅑杍䅁䥁佳䅁䵃䅁䅁睊扂䕁䅕兖杁䕁䅙兡畂䝁䅅杢橂䝁䅫兙獂䍁䅁䅕祂䝁䄸杚灂䝁䅷党杁䍁䄰䅉祁䑁䅁杍祁䍁䅁兌杁䑁䅑兌硁䑁䅫兌祁䑁䅉杌㑂䝁䅷督㑂䙁䄰䅕桂䝁䅍兡浂䝁䅫睙䑂䝁䄸杣睂䍁䅣光歁䙁䅣䅊ぁ䑁䅧杏歁䙁䅣䅊ㅁ䑁䅙䅁乃杄䅁䅧䅁䍁䅣睗䙂䙁䅕䅉䝂䝁䅫杢桂䝁䄴睙灂䝁䅅䅢杁䙁䅁杣療䝁䅙兡獂䝁䅕䅉瑁䍁䅁杍睁䑁䅉杍杁䍁䄰䅉ぁ䍁䄰免㕁䍁䄰杍祁䍁䄴䅥獂䡁䅍䅥摂䙁䅁兙橂䝁䅫杚灂䝁䅍睑療䡁䅉䅣湁䍁䅅䅊奂䍁䅑䅎祁䅁䅁䅪䄴䥁䅁䅁湁䙁䅳兒噂䍁䅁杒灂䝁䄴兙畂䝁䅍兡桂䝁䅷䅉兂䡁䅉睢浂䝁䅫䅢求䍁䅁兌杁䑁䅉䅍祁䑁䅉䅉瑁䍁䅁䅎瑁䑁䅅兏瑁䑁䅉杍畁䡁䅧䅢穂䡁䅧兘兂䝁䅅睙灂䝁䅙兡橂䕁䅍睢祂䡁䅁睊桁䍁䅑䅗歁䑁䅑睍䅁䥁伴䅁⭂䅁䅁睊扂䕁䅕兖杁䕁䅙兡畂䝁䅅杢橂䝁䅫兙獂䍁䅁䅕祂䝁䄸杚灂䝁䅷党杁䍁䄰䅉祁䑁䅁杍祁䍁䅁兌杁䑁䅑兌硁䑁䅫兌祁䑁䅉杌㑂䝁䅷督㑂䙁䄰䅕求䡁䅁睙療䍁䅁䅋祁䍁䅫睊桁䍁䅑村歁䑁䅅免ㅁ䅁䅁兵䄰䡁䅷䅁湁䙁䅳兒噂䍁䅁杒灂䝁䄴兙畂䝁䅍兡桂䝁䅷䅉兂䡁䅉睢浂䝁䅫䅢求䍁䅁兌杁䑁䅉䅍祁䑁䅉䅉瑁䍁䅁䅎瑁䑁䅅兏瑁䑁䅉杍畁䡁䅧䅢穂䡁䅧兘兂䝁䅕䅣橂䝁䄸䅉潁䑁䅉克湁䍁䅅䅊䑂䍁䅑杍睁䅁䅁䅳䄰䥁䅧䅁湁䙁䅳兒噂䍁䅁杒灂䝁䄴兙畂䝁䅍兡桂䝁䅷䅉兂䡁䅉睢浂䝁䅫䅢求䍁䅁兌杁䑁䅉䅍祁䑁䅉䅉瑁䍁䅁䅎瑁䑁䅅兏瑁䑁䅉杍畁䡁䅧䅢穂䡁䅧兘兂䝁䅕䅣橂䝁䄸䅉潁䑁䅉克湁䍁䅅䅊䑂䍁䅑杍ぁ䑁䅯䅊䑂䍁䅑睍ㅁ䅁䅁杳䄰䡁䅷䅁湁䙁䅳兒噂䍁䅁杒灂䝁䄴兙畂䝁䅍兡桂䝁䅷䅉兂䡁䅉睢浂䝁䅫䅢求䍁䅁兌杁䑁䅉䅍祁䑁䅉䅉瑁䍁䅁䅎瑁䑁䅅兏瑁䑁䅉杍畁䡁䅧䅢穂䡁䅧兘兂䝁䅕䅣橂䝁䄸䅉潁䑁䅉克湁䍁䅅䅊䑂䍁䅑睍㉁䅁䅁䅴䄰䥁䅯䅁湁䙁䅳兒噂䍁䅁杒灂䝁䄴兙畂䝁䅍兡桂䝁䅷䅉兂䡁䅉睢浂䝁䅫䅢求䍁䅁兌杁䑁䅉䅍祁䑁䅉䅉瑁䍁䅁䅎瑁䑁䅅兏瑁䑁䅉杍畁䡁䅧䅢穂䡁䅧兘兂䝁䅕䅣橂䝁䄸䅉潁䑁䅉克湁䍁䅅䅊䑂䍁䅑䅎硁䑁䅯䅊䑂䍁䅑免硁䑁䅍䅁㉃兄䅁䅪䅁䍁䅣睗䙂䙁䅕䅉䝂䝁䅫杢桂䝁䄴睙灂䝁䅅䅢杁䙁䅁杣療䝁䅙兡獂䝁䅕䅉瑁䍁䅁杍睁䑁䅉杍杁䍁䄰䅉ぁ䍁䄰免㕁䍁䄰杍祁䍁䄴䅥獂䡁䅍䅥摂䙁䅁党睂䝁䅍睢杁䍁䅧杍灁䍁䅣光歁䕁䅑䅊硁䑁䅅䅏㙁䍁䅑睔歁䑁䅅免㑁䅁䅁杵䄰䥁䅧䅁湁䙁䅳兒噂䍁䅁杒灂䝁䄴兙畂䝁䅍兡桂䝁䅷䅉兂䡁䅉睢浂䝁䅫䅢求䍁䅁兌杁䑁䅉䅍祁䑁䅉䅉瑁䍁䅁䅎瑁䑁䅅兏瑁䑁䅉杍畁䡁䅧䅢穂䡁䅧兘兂䝁䅕䅣橂䝁䄸䅉潁䑁䅉克湁䍁䅅䅊䝂䍁䅑杍睁䑁䅯䅊䡂䍁䅑杍睁䅁䅁关䄰䥁䅧䅁湁䙁䅳兒噂䍁䅁杒灂䝁䄴兙畂䝁䅍兡桂䝁䅷䅉兂䡁䅉睢浂䝁䅫䅢求䍁䅁兌杁䑁䅉䅍祁䑁䅉䅉瑁䍁䅁䅎瑁䑁䅅兏瑁䑁䅉杍畁䡁䅧䅢穂䡁䅧兘兂䝁䅕䅣橂䝁䄸䅉潁䑁䅉克湁䍁䅅䅊䝂䍁䅑杍硁䑁䅯䅊䡂䍁䅑杍硁䅁䅁睳䄰䥁䅧䅁湁䙁䅳兒噂䍁䅁杒灂䝁䄴兙畂䝁䅍兡桂䝁䅷䅉兂䡁䅉睢浂䝁䅫䅢求䍁䅁兌杁䑁䅉䅍祁䑁䅉䅉瑁䍁䅁䅎瑁䑁䅅兏瑁䑁䅉杍畁䡁䅧䅢穂䡁䅧兘兂䝁䅕䅣橂䝁䄸䅉潁䑁䅉克湁䍁䅅䅊䝂䍁䅑睍㉁䑁䅯䅊䭂䍁䅑睍㉁䅁䅁兴䄰䥁䅧䅁湁䙁䅳兒噂䍁䅁杒灂䝁䄴兙畂䝁䅍兡桂䝁䅷䅉兂䡁䅉睢浂䝁䅫䅢求䍁䅁兌杁䑁䅉䅍祁䑁䅉䅉瑁䍁䅁䅎瑁䑁䅅兏瑁䑁䅉杍畁䡁䅧䅢穂䡁䅧兘兂䝁䅕䅣橂䝁䄸䅉潁䑁䅉克湁䍁䅅䅊䝂䍁䅑睍㍁䑁䅯䅊䭂䍁䅑睍㍁䅁䅁睴䄰䡁䅷䅁湁䙁䅳兒噂䍁䅁杒灂䝁䄴兙畂䝁䅍兡桂䝁䅷䅉兂䡁䅉睢浂䝁䅫䅢求䍁䅁兌杁䑁䅉䅍祁䑁䅉䅉瑁䍁䅁䅎瑁䑁䅅兏瑁䑁䅉杍畁䡁䅧䅢穂䡁䅧兘兂䝁䅕䅣橂䝁䄸䅉潁䑁䅉克湁䍁䅅䅊呂䍁䅑睍㕁䅁䅁䅵䄰䡁䅷䅁湁䙁䅳兒噂䍁䅁杒灂䝁䄴兙畂䝁䅍兡桂䝁䅷䅉兂䡁䅉睢浂䝁䅫䅢求䍁䅁兌杁䑁䅉䅍祁䑁䅉䅉瑁䍁䅁䅎瑁䑁䅅兏瑁䑁䅉杍畁䡁䅧䅢穂䡁䅧兘兂䝁䅕䅣橂䝁䄸䅉潁䑁䅉克湁䍁䅅䅊坂䍁䅑䅎祁䅁䅁睵䄰䥁䅧䅁湁䙁䅳兒噂䍁䅁杒灂䝁䄴兙畂䝁䅍兡桂䝁䅷䅉兂䡁䅉睢浂䝁䅫䅢求䍁䅁兌杁䑁䅉䅍祁䑁䅉䅉瑁䍁䅁䅎瑁䑁䅅兏瑁䑁䅉杍畁䡁䅧䅢穂䡁䅧兘兂䝁䅕䅣橂䝁䄸䅉潁䑁䅉克湁䍁䅅䅊塂䍁䅑䅎㑁䑁䅯䅊塂䍁䅑兎㉁䅁䅁其䄰䡁䅷䅁湁䙁䅳兒噂䍁䅁杒灂䝁䄴兙畂䝁䅍兡桂䝁䅷䅉兂䡁䅉睢浂䝁䅫䅢求䍁䅁兌杁䑁䅉䅍祁䑁䅉䅉瑁䍁䅁䅎瑁䑁䅅兏瑁䑁䅉杍畁䡁䅧䅢穂䡁䅧兘兂䝁䅕䅣橂䝁䄸䅉潁䑁䅉克湁䍁䅅䅊奂䍁䅑䅎祁䅁䅁䅶䄰䡁䅷䅁湁䙁䅳兒噂䍁䅁杒灂䝁䄴兙畂䝁䅍兡桂䝁䅷䅉兂䡁䅉睢浂䝁䅫䅢求䍁䅁兌杁䑁䅉䅍祁䑁䅉䅉瑁䍁䅁䅎瑁䑁䅅兏瑁䑁䅉杍畁䡁䅧䅢穂䡁䅧兘兂䝁䅕䅣橂䝁䄸䅉潁䑁䅉克湁䍁䅅䅊奂䍁䅑䅎穁䅁䅁杶䄰䡁䅁䅁湁䙁䅳兒噂䍁䅁杒灂䝁䄴兙畂䝁䅍兡桂䝁䅷䅉兂䡁䅉睢浂䝁䅫䅢求䍁䅁兌杁䑁䅉䅍祁䑁䅉䅉瑁䍁䅁䅎瑁䑁䅅兏瑁䑁䅉杍畁䡁䅧䅢穂䡁䅧兘呂䕁䄸睊桁䍁䅑村歁䑁䅅免ㅁ䅁䅁䄫䄴䝁䄴䅁湁䙁䅳兒噂䍁䅁杒灂䝁䄴兙畂䝁䅍兡桂䝁䅷䅉兂䡁䅉睢浂䝁䅫䅢求䍁䅁兌杁䑁䅉䅍祁䑁䅉䅉瑁䍁䅁䅎瑁䑁䅅兏瑁䑁䅉杍畁䡁䅧䅢穂䡁䅧兘呂䕁䄸睊桁䍁䅑睑歁䑁䅉䅍䅁佁佳䅁㙂䅁䅁睊扂䕁䅕兖杁䕁䅙兡畂䝁䅅杢橂䝁䅫兙獂䍁䅁䅕祂䝁䄸杚灂䝁䅷党杁䍁䄰䅉祁䑁䅁杍祁䍁䅁兌杁䑁䅑兌硁䑁䅫兌祁䑁䅉杌㑂䝁䅷督㑂䙁䄰睕偂䍁䅣光歁䕁䅍䅊祁䑁䅑杏歁䕁䅍䅊穁䑁䅕䅁瑄杄䅁杢䅁䍁䅣睗䙂䙁䅕䅉䝂䝁䅫杢桂䝁䄴睙灂䝁䅅䅢杁䙁䅁杣療䝁䅙兡獂䝁䅕䅉瑁䍁䅁杍睁䑁䅉杍杁䍁䄰䅉ぁ䍁䄰免㕁䍁䄰杍祁䍁䄴䅥獂䡁䅍䅥摂䙁䅍睔湁䍁䅅䅊䑂䍁䅑睍㉁䅁䅁眷䄴䡁䅷䅁湁䙁䅳兒噂䍁䅁杒灂䝁䄴兙畂䝁䅍兡桂䝁䅷䅉兂䡁䅉睢浂䝁䅫䅢求䍁䅁兌杁䑁䅉䅍祁䑁䅉䅉瑁䍁䅁䅎瑁䑁䅅兏瑁䑁䅉杍畁䡁䅧䅢穂䡁䅧兘呂䕁䄸睊桁䍁䅑睑歁䑁䅑免㙁䍁䅑睑歁䑁䅅免穁䅁䅁儸䄴䡁䄴䅁湁䙁䅳兒噂䍁䅁杒灂䝁䄴兙畂䝁䅍兡桂䝁䅷䅉兂䡁䅉睢浂䝁䅫䅢求䍁䅁兌杁䑁䅉䅍祁䑁䅉䅉瑁䍁䅁䅎瑁䑁䅅兏瑁䑁䅉杍畁䡁䅧䅢穂䡁䅧兘呂䕁䄸睊桁䍁䅑䅒歁䑁䅅免㑁䑁䅯䅊偂䍁䅑免硁䑁䅧䅁㕄杄䅁来䅁䍁䅣睗䙂䙁䅕䅉䝂䝁䅫杢桂䝁䄴睙灂䝁䅅䅢杁䙁䅁杣療䝁䅙兡獂䝁䅕䅉瑁䍁䅁杍睁䑁䅉杍杁䍁䄰䅉ぁ䍁䄰免㕁䍁䄰杍祁䍁䄴䅥獂䡁䅍䅥摂䙁䅍睔湁䍁䅅䅊䝂䍁䅑杍睁䑁䅯䅊䡂䍁䅑杍睁䅁䅁䄷䄴䡁䅯䅁湁䙁䅳兒噂䍁䅁杒灂䝁䄴兙畂䝁䅍兡桂䝁䅷䅉兂䡁䅉睢浂䝁䅫䅢求䍁䅁兌杁䑁䅉䅍祁䑁䅉䅉瑁䍁䅁䅎瑁䑁䅅兏瑁䑁䅉杍畁䡁䅧䅢穂䡁䅧兘呂䕁䄸睊桁䍁䅑杒歁䑁䅉免㙁䍁䅑睒歁䑁䅉免䅁佁伴䅁㙂䅁䅁睊扂䕁䅕兖杁䕁䅙兡畂䝁䅅杢橂䝁䅫兙獂䍁䅁䅕祂䝁䄸杚灂䝁䅷党杁䍁䄰䅉祁䑁䅁杍祁䍁䅁兌杁䑁䅑兌硁䑁䅫兌祁䑁䅉杌㑂䝁䅷督㑂䙁䄰睕偂䍁䅣光歁䕁䅙䅊穁䑁䅙杏歁䕁䅯䅊穁䑁䅙䅁睄杄䅁来䅁䍁䅣睗䙂䙁䅕䅉䝂䝁䅫杢桂䝁䄴睙灂䝁䅅䅢杁䙁䅁杣療䝁䅙兡獂䝁䅕䅉瑁䍁䅁杍睁䑁䅉杍杁䍁䄰䅉ぁ䍁䄰免㕁䍁䄰杍祁䍁䄴䅥獂䡁䅍䅥摂䙁䅍睔湁䍁䅅䅊䝂䍁䅑睍㍁䑁䅯䅊䭂䍁䅑睍㍁䅁䅁朸䄴䝁䄴䅁湁䙁䅳兒噂䍁䅁杒灂䝁䄴兙畂䝁䅍兡桂䝁䅷䅉兂䡁䅉睢浂䝁䅫䅢求䍁䅁兌杁䑁䅉䅍祁䑁䅉䅉瑁䍁䅁䅎瑁䑁䅅兏瑁䑁䅉杍畁䡁䅧䅢穂䡁䅧兘呂䕁䄸睊桁䍁䅑睕歁䑁䅍兏䅁偁位䅁畂䅁䅁睊扂䕁䅕兖杁䕁䅙兡畂䝁䅅杢橂䝁䅫兙獂䍁䅁䅕祂䝁䄸杚灂䝁䅷党杁䍁䄰䅉祁䑁䅁杍祁䍁䅁兌杁䑁䅑兌硁䑁䅫兌祁䑁䅉杌㑂䝁䅷督㑂䙁䄰睕偂䍁䅣光歁䙁䅙䅊ぁ䑁䅉䅁い杄䅁来䅁䍁䅣睗䙂䙁䅕䅉䝂䝁䅫杢桂䝁䄴睙灂䝁䅅䅢杁䙁䅁杣療䝁䅙兡獂䝁䅕䅉瑁䍁䅁杍睁䑁䅉杍杁䍁䄰䅉ぁ䍁䄰免㕁䍁䄰杍祁䍁䄴䅥獂䡁䅍䅥摂䙁䅍睔湁䍁䅅䅊塂䍁䅑䅎㑁䑁䅯䅊塂䍁䅑兎㉁䅁䅁朹䄴䝁䄴䅁湁䙁䅳兒噂䍁䅁杒灂䝁䄴兙畂䝁䅍兡桂䝁䅷䅉兂䡁䅉睢浂䝁䅫䅢求䍁䅁兌杁䑁䅉䅍祁䑁䅉䅉瑁䍁䅁䅎瑁䑁䅅兏瑁䑁䅉杍畁䡁䅧䅢穂䡁䅧兘呂䕁䄸睊桁䍁䅑䅗歁䑁䅑杍䅁偁何䅁畂䅁䅁睊扂䕁䅕兖杁䕁䅙兡畂䝁䅅杢橂䝁䅫兙獂䍁䅁䅕祂䝁䄸杚灂䝁䅷党杁䍁䄰䅉祁䑁䅁杍祁䍁䅁兌杁䑁䅑兌硁䑁䅫兌祁䑁䅉杌㑂䝁䅷督㑂䙁䄰睕偂䍁䅣光歁䙁䅧䅊ぁ䑁䅍䅁㍄杄䅁杦䅁䍁䅣睗䙂䙁䅕䅉䝂䝁䅫杢桂䝁䄴睙灂䝁䅅䅢杁䙁䅁杣療䝁䅙兡獂䝁䅕䅉瑁䍁䅁杍睁䑁䅉杍杁䍁䄰䅉ぁ䍁䄰免㕁䍁䄰杍祁䍁䄴䅥獂䡁䅍䅥摂䙁䅍䅕呂䕁䅍睔杁䍁䅧杍灁䍁䅣光歁䕁䅉䅊硁䑁䅅兎䅁䑁偑䅁㡂䅁䅁睊扂䕁䅕兖杁䕁䅙兡畂䝁䅅杢橂䝁䅫兙獂䍁䅁䅕祂䝁䄸杚灂䝁䅷党杁䍁䄰䅉祁䑁䅁杍祁䍁䅁兌杁䑁䅑兌硁䑁䅫兌祁䑁䅉杌㑂䝁䅷督㑂䙁䄰睕兂䙁䅍睑偂䍁䅁䅋祁䍁䅫睊桁䍁䅑睑歁䑁䅉䅍䅁䍁偧䅁䥃䅁䅁睊扂䕁䅕兖杁䕁䅙兡畂䝁䅅杢橂䝁䅫兙獂䍁䅁䅕祂䝁䄸杚灂䝁䅷党杁䍁䄰䅉祁䑁䅁杍祁䍁䅁兌杁䑁䅑兌硁䑁䅫兌祁䑁䅉杌㑂䝁䅷督㑂䙁䄰睕兂䙁䅍睑偂䍁䅁䅋祁䍁䅫睊桁䍁䅑睑歁䑁䅉䅎㙁䍁䅑睑歁䑁䅍兎䅁䍁偯䅁㡂䅁䅁睊扂䕁䅕兖杁䕁䅙兡畂䝁䅅杢橂䝁䅫兙獂䍁䅁䅕祂䝁䄸杚灂䝁䅷党杁䍁䄰䅉祁䑁䅁杍祁䍁䅁兌杁䑁䅑兌硁䑁䅫兌祁䑁䅉杌㑂䝁䅷督㑂䙁䄰睕兂䙁䅍睑偂䍁䅁䅋祁䍁䅫睊桁䍁䅑睑歁䑁䅍李䅁䍁偷䅁䭃䅁䅁睊扂䕁䅕兖杁䕁䅙兡畂䝁䅅杢橂䝁䅫兙獂䍁䅁䅕祂䝁䄸杚灂䝁䅷党杁䍁䄰䅉祁䑁䅁杍祁䍁䅁兌杁䑁䅑兌硁䑁䅫兌祁䑁䅉杌㑂䝁䅷督㑂䙁䄰睕兂䙁䅍睑偂䍁䅁䅋祁䍁䅫睊桁䍁䅑睑歁䑁䅑免㙁䍁䅑睑歁䑁䅅免穁䅁䅁杌䄸䥁䅷䅁湁䙁䅳兒噂䍁䅁杒灂䝁䄴兙畂䝁䅍兡桂䝁䅷䅉兂䡁䅉睢浂䝁䅫䅢求䍁䅁兌杁䑁䅉䅍祁䑁䅉䅉瑁䍁䅁䅎瑁䑁䅅兏瑁䑁䅉杍畁䡁䅧䅢穂䡁䅧兘呂䙁䅁睕䑂䕁䄸䅉潁䑁䅉克湁䍁䅅䅊䕂䍁䅑免硁䑁䅧杏歁䕁䄸䅊硁䑁䅅䅏䅁䑁偕䅁䥃䅁䅁睊扂䕁䅕兖杁䕁䅙兡畂䝁䅅杢橂䝁䅫兙獂䍁䅁䅕祂䝁䄸杚灂䝁䅷党杁䍁䄰䅉祁䑁䅁杍祁䍁䅁兌杁䑁䅑兌硁䑁䅫兌祁䑁䅉杌㑂䝁䅷督㑂䙁䄰睕兂䙁䅍睑偂䍁䅁䅋祁䍁䅫睊桁䍁䅑杒歁䑁䅉䅍㙁䍁䅑睒歁䑁䅉䅍䅁䍁偫䅁䥃䅁䅁睊扂䕁䅕兖杁䕁䅙兡畂䝁䅅杢橂䝁䅫兙獂䍁䅁䅕祂䝁䄸杚灂䝁䅷党杁䍁䄰䅉祁䑁䅁杍祁䍁䅁兌杁䑁䅑兌硁䑁䅫兌祁䑁䅉杌㑂䝁䅷督㑂䙁䄰睕兂䙁䅍睑偂䍁䅁䅋祁䍁䅫睊桁䍁䅑杒歁䑁䅉免㙁䍁䅑睒歁䑁䅉免䅁䍁偳䅁䥃䅁䅁睊扂䕁䅕兖杁䕁䅙兡畂䝁䅅杢橂䝁䅫兙獂䍁䅁䅕祂䝁䄸杚灂䝁䅷党杁䍁䄰䅉祁䑁䅁杍祁䍁䅁兌杁䑁䅑兌硁䑁䅫兌祁䑁䅉杌㑂䝁䅷督㑂䙁䄰睕兂䙁䅍睑偂䍁䅁䅋祁䍁䅫睊桁䍁䅑杒歁䑁䅍李㙁䍁䅑杓歁䑁䅍李䅁䍁倰䅁䥃䅁䅁睊扂䕁䅕兖杁䕁䅙兡畂䝁䅅杢橂䝁䅫兙獂䍁䅁䅕祂䝁䄸杚灂䝁䅷党杁䍁䄰䅉祁䑁䅁杍祁䍁䅁兌杁䑁䅑兌硁䑁䅫兌祁䑁䅉杌㑂䝁䅷督㑂䙁䄰睕兂䙁䅍睑偂䍁䅁䅋祁䍁䅫睊桁䍁䅑杒歁䑁䅍睎㙁䍁䅑杓歁䑁䅍睎䅁䍁倸䅁㡂䅁䅁睊扂䕁䅕兖杁䕁䅙兡畂䝁䅅杢橂䝁䅫兙獂䍁䅁䅕祂䝁䄸杚灂䝁䅷党杁䍁䄰䅉祁䑁䅁杍祁䍁䅁兌杁䑁䅑兌硁䑁䅫兌祁䑁䅉杌㑂䝁䅷督㑂䙁䄰睕兂䙁䅍睑偂䍁䅁䅋祁䍁䅫睊桁䍁䅑睕歁䑁䅍兏䅁䍁偣䅁㡂䅁䅁睊扂䕁䅕兖杁䕁䅙兡畂䝁䅅杢橂䝁䅫兙獂䍁䅁䅕祂䝁䄸杚灂䝁䅷党杁䍁䄰䅉祁䑁䅁杍祁䍁䅁兌杁䑁䅑兌硁䑁䅫兌祁䑁䅉杌㑂䝁䅷督㑂䙁䄰睕兂䙁䅍睑偂䍁䅁䅋祁䍁䅫睊桁䍁䅑杖歁䑁䅑杍䅁䑁偁䅁䥃䅁䅁睊扂䕁䅕兖杁䕁䅙兡畂䝁䅅杢橂䝁䅫兙獂䍁䅁䅕祂䝁䄸杚灂䝁䅷党杁䍁䄰䅉祁䑁䅁杍祁䍁䅁兌杁䑁䅑兌硁䑁䅫兌祁䑁䅉杌㑂䝁䅷督㑂䙁䄰睕兂䙁䅍睑偂䍁䅁䅋祁䍁䅫睊桁䍁䅑睖歁䑁䅑䅏㙁䍁䅑睖歁䑁䅕李䅁䑁偉䅁㡂䅁䅁睊扂䕁䅕兖杁䕁䅙兡畂䝁䅅杢橂䝁䅫兙獂䍁䅁䅕祂䝁䄸杚灂䝁䅷党杁䍁䄰䅉祁䑁䅁杍祁䍁䅁兌杁䑁䅑兌硁䑁䅫兌祁䑁䅉杌㑂䝁䅷督㑂䙁䄰睕兂䙁䅍睑偂䍁䅁䅋祁䍁䅫睊桁䍁䅑䅗歁䑁䅑杍䅁䑁偅䅁㡂䅁䅁睊扂䕁䅕兖杁䕁䅙兡畂䝁䅅杢橂䝁䅫兙獂䍁䅁䅕祂䝁䄸杚灂䝁䅷党杁䍁䄰䅉祁䑁䅁杍祁䍁䅁兌杁䑁䅑兌硁䑁䅫兌祁䑁䅉杌㑂䝁䅷督㑂䙁䄰睕兂䙁䅍睑偂䍁䅁䅋祁䍁䅫睊桁䍁䅑䅗歁䑁䅑睍䅁䑁偍䅁祂䅁䅁睊扂䕁䅕兖杁䕁䅙兡畂䝁䅅杢橂䝁䅫兙獂䍁䅁䅕祂䝁䄸杚灂䝁䅷党杁䍁䄰䅉祁䑁䅁杍祁䍁䅁兌杁䑁䅑兌硁䑁䅫兌祁䑁䅉杌㑂䝁䅷督㑂䙁䄰睕卂䕁䅕睊桁䍁䅑村歁䑁䅅免ㅁ䅁䅁䅤䄸䡁䅁䅁湁䙁䅳兒噂䍁䅁杒灂䝁䄴兙畂䝁䅍兡桂䝁䅷䅉兂䡁䅉睢浂䝁䅫䅢求䍁䅁兌杁䑁䅉䅍祁䑁䅉䅉瑁䍁䅁䅎瑁䑁䅅兏瑁䑁䅉杍畁䡁䅧䅢穂䡁䅧兘呂䙁䅉兒湁䍁䅅䅊䑂䍁䅑杍睁䅁䅁睚䄸䡁䅷䅁湁䙁䅳兒噂䍁䅁杒灂䝁䄴兙畂䝁䅍兡桂䝁䅷䅉兂䡁䅉睢浂䝁䅫䅢求䍁䅁兌杁䑁䅉䅍祁䑁䅉䅉瑁䍁䅁䅎瑁䑁䅅兏瑁䑁䅉杍畁䡁䅧䅢穂䡁䅧兘呂䙁䅉兒湁䍁䅅䅊䑂䍁䅑杍ぁ䑁䅯䅊䑂䍁䅑睍ㅁ䅁䅁兡䄸䡁䅁䅁湁䙁䅳兒噂䍁䅁杒灂䝁䄴兙畂䝁䅍兡桂䝁䅷䅉兂䡁䅉睢浂䝁䅫䅢求䍁䅁兌杁䑁䅉䅍祁䑁䅉䅉瑁䍁䅁䅎瑁䑁䅅兏瑁䑁䅉杍畁䡁䅧䅢穂䡁䅧兘呂䙁䅉兒湁䍁䅅䅊䑂䍁䅑睍㉁䅁䅁睡䄸䡁䄴䅁湁䙁䅳兒噂䍁䅁杒灂䝁䄴兙畂䝁䅍兡桂䝁䅷䅉兂䡁䅉睢浂䝁䅫䅢求䍁䅁兌杁䑁䅉䅍祁䑁䅉䅉瑁䍁䅁䅎瑁䑁䅅兏瑁䑁䅉杍畁䡁䅧䅢穂䡁䅧兘呂䙁䅉兒湁䍁䅅䅊䑂䍁䅑䅎硁䑁䅯䅊䑂䍁䅑免硁䑁䅍䅁瑂睄䅁䅧䅁䍁䅣睗䙂䙁䅕䅉䝂䝁䅫杢桂䝁䄴睙灂䝁䅅䅢杁䙁䅁杣療䝁䅙兡獂䝁䅕䅉瑁䍁䅁杍睁䑁䅉杍杁䍁䄰䅉ぁ䍁䄰免㕁䍁䄰杍祁䍁䄴䅥獂䡁䅍䅥摂䙁䅍杕䙂䍁䅣光歁䕁䅑䅊硁䑁䅅䅏㙁䍁䅑睔歁䑁䅅免㑁䅁䅁兤䄸䡁䅷䅁湁䙁䅳兒噂䍁䅁杒灂䝁䄴兙畂䝁䅍兡桂䝁䅷䅉兂䡁䅉睢浂䝁䅫䅢求䍁䅁兌杁䑁䅉䅍祁䑁䅉䅉瑁䍁䅁䅎瑁䑁䅅兏瑁䑁䅉杍畁䡁䅧䅢穂䡁䅧兘呂䙁䅉兒湁䍁䅅䅊䝂䍁䅑杍睁䑁䅯䅊䡂䍁䅑杍睁䅁䅁䅡䄸䡁䅷䅁湁䙁䅳兒噂䍁䅁杒灂䝁䄴兙畂䝁䅍兡桂䝁䅷䅉兂䡁䅉睢浂䝁䅫䅢求䍁䅁兌杁䑁䅉䅍祁䑁䅉䅉瑁䍁䅁䅎瑁䑁䅅兏瑁䑁䅉杍畁䡁䅧䅢穂䡁䅧兘呂䙁䅉兒湁䍁䅅䅊䝂䍁䅑杍硁䑁䅯䅊䡂䍁䅑杍硁䅁䅁条䄸䡁䅷䅁湁䙁䅳兒噂䍁䅁杒灂䝁䄴兙畂䝁䅍兡桂䝁䅷䅉兂䡁䅉睢浂䝁䅫䅢求䍁䅁兌杁䑁䅉䅍祁䑁䅉䅉瑁䍁䅁䅎瑁䑁䅅兏瑁䑁䅉杍畁䡁䅧䅢穂䡁䅧兘呂䙁䅉兒湁䍁䅅䅊䝂䍁䅑睍㉁䑁䅯䅊䭂䍁䅑睍㉁䅁䅁䅢䄸䡁䅷䅁湁䙁䅳兒噂䍁䅁杒灂䝁䄴兙畂䝁䅍兡桂䝁䅷䅉兂䡁䅉睢浂䝁䅫䅢求䍁䅁兌杁䑁䅉䅍祁䑁䅉䅉瑁䍁䅁䅎瑁䑁䅅兏瑁䑁䅉杍畁䡁䅧䅢穂䡁䅧兘呂䙁䅉兒湁䍁䅅䅊䝂䍁䅑睍㍁䑁䅯䅊䭂䍁䅑睍㍁䅁䅁杢䄸䡁䅁䅁湁䙁䅳兒噂䍁䅁杒灂䝁䄴兙畂䝁䅍兡桂䝁䅷䅉兂䡁䅉睢浂䝁䅫䅢求䍁䅁兌杁䑁䅉䅍祁䑁䅉䅉瑁䍁䅁䅎瑁䑁䅅兏瑁䑁䅉杍畁䡁䅧䅢穂䡁䅧兘呂䙁䅉兒湁䍁䅅䅊呂䍁䅑睍㕁䅁䅁睢䄸䡁䅁䅁湁䙁䅳兒噂䍁䅁杒灂䝁䄴兙畂䝁䅍兡桂䝁䅷䅉兂䡁䅉睢浂䝁䅫䅢求䍁䅁兌杁䑁䅉䅍祁䑁䅉䅉瑁䍁䅁䅎瑁䑁䅅兏瑁䑁䅉杍畁䡁䅧䅢穂䡁䅧兘呂䙁䅉兒湁䍁䅅䅊坂䍁䅑䅎祁䅁䅁䅣䄸䡁䅷䅁湁䙁䅳兒噂䍁䅁杒灂䝁䄴兙畂䝁䅍兡桂䝁䅷䅉兂䡁䅉睢浂䝁䅫䅢求䍁䅁兌杁䑁䅉䅍祁䑁䅉䅉瑁䍁䅁䅎瑁䑁䅅兏瑁䑁䅉杍畁䡁䅧䅢穂䡁䅧兘呂䙁䅉兒湁䍁䅅䅊塂䍁䅑䅎㑁䑁䅯䅊塂䍁䅑兎㉁䅁䅁杣䄸䡁䅁䅁湁䙁䅳兒噂䍁䅁杒灂䝁䄴兙畂䝁䅍兡桂䝁䅷䅉兂䡁䅉睢浂䝁䅫䅢求䍁䅁兌杁䑁䅉䅍祁䑁䅉䅉瑁䍁䅁䅎瑁䑁䅅兏瑁䑁䅉杍畁䡁䅧䅢穂䡁䅧兘呂䙁䅉兒湁䍁䅅䅊奂䍁䅑䅎祁䅁䅁兣䄸䡁䅁䅁湁䙁䅳兒噂䍁䅁杒灂䝁䄴兙畂䝁䅍兡桂䝁䅷䅉兂䡁䅉睢浂䝁䅫䅢求䍁䅁兌杁䑁䅉䅍祁䑁䅉䅉瑁䍁䅁䅎瑁䑁䅅兏瑁䑁䅉杍畁䡁䅧䅢穂䡁䅧兘呂䙁䅉兒湁䍁䅅䅊奂䍁䅑䅎穁䅁䅁督䄸䥁䅁䅁湁䙁䅳兒噂䍁䅁杒灂䝁䄴兙畂䝁䅍兡桂䝁䅷䅉兂䡁䅉睢浂䝁䅫䅢求䍁䅁兌杁䑁䅉䅍祁䑁䅉䅉瑁䍁䅁䅎瑁䑁䅅兏瑁䑁䅉杍畁䡁䅧䅢穂䡁䅧兘呂䙁䅣兒兂䕁䅍睔杁䍁䅧杍灁䍁䅣光歁䕁䅉䅊硁䑁䅅兎䅁䕁偕䅁⭂䅁䅁睊扂䕁䅕兖杁䕁䅙兡畂䝁䅅杢橂䝁䅫兙獂䍁䅁䅕祂䝁䄸杚灂䝁䅷党杁䍁䄰䅉祁䑁䅁杍祁䍁䅁兌杁䑁䅑兌硁䑁䅫兌祁䑁䅉杌㑂䝁䅷督㑂䙁䄰睕塂䕁䅕䅕䑂䕁䄸䅉潁䑁䅉克湁䍁䅅䅊䑂䍁䅑杍睁䅁䅁睒䄸䥁䅯䅁湁䙁䅳兒噂䍁䅁杒灂䝁䄴兙畂䝁䅍兡桂䝁䅷䅉兂䡁䅉睢浂䝁䅫䅢求䍁䅁兌杁䑁䅉䅍祁䑁䅉䅉瑁䍁䅁䅎瑁䑁䅅兏瑁䑁䅉杍畁䡁䅧䅢穂䡁䅧兘呂䙁䅣兒兂䕁䅍睔杁䍁䅧杍灁䍁䅣光歁䕁䅍䅊祁䑁䅑杏歁䕁䅍䅊穁䑁䅕䅁䩂睄䅁杦䅁䍁䅣睗䙂䙁䅕䅉䝂䝁䅫杢桂䝁䄴睙灂䝁䅅䅢杁䙁䅁杣療䝁䅙兡獂䝁䅕䅉瑁䍁䅁杍睁䑁䅉杍杁䍁䄰䅉ぁ䍁䄰免㕁䍁䄰杍祁䍁䄴䅥獂䡁䅍䅥摂䙁䅍睖䙂䙁䅁睑偂䍁䅁䅋祁䍁䅫睊桁䍁䅑睑歁䑁䅍李䅁䕁偳䅁䵃䅁䅁睊扂䕁䅕兖杁䕁䅙兡畂䝁䅅杢橂䝁䅫兙獂䍁䅁䅕祂䝁䄸杚灂䝁䅷党杁䍁䄰䅉祁䑁䅁杍祁䍁䅁兌杁䑁䅑兌硁䑁䅫兌祁䑁䅉杌㑂䝁䅷督㑂䙁䄰睕塂䕁䅕䅕䑂䕁䄸䅉潁䑁䅉克湁䍁䅅䅊䑂䍁䅑䅎硁䑁䅯䅊䑂䍁䅑免硁䑁䅍䅁乂睄䅁杪䅁䍁䅣睗䙂䙁䅕䅉䝂䝁䅫杢桂䝁䄴睙灂䝁䅅䅢杁䙁䅁杣療䝁䅙兡獂䝁䅕䅉瑁䍁䅁杍睁䑁䅉杍杁䍁䄰䅉ぁ䍁䄰免㕁䍁䄰杍祁䍁䄴䅥獂䡁䅍䅥摂䙁䅍睖䙂䙁䅁睑偂䍁䅁䅋祁䍁䅫睊桁䍁䅑䅒歁䑁䅅免㑁䑁䅯䅊偂䍁䅑免硁䑁䅧䅁䝂睄䅁杩䅁䍁䅣睗䙂䙁䅕䅉䝂䝁䅫杢桂䝁䄴睙灂䝁䅅䅢杁䙁䅁杣療䝁䅙兡獂䝁䅕䅉瑁䍁䅁杍睁䑁䅉杍杁䍁䄰䅉ぁ䍁䄰免㕁䍁䄰杍祁䍁䄴䅥獂䡁䅍䅥摂䙁䅍睖䙂䙁䅁睑偂䍁䅁䅋祁䍁䅫睊桁䍁䅑杒歁䑁䅉䅍㙁䍁䅑睒歁䑁䅉䅍䅁䕁偧䅁䭃䅁䅁睊扂䕁䅕兖杁䕁䅙兡畂䝁䅅杢橂䝁䅫兙獂䍁䅁䅕祂䝁䄸杚灂䝁䅷党杁䍁䄰䅉祁䑁䅁杍祁䍁䅁兌杁䑁䅑兌硁䑁䅫兌祁䑁䅉杌㑂䝁䅷督㑂䙁䄰睕塂䕁䅕䅕䑂䕁䄸䅉潁䑁䅉克湁䍁䅅䅊䝂䍁䅑杍硁䑁䅯䅊䡂䍁䅑杍硁䅁䅁杓䄸䥁䅯䅁湁䙁䅳兒噂䍁䅁杒灂䝁䄴兙畂䝁䅍兡桂䝁䅷䅉兂䡁䅉睢浂䝁䅫䅢求䍁䅁兌杁䑁䅉䅍祁䑁䅉䅉瑁䍁䅁䅎瑁䑁䅅兏瑁䑁䅉杍畁䡁䅧䅢穂䡁䅧兘呂䙁䅣兒兂䕁䅍睔杁䍁䅧杍灁䍁䅣光歁䕁䅙䅊穁䑁䅙杏歁䕁䅯䅊穁䑁䅙䅁䵂睄䅁杩䅁䍁䅣睗䙂䙁䅕䅉䝂䝁䅫杢桂䝁䄴睙灂䝁䅅䅢杁䙁䅁杣療䝁䅙兡獂䝁䅕䅉瑁䍁䅁杍睁䑁䅉杍杁䍁䄰䅉ぁ䍁䄰免㕁䍁䄰杍祁䍁䄴䅥獂䡁䅍䅥摂䙁䅍睖䙂䙁䅁睑偂䍁䅁䅋祁䍁䅫睊桁䍁䅑杒歁䑁䅍睎㙁䍁䅑杓歁䑁䅍睎䅁䕁倴䅁⭂䅁䅁睊扂䕁䅕兖杁䕁䅙兡畂䝁䅅杢橂䝁䅫兙獂䍁䅁䅕祂䝁䄸杚灂䝁䅷党杁䍁䄰䅉祁䑁䅁杍祁䍁䅁兌杁䑁䅑兌硁䑁䅫兌祁䑁䅉杌㑂䝁䅷督㑂䙁䄰睕塂䕁䅕䅕䑂䕁䄸䅉潁䑁䅉克湁䍁䅅䅊呂䍁䅑睍㕁䅁䅁睔䄸䡁䄴䅁湁䙁䅳兒噂䍁䅁杒灂䝁䄴兙畂䝁䅍兡桂䝁䅷䅉兂䡁䅉睢浂䝁䅫䅢求䍁䅁兌杁䑁䅉䅍祁䑁䅉䅉瑁䍁䅁䅎瑁䑁䅅兏瑁䑁䅉杍畁䡁䅧䅢穂䡁䅧兘呂䙁䅣兒兂䕁䅍睔杁䍁䅧杍灁䍁䅣光歁䙁䅙䅊ぁ䑁䅉䅁兂睄䅁杩䅁䍁䅣睗䙂䙁䅕䅉䝂䝁䅫杢桂䝁䄴睙灂䝁䅅䅢杁䙁䅁杣療䝁䅙兡獂䝁䅕䅉瑁䍁䅁杍睁䑁䅉杍杁䍁䄰䅉ぁ䍁䄰免㕁䍁䄰杍祁䍁䄴䅥獂䡁䅍䅥摂䙁䅍睖䙂䙁䅁睑偂䍁䅁䅋祁䍁䅫睊桁䍁䅑睖歁䑁䅑䅏㙁䍁䅑睖歁䑁䅕李䅁䙁偉䅁⭂䅁䅁睊扂䕁䅕兖杁䕁䅙兡畂䝁䅅杢橂䝁䅫兙獂䍁䅁䅕祂䝁䄸杚灂䝁䅷党杁䍁䄰䅉祁䑁䅁杍祁䍁䅁兌杁䑁䅑兌硁䑁䅫兌祁䑁䅉杌㑂䝁䅷督㑂䙁䄰睕塂䕁䅕䅕䑂䕁䄸䅉潁䑁䅉克湁䍁䅅䅊奂䍁䅑䅎祁䅁䅁兕䄸䡁䄴䅁湁䙁䅳兒噂䍁䅁杒灂䝁䄴兙畂䝁䅍兡桂䝁䅷䅉兂䡁䅉睢浂䝁䅫䅢求䍁䅁兌杁䑁䅉䅍祁䑁䅉䅉瑁䍁䅁䅎瑁䑁䅅兏瑁䑁䅉杍畁䡁䅧䅢穂䡁䅧兘呂䙁䅣兒兂䕁䅍睔杁䍁䅧杍灁䍁䅣光歁䙁䅧䅊ぁ䑁䅍䅁呂睄䅁䅥䅁䍁䅣睗䙂䙁䅕䅉䝂䝁䅫杢桂䝁䄴睙灂䝁䅅䅢杁䙁䅁杣療䝁䅙兡獂䝁䅕䅉瑁䍁䅁杍睁䑁䅉杍杁䍁䄰䅉ぁ䍁䄰免㕁䍁䄰杍祁䍁䄴䅥獂䡁䅍䅥摂䙁䅍睖䙂䙁䅁睑偂䍁䅣光歁䕁䅉䅊硁䑁䅅兎䅁䕁偍䅁㉂䅁䅁睊扂䕁䅕兖杁䕁䅙兡畂䝁䅅杢橂䝁䅫兙獂䍁䅁䅕祂䝁䄸杚灂䝁䅷党杁䍁䄰䅉祁䑁䅁杍祁䍁䅁兌杁䑁䅑兌硁䑁䅫兌祁䑁䅉杌㑂䝁䅷督㑂䙁䄰睕塂䕁䅕䅕䑂䕁䄸睊桁䍁䅑睑歁䑁䅉䅍䅁䑁偙䅁䍃䅁䅁睊扂䕁䅕兖杁䕁䅙兡畂䝁䅅杢橂䝁䅫兙獂䍁䅁䅕祂䝁䄸杚灂䝁䅷党杁䍁䄰䅉祁䑁䅁杍祁䍁䅁兌杁䑁䅑兌硁䑁䅫兌祁䑁䅉杌㑂䝁䅷督㑂䙁䄰睕塂䕁䅕䅕䑂䕁䄸睊桁䍁䅑睑歁䑁䅉䅎㙁䍁䅑睑歁䑁䅍兎䅁䑁偧䅁㉂䅁䅁睊扂䕁䅕兖杁䕁䅙兡畂䝁䅅杢橂䝁䅫兙獂䍁䅁䅕祂䝁䄸杚灂䝁䅷党杁䍁䄰䅉祁䑁䅁杍祁䍁䅁兌杁䑁䅑兌硁䑁䅫兌祁䑁䅉杌㑂䝁䅷督㑂䙁䄰睕塂䕁䅕䅕䑂䕁䄸睊桁䍁䅑睑歁䑁䅍李䅁䑁偯䅁䕃䅁䅁睊扂䕁䅕兖杁䕁䅙兡畂䝁䅅杢橂䝁䅫兙獂䍁䅁䅕祂䝁䄸杚灂䝁䅷党杁䍁䄰䅉祁䑁䅁杍祁䍁䅁兌杁䑁䅑兌硁䑁䅫兌祁䑁䅉杌㑂䝁䅷督㑂䙁䄰睕塂䕁䅕䅕䑂䕁䄸睊桁䍁䅑睑歁䑁䅑免㙁䍁䅑睑歁䑁䅅免穁䅁䅁䅐䄸䥁䅙䅁湁䙁䅳兒噂䍁䅁杒灂䝁䄴兙畂䝁䅍兡桂䝁䅷䅉兂䡁䅉睢浂䝁䅫䅢求䍁䅁兌杁䑁䅉䅍祁䑁䅉䅉瑁䍁䅁䅎瑁䑁䅅兏瑁䑁䅉杍畁䡁䅧䅢穂䡁䅧兘呂䙁䅣兒兂䕁䅍睔湁䍁䅅䅊䕂䍁䅑免硁䑁䅧杏歁䕁䄸䅊硁䑁䅅䅏䅁䕁偑䅁䍃䅁䅁睊扂䕁䅕兖杁䕁䅙兡畂䝁䅅杢橂䝁䅫兙獂䍁䅁䅕祂䝁䄸杚灂䝁䅷党杁䍁䄰䅉祁䑁䅁杍祁䍁䅁兌杁䑁䅑兌硁䑁䅫兌祁䑁䅉杌㑂䝁䅷督㑂䙁䄰睕塂䕁䅕䅕䑂䕁䄸睊桁䍁䅑杒歁䑁䅉䅍㙁䍁䅑睒歁䑁䅉䅍䅁䑁偣䅁䍃䅁䅁睊扂䕁䅕兖杁䕁䅙兡畂䝁䅅杢橂䝁䅫兙獂䍁䅁䅕祂䝁䄸杚灂䝁䅷党杁䍁䄰䅉祁䑁䅁杍祁䍁䅁兌杁䑁䅑兌硁䑁䅫兌祁䑁䅉杌㑂䝁䅷督㑂䙁䄰睕塂䕁䅕䅕䑂䕁䄸睊桁䍁䅑杒歁䑁䅉免㙁䍁䅑睒歁䑁䅉免䅁䑁偫䅁䍃䅁䅁睊扂䕁䅕兖杁䕁䅙兡畂䝁䅅杢橂䝁䅫兙獂䍁䅁䅕祂䝁䄸杚灂䝁䅷党杁䍁䄰䅉祁䑁䅁杍祁䍁䅁兌杁䑁䅑兌硁䑁䅫兌祁䑁䅉杌㑂䝁䅷督㑂䙁䄰睕塂䕁䅕䅕䑂䕁䄸睊桁䍁䅑杒歁䑁䅍李㙁䍁䅑杓歁䑁䅍李䅁䑁偳䅁䍃䅁䅁睊扂䕁䅕兖杁䕁䅙兡畂䝁䅅杢橂䝁䅫兙獂䍁䅁䅕祂䝁䄸杚灂䝁䅷党杁䍁䄰䅉祁䑁䅁杍祁䍁䅁兌杁䑁䅑兌硁䑁䅫兌祁䑁䅉杌㑂䝁䅷督㑂䙁䄰睕塂䕁䅕䅕䑂䕁䄸睊桁䍁䅑杒歁䑁䅍睎㙁䍁䅑杓歁䑁䅍睎䅁䑁倰䅁㉂䅁䅁睊扂䕁䅕兖杁䕁䅙兡畂䝁䅅杢橂䝁䅫兙獂䍁䅁䅕祂䝁䄸杚灂䝁䅷党杁䍁䄰䅉祁䑁䅁杍祁䍁䅁兌杁䑁䅑兌硁䑁䅫兌祁䑁䅉杌㑂䝁䅷督㑂䙁䄰睕塂䕁䅕䅕䑂䕁䄸睊桁䍁䅑睕歁䑁䅍兏䅁䑁倴䅁㉂䅁䅁睊扂䕁䅕兖杁䕁䅙兡畂䝁䅅杢橂䝁䅫兙獂䍁䅁䅕祂䝁䄸杚灂䝁䅷党杁䍁䄰䅉祁䑁䅁杍祁䍁䅁兌杁䑁䅑兌硁䑁䅫兌祁䑁䅉杌㑂䝁䅷督㑂䙁䄰睕塂䕁䅕䅕䑂䕁䄸睊桁䍁䅑杖歁䑁䅑杍䅁䑁倸䅁䍃䅁䅁睊扂䕁䅕兖杁䕁䅙兡畂䝁䅅杢橂䝁䅫兙獂䍁䅁䅕祂䝁䄸杚灂䝁䅷党杁䍁䄰䅉祁䑁䅁杍祁䍁䅁兌杁䑁䅑兌硁䑁䅫兌祁䑁䅉杌㑂䝁䅷督㑂䙁䄰睕塂䕁䅕䅕䑂䕁䄸睊桁䍁䅑睖歁䑁䅑䅏㙁䍁䅑睖歁䑁䅕李䅁䕁偅䅁㉂䅁䅁睊扂䕁䅕兖杁䕁䅙兡畂䝁䅅杢橂䝁䅫兙獂䍁䅁䅕祂䝁䄸杚灂䝁䅷党杁䍁䄰䅉祁䑁䅁杍祁䍁䅁兌杁䑁䅑兌硁䑁䅫兌祁䑁䅉杌㑂䝁䅷督㑂䙁䄰睕塂䕁䅕䅕䑂䕁䄸睊桁䍁䅑䅗歁䑁䅑杍䅁䕁偁䅁㉂䅁䅁睊扂䕁䅕兖杁䕁䅙兡畂䝁䅅杢橂䝁䅫兙獂䍁䅁䅕祂䝁䄸杚灂䝁䅷党杁䍁䄰䅉祁䑁䅁杍祁䍁䅁兌杁䑁䅑兌硁䑁䅫兌祁䑁䅉杌㑂䝁䅷督㑂䙁䄰睕塂䕁䅕䅕䑂䕁䄸睊桁䍁䅑䅗歁䑁䅑睍䅁䕁偉䅁㙂䅁䅁睊扂䕁䅕兖杁䕁䅙兡畂䝁䅅杢橂䝁䅫兙獂䍁䅁䅕祂䝁䄸杚灂䝁䅷党杁䍁䄰䅉祁䑁䅁杍祁䍁䅁兌杁䑁䅑兌硁䑁䅫兌祁䑁䅉杌㑂䝁䅷督㑂䙁䄰睕塂䕁䅕䅕䑂䕁䄸免湁䍁䅅䅊䍂䍁䅑免硁䑁䅕䅁噂䅄䅁䅥䅁䍁䅣睗䙂䙁䅕䅉䝂䝁䅫杢桂䝁䄴睙灂䝁䅅䅢杁䙁䅁杣療䝁䅙兡獂䝁䅕䅉瑁䍁䅁杍睁䑁䅉杍杁䍁䄰䅉ぁ䍁䄰免㕁䍁䄰杍祁䍁䄴䅥獂䡁䅍䅥摂䙁䅍睖䙂䙁䅁睑偂䑁䅅睊桁䍁䅑睑歁䑁䅉䅍䅁䕁䵧䅁䕃䅁䅁睊扂䕁䅕兖杁䕁䅙兡畂䝁䅅杢橂䝁䅫兙獂䍁䅁䅕祂䝁䄸杚灂䝁䅷党杁䍁䄰䅉祁䑁䅁杍祁䍁䅁兌杁䑁䅑兌硁䑁䅫兌祁䑁䅉杌㑂䝁䅷督㑂䙁䄰睕塂䕁䅕䅕䑂䕁䄸免湁䍁䅅䅊䑂䍁䅑杍ぁ䑁䅯䅊䑂䍁䅑睍ㅁ䅁䅁杓䅷䡁䅧䅁湁䙁䅳兒噂䍁䅁杒灂䝁䄴兙畂䝁䅍兡桂䝁䅷䅉兂䡁䅉睢浂䝁䅫䅢求䍁䅁兌杁䑁䅉䅍祁䑁䅉䅉瑁䍁䅁䅎瑁䑁䅅兏瑁䑁䅉杍畁䡁䅧䅢穂䡁䅧兘呂䙁䅣兒兂䕁䅍睔硁䍁䅣光歁䕁䅍䅊穁䑁䅙䅁䵂䅄䅁杨䅁䍁䅣睗䙂䙁䅕䅉䝂䝁䅫杢桂䝁䄴睙灂䝁䅅䅢杁䙁䅁杣療䝁䅙兡獂䝁䅕䅉瑁䍁䅁杍睁䑁䅉杍杁䍁䄰䅉ぁ䍁䄰免㕁䍁䄰杍祁䍁䄴䅥獂䡁䅍䅥摂䙁䅍睖䙂䙁䅁睑偂䑁䅅睊桁䍁䅑睑歁䑁䅑免㙁䍁䅑睑歁䑁䅅免穁䅁䅁杔䅷䥁䅧䅁湁䙁䅳兒噂䍁䅁杒灂䝁䄴兙畂䝁䅍兡桂䝁䅷䅉兂䡁䅉睢浂䝁䅫䅢求䍁䅁兌杁䑁䅉䅍祁䑁䅉䅉瑁䍁䅁䅎瑁䑁䅅兏瑁䑁䅉杍畁䡁䅧䅢穂䡁䅧兘呂䙁䅣兒兂䕁䅍睔硁䍁䅣光歁䕁䅑䅊硁䑁䅅䅏㙁䍁䅑睔歁䑁䅅免㑁䅁䅁杖䅷䥁䅑䅁湁䙁䅳兒噂䍁䅁杒灂䝁䄴兙畂䝁䅍兡桂䝁䅷䅉兂䡁䅉睢浂䝁䅫䅢求䍁䅁兌杁䑁䅉䅍祁䑁䅉䅉瑁䍁䅁䅎瑁䑁䅅兏瑁䑁䅉杍畁䡁䅧䅢穂䡁䅧兘呂䙁䅣兒兂䕁䅍睔硁䍁䅣光歁䕁䅙䅊祁䑁䅁杏歁䕁䅣䅊祁䑁䅁䅁䩂䅄䅁䅨䅁䍁䅣睗䙂䙁䅕䅉䝂䝁䅫杢桂䝁䄴睙灂䝁䅅䅢杁䙁䅁杣療䝁䅙兡獂䝁䅕䅉瑁䍁䅁杍睁䑁䅉杍杁䍁䄰䅉ぁ䍁䄰免㕁䍁䄰杍祁䍁䄴䅥獂䡁䅍䅥摂䙁䅍睖䙂䙁䅁睑偂䑁䅅睊桁䍁䅑杒歁䑁䅉免㙁䍁䅑睒歁䑁䅉免䅁䕁䵳䅁䕃䅁䅁睊扂䕁䅕兖杁䕁䅙兡畂䝁䅅杢橂䝁䅫兙獂䍁䅁䅕祂䝁䄸杚灂䝁䅷党杁䍁䄰䅉祁䑁䅁杍祁䍁䅁兌杁䑁䅑兌硁䑁䅫兌祁䑁䅉杌㑂䝁䅷督㑂䙁䄰睕塂䕁䅕䅕䑂䕁䄸免湁䍁䅅䅊䝂䍁䅑睍㉁䑁䅯䅊䭂䍁䅑睍㉁䅁䅁兔䅷䥁䅑䅁湁䙁䅳兒噂䍁䅁杒灂䝁䄴兙畂䝁䅍兡桂䝁䅷䅉兂䡁䅉睢浂䝁䅫䅢求䍁䅁兌杁䑁䅉䅍祁䑁䅉䅉瑁䍁䅁䅎瑁䑁䅅兏瑁䑁䅉杍畁䡁䅧䅢穂䡁䅧兘呂䙁䅣兒兂䕁䅍睔硁䍁䅣光歁䕁䅙䅊穁䑁䅣杏歁䕁䅯䅊穁䑁䅣䅁偂䅄䅁䅥䅁䍁䅣睗䙂䙁䅕䅉䝂䝁䅫杢桂䝁䄴睙灂䝁䅅䅢杁䙁䅁杣療䝁䅙兡獂䝁䅕䅉瑁䍁䅁杍睁䑁䅉杍杁䍁䄰䅉ぁ䍁䄰免㕁䍁䄰杍祁䍁䄴䅥獂䡁䅍䅥摂䙁䅍睖䙂䙁䅁睑偂䑁䅅睊桁䍁䅑睕歁䑁䅍兏䅁䙁䵁䅁㑂䅁䅁睊扂䕁䅕兖杁䕁䅙兡畂䝁䅅杢橂䝁䅫兙獂䍁䅁䅕祂䝁䄸杚灂䝁䅷党杁䍁䄰䅉祁䑁䅁杍祁䍁䅁兌杁䑁䅑兌硁䑁䅫兌祁䑁䅉杌㑂䝁䅷督㑂䙁䄰睕塂䕁䅕䅕䑂䕁䄸免湁䍁䅅䅊坂䍁䅑䅎祁䅁䅁兕䅷䥁䅑䅁湁䙁䅳兒噂䍁䅁杒灂䝁䄴兙畂䝁䅍兡桂䝁䅷䅉兂䡁䅉睢浂䝁䅫䅢求䍁䅁兌杁䑁䅉䅍祁䑁䅉䅉瑁䍁䅁䅎瑁䑁䅅兏瑁䑁䅉杍畁䡁䅧䅢穂䡁䅧兘呂䙁䅣兒兂䕁䅍睔硁䍁䅣光歁䙁䅣䅊ぁ䑁䅧杏歁䙁䅣䅊ㅁ䑁䅙䅁呂䅄䅁䅥䅁䍁䅣睗䙂䙁䅕䅉䝂䝁䅫杢桂䝁䄴睙灂䝁䅅䅢杁䙁䅁杣療䝁䅙兡獂䝁䅕䅉瑁䍁䅁杍睁䑁䅉杍杁䍁䄰䅉ぁ䍁䄰免㕁䍁䄰杍祁䍁䄴䅥獂䡁䅍䅥摂䙁䅍睖䙂䙁䅁睑偂䑁䅅睊桁䍁䅑䅗歁䑁䅑杍䅁䙁䵉䅁㑂䅁䅁睊扂䕁䅕兖杁䕁䅙兡畂䝁䅅杢橂䝁䅫兙獂䍁䅁䅕祂䝁䄸杚灂䝁䅷党杁䍁䄰䅉祁䑁䅁杍祁䍁䅁兌杁䑁䅑兌硁䑁䅫兌祁䑁䅉杌㑂䝁䅷督㑂䙁䄰睕塂䕁䅕䅕䑂䕁䄸免湁䍁䅅䅊奂䍁䅑䅎穁䅁䅁䅖䅷䡁䅉䅁湁䙁䅳兒噂䍁䅁杒灂䝁䄴兙畂䝁䅍兡桂䝁䅷䅉兂䡁䅉睢浂䝁䅫䅢求䍁䅁兌杁䑁䅉䅍祁䑁䅉䅉瑁䍁䅁䅎瑁䑁䅅兏瑁䑁䅉杍畁䡁䅧䅢穂䡁䅧兘坂䙁䅙睑湁䍁䅅䅊䍂䍁䅑免硁䑁䅕䅁䡁睄䅁䅣䅁䍁䅣睗䙂䙁䅕䅉䝂䝁䅫杢桂䝁䄴睙灂䝁䅅䅢杁䙁䅁杣療䝁䅙兡獂䝁䅕䅉瑁䍁䅁杍睁䑁䅉杍杁䍁䄰䅉ぁ䍁䄰免㕁䍁䄰杍祁䍁䄴䅥獂䡁䅍䅥摂䙁䅙杖䑂䍁䅣光歁䕁䅍䅊祁䑁䅁䅁㙄杄䅁䅦䅁䍁䅣睗䙂䙁䅕䅉䝂䝁䅫杢桂䝁䄴睙灂䝁䅅䅢杁䙁䅁杣療䝁䅙兡獂䝁䅕䅉瑁䍁䅁杍睁䑁䅉杍杁䍁䄰䅉ぁ䍁䄰免㕁䍁䄰杍祁䍁䄴䅥獂䡁䅍䅥摂䙁䅙杖䑂䍁䅣光歁䕁䅍䅊祁䑁䅑杏歁䕁䅍䅊穁䑁䅕䅁㡄杄䅁䅣䅁䍁䅣睗䙂䙁䅕䅉䝂䝁䅫杢桂䝁䄴睙灂䝁䅅䅢杁䙁䅁杣療䝁䅙兡獂䝁䅕䅉瑁䍁䅁杍睁䑁䅉杍杁䍁䄰䅉ぁ䍁䄰免㕁䍁䄰杍祁䍁䄴䅥獂䡁䅍䅥摂䙁䅙杖䑂䍁䅣光歁䕁䅍䅊穁䑁䅙䅁䑁睄䅁杦䅁䍁䅣睗䙂䙁䅕䅉䝂䝁䅫杢桂䝁䄴睙灂䝁䅅䅢杁䙁䅁杣療䝁䅙兡獂䝁䅕䅉瑁䍁䅁杍睁䑁䅉杍杁䍁䄰䅉ぁ䍁䄰免㕁䍁䄰杍祁䍁䄴䅥獂䡁䅍䅥摂䙁䅙杖䑂䍁䅣光歁䕁䅍䅊ぁ䑁䅅杏歁䕁䅍䅊硁䑁䅅睍䅁䅁偕䅁䅃䅁䅁睊扂䕁䅕兖杁䕁䅙兡畂䝁䅅杢橂䝁䅫兙獂䍁䅁䅕祂䝁䄸杚灂䝁䅷党杁䍁䄰䅉祁䑁䅁杍祁䍁䅁兌杁䑁䅑兌硁䑁䅫兌祁䑁䅉杌㑂䝁䅷督㑂䙁䄰杖坂䕁䅍睊桁䍁䅑䅒歁䑁䅅免㑁䑁䅯䅊偂䍁䅑免硁䑁䅧䅁䥁睄䅁䅦䅁䍁䅣睗䙂䙁䅕䅉䝂䝁䅫杢桂䝁䄴睙灂䝁䅅䅢杁䙁䅁杣療䝁䅙兡獂䝁䅕䅉瑁䍁䅁杍睁䑁䅉杍杁䍁䄰䅉ぁ䍁䄰免㕁䍁䄰杍祁䍁䄴䅥獂䡁䅍䅥摂䙁䅙杖䑂䍁䅣光歁䕁䅙䅊祁䑁䅁杏歁䕁䅣䅊祁䑁䅁䅁㝄杄䅁䅦䅁䍁䅣睗䙂䙁䅕䅉䝂䝁䅫杢桂䝁䄴睙灂䝁䅅䅢杁䙁䅁杣療䝁䅙兡獂䝁䅕䅉瑁䍁䅁杍睁䑁䅉杍杁䍁䄰䅉ぁ䍁䄰免㕁䍁䄰杍祁䍁䄴䅥獂䡁䅍䅥摂䙁䅙杖䑂䍁䅣光歁䕁䅙䅊祁䑁䅅杏歁䕁䅣䅊祁䑁䅅䅁㥄杄䅁䅦䅁䍁䅣睗䙂䙁䅕䅉䝂䝁䅫杢桂䝁䄴睙灂䝁䅅䅢杁䙁䅁杣療䝁䅙兡獂䝁䅕䅉瑁䍁䅁杍睁䑁䅉杍杁䍁䄰䅉ぁ䍁䄰免㕁䍁䄰杍祁䍁䄴䅥獂䡁䅍䅥摂䙁䅙杖䑂䍁䅣光歁䕁䅙䅊穁䑁䅙杏歁䕁䅯䅊穁䑁䅙䅁䕁睄䅁䅦䅁䍁䅣睗䙂䙁䅕䅉䝂䝁䅫杢桂䝁䄴睙灂䝁䅅䅢杁䙁䅁杣療䝁䅙兡獂䝁䅕䅉瑁䍁䅁杍睁䑁䅉杍杁䍁䄰䅉ぁ䍁䄰免㕁䍁䄰杍祁䍁䄴䅥獂䡁䅍䅥摂䙁䅙杖䑂䍁䅣光歁䕁䅙䅊穁䑁䅣杏歁䕁䅯䅊穁䑁䅣䅁䝁睄䅁䅣䅁䍁䅣睗䙂䙁䅕䅉䝂䝁䅫杢桂䝁䄴睙灂䝁䅅䅢杁䙁䅁杣療䝁䅙兡獂䝁䅕䅉瑁䍁䅁杍睁䑁䅉杍杁䍁䄰䅉ぁ䍁䄰免㕁䍁䄰杍祁䍁䄴䅥獂䡁䅍䅥摂䙁䅙杖䑂䍁䅣光歁䙁䅍䅊穁䑁䅫䅁䍁睄䅁䅣䅁䍁䅣睗䙂䙁䅕䅉䝂䝁䅫杢桂䝁䄴睙灂䝁䅅䅢杁䙁䅁杣療䝁䅙兡獂䝁䅕䅉瑁䍁䅁杍睁䑁䅉杍杁䍁䄰䅉ぁ䍁䄰免㕁䍁䄰杍祁䍁䄴䅥獂䡁䅍䅥摂䙁䅙杖䑂䍁䅣光歁䙁䅙䅊ぁ䑁䅉䅁⭄杄䅁䅦䅁䍁䅣睗䙂䙁䅕䅉䝂䝁䅫杢桂䝁䄴睙灂䝁䅅䅢杁䙁䅁杣療䝁䅙兡獂䝁䅕䅉瑁䍁䅁杍睁䑁䅉杍杁䍁䄰䅉ぁ䍁䄰免㕁䍁䄰杍祁䍁䄴䅥獂䡁䅍䅥摂䙁䅙杖䑂䍁䅣光歁䙁䅣䅊ぁ䑁䅧杏歁䙁䅣䅊ㅁ䑁䅙䅁䅁睄䅁䅣䅁䍁䅣睗䙂䙁䅕䅉䝂䝁䅫杢桂䝁䄴睙灂䝁䅅䅢杁䙁䅁杣療䝁䅙兡獂䝁䅕䅉瑁䍁䅁杍睁䑁䅉杍杁䍁䄰䅉ぁ䍁䄰免㕁䍁䄰杍祁䍁䄴䅥獂䡁䅍䅥摂䙁䅙杖䑂䍁䅣光歁䙁䅧䅊ぁ䑁䅉䅁⽄杄䅁䅣䅁䍁䅣睗䙂䙁䅕䅉䝂䝁䅫杢桂䝁䄴睙灂䝁䅅䅢杁䙁䅁杣療䝁䅙兡獂䝁䅕䅉瑁䍁䅁杍睁䑁䅉杍杁䍁䄰䅉ぁ䍁䄰免㕁䍁䄰杍祁䍁䄴䅥獂䡁䅍䅥摂䙁䅙杖䑂䍁䅣光歁䙁䅧䅊ぁ䑁䅍䅁䉁睄䅁杣䅁䍁䅣睗䙂䙁䅕䅉䝂䝁䅫杢桂䝁䄴睙灂䝁䅅䅢杁䙁䅁杣療䝁䅙兡獂䝁䅕䅉瑁䍁䅁杍睁䑁䅉杍杁䍁䄰䅉ぁ䍁䄰免㕁䍁䄰杍祁䍁䄴䅥獂䡁䅍䅥摂䙁䅣兒䑂䍁䅣光歁䕁䅉䅊硁䑁䅅兎䅁䉁偙䅁睂䅁䅁睊扂䕁䅕兖杁䕁䅙兡畂䝁䅅杢橂䝁䅫兙獂䍁䅁䅕祂䝁䄸杚灂䝁䅷党杁䍁䄰䅉祁䑁䅁杍祁䍁䅁兌杁䑁䅑兌硁䑁䅫兌祁䑁䅉杌㑂䝁䅷督㑂䙁䄰睖䙂䕁䅍睊桁䍁䅑睑歁䑁䅉䅍䅁䅁偫䅁㡂䅁䅁睊扂䕁䅕兖杁䕁䅙兡畂䝁䅅杢橂䝁䅫兙獂䍁䅁䅕祂䝁䄸杚灂䝁䅷党杁䍁䄰䅉祁䑁䅁杍祁䍁䅁兌杁䑁䅑兌硁䑁䅫兌祁䑁䅉杌㑂䝁䅷督㑂䙁䄰睖䙂䕁䅍睊桁䍁䅑睑歁䑁䅉䅎㙁䍁䅑睑歁䑁䅍兎䅁䅁偳䅁睂䅁䅁睊扂䕁䅕兖杁䕁䅙兡畂䝁䅅杢橂䝁䅫兙獂䍁䅁䅕祂䝁䄸杚灂䝁䅷党杁䍁䄰䅉祁䑁䅁杍祁䍁䅁兌杁䑁䅑兌硁䑁䅫兌祁䑁䅉杌㑂䝁䅷督㑂䙁䄰睖䙂䕁䅍睊桁䍁䅑睑歁䑁䅍李䅁䅁倰䅁⭂䅁䅁睊扂䕁䅕兖杁䕁䅙兡畂䝁䅅杢橂䝁䅫兙獂䍁䅁䅕祂䝁䄸杚灂䝁䅷党杁䍁䄰䅉祁䑁䅁杍祁䍁䅁兌杁䑁䅑兌硁䑁䅫兌祁䑁䅉杌㑂䝁䅷督㑂䙁䄰睖䙂䕁䅍睊桁䍁䅑睑歁䑁䅑免㙁䍁䅑睑歁䑁䅅免穁䅁䅁睄䄸䥁䅁䅁湁䙁䅳兒噂䍁䅁杒灂䝁䄴兙畂䝁䅍兡桂䝁䅷䅉兂䡁䅉睢浂䝁䅫䅢求䍁䅁兌杁䑁䅉䅍祁䑁䅉䅉瑁䍁䅁䅎瑁䑁䅅兏瑁䑁䅉杍畁䡁䅧䅢穂䡁䅧兘塂䕁䅕睑湁䍁䅅䅊䕂䍁䅑免硁䑁䅧杏歁䕁䄸䅊硁䑁䅅䅏䅁䉁偣䅁㡂䅁䅁睊扂䕁䅕兖杁䕁䅙兡畂䝁䅅杢橂䝁䅫兙獂䍁䅁䅕祂䝁䄸杚灂䝁䅷党杁䍁䄰䅉祁䑁䅁杍祁䍁䅁兌杁䑁䅑兌硁䑁䅫兌祁䑁䅉杌㑂䝁䅷督㑂䙁䄰睖䙂䕁䅍睊桁䍁䅑杒歁䑁䅉䅍㙁䍁䅑睒歁䑁䅉䅍䅁䅁偯䅁㡂䅁䅁睊扂䕁䅕兖杁䕁䅙兡畂䝁䅅杢橂䝁䅫兙獂䍁䅁䅕祂䝁䄸杚灂䝁䅷党杁䍁䄰䅉祁䑁䅁杍祁䍁䅁兌杁䑁䅑兌硁䑁䅫兌祁䑁䅉杌㑂䝁䅷督㑂䙁䄰睖䙂䕁䅍睊桁䍁䅑杒歁䑁䅉免㙁䍁䅑睒歁䑁䅉免䅁䅁偷䅁㡂䅁䅁睊扂䕁䅕兖杁䕁䅙兡畂䝁䅅杢橂䝁䅫兙獂䍁䅁䅕祂䝁䄸杚灂䝁䅷党杁䍁䄰䅉祁䑁䅁杍祁䍁䅁兌杁䑁䅑兌硁䑁䅫兌祁䑁䅉杌㑂䝁䅷督㑂䙁䄰睖䙂䕁䅍睊桁䍁䅑杒歁䑁䅍李㙁䍁䅑杓歁䑁䅍李䅁䅁倴䅁㡂䅁䅁睊扂䕁䅕兖杁䕁䅙兡畂䝁䅅杢橂䝁䅫兙獂䍁䅁䅕祂䝁䄸杚灂䝁䅷党杁䍁䄰䅉祁䑁䅁杍祁䍁䅁兌杁䑁䅑兌硁䑁䅫兌祁䑁䅉杌㑂䝁䅷督㑂䙁䄰睖䙂䕁䅍睊桁䍁䅑杒歁䑁䅍睎㙁䍁䅑杓歁䑁䅍睎䅁䉁偁䅁睂䅁䅁睊扂䕁䅕兖杁䕁䅙兡畂䝁䅅杢橂䝁䅫兙獂䍁䅁䅕祂䝁䄸杚灂䝁䅷党杁䍁䄰䅉祁䑁䅁杍祁䍁䅁兌杁䑁䅑兌硁䑁䅫兌祁䑁䅉杌㑂䝁䅷督㑂䙁䄰睖䙂䕁䅍睊桁䍁䅑睕歁䑁䅍兏䅁䉁偅䅁睂䅁䅁睊扂䕁䅕兖杁䕁䅙兡畂䝁䅅杢橂䝁䅫兙獂䍁䅁䅕祂䝁䄸杚灂䝁䅷党杁䍁䄰䅉祁䑁䅁杍祁䍁䅁兌杁䑁䅑兌硁䑁䅫兌祁䑁䅉杌㑂䝁䅷督㑂䙁䄰睖䙂䕁䅍睊桁䍁䅑杖歁䑁䅑杍䅁䉁偉䅁㡂䅁䅁睊扂䕁䅕兖杁䕁䅙兡畂䝁䅅杢橂䝁䅫兙獂䍁䅁䅕祂䝁䄸杚灂䝁䅷党杁䍁䄰䅉祁䑁䅁杍祁䍁䅁兌杁䑁䅑兌硁䑁䅫兌祁䑁䅉杌㑂䝁䅷督㑂䙁䄰睖䙂䕁䅍睊桁䍁䅑睖歁䑁䅑䅏㙁䍁䅑睖歁䑁䅕李䅁䉁偑䅁睂䅁䅁睊扂䕁䅕兖杁䕁䅙兡畂䝁䅅杢橂䝁䅫兙獂䍁䅁䅕祂䝁䄸杚灂䝁䅷党杁䍁䄰䅉祁䑁䅁杍祁䍁䅁兌杁䑁䅑兌硁䑁䅫兌祁䑁䅉杌㑂䝁䅷督㑂䙁䄰睖䙂䕁䅍睊桁䍁䅑䅗歁䑁䅑杍䅁䉁偍䅁睂䅁䅁睊扂䕁䅕兖杁䕁䅙兡畂䝁䅅杢橂䝁䅫兙獂䍁䅁䅕祂䝁䄸杚灂䝁䅷党杁䍁䄰䅉祁䑁䅁杍祁䍁䅁兌杁䑁䅑兌硁䑁䅫兌祁䑁䅉杌㑂䝁䅷督㑂䙁䄰睖䙂䕁䅍睊桁䍁䅑䅗歁䑁䅑睍䅁䉁偕䅁祂䅁䅁睊扂䕁䅕兖杁䕁䅙兡畂䝁䅅杢橂䝁䅫兙獂䍁䅁䅕祂䝁䄸杚灂䝁䅷党杁䍁䄰䅉祁䑁䅁杍祁䍁䅁兌杁䑁䅑兌硁䑁䅫兌祁䑁䅉杌㑂䝁䅷督㑂䙁䄰䅗䙂䕁䅷睊桁䍁䅑村歁䑁䅅免ㅁ䅁䅁䅈䄸䡁䅁䅁湁䙁䅳兒噂䍁䅁杒灂䝁䄴兙畂䝁䅍兡桂䝁䅷䅉兂䡁䅉睢浂䝁䅫䅢求䍁䅁兌杁䑁䅉䅍祁䑁䅉䅉瑁䍁䅁䅎瑁䑁䅅兏瑁䑁䅉杍畁䡁䅧䅢穂䡁䅧兘奂䕁䅕䅔湁䍁䅅䅊䑂䍁䅑杍睁䅁䅁䅇䄸䡁䅷䅁湁䙁䅳兒噂䍁䅁杒灂䝁䄴兙畂䝁䅍兡桂䝁䅷䅉兂䡁䅉睢浂䝁䅫䅢求䍁䅁兌杁䑁䅉䅍祁䑁䅉䅉瑁䍁䅁䅎瑁䑁䅅兏瑁䑁䅉杍畁䡁䅧䅢穂䡁䅧兘奂䕁䅕䅔湁䍁䅅䅊䑂䍁䅑杍ぁ䑁䅯䅊䑂䍁䅑睍ㅁ䅁䅁杇䄸䡁䅁䅁湁䙁䅳兒噂䍁䅁杒灂䝁䄴兙畂䝁䅍兡桂䝁䅷䅉兂䡁䅉睢浂䝁䅫䅢求䍁䅁兌杁䑁䅉䅍祁䑁䅉䅉瑁䍁䅁䅎瑁䑁䅅兏瑁䑁䅉杍畁䡁䅧䅢穂䡁䅧兘奂䕁䅕䅔湁䍁䅅䅊䑂䍁䅑睍㉁䅁䅁杈䄸䡁䄴䅁湁䙁䅳兒噂䍁䅁杒灂䝁䄴兙畂䝁䅍兡桂䝁䅷䅉兂䡁䅉睢浂䝁䅫䅢求䍁䅁兌杁䑁䅉䅍祁䑁䅉䅉瑁䍁䅁䅎瑁䑁䅅兏瑁䑁䅉杍畁䡁䅧䅢穂䡁䅧兘奂䕁䅕䅔湁䍁䅅䅊䑂䍁䅑䅎硁䑁䅯䅊䑂䍁䅑免硁䑁䅍䅁杁睄䅁䅧䅁䍁䅣睗䙂䙁䅕䅉䝂䝁䅫杢桂䝁䄴睙灂䝁䅅䅢杁䙁䅁杣療䝁䅙兡獂䝁䅕䅉瑁䍁䅁杍睁䑁䅉杍杁䍁䄰䅉ぁ䍁䄰免㕁䍁䄰杍祁䍁䄴䅥獂䡁䅍䅥摂䙁䅧兒䵂䍁䅣光歁䕁䅑䅊硁䑁䅅䅏㙁䍁䅑睔歁䑁䅅免㑁䅁䅁先䄸䡁䅷䅁湁䙁䅳兒噂䍁䅁杒灂䝁䄴兙畂䝁䅍兡桂䝁䅷䅉兂䡁䅉睢浂䝁䅫䅢求䍁䅁兌杁䑁䅉䅍祁䑁䅉䅉瑁䍁䅁䅎瑁䑁䅅兏瑁䑁䅉杍畁䡁䅧䅢穂䡁䅧兘奂䕁䅕䅔湁䍁䅅䅊䝂䍁䅑杍睁䑁䅯䅊䡂䍁䅑杍睁䅁䅁兇䄸䡁䅷䅁湁䙁䅳兒噂䍁䅁杒灂䝁䄴兙畂䝁䅍兡桂䝁䅷䅉兂䡁䅉睢浂䝁䅫䅢求䍁䅁兌杁䑁䅉䅍祁䑁䅉䅉瑁䍁䅁䅎瑁䑁䅅兏瑁䑁䅉杍畁䡁䅧䅢穂䡁䅧兘奂䕁䅕䅔湁䍁䅅䅊䝂䍁䅑杍硁䑁䅯䅊䡂䍁䅑杍硁䅁䅁睇䄸䡁䅷䅁湁䙁䅳兒噂䍁䅁杒灂䝁䄴兙畂䝁䅍兡桂䝁䅷䅉兂䡁䅉睢浂䝁䅫䅢求䍁䅁兌杁䑁䅉䅍祁䑁䅉䅉瑁䍁䅁䅎瑁䑁䅅兏瑁䑁䅉杍畁䡁䅧䅢穂䡁䅧兘奂䕁䅕䅔湁䍁䅅䅊䝂䍁䅑睍㉁䑁䅯䅊䭂䍁䅑睍㉁䅁䅁睈䄸䡁䅷䅁湁䙁䅳兒噂䍁䅁杒灂䝁䄴兙畂䝁䅍兡桂䝁䅷䅉兂䡁䅉睢浂䝁䅫䅢求䍁䅁兌杁䑁䅉䅍祁䑁䅉䅉瑁䍁䅁䅎瑁䑁䅅兏瑁䑁䅉杍畁䡁䅧䅢穂䡁䅧兘奂䕁䅕䅔湁䍁䅅䅊䝂䍁䅑睍㍁䑁䅯䅊䭂䍁䅑睍㍁䅁䅁光䄸䡁䅁䅁湁䙁䅳兒噂䍁䅁杒灂䝁䄴兙畂䝁䅍兡桂䝁䅷䅉兂䡁䅉睢浂䝁䅫䅢求䍁䅁兌杁䑁䅉䅍祁䑁䅉䅉瑁䍁䅁䅎瑁䑁䅅兏瑁䑁䅉杍畁䡁䅧䅢穂䡁䅧兘奂䕁䅕䅔湁䍁䅅䅊呂䍁䅑睍㕁䅁䅁杉䄸䡁䅁䅁湁䙁䅳兒噂䍁䅁杒灂䝁䄴兙畂䝁䅍兡桂䝁䅷䅉兂䡁䅉睢浂䝁䅫䅢求䍁䅁兌杁䑁䅉䅍祁䑁䅉䅉瑁䍁䅁䅎瑁䑁䅅兏瑁䑁䅉杍畁䡁䅧䅢穂䡁䅧兘奂䕁䅕䅔湁䍁䅅䅊坂䍁䅑䅎祁䅁䅁睉䄸䡁䅷䅁湁䙁䅳兒噂䍁䅁杒灂䝁䄴兙畂䝁䅍兡桂䝁䅷䅉兂䡁䅉睢浂䝁䅫䅢求䍁䅁兌杁䑁䅉䅍祁䑁䅉䅉瑁䍁䅁䅎瑁䑁䅅兏瑁䑁䅉杍畁䡁䅧䅢穂䡁䅧兘奂䕁䅕䅔湁䍁䅅䅊塂䍁䅑䅎㑁䑁䅯䅊塂䍁䅑兎㉁䅁䅁兊䄸䡁䅁䅁湁䙁䅳兒噂䍁䅁杒灂䝁䄴兙畂䝁䅍兡桂䝁䅷䅉兂䡁䅉睢浂䝁䅫䅢求䍁䅁兌杁䑁䅉䅍祁䑁䅉䅉瑁䍁䅁䅎瑁䑁䅅兏瑁䑁䅉杍畁䡁䅧䅢穂䡁䅧兘奂䕁䅕䅔湁䍁䅅䅊奂䍁䅑䅎祁䅁䅁䅊䄸䡁䅁䅁湁䙁䅳兒噂䍁䅁杒灂䝁䄴兙畂䝁䅍兡桂䝁䅷䅉兂䡁䅉睢浂䝁䅫䅢求䍁䅁兌杁䑁䅉䅍祁䑁䅉䅉瑁䍁䅁䅎瑁䑁䅅兏瑁䑁䅉杍畁䡁䅧䅢穂䡁䅧兘奂䕁䅕䅔湁䍁䅅䅊奂䍁䅑䅎穁䅁䅁杊䄸䉁䄴䅁䑂䝁䄸兢睂䝁䅅杢㕂䙁䄸䅔灂䡁䅍䅤求䝁䅑䅁䉁䅁䅁杈䅁䕁䅍睢瑂䡁䅁䅢求䡁䅑党歂䕁䅍兙穂䝁䅕督䅁䅁䅣䅁㉂䅁䅁睔睂䡁䅑兡療䝁䄴督㙁䕁䅍兤祂䡁䅉児噂䙁䅍䅒獁䕁䄰兙湂䑁䄰睕佂䕁䅷督あ䝁䅅杢歂䝁䅅杣歂䍁䅷睑療䝁䄴杤乂䝁䅕䅤潂䝁䄸䅚㥁䙁䅍杔䵂䡁䅉党橂䝁䄸兢瑂䝁䅕杢歂䝁䅕䅚䅁䅁䄰䅁慁䅁䅁䅕求䝁䄴䅚灂䝁䄴睚䑂䝁䅅督求䡁䅍䅁䕁䅁䅁杅䅁䙁䅍杔䵂䙁䅅兤求䡁䅉入䅁䅁䅉䅁十䅁䅁睕佂䕁䅷䅖桂䝁䅉䅢求䅁䅁杄䅁䉁䅉䅁呂䙁䅁睒啂䝁䅅杙獂䝁䅕䅁桃䅃䅁䅥䅁䙁䅳兔䩂䙁䄸兒畂䝁䅕杣湂䡁䅫杒灂䝁䄴兙畂䝁䅍兡桂䝁䅷䅕祂䝁䄸杚灂䝁䅷党時䡁䅙睍畁䡁䅧䅢穂䝁䄰兘䝂䝁䅫杢桂䝁䄴睙灂䝁䅅䅢時䙁䅁杣療䝁䅙兡獂䝁䅕光歁䕁䅉䅊硁䑁䅅兎䅁䉁䄴䅁㉂䅁䅁睗乂䕁䅫睘䙂䝁䄴党祂䝁䅣入䝂䝁䅫杢桂䝁䄴睙灂䝁䅅䅢兂䡁䅉睢浂䝁䅫䅢求䙁䄸杤穁䍁䄴䅥獂䡁䅍兢摂䕁䅙兡畂䝁䅅杢橂䝁䅫兙獂䙁䄸䅕祂䝁䄸杚灂䝁䅷党桁䍁䅑睑歁䑁䅉䅍䅁䉁䅯䅁䍃䅁䅁睗乂䕁䅫睘䙂䝁䄴党祂䝁䅣入䝂䝁䅫杢桂䝁䄴睙灂䝁䅅䅢兂䡁䅉睢浂䝁䅫䅢求䙁䄸杤穁䍁䄴䅥獂䡁䅍兢摂䕁䅙兡畂䝁䅅杢橂䝁䅫兙獂䙁䄸䅕祂䝁䄸杚灂䝁䅷党桁䍁䅑睑歁䑁䅉䅎㙁䍁䅑睑歁䑁䅍兎䅁䉁䅷䅁㉂䅁䅁睗乂䕁䅫睘䙂䝁䄴党祂䝁䅣入䝂䝁䅫杢桂䝁䄴睙灂䝁䅅䅢兂䡁䅉睢浂䝁䅫䅢求䙁䄸杤穁䍁䄴䅥獂䡁䅍兢摂䕁䅙兡畂䝁䅅杢橂䝁䅫兙獂䙁䄸䅕祂䝁䄸杚灂䝁䅷党桁䍁䅑睑歁䑁䅍李䅁䍁䅁䅁䕃䅁䅁睗乂䕁䅫睘䙂䝁䄴党祂䝁䅣入䝂䝁䅫杢桂䝁䄴睙灂䝁䅅䅢兂䡁䅉睢浂䝁䅫䅢求䙁䄸杤穁䍁䄴䅥獂䡁䅍兢摂䕁䅙兡畂䝁䅅杢橂䝁䅫兙獂䙁䄸䅕祂䝁䄸杚灂䝁䅷党桁䍁䅑睑歁䑁䅑免㙁䍁䅑睑歁䑁䅅免穁䅁䅁杉䅁䥁䅙䅁扂䕁䄰兓時䕁䅕杢求䡁䅉睚㕂䕁䅙兡畂䝁䅅杢橂䝁䅫兙獂䙁䅁杣療䝁䅙兡獂䝁䅕睘㉂䑁䅍杌㑂䝁䅷督瑂䙁䄰杒灂䝁䄴兙畂䝁䅍兡桂䝁䅷睘兂䡁䅉睢浂䝁䅫䅢求䍁䅅䅊䕂䍁䅑免硁䑁䅧杏歁䕁䄸䅊硁䑁䅅䅏䅁䉁䄸䅁䍃䅁䅁睗乂䕁䅫睘䙂䝁䄴党祂䝁䅣入䝂䝁䅫杢桂䝁䄴睙灂䝁䅅䅢兂䡁䅉睢浂䝁䅫䅢求䙁䄸杤穁䍁䄴䅥獂䡁䅍兢摂䕁䅙兡畂䝁䅅杢橂䝁䅫兙獂䙁䄸䅕祂䝁䄸杚灂䝁䅷党桁䍁䅑杒歁䑁䅉䅍㙁䍁䅑睒歁䑁䅉䅍䅁䉁䅳䅁䍃䅁䅁睗乂䕁䅫睘䙂䝁䄴党祂䝁䅣入䝂䝁䅫杢桂䝁䄴睙灂䝁䅅䅢兂䡁䅉睢浂䝁䅫䅢求䙁䄸杤穁䍁䄴䅥獂䡁䅍兢摂䕁䅙兡畂䝁䅅杢橂䝁䅫兙獂䙁䄸䅕祂䝁䄸杚灂䝁䅷党桁䍁䅑杒歁䑁䅉免㙁䍁䅑睒歁䑁䅉免䅁䉁䄰䅁䍃䅁䅁睗乂䕁䅫睘䙂䝁䄴党祂䝁䅣入䝂䝁䅫杢桂䝁䄴睙灂䝁䅅䅢兂䡁䅉睢浂䝁䅫䅢求䙁䄸杤穁䍁䄴䅥獂䡁䅍兢摂䕁䅙兡畂䝁䅅杢橂䝁䅫兙獂䙁䄸䅕祂䝁䄸杚灂䝁䅷党桁䍁䅑杒歁䑁䅍李㙁䍁䅑杓歁䑁䅍李䅁䍁䅅䅁䍃䅁䅁睗乂䕁䅫睘䙂䝁䄴党祂䝁䅣入䝂䝁䅫杢桂䝁䄴睙灂䝁䅅䅢兂䡁䅉睢浂䝁䅫䅢求䙁䄸杤穁䍁䄴䅥獂䡁䅍兢摂䕁䅙兡畂䝁䅅杢橂䝁䅫兙獂䙁䄸䅕祂䝁䄸杚灂䝁䅷党桁䍁䅑杒歁䑁䅍睎㙁䍁䅑杓歁䑁䅍睎䅁䍁䅍䅁㉂䅁䅁睗乂䕁䅫睘䙂䝁䄴党祂䝁䅣入䝂䝁䅫杢桂䝁䄴睙灂䝁䅅䅢兂䡁䅉睢浂䝁䅫䅢求䙁䄸杤穁䍁䄴䅥獂䡁䅍兢摂䕁䅙兡畂䝁䅅杢橂䝁䅫兙獂䙁䄸䅕祂䝁䄸杚灂䝁䅷党桁䍁䅑睕歁䑁䅍兏䅁䉁䅫䅁㉂䅁䅁睗乂䕁䅫睘䙂䝁䄴党祂䝁䅣入䝂䝁䅫杢桂䝁䄴睙灂䝁䅅䅢兂䡁䅉睢浂䝁䅫䅢求䙁䄸杤穁䍁䄴䅥獂䡁䅍兢摂䕁䅙兡畂䝁䅅杢橂䝁䅫兙獂䙁䄸䅕祂䝁䄸杚灂䝁䅷党桁䍁䅑杖歁䑁䅑杍䅁䍁䅑䅁䍃䅁䅁睗乂䕁䅫睘䙂䝁䄴党祂䝁䅣入䝂䝁䅫杢桂䝁䄴睙灂䝁䅅䅢兂䡁䅉睢浂䝁䅫䅢求䙁䄸杤穁䍁䄴䅥獂䡁䅍兢摂䕁䅙兡畂䝁䅅杢橂䝁䅫兙獂䙁䄸䅕祂䝁䄸杚灂䝁䅷党桁䍁䅑睖歁䑁䅑䅏㙁䍁䅑睖歁䑁䅕李䅁䍁䅙䅁㉂䅁䅁睗乂䕁䅫睘䙂䝁䄴党祂䝁䅣入䝂䝁䅫杢桂䝁䄴睙灂䝁䅅䅢兂䡁䅉睢浂䝁䅫䅢求䙁䄸杤穁䍁䄴䅥獂䡁䅍兢摂䕁䅙兡畂䝁䅅杢橂䝁䅫兙獂䙁䄸䅕祂䝁䄸杚灂䝁䅷党桁䍁䅑䅗歁䑁䅑杍䅁䍁䅕䅁㉂䅁䅁睗乂䕁䅫睘䙂䝁䄴党祂䝁䅣入䝂䝁䅫杢桂䝁䄴睙灂䝁䅅䅢兂䡁䅉睢浂䝁䅫䅢求䙁䄸杤穁䍁䄴䅥獂䡁䅍兢摂䕁䅙兡畂䝁䅅杢橂䝁䅫兙獂䙁䄸䅕祂䝁䄸杚灂䝁䅷党桁䍁䅑䅗歁䑁䅑睍䅁䍁䅣䅁獂䅁䅁睗乂䕁䅫睘䙂䝁䄴党祂䝁䅣入䝂䝁䅫杢桂䝁䄴睙灂䝁䅅䅢兂䡁䅉睢浂䝁䅫䅢求䙁䄸杤穁䍁䄴䅥獂䡁䅍兢摂䙁䅁兙穂䡁䅑杕桂䡁䅑党䑂䝁䅅督求䡁䅍光歁䕁䅉䅊祁䅁䅁䅋䅁䡁䅙䅁扂䕁䄰兓時䕁䅕杢求䡁䅉睚㕂䕁䅙兡畂䝁䅅杢橂䝁䅫兙獂䙁䅁杣療䝁䅙兡獂䝁䅕睘㉂䑁䅍杌㑂䝁䅷督瑂䙁䄰䅕桂䡁䅍䅤卂䝁䅅䅤求䕁䅍兙穂䝁䅕督桁䍁䅑䅒歁䑁䅑杏歁䙁䅙䅊ぁ䅁䅁克䅁䡁䅯䅁扂䙁䅍杔䵂䙁䄸兒畂䝁䅕杣湂䡁䅫杒灂䝁䄴兙畂䝁䅍兡桂䝁䅷䅕祂䝁䄸杚灂䝁䅷党時䡁䅙睍畁䡁䅧䅢穂䝁䄰兘䝂䝁䅫杢桂䝁䄴睙灂䝁䅅䅢時䙁䅁杣療䝁䅙兡獂䝁䅕光歁䕁䅉䅊硁䑁䅅兎䅁䅁䅍䅁㑂䅁䅁睗呂䕁䄴䅔時䕁䅕杢求䡁䅉睚㕂䕁䅙兡畂䝁䅅杢橂䝁䅫兙獂䙁䅁杣療䝁䅙兡獂䝁䅕睘㉂䑁䅍杌㑂䝁䅷督瑂䙁䄰杒灂䝁䄴兙畂䝁䅍兡桂䝁䅷睘兂䡁䅉睢浂䝁䅫䅢求䍁䅅䅊䑂䍁䅑杍睁䅁䅁元䅁䥁䅑䅁扂䙁䅍杔䵂䙁䄸兒畂䝁䅕杣湂䡁䅫杒灂䝁䄴兙畂䝁䅍兡桂䝁䅷䅕祂䝁䄸杚灂䝁䅷党時䡁䅙睍畁䡁䅧䅢穂䝁䄰兘䝂䝁䅫杢桂䝁䄴睙灂䝁䅅䅢時䙁䅁杣療䝁䅙兡獂䝁䅕光歁䕁䅍䅊祁䑁䅑杏歁䕁䅍䅊穁䑁䅕䅁䱁䅁䅁䅥䅁䙁䅳睕佂䕁䅷睘䙂䝁䄴党祂䝁䅣入䝂䝁䅫杢桂䝁䄴睙灂䝁䅅䅢兂䡁䅉睢浂䝁䅫䅢求䙁䄸杤穁䍁䄴䅥獂䡁䅍兢摂䕁䅙兡畂䝁䅅杢橂䝁䅫兙獂䙁䄸䅕祂䝁䄸杚灂䝁䅷党桁䍁䅑睑歁䑁䅍李䅁䅁䄸䅁䝃䅁䅁睗呂䕁䄴䅔時䕁䅕杢求䡁䅉睚㕂䕁䅙兡畂䝁䅅杢橂䝁䅫兙獂䙁䅁杣療䝁䅙兡獂䝁䅕睘㉂䑁䅍杌㑂䝁䅷督瑂䙁䄰杒灂䝁䄴兙畂䝁䅍兡桂䝁䅷睘兂䡁䅉睢浂䝁䅫䅢求䍁䅅䅊䑂䍁䅑䅎硁䑁䅯䅊䑂䍁䅑免硁䑁䅍䅁剁䅁䅁䅩䅁䙁䅳睕佂䕁䅷睘䙂䝁䄴党祂䝁䅣入䝂䝁䅫杢桂䝁䄴睙灂䝁䅅䅢兂䡁䅉睢浂䝁䅫䅢求䙁䄸杤穁䍁䄴䅥獂䡁䅍兢摂䕁䅙兡畂䝁䅅杢橂䝁䅫兙獂䙁䄸䅕祂䝁䄸杚灂䝁䅷党桁䍁䅑䅒歁䑁䅅免㑁䑁䅯䅊偂䍁䅑免硁䑁䅧䅁䙁䅁䅁䅨䅁䙁䅳睕佂䕁䅷睘䙂䝁䄴党祂䝁䅣入䝂䝁䅫杢桂䝁䄴睙灂䝁䅅䅢兂䡁䅉睢浂䝁䅫䅢求䙁䄸杤穁䍁䄴䅥獂䡁䅍兢摂䕁䅙兡畂䝁䅅杢橂䝁䅫兙獂䙁䄸䅕祂䝁䄸杚灂䝁䅷党桁䍁䅑杒歁䑁䅉䅍㙁䍁䅑睒歁䑁䅉䅍䅁䉁䅣䅁䕃䅁䅁睗呂䕁䄴䅔時䕁䅕杢求䡁䅉睚㕂䕁䅙兡畂䝁䅅杢橂䝁䅫兙獂䙁䅁杣療䝁䅙兡獂䝁䅕睘㉂䑁䅍杌㑂䝁䅷督瑂䙁䄰杒灂䝁䄴兙畂䝁䅍兡桂䝁䅷睘兂䡁䅉睢浂䝁䅫䅢求䍁䅅䅊䝂䍁䅑杍睁䑁䅯䅊䥂䍁䅑杍睁䅁䅁权䅁䥁䅑䅁扂䙁䅍杔䵂䙁䄸兒畂䝁䅕杣湂䡁䅫杒灂䝁䄴兙畂䝁䅍兡桂䝁䅷䅕祂䝁䄸杚灂䝁䅷党時䡁䅙睍畁䡁䅧䅢穂䝁䄰兘䝂䝁䅫杢桂䝁䄴睙灂䝁䅅䅢時䙁䅁杣療䝁䅙兡獂䝁䅕光歁䕁䅙䅊祁䑁䅅杏歁䕁䅣䅊祁䑁䅅䅁奁䅁䅁䅨䅁䙁䅳睕佂䕁䅷睘䙂䝁䄴党祂䝁䅣入䝂䝁䅫杢桂䝁䄴睙灂䝁䅅䅢兂䡁䅉睢浂䝁䅫䅢求䙁䄸杤穁䍁䄴䅥獂䡁䅍兢摂䕁䅙兡畂䝁䅅杢橂䝁䅫兙獂䙁䄸䅕祂䝁䄸杚灂䝁䅷党桁䍁䅑杒歁䑁䅉免㙁䍁䅑䅓歁䑁䅉免䅁䅁䅷䅁䕃䅁䅁睗呂䕁䄴䅔時䕁䅕杢求䡁䅉睚㕂䕁䅙兡畂䝁䅅杢橂䝁䅫兙獂䙁䅁杣療䝁䅙兡獂䝁䅕睘㉂䑁䅍杌㑂䝁䅷督瑂䙁䄰杒灂䝁䄴兙畂䝁䅍兡桂䝁䅷睘兂䡁䅉睢浂䝁䅫䅢求䍁䅅䅊䝂䍁䅑睍㉁䑁䅯䅊䭂䍁䅑睍㉁䅁䅁䅅䅁䥁䅑䅁扂䙁䅍杔䵂䙁䄸兒畂䝁䅕杣湂䡁䅫杒灂䝁䄴兙畂䝁䅍兡桂䝁䅷䅕祂䝁䄸杚灂䝁䅷党時䡁䅙睍畁䡁䅧䅢穂䝁䄰兘䝂䝁䅫杢桂䝁䄴睙灂䝁䅅䅢時䙁䅁杣療䝁䅙兡獂䝁䅕光歁䕁䅙䅊穁䑁䅣杏歁䕁䅯䅊穁䑁䅣䅁十䅁䅁䅥䅁䙁䅳睕佂䕁䅷睘䙂䝁䄴党祂䝁䅣入䝂䝁䅫杢桂䝁䄴睙灂䝁䅅䅢兂䡁䅉睢浂䝁䅫䅢求䙁䄸杤穁䍁䄴䅥獂䡁䅍兢摂䕁䅙兡畂䝁䅅杢橂䝁䅫兙獂䙁䄸䅕祂䝁䄸杚灂䝁䅷党桁䍁䅑睕歁䑁䅍兏䅁䅁䅁䅁㑂䅁䅁睗呂䕁䄴䅔時䕁䅕杢求䡁䅉睚㕂䕁䅙兡畂䝁䅅杢橂䝁䅫兙獂䙁䅁杣療䝁䅙兡獂䝁䅕睘㉂䑁䅍杌㑂䝁䅷督瑂䙁䄰杒灂䝁䄴兙畂䝁䅍兡桂䝁䅷睘兂䡁䅉睢浂䝁䅫䅢求䍁䅅䅊坂䍁䅑䅎祁䅁䅁睅䅁䥁䅑䅁扂䙁䅍杔䵂䙁䄸兒畂䝁䅕杣湂䡁䅫杒灂䝁䄴兙畂䝁䅍兡桂䝁䅷䅕祂䝁䄸杚灂䝁䅷党時䡁䅙睍畁䡁䅧䅢穂䝁䄰兘䝂䝁䅫杢桂䝁䄴睙灂䝁䅅䅢時䙁䅁杣療䝁䅙兡獂䝁䅕光歁䙁䅣䅊ぁ䑁䅧杏歁䙁䅣䅊ㅁ䑁䅙䅁噁䅁䅁䅥䅁䙁䅳睕佂䕁䅷睘䙂䝁䄴党祂䝁䅣入䝂䝁䅫杢桂䝁䄴睙灂䝁䅅䅢兂䡁䅉睢浂䝁䅫䅢求䙁䄸杤穁䍁䄴䅥獂䡁䅍兢摂䕁䅙兡畂䝁䅅杢橂䝁䅫兙獂䙁䄸䅕祂䝁䄸杚灂䝁䅷党桁䍁䅑䅗歁䑁䅑杍䅁䉁䅑䅁㑂䅁䅁睗呂䕁䄴䅔時䕁䅕杢求䡁䅉睚㕂䕁䅙兡畂䝁䅅杢橂䝁䅫兙獂䙁䅁杣療䝁䅙兡獂䝁䅕睘㉂䑁䅍杌㑂䝁䅷督瑂䙁䄰杒灂䝁䄴兙畂䝁䅍兡桂䝁䅷睘兂䡁䅉睢浂䝁䅫䅢求䍁䅅䅊奂䍁䅑䅎穁䅁䅁杆䅁䝁䄴䅁扂䙁䅍杔䵂䙁䄸兒畂䝁䅕杣湂䡁䅫杒灂䝁䄴兙畂䝁䅍兡桂䝁䅷䅕祂䝁䄸杚灂䝁䅷党時䡁䅙睍畁䡁䅧䅢穂䝁䄰兘兂䝁䅅督あ䙁䅉兙あ䝁䅕睑桂䡁䅍党穂䍁䅅䅊䍂䍁䅑杍䅁䅁䅙䅁㑂䅁䅁睗呂䕁䄴䅔時䕁䅕杢求䡁䅉睚㕂䕁䅙兡畂䝁䅅杢橂䝁䅫兙獂䙁䅁杣療䝁䅙兡獂䝁䅕睘㉂䑁䅍杌㑂䝁䅷督瑂䙁䄰䅕桂䡁䅍䅤卂䝁䅅䅤求䕁䅍兙穂䝁䅕督桁䍁䅑䅒歁䑁䅑杏歁䙁䅙䅊ぁ䅁䅁䅃䅁䅁䅁䅁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</si>
</sst>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0"/>
    <numFmt numFmtId="165" formatCode="0.00&quot;%&quot;"/>
    <numFmt numFmtId="166" formatCode="#,##0.0"/>
    <numFmt numFmtId="167" formatCode="_(* #,##0.0_);_(* \(#,##0.0\)_)\ ;_(* 0_)"/>
    <numFmt numFmtId="168" formatCode="_(* #,##0_);_(* \(#,##0\)_)\ ;_(* 0_)"/>
    <numFmt numFmtId="169" formatCode="_(* #,##0.0#_);_(* \(#,##0.0#\)_)\ ;_(* 0_)"/>
    <numFmt numFmtId="170" formatCode="0.0"/>
  </numFmts>
  <fonts count="56" x14ac:knownFonts="1">
    <font>
      <sz val="10"/>
      <name val="Arial"/>
    </font>
    <font>
      <sz val="8"/>
      <name val="Arial"/>
      <family val="2"/>
    </font>
    <font>
      <sz val="8"/>
      <name val="Arial"/>
      <family val="2"/>
    </font>
    <font>
      <b/>
      <sz val="8"/>
      <name val="Arial"/>
      <family val="2"/>
    </font>
    <font>
      <i/>
      <sz val="8"/>
      <name val="Arial"/>
      <family val="2"/>
    </font>
    <font>
      <sz val="8"/>
      <color indexed="17"/>
      <name val="Arial"/>
      <family val="2"/>
    </font>
    <font>
      <b/>
      <sz val="8"/>
      <color indexed="17"/>
      <name val="Arial"/>
      <family val="2"/>
    </font>
    <font>
      <b/>
      <sz val="8"/>
      <color indexed="9"/>
      <name val="Arial"/>
      <family val="2"/>
    </font>
    <font>
      <b/>
      <sz val="10"/>
      <color indexed="9"/>
      <name val="Arial"/>
      <family val="2"/>
    </font>
    <font>
      <sz val="8"/>
      <color indexed="17"/>
      <name val="Arial"/>
      <family val="2"/>
    </font>
    <font>
      <u/>
      <sz val="10"/>
      <color indexed="12"/>
      <name val="Arial"/>
      <family val="2"/>
    </font>
    <font>
      <sz val="8"/>
      <color indexed="8"/>
      <name val="Arial"/>
      <family val="2"/>
    </font>
    <font>
      <sz val="8"/>
      <color indexed="9"/>
      <name val="Arial"/>
      <family val="2"/>
    </font>
    <font>
      <sz val="8"/>
      <color indexed="20"/>
      <name val="Arial"/>
      <family val="2"/>
    </font>
    <font>
      <b/>
      <sz val="8"/>
      <color indexed="52"/>
      <name val="Arial"/>
      <family val="2"/>
    </font>
    <font>
      <i/>
      <sz val="8"/>
      <color indexed="23"/>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sz val="10"/>
      <name val="Arial"/>
      <family val="2"/>
    </font>
    <font>
      <b/>
      <sz val="8"/>
      <color indexed="63"/>
      <name val="Arial"/>
      <family val="2"/>
    </font>
    <font>
      <b/>
      <sz val="18"/>
      <color indexed="56"/>
      <name val="Cambria"/>
      <family val="2"/>
    </font>
    <font>
      <b/>
      <sz val="8"/>
      <color indexed="8"/>
      <name val="Arial"/>
      <family val="2"/>
    </font>
    <font>
      <sz val="8"/>
      <color indexed="10"/>
      <name val="Arial"/>
      <family val="2"/>
    </font>
    <font>
      <b/>
      <sz val="8"/>
      <color indexed="55"/>
      <name val="Arial"/>
      <family val="2"/>
    </font>
    <font>
      <sz val="8"/>
      <color indexed="55"/>
      <name val="Arial"/>
      <family val="2"/>
    </font>
    <font>
      <sz val="8"/>
      <color indexed="55"/>
      <name val="Arial"/>
      <family val="2"/>
    </font>
    <font>
      <sz val="8"/>
      <color indexed="12"/>
      <name val="Arial"/>
      <family val="2"/>
    </font>
    <font>
      <sz val="8"/>
      <color indexed="12"/>
      <name val="Arial"/>
      <family val="2"/>
    </font>
    <font>
      <b/>
      <sz val="9"/>
      <color indexed="81"/>
      <name val="Tahoma"/>
      <family val="2"/>
    </font>
    <font>
      <sz val="8"/>
      <color indexed="9"/>
      <name val="Arial"/>
      <family val="2"/>
    </font>
    <font>
      <b/>
      <sz val="16"/>
      <name val="Arial"/>
      <family val="2"/>
    </font>
    <font>
      <b/>
      <u/>
      <sz val="9"/>
      <name val="Arial"/>
      <family val="2"/>
    </font>
    <font>
      <i/>
      <sz val="8"/>
      <color rgb="FF525252"/>
      <name val="Arial"/>
      <family val="2"/>
    </font>
    <font>
      <b/>
      <sz val="8"/>
      <color theme="0"/>
      <name val="Arial"/>
      <family val="2"/>
    </font>
    <font>
      <b/>
      <sz val="10"/>
      <color theme="0"/>
      <name val="Arial"/>
      <family val="2"/>
    </font>
    <font>
      <sz val="10"/>
      <color theme="0"/>
      <name val="Arial"/>
      <family val="2"/>
    </font>
    <font>
      <sz val="8"/>
      <color theme="0"/>
      <name val="Arial"/>
      <family val="2"/>
    </font>
    <font>
      <sz val="8"/>
      <color rgb="FF008000"/>
      <name val="Arial"/>
      <family val="2"/>
    </font>
    <font>
      <sz val="11"/>
      <name val="Arial"/>
      <family val="2"/>
    </font>
    <font>
      <sz val="10"/>
      <color rgb="FF008000"/>
      <name val="Arial"/>
      <family val="2"/>
    </font>
    <font>
      <u/>
      <sz val="8"/>
      <color indexed="55"/>
      <name val="Arial"/>
      <family val="2"/>
    </font>
    <font>
      <u/>
      <sz val="8"/>
      <color rgb="FF223D92"/>
      <name val="Arial"/>
      <family val="2"/>
    </font>
    <font>
      <sz val="8"/>
      <color rgb="FF000000"/>
      <name val="Arial"/>
      <family val="2"/>
    </font>
    <font>
      <b/>
      <sz val="18"/>
      <name val="Arial"/>
      <family val="2"/>
    </font>
    <font>
      <b/>
      <sz val="12"/>
      <name val="Arial"/>
      <family val="2"/>
    </font>
    <font>
      <b/>
      <i/>
      <u/>
      <sz val="9"/>
      <name val="Arial"/>
      <family val="2"/>
    </font>
    <font>
      <b/>
      <sz val="12"/>
      <color indexed="8"/>
      <name val="Times New Roman"/>
      <family val="1"/>
    </font>
    <font>
      <b/>
      <sz val="12"/>
      <color theme="1"/>
      <name val="Times New Roman"/>
      <family val="1"/>
    </font>
    <font>
      <b/>
      <sz val="12"/>
      <name val="Times New Roman"/>
      <family val="1"/>
    </font>
    <font>
      <b/>
      <sz val="13"/>
      <color indexed="8"/>
      <name val="Verdana"/>
      <family val="2"/>
    </font>
    <font>
      <b/>
      <u val="singleAccounting"/>
      <sz val="8"/>
      <color indexed="8"/>
      <name val="Arial"/>
      <family val="2"/>
    </font>
    <font>
      <sz val="5"/>
      <color rgb="FF000000"/>
      <name val="Verdana"/>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bgColor indexed="64"/>
      </patternFill>
    </fill>
    <fill>
      <patternFill patternType="solid">
        <fgColor rgb="FF525252"/>
        <bgColor indexed="64"/>
      </patternFill>
    </fill>
    <fill>
      <patternFill patternType="solid">
        <fgColor indexed="9"/>
        <bgColor indexed="64"/>
      </patternFill>
    </fill>
    <fill>
      <patternFill patternType="solid">
        <fgColor rgb="FFFFFF00"/>
        <bgColor indexed="64"/>
      </patternFill>
    </fill>
    <fill>
      <patternFill patternType="solid">
        <fgColor indexed="6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9"/>
      </bottom>
      <diagonal/>
    </border>
    <border>
      <left/>
      <right/>
      <top/>
      <bottom style="thin">
        <color rgb="FF525252"/>
      </bottom>
      <diagonal/>
    </border>
    <border>
      <left/>
      <right/>
      <top/>
      <bottom style="medium">
        <color rgb="FF525252"/>
      </bottom>
      <diagonal/>
    </border>
    <border>
      <left style="thin">
        <color rgb="FF525252"/>
      </left>
      <right style="thin">
        <color rgb="FF525252"/>
      </right>
      <top style="thin">
        <color rgb="FF525252"/>
      </top>
      <bottom style="thin">
        <color rgb="FF525252"/>
      </bottom>
      <diagonal/>
    </border>
    <border>
      <left style="thin">
        <color rgb="FF525252"/>
      </left>
      <right/>
      <top style="thin">
        <color rgb="FF525252"/>
      </top>
      <bottom style="thin">
        <color rgb="FF525252"/>
      </bottom>
      <diagonal/>
    </border>
    <border>
      <left/>
      <right/>
      <top style="thin">
        <color rgb="FF525252"/>
      </top>
      <bottom style="thin">
        <color rgb="FF525252"/>
      </bottom>
      <diagonal/>
    </border>
    <border>
      <left/>
      <right style="thin">
        <color rgb="FF525252"/>
      </right>
      <top style="thin">
        <color rgb="FF525252"/>
      </top>
      <bottom style="thin">
        <color rgb="FF525252"/>
      </bottom>
      <diagonal/>
    </border>
    <border>
      <left/>
      <right/>
      <top style="thin">
        <color rgb="FF525252"/>
      </top>
      <bottom/>
      <diagonal/>
    </border>
    <border>
      <left/>
      <right/>
      <top style="thin">
        <color theme="0" tint="-0.24994659260841701"/>
      </top>
      <bottom style="thin">
        <color theme="0" tint="-0.24994659260841701"/>
      </bottom>
      <diagonal/>
    </border>
    <border>
      <left/>
      <right/>
      <top/>
      <bottom style="thin">
        <color rgb="FF969696"/>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7" fillId="21" borderId="2" applyNumberFormat="0" applyAlignment="0" applyProtection="0"/>
    <xf numFmtId="0" fontId="15" fillId="0" borderId="0" applyNumberFormat="0" applyFill="0" applyBorder="0" applyAlignment="0" applyProtection="0"/>
    <xf numFmtId="0" fontId="9"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0" fillId="0" borderId="0" applyNumberFormat="0" applyFill="0" applyBorder="0" applyAlignment="0" applyProtection="0">
      <alignment vertical="top"/>
      <protection locked="0"/>
    </xf>
    <xf numFmtId="0" fontId="19" fillId="7" borderId="1" applyNumberFormat="0" applyAlignment="0" applyProtection="0"/>
    <xf numFmtId="0" fontId="20" fillId="0" borderId="6" applyNumberFormat="0" applyFill="0" applyAlignment="0" applyProtection="0"/>
    <xf numFmtId="0" fontId="21" fillId="22" borderId="0" applyNumberFormat="0" applyBorder="0" applyAlignment="0" applyProtection="0"/>
    <xf numFmtId="0" fontId="2" fillId="0" borderId="0"/>
    <xf numFmtId="0" fontId="22" fillId="0" borderId="0"/>
    <xf numFmtId="0" fontId="22" fillId="23" borderId="7" applyNumberFormat="0" applyFont="0" applyAlignment="0" applyProtection="0"/>
    <xf numFmtId="0" fontId="23" fillId="20"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22" fillId="0" borderId="0"/>
    <xf numFmtId="0" fontId="54" fillId="28" borderId="0" applyAlignment="0"/>
    <xf numFmtId="0" fontId="11" fillId="0" borderId="0" applyAlignment="0"/>
  </cellStyleXfs>
  <cellXfs count="188">
    <xf numFmtId="0" fontId="0" fillId="0" borderId="0" xfId="0"/>
    <xf numFmtId="0" fontId="2" fillId="0" borderId="0" xfId="0" applyFont="1"/>
    <xf numFmtId="0" fontId="3" fillId="0" borderId="0" xfId="0" applyFont="1"/>
    <xf numFmtId="0" fontId="1" fillId="0" borderId="0" xfId="0" applyFont="1"/>
    <xf numFmtId="0" fontId="0" fillId="0" borderId="0" xfId="0" applyAlignment="1">
      <alignment horizontal="right"/>
    </xf>
    <xf numFmtId="0" fontId="1" fillId="0" borderId="0" xfId="0" applyFont="1" applyAlignment="1">
      <alignment horizontal="right"/>
    </xf>
    <xf numFmtId="0" fontId="5" fillId="0" borderId="0" xfId="0" applyFont="1"/>
    <xf numFmtId="0" fontId="5" fillId="0" borderId="0" xfId="0" applyFont="1" applyAlignment="1">
      <alignment horizontal="right"/>
    </xf>
    <xf numFmtId="0" fontId="6" fillId="0" borderId="0" xfId="0" applyFont="1"/>
    <xf numFmtId="0" fontId="9" fillId="0" borderId="0" xfId="0" applyFont="1" applyFill="1" applyAlignment="1">
      <alignment horizontal="right"/>
    </xf>
    <xf numFmtId="0" fontId="0" fillId="0" borderId="0" xfId="0" applyBorder="1"/>
    <xf numFmtId="0" fontId="5" fillId="0" borderId="0" xfId="0" applyNumberFormat="1" applyFont="1" applyAlignment="1">
      <alignment horizontal="right"/>
    </xf>
    <xf numFmtId="0" fontId="6" fillId="0" borderId="0" xfId="0" applyFont="1" applyAlignment="1">
      <alignment horizontal="left"/>
    </xf>
    <xf numFmtId="3" fontId="1" fillId="0" borderId="0" xfId="0" applyNumberFormat="1" applyFont="1" applyAlignment="1">
      <alignment horizontal="right"/>
    </xf>
    <xf numFmtId="4" fontId="1" fillId="0" borderId="0" xfId="0" applyNumberFormat="1" applyFont="1" applyAlignment="1">
      <alignment horizontal="right"/>
    </xf>
    <xf numFmtId="0" fontId="5" fillId="0" borderId="0" xfId="0" applyFont="1" applyBorder="1" applyAlignment="1">
      <alignment horizontal="right"/>
    </xf>
    <xf numFmtId="164" fontId="0" fillId="0" borderId="0" xfId="0" applyNumberFormat="1"/>
    <xf numFmtId="0" fontId="28" fillId="0" borderId="0" xfId="0" applyFont="1"/>
    <xf numFmtId="0" fontId="28" fillId="0" borderId="0" xfId="38" applyFont="1" applyBorder="1" applyAlignment="1">
      <alignment horizontal="left"/>
    </xf>
    <xf numFmtId="0" fontId="28" fillId="0" borderId="0" xfId="38" applyFont="1" applyFill="1" applyBorder="1" applyAlignment="1">
      <alignment horizontal="left"/>
    </xf>
    <xf numFmtId="3" fontId="28" fillId="0" borderId="0" xfId="0" applyNumberFormat="1" applyFont="1" applyAlignment="1">
      <alignment horizontal="right"/>
    </xf>
    <xf numFmtId="3" fontId="28" fillId="0" borderId="0" xfId="0" applyNumberFormat="1" applyFont="1" applyAlignment="1">
      <alignment horizontal="left"/>
    </xf>
    <xf numFmtId="0" fontId="5" fillId="0" borderId="0" xfId="0" applyFont="1" applyBorder="1"/>
    <xf numFmtId="0" fontId="1" fillId="0" borderId="0" xfId="0" applyFont="1" applyBorder="1"/>
    <xf numFmtId="49" fontId="1" fillId="0" borderId="0" xfId="0" applyNumberFormat="1" applyFont="1" applyAlignment="1">
      <alignment horizontal="right"/>
    </xf>
    <xf numFmtId="0" fontId="28" fillId="0" borderId="0" xfId="0" applyFont="1" applyAlignment="1">
      <alignment horizontal="left"/>
    </xf>
    <xf numFmtId="0" fontId="27" fillId="0" borderId="0" xfId="38" applyFont="1" applyFill="1" applyBorder="1" applyAlignment="1">
      <alignment horizontal="left"/>
    </xf>
    <xf numFmtId="4" fontId="28" fillId="0" borderId="0" xfId="0" applyNumberFormat="1" applyFont="1" applyAlignment="1">
      <alignment horizontal="right"/>
    </xf>
    <xf numFmtId="0" fontId="29" fillId="0" borderId="0" xfId="38" applyFont="1" applyFill="1" applyBorder="1" applyAlignment="1">
      <alignment horizontal="left"/>
    </xf>
    <xf numFmtId="0" fontId="1" fillId="0" borderId="0" xfId="0" applyFont="1" applyAlignment="1">
      <alignment horizontal="left" indent="1"/>
    </xf>
    <xf numFmtId="14" fontId="1" fillId="0" borderId="0" xfId="0" applyNumberFormat="1" applyFont="1" applyBorder="1" applyAlignment="1">
      <alignment horizontal="right"/>
    </xf>
    <xf numFmtId="4" fontId="1" fillId="0" borderId="0" xfId="0" applyNumberFormat="1" applyFont="1" applyBorder="1" applyAlignment="1">
      <alignment horizontal="right"/>
    </xf>
    <xf numFmtId="0" fontId="1" fillId="0" borderId="0" xfId="0" applyFont="1" applyAlignment="1">
      <alignment horizontal="left"/>
    </xf>
    <xf numFmtId="0" fontId="5" fillId="0" borderId="0" xfId="0" applyFont="1" applyAlignment="1">
      <alignment horizontal="left"/>
    </xf>
    <xf numFmtId="3" fontId="0" fillId="0" borderId="0" xfId="0" applyNumberFormat="1"/>
    <xf numFmtId="14" fontId="1" fillId="0" borderId="0" xfId="0" applyNumberFormat="1" applyFont="1" applyAlignment="1">
      <alignment horizontal="right"/>
    </xf>
    <xf numFmtId="0" fontId="9" fillId="0" borderId="0" xfId="0" applyFont="1" applyAlignment="1">
      <alignment horizontal="left"/>
    </xf>
    <xf numFmtId="0" fontId="0" fillId="0" borderId="0" xfId="0" applyAlignment="1">
      <alignment horizontal="left" wrapText="1"/>
    </xf>
    <xf numFmtId="0" fontId="28" fillId="0" borderId="0" xfId="0" applyFont="1" applyAlignment="1">
      <alignment horizontal="left" wrapText="1"/>
    </xf>
    <xf numFmtId="0" fontId="9" fillId="0" borderId="0" xfId="0" applyFont="1" applyAlignment="1">
      <alignment horizontal="right"/>
    </xf>
    <xf numFmtId="0" fontId="9" fillId="0" borderId="0" xfId="0" applyFont="1"/>
    <xf numFmtId="3" fontId="1" fillId="0" borderId="0" xfId="0" applyNumberFormat="1" applyFont="1"/>
    <xf numFmtId="4" fontId="1" fillId="0" borderId="0" xfId="0" applyNumberFormat="1" applyFont="1"/>
    <xf numFmtId="0" fontId="0" fillId="0" borderId="0" xfId="0" applyBorder="1" applyAlignment="1">
      <alignment horizontal="left"/>
    </xf>
    <xf numFmtId="0" fontId="0" fillId="0" borderId="0" xfId="0" applyBorder="1" applyAlignment="1">
      <alignment horizontal="right"/>
    </xf>
    <xf numFmtId="0" fontId="0" fillId="0" borderId="0" xfId="0" applyBorder="1" applyAlignment="1">
      <alignment horizontal="left" wrapText="1"/>
    </xf>
    <xf numFmtId="0" fontId="0" fillId="0" borderId="0" xfId="0" applyNumberFormat="1"/>
    <xf numFmtId="165" fontId="28" fillId="0" borderId="0" xfId="0" applyNumberFormat="1" applyFont="1" applyAlignment="1">
      <alignment horizontal="right"/>
    </xf>
    <xf numFmtId="0" fontId="9" fillId="0" borderId="0" xfId="0" applyFont="1" applyBorder="1" applyAlignment="1">
      <alignment horizontal="right"/>
    </xf>
    <xf numFmtId="0" fontId="2" fillId="0" borderId="0" xfId="0" applyFont="1" applyAlignment="1">
      <alignment horizontal="left" wrapText="1"/>
    </xf>
    <xf numFmtId="0" fontId="2" fillId="0" borderId="0" xfId="0" applyFont="1" applyBorder="1"/>
    <xf numFmtId="0" fontId="9" fillId="0" borderId="0" xfId="0" applyFont="1" applyBorder="1"/>
    <xf numFmtId="49" fontId="2" fillId="0" borderId="0" xfId="0" applyNumberFormat="1" applyFont="1" applyAlignment="1">
      <alignment horizontal="right"/>
    </xf>
    <xf numFmtId="14" fontId="2" fillId="0" borderId="0" xfId="0" applyNumberFormat="1" applyFont="1" applyBorder="1" applyAlignment="1">
      <alignment horizontal="right"/>
    </xf>
    <xf numFmtId="0" fontId="9" fillId="0" borderId="0" xfId="0" applyNumberFormat="1" applyFont="1" applyAlignment="1">
      <alignment horizontal="right"/>
    </xf>
    <xf numFmtId="4" fontId="2" fillId="0" borderId="0" xfId="0" applyNumberFormat="1" applyFont="1" applyAlignment="1">
      <alignment horizontal="right"/>
    </xf>
    <xf numFmtId="3" fontId="2" fillId="0" borderId="0" xfId="0" applyNumberFormat="1" applyFont="1" applyAlignment="1">
      <alignment horizontal="right"/>
    </xf>
    <xf numFmtId="0" fontId="34" fillId="0" borderId="11" xfId="0" applyFont="1" applyFill="1" applyBorder="1" applyAlignment="1">
      <alignment horizontal="left" vertical="center"/>
    </xf>
    <xf numFmtId="0" fontId="34" fillId="0" borderId="11" xfId="0" applyFont="1" applyFill="1" applyBorder="1"/>
    <xf numFmtId="0" fontId="35" fillId="0" borderId="0" xfId="0" applyFont="1" applyBorder="1" applyAlignment="1">
      <alignment horizontal="left"/>
    </xf>
    <xf numFmtId="0" fontId="2" fillId="0" borderId="0" xfId="0" applyFont="1" applyBorder="1" applyAlignment="1">
      <alignment horizontal="left"/>
    </xf>
    <xf numFmtId="0" fontId="0" fillId="0" borderId="11" xfId="0" applyBorder="1"/>
    <xf numFmtId="0" fontId="2" fillId="0" borderId="11" xfId="0" applyFont="1" applyBorder="1"/>
    <xf numFmtId="0" fontId="3" fillId="0" borderId="0" xfId="0" applyFont="1" applyBorder="1" applyAlignment="1">
      <alignment horizontal="left"/>
    </xf>
    <xf numFmtId="0" fontId="36" fillId="0" borderId="0" xfId="39" applyFont="1" applyBorder="1" applyAlignment="1">
      <alignment horizontal="left" indent="3"/>
    </xf>
    <xf numFmtId="0" fontId="0" fillId="0" borderId="12" xfId="0" applyBorder="1"/>
    <xf numFmtId="0" fontId="2" fillId="0" borderId="12" xfId="0" applyFont="1" applyBorder="1"/>
    <xf numFmtId="0" fontId="0" fillId="0" borderId="12" xfId="0" applyBorder="1" applyAlignment="1">
      <alignment horizontal="right"/>
    </xf>
    <xf numFmtId="4" fontId="35" fillId="0" borderId="0" xfId="0" applyNumberFormat="1" applyFont="1"/>
    <xf numFmtId="0" fontId="30" fillId="24" borderId="13" xfId="0" applyFont="1" applyFill="1" applyBorder="1" applyAlignment="1">
      <alignment horizontal="center"/>
    </xf>
    <xf numFmtId="0" fontId="3" fillId="0" borderId="17" xfId="0" applyFont="1" applyBorder="1"/>
    <xf numFmtId="0" fontId="0" fillId="0" borderId="17" xfId="0" applyBorder="1"/>
    <xf numFmtId="49" fontId="1" fillId="0" borderId="17" xfId="0" applyNumberFormat="1" applyFont="1" applyBorder="1" applyAlignment="1">
      <alignment horizontal="right"/>
    </xf>
    <xf numFmtId="49" fontId="2" fillId="0" borderId="17" xfId="0" applyNumberFormat="1" applyFont="1" applyBorder="1" applyAlignment="1">
      <alignment horizontal="right"/>
    </xf>
    <xf numFmtId="49" fontId="1" fillId="0" borderId="0" xfId="0" applyNumberFormat="1" applyFont="1" applyBorder="1" applyAlignment="1">
      <alignment horizontal="right"/>
    </xf>
    <xf numFmtId="49" fontId="2" fillId="0" borderId="0" xfId="0" applyNumberFormat="1" applyFont="1" applyBorder="1" applyAlignment="1">
      <alignment horizontal="right"/>
    </xf>
    <xf numFmtId="0" fontId="1" fillId="0" borderId="11" xfId="0" applyFont="1" applyBorder="1"/>
    <xf numFmtId="14" fontId="1" fillId="0" borderId="11" xfId="0" applyNumberFormat="1" applyFont="1" applyBorder="1" applyAlignment="1">
      <alignment horizontal="right"/>
    </xf>
    <xf numFmtId="14" fontId="2" fillId="0" borderId="11" xfId="0" applyNumberFormat="1" applyFont="1" applyBorder="1" applyAlignment="1">
      <alignment horizontal="right"/>
    </xf>
    <xf numFmtId="0" fontId="37" fillId="25" borderId="15" xfId="0" applyFont="1" applyFill="1" applyBorder="1"/>
    <xf numFmtId="0" fontId="38" fillId="25" borderId="15" xfId="0" applyFont="1" applyFill="1" applyBorder="1"/>
    <xf numFmtId="0" fontId="37" fillId="25" borderId="15" xfId="0" applyFont="1" applyFill="1" applyBorder="1" applyAlignment="1">
      <alignment horizontal="right"/>
    </xf>
    <xf numFmtId="0" fontId="37" fillId="25" borderId="15" xfId="0" applyNumberFormat="1" applyFont="1" applyFill="1" applyBorder="1"/>
    <xf numFmtId="0" fontId="37" fillId="25" borderId="15" xfId="0" applyNumberFormat="1" applyFont="1" applyFill="1" applyBorder="1" applyAlignment="1">
      <alignment horizontal="right"/>
    </xf>
    <xf numFmtId="0" fontId="3" fillId="0" borderId="15" xfId="0" applyFont="1" applyBorder="1"/>
    <xf numFmtId="0" fontId="0" fillId="0" borderId="15" xfId="0" applyBorder="1"/>
    <xf numFmtId="14" fontId="3" fillId="0" borderId="15" xfId="0" applyNumberFormat="1" applyFont="1" applyBorder="1" applyAlignment="1">
      <alignment horizontal="right"/>
    </xf>
    <xf numFmtId="14" fontId="37" fillId="25" borderId="15" xfId="0" applyNumberFormat="1" applyFont="1" applyFill="1" applyBorder="1" applyAlignment="1"/>
    <xf numFmtId="0" fontId="39" fillId="25" borderId="15" xfId="0" applyFont="1" applyFill="1" applyBorder="1"/>
    <xf numFmtId="14" fontId="40" fillId="25" borderId="15" xfId="0" applyNumberFormat="1" applyFont="1" applyFill="1" applyBorder="1" applyAlignment="1"/>
    <xf numFmtId="3" fontId="40" fillId="25" borderId="15" xfId="0" applyNumberFormat="1" applyFont="1" applyFill="1" applyBorder="1" applyAlignment="1"/>
    <xf numFmtId="4" fontId="40" fillId="25" borderId="15" xfId="0" applyNumberFormat="1" applyFont="1" applyFill="1" applyBorder="1" applyAlignment="1"/>
    <xf numFmtId="3" fontId="1" fillId="0" borderId="0" xfId="0" applyNumberFormat="1" applyFont="1" applyBorder="1" applyAlignment="1">
      <alignment horizontal="right"/>
    </xf>
    <xf numFmtId="3" fontId="2" fillId="0" borderId="0" xfId="0" applyNumberFormat="1" applyFont="1" applyBorder="1" applyAlignment="1">
      <alignment horizontal="right"/>
    </xf>
    <xf numFmtId="0" fontId="1" fillId="0" borderId="18" xfId="0" applyFont="1" applyBorder="1" applyAlignment="1">
      <alignment horizontal="left" indent="1"/>
    </xf>
    <xf numFmtId="0" fontId="0" fillId="0" borderId="18" xfId="0" applyBorder="1"/>
    <xf numFmtId="3" fontId="1" fillId="0" borderId="18" xfId="0" applyNumberFormat="1" applyFont="1" applyBorder="1" applyAlignment="1">
      <alignment horizontal="right"/>
    </xf>
    <xf numFmtId="3" fontId="2" fillId="0" borderId="18" xfId="0" applyNumberFormat="1" applyFont="1" applyBorder="1" applyAlignment="1">
      <alignment horizontal="right"/>
    </xf>
    <xf numFmtId="0" fontId="1" fillId="0" borderId="18" xfId="0" applyFont="1" applyBorder="1"/>
    <xf numFmtId="0" fontId="1" fillId="0" borderId="0" xfId="0" applyFont="1" applyBorder="1" applyAlignment="1">
      <alignment horizontal="left"/>
    </xf>
    <xf numFmtId="4" fontId="1" fillId="0" borderId="11" xfId="0" applyNumberFormat="1" applyFont="1" applyBorder="1" applyAlignment="1">
      <alignment horizontal="right"/>
    </xf>
    <xf numFmtId="4" fontId="2" fillId="0" borderId="11" xfId="0" applyNumberFormat="1" applyFont="1" applyBorder="1" applyAlignment="1">
      <alignment horizontal="right"/>
    </xf>
    <xf numFmtId="0" fontId="4" fillId="0" borderId="11" xfId="0" applyFont="1" applyBorder="1"/>
    <xf numFmtId="0" fontId="7" fillId="25" borderId="10" xfId="0" applyFont="1" applyFill="1" applyBorder="1" applyAlignment="1">
      <alignment horizontal="left" vertical="top" wrapText="1"/>
    </xf>
    <xf numFmtId="0" fontId="8" fillId="25" borderId="10" xfId="0" applyFont="1" applyFill="1" applyBorder="1" applyAlignment="1">
      <alignment horizontal="left" vertical="top" wrapText="1"/>
    </xf>
    <xf numFmtId="0" fontId="7" fillId="25" borderId="10" xfId="0" applyFont="1" applyFill="1" applyBorder="1" applyAlignment="1">
      <alignment horizontal="right" vertical="top" wrapText="1"/>
    </xf>
    <xf numFmtId="0" fontId="7" fillId="25" borderId="19" xfId="0" applyFont="1" applyFill="1" applyBorder="1"/>
    <xf numFmtId="0" fontId="0" fillId="25" borderId="19" xfId="0" applyFill="1" applyBorder="1"/>
    <xf numFmtId="0" fontId="2" fillId="25" borderId="19" xfId="0" applyFont="1" applyFill="1" applyBorder="1"/>
    <xf numFmtId="0" fontId="7" fillId="25" borderId="19" xfId="0" applyFont="1" applyFill="1" applyBorder="1" applyAlignment="1">
      <alignment horizontal="centerContinuous"/>
    </xf>
    <xf numFmtId="0" fontId="33" fillId="25" borderId="19" xfId="0" applyFont="1" applyFill="1" applyBorder="1" applyAlignment="1">
      <alignment horizontal="centerContinuous"/>
    </xf>
    <xf numFmtId="0" fontId="41" fillId="0" borderId="0" xfId="34" applyFont="1" applyAlignment="1" applyProtection="1">
      <alignment horizontal="left"/>
    </xf>
    <xf numFmtId="0" fontId="41" fillId="0" borderId="0" xfId="34" applyFont="1" applyAlignment="1" applyProtection="1">
      <alignment horizontal="right"/>
    </xf>
    <xf numFmtId="0" fontId="42" fillId="0" borderId="0" xfId="0" applyFont="1"/>
    <xf numFmtId="0" fontId="41" fillId="0" borderId="0" xfId="0" applyFont="1"/>
    <xf numFmtId="0" fontId="41" fillId="0" borderId="0" xfId="0" applyFont="1" applyAlignment="1">
      <alignment horizontal="right"/>
    </xf>
    <xf numFmtId="0" fontId="43" fillId="0" borderId="0" xfId="0" applyFont="1"/>
    <xf numFmtId="0" fontId="29" fillId="0" borderId="0" xfId="0" applyFont="1"/>
    <xf numFmtId="0" fontId="44" fillId="0" borderId="0" xfId="38" applyFont="1" applyFill="1" applyBorder="1" applyAlignment="1">
      <alignment horizontal="left"/>
    </xf>
    <xf numFmtId="0" fontId="2" fillId="0" borderId="0" xfId="0" quotePrefix="1" applyFont="1" applyAlignment="1"/>
    <xf numFmtId="0" fontId="2" fillId="0" borderId="0" xfId="0" applyFont="1" applyAlignment="1"/>
    <xf numFmtId="1" fontId="1" fillId="0" borderId="0" xfId="0" quotePrefix="1" applyNumberFormat="1" applyFont="1" applyAlignment="1">
      <alignment horizontal="left"/>
    </xf>
    <xf numFmtId="0" fontId="1" fillId="0" borderId="0" xfId="0" applyFont="1" applyAlignment="1"/>
    <xf numFmtId="0" fontId="0" fillId="0" borderId="0" xfId="0" applyAlignment="1"/>
    <xf numFmtId="0" fontId="1" fillId="0" borderId="0" xfId="0" applyFont="1" applyBorder="1" applyAlignment="1"/>
    <xf numFmtId="0" fontId="2" fillId="0" borderId="0" xfId="0" applyFont="1" applyBorder="1" applyAlignment="1"/>
    <xf numFmtId="0" fontId="45" fillId="0" borderId="0" xfId="34" applyFont="1" applyAlignment="1" applyProtection="1">
      <alignment horizontal="left"/>
    </xf>
    <xf numFmtId="0" fontId="34" fillId="0" borderId="0" xfId="0" applyFont="1" applyFill="1" applyBorder="1"/>
    <xf numFmtId="0" fontId="47" fillId="0" borderId="11" xfId="0" applyFont="1" applyFill="1" applyBorder="1" applyAlignment="1">
      <alignment vertical="center"/>
    </xf>
    <xf numFmtId="49" fontId="1" fillId="0" borderId="0" xfId="0" applyNumberFormat="1" applyFont="1" applyFill="1" applyBorder="1" applyAlignment="1">
      <alignment horizontal="right"/>
    </xf>
    <xf numFmtId="14" fontId="1" fillId="0" borderId="0" xfId="0" applyNumberFormat="1" applyFont="1" applyFill="1" applyBorder="1" applyAlignment="1">
      <alignment horizontal="right"/>
    </xf>
    <xf numFmtId="0" fontId="1" fillId="0" borderId="0" xfId="0" applyFont="1" applyFill="1" applyBorder="1"/>
    <xf numFmtId="0" fontId="22" fillId="0" borderId="0" xfId="0" applyFont="1" applyFill="1" applyBorder="1"/>
    <xf numFmtId="0" fontId="1" fillId="0" borderId="0" xfId="0" applyFont="1" applyFill="1" applyBorder="1" applyAlignment="1">
      <alignment horizontal="right"/>
    </xf>
    <xf numFmtId="4" fontId="1" fillId="0" borderId="0" xfId="0" applyNumberFormat="1" applyFont="1" applyBorder="1"/>
    <xf numFmtId="0" fontId="4" fillId="26" borderId="0" xfId="0" applyFont="1" applyFill="1" applyBorder="1" applyAlignment="1">
      <alignment horizontal="right"/>
    </xf>
    <xf numFmtId="0" fontId="35" fillId="0" borderId="0" xfId="0" applyFont="1" applyBorder="1"/>
    <xf numFmtId="3" fontId="48" fillId="0" borderId="0" xfId="0" applyNumberFormat="1" applyFont="1" applyAlignment="1">
      <alignment horizontal="left"/>
    </xf>
    <xf numFmtId="0" fontId="1" fillId="0" borderId="0" xfId="0" quotePrefix="1" applyFont="1" applyBorder="1" applyAlignment="1"/>
    <xf numFmtId="0" fontId="1" fillId="0" borderId="0" xfId="0" quotePrefix="1" applyFont="1" applyBorder="1" applyAlignment="1">
      <alignment horizontal="left"/>
    </xf>
    <xf numFmtId="0" fontId="1" fillId="0" borderId="0" xfId="0" applyFont="1" applyBorder="1" applyAlignment="1">
      <alignment horizontal="right"/>
    </xf>
    <xf numFmtId="0" fontId="1" fillId="0" borderId="12" xfId="0" applyFont="1" applyBorder="1"/>
    <xf numFmtId="0" fontId="10" fillId="0" borderId="0" xfId="34" applyAlignment="1" applyProtection="1">
      <alignment horizontal="left"/>
    </xf>
    <xf numFmtId="4" fontId="2" fillId="0" borderId="0" xfId="0" applyNumberFormat="1" applyFont="1"/>
    <xf numFmtId="0" fontId="50" fillId="0" borderId="20" xfId="45" applyFont="1" applyBorder="1" applyAlignment="1">
      <alignment horizontal="left"/>
    </xf>
    <xf numFmtId="0" fontId="51" fillId="0" borderId="20" xfId="45" applyFont="1" applyBorder="1" applyAlignment="1">
      <alignment horizontal="left"/>
    </xf>
    <xf numFmtId="0" fontId="50" fillId="0" borderId="21" xfId="45" applyFont="1" applyBorder="1" applyAlignment="1">
      <alignment horizontal="left"/>
    </xf>
    <xf numFmtId="0" fontId="50" fillId="0" borderId="22" xfId="45" applyFont="1" applyBorder="1" applyAlignment="1">
      <alignment horizontal="left"/>
    </xf>
    <xf numFmtId="0" fontId="52" fillId="0" borderId="0" xfId="0" applyFont="1" applyAlignment="1">
      <alignment horizontal="center"/>
    </xf>
    <xf numFmtId="4" fontId="52" fillId="0" borderId="0" xfId="0" applyNumberFormat="1" applyFont="1" applyAlignment="1">
      <alignment horizontal="center"/>
    </xf>
    <xf numFmtId="0" fontId="22" fillId="0" borderId="0" xfId="45"/>
    <xf numFmtId="0" fontId="22" fillId="0" borderId="0" xfId="0" applyFont="1"/>
    <xf numFmtId="9" fontId="52" fillId="0" borderId="0" xfId="0" applyNumberFormat="1" applyFont="1" applyAlignment="1">
      <alignment horizontal="center"/>
    </xf>
    <xf numFmtId="0" fontId="50" fillId="0" borderId="23" xfId="45" applyFont="1" applyBorder="1" applyAlignment="1">
      <alignment horizontal="left"/>
    </xf>
    <xf numFmtId="0" fontId="52" fillId="26" borderId="24" xfId="0" applyFont="1" applyFill="1" applyBorder="1" applyAlignment="1">
      <alignment horizontal="center" wrapText="1"/>
    </xf>
    <xf numFmtId="166" fontId="52" fillId="26" borderId="25" xfId="0" applyNumberFormat="1" applyFont="1" applyFill="1" applyBorder="1" applyAlignment="1">
      <alignment horizontal="center" wrapText="1"/>
    </xf>
    <xf numFmtId="0" fontId="52" fillId="0" borderId="25" xfId="0" applyFont="1" applyBorder="1" applyAlignment="1">
      <alignment horizontal="center" wrapText="1"/>
    </xf>
    <xf numFmtId="166" fontId="52" fillId="0" borderId="25" xfId="0" applyNumberFormat="1" applyFont="1" applyBorder="1" applyAlignment="1">
      <alignment horizontal="center" wrapText="1"/>
    </xf>
    <xf numFmtId="0" fontId="52" fillId="26" borderId="25" xfId="0" applyFont="1" applyFill="1" applyBorder="1" applyAlignment="1">
      <alignment horizontal="center" wrapText="1"/>
    </xf>
    <xf numFmtId="0" fontId="52" fillId="0" borderId="26" xfId="0" applyFont="1" applyBorder="1" applyAlignment="1">
      <alignment horizontal="center" wrapText="1"/>
    </xf>
    <xf numFmtId="0" fontId="50" fillId="0" borderId="20" xfId="45" applyFont="1" applyFill="1" applyBorder="1" applyAlignment="1">
      <alignment horizontal="left"/>
    </xf>
    <xf numFmtId="0" fontId="1" fillId="27" borderId="0" xfId="45" applyFont="1" applyFill="1"/>
    <xf numFmtId="0" fontId="1" fillId="0" borderId="0" xfId="45" applyFont="1"/>
    <xf numFmtId="0" fontId="53" fillId="0" borderId="0" xfId="45" applyFont="1"/>
    <xf numFmtId="0" fontId="54" fillId="28" borderId="0" xfId="46" applyAlignment="1">
      <alignment horizontal="left" wrapText="1"/>
    </xf>
    <xf numFmtId="0" fontId="54" fillId="28" borderId="0" xfId="46" applyAlignment="1">
      <alignment horizontal="right" wrapText="1"/>
    </xf>
    <xf numFmtId="0" fontId="54" fillId="27" borderId="0" xfId="46" applyFill="1" applyAlignment="1">
      <alignment horizontal="left" wrapText="1"/>
    </xf>
    <xf numFmtId="0" fontId="11" fillId="27" borderId="0" xfId="46" applyFont="1" applyFill="1" applyAlignment="1">
      <alignment horizontal="left" wrapText="1"/>
    </xf>
    <xf numFmtId="0" fontId="55" fillId="27" borderId="0" xfId="45" applyFont="1" applyFill="1"/>
    <xf numFmtId="0" fontId="11" fillId="27" borderId="0" xfId="46" applyFont="1" applyFill="1" applyAlignment="1">
      <alignment horizontal="right" wrapText="1"/>
    </xf>
    <xf numFmtId="0" fontId="11" fillId="0" borderId="0" xfId="47" applyAlignment="1">
      <alignment horizontal="left" vertical="top" wrapText="1"/>
    </xf>
    <xf numFmtId="49" fontId="1" fillId="0" borderId="0" xfId="45" applyNumberFormat="1" applyFont="1" applyAlignment="1">
      <alignment horizontal="left" vertical="top"/>
    </xf>
    <xf numFmtId="167" fontId="1" fillId="0" borderId="0" xfId="45" applyNumberFormat="1" applyFont="1" applyAlignment="1">
      <alignment horizontal="right" vertical="top" wrapText="1"/>
    </xf>
    <xf numFmtId="168" fontId="1" fillId="0" borderId="0" xfId="45" applyNumberFormat="1" applyFont="1" applyAlignment="1">
      <alignment horizontal="right" vertical="top" wrapText="1"/>
    </xf>
    <xf numFmtId="169" fontId="1" fillId="0" borderId="0" xfId="45" applyNumberFormat="1" applyFont="1" applyAlignment="1">
      <alignment horizontal="right" vertical="top" wrapText="1"/>
    </xf>
    <xf numFmtId="166" fontId="52" fillId="0" borderId="0" xfId="0" applyNumberFormat="1" applyFont="1" applyAlignment="1">
      <alignment horizontal="center"/>
    </xf>
    <xf numFmtId="170" fontId="52" fillId="0" borderId="0" xfId="0" applyNumberFormat="1" applyFont="1" applyAlignment="1">
      <alignment horizontal="center"/>
    </xf>
    <xf numFmtId="4" fontId="52" fillId="0" borderId="0" xfId="0" applyNumberFormat="1" applyFont="1" applyFill="1" applyAlignment="1">
      <alignment horizontal="center"/>
    </xf>
    <xf numFmtId="0" fontId="52" fillId="0" borderId="0" xfId="45" applyFont="1" applyBorder="1" applyAlignment="1">
      <alignment horizontal="center" wrapText="1"/>
    </xf>
    <xf numFmtId="0" fontId="52" fillId="0" borderId="0" xfId="45" applyFont="1" applyBorder="1" applyAlignment="1">
      <alignment horizontal="center"/>
    </xf>
    <xf numFmtId="0" fontId="50" fillId="0" borderId="0" xfId="45" applyFont="1" applyBorder="1" applyAlignment="1">
      <alignment horizontal="center"/>
    </xf>
    <xf numFmtId="0" fontId="52" fillId="0" borderId="0" xfId="0" applyFont="1" applyBorder="1" applyAlignment="1">
      <alignment horizontal="center"/>
    </xf>
    <xf numFmtId="9" fontId="52" fillId="27" borderId="0" xfId="0" applyNumberFormat="1" applyFont="1" applyFill="1" applyAlignment="1">
      <alignment horizontal="center"/>
    </xf>
    <xf numFmtId="0" fontId="31" fillId="24" borderId="14" xfId="0" applyFont="1" applyFill="1" applyBorder="1" applyAlignment="1">
      <alignment horizontal="left"/>
    </xf>
    <xf numFmtId="0" fontId="31" fillId="24" borderId="15" xfId="0" applyFont="1" applyFill="1" applyBorder="1" applyAlignment="1">
      <alignment horizontal="left"/>
    </xf>
    <xf numFmtId="0" fontId="31" fillId="24" borderId="16" xfId="0" applyFont="1" applyFill="1" applyBorder="1" applyAlignment="1">
      <alignment horizontal="left"/>
    </xf>
    <xf numFmtId="0" fontId="4" fillId="0" borderId="0" xfId="0" applyFont="1" applyAlignment="1">
      <alignment horizontal="left" vertical="center" wrapText="1"/>
    </xf>
    <xf numFmtId="0" fontId="30" fillId="24" borderId="14"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lumnHeaderNormal" xfId="46" xr:uid="{C7F9CC3B-423B-497D-8780-8E40CB9D958F}"/>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2" xfId="45" xr:uid="{F2FB0C4B-2B97-4F54-BE89-09CF38713317}"/>
    <cellStyle name="Normal_Financial_Profile" xfId="38" xr:uid="{00000000-0005-0000-0000-000026000000}"/>
    <cellStyle name="Normal_Financial_Profile_1" xfId="39" xr:uid="{00000000-0005-0000-0000-000027000000}"/>
    <cellStyle name="Note" xfId="40" builtinId="10" customBuiltin="1"/>
    <cellStyle name="Output" xfId="41" builtinId="21" customBuiltin="1"/>
    <cellStyle name="TextNormal" xfId="47" xr:uid="{457E4CD2-CE23-46C4-AFF6-B590B6F9F67C}"/>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colors>
    <mruColors>
      <color rgb="FF525252"/>
      <color rgb="FF969696"/>
      <color rgb="FF223D92"/>
      <color rgb="FF008000"/>
      <color rgb="FF5B5E5E"/>
      <color rgb="FFFAB81A"/>
      <color rgb="FF00879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75"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035-4FF4-B339-9B96248C2078}"/>
              </c:ext>
            </c:extLst>
          </c:dPt>
          <c:dPt>
            <c:idx val="1"/>
            <c:bubble3D val="0"/>
            <c:spPr>
              <a:solidFill>
                <a:srgbClr val="5B5E5E"/>
              </a:solidFill>
              <a:ln w="25400">
                <a:noFill/>
              </a:ln>
            </c:spPr>
            <c:extLst>
              <c:ext xmlns:c16="http://schemas.microsoft.com/office/drawing/2014/chart" uri="{C3380CC4-5D6E-409C-BE32-E72D297353CC}">
                <c16:uniqueId val="{00000003-5035-4FF4-B339-9B96248C2078}"/>
              </c:ext>
            </c:extLst>
          </c:dPt>
          <c:dPt>
            <c:idx val="2"/>
            <c:bubble3D val="0"/>
            <c:spPr>
              <a:solidFill>
                <a:srgbClr val="008794"/>
              </a:solidFill>
              <a:ln w="25400">
                <a:noFill/>
              </a:ln>
            </c:spPr>
            <c:extLst>
              <c:ext xmlns:c16="http://schemas.microsoft.com/office/drawing/2014/chart" uri="{C3380CC4-5D6E-409C-BE32-E72D297353CC}">
                <c16:uniqueId val="{00000005-5035-4FF4-B339-9B96248C2078}"/>
              </c:ext>
            </c:extLst>
          </c:dPt>
          <c:cat>
            <c:multiLvlStrRef>
              <c:f>ALE!$V$67:$X$69</c:f>
              <c:multiLvlStrCache>
                <c:ptCount val="3"/>
                <c:lvl>
                  <c:pt idx="0">
                    <c:v>48.85%</c:v>
                  </c:pt>
                  <c:pt idx="1">
                    <c:v>0.00%</c:v>
                  </c:pt>
                  <c:pt idx="2">
                    <c:v>40.36%</c:v>
                  </c:pt>
                </c:lvl>
                <c:lvl>
                  <c:pt idx="0">
                    <c:v>Commom Equity -</c:v>
                  </c:pt>
                  <c:pt idx="1">
                    <c:v>Total Preferred -</c:v>
                  </c:pt>
                  <c:pt idx="2">
                    <c:v>Total Debt -</c:v>
                  </c:pt>
                </c:lvl>
              </c:multiLvlStrCache>
            </c:multiLvlStrRef>
          </c:cat>
          <c:val>
            <c:numRef>
              <c:f>ALE!$X$67:$X$69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5035-4FF4-B339-9B96248C2078}"/>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AEE!$V$60</c:f>
              <c:strCache>
                <c:ptCount val="1"/>
                <c:pt idx="0">
                  <c:v>EBITDA ($000)</c:v>
                </c:pt>
              </c:strCache>
            </c:strRef>
          </c:tx>
          <c:spPr>
            <a:solidFill>
              <a:srgbClr val="FAB81A"/>
            </a:solidFill>
            <a:ln w="25400">
              <a:noFill/>
            </a:ln>
          </c:spPr>
          <c:invertIfNegative val="0"/>
          <c:cat>
            <c:strRef>
              <c:f>AEE!$F$40:$J$40</c:f>
              <c:strCache>
                <c:ptCount val="5"/>
                <c:pt idx="0">
                  <c:v>2021Y</c:v>
                </c:pt>
                <c:pt idx="1">
                  <c:v>2020Y</c:v>
                </c:pt>
                <c:pt idx="2">
                  <c:v>2019Y</c:v>
                </c:pt>
                <c:pt idx="3">
                  <c:v>2018Y</c:v>
                </c:pt>
                <c:pt idx="4">
                  <c:v>2017Y</c:v>
                </c:pt>
              </c:strCache>
            </c:strRef>
          </c:cat>
          <c:val>
            <c:numRef>
              <c:f>AEE!$F$76:$J$76</c:f>
              <c:numCache>
                <c:formatCode>#,##0</c:formatCode>
                <c:ptCount val="5"/>
                <c:pt idx="0">
                  <c:v>2812000</c:v>
                </c:pt>
                <c:pt idx="1">
                  <c:v>2604000</c:v>
                </c:pt>
                <c:pt idx="2">
                  <c:v>2478000</c:v>
                </c:pt>
                <c:pt idx="3">
                  <c:v>2492000</c:v>
                </c:pt>
                <c:pt idx="4">
                  <c:v>2448000</c:v>
                </c:pt>
              </c:numCache>
            </c:numRef>
          </c:val>
          <c:extLst>
            <c:ext xmlns:c16="http://schemas.microsoft.com/office/drawing/2014/chart" uri="{C3380CC4-5D6E-409C-BE32-E72D297353CC}">
              <c16:uniqueId val="{00000000-9DFF-4829-8AC0-22EF288BC8C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AEE!$V$61</c:f>
              <c:strCache>
                <c:ptCount val="1"/>
                <c:pt idx="0">
                  <c:v>EBITDA/ Interest Expense (x)</c:v>
                </c:pt>
              </c:strCache>
            </c:strRef>
          </c:tx>
          <c:spPr>
            <a:ln w="25400">
              <a:solidFill>
                <a:srgbClr val="5B5E5E"/>
              </a:solidFill>
              <a:prstDash val="solid"/>
            </a:ln>
          </c:spPr>
          <c:marker>
            <c:symbol val="none"/>
          </c:marker>
          <c:cat>
            <c:strRef>
              <c:f>AEE!$F$40:$J$40</c:f>
              <c:strCache>
                <c:ptCount val="5"/>
                <c:pt idx="0">
                  <c:v>2021Y</c:v>
                </c:pt>
                <c:pt idx="1">
                  <c:v>2020Y</c:v>
                </c:pt>
                <c:pt idx="2">
                  <c:v>2019Y</c:v>
                </c:pt>
                <c:pt idx="3">
                  <c:v>2018Y</c:v>
                </c:pt>
                <c:pt idx="4">
                  <c:v>2017Y</c:v>
                </c:pt>
              </c:strCache>
            </c:strRef>
          </c:cat>
          <c:val>
            <c:numRef>
              <c:f>AEE!$X$61:$AB$61</c:f>
              <c:numCache>
                <c:formatCode>#,##0.00</c:formatCode>
                <c:ptCount val="5"/>
                <c:pt idx="0">
                  <c:v>7.3420365535247996</c:v>
                </c:pt>
                <c:pt idx="1">
                  <c:v>6.2147971360381904</c:v>
                </c:pt>
                <c:pt idx="2">
                  <c:v>6.5039370078740202</c:v>
                </c:pt>
                <c:pt idx="3">
                  <c:v>6.2144638403989996</c:v>
                </c:pt>
                <c:pt idx="4">
                  <c:v>6.2608695652173898</c:v>
                </c:pt>
              </c:numCache>
            </c:numRef>
          </c:val>
          <c:smooth val="0"/>
          <c:extLst>
            <c:ext xmlns:c16="http://schemas.microsoft.com/office/drawing/2014/chart" uri="{C3380CC4-5D6E-409C-BE32-E72D297353CC}">
              <c16:uniqueId val="{00000001-9DFF-4829-8AC0-22EF288BC8C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'ES (2)'!$D$44</c:f>
              <c:strCache>
                <c:ptCount val="1"/>
                <c:pt idx="0">
                  <c:v>Debt/ Total Capital (%)</c:v>
                </c:pt>
              </c:strCache>
            </c:strRef>
          </c:tx>
          <c:spPr>
            <a:solidFill>
              <a:srgbClr val="FAB81A"/>
            </a:solidFill>
            <a:ln w="25400">
              <a:noFill/>
            </a:ln>
          </c:spPr>
          <c:invertIfNegative val="0"/>
          <c:cat>
            <c:strRef>
              <c:f>'ES (2)'!$F$40:$J$40</c:f>
              <c:strCache>
                <c:ptCount val="5"/>
                <c:pt idx="0">
                  <c:v>2021Y</c:v>
                </c:pt>
                <c:pt idx="1">
                  <c:v>2020Y</c:v>
                </c:pt>
                <c:pt idx="2">
                  <c:v>2019Y</c:v>
                </c:pt>
                <c:pt idx="3">
                  <c:v>2018Y</c:v>
                </c:pt>
                <c:pt idx="4">
                  <c:v>2017Y</c:v>
                </c:pt>
              </c:strCache>
            </c:strRef>
          </c:cat>
          <c:val>
            <c:numRef>
              <c:f>'ES (2)'!$F$44:$J$44</c:f>
              <c:numCache>
                <c:formatCode>#,##0.00</c:formatCode>
                <c:ptCount val="5"/>
                <c:pt idx="0">
                  <c:v>57.938955472984603</c:v>
                </c:pt>
                <c:pt idx="1">
                  <c:v>55.985326931729297</c:v>
                </c:pt>
                <c:pt idx="2">
                  <c:v>55.006737430656301</c:v>
                </c:pt>
                <c:pt idx="3">
                  <c:v>55.706848892824098</c:v>
                </c:pt>
                <c:pt idx="4">
                  <c:v>54.4225926632121</c:v>
                </c:pt>
              </c:numCache>
            </c:numRef>
          </c:val>
          <c:extLst>
            <c:ext xmlns:c16="http://schemas.microsoft.com/office/drawing/2014/chart" uri="{C3380CC4-5D6E-409C-BE32-E72D297353CC}">
              <c16:uniqueId val="{00000000-C478-4CB1-B9E9-30F3B40474C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'ES (2)'!$V$71</c:f>
              <c:strCache>
                <c:ptCount val="1"/>
                <c:pt idx="0">
                  <c:v> Average Debt/ EBITDA (x)</c:v>
                </c:pt>
              </c:strCache>
            </c:strRef>
          </c:tx>
          <c:spPr>
            <a:ln w="25400">
              <a:solidFill>
                <a:srgbClr val="5B5E5E"/>
              </a:solidFill>
              <a:prstDash val="solid"/>
            </a:ln>
          </c:spPr>
          <c:marker>
            <c:symbol val="none"/>
          </c:marker>
          <c:cat>
            <c:strRef>
              <c:f>'ES (2)'!$F$40:$J$40</c:f>
              <c:strCache>
                <c:ptCount val="5"/>
                <c:pt idx="0">
                  <c:v>2021Y</c:v>
                </c:pt>
                <c:pt idx="1">
                  <c:v>2020Y</c:v>
                </c:pt>
                <c:pt idx="2">
                  <c:v>2019Y</c:v>
                </c:pt>
                <c:pt idx="3">
                  <c:v>2018Y</c:v>
                </c:pt>
                <c:pt idx="4">
                  <c:v>2017Y</c:v>
                </c:pt>
              </c:strCache>
            </c:strRef>
          </c:cat>
          <c:val>
            <c:numRef>
              <c:f>'ES (2)'!$X$71:$AB$71</c:f>
              <c:numCache>
                <c:formatCode>#,##0.00</c:formatCode>
                <c:ptCount val="5"/>
                <c:pt idx="0">
                  <c:v>5.8470820718004699</c:v>
                </c:pt>
                <c:pt idx="1">
                  <c:v>5.2280047870792403</c:v>
                </c:pt>
                <c:pt idx="2">
                  <c:v>5.86994081185457</c:v>
                </c:pt>
                <c:pt idx="3">
                  <c:v>5.3488929475807598</c:v>
                </c:pt>
                <c:pt idx="4">
                  <c:v>4.14029649843825</c:v>
                </c:pt>
              </c:numCache>
            </c:numRef>
          </c:val>
          <c:smooth val="0"/>
          <c:extLst>
            <c:ext xmlns:c16="http://schemas.microsoft.com/office/drawing/2014/chart" uri="{C3380CC4-5D6E-409C-BE32-E72D297353CC}">
              <c16:uniqueId val="{00000001-C478-4CB1-B9E9-30F3B40474C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515-4568-B5BB-1318F9B03C89}"/>
              </c:ext>
            </c:extLst>
          </c:dPt>
          <c:dPt>
            <c:idx val="1"/>
            <c:bubble3D val="0"/>
            <c:spPr>
              <a:solidFill>
                <a:srgbClr val="5B5E5E"/>
              </a:solidFill>
              <a:ln w="25400">
                <a:noFill/>
              </a:ln>
            </c:spPr>
            <c:extLst>
              <c:ext xmlns:c16="http://schemas.microsoft.com/office/drawing/2014/chart" uri="{C3380CC4-5D6E-409C-BE32-E72D297353CC}">
                <c16:uniqueId val="{00000003-5515-4568-B5BB-1318F9B03C89}"/>
              </c:ext>
            </c:extLst>
          </c:dPt>
          <c:dPt>
            <c:idx val="2"/>
            <c:bubble3D val="0"/>
            <c:spPr>
              <a:solidFill>
                <a:srgbClr val="008794"/>
              </a:solidFill>
              <a:ln w="25400">
                <a:noFill/>
              </a:ln>
            </c:spPr>
            <c:extLst>
              <c:ext xmlns:c16="http://schemas.microsoft.com/office/drawing/2014/chart" uri="{C3380CC4-5D6E-409C-BE32-E72D297353CC}">
                <c16:uniqueId val="{00000005-5515-4568-B5BB-1318F9B03C89}"/>
              </c:ext>
            </c:extLst>
          </c:dPt>
          <c:cat>
            <c:multiLvlStrRef>
              <c:f>EXC!$V$67:$X$69</c:f>
              <c:multiLvlStrCache>
                <c:ptCount val="3"/>
                <c:lvl>
                  <c:pt idx="0">
                    <c:v>43.92%</c:v>
                  </c:pt>
                  <c:pt idx="1">
                    <c:v>0.00%</c:v>
                  </c:pt>
                  <c:pt idx="2">
                    <c:v>55.56%</c:v>
                  </c:pt>
                </c:lvl>
                <c:lvl>
                  <c:pt idx="0">
                    <c:v>Commom Equity -</c:v>
                  </c:pt>
                  <c:pt idx="1">
                    <c:v>Total Preferred -</c:v>
                  </c:pt>
                  <c:pt idx="2">
                    <c:v>Total Debt -</c:v>
                  </c:pt>
                </c:lvl>
              </c:multiLvlStrCache>
            </c:multiLvlStrRef>
          </c:cat>
          <c:val>
            <c:numRef>
              <c:f>EXC!$X$67:$X$69</c:f>
              <c:numCache>
                <c:formatCode>0.00"%"</c:formatCode>
                <c:ptCount val="3"/>
                <c:pt idx="0">
                  <c:v>43.922404985696801</c:v>
                </c:pt>
                <c:pt idx="1">
                  <c:v>0</c:v>
                </c:pt>
                <c:pt idx="2">
                  <c:v>55.564211279117302</c:v>
                </c:pt>
              </c:numCache>
            </c:numRef>
          </c:val>
          <c:extLst>
            <c:ext xmlns:c16="http://schemas.microsoft.com/office/drawing/2014/chart" uri="{C3380CC4-5D6E-409C-BE32-E72D297353CC}">
              <c16:uniqueId val="{00000006-5515-4568-B5BB-1318F9B03C89}"/>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EXC!$V$60</c:f>
              <c:strCache>
                <c:ptCount val="1"/>
                <c:pt idx="0">
                  <c:v>EBITDA ($000)</c:v>
                </c:pt>
              </c:strCache>
            </c:strRef>
          </c:tx>
          <c:spPr>
            <a:solidFill>
              <a:srgbClr val="FAB81A"/>
            </a:solidFill>
            <a:ln w="25400">
              <a:noFill/>
            </a:ln>
          </c:spPr>
          <c:invertIfNegative val="0"/>
          <c:cat>
            <c:strRef>
              <c:f>EXC!$F$40:$J$40</c:f>
              <c:strCache>
                <c:ptCount val="5"/>
                <c:pt idx="0">
                  <c:v>2021Y</c:v>
                </c:pt>
                <c:pt idx="1">
                  <c:v>2020Y</c:v>
                </c:pt>
                <c:pt idx="2">
                  <c:v>2019Y</c:v>
                </c:pt>
                <c:pt idx="3">
                  <c:v>2018Y</c:v>
                </c:pt>
                <c:pt idx="4">
                  <c:v>2017Y</c:v>
                </c:pt>
              </c:strCache>
            </c:strRef>
          </c:cat>
          <c:val>
            <c:numRef>
              <c:f>EXC!$F$76:$J$76</c:f>
              <c:numCache>
                <c:formatCode>#,##0</c:formatCode>
                <c:ptCount val="5"/>
                <c:pt idx="0">
                  <c:v>10204000</c:v>
                </c:pt>
                <c:pt idx="1">
                  <c:v>9371000</c:v>
                </c:pt>
                <c:pt idx="2">
                  <c:v>10158000</c:v>
                </c:pt>
                <c:pt idx="3">
                  <c:v>8664000</c:v>
                </c:pt>
                <c:pt idx="4">
                  <c:v>9756000</c:v>
                </c:pt>
              </c:numCache>
            </c:numRef>
          </c:val>
          <c:extLst>
            <c:ext xmlns:c16="http://schemas.microsoft.com/office/drawing/2014/chart" uri="{C3380CC4-5D6E-409C-BE32-E72D297353CC}">
              <c16:uniqueId val="{00000000-CE70-48C1-B2A0-5B220B87E67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EXC!$V$61</c:f>
              <c:strCache>
                <c:ptCount val="1"/>
                <c:pt idx="0">
                  <c:v>EBITDA/ Interest Expense (x)</c:v>
                </c:pt>
              </c:strCache>
            </c:strRef>
          </c:tx>
          <c:spPr>
            <a:ln w="25400">
              <a:solidFill>
                <a:srgbClr val="5B5E5E"/>
              </a:solidFill>
              <a:prstDash val="solid"/>
            </a:ln>
          </c:spPr>
          <c:marker>
            <c:symbol val="none"/>
          </c:marker>
          <c:cat>
            <c:strRef>
              <c:f>EXC!$F$40:$J$40</c:f>
              <c:strCache>
                <c:ptCount val="5"/>
                <c:pt idx="0">
                  <c:v>2021Y</c:v>
                </c:pt>
                <c:pt idx="1">
                  <c:v>2020Y</c:v>
                </c:pt>
                <c:pt idx="2">
                  <c:v>2019Y</c:v>
                </c:pt>
                <c:pt idx="3">
                  <c:v>2018Y</c:v>
                </c:pt>
                <c:pt idx="4">
                  <c:v>2017Y</c:v>
                </c:pt>
              </c:strCache>
            </c:strRef>
          </c:cat>
          <c:val>
            <c:numRef>
              <c:f>EXC!$X$61:$AB$61</c:f>
              <c:numCache>
                <c:formatCode>#,##0.00</c:formatCode>
                <c:ptCount val="5"/>
                <c:pt idx="0">
                  <c:v>6.4952259707192903</c:v>
                </c:pt>
                <c:pt idx="1">
                  <c:v>5.7314984709480097</c:v>
                </c:pt>
                <c:pt idx="2">
                  <c:v>6.2858910891089099</c:v>
                </c:pt>
                <c:pt idx="3">
                  <c:v>5.5752895752895801</c:v>
                </c:pt>
                <c:pt idx="4">
                  <c:v>6.2538461538461503</c:v>
                </c:pt>
              </c:numCache>
            </c:numRef>
          </c:val>
          <c:smooth val="0"/>
          <c:extLst>
            <c:ext xmlns:c16="http://schemas.microsoft.com/office/drawing/2014/chart" uri="{C3380CC4-5D6E-409C-BE32-E72D297353CC}">
              <c16:uniqueId val="{00000001-CE70-48C1-B2A0-5B220B87E67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EXC!$V$48:$V$53</c:f>
              <c:strCache>
                <c:ptCount val="6"/>
                <c:pt idx="0">
                  <c:v>Current Year</c:v>
                </c:pt>
                <c:pt idx="1">
                  <c:v>Next Year</c:v>
                </c:pt>
                <c:pt idx="2">
                  <c:v>2Yrs Out</c:v>
                </c:pt>
                <c:pt idx="3">
                  <c:v>3Yrs Out</c:v>
                </c:pt>
                <c:pt idx="4">
                  <c:v>4Yrs Out</c:v>
                </c:pt>
                <c:pt idx="5">
                  <c:v>Thereafter</c:v>
                </c:pt>
              </c:strCache>
            </c:strRef>
          </c:cat>
          <c:val>
            <c:numRef>
              <c:f>EXC!$X$48:$X$53</c:f>
              <c:numCache>
                <c:formatCode>#,##0</c:formatCode>
                <c:ptCount val="6"/>
                <c:pt idx="0">
                  <c:v>6703000</c:v>
                </c:pt>
                <c:pt idx="1">
                  <c:v>865000</c:v>
                </c:pt>
                <c:pt idx="2">
                  <c:v>818000</c:v>
                </c:pt>
                <c:pt idx="3">
                  <c:v>2223000</c:v>
                </c:pt>
                <c:pt idx="4">
                  <c:v>1725000</c:v>
                </c:pt>
                <c:pt idx="5">
                  <c:v>29752000</c:v>
                </c:pt>
              </c:numCache>
            </c:numRef>
          </c:val>
          <c:extLst>
            <c:ext xmlns:c16="http://schemas.microsoft.com/office/drawing/2014/chart" uri="{C3380CC4-5D6E-409C-BE32-E72D297353CC}">
              <c16:uniqueId val="{00000000-EBAD-46E1-ACE0-0349F1E6BE7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EXC!$D$44</c:f>
              <c:strCache>
                <c:ptCount val="1"/>
                <c:pt idx="0">
                  <c:v>Debt/ Total Capital (%)</c:v>
                </c:pt>
              </c:strCache>
            </c:strRef>
          </c:tx>
          <c:spPr>
            <a:solidFill>
              <a:srgbClr val="FAB81A"/>
            </a:solidFill>
            <a:ln w="25400">
              <a:noFill/>
            </a:ln>
          </c:spPr>
          <c:invertIfNegative val="0"/>
          <c:cat>
            <c:strRef>
              <c:f>EXC!$F$40:$J$40</c:f>
              <c:strCache>
                <c:ptCount val="5"/>
                <c:pt idx="0">
                  <c:v>2021Y</c:v>
                </c:pt>
                <c:pt idx="1">
                  <c:v>2020Y</c:v>
                </c:pt>
                <c:pt idx="2">
                  <c:v>2019Y</c:v>
                </c:pt>
                <c:pt idx="3">
                  <c:v>2018Y</c:v>
                </c:pt>
                <c:pt idx="4">
                  <c:v>2017Y</c:v>
                </c:pt>
              </c:strCache>
            </c:strRef>
          </c:cat>
          <c:val>
            <c:numRef>
              <c:f>EXC!$F$44:$J$44</c:f>
              <c:numCache>
                <c:formatCode>#,##0.00</c:formatCode>
                <c:ptCount val="5"/>
                <c:pt idx="0">
                  <c:v>55.564211279117302</c:v>
                </c:pt>
                <c:pt idx="1">
                  <c:v>53.819053547541202</c:v>
                </c:pt>
                <c:pt idx="2">
                  <c:v>53.219040917947602</c:v>
                </c:pt>
                <c:pt idx="3">
                  <c:v>52.501616960115001</c:v>
                </c:pt>
                <c:pt idx="4">
                  <c:v>52.504832593073502</c:v>
                </c:pt>
              </c:numCache>
            </c:numRef>
          </c:val>
          <c:extLst>
            <c:ext xmlns:c16="http://schemas.microsoft.com/office/drawing/2014/chart" uri="{C3380CC4-5D6E-409C-BE32-E72D297353CC}">
              <c16:uniqueId val="{00000000-8887-44E2-9583-409DFC7E00A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EXC!$V$71</c:f>
              <c:strCache>
                <c:ptCount val="1"/>
                <c:pt idx="0">
                  <c:v> Average Debt/ EBITDA (x)</c:v>
                </c:pt>
              </c:strCache>
            </c:strRef>
          </c:tx>
          <c:spPr>
            <a:ln w="25400">
              <a:solidFill>
                <a:srgbClr val="5B5E5E"/>
              </a:solidFill>
              <a:prstDash val="solid"/>
            </a:ln>
          </c:spPr>
          <c:marker>
            <c:symbol val="none"/>
          </c:marker>
          <c:cat>
            <c:strRef>
              <c:f>EXC!$F$40:$J$40</c:f>
              <c:strCache>
                <c:ptCount val="5"/>
                <c:pt idx="0">
                  <c:v>2021Y</c:v>
                </c:pt>
                <c:pt idx="1">
                  <c:v>2020Y</c:v>
                </c:pt>
                <c:pt idx="2">
                  <c:v>2019Y</c:v>
                </c:pt>
                <c:pt idx="3">
                  <c:v>2018Y</c:v>
                </c:pt>
                <c:pt idx="4">
                  <c:v>2017Y</c:v>
                </c:pt>
              </c:strCache>
            </c:strRef>
          </c:cat>
          <c:val>
            <c:numRef>
              <c:f>EXC!$X$71:$AB$71</c:f>
              <c:numCache>
                <c:formatCode>#,##0.00</c:formatCode>
                <c:ptCount val="5"/>
                <c:pt idx="0">
                  <c:v>4.0862651901215203</c:v>
                </c:pt>
                <c:pt idx="1">
                  <c:v>4.2498932878028004</c:v>
                </c:pt>
                <c:pt idx="2">
                  <c:v>3.8081438275250998</c:v>
                </c:pt>
                <c:pt idx="3">
                  <c:v>4.1752654662973203</c:v>
                </c:pt>
                <c:pt idx="4">
                  <c:v>3.7264632021320199</c:v>
                </c:pt>
              </c:numCache>
            </c:numRef>
          </c:val>
          <c:smooth val="0"/>
          <c:extLst>
            <c:ext xmlns:c16="http://schemas.microsoft.com/office/drawing/2014/chart" uri="{C3380CC4-5D6E-409C-BE32-E72D297353CC}">
              <c16:uniqueId val="{00000001-8887-44E2-9583-409DFC7E00A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BGE!$V$66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94-4F4B-BDF2-1319892B6CD9}"/>
              </c:ext>
            </c:extLst>
          </c:dPt>
          <c:dPt>
            <c:idx val="1"/>
            <c:bubble3D val="0"/>
            <c:spPr>
              <a:solidFill>
                <a:srgbClr val="5B5E5E"/>
              </a:solidFill>
              <a:ln w="25400">
                <a:noFill/>
              </a:ln>
            </c:spPr>
            <c:extLst>
              <c:ext xmlns:c16="http://schemas.microsoft.com/office/drawing/2014/chart" uri="{C3380CC4-5D6E-409C-BE32-E72D297353CC}">
                <c16:uniqueId val="{00000003-6194-4F4B-BDF2-1319892B6CD9}"/>
              </c:ext>
            </c:extLst>
          </c:dPt>
          <c:dPt>
            <c:idx val="2"/>
            <c:bubble3D val="0"/>
            <c:spPr>
              <a:solidFill>
                <a:srgbClr val="008794"/>
              </a:solidFill>
              <a:ln w="25400">
                <a:noFill/>
              </a:ln>
            </c:spPr>
            <c:extLst>
              <c:ext xmlns:c16="http://schemas.microsoft.com/office/drawing/2014/chart" uri="{C3380CC4-5D6E-409C-BE32-E72D297353CC}">
                <c16:uniqueId val="{00000005-6194-4F4B-BDF2-1319892B6CD9}"/>
              </c:ext>
            </c:extLst>
          </c:dPt>
          <c:cat>
            <c:multiLvlStrRef>
              <c:f>BGE!$V$67:$X$69</c:f>
              <c:multiLvlStrCache>
                <c:ptCount val="3"/>
                <c:lvl>
                  <c:pt idx="0">
                    <c:v>52.65%</c:v>
                  </c:pt>
                  <c:pt idx="1">
                    <c:v>0.00%</c:v>
                  </c:pt>
                  <c:pt idx="2">
                    <c:v>47.35%</c:v>
                  </c:pt>
                </c:lvl>
                <c:lvl>
                  <c:pt idx="0">
                    <c:v>Commom Equity -</c:v>
                  </c:pt>
                  <c:pt idx="1">
                    <c:v>Total Preferred -</c:v>
                  </c:pt>
                  <c:pt idx="2">
                    <c:v>Total Debt -</c:v>
                  </c:pt>
                </c:lvl>
              </c:multiLvlStrCache>
            </c:multiLvlStrRef>
          </c:cat>
          <c:val>
            <c:numRef>
              <c:f>BGE!$X$67:$X$69</c:f>
              <c:numCache>
                <c:formatCode>0.00"%"</c:formatCode>
                <c:ptCount val="3"/>
                <c:pt idx="0">
                  <c:v>52.649769585253502</c:v>
                </c:pt>
                <c:pt idx="1">
                  <c:v>0</c:v>
                </c:pt>
                <c:pt idx="2">
                  <c:v>47.350230414746498</c:v>
                </c:pt>
              </c:numCache>
            </c:numRef>
          </c:val>
          <c:extLst>
            <c:ext xmlns:c16="http://schemas.microsoft.com/office/drawing/2014/chart" uri="{C3380CC4-5D6E-409C-BE32-E72D297353CC}">
              <c16:uniqueId val="{00000006-6194-4F4B-BDF2-1319892B6CD9}"/>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BGE!$V$60</c:f>
              <c:strCache>
                <c:ptCount val="1"/>
                <c:pt idx="0">
                  <c:v>EBITDA ($000)</c:v>
                </c:pt>
              </c:strCache>
            </c:strRef>
          </c:tx>
          <c:spPr>
            <a:solidFill>
              <a:srgbClr val="FAB81A"/>
            </a:solidFill>
            <a:ln w="25400">
              <a:noFill/>
            </a:ln>
          </c:spPr>
          <c:invertIfNegative val="0"/>
          <c:cat>
            <c:strRef>
              <c:f>BGE!$F$40:$J$40</c:f>
              <c:strCache>
                <c:ptCount val="5"/>
                <c:pt idx="0">
                  <c:v>2021Y</c:v>
                </c:pt>
                <c:pt idx="1">
                  <c:v>2020Y</c:v>
                </c:pt>
                <c:pt idx="2">
                  <c:v>2019Y</c:v>
                </c:pt>
                <c:pt idx="3">
                  <c:v>2018Y</c:v>
                </c:pt>
                <c:pt idx="4">
                  <c:v>2017Y</c:v>
                </c:pt>
              </c:strCache>
            </c:strRef>
          </c:cat>
          <c:val>
            <c:numRef>
              <c:f>BGE!$F$76:$J$76</c:f>
              <c:numCache>
                <c:formatCode>#,##0</c:formatCode>
                <c:ptCount val="5"/>
                <c:pt idx="0">
                  <c:v>950000</c:v>
                </c:pt>
                <c:pt idx="1">
                  <c:v>920000</c:v>
                </c:pt>
                <c:pt idx="2">
                  <c:v>919000</c:v>
                </c:pt>
                <c:pt idx="3">
                  <c:v>828000</c:v>
                </c:pt>
                <c:pt idx="4">
                  <c:v>942000</c:v>
                </c:pt>
              </c:numCache>
            </c:numRef>
          </c:val>
          <c:extLst>
            <c:ext xmlns:c16="http://schemas.microsoft.com/office/drawing/2014/chart" uri="{C3380CC4-5D6E-409C-BE32-E72D297353CC}">
              <c16:uniqueId val="{00000000-FF03-43F9-A728-DA9311676E8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BGE!$V$61</c:f>
              <c:strCache>
                <c:ptCount val="1"/>
                <c:pt idx="0">
                  <c:v>EBITDA/ Interest Expense (x)</c:v>
                </c:pt>
              </c:strCache>
            </c:strRef>
          </c:tx>
          <c:spPr>
            <a:ln w="25400">
              <a:solidFill>
                <a:srgbClr val="5B5E5E"/>
              </a:solidFill>
              <a:prstDash val="solid"/>
            </a:ln>
          </c:spPr>
          <c:marker>
            <c:symbol val="none"/>
          </c:marker>
          <c:cat>
            <c:strRef>
              <c:f>BGE!$F$40:$J$40</c:f>
              <c:strCache>
                <c:ptCount val="5"/>
                <c:pt idx="0">
                  <c:v>2021Y</c:v>
                </c:pt>
                <c:pt idx="1">
                  <c:v>2020Y</c:v>
                </c:pt>
                <c:pt idx="2">
                  <c:v>2019Y</c:v>
                </c:pt>
                <c:pt idx="3">
                  <c:v>2018Y</c:v>
                </c:pt>
                <c:pt idx="4">
                  <c:v>2017Y</c:v>
                </c:pt>
              </c:strCache>
            </c:strRef>
          </c:cat>
          <c:val>
            <c:numRef>
              <c:f>BGE!$X$61:$AB$61</c:f>
              <c:numCache>
                <c:formatCode>#,##0.00</c:formatCode>
                <c:ptCount val="5"/>
                <c:pt idx="0">
                  <c:v>6.8840579710144896</c:v>
                </c:pt>
                <c:pt idx="1">
                  <c:v>6.9172932330827104</c:v>
                </c:pt>
                <c:pt idx="2">
                  <c:v>7.5950413223140503</c:v>
                </c:pt>
                <c:pt idx="3">
                  <c:v>7.8113207547169798</c:v>
                </c:pt>
                <c:pt idx="4">
                  <c:v>8.9714285714285698</c:v>
                </c:pt>
              </c:numCache>
            </c:numRef>
          </c:val>
          <c:smooth val="0"/>
          <c:extLst>
            <c:ext xmlns:c16="http://schemas.microsoft.com/office/drawing/2014/chart" uri="{C3380CC4-5D6E-409C-BE32-E72D297353CC}">
              <c16:uniqueId val="{00000001-FF03-43F9-A728-DA9311676E8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BGE!$V$41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BGE!$V$48:$V$53</c:f>
              <c:strCache>
                <c:ptCount val="6"/>
                <c:pt idx="0">
                  <c:v>Current Year</c:v>
                </c:pt>
                <c:pt idx="1">
                  <c:v>Next Year</c:v>
                </c:pt>
                <c:pt idx="2">
                  <c:v>2Yrs Out</c:v>
                </c:pt>
                <c:pt idx="3">
                  <c:v>3Yrs Out</c:v>
                </c:pt>
                <c:pt idx="4">
                  <c:v>4Yrs Out</c:v>
                </c:pt>
                <c:pt idx="5">
                  <c:v>Thereafter</c:v>
                </c:pt>
              </c:strCache>
            </c:strRef>
          </c:cat>
          <c:val>
            <c:numRef>
              <c:f>BGE!$X$48:$X$53</c:f>
              <c:numCache>
                <c:formatCode>#,##0</c:formatCode>
                <c:ptCount val="6"/>
                <c:pt idx="0">
                  <c:v>380000</c:v>
                </c:pt>
                <c:pt idx="1">
                  <c:v>300000</c:v>
                </c:pt>
                <c:pt idx="2">
                  <c:v>0</c:v>
                </c:pt>
                <c:pt idx="3">
                  <c:v>0</c:v>
                </c:pt>
                <c:pt idx="4">
                  <c:v>350000</c:v>
                </c:pt>
                <c:pt idx="5">
                  <c:v>3100000</c:v>
                </c:pt>
              </c:numCache>
            </c:numRef>
          </c:val>
          <c:extLst>
            <c:ext xmlns:c16="http://schemas.microsoft.com/office/drawing/2014/chart" uri="{C3380CC4-5D6E-409C-BE32-E72D297353CC}">
              <c16:uniqueId val="{00000000-5A9A-4930-B79C-693704AFD4B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BGE!$D$44</c:f>
              <c:strCache>
                <c:ptCount val="1"/>
                <c:pt idx="0">
                  <c:v>Debt/ Total Capital (%)</c:v>
                </c:pt>
              </c:strCache>
            </c:strRef>
          </c:tx>
          <c:spPr>
            <a:solidFill>
              <a:srgbClr val="FAB81A"/>
            </a:solidFill>
            <a:ln w="25400">
              <a:noFill/>
            </a:ln>
          </c:spPr>
          <c:invertIfNegative val="0"/>
          <c:cat>
            <c:strRef>
              <c:f>BGE!$F$40:$J$40</c:f>
              <c:strCache>
                <c:ptCount val="5"/>
                <c:pt idx="0">
                  <c:v>2021Y</c:v>
                </c:pt>
                <c:pt idx="1">
                  <c:v>2020Y</c:v>
                </c:pt>
                <c:pt idx="2">
                  <c:v>2019Y</c:v>
                </c:pt>
                <c:pt idx="3">
                  <c:v>2018Y</c:v>
                </c:pt>
                <c:pt idx="4">
                  <c:v>2017Y</c:v>
                </c:pt>
              </c:strCache>
            </c:strRef>
          </c:cat>
          <c:val>
            <c:numRef>
              <c:f>BGE!$F$44:$J$44</c:f>
              <c:numCache>
                <c:formatCode>#,##0.00</c:formatCode>
                <c:ptCount val="5"/>
                <c:pt idx="0">
                  <c:v>47.350230414746498</c:v>
                </c:pt>
                <c:pt idx="1">
                  <c:v>47.041009463722403</c:v>
                </c:pt>
                <c:pt idx="2">
                  <c:v>48.2070032344255</c:v>
                </c:pt>
                <c:pt idx="3">
                  <c:v>46.464485235434999</c:v>
                </c:pt>
                <c:pt idx="4">
                  <c:v>45.798101811906797</c:v>
                </c:pt>
              </c:numCache>
            </c:numRef>
          </c:val>
          <c:extLst>
            <c:ext xmlns:c16="http://schemas.microsoft.com/office/drawing/2014/chart" uri="{C3380CC4-5D6E-409C-BE32-E72D297353CC}">
              <c16:uniqueId val="{00000000-14AF-4657-A81E-D2001E2AC9A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BGE!$V$71</c:f>
              <c:strCache>
                <c:ptCount val="1"/>
                <c:pt idx="0">
                  <c:v> Average Debt/ EBITDA (x)</c:v>
                </c:pt>
              </c:strCache>
            </c:strRef>
          </c:tx>
          <c:spPr>
            <a:ln w="25400">
              <a:solidFill>
                <a:srgbClr val="5B5E5E"/>
              </a:solidFill>
              <a:prstDash val="solid"/>
            </a:ln>
          </c:spPr>
          <c:marker>
            <c:symbol val="none"/>
          </c:marker>
          <c:cat>
            <c:strRef>
              <c:f>BGE!$F$40:$J$40</c:f>
              <c:strCache>
                <c:ptCount val="5"/>
                <c:pt idx="0">
                  <c:v>2021Y</c:v>
                </c:pt>
                <c:pt idx="1">
                  <c:v>2020Y</c:v>
                </c:pt>
                <c:pt idx="2">
                  <c:v>2019Y</c:v>
                </c:pt>
                <c:pt idx="3">
                  <c:v>2018Y</c:v>
                </c:pt>
                <c:pt idx="4">
                  <c:v>2017Y</c:v>
                </c:pt>
              </c:strCache>
            </c:strRef>
          </c:cat>
          <c:val>
            <c:numRef>
              <c:f>BGE!$X$71:$AB$71</c:f>
              <c:numCache>
                <c:formatCode>#,##0.00</c:formatCode>
                <c:ptCount val="5"/>
                <c:pt idx="0">
                  <c:v>4.1997368421052599</c:v>
                </c:pt>
                <c:pt idx="1">
                  <c:v>3.89048913043478</c:v>
                </c:pt>
                <c:pt idx="2">
                  <c:v>3.4829978237214401</c:v>
                </c:pt>
                <c:pt idx="3">
                  <c:v>3.3198973429951701</c:v>
                </c:pt>
                <c:pt idx="4">
                  <c:v>2.7872876857749498</c:v>
                </c:pt>
              </c:numCache>
            </c:numRef>
          </c:val>
          <c:smooth val="0"/>
          <c:extLst>
            <c:ext xmlns:c16="http://schemas.microsoft.com/office/drawing/2014/chart" uri="{C3380CC4-5D6E-409C-BE32-E72D297353CC}">
              <c16:uniqueId val="{00000001-14AF-4657-A81E-D2001E2AC9A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B3D-479A-9B75-80F25F66E291}"/>
              </c:ext>
            </c:extLst>
          </c:dPt>
          <c:dPt>
            <c:idx val="1"/>
            <c:bubble3D val="0"/>
            <c:spPr>
              <a:solidFill>
                <a:srgbClr val="5B5E5E"/>
              </a:solidFill>
              <a:ln w="25400">
                <a:noFill/>
              </a:ln>
            </c:spPr>
            <c:extLst>
              <c:ext xmlns:c16="http://schemas.microsoft.com/office/drawing/2014/chart" uri="{C3380CC4-5D6E-409C-BE32-E72D297353CC}">
                <c16:uniqueId val="{00000003-4B3D-479A-9B75-80F25F66E291}"/>
              </c:ext>
            </c:extLst>
          </c:dPt>
          <c:dPt>
            <c:idx val="2"/>
            <c:bubble3D val="0"/>
            <c:spPr>
              <a:solidFill>
                <a:srgbClr val="008794"/>
              </a:solidFill>
              <a:ln w="25400">
                <a:noFill/>
              </a:ln>
            </c:spPr>
            <c:extLst>
              <c:ext xmlns:c16="http://schemas.microsoft.com/office/drawing/2014/chart" uri="{C3380CC4-5D6E-409C-BE32-E72D297353CC}">
                <c16:uniqueId val="{00000005-4B3D-479A-9B75-80F25F66E291}"/>
              </c:ext>
            </c:extLst>
          </c:dPt>
          <c:cat>
            <c:multiLvlStrRef>
              <c:f>FE!$V$67:$X$69</c:f>
              <c:multiLvlStrCache>
                <c:ptCount val="3"/>
                <c:lvl>
                  <c:pt idx="0">
                    <c:v>26.42%</c:v>
                  </c:pt>
                  <c:pt idx="1">
                    <c:v>0.00%</c:v>
                  </c:pt>
                  <c:pt idx="2">
                    <c:v>73.58%</c:v>
                  </c:pt>
                </c:lvl>
                <c:lvl>
                  <c:pt idx="0">
                    <c:v>Commom Equity -</c:v>
                  </c:pt>
                  <c:pt idx="1">
                    <c:v>Total Preferred -</c:v>
                  </c:pt>
                  <c:pt idx="2">
                    <c:v>Total Debt -</c:v>
                  </c:pt>
                </c:lvl>
              </c:multiLvlStrCache>
            </c:multiLvlStrRef>
          </c:cat>
          <c:val>
            <c:numRef>
              <c:f>FE!$X$67:$X$69</c:f>
              <c:numCache>
                <c:formatCode>0.00"%"</c:formatCode>
                <c:ptCount val="3"/>
                <c:pt idx="0">
                  <c:v>26.416760559091301</c:v>
                </c:pt>
                <c:pt idx="1">
                  <c:v>0</c:v>
                </c:pt>
                <c:pt idx="2">
                  <c:v>73.583239440908699</c:v>
                </c:pt>
              </c:numCache>
            </c:numRef>
          </c:val>
          <c:extLst>
            <c:ext xmlns:c16="http://schemas.microsoft.com/office/drawing/2014/chart" uri="{C3380CC4-5D6E-409C-BE32-E72D297353CC}">
              <c16:uniqueId val="{00000006-4B3D-479A-9B75-80F25F66E291}"/>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AEE!$V$48:$V$53</c:f>
              <c:strCache>
                <c:ptCount val="6"/>
                <c:pt idx="0">
                  <c:v>Current Year</c:v>
                </c:pt>
                <c:pt idx="1">
                  <c:v>Next Year</c:v>
                </c:pt>
                <c:pt idx="2">
                  <c:v>2Yrs Out</c:v>
                </c:pt>
                <c:pt idx="3">
                  <c:v>3Yrs Out</c:v>
                </c:pt>
                <c:pt idx="4">
                  <c:v>4Yrs Out</c:v>
                </c:pt>
                <c:pt idx="5">
                  <c:v>Thereafter</c:v>
                </c:pt>
              </c:strCache>
            </c:strRef>
          </c:cat>
          <c:val>
            <c:numRef>
              <c:f>AEE!$X$48:$X$53</c:f>
              <c:numCache>
                <c:formatCode>#,##0</c:formatCode>
                <c:ptCount val="6"/>
                <c:pt idx="0">
                  <c:v>1050000</c:v>
                </c:pt>
                <c:pt idx="1">
                  <c:v>340000</c:v>
                </c:pt>
                <c:pt idx="2">
                  <c:v>850000</c:v>
                </c:pt>
                <c:pt idx="3">
                  <c:v>300000</c:v>
                </c:pt>
                <c:pt idx="4">
                  <c:v>350000</c:v>
                </c:pt>
                <c:pt idx="5">
                  <c:v>10837000</c:v>
                </c:pt>
              </c:numCache>
            </c:numRef>
          </c:val>
          <c:extLst>
            <c:ext xmlns:c16="http://schemas.microsoft.com/office/drawing/2014/chart" uri="{C3380CC4-5D6E-409C-BE32-E72D297353CC}">
              <c16:uniqueId val="{00000000-B35E-46F5-AA37-DEFEB01C3E3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FE!$V$60</c:f>
              <c:strCache>
                <c:ptCount val="1"/>
                <c:pt idx="0">
                  <c:v>EBITDA ($000)</c:v>
                </c:pt>
              </c:strCache>
            </c:strRef>
          </c:tx>
          <c:spPr>
            <a:solidFill>
              <a:srgbClr val="FAB81A"/>
            </a:solidFill>
            <a:ln w="25400">
              <a:noFill/>
            </a:ln>
          </c:spPr>
          <c:invertIfNegative val="0"/>
          <c:cat>
            <c:strRef>
              <c:f>FE!$F$40:$J$40</c:f>
              <c:strCache>
                <c:ptCount val="5"/>
                <c:pt idx="0">
                  <c:v>2021Y</c:v>
                </c:pt>
                <c:pt idx="1">
                  <c:v>2020Y</c:v>
                </c:pt>
                <c:pt idx="2">
                  <c:v>2019Y</c:v>
                </c:pt>
                <c:pt idx="3">
                  <c:v>2018Y</c:v>
                </c:pt>
                <c:pt idx="4">
                  <c:v>2017Y</c:v>
                </c:pt>
              </c:strCache>
            </c:strRef>
          </c:cat>
          <c:val>
            <c:numRef>
              <c:f>FE!$F$76:$J$76</c:f>
              <c:numCache>
                <c:formatCode>#,##0</c:formatCode>
                <c:ptCount val="5"/>
                <c:pt idx="0">
                  <c:v>3975000</c:v>
                </c:pt>
                <c:pt idx="1">
                  <c:v>3440000</c:v>
                </c:pt>
                <c:pt idx="2">
                  <c:v>3344000</c:v>
                </c:pt>
                <c:pt idx="3">
                  <c:v>3745000</c:v>
                </c:pt>
                <c:pt idx="4">
                  <c:v>3441000</c:v>
                </c:pt>
              </c:numCache>
            </c:numRef>
          </c:val>
          <c:extLst>
            <c:ext xmlns:c16="http://schemas.microsoft.com/office/drawing/2014/chart" uri="{C3380CC4-5D6E-409C-BE32-E72D297353CC}">
              <c16:uniqueId val="{00000000-E9B0-4259-9CB4-95A38C5D7CC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FE!$V$61</c:f>
              <c:strCache>
                <c:ptCount val="1"/>
                <c:pt idx="0">
                  <c:v>EBITDA/ Interest Expense (x)</c:v>
                </c:pt>
              </c:strCache>
            </c:strRef>
          </c:tx>
          <c:spPr>
            <a:ln w="25400">
              <a:solidFill>
                <a:srgbClr val="5B5E5E"/>
              </a:solidFill>
              <a:prstDash val="solid"/>
            </a:ln>
          </c:spPr>
          <c:marker>
            <c:symbol val="none"/>
          </c:marker>
          <c:cat>
            <c:strRef>
              <c:f>FE!$F$40:$J$40</c:f>
              <c:strCache>
                <c:ptCount val="5"/>
                <c:pt idx="0">
                  <c:v>2021Y</c:v>
                </c:pt>
                <c:pt idx="1">
                  <c:v>2020Y</c:v>
                </c:pt>
                <c:pt idx="2">
                  <c:v>2019Y</c:v>
                </c:pt>
                <c:pt idx="3">
                  <c:v>2018Y</c:v>
                </c:pt>
                <c:pt idx="4">
                  <c:v>2017Y</c:v>
                </c:pt>
              </c:strCache>
            </c:strRef>
          </c:cat>
          <c:val>
            <c:numRef>
              <c:f>FE!$X$61:$AB$61</c:f>
              <c:numCache>
                <c:formatCode>#,##0.00</c:formatCode>
                <c:ptCount val="5"/>
                <c:pt idx="0">
                  <c:v>3.56822262118492</c:v>
                </c:pt>
                <c:pt idx="1">
                  <c:v>3.3172613307618102</c:v>
                </c:pt>
                <c:pt idx="2">
                  <c:v>3.32075471698113</c:v>
                </c:pt>
                <c:pt idx="3">
                  <c:v>3.4138559708295402</c:v>
                </c:pt>
                <c:pt idx="4">
                  <c:v>3.48279352226721</c:v>
                </c:pt>
              </c:numCache>
            </c:numRef>
          </c:val>
          <c:smooth val="0"/>
          <c:extLst>
            <c:ext xmlns:c16="http://schemas.microsoft.com/office/drawing/2014/chart" uri="{C3380CC4-5D6E-409C-BE32-E72D297353CC}">
              <c16:uniqueId val="{00000001-E9B0-4259-9CB4-95A38C5D7CC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FE!$V$48:$V$53</c:f>
              <c:strCache>
                <c:ptCount val="6"/>
                <c:pt idx="0">
                  <c:v>Current Year</c:v>
                </c:pt>
                <c:pt idx="1">
                  <c:v>Next Year</c:v>
                </c:pt>
                <c:pt idx="2">
                  <c:v>2Yrs Out</c:v>
                </c:pt>
                <c:pt idx="3">
                  <c:v>3Yrs Out</c:v>
                </c:pt>
                <c:pt idx="4">
                  <c:v>4Yrs Out</c:v>
                </c:pt>
                <c:pt idx="5">
                  <c:v>Thereafter</c:v>
                </c:pt>
              </c:strCache>
            </c:strRef>
          </c:cat>
          <c:val>
            <c:numRef>
              <c:f>FE!$X$48:$X$53</c:f>
              <c:numCache>
                <c:formatCode>#,##0</c:formatCode>
                <c:ptCount val="6"/>
                <c:pt idx="0">
                  <c:v>1606000</c:v>
                </c:pt>
                <c:pt idx="1">
                  <c:v>353000</c:v>
                </c:pt>
                <c:pt idx="2">
                  <c:v>1251000</c:v>
                </c:pt>
                <c:pt idx="3">
                  <c:v>2028000</c:v>
                </c:pt>
                <c:pt idx="4">
                  <c:v>1081000</c:v>
                </c:pt>
                <c:pt idx="5">
                  <c:v>17672000</c:v>
                </c:pt>
              </c:numCache>
            </c:numRef>
          </c:val>
          <c:extLst>
            <c:ext xmlns:c16="http://schemas.microsoft.com/office/drawing/2014/chart" uri="{C3380CC4-5D6E-409C-BE32-E72D297353CC}">
              <c16:uniqueId val="{00000000-9FC8-46A7-9F59-2BAF8CB628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FE!$D$44</c:f>
              <c:strCache>
                <c:ptCount val="1"/>
                <c:pt idx="0">
                  <c:v>Debt/ Total Capital (%)</c:v>
                </c:pt>
              </c:strCache>
            </c:strRef>
          </c:tx>
          <c:spPr>
            <a:solidFill>
              <a:srgbClr val="FAB81A"/>
            </a:solidFill>
            <a:ln w="25400">
              <a:noFill/>
            </a:ln>
          </c:spPr>
          <c:invertIfNegative val="0"/>
          <c:cat>
            <c:strRef>
              <c:f>FE!$F$40:$J$40</c:f>
              <c:strCache>
                <c:ptCount val="5"/>
                <c:pt idx="0">
                  <c:v>2021Y</c:v>
                </c:pt>
                <c:pt idx="1">
                  <c:v>2020Y</c:v>
                </c:pt>
                <c:pt idx="2">
                  <c:v>2019Y</c:v>
                </c:pt>
                <c:pt idx="3">
                  <c:v>2018Y</c:v>
                </c:pt>
                <c:pt idx="4">
                  <c:v>2017Y</c:v>
                </c:pt>
              </c:strCache>
            </c:strRef>
          </c:cat>
          <c:val>
            <c:numRef>
              <c:f>FE!$F$44:$J$44</c:f>
              <c:numCache>
                <c:formatCode>#,##0.00</c:formatCode>
                <c:ptCount val="5"/>
                <c:pt idx="0">
                  <c:v>73.583239440908699</c:v>
                </c:pt>
                <c:pt idx="1">
                  <c:v>77.397795059183593</c:v>
                </c:pt>
                <c:pt idx="2">
                  <c:v>75.306238051405501</c:v>
                </c:pt>
                <c:pt idx="3">
                  <c:v>74.108974846112901</c:v>
                </c:pt>
                <c:pt idx="4">
                  <c:v>83.276523221133402</c:v>
                </c:pt>
              </c:numCache>
            </c:numRef>
          </c:val>
          <c:extLst>
            <c:ext xmlns:c16="http://schemas.microsoft.com/office/drawing/2014/chart" uri="{C3380CC4-5D6E-409C-BE32-E72D297353CC}">
              <c16:uniqueId val="{00000000-B26B-4DB5-A96E-2666F726D89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FE!$V$71</c:f>
              <c:strCache>
                <c:ptCount val="1"/>
                <c:pt idx="0">
                  <c:v> Average Debt/ EBITDA (x)</c:v>
                </c:pt>
              </c:strCache>
            </c:strRef>
          </c:tx>
          <c:spPr>
            <a:ln w="25400">
              <a:solidFill>
                <a:srgbClr val="5B5E5E"/>
              </a:solidFill>
              <a:prstDash val="solid"/>
            </a:ln>
          </c:spPr>
          <c:marker>
            <c:symbol val="none"/>
          </c:marker>
          <c:cat>
            <c:strRef>
              <c:f>FE!$F$40:$J$40</c:f>
              <c:strCache>
                <c:ptCount val="5"/>
                <c:pt idx="0">
                  <c:v>2021Y</c:v>
                </c:pt>
                <c:pt idx="1">
                  <c:v>2020Y</c:v>
                </c:pt>
                <c:pt idx="2">
                  <c:v>2019Y</c:v>
                </c:pt>
                <c:pt idx="3">
                  <c:v>2018Y</c:v>
                </c:pt>
                <c:pt idx="4">
                  <c:v>2017Y</c:v>
                </c:pt>
              </c:strCache>
            </c:strRef>
          </c:cat>
          <c:val>
            <c:numRef>
              <c:f>FE!$X$71:$AB$71</c:f>
              <c:numCache>
                <c:formatCode>#,##0.00</c:formatCode>
                <c:ptCount val="5"/>
                <c:pt idx="0">
                  <c:v>6.07905660377358</c:v>
                </c:pt>
                <c:pt idx="1">
                  <c:v>6.5214026162790697</c:v>
                </c:pt>
                <c:pt idx="2">
                  <c:v>6.1966581937798999</c:v>
                </c:pt>
                <c:pt idx="3">
                  <c:v>5.2597129506008002</c:v>
                </c:pt>
                <c:pt idx="4">
                  <c:v>6.4802746294681803</c:v>
                </c:pt>
              </c:numCache>
            </c:numRef>
          </c:val>
          <c:smooth val="0"/>
          <c:extLst>
            <c:ext xmlns:c16="http://schemas.microsoft.com/office/drawing/2014/chart" uri="{C3380CC4-5D6E-409C-BE32-E72D297353CC}">
              <c16:uniqueId val="{00000001-B26B-4DB5-A96E-2666F726D89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'Pepco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780-48CD-9226-AD003EF1175B}"/>
              </c:ext>
            </c:extLst>
          </c:dPt>
          <c:dPt>
            <c:idx val="1"/>
            <c:bubble3D val="0"/>
            <c:spPr>
              <a:solidFill>
                <a:srgbClr val="5B5E5E"/>
              </a:solidFill>
              <a:ln w="25400">
                <a:noFill/>
              </a:ln>
            </c:spPr>
            <c:extLst>
              <c:ext xmlns:c16="http://schemas.microsoft.com/office/drawing/2014/chart" uri="{C3380CC4-5D6E-409C-BE32-E72D297353CC}">
                <c16:uniqueId val="{00000003-4780-48CD-9226-AD003EF1175B}"/>
              </c:ext>
            </c:extLst>
          </c:dPt>
          <c:dPt>
            <c:idx val="2"/>
            <c:bubble3D val="0"/>
            <c:spPr>
              <a:solidFill>
                <a:srgbClr val="008794"/>
              </a:solidFill>
              <a:ln w="25400">
                <a:noFill/>
              </a:ln>
            </c:spPr>
            <c:extLst>
              <c:ext xmlns:c16="http://schemas.microsoft.com/office/drawing/2014/chart" uri="{C3380CC4-5D6E-409C-BE32-E72D297353CC}">
                <c16:uniqueId val="{00000005-4780-48CD-9226-AD003EF1175B}"/>
              </c:ext>
            </c:extLst>
          </c:dPt>
          <c:cat>
            <c:multiLvlStrRef>
              <c:f>'Pepco (2)'!$V$67:$X$69</c:f>
              <c:multiLvlStrCache>
                <c:ptCount val="3"/>
                <c:lvl>
                  <c:pt idx="0">
                    <c:v>48.66%</c:v>
                  </c:pt>
                  <c:pt idx="1">
                    <c:v>0.00%</c:v>
                  </c:pt>
                  <c:pt idx="2">
                    <c:v>51.34%</c:v>
                  </c:pt>
                </c:lvl>
                <c:lvl>
                  <c:pt idx="0">
                    <c:v>Commom Equity -</c:v>
                  </c:pt>
                  <c:pt idx="1">
                    <c:v>Total Preferred -</c:v>
                  </c:pt>
                  <c:pt idx="2">
                    <c:v>Total Debt -</c:v>
                  </c:pt>
                </c:lvl>
              </c:multiLvlStrCache>
            </c:multiLvlStrRef>
          </c:cat>
          <c:val>
            <c:numRef>
              <c:f>'Pepco (2)'!$X$67:$X$69</c:f>
              <c:numCache>
                <c:formatCode>0.00"%"</c:formatCode>
                <c:ptCount val="3"/>
                <c:pt idx="0">
                  <c:v>48.6626522895953</c:v>
                </c:pt>
                <c:pt idx="1">
                  <c:v>0</c:v>
                </c:pt>
                <c:pt idx="2">
                  <c:v>51.3373477104047</c:v>
                </c:pt>
              </c:numCache>
            </c:numRef>
          </c:val>
          <c:extLst>
            <c:ext xmlns:c16="http://schemas.microsoft.com/office/drawing/2014/chart" uri="{C3380CC4-5D6E-409C-BE32-E72D297353CC}">
              <c16:uniqueId val="{00000006-4780-48CD-9226-AD003EF1175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'Pepco (2)'!$V$60</c:f>
              <c:strCache>
                <c:ptCount val="1"/>
                <c:pt idx="0">
                  <c:v>EBITDA ($000)</c:v>
                </c:pt>
              </c:strCache>
            </c:strRef>
          </c:tx>
          <c:spPr>
            <a:solidFill>
              <a:srgbClr val="FAB81A"/>
            </a:solidFill>
            <a:ln w="25400">
              <a:noFill/>
            </a:ln>
          </c:spPr>
          <c:invertIfNegative val="0"/>
          <c:cat>
            <c:strRef>
              <c:f>'Pepco (2)'!$F$40:$J$40</c:f>
              <c:strCache>
                <c:ptCount val="5"/>
                <c:pt idx="0">
                  <c:v>2021Y</c:v>
                </c:pt>
                <c:pt idx="1">
                  <c:v>2020Y</c:v>
                </c:pt>
                <c:pt idx="2">
                  <c:v>2019Y</c:v>
                </c:pt>
                <c:pt idx="3">
                  <c:v>2018Y</c:v>
                </c:pt>
                <c:pt idx="4">
                  <c:v>2017Y</c:v>
                </c:pt>
              </c:strCache>
            </c:strRef>
          </c:cat>
          <c:val>
            <c:numRef>
              <c:f>'Pepco (2)'!$F$76:$J$76</c:f>
              <c:numCache>
                <c:formatCode>#,##0</c:formatCode>
                <c:ptCount val="5"/>
                <c:pt idx="0">
                  <c:v>725000</c:v>
                </c:pt>
                <c:pt idx="1">
                  <c:v>654000</c:v>
                </c:pt>
                <c:pt idx="2">
                  <c:v>631000</c:v>
                </c:pt>
                <c:pt idx="3">
                  <c:v>562000</c:v>
                </c:pt>
                <c:pt idx="4">
                  <c:v>634000</c:v>
                </c:pt>
              </c:numCache>
            </c:numRef>
          </c:val>
          <c:extLst>
            <c:ext xmlns:c16="http://schemas.microsoft.com/office/drawing/2014/chart" uri="{C3380CC4-5D6E-409C-BE32-E72D297353CC}">
              <c16:uniqueId val="{00000000-4C1C-4E52-8532-F88B9D02B802}"/>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'Pepco (2)'!$V$61</c:f>
              <c:strCache>
                <c:ptCount val="1"/>
                <c:pt idx="0">
                  <c:v>EBITDA/ Interest Expense (x)</c:v>
                </c:pt>
              </c:strCache>
            </c:strRef>
          </c:tx>
          <c:spPr>
            <a:ln w="25400">
              <a:solidFill>
                <a:srgbClr val="5B5E5E"/>
              </a:solidFill>
              <a:prstDash val="solid"/>
            </a:ln>
          </c:spPr>
          <c:marker>
            <c:symbol val="none"/>
          </c:marker>
          <c:cat>
            <c:strRef>
              <c:f>'Pepco (2)'!$F$40:$J$40</c:f>
              <c:strCache>
                <c:ptCount val="5"/>
                <c:pt idx="0">
                  <c:v>2021Y</c:v>
                </c:pt>
                <c:pt idx="1">
                  <c:v>2020Y</c:v>
                </c:pt>
                <c:pt idx="2">
                  <c:v>2019Y</c:v>
                </c:pt>
                <c:pt idx="3">
                  <c:v>2018Y</c:v>
                </c:pt>
                <c:pt idx="4">
                  <c:v>2017Y</c:v>
                </c:pt>
              </c:strCache>
            </c:strRef>
          </c:cat>
          <c:val>
            <c:numRef>
              <c:f>'Pepco (2)'!$X$61:$AB$61</c:f>
              <c:numCache>
                <c:formatCode>#,##0.00</c:formatCode>
                <c:ptCount val="5"/>
                <c:pt idx="0">
                  <c:v>5.1785714285714297</c:v>
                </c:pt>
                <c:pt idx="1">
                  <c:v>4.7391304347826102</c:v>
                </c:pt>
                <c:pt idx="2">
                  <c:v>4.7443609022556403</c:v>
                </c:pt>
                <c:pt idx="3">
                  <c:v>4.390625</c:v>
                </c:pt>
                <c:pt idx="4">
                  <c:v>5.2396694214875996</c:v>
                </c:pt>
              </c:numCache>
            </c:numRef>
          </c:val>
          <c:smooth val="0"/>
          <c:extLst>
            <c:ext xmlns:c16="http://schemas.microsoft.com/office/drawing/2014/chart" uri="{C3380CC4-5D6E-409C-BE32-E72D297353CC}">
              <c16:uniqueId val="{00000001-4C1C-4E52-8532-F88B9D02B802}"/>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'Pepco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'Pepco (2)'!$V$48:$V$53</c:f>
              <c:strCache>
                <c:ptCount val="6"/>
                <c:pt idx="0">
                  <c:v>Current Year</c:v>
                </c:pt>
                <c:pt idx="1">
                  <c:v>Next Year</c:v>
                </c:pt>
                <c:pt idx="2">
                  <c:v>2Yrs Out</c:v>
                </c:pt>
                <c:pt idx="3">
                  <c:v>3Yrs Out</c:v>
                </c:pt>
                <c:pt idx="4">
                  <c:v>4Yrs Out</c:v>
                </c:pt>
                <c:pt idx="5">
                  <c:v>Thereafter</c:v>
                </c:pt>
              </c:strCache>
            </c:strRef>
          </c:cat>
          <c:val>
            <c:numRef>
              <c:f>'Pepco (2)'!$X$48:$X$53</c:f>
              <c:numCache>
                <c:formatCode>#,##0</c:formatCode>
                <c:ptCount val="6"/>
                <c:pt idx="0">
                  <c:v>488000</c:v>
                </c:pt>
                <c:pt idx="1">
                  <c:v>4000</c:v>
                </c:pt>
                <c:pt idx="2">
                  <c:v>404000</c:v>
                </c:pt>
                <c:pt idx="3">
                  <c:v>4000</c:v>
                </c:pt>
                <c:pt idx="4">
                  <c:v>4000</c:v>
                </c:pt>
                <c:pt idx="5">
                  <c:v>2757000</c:v>
                </c:pt>
              </c:numCache>
            </c:numRef>
          </c:val>
          <c:extLst>
            <c:ext xmlns:c16="http://schemas.microsoft.com/office/drawing/2014/chart" uri="{C3380CC4-5D6E-409C-BE32-E72D297353CC}">
              <c16:uniqueId val="{00000000-011B-46BE-9F15-8CCE2B7877A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'Pepco (2)'!$D$44</c:f>
              <c:strCache>
                <c:ptCount val="1"/>
                <c:pt idx="0">
                  <c:v>Debt/ Total Capital (%)</c:v>
                </c:pt>
              </c:strCache>
            </c:strRef>
          </c:tx>
          <c:spPr>
            <a:solidFill>
              <a:srgbClr val="FAB81A"/>
            </a:solidFill>
            <a:ln w="25400">
              <a:noFill/>
            </a:ln>
          </c:spPr>
          <c:invertIfNegative val="0"/>
          <c:cat>
            <c:strRef>
              <c:f>'Pepco (2)'!$F$40:$J$40</c:f>
              <c:strCache>
                <c:ptCount val="5"/>
                <c:pt idx="0">
                  <c:v>2021Y</c:v>
                </c:pt>
                <c:pt idx="1">
                  <c:v>2020Y</c:v>
                </c:pt>
                <c:pt idx="2">
                  <c:v>2019Y</c:v>
                </c:pt>
                <c:pt idx="3">
                  <c:v>2018Y</c:v>
                </c:pt>
                <c:pt idx="4">
                  <c:v>2017Y</c:v>
                </c:pt>
              </c:strCache>
            </c:strRef>
          </c:cat>
          <c:val>
            <c:numRef>
              <c:f>'Pepco (2)'!$F$44:$J$44</c:f>
              <c:numCache>
                <c:formatCode>#,##0.00</c:formatCode>
                <c:ptCount val="5"/>
                <c:pt idx="0">
                  <c:v>51.3373477104047</c:v>
                </c:pt>
                <c:pt idx="1">
                  <c:v>50.379550735863702</c:v>
                </c:pt>
                <c:pt idx="2">
                  <c:v>50.8121827411168</c:v>
                </c:pt>
                <c:pt idx="3">
                  <c:v>50.383491599707803</c:v>
                </c:pt>
                <c:pt idx="4">
                  <c:v>50.323592861345404</c:v>
                </c:pt>
              </c:numCache>
            </c:numRef>
          </c:val>
          <c:extLst>
            <c:ext xmlns:c16="http://schemas.microsoft.com/office/drawing/2014/chart" uri="{C3380CC4-5D6E-409C-BE32-E72D297353CC}">
              <c16:uniqueId val="{00000000-2BE9-4DF7-A341-DA19225F0A9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'Pepco (2)'!$V$71</c:f>
              <c:strCache>
                <c:ptCount val="1"/>
                <c:pt idx="0">
                  <c:v> Average Debt/ EBITDA (x)</c:v>
                </c:pt>
              </c:strCache>
            </c:strRef>
          </c:tx>
          <c:spPr>
            <a:ln w="25400">
              <a:solidFill>
                <a:srgbClr val="5B5E5E"/>
              </a:solidFill>
              <a:prstDash val="solid"/>
            </a:ln>
          </c:spPr>
          <c:marker>
            <c:symbol val="none"/>
          </c:marker>
          <c:cat>
            <c:strRef>
              <c:f>'Pepco (2)'!$F$40:$J$40</c:f>
              <c:strCache>
                <c:ptCount val="5"/>
                <c:pt idx="0">
                  <c:v>2021Y</c:v>
                </c:pt>
                <c:pt idx="1">
                  <c:v>2020Y</c:v>
                </c:pt>
                <c:pt idx="2">
                  <c:v>2019Y</c:v>
                </c:pt>
                <c:pt idx="3">
                  <c:v>2018Y</c:v>
                </c:pt>
                <c:pt idx="4">
                  <c:v>2017Y</c:v>
                </c:pt>
              </c:strCache>
            </c:strRef>
          </c:cat>
          <c:val>
            <c:numRef>
              <c:f>'Pepco (2)'!$X$71:$AB$71</c:f>
              <c:numCache>
                <c:formatCode>#,##0.00</c:formatCode>
                <c:ptCount val="5"/>
                <c:pt idx="0">
                  <c:v>4.7372413793103396</c:v>
                </c:pt>
                <c:pt idx="1">
                  <c:v>4.7337538226299696</c:v>
                </c:pt>
                <c:pt idx="2">
                  <c:v>4.6125198098256703</c:v>
                </c:pt>
                <c:pt idx="3">
                  <c:v>4.7075177935943104</c:v>
                </c:pt>
                <c:pt idx="4">
                  <c:v>3.9735804416403799</c:v>
                </c:pt>
              </c:numCache>
            </c:numRef>
          </c:val>
          <c:smooth val="0"/>
          <c:extLst>
            <c:ext xmlns:c16="http://schemas.microsoft.com/office/drawing/2014/chart" uri="{C3380CC4-5D6E-409C-BE32-E72D297353CC}">
              <c16:uniqueId val="{00000001-2BE9-4DF7-A341-DA19225F0A9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653-4224-938A-F50575D8D54F}"/>
              </c:ext>
            </c:extLst>
          </c:dPt>
          <c:dPt>
            <c:idx val="1"/>
            <c:bubble3D val="0"/>
            <c:spPr>
              <a:solidFill>
                <a:srgbClr val="5B5E5E"/>
              </a:solidFill>
              <a:ln w="25400">
                <a:noFill/>
              </a:ln>
            </c:spPr>
            <c:extLst>
              <c:ext xmlns:c16="http://schemas.microsoft.com/office/drawing/2014/chart" uri="{C3380CC4-5D6E-409C-BE32-E72D297353CC}">
                <c16:uniqueId val="{00000003-A653-4224-938A-F50575D8D54F}"/>
              </c:ext>
            </c:extLst>
          </c:dPt>
          <c:dPt>
            <c:idx val="2"/>
            <c:bubble3D val="0"/>
            <c:spPr>
              <a:solidFill>
                <a:srgbClr val="008794"/>
              </a:solidFill>
              <a:ln w="25400">
                <a:noFill/>
              </a:ln>
            </c:spPr>
            <c:extLst>
              <c:ext xmlns:c16="http://schemas.microsoft.com/office/drawing/2014/chart" uri="{C3380CC4-5D6E-409C-BE32-E72D297353CC}">
                <c16:uniqueId val="{00000005-A653-4224-938A-F50575D8D54F}"/>
              </c:ext>
            </c:extLst>
          </c:dPt>
          <c:cat>
            <c:multiLvlStrRef>
              <c:f>FOR!$V$67:$X$69</c:f>
              <c:multiLvlStrCache>
                <c:ptCount val="3"/>
                <c:lvl>
                  <c:pt idx="0">
                    <c:v>37.69%</c:v>
                  </c:pt>
                  <c:pt idx="1">
                    <c:v>3.46%</c:v>
                  </c:pt>
                  <c:pt idx="2">
                    <c:v>55.38%</c:v>
                  </c:pt>
                </c:lvl>
                <c:lvl>
                  <c:pt idx="0">
                    <c:v>Commom Equity -</c:v>
                  </c:pt>
                  <c:pt idx="1">
                    <c:v>Total Preferred -</c:v>
                  </c:pt>
                  <c:pt idx="2">
                    <c:v>Total Debt -</c:v>
                  </c:pt>
                </c:lvl>
              </c:multiLvlStrCache>
            </c:multiLvlStrRef>
          </c:cat>
          <c:val>
            <c:numRef>
              <c:f>FOR!$X$67:$X$69</c:f>
              <c:numCache>
                <c:formatCode>0.00"%"</c:formatCode>
                <c:ptCount val="3"/>
                <c:pt idx="0">
                  <c:v>37.685333333333297</c:v>
                </c:pt>
                <c:pt idx="1">
                  <c:v>3.4624000000000001</c:v>
                </c:pt>
                <c:pt idx="2">
                  <c:v>55.379199999999997</c:v>
                </c:pt>
              </c:numCache>
            </c:numRef>
          </c:val>
          <c:extLst>
            <c:ext xmlns:c16="http://schemas.microsoft.com/office/drawing/2014/chart" uri="{C3380CC4-5D6E-409C-BE32-E72D297353CC}">
              <c16:uniqueId val="{00000006-A653-4224-938A-F50575D8D54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FOR!$V$60</c:f>
              <c:strCache>
                <c:ptCount val="1"/>
                <c:pt idx="0">
                  <c:v>EBITDA ($000)</c:v>
                </c:pt>
              </c:strCache>
            </c:strRef>
          </c:tx>
          <c:spPr>
            <a:solidFill>
              <a:srgbClr val="FAB81A"/>
            </a:solidFill>
            <a:ln w="25400">
              <a:noFill/>
            </a:ln>
          </c:spPr>
          <c:invertIfNegative val="0"/>
          <c:cat>
            <c:strRef>
              <c:f>FOR!$F$40:$J$40</c:f>
              <c:strCache>
                <c:ptCount val="5"/>
                <c:pt idx="0">
                  <c:v>2021Y</c:v>
                </c:pt>
                <c:pt idx="1">
                  <c:v>2020Y</c:v>
                </c:pt>
                <c:pt idx="2">
                  <c:v>2019Y</c:v>
                </c:pt>
                <c:pt idx="3">
                  <c:v>2018Y</c:v>
                </c:pt>
                <c:pt idx="4">
                  <c:v>2017Y</c:v>
                </c:pt>
              </c:strCache>
            </c:strRef>
          </c:cat>
          <c:val>
            <c:numRef>
              <c:f>FOR!$F$76:$J$76</c:f>
              <c:numCache>
                <c:formatCode>#,##0</c:formatCode>
                <c:ptCount val="5"/>
                <c:pt idx="0">
                  <c:v>3308586.6198988818</c:v>
                </c:pt>
                <c:pt idx="1">
                  <c:v>3052560.8350955257</c:v>
                </c:pt>
                <c:pt idx="2">
                  <c:v>3410772.0012586238</c:v>
                </c:pt>
                <c:pt idx="3">
                  <c:v>2830879.6707331543</c:v>
                </c:pt>
                <c:pt idx="4">
                  <c:v>2934619.3028890616</c:v>
                </c:pt>
              </c:numCache>
            </c:numRef>
          </c:val>
          <c:extLst>
            <c:ext xmlns:c16="http://schemas.microsoft.com/office/drawing/2014/chart" uri="{C3380CC4-5D6E-409C-BE32-E72D297353CC}">
              <c16:uniqueId val="{00000000-09EE-4145-A61A-E1B1625EF70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FOR!$V$61</c:f>
              <c:strCache>
                <c:ptCount val="1"/>
                <c:pt idx="0">
                  <c:v>EBITDA/ Interest Expense (x)</c:v>
                </c:pt>
              </c:strCache>
            </c:strRef>
          </c:tx>
          <c:spPr>
            <a:ln w="25400">
              <a:solidFill>
                <a:srgbClr val="5B5E5E"/>
              </a:solidFill>
              <a:prstDash val="solid"/>
            </a:ln>
          </c:spPr>
          <c:marker>
            <c:symbol val="none"/>
          </c:marker>
          <c:cat>
            <c:strRef>
              <c:f>FOR!$F$40:$J$40</c:f>
              <c:strCache>
                <c:ptCount val="5"/>
                <c:pt idx="0">
                  <c:v>2021Y</c:v>
                </c:pt>
                <c:pt idx="1">
                  <c:v>2020Y</c:v>
                </c:pt>
                <c:pt idx="2">
                  <c:v>2019Y</c:v>
                </c:pt>
                <c:pt idx="3">
                  <c:v>2018Y</c:v>
                </c:pt>
                <c:pt idx="4">
                  <c:v>2017Y</c:v>
                </c:pt>
              </c:strCache>
            </c:strRef>
          </c:cat>
          <c:val>
            <c:numRef>
              <c:f>FOR!$X$61:$AB$61</c:f>
              <c:numCache>
                <c:formatCode>#,##0.00</c:formatCode>
                <c:ptCount val="5"/>
                <c:pt idx="0">
                  <c:v>4.1345962113659001</c:v>
                </c:pt>
                <c:pt idx="1">
                  <c:v>3.9251439539347399</c:v>
                </c:pt>
                <c:pt idx="2">
                  <c:v>4.3729468599033803</c:v>
                </c:pt>
                <c:pt idx="3">
                  <c:v>3.76591375770021</c:v>
                </c:pt>
                <c:pt idx="4">
                  <c:v>4.1641137855579897</c:v>
                </c:pt>
              </c:numCache>
            </c:numRef>
          </c:val>
          <c:smooth val="0"/>
          <c:extLst>
            <c:ext xmlns:c16="http://schemas.microsoft.com/office/drawing/2014/chart" uri="{C3380CC4-5D6E-409C-BE32-E72D297353CC}">
              <c16:uniqueId val="{00000001-09EE-4145-A61A-E1B1625EF70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FOR!$V$48:$V$53</c:f>
              <c:strCache>
                <c:ptCount val="6"/>
                <c:pt idx="0">
                  <c:v>Current Year</c:v>
                </c:pt>
                <c:pt idx="1">
                  <c:v>Next Year</c:v>
                </c:pt>
                <c:pt idx="2">
                  <c:v>2Yrs Out</c:v>
                </c:pt>
                <c:pt idx="3">
                  <c:v>3Yrs Out</c:v>
                </c:pt>
                <c:pt idx="4">
                  <c:v>4Yrs Out</c:v>
                </c:pt>
                <c:pt idx="5">
                  <c:v>Thereafter</c:v>
                </c:pt>
              </c:strCache>
            </c:strRef>
          </c:cat>
          <c:val>
            <c:numRef>
              <c:f>FOR!$X$48:$X$53</c:f>
              <c:numCache>
                <c:formatCode>#,##0</c:formatCode>
                <c:ptCount val="6"/>
                <c:pt idx="0">
                  <c:v>1484800.35401307</c:v>
                </c:pt>
                <c:pt idx="1">
                  <c:v>1034381.9390117662</c:v>
                </c:pt>
                <c:pt idx="2">
                  <c:v>1409730.6181795194</c:v>
                </c:pt>
                <c:pt idx="3">
                  <c:v>106678.04565820354</c:v>
                </c:pt>
                <c:pt idx="4">
                  <c:v>2078246.3709709283</c:v>
                </c:pt>
                <c:pt idx="5">
                  <c:v>15142751.029245589</c:v>
                </c:pt>
              </c:numCache>
            </c:numRef>
          </c:val>
          <c:extLst>
            <c:ext xmlns:c16="http://schemas.microsoft.com/office/drawing/2014/chart" uri="{C3380CC4-5D6E-409C-BE32-E72D297353CC}">
              <c16:uniqueId val="{00000000-4434-4D48-B8A3-2653ACDDB78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AEE!$D$44</c:f>
              <c:strCache>
                <c:ptCount val="1"/>
                <c:pt idx="0">
                  <c:v>Debt/ Total Capital (%)</c:v>
                </c:pt>
              </c:strCache>
            </c:strRef>
          </c:tx>
          <c:spPr>
            <a:solidFill>
              <a:srgbClr val="FAB81A"/>
            </a:solidFill>
            <a:ln w="25400">
              <a:noFill/>
            </a:ln>
          </c:spPr>
          <c:invertIfNegative val="0"/>
          <c:cat>
            <c:strRef>
              <c:f>AEE!$F$40:$J$40</c:f>
              <c:strCache>
                <c:ptCount val="5"/>
                <c:pt idx="0">
                  <c:v>2021Y</c:v>
                </c:pt>
                <c:pt idx="1">
                  <c:v>2020Y</c:v>
                </c:pt>
                <c:pt idx="2">
                  <c:v>2019Y</c:v>
                </c:pt>
                <c:pt idx="3">
                  <c:v>2018Y</c:v>
                </c:pt>
                <c:pt idx="4">
                  <c:v>2017Y</c:v>
                </c:pt>
              </c:strCache>
            </c:strRef>
          </c:cat>
          <c:val>
            <c:numRef>
              <c:f>AEE!$F$44:$J$44</c:f>
              <c:numCache>
                <c:formatCode>#,##0.00</c:formatCode>
                <c:ptCount val="5"/>
                <c:pt idx="0">
                  <c:v>58.069195000213298</c:v>
                </c:pt>
                <c:pt idx="1">
                  <c:v>56.041828040278901</c:v>
                </c:pt>
                <c:pt idx="2">
                  <c:v>54.5247865143618</c:v>
                </c:pt>
                <c:pt idx="3">
                  <c:v>53.756915937890398</c:v>
                </c:pt>
                <c:pt idx="4">
                  <c:v>53.470943156557603</c:v>
                </c:pt>
              </c:numCache>
            </c:numRef>
          </c:val>
          <c:extLst>
            <c:ext xmlns:c16="http://schemas.microsoft.com/office/drawing/2014/chart" uri="{C3380CC4-5D6E-409C-BE32-E72D297353CC}">
              <c16:uniqueId val="{00000000-0504-408F-B06C-FCE75C2FC5A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AEE!$V$71</c:f>
              <c:strCache>
                <c:ptCount val="1"/>
                <c:pt idx="0">
                  <c:v> Average Debt/ EBITDA (x)</c:v>
                </c:pt>
              </c:strCache>
            </c:strRef>
          </c:tx>
          <c:spPr>
            <a:ln w="25400">
              <a:solidFill>
                <a:srgbClr val="5B5E5E"/>
              </a:solidFill>
              <a:prstDash val="solid"/>
            </a:ln>
          </c:spPr>
          <c:marker>
            <c:symbol val="none"/>
          </c:marker>
          <c:cat>
            <c:strRef>
              <c:f>AEE!$F$40:$J$40</c:f>
              <c:strCache>
                <c:ptCount val="5"/>
                <c:pt idx="0">
                  <c:v>2021Y</c:v>
                </c:pt>
                <c:pt idx="1">
                  <c:v>2020Y</c:v>
                </c:pt>
                <c:pt idx="2">
                  <c:v>2019Y</c:v>
                </c:pt>
                <c:pt idx="3">
                  <c:v>2018Y</c:v>
                </c:pt>
                <c:pt idx="4">
                  <c:v>2017Y</c:v>
                </c:pt>
              </c:strCache>
            </c:strRef>
          </c:cat>
          <c:val>
            <c:numRef>
              <c:f>AEE!$X$71:$AB$71</c:f>
              <c:numCache>
                <c:formatCode>#,##0.00</c:formatCode>
                <c:ptCount val="5"/>
                <c:pt idx="0">
                  <c:v>4.5344061166429599</c:v>
                </c:pt>
                <c:pt idx="1">
                  <c:v>4.0805971582181302</c:v>
                </c:pt>
                <c:pt idx="2">
                  <c:v>3.83247578692494</c:v>
                </c:pt>
                <c:pt idx="3">
                  <c:v>3.54870585874799</c:v>
                </c:pt>
                <c:pt idx="4">
                  <c:v>3.3450265522875799</c:v>
                </c:pt>
              </c:numCache>
            </c:numRef>
          </c:val>
          <c:smooth val="0"/>
          <c:extLst>
            <c:ext xmlns:c16="http://schemas.microsoft.com/office/drawing/2014/chart" uri="{C3380CC4-5D6E-409C-BE32-E72D297353CC}">
              <c16:uniqueId val="{00000001-0504-408F-B06C-FCE75C2FC5A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FOR!$D$44</c:f>
              <c:strCache>
                <c:ptCount val="1"/>
                <c:pt idx="0">
                  <c:v>Debt/ Total Capital (%)</c:v>
                </c:pt>
              </c:strCache>
            </c:strRef>
          </c:tx>
          <c:spPr>
            <a:solidFill>
              <a:srgbClr val="FAB81A"/>
            </a:solidFill>
            <a:ln w="25400">
              <a:noFill/>
            </a:ln>
          </c:spPr>
          <c:invertIfNegative val="0"/>
          <c:cat>
            <c:strRef>
              <c:f>FOR!$F$40:$J$40</c:f>
              <c:strCache>
                <c:ptCount val="5"/>
                <c:pt idx="0">
                  <c:v>2021Y</c:v>
                </c:pt>
                <c:pt idx="1">
                  <c:v>2020Y</c:v>
                </c:pt>
                <c:pt idx="2">
                  <c:v>2019Y</c:v>
                </c:pt>
                <c:pt idx="3">
                  <c:v>2018Y</c:v>
                </c:pt>
                <c:pt idx="4">
                  <c:v>2017Y</c:v>
                </c:pt>
              </c:strCache>
            </c:strRef>
          </c:cat>
          <c:val>
            <c:numRef>
              <c:f>FOR!$F$44:$J$44</c:f>
              <c:numCache>
                <c:formatCode>#,##0.00</c:formatCode>
                <c:ptCount val="5"/>
                <c:pt idx="0">
                  <c:v>55.379199999999997</c:v>
                </c:pt>
                <c:pt idx="1">
                  <c:v>55.080166533793999</c:v>
                </c:pt>
                <c:pt idx="2">
                  <c:v>53.548580798632798</c:v>
                </c:pt>
                <c:pt idx="3">
                  <c:v>57.3202599264621</c:v>
                </c:pt>
                <c:pt idx="4">
                  <c:v>56.849156254025502</c:v>
                </c:pt>
              </c:numCache>
            </c:numRef>
          </c:val>
          <c:extLst>
            <c:ext xmlns:c16="http://schemas.microsoft.com/office/drawing/2014/chart" uri="{C3380CC4-5D6E-409C-BE32-E72D297353CC}">
              <c16:uniqueId val="{00000000-685C-46D5-9916-A30EE3676E1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FOR!$V$71</c:f>
              <c:strCache>
                <c:ptCount val="1"/>
                <c:pt idx="0">
                  <c:v> Average Debt/ EBITDA (x)</c:v>
                </c:pt>
              </c:strCache>
            </c:strRef>
          </c:tx>
          <c:spPr>
            <a:ln w="25400">
              <a:solidFill>
                <a:srgbClr val="5B5E5E"/>
              </a:solidFill>
              <a:prstDash val="solid"/>
            </a:ln>
          </c:spPr>
          <c:marker>
            <c:symbol val="none"/>
          </c:marker>
          <c:cat>
            <c:strRef>
              <c:f>FOR!$F$40:$J$40</c:f>
              <c:strCache>
                <c:ptCount val="5"/>
                <c:pt idx="0">
                  <c:v>2021Y</c:v>
                </c:pt>
                <c:pt idx="1">
                  <c:v>2020Y</c:v>
                </c:pt>
                <c:pt idx="2">
                  <c:v>2019Y</c:v>
                </c:pt>
                <c:pt idx="3">
                  <c:v>2018Y</c:v>
                </c:pt>
                <c:pt idx="4">
                  <c:v>2017Y</c:v>
                </c:pt>
              </c:strCache>
            </c:strRef>
          </c:cat>
          <c:val>
            <c:numRef>
              <c:f>FOR!$X$71:$AB$71</c:f>
              <c:numCache>
                <c:formatCode>#,##0.00</c:formatCode>
                <c:ptCount val="5"/>
                <c:pt idx="0">
                  <c:v>6.1014890282131704</c:v>
                </c:pt>
                <c:pt idx="1">
                  <c:v>6.0765892420537897</c:v>
                </c:pt>
                <c:pt idx="2">
                  <c:v>5.3108981440565604</c:v>
                </c:pt>
                <c:pt idx="3">
                  <c:v>6.31451063249727</c:v>
                </c:pt>
                <c:pt idx="4">
                  <c:v>5.8272136100893297</c:v>
                </c:pt>
              </c:numCache>
            </c:numRef>
          </c:val>
          <c:smooth val="0"/>
          <c:extLst>
            <c:ext xmlns:c16="http://schemas.microsoft.com/office/drawing/2014/chart" uri="{C3380CC4-5D6E-409C-BE32-E72D297353CC}">
              <c16:uniqueId val="{00000001-685C-46D5-9916-A30EE3676E1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502-4D6F-9DE9-F641E67698F5}"/>
              </c:ext>
            </c:extLst>
          </c:dPt>
          <c:dPt>
            <c:idx val="1"/>
            <c:bubble3D val="0"/>
            <c:spPr>
              <a:solidFill>
                <a:srgbClr val="5B5E5E"/>
              </a:solidFill>
              <a:ln w="25400">
                <a:noFill/>
              </a:ln>
            </c:spPr>
            <c:extLst>
              <c:ext xmlns:c16="http://schemas.microsoft.com/office/drawing/2014/chart" uri="{C3380CC4-5D6E-409C-BE32-E72D297353CC}">
                <c16:uniqueId val="{00000003-5502-4D6F-9DE9-F641E67698F5}"/>
              </c:ext>
            </c:extLst>
          </c:dPt>
          <c:dPt>
            <c:idx val="2"/>
            <c:bubble3D val="0"/>
            <c:spPr>
              <a:solidFill>
                <a:srgbClr val="008794"/>
              </a:solidFill>
              <a:ln w="25400">
                <a:noFill/>
              </a:ln>
            </c:spPr>
            <c:extLst>
              <c:ext xmlns:c16="http://schemas.microsoft.com/office/drawing/2014/chart" uri="{C3380CC4-5D6E-409C-BE32-E72D297353CC}">
                <c16:uniqueId val="{00000005-5502-4D6F-9DE9-F641E67698F5}"/>
              </c:ext>
            </c:extLst>
          </c:dPt>
          <c:cat>
            <c:multiLvlStrRef>
              <c:f>HE!$V$67:$X$69</c:f>
              <c:multiLvlStrCache>
                <c:ptCount val="3"/>
                <c:lvl>
                  <c:pt idx="0">
                    <c:v>55.33%</c:v>
                  </c:pt>
                  <c:pt idx="1">
                    <c:v>0.29%</c:v>
                  </c:pt>
                  <c:pt idx="2">
                    <c:v>43.83%</c:v>
                  </c:pt>
                </c:lvl>
                <c:lvl>
                  <c:pt idx="0">
                    <c:v>Commom Equity -</c:v>
                  </c:pt>
                  <c:pt idx="1">
                    <c:v>Total Preferred -</c:v>
                  </c:pt>
                  <c:pt idx="2">
                    <c:v>Total Debt -</c:v>
                  </c:pt>
                </c:lvl>
              </c:multiLvlStrCache>
            </c:multiLvlStrRef>
          </c:cat>
          <c:val>
            <c:numRef>
              <c:f>HE!$X$67:$X$69</c:f>
              <c:numCache>
                <c:formatCode>0.00"%"</c:formatCode>
                <c:ptCount val="3"/>
                <c:pt idx="0">
                  <c:v>55.3337025673342</c:v>
                </c:pt>
                <c:pt idx="1">
                  <c:v>0.29356060142738899</c:v>
                </c:pt>
                <c:pt idx="2">
                  <c:v>43.827374623936599</c:v>
                </c:pt>
              </c:numCache>
            </c:numRef>
          </c:val>
          <c:extLst>
            <c:ext xmlns:c16="http://schemas.microsoft.com/office/drawing/2014/chart" uri="{C3380CC4-5D6E-409C-BE32-E72D297353CC}">
              <c16:uniqueId val="{00000006-5502-4D6F-9DE9-F641E67698F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HE!$V$60</c:f>
              <c:strCache>
                <c:ptCount val="1"/>
                <c:pt idx="0">
                  <c:v>EBITDA ($000)</c:v>
                </c:pt>
              </c:strCache>
            </c:strRef>
          </c:tx>
          <c:spPr>
            <a:solidFill>
              <a:srgbClr val="FAB81A"/>
            </a:solidFill>
            <a:ln w="25400">
              <a:noFill/>
            </a:ln>
          </c:spPr>
          <c:invertIfNegative val="0"/>
          <c:cat>
            <c:strRef>
              <c:f>HE!$F$40:$J$40</c:f>
              <c:strCache>
                <c:ptCount val="5"/>
                <c:pt idx="0">
                  <c:v>2021Y</c:v>
                </c:pt>
                <c:pt idx="1">
                  <c:v>2020Y</c:v>
                </c:pt>
                <c:pt idx="2">
                  <c:v>2019Y</c:v>
                </c:pt>
                <c:pt idx="3">
                  <c:v>2018Y</c:v>
                </c:pt>
                <c:pt idx="4">
                  <c:v>2017Y</c:v>
                </c:pt>
              </c:strCache>
            </c:strRef>
          </c:cat>
          <c:val>
            <c:numRef>
              <c:f>HE!$F$76:$J$76</c:f>
              <c:numCache>
                <c:formatCode>#,##0</c:formatCode>
                <c:ptCount val="5"/>
                <c:pt idx="0">
                  <c:v>544188</c:v>
                </c:pt>
                <c:pt idx="1">
                  <c:v>533034</c:v>
                </c:pt>
                <c:pt idx="2">
                  <c:v>508891</c:v>
                </c:pt>
                <c:pt idx="3">
                  <c:v>479135</c:v>
                </c:pt>
                <c:pt idx="4">
                  <c:v>471286</c:v>
                </c:pt>
              </c:numCache>
            </c:numRef>
          </c:val>
          <c:extLst>
            <c:ext xmlns:c16="http://schemas.microsoft.com/office/drawing/2014/chart" uri="{C3380CC4-5D6E-409C-BE32-E72D297353CC}">
              <c16:uniqueId val="{00000000-7036-475D-8BAB-2CA79A7FB72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HE!$V$61</c:f>
              <c:strCache>
                <c:ptCount val="1"/>
                <c:pt idx="0">
                  <c:v>EBITDA/ Interest Expense (x)</c:v>
                </c:pt>
              </c:strCache>
            </c:strRef>
          </c:tx>
          <c:spPr>
            <a:ln w="25400">
              <a:solidFill>
                <a:srgbClr val="5B5E5E"/>
              </a:solidFill>
              <a:prstDash val="solid"/>
            </a:ln>
          </c:spPr>
          <c:marker>
            <c:symbol val="none"/>
          </c:marker>
          <c:cat>
            <c:strRef>
              <c:f>HE!$F$40:$J$40</c:f>
              <c:strCache>
                <c:ptCount val="5"/>
                <c:pt idx="0">
                  <c:v>2021Y</c:v>
                </c:pt>
                <c:pt idx="1">
                  <c:v>2020Y</c:v>
                </c:pt>
                <c:pt idx="2">
                  <c:v>2019Y</c:v>
                </c:pt>
                <c:pt idx="3">
                  <c:v>2018Y</c:v>
                </c:pt>
                <c:pt idx="4">
                  <c:v>2017Y</c:v>
                </c:pt>
              </c:strCache>
            </c:strRef>
          </c:cat>
          <c:val>
            <c:numRef>
              <c:f>HE!$X$61:$AB$61</c:f>
              <c:numCache>
                <c:formatCode>#,##0.00</c:formatCode>
                <c:ptCount val="5"/>
                <c:pt idx="0">
                  <c:v>7.8643293784412602</c:v>
                </c:pt>
                <c:pt idx="1">
                  <c:v>8.2255794574241499</c:v>
                </c:pt>
                <c:pt idx="2">
                  <c:v>7.6652909367515702</c:v>
                </c:pt>
                <c:pt idx="3">
                  <c:v>6.9966121990041001</c:v>
                </c:pt>
                <c:pt idx="4">
                  <c:v>7.2663161627530499</c:v>
                </c:pt>
              </c:numCache>
            </c:numRef>
          </c:val>
          <c:smooth val="0"/>
          <c:extLst>
            <c:ext xmlns:c16="http://schemas.microsoft.com/office/drawing/2014/chart" uri="{C3380CC4-5D6E-409C-BE32-E72D297353CC}">
              <c16:uniqueId val="{00000001-7036-475D-8BAB-2CA79A7FB72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HE!$V$48:$V$53</c:f>
              <c:strCache>
                <c:ptCount val="6"/>
                <c:pt idx="0">
                  <c:v>Current Year</c:v>
                </c:pt>
                <c:pt idx="1">
                  <c:v>Next Year</c:v>
                </c:pt>
                <c:pt idx="2">
                  <c:v>2Yrs Out</c:v>
                </c:pt>
                <c:pt idx="3">
                  <c:v>3Yrs Out</c:v>
                </c:pt>
                <c:pt idx="4">
                  <c:v>4Yrs Out</c:v>
                </c:pt>
                <c:pt idx="5">
                  <c:v>Thereafter</c:v>
                </c:pt>
              </c:strCache>
            </c:strRef>
          </c:cat>
          <c:val>
            <c:numRef>
              <c:f>HE!$X$48:$X$53</c:f>
              <c:numCache>
                <c:formatCode>#,##0</c:formatCode>
                <c:ptCount val="6"/>
                <c:pt idx="0">
                  <c:v>52000</c:v>
                </c:pt>
                <c:pt idx="1">
                  <c:v>100000</c:v>
                </c:pt>
                <c:pt idx="2">
                  <c:v>0</c:v>
                </c:pt>
                <c:pt idx="3">
                  <c:v>47000</c:v>
                </c:pt>
                <c:pt idx="4">
                  <c:v>125000</c:v>
                </c:pt>
                <c:pt idx="5">
                  <c:v>1360000</c:v>
                </c:pt>
              </c:numCache>
            </c:numRef>
          </c:val>
          <c:extLst>
            <c:ext xmlns:c16="http://schemas.microsoft.com/office/drawing/2014/chart" uri="{C3380CC4-5D6E-409C-BE32-E72D297353CC}">
              <c16:uniqueId val="{00000000-3422-4289-94E9-1BF8218AA8D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HE!$D$44</c:f>
              <c:strCache>
                <c:ptCount val="1"/>
                <c:pt idx="0">
                  <c:v>Debt/ Total Capital (%)</c:v>
                </c:pt>
              </c:strCache>
            </c:strRef>
          </c:tx>
          <c:spPr>
            <a:solidFill>
              <a:srgbClr val="FAB81A"/>
            </a:solidFill>
            <a:ln w="25400">
              <a:noFill/>
            </a:ln>
          </c:spPr>
          <c:invertIfNegative val="0"/>
          <c:cat>
            <c:strRef>
              <c:f>HE!$F$40:$J$40</c:f>
              <c:strCache>
                <c:ptCount val="5"/>
                <c:pt idx="0">
                  <c:v>2021Y</c:v>
                </c:pt>
                <c:pt idx="1">
                  <c:v>2020Y</c:v>
                </c:pt>
                <c:pt idx="2">
                  <c:v>2019Y</c:v>
                </c:pt>
                <c:pt idx="3">
                  <c:v>2018Y</c:v>
                </c:pt>
                <c:pt idx="4">
                  <c:v>2017Y</c:v>
                </c:pt>
              </c:strCache>
            </c:strRef>
          </c:cat>
          <c:val>
            <c:numRef>
              <c:f>HE!$F$44:$J$44</c:f>
              <c:numCache>
                <c:formatCode>#,##0.00</c:formatCode>
                <c:ptCount val="5"/>
                <c:pt idx="0">
                  <c:v>43.827374623936599</c:v>
                </c:pt>
                <c:pt idx="1">
                  <c:v>44.508704862871198</c:v>
                </c:pt>
                <c:pt idx="2">
                  <c:v>45.866704321988401</c:v>
                </c:pt>
                <c:pt idx="3">
                  <c:v>42.023077442504302</c:v>
                </c:pt>
                <c:pt idx="4">
                  <c:v>42.221186614178499</c:v>
                </c:pt>
              </c:numCache>
            </c:numRef>
          </c:val>
          <c:extLst>
            <c:ext xmlns:c16="http://schemas.microsoft.com/office/drawing/2014/chart" uri="{C3380CC4-5D6E-409C-BE32-E72D297353CC}">
              <c16:uniqueId val="{00000000-84A5-450D-B92A-0CD039E6EB9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HE!$V$71</c:f>
              <c:strCache>
                <c:ptCount val="1"/>
                <c:pt idx="0">
                  <c:v> Average Debt/ EBITDA (x)</c:v>
                </c:pt>
              </c:strCache>
            </c:strRef>
          </c:tx>
          <c:spPr>
            <a:ln w="25400">
              <a:solidFill>
                <a:srgbClr val="5B5E5E"/>
              </a:solidFill>
              <a:prstDash val="solid"/>
            </a:ln>
          </c:spPr>
          <c:marker>
            <c:symbol val="none"/>
          </c:marker>
          <c:cat>
            <c:strRef>
              <c:f>HE!$F$40:$J$40</c:f>
              <c:strCache>
                <c:ptCount val="5"/>
                <c:pt idx="0">
                  <c:v>2021Y</c:v>
                </c:pt>
                <c:pt idx="1">
                  <c:v>2020Y</c:v>
                </c:pt>
                <c:pt idx="2">
                  <c:v>2019Y</c:v>
                </c:pt>
                <c:pt idx="3">
                  <c:v>2018Y</c:v>
                </c:pt>
                <c:pt idx="4">
                  <c:v>2017Y</c:v>
                </c:pt>
              </c:strCache>
            </c:strRef>
          </c:cat>
          <c:val>
            <c:numRef>
              <c:f>HE!$X$71:$AB$71</c:f>
              <c:numCache>
                <c:formatCode>#,##0.00</c:formatCode>
                <c:ptCount val="5"/>
                <c:pt idx="0">
                  <c:v>3.33612212139922</c:v>
                </c:pt>
                <c:pt idx="1">
                  <c:v>3.3309577813047602</c:v>
                </c:pt>
                <c:pt idx="2">
                  <c:v>3.3448668280633802</c:v>
                </c:pt>
                <c:pt idx="3">
                  <c:v>3.1380112076972</c:v>
                </c:pt>
                <c:pt idx="4">
                  <c:v>2.8402063715026502</c:v>
                </c:pt>
              </c:numCache>
            </c:numRef>
          </c:val>
          <c:smooth val="0"/>
          <c:extLst>
            <c:ext xmlns:c16="http://schemas.microsoft.com/office/drawing/2014/chart" uri="{C3380CC4-5D6E-409C-BE32-E72D297353CC}">
              <c16:uniqueId val="{00000001-84A5-450D-B92A-0CD039E6EB9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76B-41D6-A79B-0AAB54FE04CC}"/>
              </c:ext>
            </c:extLst>
          </c:dPt>
          <c:dPt>
            <c:idx val="1"/>
            <c:bubble3D val="0"/>
            <c:spPr>
              <a:solidFill>
                <a:srgbClr val="5B5E5E"/>
              </a:solidFill>
              <a:ln w="25400">
                <a:noFill/>
              </a:ln>
            </c:spPr>
            <c:extLst>
              <c:ext xmlns:c16="http://schemas.microsoft.com/office/drawing/2014/chart" uri="{C3380CC4-5D6E-409C-BE32-E72D297353CC}">
                <c16:uniqueId val="{00000003-776B-41D6-A79B-0AAB54FE04CC}"/>
              </c:ext>
            </c:extLst>
          </c:dPt>
          <c:dPt>
            <c:idx val="2"/>
            <c:bubble3D val="0"/>
            <c:spPr>
              <a:solidFill>
                <a:srgbClr val="008794"/>
              </a:solidFill>
              <a:ln w="25400">
                <a:noFill/>
              </a:ln>
            </c:spPr>
            <c:extLst>
              <c:ext xmlns:c16="http://schemas.microsoft.com/office/drawing/2014/chart" uri="{C3380CC4-5D6E-409C-BE32-E72D297353CC}">
                <c16:uniqueId val="{00000005-776B-41D6-A79B-0AAB54FE04CC}"/>
              </c:ext>
            </c:extLst>
          </c:dPt>
          <c:cat>
            <c:multiLvlStrRef>
              <c:f>IDA!$V$67:$X$69</c:f>
              <c:multiLvlStrCache>
                <c:ptCount val="3"/>
                <c:lvl>
                  <c:pt idx="0">
                    <c:v>57.07%</c:v>
                  </c:pt>
                  <c:pt idx="1">
                    <c:v>0.00%</c:v>
                  </c:pt>
                  <c:pt idx="2">
                    <c:v>42.79%</c:v>
                  </c:pt>
                </c:lvl>
                <c:lvl>
                  <c:pt idx="0">
                    <c:v>Commom Equity -</c:v>
                  </c:pt>
                  <c:pt idx="1">
                    <c:v>Total Preferred -</c:v>
                  </c:pt>
                  <c:pt idx="2">
                    <c:v>Total Debt -</c:v>
                  </c:pt>
                </c:lvl>
              </c:multiLvlStrCache>
            </c:multiLvlStrRef>
          </c:cat>
          <c:val>
            <c:numRef>
              <c:f>IDA!$X$67:$X$69</c:f>
              <c:numCache>
                <c:formatCode>0.00"%"</c:formatCode>
                <c:ptCount val="3"/>
                <c:pt idx="0">
                  <c:v>57.068175917486201</c:v>
                </c:pt>
                <c:pt idx="1">
                  <c:v>0</c:v>
                </c:pt>
                <c:pt idx="2">
                  <c:v>42.786439497728097</c:v>
                </c:pt>
              </c:numCache>
            </c:numRef>
          </c:val>
          <c:extLst>
            <c:ext xmlns:c16="http://schemas.microsoft.com/office/drawing/2014/chart" uri="{C3380CC4-5D6E-409C-BE32-E72D297353CC}">
              <c16:uniqueId val="{00000006-776B-41D6-A79B-0AAB54FE04C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IDA!$V$60</c:f>
              <c:strCache>
                <c:ptCount val="1"/>
                <c:pt idx="0">
                  <c:v>EBITDA ($000)</c:v>
                </c:pt>
              </c:strCache>
            </c:strRef>
          </c:tx>
          <c:spPr>
            <a:solidFill>
              <a:srgbClr val="FAB81A"/>
            </a:solidFill>
            <a:ln w="25400">
              <a:noFill/>
            </a:ln>
          </c:spPr>
          <c:invertIfNegative val="0"/>
          <c:cat>
            <c:strRef>
              <c:f>IDA!$F$40:$J$40</c:f>
              <c:strCache>
                <c:ptCount val="5"/>
                <c:pt idx="0">
                  <c:v>2021Y</c:v>
                </c:pt>
                <c:pt idx="1">
                  <c:v>2020Y</c:v>
                </c:pt>
                <c:pt idx="2">
                  <c:v>2019Y</c:v>
                </c:pt>
                <c:pt idx="3">
                  <c:v>2018Y</c:v>
                </c:pt>
                <c:pt idx="4">
                  <c:v>2017Y</c:v>
                </c:pt>
              </c:strCache>
            </c:strRef>
          </c:cat>
          <c:val>
            <c:numRef>
              <c:f>IDA!$F$76:$J$76</c:f>
              <c:numCache>
                <c:formatCode>#,##0</c:formatCode>
                <c:ptCount val="5"/>
                <c:pt idx="0">
                  <c:v>548926</c:v>
                </c:pt>
                <c:pt idx="1">
                  <c:v>530035</c:v>
                </c:pt>
                <c:pt idx="2">
                  <c:v>518110</c:v>
                </c:pt>
                <c:pt idx="3">
                  <c:v>499977</c:v>
                </c:pt>
                <c:pt idx="4">
                  <c:v>511527</c:v>
                </c:pt>
              </c:numCache>
            </c:numRef>
          </c:val>
          <c:extLst>
            <c:ext xmlns:c16="http://schemas.microsoft.com/office/drawing/2014/chart" uri="{C3380CC4-5D6E-409C-BE32-E72D297353CC}">
              <c16:uniqueId val="{00000000-0852-4B17-8857-4F947E044D4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IDA!$V$61</c:f>
              <c:strCache>
                <c:ptCount val="1"/>
                <c:pt idx="0">
                  <c:v>EBITDA/ Interest Expense (x)</c:v>
                </c:pt>
              </c:strCache>
            </c:strRef>
          </c:tx>
          <c:spPr>
            <a:ln w="25400">
              <a:solidFill>
                <a:srgbClr val="5B5E5E"/>
              </a:solidFill>
              <a:prstDash val="solid"/>
            </a:ln>
          </c:spPr>
          <c:marker>
            <c:symbol val="none"/>
          </c:marker>
          <c:cat>
            <c:strRef>
              <c:f>IDA!$F$40:$J$40</c:f>
              <c:strCache>
                <c:ptCount val="5"/>
                <c:pt idx="0">
                  <c:v>2021Y</c:v>
                </c:pt>
                <c:pt idx="1">
                  <c:v>2020Y</c:v>
                </c:pt>
                <c:pt idx="2">
                  <c:v>2019Y</c:v>
                </c:pt>
                <c:pt idx="3">
                  <c:v>2018Y</c:v>
                </c:pt>
                <c:pt idx="4">
                  <c:v>2017Y</c:v>
                </c:pt>
              </c:strCache>
            </c:strRef>
          </c:cat>
          <c:val>
            <c:numRef>
              <c:f>IDA!$X$61:$AB$61</c:f>
              <c:numCache>
                <c:formatCode>#,##0.00</c:formatCode>
                <c:ptCount val="5"/>
                <c:pt idx="0">
                  <c:v>6.3314724676463099</c:v>
                </c:pt>
                <c:pt idx="1">
                  <c:v>6.0626701438931203</c:v>
                </c:pt>
                <c:pt idx="2">
                  <c:v>5.9914426134720999</c:v>
                </c:pt>
                <c:pt idx="3">
                  <c:v>5.81720342532694</c:v>
                </c:pt>
                <c:pt idx="4">
                  <c:v>6.1080768036682302</c:v>
                </c:pt>
              </c:numCache>
            </c:numRef>
          </c:val>
          <c:smooth val="0"/>
          <c:extLst>
            <c:ext xmlns:c16="http://schemas.microsoft.com/office/drawing/2014/chart" uri="{C3380CC4-5D6E-409C-BE32-E72D297353CC}">
              <c16:uniqueId val="{00000001-0852-4B17-8857-4F947E044D4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IDA!$V$48:$V$53</c:f>
              <c:strCache>
                <c:ptCount val="6"/>
                <c:pt idx="0">
                  <c:v>Current Year</c:v>
                </c:pt>
                <c:pt idx="1">
                  <c:v>Next Year</c:v>
                </c:pt>
                <c:pt idx="2">
                  <c:v>2Yrs Out</c:v>
                </c:pt>
                <c:pt idx="3">
                  <c:v>3Yrs Out</c:v>
                </c:pt>
                <c:pt idx="4">
                  <c:v>4Yrs Out</c:v>
                </c:pt>
                <c:pt idx="5">
                  <c:v>Thereafter</c:v>
                </c:pt>
              </c:strCache>
            </c:strRef>
          </c:cat>
          <c:val>
            <c:numRef>
              <c:f>IDA!$X$48:$X$53</c:f>
              <c:numCache>
                <c:formatCode>#,##0</c:formatCode>
                <c:ptCount val="6"/>
                <c:pt idx="0">
                  <c:v>0</c:v>
                </c:pt>
                <c:pt idx="1">
                  <c:v>75000</c:v>
                </c:pt>
                <c:pt idx="2">
                  <c:v>49800</c:v>
                </c:pt>
                <c:pt idx="3">
                  <c:v>19885</c:v>
                </c:pt>
                <c:pt idx="4">
                  <c:v>116300</c:v>
                </c:pt>
                <c:pt idx="5">
                  <c:v>1739655</c:v>
                </c:pt>
              </c:numCache>
            </c:numRef>
          </c:val>
          <c:extLst>
            <c:ext xmlns:c16="http://schemas.microsoft.com/office/drawing/2014/chart" uri="{C3380CC4-5D6E-409C-BE32-E72D297353CC}">
              <c16:uniqueId val="{00000000-7637-494E-8A4F-AFDC297C863B}"/>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IDA!$D$44</c:f>
              <c:strCache>
                <c:ptCount val="1"/>
                <c:pt idx="0">
                  <c:v>Debt/ Total Capital (%)</c:v>
                </c:pt>
              </c:strCache>
            </c:strRef>
          </c:tx>
          <c:spPr>
            <a:solidFill>
              <a:srgbClr val="FAB81A"/>
            </a:solidFill>
            <a:ln w="25400">
              <a:noFill/>
            </a:ln>
          </c:spPr>
          <c:invertIfNegative val="0"/>
          <c:cat>
            <c:strRef>
              <c:f>IDA!$F$40:$J$40</c:f>
              <c:strCache>
                <c:ptCount val="5"/>
                <c:pt idx="0">
                  <c:v>2021Y</c:v>
                </c:pt>
                <c:pt idx="1">
                  <c:v>2020Y</c:v>
                </c:pt>
                <c:pt idx="2">
                  <c:v>2019Y</c:v>
                </c:pt>
                <c:pt idx="3">
                  <c:v>2018Y</c:v>
                </c:pt>
                <c:pt idx="4">
                  <c:v>2017Y</c:v>
                </c:pt>
              </c:strCache>
            </c:strRef>
          </c:cat>
          <c:val>
            <c:numRef>
              <c:f>IDA!$F$44:$J$44</c:f>
              <c:numCache>
                <c:formatCode>#,##0.00</c:formatCode>
                <c:ptCount val="5"/>
                <c:pt idx="0">
                  <c:v>42.786439497728097</c:v>
                </c:pt>
                <c:pt idx="1">
                  <c:v>43.802735790596202</c:v>
                </c:pt>
                <c:pt idx="2">
                  <c:v>42.641481310880401</c:v>
                </c:pt>
                <c:pt idx="3">
                  <c:v>43.575462778573801</c:v>
                </c:pt>
                <c:pt idx="4">
                  <c:v>43.628675663135397</c:v>
                </c:pt>
              </c:numCache>
            </c:numRef>
          </c:val>
          <c:extLst>
            <c:ext xmlns:c16="http://schemas.microsoft.com/office/drawing/2014/chart" uri="{C3380CC4-5D6E-409C-BE32-E72D297353CC}">
              <c16:uniqueId val="{00000000-5E69-45CC-B54F-6AB5C697910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IDA!$V$71</c:f>
              <c:strCache>
                <c:ptCount val="1"/>
                <c:pt idx="0">
                  <c:v> Average Debt/ EBITDA (x)</c:v>
                </c:pt>
              </c:strCache>
            </c:strRef>
          </c:tx>
          <c:spPr>
            <a:ln w="25400">
              <a:solidFill>
                <a:srgbClr val="5B5E5E"/>
              </a:solidFill>
              <a:prstDash val="solid"/>
            </a:ln>
          </c:spPr>
          <c:marker>
            <c:symbol val="none"/>
          </c:marker>
          <c:cat>
            <c:strRef>
              <c:f>IDA!$F$40:$J$40</c:f>
              <c:strCache>
                <c:ptCount val="5"/>
                <c:pt idx="0">
                  <c:v>2021Y</c:v>
                </c:pt>
                <c:pt idx="1">
                  <c:v>2020Y</c:v>
                </c:pt>
                <c:pt idx="2">
                  <c:v>2019Y</c:v>
                </c:pt>
                <c:pt idx="3">
                  <c:v>2018Y</c:v>
                </c:pt>
                <c:pt idx="4">
                  <c:v>2017Y</c:v>
                </c:pt>
              </c:strCache>
            </c:strRef>
          </c:cat>
          <c:val>
            <c:numRef>
              <c:f>IDA!$X$71:$AB$71</c:f>
              <c:numCache>
                <c:formatCode>#,##0.00</c:formatCode>
                <c:ptCount val="5"/>
                <c:pt idx="0">
                  <c:v>3.6444388678984101</c:v>
                </c:pt>
                <c:pt idx="1">
                  <c:v>3.7409602667748398</c:v>
                </c:pt>
                <c:pt idx="2">
                  <c:v>3.54306735056262</c:v>
                </c:pt>
                <c:pt idx="3">
                  <c:v>3.71142497554888</c:v>
                </c:pt>
                <c:pt idx="4">
                  <c:v>3.4191159508686702</c:v>
                </c:pt>
              </c:numCache>
            </c:numRef>
          </c:val>
          <c:smooth val="0"/>
          <c:extLst>
            <c:ext xmlns:c16="http://schemas.microsoft.com/office/drawing/2014/chart" uri="{C3380CC4-5D6E-409C-BE32-E72D297353CC}">
              <c16:uniqueId val="{00000001-5E69-45CC-B54F-6AB5C697910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B6B-4637-8817-FC904ADB09BA}"/>
              </c:ext>
            </c:extLst>
          </c:dPt>
          <c:dPt>
            <c:idx val="1"/>
            <c:bubble3D val="0"/>
            <c:spPr>
              <a:solidFill>
                <a:srgbClr val="5B5E5E"/>
              </a:solidFill>
              <a:ln w="25400">
                <a:noFill/>
              </a:ln>
            </c:spPr>
            <c:extLst>
              <c:ext xmlns:c16="http://schemas.microsoft.com/office/drawing/2014/chart" uri="{C3380CC4-5D6E-409C-BE32-E72D297353CC}">
                <c16:uniqueId val="{00000003-EB6B-4637-8817-FC904ADB09BA}"/>
              </c:ext>
            </c:extLst>
          </c:dPt>
          <c:dPt>
            <c:idx val="2"/>
            <c:bubble3D val="0"/>
            <c:spPr>
              <a:solidFill>
                <a:srgbClr val="008794"/>
              </a:solidFill>
              <a:ln w="25400">
                <a:noFill/>
              </a:ln>
            </c:spPr>
            <c:extLst>
              <c:ext xmlns:c16="http://schemas.microsoft.com/office/drawing/2014/chart" uri="{C3380CC4-5D6E-409C-BE32-E72D297353CC}">
                <c16:uniqueId val="{00000005-EB6B-4637-8817-FC904ADB09BA}"/>
              </c:ext>
            </c:extLst>
          </c:dPt>
          <c:cat>
            <c:multiLvlStrRef>
              <c:f>'IDA (2)'!$V$67:$X$69</c:f>
              <c:multiLvlStrCache>
                <c:ptCount val="3"/>
                <c:lvl>
                  <c:pt idx="0">
                    <c:v>40.68%</c:v>
                  </c:pt>
                  <c:pt idx="1">
                    <c:v>1.32%</c:v>
                  </c:pt>
                  <c:pt idx="2">
                    <c:v>44.79%</c:v>
                  </c:pt>
                </c:lvl>
                <c:lvl>
                  <c:pt idx="0">
                    <c:v>Commom Equity -</c:v>
                  </c:pt>
                  <c:pt idx="1">
                    <c:v>Total Preferred -</c:v>
                  </c:pt>
                  <c:pt idx="2">
                    <c:v>Total Debt -</c:v>
                  </c:pt>
                </c:lvl>
              </c:multiLvlStrCache>
            </c:multiLvlStrRef>
          </c:cat>
          <c:val>
            <c:numRef>
              <c:f>'IDA (2)'!$X$67:$X$69</c:f>
              <c:numCache>
                <c:formatCode>0.00"%"</c:formatCode>
                <c:ptCount val="3"/>
                <c:pt idx="0">
                  <c:v>40.682221604090401</c:v>
                </c:pt>
                <c:pt idx="1">
                  <c:v>1.3212496523008399</c:v>
                </c:pt>
                <c:pt idx="2">
                  <c:v>44.786770799579003</c:v>
                </c:pt>
              </c:numCache>
            </c:numRef>
          </c:val>
          <c:extLst>
            <c:ext xmlns:c16="http://schemas.microsoft.com/office/drawing/2014/chart" uri="{C3380CC4-5D6E-409C-BE32-E72D297353CC}">
              <c16:uniqueId val="{00000006-EB6B-4637-8817-FC904ADB09B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EC1-4BA0-AD85-5E3E4FBF4D12}"/>
              </c:ext>
            </c:extLst>
          </c:dPt>
          <c:dPt>
            <c:idx val="1"/>
            <c:bubble3D val="0"/>
            <c:spPr>
              <a:solidFill>
                <a:srgbClr val="5B5E5E"/>
              </a:solidFill>
              <a:ln w="25400">
                <a:noFill/>
              </a:ln>
            </c:spPr>
            <c:extLst>
              <c:ext xmlns:c16="http://schemas.microsoft.com/office/drawing/2014/chart" uri="{C3380CC4-5D6E-409C-BE32-E72D297353CC}">
                <c16:uniqueId val="{00000003-5EC1-4BA0-AD85-5E3E4FBF4D12}"/>
              </c:ext>
            </c:extLst>
          </c:dPt>
          <c:dPt>
            <c:idx val="2"/>
            <c:bubble3D val="0"/>
            <c:spPr>
              <a:solidFill>
                <a:srgbClr val="008794"/>
              </a:solidFill>
              <a:ln w="25400">
                <a:noFill/>
              </a:ln>
            </c:spPr>
            <c:extLst>
              <c:ext xmlns:c16="http://schemas.microsoft.com/office/drawing/2014/chart" uri="{C3380CC4-5D6E-409C-BE32-E72D297353CC}">
                <c16:uniqueId val="{00000005-5EC1-4BA0-AD85-5E3E4FBF4D12}"/>
              </c:ext>
            </c:extLst>
          </c:dPt>
          <c:cat>
            <c:multiLvlStrRef>
              <c:f>AEP!$V$67:$X$69</c:f>
              <c:multiLvlStrCache>
                <c:ptCount val="3"/>
                <c:lvl>
                  <c:pt idx="0">
                    <c:v>37.46%</c:v>
                  </c:pt>
                  <c:pt idx="1">
                    <c:v>0.00%</c:v>
                  </c:pt>
                  <c:pt idx="2">
                    <c:v>62.05%</c:v>
                  </c:pt>
                </c:lvl>
                <c:lvl>
                  <c:pt idx="0">
                    <c:v>Commom Equity -</c:v>
                  </c:pt>
                  <c:pt idx="1">
                    <c:v>Total Preferred -</c:v>
                  </c:pt>
                  <c:pt idx="2">
                    <c:v>Total Debt -</c:v>
                  </c:pt>
                </c:lvl>
              </c:multiLvlStrCache>
            </c:multiLvlStrRef>
          </c:cat>
          <c:val>
            <c:numRef>
              <c:f>AEP!$X$67:$X$69</c:f>
              <c:numCache>
                <c:formatCode>0.00"%"</c:formatCode>
                <c:ptCount val="3"/>
                <c:pt idx="0">
                  <c:v>37.461654456766603</c:v>
                </c:pt>
                <c:pt idx="1">
                  <c:v>0</c:v>
                </c:pt>
                <c:pt idx="2">
                  <c:v>62.053567701070897</c:v>
                </c:pt>
              </c:numCache>
            </c:numRef>
          </c:val>
          <c:extLst>
            <c:ext xmlns:c16="http://schemas.microsoft.com/office/drawing/2014/chart" uri="{C3380CC4-5D6E-409C-BE32-E72D297353CC}">
              <c16:uniqueId val="{00000006-5EC1-4BA0-AD85-5E3E4FBF4D1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'IDA (2)'!$V$60</c:f>
              <c:strCache>
                <c:ptCount val="1"/>
                <c:pt idx="0">
                  <c:v>EBITDA ($000)</c:v>
                </c:pt>
              </c:strCache>
            </c:strRef>
          </c:tx>
          <c:spPr>
            <a:solidFill>
              <a:srgbClr val="FAB81A"/>
            </a:solidFill>
            <a:ln w="25400">
              <a:noFill/>
            </a:ln>
          </c:spPr>
          <c:invertIfNegative val="0"/>
          <c:cat>
            <c:strRef>
              <c:f>'IDA (2)'!$F$40:$J$40</c:f>
              <c:strCache>
                <c:ptCount val="5"/>
                <c:pt idx="0">
                  <c:v>2021Y</c:v>
                </c:pt>
                <c:pt idx="1">
                  <c:v>2020Y</c:v>
                </c:pt>
                <c:pt idx="2">
                  <c:v>2019Y</c:v>
                </c:pt>
                <c:pt idx="3">
                  <c:v>2018Y</c:v>
                </c:pt>
                <c:pt idx="4">
                  <c:v>2017Y</c:v>
                </c:pt>
              </c:strCache>
            </c:strRef>
          </c:cat>
          <c:val>
            <c:numRef>
              <c:f>'IDA (2)'!$F$76:$J$76</c:f>
              <c:numCache>
                <c:formatCode>#,##0</c:formatCode>
                <c:ptCount val="5"/>
                <c:pt idx="0">
                  <c:v>754749</c:v>
                </c:pt>
                <c:pt idx="1">
                  <c:v>1288468</c:v>
                </c:pt>
                <c:pt idx="2">
                  <c:v>1020859</c:v>
                </c:pt>
                <c:pt idx="3">
                  <c:v>545351</c:v>
                </c:pt>
                <c:pt idx="4">
                  <c:v>587729</c:v>
                </c:pt>
              </c:numCache>
            </c:numRef>
          </c:val>
          <c:extLst>
            <c:ext xmlns:c16="http://schemas.microsoft.com/office/drawing/2014/chart" uri="{C3380CC4-5D6E-409C-BE32-E72D297353CC}">
              <c16:uniqueId val="{00000000-1CC7-4F90-880D-C38260B69B4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'IDA (2)'!$V$61</c:f>
              <c:strCache>
                <c:ptCount val="1"/>
                <c:pt idx="0">
                  <c:v>EBITDA/ Interest Expense (x)</c:v>
                </c:pt>
              </c:strCache>
            </c:strRef>
          </c:tx>
          <c:spPr>
            <a:ln w="25400">
              <a:solidFill>
                <a:srgbClr val="5B5E5E"/>
              </a:solidFill>
              <a:prstDash val="solid"/>
            </a:ln>
          </c:spPr>
          <c:marker>
            <c:symbol val="none"/>
          </c:marker>
          <c:cat>
            <c:strRef>
              <c:f>'IDA (2)'!$F$40:$J$40</c:f>
              <c:strCache>
                <c:ptCount val="5"/>
                <c:pt idx="0">
                  <c:v>2021Y</c:v>
                </c:pt>
                <c:pt idx="1">
                  <c:v>2020Y</c:v>
                </c:pt>
                <c:pt idx="2">
                  <c:v>2019Y</c:v>
                </c:pt>
                <c:pt idx="3">
                  <c:v>2018Y</c:v>
                </c:pt>
                <c:pt idx="4">
                  <c:v>2017Y</c:v>
                </c:pt>
              </c:strCache>
            </c:strRef>
          </c:cat>
          <c:val>
            <c:numRef>
              <c:f>'IDA (2)'!$X$61:$AB$61</c:f>
              <c:numCache>
                <c:formatCode>#,##0.00</c:formatCode>
                <c:ptCount val="5"/>
                <c:pt idx="0">
                  <c:v>3.60169216526528</c:v>
                </c:pt>
                <c:pt idx="1">
                  <c:v>7.0820627260435103</c:v>
                </c:pt>
                <c:pt idx="2">
                  <c:v>5.6249393899321198</c:v>
                </c:pt>
                <c:pt idx="3">
                  <c:v>3.5850523935365999</c:v>
                </c:pt>
                <c:pt idx="4">
                  <c:v>3.77179730718384</c:v>
                </c:pt>
              </c:numCache>
            </c:numRef>
          </c:val>
          <c:smooth val="0"/>
          <c:extLst>
            <c:ext xmlns:c16="http://schemas.microsoft.com/office/drawing/2014/chart" uri="{C3380CC4-5D6E-409C-BE32-E72D297353CC}">
              <c16:uniqueId val="{00000001-1CC7-4F90-880D-C38260B69B4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'IDA (2)'!$V$48:$V$53</c:f>
              <c:strCache>
                <c:ptCount val="6"/>
                <c:pt idx="0">
                  <c:v>Current Year</c:v>
                </c:pt>
                <c:pt idx="1">
                  <c:v>Next Year</c:v>
                </c:pt>
                <c:pt idx="2">
                  <c:v>2Yrs Out</c:v>
                </c:pt>
                <c:pt idx="3">
                  <c:v>3Yrs Out</c:v>
                </c:pt>
                <c:pt idx="4">
                  <c:v>4Yrs Out</c:v>
                </c:pt>
                <c:pt idx="5">
                  <c:v>Thereafter</c:v>
                </c:pt>
              </c:strCache>
            </c:strRef>
          </c:cat>
          <c:val>
            <c:numRef>
              <c:f>'IDA (2)'!$X$48:$X$53</c:f>
              <c:numCache>
                <c:formatCode>#,##0</c:formatCode>
                <c:ptCount val="6"/>
                <c:pt idx="0">
                  <c:v>834645</c:v>
                </c:pt>
                <c:pt idx="1">
                  <c:v>125520</c:v>
                </c:pt>
                <c:pt idx="2">
                  <c:v>374550</c:v>
                </c:pt>
                <c:pt idx="3">
                  <c:v>44951</c:v>
                </c:pt>
                <c:pt idx="4">
                  <c:v>1172284</c:v>
                </c:pt>
                <c:pt idx="5">
                  <c:v>3671384</c:v>
                </c:pt>
              </c:numCache>
            </c:numRef>
          </c:val>
          <c:extLst>
            <c:ext xmlns:c16="http://schemas.microsoft.com/office/drawing/2014/chart" uri="{C3380CC4-5D6E-409C-BE32-E72D297353CC}">
              <c16:uniqueId val="{00000000-88A7-4F49-A418-87412AFD2AB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'IDA (2)'!$D$44</c:f>
              <c:strCache>
                <c:ptCount val="1"/>
                <c:pt idx="0">
                  <c:v>Debt/ Total Capital (%)</c:v>
                </c:pt>
              </c:strCache>
            </c:strRef>
          </c:tx>
          <c:spPr>
            <a:solidFill>
              <a:srgbClr val="FAB81A"/>
            </a:solidFill>
            <a:ln w="25400">
              <a:noFill/>
            </a:ln>
          </c:spPr>
          <c:invertIfNegative val="0"/>
          <c:cat>
            <c:strRef>
              <c:f>'IDA (2)'!$F$40:$J$40</c:f>
              <c:strCache>
                <c:ptCount val="5"/>
                <c:pt idx="0">
                  <c:v>2021Y</c:v>
                </c:pt>
                <c:pt idx="1">
                  <c:v>2020Y</c:v>
                </c:pt>
                <c:pt idx="2">
                  <c:v>2019Y</c:v>
                </c:pt>
                <c:pt idx="3">
                  <c:v>2018Y</c:v>
                </c:pt>
                <c:pt idx="4">
                  <c:v>2017Y</c:v>
                </c:pt>
              </c:strCache>
            </c:strRef>
          </c:cat>
          <c:val>
            <c:numRef>
              <c:f>'IDA (2)'!$F$44:$J$44</c:f>
              <c:numCache>
                <c:formatCode>#,##0.00</c:formatCode>
                <c:ptCount val="5"/>
                <c:pt idx="0">
                  <c:v>44.786770799579003</c:v>
                </c:pt>
                <c:pt idx="1">
                  <c:v>43.260074228238601</c:v>
                </c:pt>
                <c:pt idx="2">
                  <c:v>45.496666734531701</c:v>
                </c:pt>
                <c:pt idx="3">
                  <c:v>45.367664674871001</c:v>
                </c:pt>
                <c:pt idx="4">
                  <c:v>47.929157136656897</c:v>
                </c:pt>
              </c:numCache>
            </c:numRef>
          </c:val>
          <c:extLst>
            <c:ext xmlns:c16="http://schemas.microsoft.com/office/drawing/2014/chart" uri="{C3380CC4-5D6E-409C-BE32-E72D297353CC}">
              <c16:uniqueId val="{00000000-07CD-4B74-B34F-234EBAD4BE0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'IDA (2)'!$V$71</c:f>
              <c:strCache>
                <c:ptCount val="1"/>
                <c:pt idx="0">
                  <c:v> Average Debt/ EBITDA (x)</c:v>
                </c:pt>
              </c:strCache>
            </c:strRef>
          </c:tx>
          <c:spPr>
            <a:ln w="25400">
              <a:solidFill>
                <a:srgbClr val="5B5E5E"/>
              </a:solidFill>
              <a:prstDash val="solid"/>
            </a:ln>
          </c:spPr>
          <c:marker>
            <c:symbol val="none"/>
          </c:marker>
          <c:cat>
            <c:strRef>
              <c:f>'IDA (2)'!$F$40:$J$40</c:f>
              <c:strCache>
                <c:ptCount val="5"/>
                <c:pt idx="0">
                  <c:v>2021Y</c:v>
                </c:pt>
                <c:pt idx="1">
                  <c:v>2020Y</c:v>
                </c:pt>
                <c:pt idx="2">
                  <c:v>2019Y</c:v>
                </c:pt>
                <c:pt idx="3">
                  <c:v>2018Y</c:v>
                </c:pt>
                <c:pt idx="4">
                  <c:v>2017Y</c:v>
                </c:pt>
              </c:strCache>
            </c:strRef>
          </c:cat>
          <c:val>
            <c:numRef>
              <c:f>'IDA (2)'!$X$71:$AB$71</c:f>
              <c:numCache>
                <c:formatCode>#,##0.00</c:formatCode>
                <c:ptCount val="5"/>
                <c:pt idx="0">
                  <c:v>8.3960931051250096</c:v>
                </c:pt>
                <c:pt idx="1">
                  <c:v>3.2351232238596501</c:v>
                </c:pt>
                <c:pt idx="2">
                  <c:v>3.7800909577130599</c:v>
                </c:pt>
                <c:pt idx="3">
                  <c:v>6.4671184246476097</c:v>
                </c:pt>
                <c:pt idx="4">
                  <c:v>#N/A</c:v>
                </c:pt>
              </c:numCache>
            </c:numRef>
          </c:val>
          <c:smooth val="0"/>
          <c:extLst>
            <c:ext xmlns:c16="http://schemas.microsoft.com/office/drawing/2014/chart" uri="{C3380CC4-5D6E-409C-BE32-E72D297353CC}">
              <c16:uniqueId val="{00000001-07CD-4B74-B34F-234EBAD4BE0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MDU!$V$66</c:f>
          <c:strCache>
            <c:ptCount val="1"/>
            <c:pt idx="0">
              <c:v>Capital Structure (LTM)</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9B6-4FB1-8760-751D2BDC65CB}"/>
              </c:ext>
            </c:extLst>
          </c:dPt>
          <c:dPt>
            <c:idx val="1"/>
            <c:bubble3D val="0"/>
            <c:spPr>
              <a:solidFill>
                <a:srgbClr val="5B5E5E"/>
              </a:solidFill>
              <a:ln w="25400">
                <a:noFill/>
              </a:ln>
            </c:spPr>
            <c:extLst>
              <c:ext xmlns:c16="http://schemas.microsoft.com/office/drawing/2014/chart" uri="{C3380CC4-5D6E-409C-BE32-E72D297353CC}">
                <c16:uniqueId val="{00000003-09B6-4FB1-8760-751D2BDC65CB}"/>
              </c:ext>
            </c:extLst>
          </c:dPt>
          <c:dPt>
            <c:idx val="2"/>
            <c:bubble3D val="0"/>
            <c:spPr>
              <a:solidFill>
                <a:srgbClr val="008794"/>
              </a:solidFill>
              <a:ln w="25400">
                <a:noFill/>
              </a:ln>
            </c:spPr>
            <c:extLst>
              <c:ext xmlns:c16="http://schemas.microsoft.com/office/drawing/2014/chart" uri="{C3380CC4-5D6E-409C-BE32-E72D297353CC}">
                <c16:uniqueId val="{00000005-09B6-4FB1-8760-751D2BDC65CB}"/>
              </c:ext>
            </c:extLst>
          </c:dPt>
          <c:cat>
            <c:multiLvlStrRef>
              <c:f>MDU!$V$67:$X$69</c:f>
              <c:multiLvlStrCache>
                <c:ptCount val="3"/>
                <c:lvl>
                  <c:pt idx="0">
                    <c:v>44.69%</c:v>
                  </c:pt>
                  <c:pt idx="1">
                    <c:v>0.00%</c:v>
                  </c:pt>
                  <c:pt idx="2">
                    <c:v>54.52%</c:v>
                  </c:pt>
                </c:lvl>
                <c:lvl>
                  <c:pt idx="0">
                    <c:v>Commom Equity -</c:v>
                  </c:pt>
                  <c:pt idx="1">
                    <c:v>Total Preferred -</c:v>
                  </c:pt>
                  <c:pt idx="2">
                    <c:v>Total Debt -</c:v>
                  </c:pt>
                </c:lvl>
              </c:multiLvlStrCache>
            </c:multiLvlStrRef>
          </c:cat>
          <c:val>
            <c:numRef>
              <c:f>MDU!$X$67:$X$69</c:f>
              <c:numCache>
                <c:formatCode>0.00"%"</c:formatCode>
                <c:ptCount val="3"/>
                <c:pt idx="0">
                  <c:v>44.687811910835102</c:v>
                </c:pt>
                <c:pt idx="1">
                  <c:v>0</c:v>
                </c:pt>
                <c:pt idx="2">
                  <c:v>54.5247865143618</c:v>
                </c:pt>
              </c:numCache>
            </c:numRef>
          </c:val>
          <c:extLst>
            <c:ext xmlns:c16="http://schemas.microsoft.com/office/drawing/2014/chart" uri="{C3380CC4-5D6E-409C-BE32-E72D297353CC}">
              <c16:uniqueId val="{00000006-09B6-4FB1-8760-751D2BDC65C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MDU!$V$60</c:f>
              <c:strCache>
                <c:ptCount val="1"/>
                <c:pt idx="0">
                  <c:v>EBITDA ($000)</c:v>
                </c:pt>
              </c:strCache>
            </c:strRef>
          </c:tx>
          <c:spPr>
            <a:solidFill>
              <a:srgbClr val="FAB81A"/>
            </a:solidFill>
            <a:ln w="25400">
              <a:noFill/>
            </a:ln>
          </c:spPr>
          <c:invertIfNegative val="0"/>
          <c:cat>
            <c:strRef>
              <c:f>MDU!$F$40:$J$40</c:f>
              <c:strCache>
                <c:ptCount val="5"/>
                <c:pt idx="0">
                  <c:v>LTM</c:v>
                </c:pt>
                <c:pt idx="1">
                  <c:v>2018Y</c:v>
                </c:pt>
                <c:pt idx="2">
                  <c:v>2017Y</c:v>
                </c:pt>
                <c:pt idx="3">
                  <c:v>2016Y</c:v>
                </c:pt>
                <c:pt idx="4">
                  <c:v>2015Y</c:v>
                </c:pt>
              </c:strCache>
            </c:strRef>
          </c:cat>
          <c:val>
            <c:numRef>
              <c:f>MDU!$F$76:$J$76</c:f>
              <c:numCache>
                <c:formatCode>#,##0</c:formatCode>
                <c:ptCount val="5"/>
                <c:pt idx="0">
                  <c:v>2478000</c:v>
                </c:pt>
                <c:pt idx="1">
                  <c:v>2492000</c:v>
                </c:pt>
                <c:pt idx="2">
                  <c:v>2448000</c:v>
                </c:pt>
                <c:pt idx="3">
                  <c:v>2346000</c:v>
                </c:pt>
                <c:pt idx="4">
                  <c:v>2177000</c:v>
                </c:pt>
              </c:numCache>
            </c:numRef>
          </c:val>
          <c:extLst>
            <c:ext xmlns:c16="http://schemas.microsoft.com/office/drawing/2014/chart" uri="{C3380CC4-5D6E-409C-BE32-E72D297353CC}">
              <c16:uniqueId val="{00000000-0012-4A21-86A4-C1EDCF45A4B0}"/>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MDU!$V$61</c:f>
              <c:strCache>
                <c:ptCount val="1"/>
                <c:pt idx="0">
                  <c:v>EBITDA/ Interest Expense (x)</c:v>
                </c:pt>
              </c:strCache>
            </c:strRef>
          </c:tx>
          <c:spPr>
            <a:ln w="25400">
              <a:solidFill>
                <a:srgbClr val="5B5E5E"/>
              </a:solidFill>
              <a:prstDash val="solid"/>
            </a:ln>
          </c:spPr>
          <c:marker>
            <c:symbol val="none"/>
          </c:marker>
          <c:cat>
            <c:strRef>
              <c:f>MDU!$F$40:$J$40</c:f>
              <c:strCache>
                <c:ptCount val="5"/>
                <c:pt idx="0">
                  <c:v>LTM</c:v>
                </c:pt>
                <c:pt idx="1">
                  <c:v>2018Y</c:v>
                </c:pt>
                <c:pt idx="2">
                  <c:v>2017Y</c:v>
                </c:pt>
                <c:pt idx="3">
                  <c:v>2016Y</c:v>
                </c:pt>
                <c:pt idx="4">
                  <c:v>2015Y</c:v>
                </c:pt>
              </c:strCache>
            </c:strRef>
          </c:cat>
          <c:val>
            <c:numRef>
              <c:f>MDU!$X$61:$AB$61</c:f>
              <c:numCache>
                <c:formatCode>#,##0.00</c:formatCode>
                <c:ptCount val="5"/>
                <c:pt idx="0">
                  <c:v>6.5039370078740202</c:v>
                </c:pt>
                <c:pt idx="1">
                  <c:v>6.2144638403989996</c:v>
                </c:pt>
                <c:pt idx="2">
                  <c:v>6.2608695652173898</c:v>
                </c:pt>
                <c:pt idx="3">
                  <c:v>6.1413612565445002</c:v>
                </c:pt>
                <c:pt idx="4">
                  <c:v>6.1323943661971798</c:v>
                </c:pt>
              </c:numCache>
            </c:numRef>
          </c:val>
          <c:smooth val="0"/>
          <c:extLst>
            <c:ext xmlns:c16="http://schemas.microsoft.com/office/drawing/2014/chart" uri="{C3380CC4-5D6E-409C-BE32-E72D297353CC}">
              <c16:uniqueId val="{00000001-0012-4A21-86A4-C1EDCF45A4B0}"/>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MDU!$V$41</c:f>
          <c:strCache>
            <c:ptCount val="1"/>
            <c:pt idx="0">
              <c:v>Debt Maturity Schedule ($000) (2019Y)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MDU!$V$48:$V$53</c:f>
              <c:strCache>
                <c:ptCount val="6"/>
                <c:pt idx="0">
                  <c:v>Current Year</c:v>
                </c:pt>
                <c:pt idx="1">
                  <c:v>Next Year</c:v>
                </c:pt>
                <c:pt idx="2">
                  <c:v>2Yrs Out</c:v>
                </c:pt>
                <c:pt idx="3">
                  <c:v>3Yrs Out</c:v>
                </c:pt>
                <c:pt idx="4">
                  <c:v>4Yrs Out</c:v>
                </c:pt>
                <c:pt idx="5">
                  <c:v>Thereafter</c:v>
                </c:pt>
              </c:strCache>
            </c:strRef>
          </c:cat>
          <c:val>
            <c:numRef>
              <c:f>MDU!$X$48:$X$53</c:f>
              <c:numCache>
                <c:formatCode>#,##0</c:formatCode>
                <c:ptCount val="6"/>
                <c:pt idx="0">
                  <c:v>882000</c:v>
                </c:pt>
                <c:pt idx="1">
                  <c:v>8000</c:v>
                </c:pt>
                <c:pt idx="2">
                  <c:v>505000</c:v>
                </c:pt>
                <c:pt idx="3">
                  <c:v>240000</c:v>
                </c:pt>
                <c:pt idx="4">
                  <c:v>850000</c:v>
                </c:pt>
                <c:pt idx="5">
                  <c:v>7312000</c:v>
                </c:pt>
              </c:numCache>
            </c:numRef>
          </c:val>
          <c:extLst>
            <c:ext xmlns:c16="http://schemas.microsoft.com/office/drawing/2014/chart" uri="{C3380CC4-5D6E-409C-BE32-E72D297353CC}">
              <c16:uniqueId val="{00000000-DC1F-426C-AC1D-5A8CCA1A140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MDU!$D$44</c:f>
              <c:strCache>
                <c:ptCount val="1"/>
                <c:pt idx="0">
                  <c:v>Debt/ Total Capital (%)</c:v>
                </c:pt>
              </c:strCache>
            </c:strRef>
          </c:tx>
          <c:spPr>
            <a:solidFill>
              <a:srgbClr val="FAB81A"/>
            </a:solidFill>
            <a:ln w="25400">
              <a:noFill/>
            </a:ln>
          </c:spPr>
          <c:invertIfNegative val="0"/>
          <c:cat>
            <c:strRef>
              <c:f>MDU!$F$40:$J$40</c:f>
              <c:strCache>
                <c:ptCount val="5"/>
                <c:pt idx="0">
                  <c:v>LTM</c:v>
                </c:pt>
                <c:pt idx="1">
                  <c:v>2018Y</c:v>
                </c:pt>
                <c:pt idx="2">
                  <c:v>2017Y</c:v>
                </c:pt>
                <c:pt idx="3">
                  <c:v>2016Y</c:v>
                </c:pt>
                <c:pt idx="4">
                  <c:v>2015Y</c:v>
                </c:pt>
              </c:strCache>
            </c:strRef>
          </c:cat>
          <c:val>
            <c:numRef>
              <c:f>MDU!$F$44:$J$44</c:f>
              <c:numCache>
                <c:formatCode>#,##0.00</c:formatCode>
                <c:ptCount val="5"/>
                <c:pt idx="0">
                  <c:v>54.5247865143618</c:v>
                </c:pt>
                <c:pt idx="1">
                  <c:v>53.756915937890398</c:v>
                </c:pt>
                <c:pt idx="2">
                  <c:v>53.470943156557603</c:v>
                </c:pt>
                <c:pt idx="3">
                  <c:v>51.953047284302698</c:v>
                </c:pt>
                <c:pt idx="4">
                  <c:v>51.663938897981502</c:v>
                </c:pt>
              </c:numCache>
            </c:numRef>
          </c:val>
          <c:extLst>
            <c:ext xmlns:c16="http://schemas.microsoft.com/office/drawing/2014/chart" uri="{C3380CC4-5D6E-409C-BE32-E72D297353CC}">
              <c16:uniqueId val="{00000000-5DDC-426A-B848-FEA580DC189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MDU!$V$71</c:f>
              <c:strCache>
                <c:ptCount val="1"/>
                <c:pt idx="0">
                  <c:v> Average Debt/ EBITDA (x)</c:v>
                </c:pt>
              </c:strCache>
            </c:strRef>
          </c:tx>
          <c:spPr>
            <a:ln w="25400">
              <a:solidFill>
                <a:srgbClr val="5B5E5E"/>
              </a:solidFill>
              <a:prstDash val="solid"/>
            </a:ln>
          </c:spPr>
          <c:marker>
            <c:symbol val="none"/>
          </c:marker>
          <c:cat>
            <c:strRef>
              <c:f>MDU!$F$40:$J$40</c:f>
              <c:strCache>
                <c:ptCount val="5"/>
                <c:pt idx="0">
                  <c:v>LTM</c:v>
                </c:pt>
                <c:pt idx="1">
                  <c:v>2018Y</c:v>
                </c:pt>
                <c:pt idx="2">
                  <c:v>2017Y</c:v>
                </c:pt>
                <c:pt idx="3">
                  <c:v>2016Y</c:v>
                </c:pt>
                <c:pt idx="4">
                  <c:v>2015Y</c:v>
                </c:pt>
              </c:strCache>
            </c:strRef>
          </c:cat>
          <c:val>
            <c:numRef>
              <c:f>MDU!$X$71:$AB$71</c:f>
              <c:numCache>
                <c:formatCode>#,##0.00</c:formatCode>
                <c:ptCount val="5"/>
                <c:pt idx="0">
                  <c:v>3.83247578692494</c:v>
                </c:pt>
                <c:pt idx="1">
                  <c:v>3.54870585874799</c:v>
                </c:pt>
                <c:pt idx="2">
                  <c:v>3.3450265522875799</c:v>
                </c:pt>
                <c:pt idx="3">
                  <c:v>3.2781329923273699</c:v>
                </c:pt>
                <c:pt idx="4">
                  <c:v>3.31459577400092</c:v>
                </c:pt>
              </c:numCache>
            </c:numRef>
          </c:val>
          <c:smooth val="0"/>
          <c:extLst>
            <c:ext xmlns:c16="http://schemas.microsoft.com/office/drawing/2014/chart" uri="{C3380CC4-5D6E-409C-BE32-E72D297353CC}">
              <c16:uniqueId val="{00000001-5DDC-426A-B848-FEA580DC189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590-4A85-8D6B-8A40A18A030D}"/>
              </c:ext>
            </c:extLst>
          </c:dPt>
          <c:dPt>
            <c:idx val="1"/>
            <c:bubble3D val="0"/>
            <c:spPr>
              <a:solidFill>
                <a:srgbClr val="5B5E5E"/>
              </a:solidFill>
              <a:ln w="25400">
                <a:noFill/>
              </a:ln>
            </c:spPr>
            <c:extLst>
              <c:ext xmlns:c16="http://schemas.microsoft.com/office/drawing/2014/chart" uri="{C3380CC4-5D6E-409C-BE32-E72D297353CC}">
                <c16:uniqueId val="{00000003-3590-4A85-8D6B-8A40A18A030D}"/>
              </c:ext>
            </c:extLst>
          </c:dPt>
          <c:dPt>
            <c:idx val="2"/>
            <c:bubble3D val="0"/>
            <c:spPr>
              <a:solidFill>
                <a:srgbClr val="008794"/>
              </a:solidFill>
              <a:ln w="25400">
                <a:noFill/>
              </a:ln>
            </c:spPr>
            <c:extLst>
              <c:ext xmlns:c16="http://schemas.microsoft.com/office/drawing/2014/chart" uri="{C3380CC4-5D6E-409C-BE32-E72D297353CC}">
                <c16:uniqueId val="{00000005-3590-4A85-8D6B-8A40A18A030D}"/>
              </c:ext>
            </c:extLst>
          </c:dPt>
          <c:cat>
            <c:multiLvlStrRef>
              <c:f>MGEE!$V$67:$X$69</c:f>
              <c:multiLvlStrCache>
                <c:ptCount val="3"/>
                <c:lvl>
                  <c:pt idx="0">
                    <c:v>61.21%</c:v>
                  </c:pt>
                  <c:pt idx="1">
                    <c:v>0.00%</c:v>
                  </c:pt>
                  <c:pt idx="2">
                    <c:v>38.79%</c:v>
                  </c:pt>
                </c:lvl>
                <c:lvl>
                  <c:pt idx="0">
                    <c:v>Commom Equity -</c:v>
                  </c:pt>
                  <c:pt idx="1">
                    <c:v>Total Preferred -</c:v>
                  </c:pt>
                  <c:pt idx="2">
                    <c:v>Total Debt -</c:v>
                  </c:pt>
                </c:lvl>
              </c:multiLvlStrCache>
            </c:multiLvlStrRef>
          </c:cat>
          <c:val>
            <c:numRef>
              <c:f>MGEE!$X$67:$X$69</c:f>
              <c:numCache>
                <c:formatCode>0.00"%"</c:formatCode>
                <c:ptCount val="3"/>
                <c:pt idx="0">
                  <c:v>61.211057533632903</c:v>
                </c:pt>
                <c:pt idx="1">
                  <c:v>0</c:v>
                </c:pt>
                <c:pt idx="2">
                  <c:v>38.788942466367097</c:v>
                </c:pt>
              </c:numCache>
            </c:numRef>
          </c:val>
          <c:extLst>
            <c:ext xmlns:c16="http://schemas.microsoft.com/office/drawing/2014/chart" uri="{C3380CC4-5D6E-409C-BE32-E72D297353CC}">
              <c16:uniqueId val="{00000006-3590-4A85-8D6B-8A40A18A030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MGEE!$V$60</c:f>
              <c:strCache>
                <c:ptCount val="1"/>
                <c:pt idx="0">
                  <c:v>EBITDA ($000)</c:v>
                </c:pt>
              </c:strCache>
            </c:strRef>
          </c:tx>
          <c:spPr>
            <a:solidFill>
              <a:srgbClr val="FAB81A"/>
            </a:solidFill>
            <a:ln w="25400">
              <a:noFill/>
            </a:ln>
          </c:spPr>
          <c:invertIfNegative val="0"/>
          <c:cat>
            <c:strRef>
              <c:f>MGEE!$F$40:$J$40</c:f>
              <c:strCache>
                <c:ptCount val="5"/>
                <c:pt idx="0">
                  <c:v>2021Y</c:v>
                </c:pt>
                <c:pt idx="1">
                  <c:v>2020Y</c:v>
                </c:pt>
                <c:pt idx="2">
                  <c:v>2019Y</c:v>
                </c:pt>
                <c:pt idx="3">
                  <c:v>2018Y</c:v>
                </c:pt>
                <c:pt idx="4">
                  <c:v>2017Y</c:v>
                </c:pt>
              </c:strCache>
            </c:strRef>
          </c:cat>
          <c:val>
            <c:numRef>
              <c:f>MGEE!$F$76:$J$76</c:f>
              <c:numCache>
                <c:formatCode>#,##0</c:formatCode>
                <c:ptCount val="5"/>
                <c:pt idx="0">
                  <c:v>210971</c:v>
                </c:pt>
                <c:pt idx="1">
                  <c:v>209550</c:v>
                </c:pt>
                <c:pt idx="2">
                  <c:v>201283</c:v>
                </c:pt>
                <c:pt idx="3">
                  <c:v>187674</c:v>
                </c:pt>
                <c:pt idx="4">
                  <c:v>192101</c:v>
                </c:pt>
              </c:numCache>
            </c:numRef>
          </c:val>
          <c:extLst>
            <c:ext xmlns:c16="http://schemas.microsoft.com/office/drawing/2014/chart" uri="{C3380CC4-5D6E-409C-BE32-E72D297353CC}">
              <c16:uniqueId val="{00000000-499D-4B79-BBC0-B12D2D59B3A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MGEE!$V$61</c:f>
              <c:strCache>
                <c:ptCount val="1"/>
                <c:pt idx="0">
                  <c:v>EBITDA/ Interest Expense (x)</c:v>
                </c:pt>
              </c:strCache>
            </c:strRef>
          </c:tx>
          <c:spPr>
            <a:ln w="25400">
              <a:solidFill>
                <a:srgbClr val="5B5E5E"/>
              </a:solidFill>
              <a:prstDash val="solid"/>
            </a:ln>
          </c:spPr>
          <c:marker>
            <c:symbol val="none"/>
          </c:marker>
          <c:cat>
            <c:strRef>
              <c:f>MGEE!$F$40:$J$40</c:f>
              <c:strCache>
                <c:ptCount val="5"/>
                <c:pt idx="0">
                  <c:v>2021Y</c:v>
                </c:pt>
                <c:pt idx="1">
                  <c:v>2020Y</c:v>
                </c:pt>
                <c:pt idx="2">
                  <c:v>2019Y</c:v>
                </c:pt>
                <c:pt idx="3">
                  <c:v>2018Y</c:v>
                </c:pt>
                <c:pt idx="4">
                  <c:v>2017Y</c:v>
                </c:pt>
              </c:strCache>
            </c:strRef>
          </c:cat>
          <c:val>
            <c:numRef>
              <c:f>MGEE!$X$61:$AB$61</c:f>
              <c:numCache>
                <c:formatCode>#,##0.00</c:formatCode>
                <c:ptCount val="5"/>
                <c:pt idx="0">
                  <c:v>8.7496267418712694</c:v>
                </c:pt>
                <c:pt idx="1">
                  <c:v>8.9090599889460496</c:v>
                </c:pt>
                <c:pt idx="2">
                  <c:v>8.7275289424619498</c:v>
                </c:pt>
                <c:pt idx="3">
                  <c:v>9.5708093222499908</c:v>
                </c:pt>
                <c:pt idx="4">
                  <c:v>9.9410577520182208</c:v>
                </c:pt>
              </c:numCache>
            </c:numRef>
          </c:val>
          <c:smooth val="0"/>
          <c:extLst>
            <c:ext xmlns:c16="http://schemas.microsoft.com/office/drawing/2014/chart" uri="{C3380CC4-5D6E-409C-BE32-E72D297353CC}">
              <c16:uniqueId val="{00000001-499D-4B79-BBC0-B12D2D59B3A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MGEE!$V$48:$V$53</c:f>
              <c:strCache>
                <c:ptCount val="6"/>
                <c:pt idx="0">
                  <c:v>Current Year</c:v>
                </c:pt>
                <c:pt idx="1">
                  <c:v>Next Year</c:v>
                </c:pt>
                <c:pt idx="2">
                  <c:v>2Yrs Out</c:v>
                </c:pt>
                <c:pt idx="3">
                  <c:v>3Yrs Out</c:v>
                </c:pt>
                <c:pt idx="4">
                  <c:v>4Yrs Out</c:v>
                </c:pt>
                <c:pt idx="5">
                  <c:v>Thereafter</c:v>
                </c:pt>
              </c:strCache>
            </c:strRef>
          </c:cat>
          <c:val>
            <c:numRef>
              <c:f>MGEE!$X$48:$X$53</c:f>
              <c:numCache>
                <c:formatCode>#,##0</c:formatCode>
                <c:ptCount val="6"/>
                <c:pt idx="0">
                  <c:v>11439</c:v>
                </c:pt>
                <c:pt idx="1">
                  <c:v>55930</c:v>
                </c:pt>
                <c:pt idx="2">
                  <c:v>6309</c:v>
                </c:pt>
                <c:pt idx="3">
                  <c:v>6250</c:v>
                </c:pt>
                <c:pt idx="4">
                  <c:v>21278</c:v>
                </c:pt>
                <c:pt idx="5">
                  <c:v>573108</c:v>
                </c:pt>
              </c:numCache>
            </c:numRef>
          </c:val>
          <c:extLst>
            <c:ext xmlns:c16="http://schemas.microsoft.com/office/drawing/2014/chart" uri="{C3380CC4-5D6E-409C-BE32-E72D297353CC}">
              <c16:uniqueId val="{00000000-3A60-418C-8BDF-BC99EE3B4684}"/>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AEP!$V$60</c:f>
              <c:strCache>
                <c:ptCount val="1"/>
                <c:pt idx="0">
                  <c:v>EBITDA ($000)</c:v>
                </c:pt>
              </c:strCache>
            </c:strRef>
          </c:tx>
          <c:spPr>
            <a:solidFill>
              <a:srgbClr val="FAB81A"/>
            </a:solidFill>
            <a:ln w="25400">
              <a:noFill/>
            </a:ln>
          </c:spPr>
          <c:invertIfNegative val="0"/>
          <c:cat>
            <c:strRef>
              <c:f>AEP!$F$40:$J$40</c:f>
              <c:strCache>
                <c:ptCount val="5"/>
                <c:pt idx="0">
                  <c:v>2021Y</c:v>
                </c:pt>
                <c:pt idx="1">
                  <c:v>2020Y</c:v>
                </c:pt>
                <c:pt idx="2">
                  <c:v>2019Y</c:v>
                </c:pt>
                <c:pt idx="3">
                  <c:v>2018Y</c:v>
                </c:pt>
                <c:pt idx="4">
                  <c:v>2017Y</c:v>
                </c:pt>
              </c:strCache>
            </c:strRef>
          </c:cat>
          <c:val>
            <c:numRef>
              <c:f>AEP!$F$76:$J$76</c:f>
              <c:numCache>
                <c:formatCode>#,##0</c:formatCode>
                <c:ptCount val="5"/>
                <c:pt idx="0">
                  <c:v>6713700</c:v>
                </c:pt>
                <c:pt idx="1">
                  <c:v>6173200</c:v>
                </c:pt>
                <c:pt idx="2">
                  <c:v>5583000</c:v>
                </c:pt>
                <c:pt idx="3">
                  <c:v>5431400</c:v>
                </c:pt>
                <c:pt idx="4">
                  <c:v>5919900</c:v>
                </c:pt>
              </c:numCache>
            </c:numRef>
          </c:val>
          <c:extLst>
            <c:ext xmlns:c16="http://schemas.microsoft.com/office/drawing/2014/chart" uri="{C3380CC4-5D6E-409C-BE32-E72D297353CC}">
              <c16:uniqueId val="{00000000-5F89-4F37-B49D-8AD956393AB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AEP!$V$61</c:f>
              <c:strCache>
                <c:ptCount val="1"/>
                <c:pt idx="0">
                  <c:v>EBITDA/ Interest Expense (x)</c:v>
                </c:pt>
              </c:strCache>
            </c:strRef>
          </c:tx>
          <c:spPr>
            <a:ln w="25400">
              <a:solidFill>
                <a:srgbClr val="5B5E5E"/>
              </a:solidFill>
              <a:prstDash val="solid"/>
            </a:ln>
          </c:spPr>
          <c:marker>
            <c:symbol val="none"/>
          </c:marker>
          <c:cat>
            <c:strRef>
              <c:f>AEP!$F$40:$J$40</c:f>
              <c:strCache>
                <c:ptCount val="5"/>
                <c:pt idx="0">
                  <c:v>2021Y</c:v>
                </c:pt>
                <c:pt idx="1">
                  <c:v>2020Y</c:v>
                </c:pt>
                <c:pt idx="2">
                  <c:v>2019Y</c:v>
                </c:pt>
                <c:pt idx="3">
                  <c:v>2018Y</c:v>
                </c:pt>
                <c:pt idx="4">
                  <c:v>2017Y</c:v>
                </c:pt>
              </c:strCache>
            </c:strRef>
          </c:cat>
          <c:val>
            <c:numRef>
              <c:f>AEP!$X$61:$AB$61</c:f>
              <c:numCache>
                <c:formatCode>#,##0.00</c:formatCode>
                <c:ptCount val="5"/>
                <c:pt idx="0">
                  <c:v>5.5989492119089297</c:v>
                </c:pt>
                <c:pt idx="1">
                  <c:v>5.2957021532126598</c:v>
                </c:pt>
                <c:pt idx="2">
                  <c:v>5.2055944055944101</c:v>
                </c:pt>
                <c:pt idx="3">
                  <c:v>5.5174725721251496</c:v>
                </c:pt>
                <c:pt idx="4">
                  <c:v>6.61441340782123</c:v>
                </c:pt>
              </c:numCache>
            </c:numRef>
          </c:val>
          <c:smooth val="0"/>
          <c:extLst>
            <c:ext xmlns:c16="http://schemas.microsoft.com/office/drawing/2014/chart" uri="{C3380CC4-5D6E-409C-BE32-E72D297353CC}">
              <c16:uniqueId val="{00000001-5F89-4F37-B49D-8AD956393AB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MGEE!$D$44</c:f>
              <c:strCache>
                <c:ptCount val="1"/>
                <c:pt idx="0">
                  <c:v>Debt/ Total Capital (%)</c:v>
                </c:pt>
              </c:strCache>
            </c:strRef>
          </c:tx>
          <c:spPr>
            <a:solidFill>
              <a:srgbClr val="FAB81A"/>
            </a:solidFill>
            <a:ln w="25400">
              <a:noFill/>
            </a:ln>
          </c:spPr>
          <c:invertIfNegative val="0"/>
          <c:cat>
            <c:strRef>
              <c:f>MGEE!$F$40:$J$40</c:f>
              <c:strCache>
                <c:ptCount val="5"/>
                <c:pt idx="0">
                  <c:v>2021Y</c:v>
                </c:pt>
                <c:pt idx="1">
                  <c:v>2020Y</c:v>
                </c:pt>
                <c:pt idx="2">
                  <c:v>2019Y</c:v>
                </c:pt>
                <c:pt idx="3">
                  <c:v>2018Y</c:v>
                </c:pt>
                <c:pt idx="4">
                  <c:v>2017Y</c:v>
                </c:pt>
              </c:strCache>
            </c:strRef>
          </c:cat>
          <c:val>
            <c:numRef>
              <c:f>MGEE!$F$44:$J$44</c:f>
              <c:numCache>
                <c:formatCode>#,##0.00</c:formatCode>
                <c:ptCount val="5"/>
                <c:pt idx="0">
                  <c:v>38.788942466367097</c:v>
                </c:pt>
                <c:pt idx="1">
                  <c:v>38.117517117544402</c:v>
                </c:pt>
                <c:pt idx="2">
                  <c:v>39.657922684941603</c:v>
                </c:pt>
                <c:pt idx="3">
                  <c:v>38.566370096990099</c:v>
                </c:pt>
                <c:pt idx="4">
                  <c:v>35.409445551128798</c:v>
                </c:pt>
              </c:numCache>
            </c:numRef>
          </c:val>
          <c:extLst>
            <c:ext xmlns:c16="http://schemas.microsoft.com/office/drawing/2014/chart" uri="{C3380CC4-5D6E-409C-BE32-E72D297353CC}">
              <c16:uniqueId val="{00000000-02FB-4A2D-9D88-082D738799D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MGEE!$V$71</c:f>
              <c:strCache>
                <c:ptCount val="1"/>
                <c:pt idx="0">
                  <c:v> Average Debt/ EBITDA (x)</c:v>
                </c:pt>
              </c:strCache>
            </c:strRef>
          </c:tx>
          <c:spPr>
            <a:ln w="25400">
              <a:solidFill>
                <a:srgbClr val="5B5E5E"/>
              </a:solidFill>
              <a:prstDash val="solid"/>
            </a:ln>
          </c:spPr>
          <c:marker>
            <c:symbol val="none"/>
          </c:marker>
          <c:cat>
            <c:strRef>
              <c:f>MGEE!$F$40:$J$40</c:f>
              <c:strCache>
                <c:ptCount val="5"/>
                <c:pt idx="0">
                  <c:v>2021Y</c:v>
                </c:pt>
                <c:pt idx="1">
                  <c:v>2020Y</c:v>
                </c:pt>
                <c:pt idx="2">
                  <c:v>2019Y</c:v>
                </c:pt>
                <c:pt idx="3">
                  <c:v>2018Y</c:v>
                </c:pt>
                <c:pt idx="4">
                  <c:v>2017Y</c:v>
                </c:pt>
              </c:strCache>
            </c:strRef>
          </c:cat>
          <c:val>
            <c:numRef>
              <c:f>MGEE!$X$71:$AB$71</c:f>
              <c:numCache>
                <c:formatCode>#,##0.00</c:formatCode>
                <c:ptCount val="5"/>
                <c:pt idx="0">
                  <c:v>2.92522609742571</c:v>
                </c:pt>
                <c:pt idx="1">
                  <c:v>2.6980082319255501</c:v>
                </c:pt>
                <c:pt idx="2">
                  <c:v>2.6899384200354701</c:v>
                </c:pt>
                <c:pt idx="3">
                  <c:v>2.4536896426782602</c:v>
                </c:pt>
                <c:pt idx="4">
                  <c:v>2.08014859370852</c:v>
                </c:pt>
              </c:numCache>
            </c:numRef>
          </c:val>
          <c:smooth val="0"/>
          <c:extLst>
            <c:ext xmlns:c16="http://schemas.microsoft.com/office/drawing/2014/chart" uri="{C3380CC4-5D6E-409C-BE32-E72D297353CC}">
              <c16:uniqueId val="{00000001-02FB-4A2D-9D88-082D738799D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A75-4FF8-AC15-03A4E366BC76}"/>
              </c:ext>
            </c:extLst>
          </c:dPt>
          <c:dPt>
            <c:idx val="1"/>
            <c:bubble3D val="0"/>
            <c:spPr>
              <a:solidFill>
                <a:srgbClr val="5B5E5E"/>
              </a:solidFill>
              <a:ln w="25400">
                <a:noFill/>
              </a:ln>
            </c:spPr>
            <c:extLst>
              <c:ext xmlns:c16="http://schemas.microsoft.com/office/drawing/2014/chart" uri="{C3380CC4-5D6E-409C-BE32-E72D297353CC}">
                <c16:uniqueId val="{00000003-5A75-4FF8-AC15-03A4E366BC76}"/>
              </c:ext>
            </c:extLst>
          </c:dPt>
          <c:dPt>
            <c:idx val="2"/>
            <c:bubble3D val="0"/>
            <c:spPr>
              <a:solidFill>
                <a:srgbClr val="008794"/>
              </a:solidFill>
              <a:ln w="25400">
                <a:noFill/>
              </a:ln>
            </c:spPr>
            <c:extLst>
              <c:ext xmlns:c16="http://schemas.microsoft.com/office/drawing/2014/chart" uri="{C3380CC4-5D6E-409C-BE32-E72D297353CC}">
                <c16:uniqueId val="{00000005-5A75-4FF8-AC15-03A4E366BC76}"/>
              </c:ext>
            </c:extLst>
          </c:dPt>
          <c:cat>
            <c:multiLvlStrRef>
              <c:f>'MGEE (2)'!$V$67:$X$69</c:f>
              <c:multiLvlStrCache>
                <c:ptCount val="3"/>
                <c:lvl>
                  <c:pt idx="0">
                    <c:v>50.13%</c:v>
                  </c:pt>
                  <c:pt idx="1">
                    <c:v>0.00%</c:v>
                  </c:pt>
                  <c:pt idx="2">
                    <c:v>40.61%</c:v>
                  </c:pt>
                </c:lvl>
                <c:lvl>
                  <c:pt idx="0">
                    <c:v>Commom Equity -</c:v>
                  </c:pt>
                  <c:pt idx="1">
                    <c:v>Total Preferred -</c:v>
                  </c:pt>
                  <c:pt idx="2">
                    <c:v>Total Debt -</c:v>
                  </c:pt>
                </c:lvl>
              </c:multiLvlStrCache>
            </c:multiLvlStrRef>
          </c:cat>
          <c:val>
            <c:numRef>
              <c:f>'MGEE (2)'!$X$67:$X$69</c:f>
              <c:numCache>
                <c:formatCode>0.00"%"</c:formatCode>
                <c:ptCount val="3"/>
                <c:pt idx="0">
                  <c:v>50.128531978955898</c:v>
                </c:pt>
                <c:pt idx="1">
                  <c:v>0</c:v>
                </c:pt>
                <c:pt idx="2">
                  <c:v>40.605004577509597</c:v>
                </c:pt>
              </c:numCache>
            </c:numRef>
          </c:val>
          <c:extLst>
            <c:ext xmlns:c16="http://schemas.microsoft.com/office/drawing/2014/chart" uri="{C3380CC4-5D6E-409C-BE32-E72D297353CC}">
              <c16:uniqueId val="{00000006-5A75-4FF8-AC15-03A4E366BC7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'MGEE (2)'!$V$60</c:f>
              <c:strCache>
                <c:ptCount val="1"/>
                <c:pt idx="0">
                  <c:v>EBITDA ($000)</c:v>
                </c:pt>
              </c:strCache>
            </c:strRef>
          </c:tx>
          <c:spPr>
            <a:solidFill>
              <a:srgbClr val="FAB81A"/>
            </a:solidFill>
            <a:ln w="25400">
              <a:noFill/>
            </a:ln>
          </c:spPr>
          <c:invertIfNegative val="0"/>
          <c:cat>
            <c:strRef>
              <c:f>'MGEE (2)'!$F$40:$J$40</c:f>
              <c:strCache>
                <c:ptCount val="5"/>
                <c:pt idx="0">
                  <c:v>2021Y</c:v>
                </c:pt>
                <c:pt idx="1">
                  <c:v>2020Y</c:v>
                </c:pt>
                <c:pt idx="2">
                  <c:v>2019Y</c:v>
                </c:pt>
                <c:pt idx="3">
                  <c:v>2018Y</c:v>
                </c:pt>
                <c:pt idx="4">
                  <c:v>2017Y</c:v>
                </c:pt>
              </c:strCache>
            </c:strRef>
          </c:cat>
          <c:val>
            <c:numRef>
              <c:f>'MGEE (2)'!$F$76:$J$76</c:f>
              <c:numCache>
                <c:formatCode>#,##0</c:formatCode>
                <c:ptCount val="5"/>
                <c:pt idx="0">
                  <c:v>204166</c:v>
                </c:pt>
                <c:pt idx="1">
                  <c:v>200188</c:v>
                </c:pt>
                <c:pt idx="2">
                  <c:v>194057</c:v>
                </c:pt>
                <c:pt idx="3">
                  <c:v>182106</c:v>
                </c:pt>
                <c:pt idx="4">
                  <c:v>185163</c:v>
                </c:pt>
              </c:numCache>
            </c:numRef>
          </c:val>
          <c:extLst>
            <c:ext xmlns:c16="http://schemas.microsoft.com/office/drawing/2014/chart" uri="{C3380CC4-5D6E-409C-BE32-E72D297353CC}">
              <c16:uniqueId val="{00000000-6EF3-4146-9890-277BB4EB8DD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'MGEE (2)'!$V$61</c:f>
              <c:strCache>
                <c:ptCount val="1"/>
                <c:pt idx="0">
                  <c:v>EBITDA/ Interest Expense (x)</c:v>
                </c:pt>
              </c:strCache>
            </c:strRef>
          </c:tx>
          <c:spPr>
            <a:ln w="25400">
              <a:solidFill>
                <a:srgbClr val="5B5E5E"/>
              </a:solidFill>
              <a:prstDash val="solid"/>
            </a:ln>
          </c:spPr>
          <c:marker>
            <c:symbol val="none"/>
          </c:marker>
          <c:cat>
            <c:strRef>
              <c:f>'MGEE (2)'!$F$40:$J$40</c:f>
              <c:strCache>
                <c:ptCount val="5"/>
                <c:pt idx="0">
                  <c:v>2021Y</c:v>
                </c:pt>
                <c:pt idx="1">
                  <c:v>2020Y</c:v>
                </c:pt>
                <c:pt idx="2">
                  <c:v>2019Y</c:v>
                </c:pt>
                <c:pt idx="3">
                  <c:v>2018Y</c:v>
                </c:pt>
                <c:pt idx="4">
                  <c:v>2017Y</c:v>
                </c:pt>
              </c:strCache>
            </c:strRef>
          </c:cat>
          <c:val>
            <c:numRef>
              <c:f>'MGEE (2)'!$X$61:$AB$61</c:f>
              <c:numCache>
                <c:formatCode>#,##0.00</c:formatCode>
                <c:ptCount val="5"/>
                <c:pt idx="0">
                  <c:v>8.4530286092824891</c:v>
                </c:pt>
                <c:pt idx="1">
                  <c:v>8.4674731410202195</c:v>
                </c:pt>
                <c:pt idx="2">
                  <c:v>7.98654210223064</c:v>
                </c:pt>
                <c:pt idx="3">
                  <c:v>8.5911213851016708</c:v>
                </c:pt>
                <c:pt idx="4">
                  <c:v>9.2470535357570895</c:v>
                </c:pt>
              </c:numCache>
            </c:numRef>
          </c:val>
          <c:smooth val="0"/>
          <c:extLst>
            <c:ext xmlns:c16="http://schemas.microsoft.com/office/drawing/2014/chart" uri="{C3380CC4-5D6E-409C-BE32-E72D297353CC}">
              <c16:uniqueId val="{00000001-6EF3-4146-9890-277BB4EB8DD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'MGEE (2)'!$V$48:$V$53</c:f>
              <c:strCache>
                <c:ptCount val="6"/>
                <c:pt idx="0">
                  <c:v>Current Year</c:v>
                </c:pt>
                <c:pt idx="1">
                  <c:v>Next Year</c:v>
                </c:pt>
                <c:pt idx="2">
                  <c:v>2Yrs Out</c:v>
                </c:pt>
                <c:pt idx="3">
                  <c:v>3Yrs Out</c:v>
                </c:pt>
                <c:pt idx="4">
                  <c:v>4Yrs Out</c:v>
                </c:pt>
                <c:pt idx="5">
                  <c:v>Thereafter</c:v>
                </c:pt>
              </c:strCache>
            </c:strRef>
          </c:cat>
          <c:val>
            <c:numRef>
              <c:f>'MGEE (2)'!$X$48:$X$53</c:f>
              <c:numCache>
                <c:formatCode>#,##0</c:formatCode>
                <c:ptCount val="6"/>
                <c:pt idx="0">
                  <c:v>11439</c:v>
                </c:pt>
                <c:pt idx="1">
                  <c:v>55930</c:v>
                </c:pt>
                <c:pt idx="2">
                  <c:v>6309</c:v>
                </c:pt>
                <c:pt idx="3">
                  <c:v>6250</c:v>
                </c:pt>
                <c:pt idx="4">
                  <c:v>21278</c:v>
                </c:pt>
                <c:pt idx="5">
                  <c:v>573108</c:v>
                </c:pt>
              </c:numCache>
            </c:numRef>
          </c:val>
          <c:extLst>
            <c:ext xmlns:c16="http://schemas.microsoft.com/office/drawing/2014/chart" uri="{C3380CC4-5D6E-409C-BE32-E72D297353CC}">
              <c16:uniqueId val="{00000000-AEEC-493D-9AA4-183FFFB99D0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'MGEE (2)'!$D$44</c:f>
              <c:strCache>
                <c:ptCount val="1"/>
                <c:pt idx="0">
                  <c:v>Debt/ Total Capital (%)</c:v>
                </c:pt>
              </c:strCache>
            </c:strRef>
          </c:tx>
          <c:spPr>
            <a:solidFill>
              <a:srgbClr val="FAB81A"/>
            </a:solidFill>
            <a:ln w="25400">
              <a:noFill/>
            </a:ln>
          </c:spPr>
          <c:invertIfNegative val="0"/>
          <c:cat>
            <c:strRef>
              <c:f>'MGEE (2)'!$F$40:$J$40</c:f>
              <c:strCache>
                <c:ptCount val="5"/>
                <c:pt idx="0">
                  <c:v>2021Y</c:v>
                </c:pt>
                <c:pt idx="1">
                  <c:v>2020Y</c:v>
                </c:pt>
                <c:pt idx="2">
                  <c:v>2019Y</c:v>
                </c:pt>
                <c:pt idx="3">
                  <c:v>2018Y</c:v>
                </c:pt>
                <c:pt idx="4">
                  <c:v>2017Y</c:v>
                </c:pt>
              </c:strCache>
            </c:strRef>
          </c:cat>
          <c:val>
            <c:numRef>
              <c:f>'MGEE (2)'!$F$44:$J$44</c:f>
              <c:numCache>
                <c:formatCode>#,##0.00</c:formatCode>
                <c:ptCount val="5"/>
                <c:pt idx="0">
                  <c:v>40.605004577509597</c:v>
                </c:pt>
                <c:pt idx="1">
                  <c:v>40.819190722401999</c:v>
                </c:pt>
                <c:pt idx="2">
                  <c:v>41.969021347731797</c:v>
                </c:pt>
                <c:pt idx="3">
                  <c:v>42.549633299075701</c:v>
                </c:pt>
                <c:pt idx="4">
                  <c:v>40.269797533856803</c:v>
                </c:pt>
              </c:numCache>
            </c:numRef>
          </c:val>
          <c:extLst>
            <c:ext xmlns:c16="http://schemas.microsoft.com/office/drawing/2014/chart" uri="{C3380CC4-5D6E-409C-BE32-E72D297353CC}">
              <c16:uniqueId val="{00000000-93F5-408B-B06C-A15BC625892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'MGEE (2)'!$V$71</c:f>
              <c:strCache>
                <c:ptCount val="1"/>
                <c:pt idx="0">
                  <c:v> Average Debt/ EBITDA (x)</c:v>
                </c:pt>
              </c:strCache>
            </c:strRef>
          </c:tx>
          <c:spPr>
            <a:ln w="25400">
              <a:solidFill>
                <a:srgbClr val="5B5E5E"/>
              </a:solidFill>
              <a:prstDash val="solid"/>
            </a:ln>
          </c:spPr>
          <c:marker>
            <c:symbol val="none"/>
          </c:marker>
          <c:cat>
            <c:strRef>
              <c:f>'MGEE (2)'!$F$40:$J$40</c:f>
              <c:strCache>
                <c:ptCount val="5"/>
                <c:pt idx="0">
                  <c:v>2021Y</c:v>
                </c:pt>
                <c:pt idx="1">
                  <c:v>2020Y</c:v>
                </c:pt>
                <c:pt idx="2">
                  <c:v>2019Y</c:v>
                </c:pt>
                <c:pt idx="3">
                  <c:v>2018Y</c:v>
                </c:pt>
                <c:pt idx="4">
                  <c:v>2017Y</c:v>
                </c:pt>
              </c:strCache>
            </c:strRef>
          </c:cat>
          <c:val>
            <c:numRef>
              <c:f>'MGEE (2)'!$X$71:$AB$71</c:f>
              <c:numCache>
                <c:formatCode>#,##0.00</c:formatCode>
                <c:ptCount val="5"/>
                <c:pt idx="0">
                  <c:v>3.0227259925746699</c:v>
                </c:pt>
                <c:pt idx="1">
                  <c:v>2.8241833926109501</c:v>
                </c:pt>
                <c:pt idx="2">
                  <c:v>2.7889614906960301</c:v>
                </c:pt>
                <c:pt idx="3">
                  <c:v>2.5274970346940799</c:v>
                </c:pt>
                <c:pt idx="4">
                  <c:v>2.1580911143154999</c:v>
                </c:pt>
              </c:numCache>
            </c:numRef>
          </c:val>
          <c:smooth val="0"/>
          <c:extLst>
            <c:ext xmlns:c16="http://schemas.microsoft.com/office/drawing/2014/chart" uri="{C3380CC4-5D6E-409C-BE32-E72D297353CC}">
              <c16:uniqueId val="{00000001-93F5-408B-B06C-A15BC625892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36F-4AB1-ADE8-701477CD5CD3}"/>
              </c:ext>
            </c:extLst>
          </c:dPt>
          <c:dPt>
            <c:idx val="1"/>
            <c:bubble3D val="0"/>
            <c:spPr>
              <a:solidFill>
                <a:srgbClr val="5B5E5E"/>
              </a:solidFill>
              <a:ln w="25400">
                <a:noFill/>
              </a:ln>
            </c:spPr>
            <c:extLst>
              <c:ext xmlns:c16="http://schemas.microsoft.com/office/drawing/2014/chart" uri="{C3380CC4-5D6E-409C-BE32-E72D297353CC}">
                <c16:uniqueId val="{00000003-E36F-4AB1-ADE8-701477CD5CD3}"/>
              </c:ext>
            </c:extLst>
          </c:dPt>
          <c:dPt>
            <c:idx val="2"/>
            <c:bubble3D val="0"/>
            <c:spPr>
              <a:solidFill>
                <a:srgbClr val="008794"/>
              </a:solidFill>
              <a:ln w="25400">
                <a:noFill/>
              </a:ln>
            </c:spPr>
            <c:extLst>
              <c:ext xmlns:c16="http://schemas.microsoft.com/office/drawing/2014/chart" uri="{C3380CC4-5D6E-409C-BE32-E72D297353CC}">
                <c16:uniqueId val="{00000005-E36F-4AB1-ADE8-701477CD5CD3}"/>
              </c:ext>
            </c:extLst>
          </c:dPt>
          <c:cat>
            <c:multiLvlStrRef>
              <c:f>NEE!$V$67:$X$69</c:f>
              <c:multiLvlStrCache>
                <c:ptCount val="3"/>
                <c:lvl>
                  <c:pt idx="0">
                    <c:v>36.74%</c:v>
                  </c:pt>
                  <c:pt idx="1">
                    <c:v>0.00%</c:v>
                  </c:pt>
                  <c:pt idx="2">
                    <c:v>54.90%</c:v>
                  </c:pt>
                </c:lvl>
                <c:lvl>
                  <c:pt idx="0">
                    <c:v>Commom Equity -</c:v>
                  </c:pt>
                  <c:pt idx="1">
                    <c:v>Total Preferred -</c:v>
                  </c:pt>
                  <c:pt idx="2">
                    <c:v>Total Debt -</c:v>
                  </c:pt>
                </c:lvl>
              </c:multiLvlStrCache>
            </c:multiLvlStrRef>
          </c:cat>
          <c:val>
            <c:numRef>
              <c:f>NEE!$X$67:$X$69</c:f>
              <c:numCache>
                <c:formatCode>0.00"%"</c:formatCode>
                <c:ptCount val="3"/>
                <c:pt idx="0">
                  <c:v>36.742353161944102</c:v>
                </c:pt>
                <c:pt idx="1">
                  <c:v>0</c:v>
                </c:pt>
                <c:pt idx="2">
                  <c:v>54.895260293725499</c:v>
                </c:pt>
              </c:numCache>
            </c:numRef>
          </c:val>
          <c:extLst>
            <c:ext xmlns:c16="http://schemas.microsoft.com/office/drawing/2014/chart" uri="{C3380CC4-5D6E-409C-BE32-E72D297353CC}">
              <c16:uniqueId val="{00000006-E36F-4AB1-ADE8-701477CD5CD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NEE!$V$60</c:f>
              <c:strCache>
                <c:ptCount val="1"/>
                <c:pt idx="0">
                  <c:v>EBITDA ($000)</c:v>
                </c:pt>
              </c:strCache>
            </c:strRef>
          </c:tx>
          <c:spPr>
            <a:solidFill>
              <a:srgbClr val="FAB81A"/>
            </a:solidFill>
            <a:ln w="25400">
              <a:noFill/>
            </a:ln>
          </c:spPr>
          <c:invertIfNegative val="0"/>
          <c:cat>
            <c:strRef>
              <c:f>NEE!$F$40:$J$40</c:f>
              <c:strCache>
                <c:ptCount val="5"/>
                <c:pt idx="0">
                  <c:v>2021Y</c:v>
                </c:pt>
                <c:pt idx="1">
                  <c:v>2020Y</c:v>
                </c:pt>
                <c:pt idx="2">
                  <c:v>2019Y</c:v>
                </c:pt>
                <c:pt idx="3">
                  <c:v>2018Y</c:v>
                </c:pt>
                <c:pt idx="4">
                  <c:v>2017Y</c:v>
                </c:pt>
              </c:strCache>
            </c:strRef>
          </c:cat>
          <c:val>
            <c:numRef>
              <c:f>NEE!$F$76:$J$76</c:f>
              <c:numCache>
                <c:formatCode>#,##0</c:formatCode>
                <c:ptCount val="5"/>
                <c:pt idx="0">
                  <c:v>8659000</c:v>
                </c:pt>
                <c:pt idx="1">
                  <c:v>8678000</c:v>
                </c:pt>
                <c:pt idx="2">
                  <c:v>10563000</c:v>
                </c:pt>
                <c:pt idx="3">
                  <c:v>12997000</c:v>
                </c:pt>
                <c:pt idx="4">
                  <c:v>8859000</c:v>
                </c:pt>
              </c:numCache>
            </c:numRef>
          </c:val>
          <c:extLst>
            <c:ext xmlns:c16="http://schemas.microsoft.com/office/drawing/2014/chart" uri="{C3380CC4-5D6E-409C-BE32-E72D297353CC}">
              <c16:uniqueId val="{00000000-3BB1-440D-A4AB-EF23092C21D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NEE!$V$61</c:f>
              <c:strCache>
                <c:ptCount val="1"/>
                <c:pt idx="0">
                  <c:v>EBITDA/ Interest Expense (x)</c:v>
                </c:pt>
              </c:strCache>
            </c:strRef>
          </c:tx>
          <c:spPr>
            <a:ln w="25400">
              <a:solidFill>
                <a:srgbClr val="5B5E5E"/>
              </a:solidFill>
              <a:prstDash val="solid"/>
            </a:ln>
          </c:spPr>
          <c:marker>
            <c:symbol val="none"/>
          </c:marker>
          <c:cat>
            <c:strRef>
              <c:f>NEE!$F$40:$J$40</c:f>
              <c:strCache>
                <c:ptCount val="5"/>
                <c:pt idx="0">
                  <c:v>2021Y</c:v>
                </c:pt>
                <c:pt idx="1">
                  <c:v>2020Y</c:v>
                </c:pt>
                <c:pt idx="2">
                  <c:v>2019Y</c:v>
                </c:pt>
                <c:pt idx="3">
                  <c:v>2018Y</c:v>
                </c:pt>
                <c:pt idx="4">
                  <c:v>2017Y</c:v>
                </c:pt>
              </c:strCache>
            </c:strRef>
          </c:cat>
          <c:val>
            <c:numRef>
              <c:f>NEE!$X$61:$AB$61</c:f>
              <c:numCache>
                <c:formatCode>#,##0.00</c:formatCode>
                <c:ptCount val="5"/>
                <c:pt idx="0">
                  <c:v>6.8181102362204697</c:v>
                </c:pt>
                <c:pt idx="1">
                  <c:v>4.4502564102564097</c:v>
                </c:pt>
                <c:pt idx="2">
                  <c:v>4.6967541129390797</c:v>
                </c:pt>
                <c:pt idx="3">
                  <c:v>8.6762349799732998</c:v>
                </c:pt>
                <c:pt idx="4">
                  <c:v>5.68613607188703</c:v>
                </c:pt>
              </c:numCache>
            </c:numRef>
          </c:val>
          <c:smooth val="0"/>
          <c:extLst>
            <c:ext xmlns:c16="http://schemas.microsoft.com/office/drawing/2014/chart" uri="{C3380CC4-5D6E-409C-BE32-E72D297353CC}">
              <c16:uniqueId val="{00000001-3BB1-440D-A4AB-EF23092C21D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NEE!$V$48:$V$53</c:f>
              <c:strCache>
                <c:ptCount val="6"/>
                <c:pt idx="0">
                  <c:v>Current Year</c:v>
                </c:pt>
                <c:pt idx="1">
                  <c:v>Next Year</c:v>
                </c:pt>
                <c:pt idx="2">
                  <c:v>2Yrs Out</c:v>
                </c:pt>
                <c:pt idx="3">
                  <c:v>3Yrs Out</c:v>
                </c:pt>
                <c:pt idx="4">
                  <c:v>4Yrs Out</c:v>
                </c:pt>
                <c:pt idx="5">
                  <c:v>Thereafter</c:v>
                </c:pt>
              </c:strCache>
            </c:strRef>
          </c:cat>
          <c:val>
            <c:numRef>
              <c:f>NEE!$X$48:$X$53</c:f>
              <c:numCache>
                <c:formatCode>#,##0</c:formatCode>
                <c:ptCount val="6"/>
                <c:pt idx="0">
                  <c:v>3867000</c:v>
                </c:pt>
                <c:pt idx="1">
                  <c:v>8394000</c:v>
                </c:pt>
                <c:pt idx="2">
                  <c:v>3672000</c:v>
                </c:pt>
                <c:pt idx="3">
                  <c:v>6536000</c:v>
                </c:pt>
                <c:pt idx="4">
                  <c:v>1322000</c:v>
                </c:pt>
                <c:pt idx="5">
                  <c:v>31236000</c:v>
                </c:pt>
              </c:numCache>
            </c:numRef>
          </c:val>
          <c:extLst>
            <c:ext xmlns:c16="http://schemas.microsoft.com/office/drawing/2014/chart" uri="{C3380CC4-5D6E-409C-BE32-E72D297353CC}">
              <c16:uniqueId val="{00000000-EBC5-49B2-BE27-DD4C54CAF5C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NEE!$D$44</c:f>
              <c:strCache>
                <c:ptCount val="1"/>
                <c:pt idx="0">
                  <c:v>Debt/ Total Capital (%)</c:v>
                </c:pt>
              </c:strCache>
            </c:strRef>
          </c:tx>
          <c:spPr>
            <a:solidFill>
              <a:srgbClr val="FAB81A"/>
            </a:solidFill>
            <a:ln w="25400">
              <a:noFill/>
            </a:ln>
          </c:spPr>
          <c:invertIfNegative val="0"/>
          <c:cat>
            <c:strRef>
              <c:f>NEE!$F$40:$J$40</c:f>
              <c:strCache>
                <c:ptCount val="5"/>
                <c:pt idx="0">
                  <c:v>2021Y</c:v>
                </c:pt>
                <c:pt idx="1">
                  <c:v>2020Y</c:v>
                </c:pt>
                <c:pt idx="2">
                  <c:v>2019Y</c:v>
                </c:pt>
                <c:pt idx="3">
                  <c:v>2018Y</c:v>
                </c:pt>
                <c:pt idx="4">
                  <c:v>2017Y</c:v>
                </c:pt>
              </c:strCache>
            </c:strRef>
          </c:cat>
          <c:val>
            <c:numRef>
              <c:f>NEE!$F$44:$J$44</c:f>
              <c:numCache>
                <c:formatCode>#,##0.00</c:formatCode>
                <c:ptCount val="5"/>
                <c:pt idx="0">
                  <c:v>54.895260293725499</c:v>
                </c:pt>
                <c:pt idx="1">
                  <c:v>52.042482788066401</c:v>
                </c:pt>
                <c:pt idx="2">
                  <c:v>50.7589663936741</c:v>
                </c:pt>
                <c:pt idx="3">
                  <c:v>50.023087985012602</c:v>
                </c:pt>
                <c:pt idx="4">
                  <c:v>54.411991725585899</c:v>
                </c:pt>
              </c:numCache>
            </c:numRef>
          </c:val>
          <c:extLst>
            <c:ext xmlns:c16="http://schemas.microsoft.com/office/drawing/2014/chart" uri="{C3380CC4-5D6E-409C-BE32-E72D297353CC}">
              <c16:uniqueId val="{00000000-9FDC-466E-B711-D05AC45A97E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NEE!$V$71</c:f>
              <c:strCache>
                <c:ptCount val="1"/>
                <c:pt idx="0">
                  <c:v> Average Debt/ EBITDA (x)</c:v>
                </c:pt>
              </c:strCache>
            </c:strRef>
          </c:tx>
          <c:spPr>
            <a:ln w="25400">
              <a:solidFill>
                <a:srgbClr val="5B5E5E"/>
              </a:solidFill>
              <a:prstDash val="solid"/>
            </a:ln>
          </c:spPr>
          <c:marker>
            <c:symbol val="none"/>
          </c:marker>
          <c:cat>
            <c:strRef>
              <c:f>NEE!$F$40:$J$40</c:f>
              <c:strCache>
                <c:ptCount val="5"/>
                <c:pt idx="0">
                  <c:v>2021Y</c:v>
                </c:pt>
                <c:pt idx="1">
                  <c:v>2020Y</c:v>
                </c:pt>
                <c:pt idx="2">
                  <c:v>2019Y</c:v>
                </c:pt>
                <c:pt idx="3">
                  <c:v>2018Y</c:v>
                </c:pt>
                <c:pt idx="4">
                  <c:v>2017Y</c:v>
                </c:pt>
              </c:strCache>
            </c:strRef>
          </c:cat>
          <c:val>
            <c:numRef>
              <c:f>NEE!$X$71:$AB$71</c:f>
              <c:numCache>
                <c:formatCode>#,##0.00</c:formatCode>
                <c:ptCount val="5"/>
                <c:pt idx="0">
                  <c:v>6.1641067097817297</c:v>
                </c:pt>
                <c:pt idx="1">
                  <c:v>5.41577840516248</c:v>
                </c:pt>
                <c:pt idx="2">
                  <c:v>3.8872361071665198</c:v>
                </c:pt>
                <c:pt idx="3">
                  <c:v>2.5746422251288799</c:v>
                </c:pt>
                <c:pt idx="4">
                  <c:v>3.8490941415509701</c:v>
                </c:pt>
              </c:numCache>
            </c:numRef>
          </c:val>
          <c:smooth val="0"/>
          <c:extLst>
            <c:ext xmlns:c16="http://schemas.microsoft.com/office/drawing/2014/chart" uri="{C3380CC4-5D6E-409C-BE32-E72D297353CC}">
              <c16:uniqueId val="{00000001-9FDC-466E-B711-D05AC45A97E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D14-4923-9B32-0D5A8DB77515}"/>
              </c:ext>
            </c:extLst>
          </c:dPt>
          <c:dPt>
            <c:idx val="1"/>
            <c:bubble3D val="0"/>
            <c:spPr>
              <a:solidFill>
                <a:srgbClr val="5B5E5E"/>
              </a:solidFill>
              <a:ln w="25400">
                <a:noFill/>
              </a:ln>
            </c:spPr>
            <c:extLst>
              <c:ext xmlns:c16="http://schemas.microsoft.com/office/drawing/2014/chart" uri="{C3380CC4-5D6E-409C-BE32-E72D297353CC}">
                <c16:uniqueId val="{00000003-BD14-4923-9B32-0D5A8DB77515}"/>
              </c:ext>
            </c:extLst>
          </c:dPt>
          <c:dPt>
            <c:idx val="2"/>
            <c:bubble3D val="0"/>
            <c:spPr>
              <a:solidFill>
                <a:srgbClr val="008794"/>
              </a:solidFill>
              <a:ln w="25400">
                <a:noFill/>
              </a:ln>
            </c:spPr>
            <c:extLst>
              <c:ext xmlns:c16="http://schemas.microsoft.com/office/drawing/2014/chart" uri="{C3380CC4-5D6E-409C-BE32-E72D297353CC}">
                <c16:uniqueId val="{00000005-BD14-4923-9B32-0D5A8DB77515}"/>
              </c:ext>
            </c:extLst>
          </c:dPt>
          <c:cat>
            <c:multiLvlStrRef>
              <c:f>FPL!$V$67:$X$69</c:f>
              <c:multiLvlStrCache>
                <c:ptCount val="3"/>
                <c:lvl>
                  <c:pt idx="0">
                    <c:v>62.57%</c:v>
                  </c:pt>
                  <c:pt idx="1">
                    <c:v>0.00%</c:v>
                  </c:pt>
                  <c:pt idx="2">
                    <c:v>37.43%</c:v>
                  </c:pt>
                </c:lvl>
                <c:lvl>
                  <c:pt idx="0">
                    <c:v>Commom Equity -</c:v>
                  </c:pt>
                  <c:pt idx="1">
                    <c:v>Total Preferred -</c:v>
                  </c:pt>
                  <c:pt idx="2">
                    <c:v>Total Debt -</c:v>
                  </c:pt>
                </c:lvl>
              </c:multiLvlStrCache>
            </c:multiLvlStrRef>
          </c:cat>
          <c:val>
            <c:numRef>
              <c:f>FPL!$X$67:$X$69</c:f>
              <c:numCache>
                <c:formatCode>0.00"%"</c:formatCode>
                <c:ptCount val="3"/>
                <c:pt idx="0">
                  <c:v>62.574972991096402</c:v>
                </c:pt>
                <c:pt idx="1">
                  <c:v>0</c:v>
                </c:pt>
                <c:pt idx="2">
                  <c:v>37.425027008903598</c:v>
                </c:pt>
              </c:numCache>
            </c:numRef>
          </c:val>
          <c:extLst>
            <c:ext xmlns:c16="http://schemas.microsoft.com/office/drawing/2014/chart" uri="{C3380CC4-5D6E-409C-BE32-E72D297353CC}">
              <c16:uniqueId val="{00000006-BD14-4923-9B32-0D5A8DB7751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AEP!$V$48:$V$53</c:f>
              <c:strCache>
                <c:ptCount val="6"/>
                <c:pt idx="0">
                  <c:v>Current Year</c:v>
                </c:pt>
                <c:pt idx="1">
                  <c:v>Next Year</c:v>
                </c:pt>
                <c:pt idx="2">
                  <c:v>2Yrs Out</c:v>
                </c:pt>
                <c:pt idx="3">
                  <c:v>3Yrs Out</c:v>
                </c:pt>
                <c:pt idx="4">
                  <c:v>4Yrs Out</c:v>
                </c:pt>
                <c:pt idx="5">
                  <c:v>Thereafter</c:v>
                </c:pt>
              </c:strCache>
            </c:strRef>
          </c:cat>
          <c:val>
            <c:numRef>
              <c:f>AEP!$X$48:$X$53</c:f>
              <c:numCache>
                <c:formatCode>#,##0</c:formatCode>
                <c:ptCount val="6"/>
                <c:pt idx="0">
                  <c:v>5072400</c:v>
                </c:pt>
                <c:pt idx="1">
                  <c:v>2690900</c:v>
                </c:pt>
                <c:pt idx="2">
                  <c:v>1526900</c:v>
                </c:pt>
                <c:pt idx="3">
                  <c:v>1798000</c:v>
                </c:pt>
                <c:pt idx="4">
                  <c:v>1518000</c:v>
                </c:pt>
                <c:pt idx="5">
                  <c:v>24285900</c:v>
                </c:pt>
              </c:numCache>
            </c:numRef>
          </c:val>
          <c:extLst>
            <c:ext xmlns:c16="http://schemas.microsoft.com/office/drawing/2014/chart" uri="{C3380CC4-5D6E-409C-BE32-E72D297353CC}">
              <c16:uniqueId val="{00000000-AFE2-4EDA-90D9-EFEC63A6048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FPL!$V$60</c:f>
              <c:strCache>
                <c:ptCount val="1"/>
                <c:pt idx="0">
                  <c:v>EBITDA ($000)</c:v>
                </c:pt>
              </c:strCache>
            </c:strRef>
          </c:tx>
          <c:spPr>
            <a:solidFill>
              <a:srgbClr val="FAB81A"/>
            </a:solidFill>
            <a:ln w="25400">
              <a:noFill/>
            </a:ln>
          </c:spPr>
          <c:invertIfNegative val="0"/>
          <c:cat>
            <c:strRef>
              <c:f>FPL!$F$40:$J$40</c:f>
              <c:strCache>
                <c:ptCount val="5"/>
                <c:pt idx="0">
                  <c:v>2021Y</c:v>
                </c:pt>
                <c:pt idx="1">
                  <c:v>2020Y</c:v>
                </c:pt>
                <c:pt idx="2">
                  <c:v>2019Y</c:v>
                </c:pt>
                <c:pt idx="3">
                  <c:v>2018Y</c:v>
                </c:pt>
                <c:pt idx="4">
                  <c:v>2017Y</c:v>
                </c:pt>
              </c:strCache>
            </c:strRef>
          </c:cat>
          <c:val>
            <c:numRef>
              <c:f>FPL!$F$76:$J$76</c:f>
              <c:numCache>
                <c:formatCode>#,##0</c:formatCode>
                <c:ptCount val="5"/>
                <c:pt idx="0">
                  <c:v>7099000</c:v>
                </c:pt>
                <c:pt idx="1">
                  <c:v>6902000</c:v>
                </c:pt>
                <c:pt idx="2">
                  <c:v>6068000</c:v>
                </c:pt>
                <c:pt idx="3">
                  <c:v>6028000</c:v>
                </c:pt>
                <c:pt idx="4">
                  <c:v>4566000</c:v>
                </c:pt>
              </c:numCache>
            </c:numRef>
          </c:val>
          <c:extLst>
            <c:ext xmlns:c16="http://schemas.microsoft.com/office/drawing/2014/chart" uri="{C3380CC4-5D6E-409C-BE32-E72D297353CC}">
              <c16:uniqueId val="{00000000-222D-44D0-AF46-AC76BF32F26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FPL!$V$61</c:f>
              <c:strCache>
                <c:ptCount val="1"/>
                <c:pt idx="0">
                  <c:v>EBITDA/ Interest Expense (x)</c:v>
                </c:pt>
              </c:strCache>
            </c:strRef>
          </c:tx>
          <c:spPr>
            <a:ln w="25400">
              <a:solidFill>
                <a:srgbClr val="5B5E5E"/>
              </a:solidFill>
              <a:prstDash val="solid"/>
            </a:ln>
          </c:spPr>
          <c:marker>
            <c:symbol val="none"/>
          </c:marker>
          <c:cat>
            <c:strRef>
              <c:f>FPL!$F$40:$J$40</c:f>
              <c:strCache>
                <c:ptCount val="5"/>
                <c:pt idx="0">
                  <c:v>2021Y</c:v>
                </c:pt>
                <c:pt idx="1">
                  <c:v>2020Y</c:v>
                </c:pt>
                <c:pt idx="2">
                  <c:v>2019Y</c:v>
                </c:pt>
                <c:pt idx="3">
                  <c:v>2018Y</c:v>
                </c:pt>
                <c:pt idx="4">
                  <c:v>2017Y</c:v>
                </c:pt>
              </c:strCache>
            </c:strRef>
          </c:cat>
          <c:val>
            <c:numRef>
              <c:f>FPL!$X$61:$AB$61</c:f>
              <c:numCache>
                <c:formatCode>#,##0.00</c:formatCode>
                <c:ptCount val="5"/>
                <c:pt idx="0">
                  <c:v>11.5430894308943</c:v>
                </c:pt>
                <c:pt idx="1">
                  <c:v>10.7675507020281</c:v>
                </c:pt>
                <c:pt idx="2">
                  <c:v>10.2154882154882</c:v>
                </c:pt>
                <c:pt idx="3">
                  <c:v>11.142329020332699</c:v>
                </c:pt>
                <c:pt idx="4">
                  <c:v>9.4927234927234903</c:v>
                </c:pt>
              </c:numCache>
            </c:numRef>
          </c:val>
          <c:smooth val="0"/>
          <c:extLst>
            <c:ext xmlns:c16="http://schemas.microsoft.com/office/drawing/2014/chart" uri="{C3380CC4-5D6E-409C-BE32-E72D297353CC}">
              <c16:uniqueId val="{00000001-222D-44D0-AF46-AC76BF32F26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FPL!$V$48:$V$53</c:f>
              <c:strCache>
                <c:ptCount val="6"/>
                <c:pt idx="0">
                  <c:v>Current Year</c:v>
                </c:pt>
                <c:pt idx="1">
                  <c:v>Next Year</c:v>
                </c:pt>
                <c:pt idx="2">
                  <c:v>2Yrs Out</c:v>
                </c:pt>
                <c:pt idx="3">
                  <c:v>3Yrs Out</c:v>
                </c:pt>
                <c:pt idx="4">
                  <c:v>4Yrs Out</c:v>
                </c:pt>
                <c:pt idx="5">
                  <c:v>Thereafter</c:v>
                </c:pt>
              </c:strCache>
            </c:strRef>
          </c:cat>
          <c:val>
            <c:numRef>
              <c:f>FPL!$X$48:$X$53</c:f>
              <c:numCache>
                <c:formatCode>#,##0</c:formatCode>
                <c:ptCount val="6"/>
                <c:pt idx="0">
                  <c:v>1918000</c:v>
                </c:pt>
                <c:pt idx="1">
                  <c:v>1548000</c:v>
                </c:pt>
                <c:pt idx="2">
                  <c:v>646000</c:v>
                </c:pt>
                <c:pt idx="3">
                  <c:v>1700000</c:v>
                </c:pt>
                <c:pt idx="4">
                  <c:v>200</c:v>
                </c:pt>
                <c:pt idx="5">
                  <c:v>14079800</c:v>
                </c:pt>
              </c:numCache>
            </c:numRef>
          </c:val>
          <c:extLst>
            <c:ext xmlns:c16="http://schemas.microsoft.com/office/drawing/2014/chart" uri="{C3380CC4-5D6E-409C-BE32-E72D297353CC}">
              <c16:uniqueId val="{00000000-DC40-4C2F-A0D1-42522C94055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FPL!$D$44</c:f>
              <c:strCache>
                <c:ptCount val="1"/>
                <c:pt idx="0">
                  <c:v>Debt/ Total Capital (%)</c:v>
                </c:pt>
              </c:strCache>
            </c:strRef>
          </c:tx>
          <c:spPr>
            <a:solidFill>
              <a:srgbClr val="FAB81A"/>
            </a:solidFill>
            <a:ln w="25400">
              <a:noFill/>
            </a:ln>
          </c:spPr>
          <c:invertIfNegative val="0"/>
          <c:cat>
            <c:strRef>
              <c:f>FPL!$F$40:$J$40</c:f>
              <c:strCache>
                <c:ptCount val="5"/>
                <c:pt idx="0">
                  <c:v>2021Y</c:v>
                </c:pt>
                <c:pt idx="1">
                  <c:v>2020Y</c:v>
                </c:pt>
                <c:pt idx="2">
                  <c:v>2019Y</c:v>
                </c:pt>
                <c:pt idx="3">
                  <c:v>2018Y</c:v>
                </c:pt>
                <c:pt idx="4">
                  <c:v>2017Y</c:v>
                </c:pt>
              </c:strCache>
            </c:strRef>
          </c:cat>
          <c:val>
            <c:numRef>
              <c:f>FPL!$F$44:$J$44</c:f>
              <c:numCache>
                <c:formatCode>#,##0.00</c:formatCode>
                <c:ptCount val="5"/>
                <c:pt idx="0">
                  <c:v>37.425027008903598</c:v>
                </c:pt>
                <c:pt idx="1">
                  <c:v>39.379861039095701</c:v>
                </c:pt>
                <c:pt idx="2">
                  <c:v>42.231581220809403</c:v>
                </c:pt>
                <c:pt idx="3">
                  <c:v>38.290312160455798</c:v>
                </c:pt>
                <c:pt idx="4">
                  <c:v>44.364633668538602</c:v>
                </c:pt>
              </c:numCache>
            </c:numRef>
          </c:val>
          <c:extLst>
            <c:ext xmlns:c16="http://schemas.microsoft.com/office/drawing/2014/chart" uri="{C3380CC4-5D6E-409C-BE32-E72D297353CC}">
              <c16:uniqueId val="{00000000-5344-4809-A225-7DAF9773577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FPL!$V$71</c:f>
              <c:strCache>
                <c:ptCount val="1"/>
                <c:pt idx="0">
                  <c:v> Average Debt/ EBITDA (x)</c:v>
                </c:pt>
              </c:strCache>
            </c:strRef>
          </c:tx>
          <c:spPr>
            <a:ln w="25400">
              <a:solidFill>
                <a:srgbClr val="5B5E5E"/>
              </a:solidFill>
              <a:prstDash val="solid"/>
            </a:ln>
          </c:spPr>
          <c:marker>
            <c:symbol val="none"/>
          </c:marker>
          <c:cat>
            <c:strRef>
              <c:f>FPL!$F$40:$J$40</c:f>
              <c:strCache>
                <c:ptCount val="5"/>
                <c:pt idx="0">
                  <c:v>2021Y</c:v>
                </c:pt>
                <c:pt idx="1">
                  <c:v>2020Y</c:v>
                </c:pt>
                <c:pt idx="2">
                  <c:v>2019Y</c:v>
                </c:pt>
                <c:pt idx="3">
                  <c:v>2018Y</c:v>
                </c:pt>
                <c:pt idx="4">
                  <c:v>2017Y</c:v>
                </c:pt>
              </c:strCache>
            </c:strRef>
          </c:cat>
          <c:val>
            <c:numRef>
              <c:f>FPL!$X$71:$AB$71</c:f>
              <c:numCache>
                <c:formatCode>#,##0.00</c:formatCode>
                <c:ptCount val="5"/>
                <c:pt idx="0">
                  <c:v>2.6431011410057801</c:v>
                </c:pt>
                <c:pt idx="1">
                  <c:v>2.2915097073312101</c:v>
                </c:pt>
                <c:pt idx="2">
                  <c:v>2.3042188529993402</c:v>
                </c:pt>
                <c:pt idx="3">
                  <c:v>2.16176592568016</c:v>
                </c:pt>
                <c:pt idx="4">
                  <c:v>2.61251642575558</c:v>
                </c:pt>
              </c:numCache>
            </c:numRef>
          </c:val>
          <c:smooth val="0"/>
          <c:extLst>
            <c:ext xmlns:c16="http://schemas.microsoft.com/office/drawing/2014/chart" uri="{C3380CC4-5D6E-409C-BE32-E72D297353CC}">
              <c16:uniqueId val="{00000001-5344-4809-A225-7DAF9773577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Gulf!$V$66</c:f>
          <c:strCache>
            <c:ptCount val="1"/>
            <c:pt idx="0">
              <c:v>Capital Structure (2020Y)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7C1-427D-A68A-097DDC784E4C}"/>
              </c:ext>
            </c:extLst>
          </c:dPt>
          <c:dPt>
            <c:idx val="1"/>
            <c:bubble3D val="0"/>
            <c:spPr>
              <a:solidFill>
                <a:srgbClr val="5B5E5E"/>
              </a:solidFill>
              <a:ln w="25400">
                <a:noFill/>
              </a:ln>
            </c:spPr>
            <c:extLst>
              <c:ext xmlns:c16="http://schemas.microsoft.com/office/drawing/2014/chart" uri="{C3380CC4-5D6E-409C-BE32-E72D297353CC}">
                <c16:uniqueId val="{00000003-47C1-427D-A68A-097DDC784E4C}"/>
              </c:ext>
            </c:extLst>
          </c:dPt>
          <c:dPt>
            <c:idx val="2"/>
            <c:bubble3D val="0"/>
            <c:spPr>
              <a:solidFill>
                <a:srgbClr val="008794"/>
              </a:solidFill>
              <a:ln w="25400">
                <a:noFill/>
              </a:ln>
            </c:spPr>
            <c:extLst>
              <c:ext xmlns:c16="http://schemas.microsoft.com/office/drawing/2014/chart" uri="{C3380CC4-5D6E-409C-BE32-E72D297353CC}">
                <c16:uniqueId val="{00000005-47C1-427D-A68A-097DDC784E4C}"/>
              </c:ext>
            </c:extLst>
          </c:dPt>
          <c:cat>
            <c:multiLvlStrRef>
              <c:f>Gulf!$V$67:$X$69</c:f>
              <c:multiLvlStrCache>
                <c:ptCount val="3"/>
                <c:lvl>
                  <c:pt idx="0">
                    <c:v>61.07%</c:v>
                  </c:pt>
                  <c:pt idx="1">
                    <c:v>0.00%</c:v>
                  </c:pt>
                  <c:pt idx="2">
                    <c:v>38.93%</c:v>
                  </c:pt>
                </c:lvl>
                <c:lvl>
                  <c:pt idx="0">
                    <c:v>Commom Equity -</c:v>
                  </c:pt>
                  <c:pt idx="1">
                    <c:v>Total Preferred -</c:v>
                  </c:pt>
                  <c:pt idx="2">
                    <c:v>Total Debt -</c:v>
                  </c:pt>
                </c:lvl>
              </c:multiLvlStrCache>
            </c:multiLvlStrRef>
          </c:cat>
          <c:val>
            <c:numRef>
              <c:f>Gulf!$X$67:$X$69</c:f>
              <c:numCache>
                <c:formatCode>0.00"%"</c:formatCode>
                <c:ptCount val="3"/>
                <c:pt idx="0">
                  <c:v>61.068702290076303</c:v>
                </c:pt>
                <c:pt idx="1">
                  <c:v>0</c:v>
                </c:pt>
                <c:pt idx="2">
                  <c:v>38.931297709923697</c:v>
                </c:pt>
              </c:numCache>
            </c:numRef>
          </c:val>
          <c:extLst>
            <c:ext xmlns:c16="http://schemas.microsoft.com/office/drawing/2014/chart" uri="{C3380CC4-5D6E-409C-BE32-E72D297353CC}">
              <c16:uniqueId val="{00000006-47C1-427D-A68A-097DDC784E4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Gulf!$V$60</c:f>
              <c:strCache>
                <c:ptCount val="1"/>
                <c:pt idx="0">
                  <c:v>EBITDA ($000)</c:v>
                </c:pt>
              </c:strCache>
            </c:strRef>
          </c:tx>
          <c:spPr>
            <a:solidFill>
              <a:srgbClr val="FAB81A"/>
            </a:solidFill>
            <a:ln w="25400">
              <a:noFill/>
            </a:ln>
          </c:spPr>
          <c:invertIfNegative val="0"/>
          <c:cat>
            <c:strRef>
              <c:f>Gulf!$F$40:$J$40</c:f>
              <c:strCache>
                <c:ptCount val="5"/>
                <c:pt idx="0">
                  <c:v>2020Y</c:v>
                </c:pt>
                <c:pt idx="1">
                  <c:v>2019Y</c:v>
                </c:pt>
                <c:pt idx="2">
                  <c:v>2018Y</c:v>
                </c:pt>
                <c:pt idx="3">
                  <c:v>2017Y</c:v>
                </c:pt>
                <c:pt idx="4">
                  <c:v>2016Y</c:v>
                </c:pt>
              </c:strCache>
            </c:strRef>
          </c:cat>
          <c:val>
            <c:numRef>
              <c:f>Gulf!$F$76:$J$76</c:f>
              <c:numCache>
                <c:formatCode>#,##0</c:formatCode>
                <c:ptCount val="5"/>
                <c:pt idx="0">
                  <c:v>630000</c:v>
                </c:pt>
                <c:pt idx="1">
                  <c:v>527000</c:v>
                </c:pt>
                <c:pt idx="2">
                  <c:v>0</c:v>
                </c:pt>
                <c:pt idx="3">
                  <c:v>428000</c:v>
                </c:pt>
                <c:pt idx="4">
                  <c:v>457000</c:v>
                </c:pt>
              </c:numCache>
            </c:numRef>
          </c:val>
          <c:extLst>
            <c:ext xmlns:c16="http://schemas.microsoft.com/office/drawing/2014/chart" uri="{C3380CC4-5D6E-409C-BE32-E72D297353CC}">
              <c16:uniqueId val="{00000000-FFD9-467E-A53B-92CB953565B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Gulf!$V$61</c:f>
              <c:strCache>
                <c:ptCount val="1"/>
                <c:pt idx="0">
                  <c:v>EBITDA/ Interest Expense (x)</c:v>
                </c:pt>
              </c:strCache>
            </c:strRef>
          </c:tx>
          <c:spPr>
            <a:ln w="25400">
              <a:solidFill>
                <a:srgbClr val="5B5E5E"/>
              </a:solidFill>
              <a:prstDash val="solid"/>
            </a:ln>
          </c:spPr>
          <c:marker>
            <c:symbol val="none"/>
          </c:marker>
          <c:cat>
            <c:strRef>
              <c:f>Gulf!$F$40:$J$40</c:f>
              <c:strCache>
                <c:ptCount val="5"/>
                <c:pt idx="0">
                  <c:v>2020Y</c:v>
                </c:pt>
                <c:pt idx="1">
                  <c:v>2019Y</c:v>
                </c:pt>
                <c:pt idx="2">
                  <c:v>2018Y</c:v>
                </c:pt>
                <c:pt idx="3">
                  <c:v>2017Y</c:v>
                </c:pt>
                <c:pt idx="4">
                  <c:v>2016Y</c:v>
                </c:pt>
              </c:strCache>
            </c:strRef>
          </c:cat>
          <c:val>
            <c:numRef>
              <c:f>Gulf!$X$61:$AB$61</c:f>
              <c:numCache>
                <c:formatCode>#,##0.00</c:formatCode>
                <c:ptCount val="5"/>
                <c:pt idx="0">
                  <c:v>15.365853658536601</c:v>
                </c:pt>
                <c:pt idx="1">
                  <c:v>9.5818181818181802</c:v>
                </c:pt>
                <c:pt idx="2">
                  <c:v>#N/A</c:v>
                </c:pt>
                <c:pt idx="3">
                  <c:v>8.56</c:v>
                </c:pt>
                <c:pt idx="4">
                  <c:v>9.7234042553191493</c:v>
                </c:pt>
              </c:numCache>
            </c:numRef>
          </c:val>
          <c:smooth val="0"/>
          <c:extLst>
            <c:ext xmlns:c16="http://schemas.microsoft.com/office/drawing/2014/chart" uri="{C3380CC4-5D6E-409C-BE32-E72D297353CC}">
              <c16:uniqueId val="{00000001-FFD9-467E-A53B-92CB953565B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Gulf!$V$41</c:f>
          <c:strCache>
            <c:ptCount val="1"/>
            <c:pt idx="0">
              <c:v>Debt Maturity Schedule ($000) (2020Y)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Gulf!$V$48:$V$53</c:f>
              <c:strCache>
                <c:ptCount val="6"/>
                <c:pt idx="0">
                  <c:v>Current Year</c:v>
                </c:pt>
                <c:pt idx="1">
                  <c:v>Next Year</c:v>
                </c:pt>
                <c:pt idx="2">
                  <c:v>2Yrs Out</c:v>
                </c:pt>
                <c:pt idx="3">
                  <c:v>3Yrs Out</c:v>
                </c:pt>
                <c:pt idx="4">
                  <c:v>4Yrs Out</c:v>
                </c:pt>
                <c:pt idx="5">
                  <c:v>Thereafter</c:v>
                </c:pt>
              </c:strCache>
            </c:strRef>
          </c:cat>
          <c:val>
            <c:numRef>
              <c:f>Gulf!$X$48:$X$53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5C6-44EA-9DC4-693698E1CD7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Gulf!$D$44</c:f>
              <c:strCache>
                <c:ptCount val="1"/>
                <c:pt idx="0">
                  <c:v>Debt/ Total Capital (%)</c:v>
                </c:pt>
              </c:strCache>
            </c:strRef>
          </c:tx>
          <c:spPr>
            <a:solidFill>
              <a:srgbClr val="FAB81A"/>
            </a:solidFill>
            <a:ln w="25400">
              <a:noFill/>
            </a:ln>
          </c:spPr>
          <c:invertIfNegative val="0"/>
          <c:cat>
            <c:strRef>
              <c:f>Gulf!$F$40:$J$40</c:f>
              <c:strCache>
                <c:ptCount val="5"/>
                <c:pt idx="0">
                  <c:v>2020Y</c:v>
                </c:pt>
                <c:pt idx="1">
                  <c:v>2019Y</c:v>
                </c:pt>
                <c:pt idx="2">
                  <c:v>2018Y</c:v>
                </c:pt>
                <c:pt idx="3">
                  <c:v>2017Y</c:v>
                </c:pt>
                <c:pt idx="4">
                  <c:v>2016Y</c:v>
                </c:pt>
              </c:strCache>
            </c:strRef>
          </c:cat>
          <c:val>
            <c:numRef>
              <c:f>Gulf!$F$44:$J$44</c:f>
              <c:numCache>
                <c:formatCode>#,##0.00</c:formatCode>
                <c:ptCount val="5"/>
                <c:pt idx="0">
                  <c:v>38.931297709923697</c:v>
                </c:pt>
                <c:pt idx="1">
                  <c:v>54.758766148167702</c:v>
                </c:pt>
                <c:pt idx="2">
                  <c:v>0</c:v>
                </c:pt>
                <c:pt idx="3">
                  <c:v>46.487242222999001</c:v>
                </c:pt>
                <c:pt idx="4">
                  <c:v>46.629603891591401</c:v>
                </c:pt>
              </c:numCache>
            </c:numRef>
          </c:val>
          <c:extLst>
            <c:ext xmlns:c16="http://schemas.microsoft.com/office/drawing/2014/chart" uri="{C3380CC4-5D6E-409C-BE32-E72D297353CC}">
              <c16:uniqueId val="{00000000-6A1C-4085-A687-DE37E88C227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Gulf!$V$71</c:f>
              <c:strCache>
                <c:ptCount val="1"/>
                <c:pt idx="0">
                  <c:v> Average Debt/ EBITDA (x)</c:v>
                </c:pt>
              </c:strCache>
            </c:strRef>
          </c:tx>
          <c:spPr>
            <a:ln w="25400">
              <a:solidFill>
                <a:srgbClr val="5B5E5E"/>
              </a:solidFill>
              <a:prstDash val="solid"/>
            </a:ln>
          </c:spPr>
          <c:marker>
            <c:symbol val="none"/>
          </c:marker>
          <c:cat>
            <c:strRef>
              <c:f>Gulf!$F$40:$J$40</c:f>
              <c:strCache>
                <c:ptCount val="5"/>
                <c:pt idx="0">
                  <c:v>2020Y</c:v>
                </c:pt>
                <c:pt idx="1">
                  <c:v>2019Y</c:v>
                </c:pt>
                <c:pt idx="2">
                  <c:v>2018Y</c:v>
                </c:pt>
                <c:pt idx="3">
                  <c:v>2017Y</c:v>
                </c:pt>
                <c:pt idx="4">
                  <c:v>2016Y</c:v>
                </c:pt>
              </c:strCache>
            </c:strRef>
          </c:cat>
          <c:val>
            <c:numRef>
              <c:f>Gulf!$X$71:$AB$71</c:f>
              <c:numCache>
                <c:formatCode>#,##0.00</c:formatCode>
                <c:ptCount val="5"/>
                <c:pt idx="0">
                  <c:v>3.0603174603174601</c:v>
                </c:pt>
                <c:pt idx="1">
                  <c:v>#N/A</c:v>
                </c:pt>
                <c:pt idx="2">
                  <c:v>#N/A</c:v>
                </c:pt>
                <c:pt idx="3">
                  <c:v>3.0239485981308398</c:v>
                </c:pt>
                <c:pt idx="4">
                  <c:v>2.95705689277899</c:v>
                </c:pt>
              </c:numCache>
            </c:numRef>
          </c:val>
          <c:smooth val="0"/>
          <c:extLst>
            <c:ext xmlns:c16="http://schemas.microsoft.com/office/drawing/2014/chart" uri="{C3380CC4-5D6E-409C-BE32-E72D297353CC}">
              <c16:uniqueId val="{00000001-6A1C-4085-A687-DE37E88C227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NWE!$V$66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8850-4DC1-B286-16E68A91BA8F}"/>
              </c:ext>
            </c:extLst>
          </c:dPt>
          <c:dPt>
            <c:idx val="1"/>
            <c:bubble3D val="0"/>
            <c:spPr>
              <a:solidFill>
                <a:srgbClr val="5B5E5E"/>
              </a:solidFill>
              <a:ln w="25400">
                <a:noFill/>
              </a:ln>
            </c:spPr>
            <c:extLst>
              <c:ext xmlns:c16="http://schemas.microsoft.com/office/drawing/2014/chart" uri="{C3380CC4-5D6E-409C-BE32-E72D297353CC}">
                <c16:uniqueId val="{00000003-8850-4DC1-B286-16E68A91BA8F}"/>
              </c:ext>
            </c:extLst>
          </c:dPt>
          <c:dPt>
            <c:idx val="2"/>
            <c:bubble3D val="0"/>
            <c:spPr>
              <a:solidFill>
                <a:srgbClr val="008794"/>
              </a:solidFill>
              <a:ln w="25400">
                <a:noFill/>
              </a:ln>
            </c:spPr>
            <c:extLst>
              <c:ext xmlns:c16="http://schemas.microsoft.com/office/drawing/2014/chart" uri="{C3380CC4-5D6E-409C-BE32-E72D297353CC}">
                <c16:uniqueId val="{00000005-8850-4DC1-B286-16E68A91BA8F}"/>
              </c:ext>
            </c:extLst>
          </c:dPt>
          <c:cat>
            <c:multiLvlStrRef>
              <c:f>NWE!$V$67:$X$69</c:f>
              <c:multiLvlStrCache>
                <c:ptCount val="3"/>
                <c:lvl>
                  <c:pt idx="0">
                    <c:v>47.79%</c:v>
                  </c:pt>
                  <c:pt idx="1">
                    <c:v>0.00%</c:v>
                  </c:pt>
                  <c:pt idx="2">
                    <c:v>52.21%</c:v>
                  </c:pt>
                </c:lvl>
                <c:lvl>
                  <c:pt idx="0">
                    <c:v>Commom Equity -</c:v>
                  </c:pt>
                  <c:pt idx="1">
                    <c:v>Total Preferred -</c:v>
                  </c:pt>
                  <c:pt idx="2">
                    <c:v>Total Debt -</c:v>
                  </c:pt>
                </c:lvl>
              </c:multiLvlStrCache>
            </c:multiLvlStrRef>
          </c:cat>
          <c:val>
            <c:numRef>
              <c:f>NWE!$X$67:$X$69</c:f>
              <c:numCache>
                <c:formatCode>0.00"%"</c:formatCode>
                <c:ptCount val="3"/>
                <c:pt idx="0">
                  <c:v>47.788616866589898</c:v>
                </c:pt>
                <c:pt idx="1">
                  <c:v>0</c:v>
                </c:pt>
                <c:pt idx="2">
                  <c:v>52.211383133410102</c:v>
                </c:pt>
              </c:numCache>
            </c:numRef>
          </c:val>
          <c:extLst>
            <c:ext xmlns:c16="http://schemas.microsoft.com/office/drawing/2014/chart" uri="{C3380CC4-5D6E-409C-BE32-E72D297353CC}">
              <c16:uniqueId val="{00000006-8850-4DC1-B286-16E68A91BA8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NWE!$V$60</c:f>
              <c:strCache>
                <c:ptCount val="1"/>
                <c:pt idx="0">
                  <c:v>EBITDA ($000)</c:v>
                </c:pt>
              </c:strCache>
            </c:strRef>
          </c:tx>
          <c:spPr>
            <a:solidFill>
              <a:srgbClr val="FAB81A"/>
            </a:solidFill>
            <a:ln w="25400">
              <a:noFill/>
            </a:ln>
          </c:spPr>
          <c:invertIfNegative val="0"/>
          <c:cat>
            <c:strRef>
              <c:f>NWE!$F$40:$J$40</c:f>
              <c:strCache>
                <c:ptCount val="5"/>
                <c:pt idx="0">
                  <c:v>2021Y</c:v>
                </c:pt>
                <c:pt idx="1">
                  <c:v>2020Y</c:v>
                </c:pt>
                <c:pt idx="2">
                  <c:v>2019Y</c:v>
                </c:pt>
                <c:pt idx="3">
                  <c:v>2018Y</c:v>
                </c:pt>
                <c:pt idx="4">
                  <c:v>2017Y</c:v>
                </c:pt>
              </c:strCache>
            </c:strRef>
          </c:cat>
          <c:val>
            <c:numRef>
              <c:f>NWE!$F$76:$J$76</c:f>
              <c:numCache>
                <c:formatCode>#,##0</c:formatCode>
                <c:ptCount val="5"/>
                <c:pt idx="0">
                  <c:v>471400</c:v>
                </c:pt>
                <c:pt idx="1">
                  <c:v>420701</c:v>
                </c:pt>
                <c:pt idx="2">
                  <c:v>450186</c:v>
                </c:pt>
                <c:pt idx="3">
                  <c:v>444714</c:v>
                </c:pt>
                <c:pt idx="4">
                  <c:v>434471</c:v>
                </c:pt>
              </c:numCache>
            </c:numRef>
          </c:val>
          <c:extLst>
            <c:ext xmlns:c16="http://schemas.microsoft.com/office/drawing/2014/chart" uri="{C3380CC4-5D6E-409C-BE32-E72D297353CC}">
              <c16:uniqueId val="{00000000-C97A-4C61-8441-AF46CD09746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NWE!$V$61</c:f>
              <c:strCache>
                <c:ptCount val="1"/>
                <c:pt idx="0">
                  <c:v>EBITDA/ Interest Expense (x)</c:v>
                </c:pt>
              </c:strCache>
            </c:strRef>
          </c:tx>
          <c:spPr>
            <a:ln w="25400">
              <a:solidFill>
                <a:srgbClr val="5B5E5E"/>
              </a:solidFill>
              <a:prstDash val="solid"/>
            </a:ln>
          </c:spPr>
          <c:marker>
            <c:symbol val="none"/>
          </c:marker>
          <c:cat>
            <c:strRef>
              <c:f>NWE!$F$40:$J$40</c:f>
              <c:strCache>
                <c:ptCount val="5"/>
                <c:pt idx="0">
                  <c:v>2021Y</c:v>
                </c:pt>
                <c:pt idx="1">
                  <c:v>2020Y</c:v>
                </c:pt>
                <c:pt idx="2">
                  <c:v>2019Y</c:v>
                </c:pt>
                <c:pt idx="3">
                  <c:v>2018Y</c:v>
                </c:pt>
                <c:pt idx="4">
                  <c:v>2017Y</c:v>
                </c:pt>
              </c:strCache>
            </c:strRef>
          </c:cat>
          <c:val>
            <c:numRef>
              <c:f>NWE!$X$61:$AB$61</c:f>
              <c:numCache>
                <c:formatCode>#,##0.00</c:formatCode>
                <c:ptCount val="5"/>
                <c:pt idx="0">
                  <c:v>5.0323462220039703</c:v>
                </c:pt>
                <c:pt idx="1">
                  <c:v>4.3455460066933904</c:v>
                </c:pt>
                <c:pt idx="2">
                  <c:v>4.7354104430512898</c:v>
                </c:pt>
                <c:pt idx="3">
                  <c:v>4.8344784102274199</c:v>
                </c:pt>
                <c:pt idx="4">
                  <c:v>4.7090491312877303</c:v>
                </c:pt>
              </c:numCache>
            </c:numRef>
          </c:val>
          <c:smooth val="0"/>
          <c:extLst>
            <c:ext xmlns:c16="http://schemas.microsoft.com/office/drawing/2014/chart" uri="{C3380CC4-5D6E-409C-BE32-E72D297353CC}">
              <c16:uniqueId val="{00000001-C97A-4C61-8441-AF46CD09746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NWE!$V$41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NWE!$V$48:$V$53</c:f>
              <c:strCache>
                <c:ptCount val="6"/>
                <c:pt idx="0">
                  <c:v>Current Year</c:v>
                </c:pt>
                <c:pt idx="1">
                  <c:v>Next Year</c:v>
                </c:pt>
                <c:pt idx="2">
                  <c:v>2Yrs Out</c:v>
                </c:pt>
                <c:pt idx="3">
                  <c:v>3Yrs Out</c:v>
                </c:pt>
                <c:pt idx="4">
                  <c:v>4Yrs Out</c:v>
                </c:pt>
                <c:pt idx="5">
                  <c:v>Thereafter</c:v>
                </c:pt>
              </c:strCache>
            </c:strRef>
          </c:cat>
          <c:val>
            <c:numRef>
              <c:f>NWE!$X$48:$X$53</c:f>
              <c:numCache>
                <c:formatCode>#,##0</c:formatCode>
                <c:ptCount val="6"/>
                <c:pt idx="0">
                  <c:v>2875</c:v>
                </c:pt>
                <c:pt idx="1">
                  <c:v>520759</c:v>
                </c:pt>
                <c:pt idx="2">
                  <c:v>103337</c:v>
                </c:pt>
                <c:pt idx="3">
                  <c:v>303596</c:v>
                </c:pt>
                <c:pt idx="4">
                  <c:v>106865</c:v>
                </c:pt>
                <c:pt idx="5">
                  <c:v>1530000</c:v>
                </c:pt>
              </c:numCache>
            </c:numRef>
          </c:val>
          <c:extLst>
            <c:ext xmlns:c16="http://schemas.microsoft.com/office/drawing/2014/chart" uri="{C3380CC4-5D6E-409C-BE32-E72D297353CC}">
              <c16:uniqueId val="{00000000-1FCD-436E-8F2E-924824B1D04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AEP!$D$44</c:f>
              <c:strCache>
                <c:ptCount val="1"/>
                <c:pt idx="0">
                  <c:v>Debt/ Total Capital (%)</c:v>
                </c:pt>
              </c:strCache>
            </c:strRef>
          </c:tx>
          <c:spPr>
            <a:solidFill>
              <a:srgbClr val="FAB81A"/>
            </a:solidFill>
            <a:ln w="25400">
              <a:noFill/>
            </a:ln>
          </c:spPr>
          <c:invertIfNegative val="0"/>
          <c:cat>
            <c:strRef>
              <c:f>AEP!$F$40:$J$40</c:f>
              <c:strCache>
                <c:ptCount val="5"/>
                <c:pt idx="0">
                  <c:v>2021Y</c:v>
                </c:pt>
                <c:pt idx="1">
                  <c:v>2020Y</c:v>
                </c:pt>
                <c:pt idx="2">
                  <c:v>2019Y</c:v>
                </c:pt>
                <c:pt idx="3">
                  <c:v>2018Y</c:v>
                </c:pt>
                <c:pt idx="4">
                  <c:v>2017Y</c:v>
                </c:pt>
              </c:strCache>
            </c:strRef>
          </c:cat>
          <c:val>
            <c:numRef>
              <c:f>AEP!$F$44:$J$44</c:f>
              <c:numCache>
                <c:formatCode>#,##0.00</c:formatCode>
                <c:ptCount val="5"/>
                <c:pt idx="0">
                  <c:v>62.053567701070897</c:v>
                </c:pt>
                <c:pt idx="1">
                  <c:v>62.5142464120648</c:v>
                </c:pt>
                <c:pt idx="2">
                  <c:v>60.634355135850399</c:v>
                </c:pt>
                <c:pt idx="3">
                  <c:v>57.131451293669301</c:v>
                </c:pt>
                <c:pt idx="4">
                  <c:v>55.773110785032998</c:v>
                </c:pt>
              </c:numCache>
            </c:numRef>
          </c:val>
          <c:extLst>
            <c:ext xmlns:c16="http://schemas.microsoft.com/office/drawing/2014/chart" uri="{C3380CC4-5D6E-409C-BE32-E72D297353CC}">
              <c16:uniqueId val="{00000000-C0AB-4287-BF52-8CA57FEA580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AEP!$V$71</c:f>
              <c:strCache>
                <c:ptCount val="1"/>
                <c:pt idx="0">
                  <c:v> Average Debt/ EBITDA (x)</c:v>
                </c:pt>
              </c:strCache>
            </c:strRef>
          </c:tx>
          <c:spPr>
            <a:ln w="25400">
              <a:solidFill>
                <a:srgbClr val="5B5E5E"/>
              </a:solidFill>
              <a:prstDash val="solid"/>
            </a:ln>
          </c:spPr>
          <c:marker>
            <c:symbol val="none"/>
          </c:marker>
          <c:cat>
            <c:strRef>
              <c:f>AEP!$F$40:$J$40</c:f>
              <c:strCache>
                <c:ptCount val="5"/>
                <c:pt idx="0">
                  <c:v>2021Y</c:v>
                </c:pt>
                <c:pt idx="1">
                  <c:v>2020Y</c:v>
                </c:pt>
                <c:pt idx="2">
                  <c:v>2019Y</c:v>
                </c:pt>
                <c:pt idx="3">
                  <c:v>2018Y</c:v>
                </c:pt>
                <c:pt idx="4">
                  <c:v>2017Y</c:v>
                </c:pt>
              </c:strCache>
            </c:strRef>
          </c:cat>
          <c:val>
            <c:numRef>
              <c:f>AEP!$X$71:$AB$71</c:f>
              <c:numCache>
                <c:formatCode>#,##0.00</c:formatCode>
                <c:ptCount val="5"/>
                <c:pt idx="0">
                  <c:v>5.4801003917362996</c:v>
                </c:pt>
                <c:pt idx="1">
                  <c:v>5.3568388356119998</c:v>
                </c:pt>
                <c:pt idx="2">
                  <c:v>5.1335706609349803</c:v>
                </c:pt>
                <c:pt idx="3">
                  <c:v>4.5147337702986299</c:v>
                </c:pt>
                <c:pt idx="4">
                  <c:v>3.6592383317285799</c:v>
                </c:pt>
              </c:numCache>
            </c:numRef>
          </c:val>
          <c:smooth val="0"/>
          <c:extLst>
            <c:ext xmlns:c16="http://schemas.microsoft.com/office/drawing/2014/chart" uri="{C3380CC4-5D6E-409C-BE32-E72D297353CC}">
              <c16:uniqueId val="{00000001-C0AB-4287-BF52-8CA57FEA580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NWE!$D$44</c:f>
              <c:strCache>
                <c:ptCount val="1"/>
                <c:pt idx="0">
                  <c:v>Debt/ Total Capital (%)</c:v>
                </c:pt>
              </c:strCache>
            </c:strRef>
          </c:tx>
          <c:spPr>
            <a:solidFill>
              <a:srgbClr val="FAB81A"/>
            </a:solidFill>
            <a:ln w="25400">
              <a:noFill/>
            </a:ln>
          </c:spPr>
          <c:invertIfNegative val="0"/>
          <c:cat>
            <c:strRef>
              <c:f>NWE!$F$40:$J$40</c:f>
              <c:strCache>
                <c:ptCount val="5"/>
                <c:pt idx="0">
                  <c:v>2021Y</c:v>
                </c:pt>
                <c:pt idx="1">
                  <c:v>2020Y</c:v>
                </c:pt>
                <c:pt idx="2">
                  <c:v>2019Y</c:v>
                </c:pt>
                <c:pt idx="3">
                  <c:v>2018Y</c:v>
                </c:pt>
                <c:pt idx="4">
                  <c:v>2017Y</c:v>
                </c:pt>
              </c:strCache>
            </c:strRef>
          </c:cat>
          <c:val>
            <c:numRef>
              <c:f>NWE!$F$44:$J$44</c:f>
              <c:numCache>
                <c:formatCode>#,##0.00</c:formatCode>
                <c:ptCount val="5"/>
                <c:pt idx="0">
                  <c:v>52.211383133410102</c:v>
                </c:pt>
                <c:pt idx="1">
                  <c:v>53.918673166666501</c:v>
                </c:pt>
                <c:pt idx="2">
                  <c:v>52.534746502072203</c:v>
                </c:pt>
                <c:pt idx="3">
                  <c:v>52.239718314015001</c:v>
                </c:pt>
                <c:pt idx="4">
                  <c:v>54.298564134795903</c:v>
                </c:pt>
              </c:numCache>
            </c:numRef>
          </c:val>
          <c:extLst>
            <c:ext xmlns:c16="http://schemas.microsoft.com/office/drawing/2014/chart" uri="{C3380CC4-5D6E-409C-BE32-E72D297353CC}">
              <c16:uniqueId val="{00000000-FCBC-48E9-8E3F-26B3F202545C}"/>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NWE!$V$71</c:f>
              <c:strCache>
                <c:ptCount val="1"/>
                <c:pt idx="0">
                  <c:v> Average Debt/ EBITDA (x)</c:v>
                </c:pt>
              </c:strCache>
            </c:strRef>
          </c:tx>
          <c:spPr>
            <a:ln w="25400">
              <a:solidFill>
                <a:srgbClr val="5B5E5E"/>
              </a:solidFill>
              <a:prstDash val="solid"/>
            </a:ln>
          </c:spPr>
          <c:marker>
            <c:symbol val="none"/>
          </c:marker>
          <c:cat>
            <c:strRef>
              <c:f>NWE!$F$40:$J$40</c:f>
              <c:strCache>
                <c:ptCount val="5"/>
                <c:pt idx="0">
                  <c:v>2021Y</c:v>
                </c:pt>
                <c:pt idx="1">
                  <c:v>2020Y</c:v>
                </c:pt>
                <c:pt idx="2">
                  <c:v>2019Y</c:v>
                </c:pt>
                <c:pt idx="3">
                  <c:v>2018Y</c:v>
                </c:pt>
                <c:pt idx="4">
                  <c:v>2017Y</c:v>
                </c:pt>
              </c:strCache>
            </c:strRef>
          </c:cat>
          <c:val>
            <c:numRef>
              <c:f>NWE!$X$71:$AB$71</c:f>
              <c:numCache>
                <c:formatCode>#,##0.00</c:formatCode>
                <c:ptCount val="5"/>
                <c:pt idx="0">
                  <c:v>5.2892697284683896</c:v>
                </c:pt>
                <c:pt idx="1">
                  <c:v>5.4593167118689996</c:v>
                </c:pt>
                <c:pt idx="2">
                  <c:v>4.8198761178712797</c:v>
                </c:pt>
                <c:pt idx="3">
                  <c:v>4.6340709984394497</c:v>
                </c:pt>
                <c:pt idx="4">
                  <c:v>4.8270143461819099</c:v>
                </c:pt>
              </c:numCache>
            </c:numRef>
          </c:val>
          <c:smooth val="0"/>
          <c:extLst>
            <c:ext xmlns:c16="http://schemas.microsoft.com/office/drawing/2014/chart" uri="{C3380CC4-5D6E-409C-BE32-E72D297353CC}">
              <c16:uniqueId val="{00000001-FCBC-48E9-8E3F-26B3F202545C}"/>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OGE!$V$66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576-488D-9EFA-F835A934565D}"/>
              </c:ext>
            </c:extLst>
          </c:dPt>
          <c:dPt>
            <c:idx val="1"/>
            <c:bubble3D val="0"/>
            <c:spPr>
              <a:solidFill>
                <a:srgbClr val="5B5E5E"/>
              </a:solidFill>
              <a:ln w="25400">
                <a:noFill/>
              </a:ln>
            </c:spPr>
            <c:extLst>
              <c:ext xmlns:c16="http://schemas.microsoft.com/office/drawing/2014/chart" uri="{C3380CC4-5D6E-409C-BE32-E72D297353CC}">
                <c16:uniqueId val="{00000003-0576-488D-9EFA-F835A934565D}"/>
              </c:ext>
            </c:extLst>
          </c:dPt>
          <c:dPt>
            <c:idx val="2"/>
            <c:bubble3D val="0"/>
            <c:spPr>
              <a:solidFill>
                <a:srgbClr val="008794"/>
              </a:solidFill>
              <a:ln w="25400">
                <a:noFill/>
              </a:ln>
            </c:spPr>
            <c:extLst>
              <c:ext xmlns:c16="http://schemas.microsoft.com/office/drawing/2014/chart" uri="{C3380CC4-5D6E-409C-BE32-E72D297353CC}">
                <c16:uniqueId val="{00000005-0576-488D-9EFA-F835A934565D}"/>
              </c:ext>
            </c:extLst>
          </c:dPt>
          <c:cat>
            <c:multiLvlStrRef>
              <c:f>OGE!$V$67:$X$69</c:f>
              <c:multiLvlStrCache>
                <c:ptCount val="3"/>
                <c:lvl>
                  <c:pt idx="0">
                    <c:v>44.69%</c:v>
                  </c:pt>
                  <c:pt idx="1">
                    <c:v>0.00%</c:v>
                  </c:pt>
                  <c:pt idx="2">
                    <c:v>55.31%</c:v>
                  </c:pt>
                </c:lvl>
                <c:lvl>
                  <c:pt idx="0">
                    <c:v>Commom Equity -</c:v>
                  </c:pt>
                  <c:pt idx="1">
                    <c:v>Total Preferred -</c:v>
                  </c:pt>
                  <c:pt idx="2">
                    <c:v>Total Debt -</c:v>
                  </c:pt>
                </c:lvl>
              </c:multiLvlStrCache>
            </c:multiLvlStrRef>
          </c:cat>
          <c:val>
            <c:numRef>
              <c:f>OGE!$X$67:$X$69</c:f>
              <c:numCache>
                <c:formatCode>0.00"%"</c:formatCode>
                <c:ptCount val="3"/>
                <c:pt idx="0">
                  <c:v>44.686687524787402</c:v>
                </c:pt>
                <c:pt idx="1">
                  <c:v>0</c:v>
                </c:pt>
                <c:pt idx="2">
                  <c:v>55.313312475212598</c:v>
                </c:pt>
              </c:numCache>
            </c:numRef>
          </c:val>
          <c:extLst>
            <c:ext xmlns:c16="http://schemas.microsoft.com/office/drawing/2014/chart" uri="{C3380CC4-5D6E-409C-BE32-E72D297353CC}">
              <c16:uniqueId val="{00000006-0576-488D-9EFA-F835A934565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OGE!$V$60</c:f>
              <c:strCache>
                <c:ptCount val="1"/>
                <c:pt idx="0">
                  <c:v>EBITDA ($000)</c:v>
                </c:pt>
              </c:strCache>
            </c:strRef>
          </c:tx>
          <c:spPr>
            <a:solidFill>
              <a:srgbClr val="FAB81A"/>
            </a:solidFill>
            <a:ln w="25400">
              <a:noFill/>
            </a:ln>
          </c:spPr>
          <c:invertIfNegative val="0"/>
          <c:cat>
            <c:strRef>
              <c:f>OGE!$F$40:$J$40</c:f>
              <c:strCache>
                <c:ptCount val="5"/>
                <c:pt idx="0">
                  <c:v>2021Y</c:v>
                </c:pt>
                <c:pt idx="1">
                  <c:v>2020Y</c:v>
                </c:pt>
                <c:pt idx="2">
                  <c:v>2019Y</c:v>
                </c:pt>
                <c:pt idx="3">
                  <c:v>2018Y</c:v>
                </c:pt>
                <c:pt idx="4">
                  <c:v>2017Y</c:v>
                </c:pt>
              </c:strCache>
            </c:strRef>
          </c:cat>
          <c:val>
            <c:numRef>
              <c:f>OGE!$F$76:$J$76</c:f>
              <c:numCache>
                <c:formatCode>#,##0</c:formatCode>
                <c:ptCount val="5"/>
                <c:pt idx="0">
                  <c:v>1452800</c:v>
                </c:pt>
                <c:pt idx="1">
                  <c:v>248700</c:v>
                </c:pt>
                <c:pt idx="2">
                  <c:v>966300</c:v>
                </c:pt>
                <c:pt idx="3">
                  <c:v>975300</c:v>
                </c:pt>
                <c:pt idx="4">
                  <c:v>997000</c:v>
                </c:pt>
              </c:numCache>
            </c:numRef>
          </c:val>
          <c:extLst>
            <c:ext xmlns:c16="http://schemas.microsoft.com/office/drawing/2014/chart" uri="{C3380CC4-5D6E-409C-BE32-E72D297353CC}">
              <c16:uniqueId val="{00000000-AE34-4A5F-8AB7-C1CB22858CF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OGE!$V$61</c:f>
              <c:strCache>
                <c:ptCount val="1"/>
                <c:pt idx="0">
                  <c:v>EBITDA/ Interest Expense (x)</c:v>
                </c:pt>
              </c:strCache>
            </c:strRef>
          </c:tx>
          <c:spPr>
            <a:ln w="25400">
              <a:solidFill>
                <a:srgbClr val="5B5E5E"/>
              </a:solidFill>
              <a:prstDash val="solid"/>
            </a:ln>
          </c:spPr>
          <c:marker>
            <c:symbol val="none"/>
          </c:marker>
          <c:cat>
            <c:strRef>
              <c:f>OGE!$F$40:$J$40</c:f>
              <c:strCache>
                <c:ptCount val="5"/>
                <c:pt idx="0">
                  <c:v>2021Y</c:v>
                </c:pt>
                <c:pt idx="1">
                  <c:v>2020Y</c:v>
                </c:pt>
                <c:pt idx="2">
                  <c:v>2019Y</c:v>
                </c:pt>
                <c:pt idx="3">
                  <c:v>2018Y</c:v>
                </c:pt>
                <c:pt idx="4">
                  <c:v>2017Y</c:v>
                </c:pt>
              </c:strCache>
            </c:strRef>
          </c:cat>
          <c:val>
            <c:numRef>
              <c:f>OGE!$X$61:$AB$61</c:f>
              <c:numCache>
                <c:formatCode>#,##0.00</c:formatCode>
                <c:ptCount val="5"/>
                <c:pt idx="0">
                  <c:v>9.1775110549589396</c:v>
                </c:pt>
                <c:pt idx="1">
                  <c:v>1.5690851735015801</c:v>
                </c:pt>
                <c:pt idx="2">
                  <c:v>6.53346855983773</c:v>
                </c:pt>
                <c:pt idx="3">
                  <c:v>6.25192307692308</c:v>
                </c:pt>
                <c:pt idx="4">
                  <c:v>6.9332406119610601</c:v>
                </c:pt>
              </c:numCache>
            </c:numRef>
          </c:val>
          <c:smooth val="0"/>
          <c:extLst>
            <c:ext xmlns:c16="http://schemas.microsoft.com/office/drawing/2014/chart" uri="{C3380CC4-5D6E-409C-BE32-E72D297353CC}">
              <c16:uniqueId val="{00000001-AE34-4A5F-8AB7-C1CB22858CF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OGE!$V$41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OGE!$V$48:$V$53</c:f>
              <c:strCache>
                <c:ptCount val="6"/>
                <c:pt idx="0">
                  <c:v>Current Year</c:v>
                </c:pt>
                <c:pt idx="1">
                  <c:v>Next Year</c:v>
                </c:pt>
                <c:pt idx="2">
                  <c:v>2Yrs Out</c:v>
                </c:pt>
                <c:pt idx="3">
                  <c:v>3Yrs Out</c:v>
                </c:pt>
                <c:pt idx="4">
                  <c:v>4Yrs Out</c:v>
                </c:pt>
                <c:pt idx="5">
                  <c:v>Thereafter</c:v>
                </c:pt>
              </c:strCache>
            </c:strRef>
          </c:cat>
          <c:val>
            <c:numRef>
              <c:f>OGE!$X$48:$X$53</c:f>
              <c:numCache>
                <c:formatCode>#,##0</c:formatCode>
                <c:ptCount val="6"/>
                <c:pt idx="0">
                  <c:v>486900</c:v>
                </c:pt>
                <c:pt idx="1">
                  <c:v>1000000</c:v>
                </c:pt>
                <c:pt idx="2">
                  <c:v>0</c:v>
                </c:pt>
                <c:pt idx="3">
                  <c:v>79400</c:v>
                </c:pt>
                <c:pt idx="4">
                  <c:v>0</c:v>
                </c:pt>
                <c:pt idx="5">
                  <c:v>3450300</c:v>
                </c:pt>
              </c:numCache>
            </c:numRef>
          </c:val>
          <c:extLst>
            <c:ext xmlns:c16="http://schemas.microsoft.com/office/drawing/2014/chart" uri="{C3380CC4-5D6E-409C-BE32-E72D297353CC}">
              <c16:uniqueId val="{00000000-DC46-4072-B8F9-C93782D9C4D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OGE!$D$44</c:f>
              <c:strCache>
                <c:ptCount val="1"/>
                <c:pt idx="0">
                  <c:v>Debt/ Total Capital (%)</c:v>
                </c:pt>
              </c:strCache>
            </c:strRef>
          </c:tx>
          <c:spPr>
            <a:solidFill>
              <a:srgbClr val="FAB81A"/>
            </a:solidFill>
            <a:ln w="25400">
              <a:noFill/>
            </a:ln>
          </c:spPr>
          <c:invertIfNegative val="0"/>
          <c:cat>
            <c:strRef>
              <c:f>OGE!$F$40:$J$40</c:f>
              <c:strCache>
                <c:ptCount val="5"/>
                <c:pt idx="0">
                  <c:v>2021Y</c:v>
                </c:pt>
                <c:pt idx="1">
                  <c:v>2020Y</c:v>
                </c:pt>
                <c:pt idx="2">
                  <c:v>2019Y</c:v>
                </c:pt>
                <c:pt idx="3">
                  <c:v>2018Y</c:v>
                </c:pt>
                <c:pt idx="4">
                  <c:v>2017Y</c:v>
                </c:pt>
              </c:strCache>
            </c:strRef>
          </c:cat>
          <c:val>
            <c:numRef>
              <c:f>OGE!$F$44:$J$44</c:f>
              <c:numCache>
                <c:formatCode>#,##0.00</c:formatCode>
                <c:ptCount val="5"/>
                <c:pt idx="0">
                  <c:v>55.313312475212598</c:v>
                </c:pt>
                <c:pt idx="1">
                  <c:v>49.999311626626302</c:v>
                </c:pt>
                <c:pt idx="2">
                  <c:v>44.7514180847514</c:v>
                </c:pt>
                <c:pt idx="3">
                  <c:v>44.000279642058203</c:v>
                </c:pt>
                <c:pt idx="4">
                  <c:v>45.132428158258399</c:v>
                </c:pt>
              </c:numCache>
            </c:numRef>
          </c:val>
          <c:extLst>
            <c:ext xmlns:c16="http://schemas.microsoft.com/office/drawing/2014/chart" uri="{C3380CC4-5D6E-409C-BE32-E72D297353CC}">
              <c16:uniqueId val="{00000000-4AE4-4788-9135-2F87436EF20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OGE!$V$71</c:f>
              <c:strCache>
                <c:ptCount val="1"/>
                <c:pt idx="0">
                  <c:v> Average Debt/ EBITDA (x)</c:v>
                </c:pt>
              </c:strCache>
            </c:strRef>
          </c:tx>
          <c:spPr>
            <a:ln w="25400">
              <a:solidFill>
                <a:srgbClr val="5B5E5E"/>
              </a:solidFill>
              <a:prstDash val="solid"/>
            </a:ln>
          </c:spPr>
          <c:marker>
            <c:symbol val="none"/>
          </c:marker>
          <c:cat>
            <c:strRef>
              <c:f>OGE!$F$40:$J$40</c:f>
              <c:strCache>
                <c:ptCount val="5"/>
                <c:pt idx="0">
                  <c:v>2021Y</c:v>
                </c:pt>
                <c:pt idx="1">
                  <c:v>2020Y</c:v>
                </c:pt>
                <c:pt idx="2">
                  <c:v>2019Y</c:v>
                </c:pt>
                <c:pt idx="3">
                  <c:v>2018Y</c:v>
                </c:pt>
                <c:pt idx="4">
                  <c:v>2017Y</c:v>
                </c:pt>
              </c:strCache>
            </c:strRef>
          </c:cat>
          <c:val>
            <c:numRef>
              <c:f>OGE!$X$71:$AB$71</c:f>
              <c:numCache>
                <c:formatCode>#,##0.00</c:formatCode>
                <c:ptCount val="5"/>
                <c:pt idx="0">
                  <c:v>3.2451128854625599</c:v>
                </c:pt>
                <c:pt idx="1">
                  <c:v>14.199085243264999</c:v>
                </c:pt>
                <c:pt idx="2">
                  <c:v>3.4724335092621299</c:v>
                </c:pt>
                <c:pt idx="3">
                  <c:v>3.25493437916538</c:v>
                </c:pt>
                <c:pt idx="4">
                  <c:v>3.1595411233701101</c:v>
                </c:pt>
              </c:numCache>
            </c:numRef>
          </c:val>
          <c:smooth val="0"/>
          <c:extLst>
            <c:ext xmlns:c16="http://schemas.microsoft.com/office/drawing/2014/chart" uri="{C3380CC4-5D6E-409C-BE32-E72D297353CC}">
              <c16:uniqueId val="{00000001-4AE4-4788-9135-2F87436EF20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OTTR!$V$66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8A52-4038-96D5-DA6321E1080E}"/>
              </c:ext>
            </c:extLst>
          </c:dPt>
          <c:dPt>
            <c:idx val="1"/>
            <c:bubble3D val="0"/>
            <c:spPr>
              <a:solidFill>
                <a:srgbClr val="5B5E5E"/>
              </a:solidFill>
              <a:ln w="25400">
                <a:noFill/>
              </a:ln>
            </c:spPr>
            <c:extLst>
              <c:ext xmlns:c16="http://schemas.microsoft.com/office/drawing/2014/chart" uri="{C3380CC4-5D6E-409C-BE32-E72D297353CC}">
                <c16:uniqueId val="{00000003-8A52-4038-96D5-DA6321E1080E}"/>
              </c:ext>
            </c:extLst>
          </c:dPt>
          <c:dPt>
            <c:idx val="2"/>
            <c:bubble3D val="0"/>
            <c:spPr>
              <a:solidFill>
                <a:srgbClr val="008794"/>
              </a:solidFill>
              <a:ln w="25400">
                <a:noFill/>
              </a:ln>
            </c:spPr>
            <c:extLst>
              <c:ext xmlns:c16="http://schemas.microsoft.com/office/drawing/2014/chart" uri="{C3380CC4-5D6E-409C-BE32-E72D297353CC}">
                <c16:uniqueId val="{00000005-8A52-4038-96D5-DA6321E1080E}"/>
              </c:ext>
            </c:extLst>
          </c:dPt>
          <c:cat>
            <c:multiLvlStrRef>
              <c:f>OTTR!$V$67:$X$69</c:f>
              <c:multiLvlStrCache>
                <c:ptCount val="3"/>
                <c:lvl>
                  <c:pt idx="0">
                    <c:v>53.11%</c:v>
                  </c:pt>
                  <c:pt idx="1">
                    <c:v>0.00%</c:v>
                  </c:pt>
                  <c:pt idx="2">
                    <c:v>46.89%</c:v>
                  </c:pt>
                </c:lvl>
                <c:lvl>
                  <c:pt idx="0">
                    <c:v>Commom Equity -</c:v>
                  </c:pt>
                  <c:pt idx="1">
                    <c:v>Total Preferred -</c:v>
                  </c:pt>
                  <c:pt idx="2">
                    <c:v>Total Debt -</c:v>
                  </c:pt>
                </c:lvl>
              </c:multiLvlStrCache>
            </c:multiLvlStrRef>
          </c:cat>
          <c:val>
            <c:numRef>
              <c:f>OTTR!$X$67:$X$69</c:f>
              <c:numCache>
                <c:formatCode>0.00"%"</c:formatCode>
                <c:ptCount val="3"/>
                <c:pt idx="0">
                  <c:v>53.1129818903471</c:v>
                </c:pt>
                <c:pt idx="1">
                  <c:v>0</c:v>
                </c:pt>
                <c:pt idx="2">
                  <c:v>46.8870181096529</c:v>
                </c:pt>
              </c:numCache>
            </c:numRef>
          </c:val>
          <c:extLst>
            <c:ext xmlns:c16="http://schemas.microsoft.com/office/drawing/2014/chart" uri="{C3380CC4-5D6E-409C-BE32-E72D297353CC}">
              <c16:uniqueId val="{00000006-8A52-4038-96D5-DA6321E1080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OTTR!$V$60</c:f>
              <c:strCache>
                <c:ptCount val="1"/>
                <c:pt idx="0">
                  <c:v>EBITDA ($000)</c:v>
                </c:pt>
              </c:strCache>
            </c:strRef>
          </c:tx>
          <c:spPr>
            <a:solidFill>
              <a:srgbClr val="FAB81A"/>
            </a:solidFill>
            <a:ln w="25400">
              <a:noFill/>
            </a:ln>
          </c:spPr>
          <c:invertIfNegative val="0"/>
          <c:cat>
            <c:strRef>
              <c:f>OTTR!$F$40:$J$40</c:f>
              <c:strCache>
                <c:ptCount val="5"/>
                <c:pt idx="0">
                  <c:v>2021Y</c:v>
                </c:pt>
                <c:pt idx="1">
                  <c:v>2020Y</c:v>
                </c:pt>
                <c:pt idx="2">
                  <c:v>2019Y</c:v>
                </c:pt>
                <c:pt idx="3">
                  <c:v>2018Y</c:v>
                </c:pt>
                <c:pt idx="4">
                  <c:v>2017Y</c:v>
                </c:pt>
              </c:strCache>
            </c:strRef>
          </c:cat>
          <c:val>
            <c:numRef>
              <c:f>OTTR!$F$76:$J$76</c:f>
              <c:numCache>
                <c:formatCode>#,##0</c:formatCode>
                <c:ptCount val="5"/>
                <c:pt idx="0">
                  <c:v>341950</c:v>
                </c:pt>
                <c:pt idx="1">
                  <c:v>232541</c:v>
                </c:pt>
                <c:pt idx="2">
                  <c:v>213785</c:v>
                </c:pt>
                <c:pt idx="3">
                  <c:v>202007</c:v>
                </c:pt>
                <c:pt idx="4">
                  <c:v>201844</c:v>
                </c:pt>
              </c:numCache>
            </c:numRef>
          </c:val>
          <c:extLst>
            <c:ext xmlns:c16="http://schemas.microsoft.com/office/drawing/2014/chart" uri="{C3380CC4-5D6E-409C-BE32-E72D297353CC}">
              <c16:uniqueId val="{00000000-5DE0-4B8C-BD20-FCF21A46C46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OTTR!$V$61</c:f>
              <c:strCache>
                <c:ptCount val="1"/>
                <c:pt idx="0">
                  <c:v>EBITDA/ Interest Expense (x)</c:v>
                </c:pt>
              </c:strCache>
            </c:strRef>
          </c:tx>
          <c:spPr>
            <a:ln w="25400">
              <a:solidFill>
                <a:srgbClr val="5B5E5E"/>
              </a:solidFill>
              <a:prstDash val="solid"/>
            </a:ln>
          </c:spPr>
          <c:marker>
            <c:symbol val="none"/>
          </c:marker>
          <c:cat>
            <c:strRef>
              <c:f>OTTR!$F$40:$J$40</c:f>
              <c:strCache>
                <c:ptCount val="5"/>
                <c:pt idx="0">
                  <c:v>2021Y</c:v>
                </c:pt>
                <c:pt idx="1">
                  <c:v>2020Y</c:v>
                </c:pt>
                <c:pt idx="2">
                  <c:v>2019Y</c:v>
                </c:pt>
                <c:pt idx="3">
                  <c:v>2018Y</c:v>
                </c:pt>
                <c:pt idx="4">
                  <c:v>2017Y</c:v>
                </c:pt>
              </c:strCache>
            </c:strRef>
          </c:cat>
          <c:val>
            <c:numRef>
              <c:f>OTTR!$X$61:$AB$61</c:f>
              <c:numCache>
                <c:formatCode>#,##0.00</c:formatCode>
                <c:ptCount val="5"/>
                <c:pt idx="0">
                  <c:v>9.0532419051653399</c:v>
                </c:pt>
                <c:pt idx="1">
                  <c:v>6.7506894649751796</c:v>
                </c:pt>
                <c:pt idx="2">
                  <c:v>6.8060552035911002</c:v>
                </c:pt>
                <c:pt idx="3">
                  <c:v>6.6432188897658504</c:v>
                </c:pt>
                <c:pt idx="4">
                  <c:v>6.8181326847723298</c:v>
                </c:pt>
              </c:numCache>
            </c:numRef>
          </c:val>
          <c:smooth val="0"/>
          <c:extLst>
            <c:ext xmlns:c16="http://schemas.microsoft.com/office/drawing/2014/chart" uri="{C3380CC4-5D6E-409C-BE32-E72D297353CC}">
              <c16:uniqueId val="{00000001-5DE0-4B8C-BD20-FCF21A46C46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OTTR!$V$41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OTTR!$V$48:$V$53</c:f>
              <c:strCache>
                <c:ptCount val="6"/>
                <c:pt idx="0">
                  <c:v>Current Year</c:v>
                </c:pt>
                <c:pt idx="1">
                  <c:v>Next Year</c:v>
                </c:pt>
                <c:pt idx="2">
                  <c:v>2Yrs Out</c:v>
                </c:pt>
                <c:pt idx="3">
                  <c:v>3Yrs Out</c:v>
                </c:pt>
                <c:pt idx="4">
                  <c:v>4Yrs Out</c:v>
                </c:pt>
                <c:pt idx="5">
                  <c:v>Thereafter</c:v>
                </c:pt>
              </c:strCache>
            </c:strRef>
          </c:cat>
          <c:val>
            <c:numRef>
              <c:f>OTTR!$X$48:$X$53</c:f>
              <c:numCache>
                <c:formatCode>#,##0</c:formatCode>
                <c:ptCount val="6"/>
                <c:pt idx="0">
                  <c:v>121146</c:v>
                </c:pt>
                <c:pt idx="1">
                  <c:v>0</c:v>
                </c:pt>
                <c:pt idx="2">
                  <c:v>0</c:v>
                </c:pt>
                <c:pt idx="3">
                  <c:v>0</c:v>
                </c:pt>
                <c:pt idx="4">
                  <c:v>80000</c:v>
                </c:pt>
                <c:pt idx="5">
                  <c:v>657000</c:v>
                </c:pt>
              </c:numCache>
            </c:numRef>
          </c:val>
          <c:extLst>
            <c:ext xmlns:c16="http://schemas.microsoft.com/office/drawing/2014/chart" uri="{C3380CC4-5D6E-409C-BE32-E72D297353CC}">
              <c16:uniqueId val="{00000000-B774-48F1-A682-A34434A358A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OTTR!$D$44</c:f>
              <c:strCache>
                <c:ptCount val="1"/>
                <c:pt idx="0">
                  <c:v>Debt/ Total Capital (%)</c:v>
                </c:pt>
              </c:strCache>
            </c:strRef>
          </c:tx>
          <c:spPr>
            <a:solidFill>
              <a:srgbClr val="FAB81A"/>
            </a:solidFill>
            <a:ln w="25400">
              <a:noFill/>
            </a:ln>
          </c:spPr>
          <c:invertIfNegative val="0"/>
          <c:cat>
            <c:strRef>
              <c:f>OTTR!$F$40:$J$40</c:f>
              <c:strCache>
                <c:ptCount val="5"/>
                <c:pt idx="0">
                  <c:v>2021Y</c:v>
                </c:pt>
                <c:pt idx="1">
                  <c:v>2020Y</c:v>
                </c:pt>
                <c:pt idx="2">
                  <c:v>2019Y</c:v>
                </c:pt>
                <c:pt idx="3">
                  <c:v>2018Y</c:v>
                </c:pt>
                <c:pt idx="4">
                  <c:v>2017Y</c:v>
                </c:pt>
              </c:strCache>
            </c:strRef>
          </c:cat>
          <c:val>
            <c:numRef>
              <c:f>OTTR!$F$44:$J$44</c:f>
              <c:numCache>
                <c:formatCode>#,##0.00</c:formatCode>
                <c:ptCount val="5"/>
                <c:pt idx="0">
                  <c:v>46.8870181096529</c:v>
                </c:pt>
                <c:pt idx="1">
                  <c:v>49.837093778347302</c:v>
                </c:pt>
                <c:pt idx="2">
                  <c:v>47.8864344897721</c:v>
                </c:pt>
                <c:pt idx="3">
                  <c:v>45.5111106459455</c:v>
                </c:pt>
                <c:pt idx="4">
                  <c:v>46.385870756845698</c:v>
                </c:pt>
              </c:numCache>
            </c:numRef>
          </c:val>
          <c:extLst>
            <c:ext xmlns:c16="http://schemas.microsoft.com/office/drawing/2014/chart" uri="{C3380CC4-5D6E-409C-BE32-E72D297353CC}">
              <c16:uniqueId val="{00000000-810F-4A56-8390-4E4F39C3441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OTTR!$V$71</c:f>
              <c:strCache>
                <c:ptCount val="1"/>
                <c:pt idx="0">
                  <c:v> Average Debt/ EBITDA (x)</c:v>
                </c:pt>
              </c:strCache>
            </c:strRef>
          </c:tx>
          <c:spPr>
            <a:ln w="25400">
              <a:solidFill>
                <a:srgbClr val="5B5E5E"/>
              </a:solidFill>
              <a:prstDash val="solid"/>
            </a:ln>
          </c:spPr>
          <c:marker>
            <c:symbol val="none"/>
          </c:marker>
          <c:cat>
            <c:strRef>
              <c:f>OTTR!$F$40:$J$40</c:f>
              <c:strCache>
                <c:ptCount val="5"/>
                <c:pt idx="0">
                  <c:v>2021Y</c:v>
                </c:pt>
                <c:pt idx="1">
                  <c:v>2020Y</c:v>
                </c:pt>
                <c:pt idx="2">
                  <c:v>2019Y</c:v>
                </c:pt>
                <c:pt idx="3">
                  <c:v>2018Y</c:v>
                </c:pt>
                <c:pt idx="4">
                  <c:v>2017Y</c:v>
                </c:pt>
              </c:strCache>
            </c:strRef>
          </c:cat>
          <c:val>
            <c:numRef>
              <c:f>OTTR!$X$71:$AB$71</c:f>
              <c:numCache>
                <c:formatCode>#,##0.00</c:formatCode>
                <c:ptCount val="5"/>
                <c:pt idx="0">
                  <c:v>2.5765082614417301</c:v>
                </c:pt>
                <c:pt idx="1">
                  <c:v>3.4172834037868598</c:v>
                </c:pt>
                <c:pt idx="2">
                  <c:v>3.1416867413522902</c:v>
                </c:pt>
                <c:pt idx="3">
                  <c:v>3.0234521575984998</c:v>
                </c:pt>
                <c:pt idx="4">
                  <c:v>2.9377440003170801</c:v>
                </c:pt>
              </c:numCache>
            </c:numRef>
          </c:val>
          <c:smooth val="0"/>
          <c:extLst>
            <c:ext xmlns:c16="http://schemas.microsoft.com/office/drawing/2014/chart" uri="{C3380CC4-5D6E-409C-BE32-E72D297353CC}">
              <c16:uniqueId val="{00000001-810F-4A56-8390-4E4F39C3441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PacificCorp!$V$66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6BA-4BA7-A342-51F70D807B53}"/>
              </c:ext>
            </c:extLst>
          </c:dPt>
          <c:dPt>
            <c:idx val="1"/>
            <c:bubble3D val="0"/>
            <c:spPr>
              <a:solidFill>
                <a:srgbClr val="5B5E5E"/>
              </a:solidFill>
              <a:ln w="25400">
                <a:noFill/>
              </a:ln>
            </c:spPr>
            <c:extLst>
              <c:ext xmlns:c16="http://schemas.microsoft.com/office/drawing/2014/chart" uri="{C3380CC4-5D6E-409C-BE32-E72D297353CC}">
                <c16:uniqueId val="{00000003-76BA-4BA7-A342-51F70D807B53}"/>
              </c:ext>
            </c:extLst>
          </c:dPt>
          <c:dPt>
            <c:idx val="2"/>
            <c:bubble3D val="0"/>
            <c:spPr>
              <a:solidFill>
                <a:srgbClr val="008794"/>
              </a:solidFill>
              <a:ln w="25400">
                <a:noFill/>
              </a:ln>
            </c:spPr>
            <c:extLst>
              <c:ext xmlns:c16="http://schemas.microsoft.com/office/drawing/2014/chart" uri="{C3380CC4-5D6E-409C-BE32-E72D297353CC}">
                <c16:uniqueId val="{00000005-76BA-4BA7-A342-51F70D807B53}"/>
              </c:ext>
            </c:extLst>
          </c:dPt>
          <c:cat>
            <c:multiLvlStrRef>
              <c:f>PacificCorp!$V$67:$X$69</c:f>
              <c:multiLvlStrCache>
                <c:ptCount val="3"/>
                <c:lvl>
                  <c:pt idx="0">
                    <c:v>53.10%</c:v>
                  </c:pt>
                  <c:pt idx="1">
                    <c:v>0.01%</c:v>
                  </c:pt>
                  <c:pt idx="2">
                    <c:v>46.89%</c:v>
                  </c:pt>
                </c:lvl>
                <c:lvl>
                  <c:pt idx="0">
                    <c:v>Commom Equity -</c:v>
                  </c:pt>
                  <c:pt idx="1">
                    <c:v>Total Preferred -</c:v>
                  </c:pt>
                  <c:pt idx="2">
                    <c:v>Total Debt -</c:v>
                  </c:pt>
                </c:lvl>
              </c:multiLvlStrCache>
            </c:multiLvlStrRef>
          </c:cat>
          <c:val>
            <c:numRef>
              <c:f>PacificCorp!$X$67:$X$69</c:f>
              <c:numCache>
                <c:formatCode>0.00"%"</c:formatCode>
                <c:ptCount val="3"/>
                <c:pt idx="0">
                  <c:v>53.096539162112897</c:v>
                </c:pt>
                <c:pt idx="1">
                  <c:v>1.0714668381013599E-2</c:v>
                </c:pt>
                <c:pt idx="2">
                  <c:v>46.892746169506097</c:v>
                </c:pt>
              </c:numCache>
            </c:numRef>
          </c:val>
          <c:extLst>
            <c:ext xmlns:c16="http://schemas.microsoft.com/office/drawing/2014/chart" uri="{C3380CC4-5D6E-409C-BE32-E72D297353CC}">
              <c16:uniqueId val="{00000006-76BA-4BA7-A342-51F70D807B5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SWEPCO1!$V$66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73E-46ED-B0DB-5EC5498AE85D}"/>
              </c:ext>
            </c:extLst>
          </c:dPt>
          <c:dPt>
            <c:idx val="1"/>
            <c:bubble3D val="0"/>
            <c:spPr>
              <a:solidFill>
                <a:srgbClr val="5B5E5E"/>
              </a:solidFill>
              <a:ln w="25400">
                <a:noFill/>
              </a:ln>
            </c:spPr>
            <c:extLst>
              <c:ext xmlns:c16="http://schemas.microsoft.com/office/drawing/2014/chart" uri="{C3380CC4-5D6E-409C-BE32-E72D297353CC}">
                <c16:uniqueId val="{00000003-F73E-46ED-B0DB-5EC5498AE85D}"/>
              </c:ext>
            </c:extLst>
          </c:dPt>
          <c:dPt>
            <c:idx val="2"/>
            <c:bubble3D val="0"/>
            <c:spPr>
              <a:solidFill>
                <a:srgbClr val="008794"/>
              </a:solidFill>
              <a:ln w="25400">
                <a:noFill/>
              </a:ln>
            </c:spPr>
            <c:extLst>
              <c:ext xmlns:c16="http://schemas.microsoft.com/office/drawing/2014/chart" uri="{C3380CC4-5D6E-409C-BE32-E72D297353CC}">
                <c16:uniqueId val="{00000005-F73E-46ED-B0DB-5EC5498AE85D}"/>
              </c:ext>
            </c:extLst>
          </c:dPt>
          <c:cat>
            <c:multiLvlStrRef>
              <c:f>SWEPCO1!$V$67:$X$69</c:f>
              <c:multiLvlStrCache>
                <c:ptCount val="3"/>
                <c:lvl>
                  <c:pt idx="0">
                    <c:v>47.15%</c:v>
                  </c:pt>
                  <c:pt idx="1">
                    <c:v>0.00%</c:v>
                  </c:pt>
                  <c:pt idx="2">
                    <c:v>52.85%</c:v>
                  </c:pt>
                </c:lvl>
                <c:lvl>
                  <c:pt idx="0">
                    <c:v>Commom Equity -</c:v>
                  </c:pt>
                  <c:pt idx="1">
                    <c:v>Total Preferred -</c:v>
                  </c:pt>
                  <c:pt idx="2">
                    <c:v>Total Debt -</c:v>
                  </c:pt>
                </c:lvl>
              </c:multiLvlStrCache>
            </c:multiLvlStrRef>
          </c:cat>
          <c:val>
            <c:numRef>
              <c:f>SWEPCO1!$X$67:$X$69</c:f>
              <c:numCache>
                <c:formatCode>0.00"%"</c:formatCode>
                <c:ptCount val="3"/>
                <c:pt idx="0">
                  <c:v>47.150662375570697</c:v>
                </c:pt>
                <c:pt idx="1">
                  <c:v>0</c:v>
                </c:pt>
                <c:pt idx="2">
                  <c:v>52.850834518374398</c:v>
                </c:pt>
              </c:numCache>
            </c:numRef>
          </c:val>
          <c:extLst>
            <c:ext xmlns:c16="http://schemas.microsoft.com/office/drawing/2014/chart" uri="{C3380CC4-5D6E-409C-BE32-E72D297353CC}">
              <c16:uniqueId val="{00000006-F73E-46ED-B0DB-5EC5498AE85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PacificCorp!$V$60</c:f>
              <c:strCache>
                <c:ptCount val="1"/>
                <c:pt idx="0">
                  <c:v>EBITDA ($000)</c:v>
                </c:pt>
              </c:strCache>
            </c:strRef>
          </c:tx>
          <c:spPr>
            <a:solidFill>
              <a:srgbClr val="FAB81A"/>
            </a:solidFill>
            <a:ln w="25400">
              <a:noFill/>
            </a:ln>
          </c:spPr>
          <c:invertIfNegative val="0"/>
          <c:cat>
            <c:strRef>
              <c:f>PacificCorp!$F$40:$J$40</c:f>
              <c:strCache>
                <c:ptCount val="5"/>
                <c:pt idx="0">
                  <c:v>2021Y</c:v>
                </c:pt>
                <c:pt idx="1">
                  <c:v>2020Y</c:v>
                </c:pt>
                <c:pt idx="2">
                  <c:v>2019Y</c:v>
                </c:pt>
                <c:pt idx="3">
                  <c:v>2018Y</c:v>
                </c:pt>
                <c:pt idx="4">
                  <c:v>2017Y</c:v>
                </c:pt>
              </c:strCache>
            </c:strRef>
          </c:cat>
          <c:val>
            <c:numRef>
              <c:f>PacificCorp!$F$76:$J$76</c:f>
              <c:numCache>
                <c:formatCode>#,##0</c:formatCode>
                <c:ptCount val="5"/>
                <c:pt idx="0">
                  <c:v>2303000</c:v>
                </c:pt>
                <c:pt idx="1">
                  <c:v>2251000</c:v>
                </c:pt>
                <c:pt idx="2">
                  <c:v>2151000</c:v>
                </c:pt>
                <c:pt idx="3">
                  <c:v>2088000</c:v>
                </c:pt>
                <c:pt idx="4">
                  <c:v>2294000</c:v>
                </c:pt>
              </c:numCache>
            </c:numRef>
          </c:val>
          <c:extLst>
            <c:ext xmlns:c16="http://schemas.microsoft.com/office/drawing/2014/chart" uri="{C3380CC4-5D6E-409C-BE32-E72D297353CC}">
              <c16:uniqueId val="{00000000-D961-43F6-BF7B-26D3B10A19A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PacificCorp!$V$61</c:f>
              <c:strCache>
                <c:ptCount val="1"/>
                <c:pt idx="0">
                  <c:v>EBITDA/ Interest Expense (x)</c:v>
                </c:pt>
              </c:strCache>
            </c:strRef>
          </c:tx>
          <c:spPr>
            <a:ln w="25400">
              <a:solidFill>
                <a:srgbClr val="5B5E5E"/>
              </a:solidFill>
              <a:prstDash val="solid"/>
            </a:ln>
          </c:spPr>
          <c:marker>
            <c:symbol val="none"/>
          </c:marker>
          <c:cat>
            <c:strRef>
              <c:f>PacificCorp!$F$40:$J$40</c:f>
              <c:strCache>
                <c:ptCount val="5"/>
                <c:pt idx="0">
                  <c:v>2021Y</c:v>
                </c:pt>
                <c:pt idx="1">
                  <c:v>2020Y</c:v>
                </c:pt>
                <c:pt idx="2">
                  <c:v>2019Y</c:v>
                </c:pt>
                <c:pt idx="3">
                  <c:v>2018Y</c:v>
                </c:pt>
                <c:pt idx="4">
                  <c:v>2017Y</c:v>
                </c:pt>
              </c:strCache>
            </c:strRef>
          </c:cat>
          <c:val>
            <c:numRef>
              <c:f>PacificCorp!$X$61:$AB$61</c:f>
              <c:numCache>
                <c:formatCode>#,##0.00</c:formatCode>
                <c:ptCount val="5"/>
                <c:pt idx="0">
                  <c:v>5.6724137931034502</c:v>
                </c:pt>
                <c:pt idx="1">
                  <c:v>5.9550264550264496</c:v>
                </c:pt>
                <c:pt idx="2">
                  <c:v>5.8931506849315101</c:v>
                </c:pt>
                <c:pt idx="3">
                  <c:v>5.7049180327868898</c:v>
                </c:pt>
                <c:pt idx="4">
                  <c:v>6.2</c:v>
                </c:pt>
              </c:numCache>
            </c:numRef>
          </c:val>
          <c:smooth val="0"/>
          <c:extLst>
            <c:ext xmlns:c16="http://schemas.microsoft.com/office/drawing/2014/chart" uri="{C3380CC4-5D6E-409C-BE32-E72D297353CC}">
              <c16:uniqueId val="{00000001-D961-43F6-BF7B-26D3B10A19A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PacificCorp!$V$41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PacificCorp!$V$48:$V$53</c:f>
              <c:strCache>
                <c:ptCount val="6"/>
                <c:pt idx="0">
                  <c:v>Current Year</c:v>
                </c:pt>
                <c:pt idx="1">
                  <c:v>Next Year</c:v>
                </c:pt>
                <c:pt idx="2">
                  <c:v>2Yrs Out</c:v>
                </c:pt>
                <c:pt idx="3">
                  <c:v>3Yrs Out</c:v>
                </c:pt>
                <c:pt idx="4">
                  <c:v>4Yrs Out</c:v>
                </c:pt>
                <c:pt idx="5">
                  <c:v>Thereafter</c:v>
                </c:pt>
              </c:strCache>
            </c:strRef>
          </c:cat>
          <c:val>
            <c:numRef>
              <c:f>PacificCorp!$X$48:$X$53</c:f>
              <c:numCache>
                <c:formatCode>#,##0</c:formatCode>
                <c:ptCount val="6"/>
                <c:pt idx="0">
                  <c:v>158000</c:v>
                </c:pt>
                <c:pt idx="1">
                  <c:v>451000</c:v>
                </c:pt>
                <c:pt idx="2">
                  <c:v>593000</c:v>
                </c:pt>
                <c:pt idx="3">
                  <c:v>304000</c:v>
                </c:pt>
                <c:pt idx="4">
                  <c:v>102000</c:v>
                </c:pt>
                <c:pt idx="5">
                  <c:v>7210000</c:v>
                </c:pt>
              </c:numCache>
            </c:numRef>
          </c:val>
          <c:extLst>
            <c:ext xmlns:c16="http://schemas.microsoft.com/office/drawing/2014/chart" uri="{C3380CC4-5D6E-409C-BE32-E72D297353CC}">
              <c16:uniqueId val="{00000000-B693-450A-8C2E-0984F30547B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PacificCorp!$D$44</c:f>
              <c:strCache>
                <c:ptCount val="1"/>
                <c:pt idx="0">
                  <c:v>Debt/ Total Capital (%)</c:v>
                </c:pt>
              </c:strCache>
            </c:strRef>
          </c:tx>
          <c:spPr>
            <a:solidFill>
              <a:srgbClr val="FAB81A"/>
            </a:solidFill>
            <a:ln w="25400">
              <a:noFill/>
            </a:ln>
          </c:spPr>
          <c:invertIfNegative val="0"/>
          <c:cat>
            <c:strRef>
              <c:f>PacificCorp!$F$40:$J$40</c:f>
              <c:strCache>
                <c:ptCount val="5"/>
                <c:pt idx="0">
                  <c:v>2021Y</c:v>
                </c:pt>
                <c:pt idx="1">
                  <c:v>2020Y</c:v>
                </c:pt>
                <c:pt idx="2">
                  <c:v>2019Y</c:v>
                </c:pt>
                <c:pt idx="3">
                  <c:v>2018Y</c:v>
                </c:pt>
                <c:pt idx="4">
                  <c:v>2017Y</c:v>
                </c:pt>
              </c:strCache>
            </c:strRef>
          </c:cat>
          <c:val>
            <c:numRef>
              <c:f>PacificCorp!$F$44:$J$44</c:f>
              <c:numCache>
                <c:formatCode>#,##0.00</c:formatCode>
                <c:ptCount val="5"/>
                <c:pt idx="0">
                  <c:v>46.892746169506097</c:v>
                </c:pt>
                <c:pt idx="1">
                  <c:v>48.771361554786097</c:v>
                </c:pt>
                <c:pt idx="2">
                  <c:v>48.099163385826799</c:v>
                </c:pt>
                <c:pt idx="3">
                  <c:v>47.511039743075102</c:v>
                </c:pt>
                <c:pt idx="4">
                  <c:v>48.4652114597544</c:v>
                </c:pt>
              </c:numCache>
            </c:numRef>
          </c:val>
          <c:extLst>
            <c:ext xmlns:c16="http://schemas.microsoft.com/office/drawing/2014/chart" uri="{C3380CC4-5D6E-409C-BE32-E72D297353CC}">
              <c16:uniqueId val="{00000000-DCC8-42E6-87FC-5470A2EEB44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PacificCorp!$V$71</c:f>
              <c:strCache>
                <c:ptCount val="1"/>
                <c:pt idx="0">
                  <c:v> Average Debt/ EBITDA (x)</c:v>
                </c:pt>
              </c:strCache>
            </c:strRef>
          </c:tx>
          <c:spPr>
            <a:ln w="25400">
              <a:solidFill>
                <a:srgbClr val="5B5E5E"/>
              </a:solidFill>
              <a:prstDash val="solid"/>
            </a:ln>
          </c:spPr>
          <c:marker>
            <c:symbol val="none"/>
          </c:marker>
          <c:cat>
            <c:strRef>
              <c:f>PacificCorp!$F$40:$J$40</c:f>
              <c:strCache>
                <c:ptCount val="5"/>
                <c:pt idx="0">
                  <c:v>2021Y</c:v>
                </c:pt>
                <c:pt idx="1">
                  <c:v>2020Y</c:v>
                </c:pt>
                <c:pt idx="2">
                  <c:v>2019Y</c:v>
                </c:pt>
                <c:pt idx="3">
                  <c:v>2018Y</c:v>
                </c:pt>
                <c:pt idx="4">
                  <c:v>2017Y</c:v>
                </c:pt>
              </c:strCache>
            </c:strRef>
          </c:cat>
          <c:val>
            <c:numRef>
              <c:f>PacificCorp!$X$71:$AB$71</c:f>
              <c:numCache>
                <c:formatCode>#,##0.00</c:formatCode>
                <c:ptCount val="5"/>
                <c:pt idx="0">
                  <c:v>3.8173035171515401</c:v>
                </c:pt>
                <c:pt idx="1">
                  <c:v>3.6970235450910698</c:v>
                </c:pt>
                <c:pt idx="2">
                  <c:v>3.5482333798233401</c:v>
                </c:pt>
                <c:pt idx="3">
                  <c:v>3.3820641762452102</c:v>
                </c:pt>
                <c:pt idx="4">
                  <c:v>3.0858761987794199</c:v>
                </c:pt>
              </c:numCache>
            </c:numRef>
          </c:val>
          <c:smooth val="0"/>
          <c:extLst>
            <c:ext xmlns:c16="http://schemas.microsoft.com/office/drawing/2014/chart" uri="{C3380CC4-5D6E-409C-BE32-E72D297353CC}">
              <c16:uniqueId val="{00000001-DCC8-42E6-87FC-5470A2EEB44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PNW!$V$66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2F42-4C7A-97BE-2AF126D2791F}"/>
              </c:ext>
            </c:extLst>
          </c:dPt>
          <c:dPt>
            <c:idx val="1"/>
            <c:bubble3D val="0"/>
            <c:spPr>
              <a:solidFill>
                <a:srgbClr val="5B5E5E"/>
              </a:solidFill>
              <a:ln w="25400">
                <a:noFill/>
              </a:ln>
            </c:spPr>
            <c:extLst>
              <c:ext xmlns:c16="http://schemas.microsoft.com/office/drawing/2014/chart" uri="{C3380CC4-5D6E-409C-BE32-E72D297353CC}">
                <c16:uniqueId val="{00000003-2F42-4C7A-97BE-2AF126D2791F}"/>
              </c:ext>
            </c:extLst>
          </c:dPt>
          <c:dPt>
            <c:idx val="2"/>
            <c:bubble3D val="0"/>
            <c:spPr>
              <a:solidFill>
                <a:srgbClr val="008794"/>
              </a:solidFill>
              <a:ln w="25400">
                <a:noFill/>
              </a:ln>
            </c:spPr>
            <c:extLst>
              <c:ext xmlns:c16="http://schemas.microsoft.com/office/drawing/2014/chart" uri="{C3380CC4-5D6E-409C-BE32-E72D297353CC}">
                <c16:uniqueId val="{00000005-2F42-4C7A-97BE-2AF126D2791F}"/>
              </c:ext>
            </c:extLst>
          </c:dPt>
          <c:cat>
            <c:multiLvlStrRef>
              <c:f>PNW!$V$67:$X$69</c:f>
              <c:multiLvlStrCache>
                <c:ptCount val="3"/>
                <c:lvl>
                  <c:pt idx="0">
                    <c:v>41.58%</c:v>
                  </c:pt>
                  <c:pt idx="1">
                    <c:v>0.00%</c:v>
                  </c:pt>
                  <c:pt idx="2">
                    <c:v>57.61%</c:v>
                  </c:pt>
                </c:lvl>
                <c:lvl>
                  <c:pt idx="0">
                    <c:v>Commom Equity -</c:v>
                  </c:pt>
                  <c:pt idx="1">
                    <c:v>Total Preferred -</c:v>
                  </c:pt>
                  <c:pt idx="2">
                    <c:v>Total Debt -</c:v>
                  </c:pt>
                </c:lvl>
              </c:multiLvlStrCache>
            </c:multiLvlStrRef>
          </c:cat>
          <c:val>
            <c:numRef>
              <c:f>PNW!$X$67:$X$69</c:f>
              <c:numCache>
                <c:formatCode>0.00"%"</c:formatCode>
                <c:ptCount val="3"/>
                <c:pt idx="0">
                  <c:v>41.575276542602801</c:v>
                </c:pt>
                <c:pt idx="1">
                  <c:v>0</c:v>
                </c:pt>
                <c:pt idx="2">
                  <c:v>57.613378366763598</c:v>
                </c:pt>
              </c:numCache>
            </c:numRef>
          </c:val>
          <c:extLst>
            <c:ext xmlns:c16="http://schemas.microsoft.com/office/drawing/2014/chart" uri="{C3380CC4-5D6E-409C-BE32-E72D297353CC}">
              <c16:uniqueId val="{00000006-2F42-4C7A-97BE-2AF126D2791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PNW!$V$60</c:f>
              <c:strCache>
                <c:ptCount val="1"/>
                <c:pt idx="0">
                  <c:v>EBITDA ($000)</c:v>
                </c:pt>
              </c:strCache>
            </c:strRef>
          </c:tx>
          <c:spPr>
            <a:solidFill>
              <a:srgbClr val="FAB81A"/>
            </a:solidFill>
            <a:ln w="25400">
              <a:noFill/>
            </a:ln>
          </c:spPr>
          <c:invertIfNegative val="0"/>
          <c:cat>
            <c:strRef>
              <c:f>PNW!$F$40:$J$40</c:f>
              <c:strCache>
                <c:ptCount val="5"/>
                <c:pt idx="0">
                  <c:v>2021Y</c:v>
                </c:pt>
                <c:pt idx="1">
                  <c:v>2020Y</c:v>
                </c:pt>
                <c:pt idx="2">
                  <c:v>2019Y</c:v>
                </c:pt>
                <c:pt idx="3">
                  <c:v>2018Y</c:v>
                </c:pt>
                <c:pt idx="4">
                  <c:v>2017Y</c:v>
                </c:pt>
              </c:strCache>
            </c:strRef>
          </c:cat>
          <c:val>
            <c:numRef>
              <c:f>PNW!$F$76:$J$76</c:f>
              <c:numCache>
                <c:formatCode>#,##0</c:formatCode>
                <c:ptCount val="5"/>
                <c:pt idx="0">
                  <c:v>1698433</c:v>
                </c:pt>
                <c:pt idx="1">
                  <c:v>1563449</c:v>
                </c:pt>
                <c:pt idx="2">
                  <c:v>1422903</c:v>
                </c:pt>
                <c:pt idx="3">
                  <c:v>1533682</c:v>
                </c:pt>
                <c:pt idx="4">
                  <c:v>1574534</c:v>
                </c:pt>
              </c:numCache>
            </c:numRef>
          </c:val>
          <c:extLst>
            <c:ext xmlns:c16="http://schemas.microsoft.com/office/drawing/2014/chart" uri="{C3380CC4-5D6E-409C-BE32-E72D297353CC}">
              <c16:uniqueId val="{00000000-C7FE-41D2-8BAF-9E4B8E2D8DF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PNW!$V$61</c:f>
              <c:strCache>
                <c:ptCount val="1"/>
                <c:pt idx="0">
                  <c:v>EBITDA/ Interest Expense (x)</c:v>
                </c:pt>
              </c:strCache>
            </c:strRef>
          </c:tx>
          <c:spPr>
            <a:ln w="25400">
              <a:solidFill>
                <a:srgbClr val="5B5E5E"/>
              </a:solidFill>
              <a:prstDash val="solid"/>
            </a:ln>
          </c:spPr>
          <c:marker>
            <c:symbol val="none"/>
          </c:marker>
          <c:cat>
            <c:strRef>
              <c:f>PNW!$F$40:$J$40</c:f>
              <c:strCache>
                <c:ptCount val="5"/>
                <c:pt idx="0">
                  <c:v>2021Y</c:v>
                </c:pt>
                <c:pt idx="1">
                  <c:v>2020Y</c:v>
                </c:pt>
                <c:pt idx="2">
                  <c:v>2019Y</c:v>
                </c:pt>
                <c:pt idx="3">
                  <c:v>2018Y</c:v>
                </c:pt>
                <c:pt idx="4">
                  <c:v>2017Y</c:v>
                </c:pt>
              </c:strCache>
            </c:strRef>
          </c:cat>
          <c:val>
            <c:numRef>
              <c:f>PNW!$X$61:$AB$61</c:f>
              <c:numCache>
                <c:formatCode>#,##0.00</c:formatCode>
                <c:ptCount val="5"/>
                <c:pt idx="0">
                  <c:v>7.2812245457897102</c:v>
                </c:pt>
                <c:pt idx="1">
                  <c:v>6.8281529101938698</c:v>
                </c:pt>
                <c:pt idx="2">
                  <c:v>6.5655375756149601</c:v>
                </c:pt>
                <c:pt idx="3">
                  <c:v>7.0260530957234799</c:v>
                </c:pt>
                <c:pt idx="4">
                  <c:v>7.9649035834968904</c:v>
                </c:pt>
              </c:numCache>
            </c:numRef>
          </c:val>
          <c:smooth val="0"/>
          <c:extLst>
            <c:ext xmlns:c16="http://schemas.microsoft.com/office/drawing/2014/chart" uri="{C3380CC4-5D6E-409C-BE32-E72D297353CC}">
              <c16:uniqueId val="{00000001-C7FE-41D2-8BAF-9E4B8E2D8DF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PNW!$V$41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PNW!$V$48:$V$53</c:f>
              <c:strCache>
                <c:ptCount val="6"/>
                <c:pt idx="0">
                  <c:v>Current Year</c:v>
                </c:pt>
                <c:pt idx="1">
                  <c:v>Next Year</c:v>
                </c:pt>
                <c:pt idx="2">
                  <c:v>2Yrs Out</c:v>
                </c:pt>
                <c:pt idx="3">
                  <c:v>3Yrs Out</c:v>
                </c:pt>
                <c:pt idx="4">
                  <c:v>4Yrs Out</c:v>
                </c:pt>
                <c:pt idx="5">
                  <c:v>Thereafter</c:v>
                </c:pt>
              </c:strCache>
            </c:strRef>
          </c:cat>
          <c:val>
            <c:numRef>
              <c:f>PNW!$X$48:$X$53</c:f>
              <c:numCache>
                <c:formatCode>#,##0</c:formatCode>
                <c:ptCount val="6"/>
                <c:pt idx="0">
                  <c:v>442000</c:v>
                </c:pt>
                <c:pt idx="1">
                  <c:v>0</c:v>
                </c:pt>
                <c:pt idx="2">
                  <c:v>400000</c:v>
                </c:pt>
                <c:pt idx="3">
                  <c:v>800000</c:v>
                </c:pt>
                <c:pt idx="4">
                  <c:v>250000</c:v>
                </c:pt>
                <c:pt idx="5">
                  <c:v>5515975</c:v>
                </c:pt>
              </c:numCache>
            </c:numRef>
          </c:val>
          <c:extLst>
            <c:ext xmlns:c16="http://schemas.microsoft.com/office/drawing/2014/chart" uri="{C3380CC4-5D6E-409C-BE32-E72D297353CC}">
              <c16:uniqueId val="{00000000-3B1A-43E2-B598-37FAEE4658E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PNW!$D$44</c:f>
              <c:strCache>
                <c:ptCount val="1"/>
                <c:pt idx="0">
                  <c:v>Debt/ Total Capital (%)</c:v>
                </c:pt>
              </c:strCache>
            </c:strRef>
          </c:tx>
          <c:spPr>
            <a:solidFill>
              <a:srgbClr val="FAB81A"/>
            </a:solidFill>
            <a:ln w="25400">
              <a:noFill/>
            </a:ln>
          </c:spPr>
          <c:invertIfNegative val="0"/>
          <c:cat>
            <c:strRef>
              <c:f>PNW!$F$40:$J$40</c:f>
              <c:strCache>
                <c:ptCount val="5"/>
                <c:pt idx="0">
                  <c:v>2021Y</c:v>
                </c:pt>
                <c:pt idx="1">
                  <c:v>2020Y</c:v>
                </c:pt>
                <c:pt idx="2">
                  <c:v>2019Y</c:v>
                </c:pt>
                <c:pt idx="3">
                  <c:v>2018Y</c:v>
                </c:pt>
                <c:pt idx="4">
                  <c:v>2017Y</c:v>
                </c:pt>
              </c:strCache>
            </c:strRef>
          </c:cat>
          <c:val>
            <c:numRef>
              <c:f>PNW!$F$44:$J$44</c:f>
              <c:numCache>
                <c:formatCode>#,##0.00</c:formatCode>
                <c:ptCount val="5"/>
                <c:pt idx="0">
                  <c:v>57.613378366763598</c:v>
                </c:pt>
                <c:pt idx="1">
                  <c:v>54.6029728113079</c:v>
                </c:pt>
                <c:pt idx="2">
                  <c:v>51.137834859040098</c:v>
                </c:pt>
                <c:pt idx="3">
                  <c:v>49.365385199771602</c:v>
                </c:pt>
                <c:pt idx="4">
                  <c:v>49.165497276360703</c:v>
                </c:pt>
              </c:numCache>
            </c:numRef>
          </c:val>
          <c:extLst>
            <c:ext xmlns:c16="http://schemas.microsoft.com/office/drawing/2014/chart" uri="{C3380CC4-5D6E-409C-BE32-E72D297353CC}">
              <c16:uniqueId val="{00000000-38A8-4371-8D3A-7C8642B5D46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PNW!$V$71</c:f>
              <c:strCache>
                <c:ptCount val="1"/>
                <c:pt idx="0">
                  <c:v> Average Debt/ EBITDA (x)</c:v>
                </c:pt>
              </c:strCache>
            </c:strRef>
          </c:tx>
          <c:spPr>
            <a:ln w="25400">
              <a:solidFill>
                <a:srgbClr val="5B5E5E"/>
              </a:solidFill>
              <a:prstDash val="solid"/>
            </a:ln>
          </c:spPr>
          <c:marker>
            <c:symbol val="none"/>
          </c:marker>
          <c:cat>
            <c:strRef>
              <c:f>PNW!$F$40:$J$40</c:f>
              <c:strCache>
                <c:ptCount val="5"/>
                <c:pt idx="0">
                  <c:v>2021Y</c:v>
                </c:pt>
                <c:pt idx="1">
                  <c:v>2020Y</c:v>
                </c:pt>
                <c:pt idx="2">
                  <c:v>2019Y</c:v>
                </c:pt>
                <c:pt idx="3">
                  <c:v>2018Y</c:v>
                </c:pt>
                <c:pt idx="4">
                  <c:v>2017Y</c:v>
                </c:pt>
              </c:strCache>
            </c:strRef>
          </c:cat>
          <c:val>
            <c:numRef>
              <c:f>PNW!$X$71:$AB$71</c:f>
              <c:numCache>
                <c:formatCode>#,##0.00</c:formatCode>
                <c:ptCount val="5"/>
                <c:pt idx="0">
                  <c:v>4.40996759954617</c:v>
                </c:pt>
                <c:pt idx="1">
                  <c:v>4.1582610785513303</c:v>
                </c:pt>
                <c:pt idx="2">
                  <c:v>3.91214984436747</c:v>
                </c:pt>
                <c:pt idx="3">
                  <c:v>3.4160672649219301</c:v>
                </c:pt>
                <c:pt idx="4">
                  <c:v>3.0108438433212599</c:v>
                </c:pt>
              </c:numCache>
            </c:numRef>
          </c:val>
          <c:smooth val="0"/>
          <c:extLst>
            <c:ext xmlns:c16="http://schemas.microsoft.com/office/drawing/2014/chart" uri="{C3380CC4-5D6E-409C-BE32-E72D297353CC}">
              <c16:uniqueId val="{00000001-38A8-4371-8D3A-7C8642B5D46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PSE!$V$66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95A-4CE7-9B53-4D79B2DAC635}"/>
              </c:ext>
            </c:extLst>
          </c:dPt>
          <c:dPt>
            <c:idx val="1"/>
            <c:bubble3D val="0"/>
            <c:spPr>
              <a:solidFill>
                <a:srgbClr val="5B5E5E"/>
              </a:solidFill>
              <a:ln w="25400">
                <a:noFill/>
              </a:ln>
            </c:spPr>
            <c:extLst>
              <c:ext xmlns:c16="http://schemas.microsoft.com/office/drawing/2014/chart" uri="{C3380CC4-5D6E-409C-BE32-E72D297353CC}">
                <c16:uniqueId val="{00000003-495A-4CE7-9B53-4D79B2DAC635}"/>
              </c:ext>
            </c:extLst>
          </c:dPt>
          <c:dPt>
            <c:idx val="2"/>
            <c:bubble3D val="0"/>
            <c:spPr>
              <a:solidFill>
                <a:srgbClr val="008794"/>
              </a:solidFill>
              <a:ln w="25400">
                <a:noFill/>
              </a:ln>
            </c:spPr>
            <c:extLst>
              <c:ext xmlns:c16="http://schemas.microsoft.com/office/drawing/2014/chart" uri="{C3380CC4-5D6E-409C-BE32-E72D297353CC}">
                <c16:uniqueId val="{00000005-495A-4CE7-9B53-4D79B2DAC635}"/>
              </c:ext>
            </c:extLst>
          </c:dPt>
          <c:cat>
            <c:multiLvlStrRef>
              <c:f>PSE!$V$67:$X$69</c:f>
              <c:multiLvlStrCache>
                <c:ptCount val="3"/>
                <c:lvl>
                  <c:pt idx="0">
                    <c:v>45.46%</c:v>
                  </c:pt>
                  <c:pt idx="1">
                    <c:v>0.00%</c:v>
                  </c:pt>
                  <c:pt idx="2">
                    <c:v>54.54%</c:v>
                  </c:pt>
                </c:lvl>
                <c:lvl>
                  <c:pt idx="0">
                    <c:v>Commom Equity -</c:v>
                  </c:pt>
                  <c:pt idx="1">
                    <c:v>Total Preferred -</c:v>
                  </c:pt>
                  <c:pt idx="2">
                    <c:v>Total Debt -</c:v>
                  </c:pt>
                </c:lvl>
              </c:multiLvlStrCache>
            </c:multiLvlStrRef>
          </c:cat>
          <c:val>
            <c:numRef>
              <c:f>PSE!$X$67:$X$69</c:f>
              <c:numCache>
                <c:formatCode>0.00"%"</c:formatCode>
                <c:ptCount val="3"/>
                <c:pt idx="0">
                  <c:v>45.463294649681202</c:v>
                </c:pt>
                <c:pt idx="1">
                  <c:v>0</c:v>
                </c:pt>
                <c:pt idx="2">
                  <c:v>54.536705350318798</c:v>
                </c:pt>
              </c:numCache>
            </c:numRef>
          </c:val>
          <c:extLst>
            <c:ext xmlns:c16="http://schemas.microsoft.com/office/drawing/2014/chart" uri="{C3380CC4-5D6E-409C-BE32-E72D297353CC}">
              <c16:uniqueId val="{00000006-495A-4CE7-9B53-4D79B2DAC63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PSE!$V$60</c:f>
              <c:strCache>
                <c:ptCount val="1"/>
                <c:pt idx="0">
                  <c:v>EBITDA ($000)</c:v>
                </c:pt>
              </c:strCache>
            </c:strRef>
          </c:tx>
          <c:spPr>
            <a:solidFill>
              <a:srgbClr val="FAB81A"/>
            </a:solidFill>
            <a:ln w="25400">
              <a:noFill/>
            </a:ln>
          </c:spPr>
          <c:invertIfNegative val="0"/>
          <c:cat>
            <c:strRef>
              <c:f>PSE!$F$40:$J$40</c:f>
              <c:strCache>
                <c:ptCount val="5"/>
                <c:pt idx="0">
                  <c:v>2021Y</c:v>
                </c:pt>
                <c:pt idx="1">
                  <c:v>2020Y</c:v>
                </c:pt>
                <c:pt idx="2">
                  <c:v>2019Y</c:v>
                </c:pt>
                <c:pt idx="3">
                  <c:v>2018Y</c:v>
                </c:pt>
                <c:pt idx="4">
                  <c:v>2017Y</c:v>
                </c:pt>
              </c:strCache>
            </c:strRef>
          </c:cat>
          <c:val>
            <c:numRef>
              <c:f>PSE!$F$76:$J$76</c:f>
              <c:numCache>
                <c:formatCode>#,##0</c:formatCode>
                <c:ptCount val="5"/>
                <c:pt idx="0">
                  <c:v>1316575</c:v>
                </c:pt>
                <c:pt idx="1">
                  <c:v>1180454</c:v>
                </c:pt>
                <c:pt idx="2">
                  <c:v>1217548</c:v>
                </c:pt>
                <c:pt idx="3">
                  <c:v>1252106</c:v>
                </c:pt>
                <c:pt idx="4">
                  <c:v>1243313</c:v>
                </c:pt>
              </c:numCache>
            </c:numRef>
          </c:val>
          <c:extLst>
            <c:ext xmlns:c16="http://schemas.microsoft.com/office/drawing/2014/chart" uri="{C3380CC4-5D6E-409C-BE32-E72D297353CC}">
              <c16:uniqueId val="{00000000-A9AE-444C-8D99-D5C9D518CDBE}"/>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PSE!$V$61</c:f>
              <c:strCache>
                <c:ptCount val="1"/>
                <c:pt idx="0">
                  <c:v>EBITDA/ Interest Expense (x)</c:v>
                </c:pt>
              </c:strCache>
            </c:strRef>
          </c:tx>
          <c:spPr>
            <a:ln w="25400">
              <a:solidFill>
                <a:srgbClr val="5B5E5E"/>
              </a:solidFill>
              <a:prstDash val="solid"/>
            </a:ln>
          </c:spPr>
          <c:marker>
            <c:symbol val="none"/>
          </c:marker>
          <c:cat>
            <c:strRef>
              <c:f>PSE!$F$40:$J$40</c:f>
              <c:strCache>
                <c:ptCount val="5"/>
                <c:pt idx="0">
                  <c:v>2021Y</c:v>
                </c:pt>
                <c:pt idx="1">
                  <c:v>2020Y</c:v>
                </c:pt>
                <c:pt idx="2">
                  <c:v>2019Y</c:v>
                </c:pt>
                <c:pt idx="3">
                  <c:v>2018Y</c:v>
                </c:pt>
                <c:pt idx="4">
                  <c:v>2017Y</c:v>
                </c:pt>
              </c:strCache>
            </c:strRef>
          </c:cat>
          <c:val>
            <c:numRef>
              <c:f>PSE!$X$61:$AB$61</c:f>
              <c:numCache>
                <c:formatCode>#,##0.00</c:formatCode>
                <c:ptCount val="5"/>
                <c:pt idx="0">
                  <c:v>5.6778045635476797</c:v>
                </c:pt>
                <c:pt idx="1">
                  <c:v>5.0797122029726403</c:v>
                </c:pt>
                <c:pt idx="2">
                  <c:v>5.3108664549673703</c:v>
                </c:pt>
                <c:pt idx="3">
                  <c:v>5.7457140234948598</c:v>
                </c:pt>
                <c:pt idx="4">
                  <c:v>5.4217854682144404</c:v>
                </c:pt>
              </c:numCache>
            </c:numRef>
          </c:val>
          <c:smooth val="0"/>
          <c:extLst>
            <c:ext xmlns:c16="http://schemas.microsoft.com/office/drawing/2014/chart" uri="{C3380CC4-5D6E-409C-BE32-E72D297353CC}">
              <c16:uniqueId val="{00000001-A9AE-444C-8D99-D5C9D518CDBE}"/>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PSE!$V$41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PSE!$V$48:$V$53</c:f>
              <c:strCache>
                <c:ptCount val="6"/>
                <c:pt idx="0">
                  <c:v>Current Year</c:v>
                </c:pt>
                <c:pt idx="1">
                  <c:v>Next Year</c:v>
                </c:pt>
                <c:pt idx="2">
                  <c:v>2Yrs Out</c:v>
                </c:pt>
                <c:pt idx="3">
                  <c:v>3Yrs Out</c:v>
                </c:pt>
                <c:pt idx="4">
                  <c:v>4Yrs Out</c:v>
                </c:pt>
                <c:pt idx="5">
                  <c:v>Thereafter</c:v>
                </c:pt>
              </c:strCache>
            </c:strRef>
          </c:cat>
          <c:val>
            <c:numRef>
              <c:f>PSE!$X$48:$X$53</c:f>
              <c:numCache>
                <c:formatCode>#,##0</c:formatCode>
                <c:ptCount val="6"/>
                <c:pt idx="0">
                  <c:v>141742</c:v>
                </c:pt>
                <c:pt idx="1">
                  <c:v>6260</c:v>
                </c:pt>
                <c:pt idx="2">
                  <c:v>6286</c:v>
                </c:pt>
                <c:pt idx="3">
                  <c:v>23411</c:v>
                </c:pt>
                <c:pt idx="4">
                  <c:v>6540</c:v>
                </c:pt>
                <c:pt idx="5">
                  <c:v>4923413</c:v>
                </c:pt>
              </c:numCache>
            </c:numRef>
          </c:val>
          <c:extLst>
            <c:ext xmlns:c16="http://schemas.microsoft.com/office/drawing/2014/chart" uri="{C3380CC4-5D6E-409C-BE32-E72D297353CC}">
              <c16:uniqueId val="{00000000-91FE-46C1-9891-076AE2DD11D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SWEPCO1!$V$60</c:f>
              <c:strCache>
                <c:ptCount val="1"/>
                <c:pt idx="0">
                  <c:v>EBITDA ($000)</c:v>
                </c:pt>
              </c:strCache>
            </c:strRef>
          </c:tx>
          <c:spPr>
            <a:solidFill>
              <a:srgbClr val="FAB81A"/>
            </a:solidFill>
            <a:ln w="25400">
              <a:noFill/>
            </a:ln>
          </c:spPr>
          <c:invertIfNegative val="0"/>
          <c:cat>
            <c:strRef>
              <c:f>SWEPCO1!$F$40:$J$40</c:f>
              <c:strCache>
                <c:ptCount val="5"/>
                <c:pt idx="0">
                  <c:v>2021Y</c:v>
                </c:pt>
                <c:pt idx="1">
                  <c:v>2020Y</c:v>
                </c:pt>
                <c:pt idx="2">
                  <c:v>2019Y</c:v>
                </c:pt>
                <c:pt idx="3">
                  <c:v>2018Y</c:v>
                </c:pt>
                <c:pt idx="4">
                  <c:v>2017Y</c:v>
                </c:pt>
              </c:strCache>
            </c:strRef>
          </c:cat>
          <c:val>
            <c:numRef>
              <c:f>SWEPCO1!$F$76:$J$76</c:f>
              <c:numCache>
                <c:formatCode>#,##0</c:formatCode>
                <c:ptCount val="5"/>
                <c:pt idx="0">
                  <c:v>662400</c:v>
                </c:pt>
                <c:pt idx="1">
                  <c:v>584300</c:v>
                </c:pt>
                <c:pt idx="2">
                  <c:v>525700</c:v>
                </c:pt>
                <c:pt idx="3">
                  <c:v>540000</c:v>
                </c:pt>
                <c:pt idx="4">
                  <c:v>526400</c:v>
                </c:pt>
              </c:numCache>
            </c:numRef>
          </c:val>
          <c:extLst>
            <c:ext xmlns:c16="http://schemas.microsoft.com/office/drawing/2014/chart" uri="{C3380CC4-5D6E-409C-BE32-E72D297353CC}">
              <c16:uniqueId val="{00000000-EEAF-4C05-9EF3-DE627E7A225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SWEPCO1!$V$61</c:f>
              <c:strCache>
                <c:ptCount val="1"/>
                <c:pt idx="0">
                  <c:v>EBITDA/ Interest Expense (x)</c:v>
                </c:pt>
              </c:strCache>
            </c:strRef>
          </c:tx>
          <c:spPr>
            <a:ln w="25400">
              <a:solidFill>
                <a:srgbClr val="5B5E5E"/>
              </a:solidFill>
              <a:prstDash val="solid"/>
            </a:ln>
          </c:spPr>
          <c:marker>
            <c:symbol val="none"/>
          </c:marker>
          <c:cat>
            <c:strRef>
              <c:f>SWEPCO1!$F$40:$J$40</c:f>
              <c:strCache>
                <c:ptCount val="5"/>
                <c:pt idx="0">
                  <c:v>2021Y</c:v>
                </c:pt>
                <c:pt idx="1">
                  <c:v>2020Y</c:v>
                </c:pt>
                <c:pt idx="2">
                  <c:v>2019Y</c:v>
                </c:pt>
                <c:pt idx="3">
                  <c:v>2018Y</c:v>
                </c:pt>
                <c:pt idx="4">
                  <c:v>2017Y</c:v>
                </c:pt>
              </c:strCache>
            </c:strRef>
          </c:cat>
          <c:val>
            <c:numRef>
              <c:f>SWEPCO1!$X$61:$AB$61</c:f>
              <c:numCache>
                <c:formatCode>#,##0.00</c:formatCode>
                <c:ptCount val="5"/>
                <c:pt idx="0">
                  <c:v>5.2613185067513903</c:v>
                </c:pt>
                <c:pt idx="1">
                  <c:v>4.9308016877637098</c:v>
                </c:pt>
                <c:pt idx="2">
                  <c:v>4.4139378673383698</c:v>
                </c:pt>
                <c:pt idx="3">
                  <c:v>4.2220484753713796</c:v>
                </c:pt>
                <c:pt idx="4">
                  <c:v>4.2658022690437596</c:v>
                </c:pt>
              </c:numCache>
            </c:numRef>
          </c:val>
          <c:smooth val="0"/>
          <c:extLst>
            <c:ext xmlns:c16="http://schemas.microsoft.com/office/drawing/2014/chart" uri="{C3380CC4-5D6E-409C-BE32-E72D297353CC}">
              <c16:uniqueId val="{00000001-EEAF-4C05-9EF3-DE627E7A225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PSE!$D$44</c:f>
              <c:strCache>
                <c:ptCount val="1"/>
                <c:pt idx="0">
                  <c:v>Debt/ Total Capital (%)</c:v>
                </c:pt>
              </c:strCache>
            </c:strRef>
          </c:tx>
          <c:spPr>
            <a:solidFill>
              <a:srgbClr val="FAB81A"/>
            </a:solidFill>
            <a:ln w="25400">
              <a:noFill/>
            </a:ln>
          </c:spPr>
          <c:invertIfNegative val="0"/>
          <c:cat>
            <c:strRef>
              <c:f>PSE!$F$40:$J$40</c:f>
              <c:strCache>
                <c:ptCount val="5"/>
                <c:pt idx="0">
                  <c:v>2021Y</c:v>
                </c:pt>
                <c:pt idx="1">
                  <c:v>2020Y</c:v>
                </c:pt>
                <c:pt idx="2">
                  <c:v>2019Y</c:v>
                </c:pt>
                <c:pt idx="3">
                  <c:v>2018Y</c:v>
                </c:pt>
                <c:pt idx="4">
                  <c:v>2017Y</c:v>
                </c:pt>
              </c:strCache>
            </c:strRef>
          </c:cat>
          <c:val>
            <c:numRef>
              <c:f>PSE!$F$44:$J$44</c:f>
              <c:numCache>
                <c:formatCode>#,##0.00</c:formatCode>
                <c:ptCount val="5"/>
                <c:pt idx="0">
                  <c:v>54.536705350318798</c:v>
                </c:pt>
                <c:pt idx="1">
                  <c:v>53.932213271777499</c:v>
                </c:pt>
                <c:pt idx="2">
                  <c:v>53.755284324680702</c:v>
                </c:pt>
                <c:pt idx="3">
                  <c:v>53.554663010754197</c:v>
                </c:pt>
                <c:pt idx="4">
                  <c:v>53.120497392490698</c:v>
                </c:pt>
              </c:numCache>
            </c:numRef>
          </c:val>
          <c:extLst>
            <c:ext xmlns:c16="http://schemas.microsoft.com/office/drawing/2014/chart" uri="{C3380CC4-5D6E-409C-BE32-E72D297353CC}">
              <c16:uniqueId val="{00000000-AD09-4147-BB09-81EE22F6777D}"/>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PSE!$V$71</c:f>
              <c:strCache>
                <c:ptCount val="1"/>
                <c:pt idx="0">
                  <c:v> Average Debt/ EBITDA (x)</c:v>
                </c:pt>
              </c:strCache>
            </c:strRef>
          </c:tx>
          <c:spPr>
            <a:ln w="25400">
              <a:solidFill>
                <a:srgbClr val="5B5E5E"/>
              </a:solidFill>
              <a:prstDash val="solid"/>
            </a:ln>
          </c:spPr>
          <c:marker>
            <c:symbol val="none"/>
          </c:marker>
          <c:cat>
            <c:strRef>
              <c:f>PSE!$F$40:$J$40</c:f>
              <c:strCache>
                <c:ptCount val="5"/>
                <c:pt idx="0">
                  <c:v>2021Y</c:v>
                </c:pt>
                <c:pt idx="1">
                  <c:v>2020Y</c:v>
                </c:pt>
                <c:pt idx="2">
                  <c:v>2019Y</c:v>
                </c:pt>
                <c:pt idx="3">
                  <c:v>2018Y</c:v>
                </c:pt>
                <c:pt idx="4">
                  <c:v>2017Y</c:v>
                </c:pt>
              </c:strCache>
            </c:strRef>
          </c:cat>
          <c:val>
            <c:numRef>
              <c:f>PSE!$X$71:$AB$71</c:f>
              <c:numCache>
                <c:formatCode>#,##0.00</c:formatCode>
                <c:ptCount val="5"/>
                <c:pt idx="0">
                  <c:v>3.7114538670413801</c:v>
                </c:pt>
                <c:pt idx="1">
                  <c:v>3.98494519905053</c:v>
                </c:pt>
                <c:pt idx="2">
                  <c:v>3.73563485792757</c:v>
                </c:pt>
                <c:pt idx="3">
                  <c:v>3.22039737450344</c:v>
                </c:pt>
                <c:pt idx="4">
                  <c:v>3.1050062413889301</c:v>
                </c:pt>
              </c:numCache>
            </c:numRef>
          </c:val>
          <c:smooth val="0"/>
          <c:extLst>
            <c:ext xmlns:c16="http://schemas.microsoft.com/office/drawing/2014/chart" uri="{C3380CC4-5D6E-409C-BE32-E72D297353CC}">
              <c16:uniqueId val="{00000001-AD09-4147-BB09-81EE22F6777D}"/>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PCG!$V$66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269-4D73-B03D-6E9B928EF1B1}"/>
              </c:ext>
            </c:extLst>
          </c:dPt>
          <c:dPt>
            <c:idx val="1"/>
            <c:bubble3D val="0"/>
            <c:spPr>
              <a:solidFill>
                <a:srgbClr val="5B5E5E"/>
              </a:solidFill>
              <a:ln w="25400">
                <a:noFill/>
              </a:ln>
            </c:spPr>
            <c:extLst>
              <c:ext xmlns:c16="http://schemas.microsoft.com/office/drawing/2014/chart" uri="{C3380CC4-5D6E-409C-BE32-E72D297353CC}">
                <c16:uniqueId val="{00000003-0269-4D73-B03D-6E9B928EF1B1}"/>
              </c:ext>
            </c:extLst>
          </c:dPt>
          <c:dPt>
            <c:idx val="2"/>
            <c:bubble3D val="0"/>
            <c:spPr>
              <a:solidFill>
                <a:srgbClr val="008794"/>
              </a:solidFill>
              <a:ln w="25400">
                <a:noFill/>
              </a:ln>
            </c:spPr>
            <c:extLst>
              <c:ext xmlns:c16="http://schemas.microsoft.com/office/drawing/2014/chart" uri="{C3380CC4-5D6E-409C-BE32-E72D297353CC}">
                <c16:uniqueId val="{00000005-0269-4D73-B03D-6E9B928EF1B1}"/>
              </c:ext>
            </c:extLst>
          </c:dPt>
          <c:cat>
            <c:multiLvlStrRef>
              <c:f>PCG!$V$67:$X$69</c:f>
              <c:multiLvlStrCache>
                <c:ptCount val="3"/>
                <c:lvl>
                  <c:pt idx="0">
                    <c:v>31.12%</c:v>
                  </c:pt>
                  <c:pt idx="1">
                    <c:v>0.00%</c:v>
                  </c:pt>
                  <c:pt idx="2">
                    <c:v>68.51%</c:v>
                  </c:pt>
                </c:lvl>
                <c:lvl>
                  <c:pt idx="0">
                    <c:v>Commom Equity -</c:v>
                  </c:pt>
                  <c:pt idx="1">
                    <c:v>Total Preferred -</c:v>
                  </c:pt>
                  <c:pt idx="2">
                    <c:v>Total Debt -</c:v>
                  </c:pt>
                </c:lvl>
              </c:multiLvlStrCache>
            </c:multiLvlStrRef>
          </c:cat>
          <c:val>
            <c:numRef>
              <c:f>PCG!$X$67:$X$69</c:f>
              <c:numCache>
                <c:formatCode>0.00"%"</c:formatCode>
                <c:ptCount val="3"/>
                <c:pt idx="0">
                  <c:v>31.1183985992195</c:v>
                </c:pt>
                <c:pt idx="1">
                  <c:v>0</c:v>
                </c:pt>
                <c:pt idx="2">
                  <c:v>68.507664228161005</c:v>
                </c:pt>
              </c:numCache>
            </c:numRef>
          </c:val>
          <c:extLst>
            <c:ext xmlns:c16="http://schemas.microsoft.com/office/drawing/2014/chart" uri="{C3380CC4-5D6E-409C-BE32-E72D297353CC}">
              <c16:uniqueId val="{00000006-0269-4D73-B03D-6E9B928EF1B1}"/>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PCG!$V$60</c:f>
              <c:strCache>
                <c:ptCount val="1"/>
                <c:pt idx="0">
                  <c:v>EBITDA ($000)</c:v>
                </c:pt>
              </c:strCache>
            </c:strRef>
          </c:tx>
          <c:spPr>
            <a:solidFill>
              <a:srgbClr val="FAB81A"/>
            </a:solidFill>
            <a:ln w="25400">
              <a:noFill/>
            </a:ln>
          </c:spPr>
          <c:invertIfNegative val="0"/>
          <c:cat>
            <c:strRef>
              <c:f>PCG!$F$40:$J$40</c:f>
              <c:strCache>
                <c:ptCount val="5"/>
                <c:pt idx="0">
                  <c:v>2021Y</c:v>
                </c:pt>
                <c:pt idx="1">
                  <c:v>2020Y</c:v>
                </c:pt>
                <c:pt idx="2">
                  <c:v>2019Y</c:v>
                </c:pt>
                <c:pt idx="3">
                  <c:v>2018Y</c:v>
                </c:pt>
                <c:pt idx="4">
                  <c:v>2017Y</c:v>
                </c:pt>
              </c:strCache>
            </c:strRef>
          </c:cat>
          <c:val>
            <c:numRef>
              <c:f>PCG!$F$76:$J$76</c:f>
              <c:numCache>
                <c:formatCode>#,##0</c:formatCode>
                <c:ptCount val="5"/>
                <c:pt idx="0">
                  <c:v>5752000</c:v>
                </c:pt>
                <c:pt idx="1">
                  <c:v>3786000</c:v>
                </c:pt>
                <c:pt idx="2">
                  <c:v>-6874000</c:v>
                </c:pt>
                <c:pt idx="3">
                  <c:v>-6164000</c:v>
                </c:pt>
                <c:pt idx="4">
                  <c:v>5913000</c:v>
                </c:pt>
              </c:numCache>
            </c:numRef>
          </c:val>
          <c:extLst>
            <c:ext xmlns:c16="http://schemas.microsoft.com/office/drawing/2014/chart" uri="{C3380CC4-5D6E-409C-BE32-E72D297353CC}">
              <c16:uniqueId val="{00000000-478D-46CB-9D62-1A7A8A0590BE}"/>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PCG!$V$61</c:f>
              <c:strCache>
                <c:ptCount val="1"/>
                <c:pt idx="0">
                  <c:v>EBITDA/ Interest Expense (x)</c:v>
                </c:pt>
              </c:strCache>
            </c:strRef>
          </c:tx>
          <c:spPr>
            <a:ln w="25400">
              <a:solidFill>
                <a:srgbClr val="5B5E5E"/>
              </a:solidFill>
              <a:prstDash val="solid"/>
            </a:ln>
          </c:spPr>
          <c:marker>
            <c:symbol val="none"/>
          </c:marker>
          <c:cat>
            <c:strRef>
              <c:f>PCG!$F$40:$J$40</c:f>
              <c:strCache>
                <c:ptCount val="5"/>
                <c:pt idx="0">
                  <c:v>2021Y</c:v>
                </c:pt>
                <c:pt idx="1">
                  <c:v>2020Y</c:v>
                </c:pt>
                <c:pt idx="2">
                  <c:v>2019Y</c:v>
                </c:pt>
                <c:pt idx="3">
                  <c:v>2018Y</c:v>
                </c:pt>
                <c:pt idx="4">
                  <c:v>2017Y</c:v>
                </c:pt>
              </c:strCache>
            </c:strRef>
          </c:cat>
          <c:val>
            <c:numRef>
              <c:f>PCG!$X$61:$AB$61</c:f>
              <c:numCache>
                <c:formatCode>#,##0.00</c:formatCode>
                <c:ptCount val="5"/>
                <c:pt idx="0">
                  <c:v>3.5927545284197402</c:v>
                </c:pt>
                <c:pt idx="1">
                  <c:v>3.0047619047618999</c:v>
                </c:pt>
                <c:pt idx="2">
                  <c:v>-7.3597430406852196</c:v>
                </c:pt>
                <c:pt idx="3">
                  <c:v>-6.6350914962325103</c:v>
                </c:pt>
                <c:pt idx="4">
                  <c:v>6.6587837837837798</c:v>
                </c:pt>
              </c:numCache>
            </c:numRef>
          </c:val>
          <c:smooth val="0"/>
          <c:extLst>
            <c:ext xmlns:c16="http://schemas.microsoft.com/office/drawing/2014/chart" uri="{C3380CC4-5D6E-409C-BE32-E72D297353CC}">
              <c16:uniqueId val="{00000001-478D-46CB-9D62-1A7A8A0590BE}"/>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PCG!$V$41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PCG!$V$48:$V$53</c:f>
              <c:strCache>
                <c:ptCount val="6"/>
                <c:pt idx="0">
                  <c:v>Current Year</c:v>
                </c:pt>
                <c:pt idx="1">
                  <c:v>Next Year</c:v>
                </c:pt>
                <c:pt idx="2">
                  <c:v>2Yrs Out</c:v>
                </c:pt>
                <c:pt idx="3">
                  <c:v>3Yrs Out</c:v>
                </c:pt>
                <c:pt idx="4">
                  <c:v>4Yrs Out</c:v>
                </c:pt>
                <c:pt idx="5">
                  <c:v>Thereafter</c:v>
                </c:pt>
              </c:strCache>
            </c:strRef>
          </c:cat>
          <c:val>
            <c:numRef>
              <c:f>PCG!$X$48:$X$53</c:f>
              <c:numCache>
                <c:formatCode>#,##0</c:formatCode>
                <c:ptCount val="6"/>
                <c:pt idx="0">
                  <c:v>6665000</c:v>
                </c:pt>
                <c:pt idx="1">
                  <c:v>4577000</c:v>
                </c:pt>
                <c:pt idx="2">
                  <c:v>828000</c:v>
                </c:pt>
                <c:pt idx="3">
                  <c:v>4100000</c:v>
                </c:pt>
                <c:pt idx="4">
                  <c:v>2551000</c:v>
                </c:pt>
                <c:pt idx="5">
                  <c:v>26169000</c:v>
                </c:pt>
              </c:numCache>
            </c:numRef>
          </c:val>
          <c:extLst>
            <c:ext xmlns:c16="http://schemas.microsoft.com/office/drawing/2014/chart" uri="{C3380CC4-5D6E-409C-BE32-E72D297353CC}">
              <c16:uniqueId val="{00000000-89A9-401A-BF7D-4C4CEA898FB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PCG!$D$44</c:f>
              <c:strCache>
                <c:ptCount val="1"/>
                <c:pt idx="0">
                  <c:v>Debt/ Total Capital (%)</c:v>
                </c:pt>
              </c:strCache>
            </c:strRef>
          </c:tx>
          <c:spPr>
            <a:solidFill>
              <a:srgbClr val="FAB81A"/>
            </a:solidFill>
            <a:ln w="25400">
              <a:noFill/>
            </a:ln>
          </c:spPr>
          <c:invertIfNegative val="0"/>
          <c:cat>
            <c:strRef>
              <c:f>PCG!$F$40:$J$40</c:f>
              <c:strCache>
                <c:ptCount val="5"/>
                <c:pt idx="0">
                  <c:v>2021Y</c:v>
                </c:pt>
                <c:pt idx="1">
                  <c:v>2020Y</c:v>
                </c:pt>
                <c:pt idx="2">
                  <c:v>2019Y</c:v>
                </c:pt>
                <c:pt idx="3">
                  <c:v>2018Y</c:v>
                </c:pt>
                <c:pt idx="4">
                  <c:v>2017Y</c:v>
                </c:pt>
              </c:strCache>
            </c:strRef>
          </c:cat>
          <c:val>
            <c:numRef>
              <c:f>PCG!$F$44:$J$44</c:f>
              <c:numCache>
                <c:formatCode>#,##0.00</c:formatCode>
                <c:ptCount val="5"/>
                <c:pt idx="0">
                  <c:v>68.507664228161005</c:v>
                </c:pt>
                <c:pt idx="1">
                  <c:v>66.721470625078297</c:v>
                </c:pt>
                <c:pt idx="2">
                  <c:v>82.818329666124598</c:v>
                </c:pt>
                <c:pt idx="3">
                  <c:v>63.035008308027301</c:v>
                </c:pt>
                <c:pt idx="4">
                  <c:v>49.579222662420101</c:v>
                </c:pt>
              </c:numCache>
            </c:numRef>
          </c:val>
          <c:extLst>
            <c:ext xmlns:c16="http://schemas.microsoft.com/office/drawing/2014/chart" uri="{C3380CC4-5D6E-409C-BE32-E72D297353CC}">
              <c16:uniqueId val="{00000000-1F54-48C2-A620-0AB820F8C55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PCG!$V$71</c:f>
              <c:strCache>
                <c:ptCount val="1"/>
                <c:pt idx="0">
                  <c:v> Average Debt/ EBITDA (x)</c:v>
                </c:pt>
              </c:strCache>
            </c:strRef>
          </c:tx>
          <c:spPr>
            <a:ln w="25400">
              <a:solidFill>
                <a:srgbClr val="5B5E5E"/>
              </a:solidFill>
              <a:prstDash val="solid"/>
            </a:ln>
          </c:spPr>
          <c:marker>
            <c:symbol val="none"/>
          </c:marker>
          <c:cat>
            <c:strRef>
              <c:f>PCG!$F$40:$J$40</c:f>
              <c:strCache>
                <c:ptCount val="5"/>
                <c:pt idx="0">
                  <c:v>2021Y</c:v>
                </c:pt>
                <c:pt idx="1">
                  <c:v>2020Y</c:v>
                </c:pt>
                <c:pt idx="2">
                  <c:v>2019Y</c:v>
                </c:pt>
                <c:pt idx="3">
                  <c:v>2018Y</c:v>
                </c:pt>
                <c:pt idx="4">
                  <c:v>2017Y</c:v>
                </c:pt>
              </c:strCache>
            </c:strRef>
          </c:cat>
          <c:val>
            <c:numRef>
              <c:f>PCG!$X$71:$AB$71</c:f>
              <c:numCache>
                <c:formatCode>#,##0.00</c:formatCode>
                <c:ptCount val="5"/>
                <c:pt idx="0">
                  <c:v>7.6134170723226697</c:v>
                </c:pt>
                <c:pt idx="1">
                  <c:v>9.3178156365557303</c:v>
                </c:pt>
                <c:pt idx="2">
                  <c:v>#N/A</c:v>
                </c:pt>
                <c:pt idx="3">
                  <c:v>#N/A</c:v>
                </c:pt>
                <c:pt idx="4">
                  <c:v>3.1189328598004402</c:v>
                </c:pt>
              </c:numCache>
            </c:numRef>
          </c:val>
          <c:smooth val="0"/>
          <c:extLst>
            <c:ext xmlns:c16="http://schemas.microsoft.com/office/drawing/2014/chart" uri="{C3380CC4-5D6E-409C-BE32-E72D297353CC}">
              <c16:uniqueId val="{00000001-1F54-48C2-A620-0AB820F8C55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7D1-4D99-814B-47BCB6F68396}"/>
              </c:ext>
            </c:extLst>
          </c:dPt>
          <c:dPt>
            <c:idx val="1"/>
            <c:bubble3D val="0"/>
            <c:spPr>
              <a:solidFill>
                <a:srgbClr val="5B5E5E"/>
              </a:solidFill>
              <a:ln w="25400">
                <a:noFill/>
              </a:ln>
            </c:spPr>
            <c:extLst>
              <c:ext xmlns:c16="http://schemas.microsoft.com/office/drawing/2014/chart" uri="{C3380CC4-5D6E-409C-BE32-E72D297353CC}">
                <c16:uniqueId val="{00000003-17D1-4D99-814B-47BCB6F68396}"/>
              </c:ext>
            </c:extLst>
          </c:dPt>
          <c:dPt>
            <c:idx val="2"/>
            <c:bubble3D val="0"/>
            <c:spPr>
              <a:solidFill>
                <a:srgbClr val="008794"/>
              </a:solidFill>
              <a:ln w="25400">
                <a:noFill/>
              </a:ln>
            </c:spPr>
            <c:extLst>
              <c:ext xmlns:c16="http://schemas.microsoft.com/office/drawing/2014/chart" uri="{C3380CC4-5D6E-409C-BE32-E72D297353CC}">
                <c16:uniqueId val="{00000005-17D1-4D99-814B-47BCB6F68396}"/>
              </c:ext>
            </c:extLst>
          </c:dPt>
          <c:cat>
            <c:multiLvlStrRef>
              <c:f>POR!$V$67:$X$69</c:f>
              <c:multiLvlStrCache>
                <c:ptCount val="3"/>
                <c:lvl>
                  <c:pt idx="0">
                    <c:v>42.89%</c:v>
                  </c:pt>
                  <c:pt idx="1">
                    <c:v>0.00%</c:v>
                  </c:pt>
                  <c:pt idx="2">
                    <c:v>57.11%</c:v>
                  </c:pt>
                </c:lvl>
                <c:lvl>
                  <c:pt idx="0">
                    <c:v>Commom Equity -</c:v>
                  </c:pt>
                  <c:pt idx="1">
                    <c:v>Total Preferred -</c:v>
                  </c:pt>
                  <c:pt idx="2">
                    <c:v>Total Debt -</c:v>
                  </c:pt>
                </c:lvl>
              </c:multiLvlStrCache>
            </c:multiLvlStrRef>
          </c:cat>
          <c:val>
            <c:numRef>
              <c:f>POR!$X$67:$X$69</c:f>
              <c:numCache>
                <c:formatCode>0.00"%"</c:formatCode>
                <c:ptCount val="3"/>
                <c:pt idx="0">
                  <c:v>42.893360798605599</c:v>
                </c:pt>
                <c:pt idx="1">
                  <c:v>0</c:v>
                </c:pt>
                <c:pt idx="2">
                  <c:v>57.106639201394401</c:v>
                </c:pt>
              </c:numCache>
            </c:numRef>
          </c:val>
          <c:extLst>
            <c:ext xmlns:c16="http://schemas.microsoft.com/office/drawing/2014/chart" uri="{C3380CC4-5D6E-409C-BE32-E72D297353CC}">
              <c16:uniqueId val="{00000006-17D1-4D99-814B-47BCB6F6839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POR!$V$60</c:f>
              <c:strCache>
                <c:ptCount val="1"/>
                <c:pt idx="0">
                  <c:v>EBITDA ($000)</c:v>
                </c:pt>
              </c:strCache>
            </c:strRef>
          </c:tx>
          <c:spPr>
            <a:solidFill>
              <a:srgbClr val="FAB81A"/>
            </a:solidFill>
            <a:ln w="25400">
              <a:noFill/>
            </a:ln>
          </c:spPr>
          <c:invertIfNegative val="0"/>
          <c:cat>
            <c:strRef>
              <c:f>POR!$F$40:$J$40</c:f>
              <c:strCache>
                <c:ptCount val="5"/>
                <c:pt idx="0">
                  <c:v>2021Y</c:v>
                </c:pt>
                <c:pt idx="1">
                  <c:v>2020Y</c:v>
                </c:pt>
                <c:pt idx="2">
                  <c:v>2019Y</c:v>
                </c:pt>
                <c:pt idx="3">
                  <c:v>2018Y</c:v>
                </c:pt>
                <c:pt idx="4">
                  <c:v>2017Y</c:v>
                </c:pt>
              </c:strCache>
            </c:strRef>
          </c:cat>
          <c:val>
            <c:numRef>
              <c:f>POR!$F$76:$J$76</c:f>
              <c:numCache>
                <c:formatCode>#,##0</c:formatCode>
                <c:ptCount val="5"/>
                <c:pt idx="0">
                  <c:v>808000</c:v>
                </c:pt>
                <c:pt idx="1">
                  <c:v>745000</c:v>
                </c:pt>
                <c:pt idx="2">
                  <c:v>778000</c:v>
                </c:pt>
                <c:pt idx="3">
                  <c:v>735000</c:v>
                </c:pt>
                <c:pt idx="4">
                  <c:v>738000</c:v>
                </c:pt>
              </c:numCache>
            </c:numRef>
          </c:val>
          <c:extLst>
            <c:ext xmlns:c16="http://schemas.microsoft.com/office/drawing/2014/chart" uri="{C3380CC4-5D6E-409C-BE32-E72D297353CC}">
              <c16:uniqueId val="{00000000-83CD-4236-986F-7431ED66402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POR!$V$61</c:f>
              <c:strCache>
                <c:ptCount val="1"/>
                <c:pt idx="0">
                  <c:v>EBITDA/ Interest Expense (x)</c:v>
                </c:pt>
              </c:strCache>
            </c:strRef>
          </c:tx>
          <c:spPr>
            <a:ln w="25400">
              <a:solidFill>
                <a:srgbClr val="5B5E5E"/>
              </a:solidFill>
              <a:prstDash val="solid"/>
            </a:ln>
          </c:spPr>
          <c:marker>
            <c:symbol val="none"/>
          </c:marker>
          <c:cat>
            <c:strRef>
              <c:f>POR!$F$40:$J$40</c:f>
              <c:strCache>
                <c:ptCount val="5"/>
                <c:pt idx="0">
                  <c:v>2021Y</c:v>
                </c:pt>
                <c:pt idx="1">
                  <c:v>2020Y</c:v>
                </c:pt>
                <c:pt idx="2">
                  <c:v>2019Y</c:v>
                </c:pt>
                <c:pt idx="3">
                  <c:v>2018Y</c:v>
                </c:pt>
                <c:pt idx="4">
                  <c:v>2017Y</c:v>
                </c:pt>
              </c:strCache>
            </c:strRef>
          </c:cat>
          <c:val>
            <c:numRef>
              <c:f>POR!$X$61:$AB$61</c:f>
              <c:numCache>
                <c:formatCode>#,##0.00</c:formatCode>
                <c:ptCount val="5"/>
                <c:pt idx="0">
                  <c:v>5.8978102189781003</c:v>
                </c:pt>
                <c:pt idx="1">
                  <c:v>5.4779411764705896</c:v>
                </c:pt>
                <c:pt idx="2">
                  <c:v>6.078125</c:v>
                </c:pt>
                <c:pt idx="3">
                  <c:v>5.92741935483871</c:v>
                </c:pt>
                <c:pt idx="4">
                  <c:v>6.15</c:v>
                </c:pt>
              </c:numCache>
            </c:numRef>
          </c:val>
          <c:smooth val="0"/>
          <c:extLst>
            <c:ext xmlns:c16="http://schemas.microsoft.com/office/drawing/2014/chart" uri="{C3380CC4-5D6E-409C-BE32-E72D297353CC}">
              <c16:uniqueId val="{00000001-83CD-4236-986F-7431ED66402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POR!$V$48:$V$53</c:f>
              <c:strCache>
                <c:ptCount val="6"/>
                <c:pt idx="0">
                  <c:v>Current Year</c:v>
                </c:pt>
                <c:pt idx="1">
                  <c:v>Next Year</c:v>
                </c:pt>
                <c:pt idx="2">
                  <c:v>2Yrs Out</c:v>
                </c:pt>
                <c:pt idx="3">
                  <c:v>3Yrs Out</c:v>
                </c:pt>
                <c:pt idx="4">
                  <c:v>4Yrs Out</c:v>
                </c:pt>
                <c:pt idx="5">
                  <c:v>Thereafter</c:v>
                </c:pt>
              </c:strCache>
            </c:strRef>
          </c:cat>
          <c:val>
            <c:numRef>
              <c:f>POR!$X$48:$X$53</c:f>
              <c:numCache>
                <c:formatCode>#,##0</c:formatCode>
                <c:ptCount val="6"/>
                <c:pt idx="0">
                  <c:v>20000</c:v>
                </c:pt>
                <c:pt idx="1">
                  <c:v>22000</c:v>
                </c:pt>
                <c:pt idx="2">
                  <c:v>21000</c:v>
                </c:pt>
                <c:pt idx="3">
                  <c:v>26000</c:v>
                </c:pt>
                <c:pt idx="4">
                  <c:v>26000</c:v>
                </c:pt>
                <c:pt idx="5">
                  <c:v>3463000</c:v>
                </c:pt>
              </c:numCache>
            </c:numRef>
          </c:val>
          <c:extLst>
            <c:ext xmlns:c16="http://schemas.microsoft.com/office/drawing/2014/chart" uri="{C3380CC4-5D6E-409C-BE32-E72D297353CC}">
              <c16:uniqueId val="{00000000-12E2-42D6-929D-464485B90E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POR!$D$44</c:f>
              <c:strCache>
                <c:ptCount val="1"/>
                <c:pt idx="0">
                  <c:v>Debt/ Total Capital (%)</c:v>
                </c:pt>
              </c:strCache>
            </c:strRef>
          </c:tx>
          <c:spPr>
            <a:solidFill>
              <a:srgbClr val="FAB81A"/>
            </a:solidFill>
            <a:ln w="25400">
              <a:noFill/>
            </a:ln>
          </c:spPr>
          <c:invertIfNegative val="0"/>
          <c:cat>
            <c:strRef>
              <c:f>POR!$F$40:$J$40</c:f>
              <c:strCache>
                <c:ptCount val="5"/>
                <c:pt idx="0">
                  <c:v>2021Y</c:v>
                </c:pt>
                <c:pt idx="1">
                  <c:v>2020Y</c:v>
                </c:pt>
                <c:pt idx="2">
                  <c:v>2019Y</c:v>
                </c:pt>
                <c:pt idx="3">
                  <c:v>2018Y</c:v>
                </c:pt>
                <c:pt idx="4">
                  <c:v>2017Y</c:v>
                </c:pt>
              </c:strCache>
            </c:strRef>
          </c:cat>
          <c:val>
            <c:numRef>
              <c:f>POR!$F$44:$J$44</c:f>
              <c:numCache>
                <c:formatCode>#,##0.00</c:formatCode>
                <c:ptCount val="5"/>
                <c:pt idx="0">
                  <c:v>57.106639201394401</c:v>
                </c:pt>
                <c:pt idx="1">
                  <c:v>56.435478492830903</c:v>
                </c:pt>
                <c:pt idx="2">
                  <c:v>51.929499072356201</c:v>
                </c:pt>
                <c:pt idx="3">
                  <c:v>49.7191011235955</c:v>
                </c:pt>
                <c:pt idx="4">
                  <c:v>50.103263114415498</c:v>
                </c:pt>
              </c:numCache>
            </c:numRef>
          </c:val>
          <c:extLst>
            <c:ext xmlns:c16="http://schemas.microsoft.com/office/drawing/2014/chart" uri="{C3380CC4-5D6E-409C-BE32-E72D297353CC}">
              <c16:uniqueId val="{00000000-2870-46F6-9046-9AE0861848E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POR!$V$71</c:f>
              <c:strCache>
                <c:ptCount val="1"/>
                <c:pt idx="0">
                  <c:v> Average Debt/ EBITDA (x)</c:v>
                </c:pt>
              </c:strCache>
            </c:strRef>
          </c:tx>
          <c:spPr>
            <a:ln w="25400">
              <a:solidFill>
                <a:srgbClr val="5B5E5E"/>
              </a:solidFill>
              <a:prstDash val="solid"/>
            </a:ln>
          </c:spPr>
          <c:marker>
            <c:symbol val="none"/>
          </c:marker>
          <c:cat>
            <c:strRef>
              <c:f>POR!$F$40:$J$40</c:f>
              <c:strCache>
                <c:ptCount val="5"/>
                <c:pt idx="0">
                  <c:v>2021Y</c:v>
                </c:pt>
                <c:pt idx="1">
                  <c:v>2020Y</c:v>
                </c:pt>
                <c:pt idx="2">
                  <c:v>2019Y</c:v>
                </c:pt>
                <c:pt idx="3">
                  <c:v>2018Y</c:v>
                </c:pt>
                <c:pt idx="4">
                  <c:v>2017Y</c:v>
                </c:pt>
              </c:strCache>
            </c:strRef>
          </c:cat>
          <c:val>
            <c:numRef>
              <c:f>POR!$X$71:$AB$71</c:f>
              <c:numCache>
                <c:formatCode>#,##0.00</c:formatCode>
                <c:ptCount val="5"/>
                <c:pt idx="0">
                  <c:v>4.1523824257425703</c:v>
                </c:pt>
                <c:pt idx="1">
                  <c:v>4.0879194630872497</c:v>
                </c:pt>
                <c:pt idx="2">
                  <c:v>3.3195694087403602</c:v>
                </c:pt>
                <c:pt idx="3">
                  <c:v>3.3098639455782299</c:v>
                </c:pt>
                <c:pt idx="4">
                  <c:v>3.2063008130081299</c:v>
                </c:pt>
              </c:numCache>
            </c:numRef>
          </c:val>
          <c:smooth val="0"/>
          <c:extLst>
            <c:ext xmlns:c16="http://schemas.microsoft.com/office/drawing/2014/chart" uri="{C3380CC4-5D6E-409C-BE32-E72D297353CC}">
              <c16:uniqueId val="{00000001-2870-46F6-9046-9AE0861848E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PNM!$V$66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058-4239-A2AD-B1C8B8E5BDFA}"/>
              </c:ext>
            </c:extLst>
          </c:dPt>
          <c:dPt>
            <c:idx val="1"/>
            <c:bubble3D val="0"/>
            <c:spPr>
              <a:solidFill>
                <a:srgbClr val="5B5E5E"/>
              </a:solidFill>
              <a:ln w="25400">
                <a:noFill/>
              </a:ln>
            </c:spPr>
            <c:extLst>
              <c:ext xmlns:c16="http://schemas.microsoft.com/office/drawing/2014/chart" uri="{C3380CC4-5D6E-409C-BE32-E72D297353CC}">
                <c16:uniqueId val="{00000003-A058-4239-A2AD-B1C8B8E5BDFA}"/>
              </c:ext>
            </c:extLst>
          </c:dPt>
          <c:dPt>
            <c:idx val="2"/>
            <c:bubble3D val="0"/>
            <c:spPr>
              <a:solidFill>
                <a:srgbClr val="008794"/>
              </a:solidFill>
              <a:ln w="25400">
                <a:noFill/>
              </a:ln>
            </c:spPr>
            <c:extLst>
              <c:ext xmlns:c16="http://schemas.microsoft.com/office/drawing/2014/chart" uri="{C3380CC4-5D6E-409C-BE32-E72D297353CC}">
                <c16:uniqueId val="{00000005-A058-4239-A2AD-B1C8B8E5BDFA}"/>
              </c:ext>
            </c:extLst>
          </c:dPt>
          <c:cat>
            <c:multiLvlStrRef>
              <c:f>PNM!$V$67:$X$69</c:f>
              <c:multiLvlStrCache>
                <c:ptCount val="3"/>
                <c:lvl>
                  <c:pt idx="0">
                    <c:v>35.53%</c:v>
                  </c:pt>
                  <c:pt idx="1">
                    <c:v>0.19%</c:v>
                  </c:pt>
                  <c:pt idx="2">
                    <c:v>63.38%</c:v>
                  </c:pt>
                </c:lvl>
                <c:lvl>
                  <c:pt idx="0">
                    <c:v>Commom Equity -</c:v>
                  </c:pt>
                  <c:pt idx="1">
                    <c:v>Total Preferred -</c:v>
                  </c:pt>
                  <c:pt idx="2">
                    <c:v>Total Debt -</c:v>
                  </c:pt>
                </c:lvl>
              </c:multiLvlStrCache>
            </c:multiLvlStrRef>
          </c:cat>
          <c:val>
            <c:numRef>
              <c:f>PNM!$X$67:$X$69</c:f>
              <c:numCache>
                <c:formatCode>0.00"%"</c:formatCode>
                <c:ptCount val="3"/>
                <c:pt idx="0">
                  <c:v>35.526331317109999</c:v>
                </c:pt>
                <c:pt idx="1">
                  <c:v>0.18896357030185701</c:v>
                </c:pt>
                <c:pt idx="2">
                  <c:v>63.376601494531499</c:v>
                </c:pt>
              </c:numCache>
            </c:numRef>
          </c:val>
          <c:extLst>
            <c:ext xmlns:c16="http://schemas.microsoft.com/office/drawing/2014/chart" uri="{C3380CC4-5D6E-409C-BE32-E72D297353CC}">
              <c16:uniqueId val="{00000006-A058-4239-A2AD-B1C8B8E5BDF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SWEPCO1!$V$41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SWEPCO1!$V$48:$V$53</c:f>
              <c:strCache>
                <c:ptCount val="6"/>
                <c:pt idx="0">
                  <c:v>Current Year</c:v>
                </c:pt>
                <c:pt idx="1">
                  <c:v>Next Year</c:v>
                </c:pt>
                <c:pt idx="2">
                  <c:v>2Yrs Out</c:v>
                </c:pt>
                <c:pt idx="3">
                  <c:v>3Yrs Out</c:v>
                </c:pt>
                <c:pt idx="4">
                  <c:v>4Yrs Out</c:v>
                </c:pt>
                <c:pt idx="5">
                  <c:v>Thereafter</c:v>
                </c:pt>
              </c:strCache>
            </c:strRef>
          </c:cat>
          <c:val>
            <c:numRef>
              <c:f>SWEPCO1!$X$48:$X$53</c:f>
              <c:numCache>
                <c:formatCode>#,##0</c:formatCode>
                <c:ptCount val="6"/>
                <c:pt idx="0">
                  <c:v>17000</c:v>
                </c:pt>
                <c:pt idx="1">
                  <c:v>18000</c:v>
                </c:pt>
                <c:pt idx="2">
                  <c:v>47100</c:v>
                </c:pt>
                <c:pt idx="3">
                  <c:v>11800</c:v>
                </c:pt>
                <c:pt idx="4">
                  <c:v>908500</c:v>
                </c:pt>
                <c:pt idx="5">
                  <c:v>2475300</c:v>
                </c:pt>
              </c:numCache>
            </c:numRef>
          </c:val>
          <c:extLst>
            <c:ext xmlns:c16="http://schemas.microsoft.com/office/drawing/2014/chart" uri="{C3380CC4-5D6E-409C-BE32-E72D297353CC}">
              <c16:uniqueId val="{00000000-6845-4225-84F4-2D17C68F92A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PNM!$V$60</c:f>
              <c:strCache>
                <c:ptCount val="1"/>
                <c:pt idx="0">
                  <c:v>EBITDA ($000)</c:v>
                </c:pt>
              </c:strCache>
            </c:strRef>
          </c:tx>
          <c:spPr>
            <a:solidFill>
              <a:srgbClr val="FAB81A"/>
            </a:solidFill>
            <a:ln w="25400">
              <a:noFill/>
            </a:ln>
          </c:spPr>
          <c:invertIfNegative val="0"/>
          <c:cat>
            <c:strRef>
              <c:f>PNM!$F$40:$J$40</c:f>
              <c:strCache>
                <c:ptCount val="5"/>
                <c:pt idx="0">
                  <c:v>2021Y</c:v>
                </c:pt>
                <c:pt idx="1">
                  <c:v>2020Y</c:v>
                </c:pt>
                <c:pt idx="2">
                  <c:v>2019Y</c:v>
                </c:pt>
                <c:pt idx="3">
                  <c:v>2018Y</c:v>
                </c:pt>
                <c:pt idx="4">
                  <c:v>2017Y</c:v>
                </c:pt>
              </c:strCache>
            </c:strRef>
          </c:cat>
          <c:val>
            <c:numRef>
              <c:f>PNM!$F$76:$J$76</c:f>
              <c:numCache>
                <c:formatCode>#,##0</c:formatCode>
                <c:ptCount val="5"/>
                <c:pt idx="0">
                  <c:v>661516</c:v>
                </c:pt>
                <c:pt idx="1">
                  <c:v>637012</c:v>
                </c:pt>
                <c:pt idx="2">
                  <c:v>488933</c:v>
                </c:pt>
                <c:pt idx="3">
                  <c:v>511942</c:v>
                </c:pt>
                <c:pt idx="4">
                  <c:v>621578</c:v>
                </c:pt>
              </c:numCache>
            </c:numRef>
          </c:val>
          <c:extLst>
            <c:ext xmlns:c16="http://schemas.microsoft.com/office/drawing/2014/chart" uri="{C3380CC4-5D6E-409C-BE32-E72D297353CC}">
              <c16:uniqueId val="{00000000-623E-4525-96D4-2675A4ADEAF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PNM!$V$61</c:f>
              <c:strCache>
                <c:ptCount val="1"/>
                <c:pt idx="0">
                  <c:v>EBITDA/ Interest Expense (x)</c:v>
                </c:pt>
              </c:strCache>
            </c:strRef>
          </c:tx>
          <c:spPr>
            <a:ln w="25400">
              <a:solidFill>
                <a:srgbClr val="5B5E5E"/>
              </a:solidFill>
              <a:prstDash val="solid"/>
            </a:ln>
          </c:spPr>
          <c:marker>
            <c:symbol val="none"/>
          </c:marker>
          <c:cat>
            <c:strRef>
              <c:f>PNM!$F$40:$J$40</c:f>
              <c:strCache>
                <c:ptCount val="5"/>
                <c:pt idx="0">
                  <c:v>2021Y</c:v>
                </c:pt>
                <c:pt idx="1">
                  <c:v>2020Y</c:v>
                </c:pt>
                <c:pt idx="2">
                  <c:v>2019Y</c:v>
                </c:pt>
                <c:pt idx="3">
                  <c:v>2018Y</c:v>
                </c:pt>
                <c:pt idx="4">
                  <c:v>2017Y</c:v>
                </c:pt>
              </c:strCache>
            </c:strRef>
          </c:cat>
          <c:val>
            <c:numRef>
              <c:f>PNM!$X$61:$AB$61</c:f>
              <c:numCache>
                <c:formatCode>#,##0.00</c:formatCode>
                <c:ptCount val="5"/>
                <c:pt idx="0">
                  <c:v>6.8284112844121898</c:v>
                </c:pt>
                <c:pt idx="1">
                  <c:v>5.5686761311979902</c:v>
                </c:pt>
                <c:pt idx="2">
                  <c:v>4.0402343491769699</c:v>
                </c:pt>
                <c:pt idx="3">
                  <c:v>4.0233095470120404</c:v>
                </c:pt>
                <c:pt idx="4">
                  <c:v>4.8703467189030398</c:v>
                </c:pt>
              </c:numCache>
            </c:numRef>
          </c:val>
          <c:smooth val="0"/>
          <c:extLst>
            <c:ext xmlns:c16="http://schemas.microsoft.com/office/drawing/2014/chart" uri="{C3380CC4-5D6E-409C-BE32-E72D297353CC}">
              <c16:uniqueId val="{00000001-623E-4525-96D4-2675A4ADEAF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PNM!$V$41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PNM!$V$48:$V$53</c:f>
              <c:strCache>
                <c:ptCount val="6"/>
                <c:pt idx="0">
                  <c:v>Current Year</c:v>
                </c:pt>
                <c:pt idx="1">
                  <c:v>Next Year</c:v>
                </c:pt>
                <c:pt idx="2">
                  <c:v>2Yrs Out</c:v>
                </c:pt>
                <c:pt idx="3">
                  <c:v>3Yrs Out</c:v>
                </c:pt>
                <c:pt idx="4">
                  <c:v>4Yrs Out</c:v>
                </c:pt>
                <c:pt idx="5">
                  <c:v>Thereafter</c:v>
                </c:pt>
              </c:strCache>
            </c:strRef>
          </c:cat>
          <c:val>
            <c:numRef>
              <c:f>PNM!$X$48:$X$53</c:f>
              <c:numCache>
                <c:formatCode>#,##0</c:formatCode>
                <c:ptCount val="6"/>
                <c:pt idx="0">
                  <c:v>248013</c:v>
                </c:pt>
                <c:pt idx="1">
                  <c:v>1090912</c:v>
                </c:pt>
                <c:pt idx="2">
                  <c:v>209719</c:v>
                </c:pt>
                <c:pt idx="3">
                  <c:v>356985</c:v>
                </c:pt>
                <c:pt idx="4">
                  <c:v>162202</c:v>
                </c:pt>
                <c:pt idx="5">
                  <c:v>1716534</c:v>
                </c:pt>
              </c:numCache>
            </c:numRef>
          </c:val>
          <c:extLst>
            <c:ext xmlns:c16="http://schemas.microsoft.com/office/drawing/2014/chart" uri="{C3380CC4-5D6E-409C-BE32-E72D297353CC}">
              <c16:uniqueId val="{00000000-3C3A-4C27-AE4E-E8664420145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PNM!$D$44</c:f>
              <c:strCache>
                <c:ptCount val="1"/>
                <c:pt idx="0">
                  <c:v>Debt/ Total Capital (%)</c:v>
                </c:pt>
              </c:strCache>
            </c:strRef>
          </c:tx>
          <c:spPr>
            <a:solidFill>
              <a:srgbClr val="FAB81A"/>
            </a:solidFill>
            <a:ln w="25400">
              <a:noFill/>
            </a:ln>
          </c:spPr>
          <c:invertIfNegative val="0"/>
          <c:cat>
            <c:strRef>
              <c:f>PNM!$F$40:$J$40</c:f>
              <c:strCache>
                <c:ptCount val="5"/>
                <c:pt idx="0">
                  <c:v>2021Y</c:v>
                </c:pt>
                <c:pt idx="1">
                  <c:v>2020Y</c:v>
                </c:pt>
                <c:pt idx="2">
                  <c:v>2019Y</c:v>
                </c:pt>
                <c:pt idx="3">
                  <c:v>2018Y</c:v>
                </c:pt>
                <c:pt idx="4">
                  <c:v>2017Y</c:v>
                </c:pt>
              </c:strCache>
            </c:strRef>
          </c:cat>
          <c:val>
            <c:numRef>
              <c:f>PNM!$F$44:$J$44</c:f>
              <c:numCache>
                <c:formatCode>#,##0.00</c:formatCode>
                <c:ptCount val="5"/>
                <c:pt idx="0">
                  <c:v>63.376601494531499</c:v>
                </c:pt>
                <c:pt idx="1">
                  <c:v>61.980678321126497</c:v>
                </c:pt>
                <c:pt idx="2">
                  <c:v>65.550480752699499</c:v>
                </c:pt>
                <c:pt idx="3">
                  <c:v>62.2254307906368</c:v>
                </c:pt>
                <c:pt idx="4">
                  <c:v>60.740293116375398</c:v>
                </c:pt>
              </c:numCache>
            </c:numRef>
          </c:val>
          <c:extLst>
            <c:ext xmlns:c16="http://schemas.microsoft.com/office/drawing/2014/chart" uri="{C3380CC4-5D6E-409C-BE32-E72D297353CC}">
              <c16:uniqueId val="{00000000-9856-440C-B568-9DED68AA13E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PNM!$V$71</c:f>
              <c:strCache>
                <c:ptCount val="1"/>
                <c:pt idx="0">
                  <c:v> Average Debt/ EBITDA (x)</c:v>
                </c:pt>
              </c:strCache>
            </c:strRef>
          </c:tx>
          <c:spPr>
            <a:ln w="25400">
              <a:solidFill>
                <a:srgbClr val="5B5E5E"/>
              </a:solidFill>
              <a:prstDash val="solid"/>
            </a:ln>
          </c:spPr>
          <c:marker>
            <c:symbol val="none"/>
          </c:marker>
          <c:cat>
            <c:strRef>
              <c:f>PNM!$F$40:$J$40</c:f>
              <c:strCache>
                <c:ptCount val="5"/>
                <c:pt idx="0">
                  <c:v>2021Y</c:v>
                </c:pt>
                <c:pt idx="1">
                  <c:v>2020Y</c:v>
                </c:pt>
                <c:pt idx="2">
                  <c:v>2019Y</c:v>
                </c:pt>
                <c:pt idx="3">
                  <c:v>2018Y</c:v>
                </c:pt>
                <c:pt idx="4">
                  <c:v>2017Y</c:v>
                </c:pt>
              </c:strCache>
            </c:strRef>
          </c:cat>
          <c:val>
            <c:numRef>
              <c:f>PNM!$X$71:$AB$71</c:f>
              <c:numCache>
                <c:formatCode>#,##0.00</c:formatCode>
                <c:ptCount val="5"/>
                <c:pt idx="0">
                  <c:v>5.4627357841684896</c:v>
                </c:pt>
                <c:pt idx="1">
                  <c:v>5.5127750733110199</c:v>
                </c:pt>
                <c:pt idx="2">
                  <c:v>6.6415845831637501</c:v>
                </c:pt>
                <c:pt idx="3">
                  <c:v>5.5663190361408104</c:v>
                </c:pt>
                <c:pt idx="4">
                  <c:v>4.3678156643253097</c:v>
                </c:pt>
              </c:numCache>
            </c:numRef>
          </c:val>
          <c:smooth val="0"/>
          <c:extLst>
            <c:ext xmlns:c16="http://schemas.microsoft.com/office/drawing/2014/chart" uri="{C3380CC4-5D6E-409C-BE32-E72D297353CC}">
              <c16:uniqueId val="{00000001-9856-440C-B568-9DED68AA13E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388-4C1A-AD2D-96BF68FFFCAC}"/>
              </c:ext>
            </c:extLst>
          </c:dPt>
          <c:dPt>
            <c:idx val="1"/>
            <c:bubble3D val="0"/>
            <c:spPr>
              <a:solidFill>
                <a:srgbClr val="5B5E5E"/>
              </a:solidFill>
              <a:ln w="25400">
                <a:noFill/>
              </a:ln>
            </c:spPr>
            <c:extLst>
              <c:ext xmlns:c16="http://schemas.microsoft.com/office/drawing/2014/chart" uri="{C3380CC4-5D6E-409C-BE32-E72D297353CC}">
                <c16:uniqueId val="{00000003-A388-4C1A-AD2D-96BF68FFFCAC}"/>
              </c:ext>
            </c:extLst>
          </c:dPt>
          <c:dPt>
            <c:idx val="2"/>
            <c:bubble3D val="0"/>
            <c:spPr>
              <a:solidFill>
                <a:srgbClr val="008794"/>
              </a:solidFill>
              <a:ln w="25400">
                <a:noFill/>
              </a:ln>
            </c:spPr>
            <c:extLst>
              <c:ext xmlns:c16="http://schemas.microsoft.com/office/drawing/2014/chart" uri="{C3380CC4-5D6E-409C-BE32-E72D297353CC}">
                <c16:uniqueId val="{00000005-A388-4C1A-AD2D-96BF68FFFCAC}"/>
              </c:ext>
            </c:extLst>
          </c:dPt>
          <c:cat>
            <c:multiLvlStrRef>
              <c:f>PPL!$V$67:$X$69</c:f>
              <c:multiLvlStrCache>
                <c:ptCount val="3"/>
                <c:lvl>
                  <c:pt idx="0">
                    <c:v>54.89%</c:v>
                  </c:pt>
                  <c:pt idx="1">
                    <c:v>0.00%</c:v>
                  </c:pt>
                  <c:pt idx="2">
                    <c:v>45.11%</c:v>
                  </c:pt>
                </c:lvl>
                <c:lvl>
                  <c:pt idx="0">
                    <c:v>Commom Equity -</c:v>
                  </c:pt>
                  <c:pt idx="1">
                    <c:v>Total Preferred -</c:v>
                  </c:pt>
                  <c:pt idx="2">
                    <c:v>Total Debt -</c:v>
                  </c:pt>
                </c:lvl>
              </c:multiLvlStrCache>
            </c:multiLvlStrRef>
          </c:cat>
          <c:val>
            <c:numRef>
              <c:f>PPL!$X$67:$X$69</c:f>
              <c:numCache>
                <c:formatCode>0.00"%"</c:formatCode>
                <c:ptCount val="3"/>
                <c:pt idx="0">
                  <c:v>54.889804407823704</c:v>
                </c:pt>
                <c:pt idx="1">
                  <c:v>0</c:v>
                </c:pt>
                <c:pt idx="2">
                  <c:v>45.110195592176296</c:v>
                </c:pt>
              </c:numCache>
            </c:numRef>
          </c:val>
          <c:extLst>
            <c:ext xmlns:c16="http://schemas.microsoft.com/office/drawing/2014/chart" uri="{C3380CC4-5D6E-409C-BE32-E72D297353CC}">
              <c16:uniqueId val="{00000006-A388-4C1A-AD2D-96BF68FFFCA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PPL!$V$60</c:f>
              <c:strCache>
                <c:ptCount val="1"/>
                <c:pt idx="0">
                  <c:v>EBITDA ($000)</c:v>
                </c:pt>
              </c:strCache>
            </c:strRef>
          </c:tx>
          <c:spPr>
            <a:solidFill>
              <a:srgbClr val="FAB81A"/>
            </a:solidFill>
            <a:ln w="25400">
              <a:noFill/>
            </a:ln>
          </c:spPr>
          <c:invertIfNegative val="0"/>
          <c:cat>
            <c:strRef>
              <c:f>PPL!$F$40:$J$40</c:f>
              <c:strCache>
                <c:ptCount val="5"/>
                <c:pt idx="0">
                  <c:v>2021Y</c:v>
                </c:pt>
                <c:pt idx="1">
                  <c:v>2020Y</c:v>
                </c:pt>
                <c:pt idx="2">
                  <c:v>2019Y</c:v>
                </c:pt>
                <c:pt idx="3">
                  <c:v>2018Y</c:v>
                </c:pt>
                <c:pt idx="4">
                  <c:v>2017Y</c:v>
                </c:pt>
              </c:strCache>
            </c:strRef>
          </c:cat>
          <c:val>
            <c:numRef>
              <c:f>PPL!$F$76:$J$76</c:f>
              <c:numCache>
                <c:formatCode>#,##0</c:formatCode>
                <c:ptCount val="5"/>
                <c:pt idx="0">
                  <c:v>2165000</c:v>
                </c:pt>
                <c:pt idx="1">
                  <c:v>2668000</c:v>
                </c:pt>
                <c:pt idx="2">
                  <c:v>4429000</c:v>
                </c:pt>
                <c:pt idx="3">
                  <c:v>4420000</c:v>
                </c:pt>
                <c:pt idx="4">
                  <c:v>3918000</c:v>
                </c:pt>
              </c:numCache>
            </c:numRef>
          </c:val>
          <c:extLst>
            <c:ext xmlns:c16="http://schemas.microsoft.com/office/drawing/2014/chart" uri="{C3380CC4-5D6E-409C-BE32-E72D297353CC}">
              <c16:uniqueId val="{00000000-8598-40D7-A907-A6C11CCBA05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PPL!$V$61</c:f>
              <c:strCache>
                <c:ptCount val="1"/>
                <c:pt idx="0">
                  <c:v>EBITDA/ Interest Expense (x)</c:v>
                </c:pt>
              </c:strCache>
            </c:strRef>
          </c:tx>
          <c:spPr>
            <a:ln w="25400">
              <a:solidFill>
                <a:srgbClr val="5B5E5E"/>
              </a:solidFill>
              <a:prstDash val="solid"/>
            </a:ln>
          </c:spPr>
          <c:marker>
            <c:symbol val="none"/>
          </c:marker>
          <c:cat>
            <c:strRef>
              <c:f>PPL!$F$40:$J$40</c:f>
              <c:strCache>
                <c:ptCount val="5"/>
                <c:pt idx="0">
                  <c:v>2021Y</c:v>
                </c:pt>
                <c:pt idx="1">
                  <c:v>2020Y</c:v>
                </c:pt>
                <c:pt idx="2">
                  <c:v>2019Y</c:v>
                </c:pt>
                <c:pt idx="3">
                  <c:v>2018Y</c:v>
                </c:pt>
                <c:pt idx="4">
                  <c:v>2017Y</c:v>
                </c:pt>
              </c:strCache>
            </c:strRef>
          </c:cat>
          <c:val>
            <c:numRef>
              <c:f>PPL!$X$61:$AB$61</c:f>
              <c:numCache>
                <c:formatCode>#,##0.00</c:formatCode>
                <c:ptCount val="5"/>
                <c:pt idx="0">
                  <c:v>4.1395793499044</c:v>
                </c:pt>
                <c:pt idx="1">
                  <c:v>4.20820189274448</c:v>
                </c:pt>
                <c:pt idx="2">
                  <c:v>4.4557344064386299</c:v>
                </c:pt>
                <c:pt idx="3">
                  <c:v>4.5898234683281398</c:v>
                </c:pt>
                <c:pt idx="4">
                  <c:v>4.3485016648168697</c:v>
                </c:pt>
              </c:numCache>
            </c:numRef>
          </c:val>
          <c:smooth val="0"/>
          <c:extLst>
            <c:ext xmlns:c16="http://schemas.microsoft.com/office/drawing/2014/chart" uri="{C3380CC4-5D6E-409C-BE32-E72D297353CC}">
              <c16:uniqueId val="{00000001-8598-40D7-A907-A6C11CCBA05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PPL!$V$48:$V$53</c:f>
              <c:strCache>
                <c:ptCount val="6"/>
                <c:pt idx="0">
                  <c:v>Current Year</c:v>
                </c:pt>
                <c:pt idx="1">
                  <c:v>Next Year</c:v>
                </c:pt>
                <c:pt idx="2">
                  <c:v>2Yrs Out</c:v>
                </c:pt>
                <c:pt idx="3">
                  <c:v>3Yrs Out</c:v>
                </c:pt>
                <c:pt idx="4">
                  <c:v>4Yrs Out</c:v>
                </c:pt>
                <c:pt idx="5">
                  <c:v>Thereafter</c:v>
                </c:pt>
              </c:strCache>
            </c:strRef>
          </c:cat>
          <c:val>
            <c:numRef>
              <c:f>PPL!$X$48:$X$53</c:f>
              <c:numCache>
                <c:formatCode>#,##0</c:formatCode>
                <c:ptCount val="6"/>
                <c:pt idx="0">
                  <c:v>543000</c:v>
                </c:pt>
                <c:pt idx="1">
                  <c:v>353000</c:v>
                </c:pt>
                <c:pt idx="2">
                  <c:v>650000</c:v>
                </c:pt>
                <c:pt idx="3">
                  <c:v>550000</c:v>
                </c:pt>
                <c:pt idx="4">
                  <c:v>904000</c:v>
                </c:pt>
                <c:pt idx="5">
                  <c:v>8320000</c:v>
                </c:pt>
              </c:numCache>
            </c:numRef>
          </c:val>
          <c:extLst>
            <c:ext xmlns:c16="http://schemas.microsoft.com/office/drawing/2014/chart" uri="{C3380CC4-5D6E-409C-BE32-E72D297353CC}">
              <c16:uniqueId val="{00000000-CD2F-4DE3-97B1-BA7B8CC1C19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PPL!$D$44</c:f>
              <c:strCache>
                <c:ptCount val="1"/>
                <c:pt idx="0">
                  <c:v>Debt/ Total Capital (%)</c:v>
                </c:pt>
              </c:strCache>
            </c:strRef>
          </c:tx>
          <c:spPr>
            <a:solidFill>
              <a:srgbClr val="FAB81A"/>
            </a:solidFill>
            <a:ln w="25400">
              <a:noFill/>
            </a:ln>
          </c:spPr>
          <c:invertIfNegative val="0"/>
          <c:cat>
            <c:strRef>
              <c:f>PPL!$F$40:$J$40</c:f>
              <c:strCache>
                <c:ptCount val="5"/>
                <c:pt idx="0">
                  <c:v>2021Y</c:v>
                </c:pt>
                <c:pt idx="1">
                  <c:v>2020Y</c:v>
                </c:pt>
                <c:pt idx="2">
                  <c:v>2019Y</c:v>
                </c:pt>
                <c:pt idx="3">
                  <c:v>2018Y</c:v>
                </c:pt>
                <c:pt idx="4">
                  <c:v>2017Y</c:v>
                </c:pt>
              </c:strCache>
            </c:strRef>
          </c:cat>
          <c:val>
            <c:numRef>
              <c:f>PPL!$F$44:$J$44</c:f>
              <c:numCache>
                <c:formatCode>#,##0.00</c:formatCode>
                <c:ptCount val="5"/>
                <c:pt idx="0">
                  <c:v>45.110195592176296</c:v>
                </c:pt>
                <c:pt idx="1">
                  <c:v>54.3957168189879</c:v>
                </c:pt>
                <c:pt idx="2">
                  <c:v>64.052685464456701</c:v>
                </c:pt>
                <c:pt idx="3">
                  <c:v>65.395119634269406</c:v>
                </c:pt>
                <c:pt idx="4">
                  <c:v>66.409664127856203</c:v>
                </c:pt>
              </c:numCache>
            </c:numRef>
          </c:val>
          <c:extLst>
            <c:ext xmlns:c16="http://schemas.microsoft.com/office/drawing/2014/chart" uri="{C3380CC4-5D6E-409C-BE32-E72D297353CC}">
              <c16:uniqueId val="{00000000-38FE-40DF-AE40-37A94973A91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PPL!$V$71</c:f>
              <c:strCache>
                <c:ptCount val="1"/>
                <c:pt idx="0">
                  <c:v> Average Debt/ EBITDA (x)</c:v>
                </c:pt>
              </c:strCache>
            </c:strRef>
          </c:tx>
          <c:spPr>
            <a:ln w="25400">
              <a:solidFill>
                <a:srgbClr val="5B5E5E"/>
              </a:solidFill>
              <a:prstDash val="solid"/>
            </a:ln>
          </c:spPr>
          <c:marker>
            <c:symbol val="none"/>
          </c:marker>
          <c:cat>
            <c:strRef>
              <c:f>PPL!$F$40:$J$40</c:f>
              <c:strCache>
                <c:ptCount val="5"/>
                <c:pt idx="0">
                  <c:v>2021Y</c:v>
                </c:pt>
                <c:pt idx="1">
                  <c:v>2020Y</c:v>
                </c:pt>
                <c:pt idx="2">
                  <c:v>2019Y</c:v>
                </c:pt>
                <c:pt idx="3">
                  <c:v>2018Y</c:v>
                </c:pt>
                <c:pt idx="4">
                  <c:v>2017Y</c:v>
                </c:pt>
              </c:strCache>
            </c:strRef>
          </c:cat>
          <c:val>
            <c:numRef>
              <c:f>PPL!$X$71:$AB$71</c:f>
              <c:numCache>
                <c:formatCode>#,##0.00</c:formatCode>
                <c:ptCount val="5"/>
                <c:pt idx="0">
                  <c:v>6.2686489607390303</c:v>
                </c:pt>
                <c:pt idx="1">
                  <c:v>8.5462425037481307</c:v>
                </c:pt>
                <c:pt idx="2">
                  <c:v>5.1520377060284499</c:v>
                </c:pt>
                <c:pt idx="3">
                  <c:v>4.9581447963800898</c:v>
                </c:pt>
                <c:pt idx="4">
                  <c:v>5.20909903011741</c:v>
                </c:pt>
              </c:numCache>
            </c:numRef>
          </c:val>
          <c:smooth val="0"/>
          <c:extLst>
            <c:ext xmlns:c16="http://schemas.microsoft.com/office/drawing/2014/chart" uri="{C3380CC4-5D6E-409C-BE32-E72D297353CC}">
              <c16:uniqueId val="{00000001-38FE-40DF-AE40-37A94973A91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6DA-4F0D-B9F2-042DC63308DB}"/>
              </c:ext>
            </c:extLst>
          </c:dPt>
          <c:dPt>
            <c:idx val="1"/>
            <c:bubble3D val="0"/>
            <c:spPr>
              <a:solidFill>
                <a:srgbClr val="5B5E5E"/>
              </a:solidFill>
              <a:ln w="25400">
                <a:noFill/>
              </a:ln>
            </c:spPr>
            <c:extLst>
              <c:ext xmlns:c16="http://schemas.microsoft.com/office/drawing/2014/chart" uri="{C3380CC4-5D6E-409C-BE32-E72D297353CC}">
                <c16:uniqueId val="{00000003-76DA-4F0D-B9F2-042DC63308DB}"/>
              </c:ext>
            </c:extLst>
          </c:dPt>
          <c:dPt>
            <c:idx val="2"/>
            <c:bubble3D val="0"/>
            <c:spPr>
              <a:solidFill>
                <a:srgbClr val="008794"/>
              </a:solidFill>
              <a:ln w="25400">
                <a:noFill/>
              </a:ln>
            </c:spPr>
            <c:extLst>
              <c:ext xmlns:c16="http://schemas.microsoft.com/office/drawing/2014/chart" uri="{C3380CC4-5D6E-409C-BE32-E72D297353CC}">
                <c16:uniqueId val="{00000005-76DA-4F0D-B9F2-042DC63308DB}"/>
              </c:ext>
            </c:extLst>
          </c:dPt>
          <c:cat>
            <c:multiLvlStrRef>
              <c:f>PEG!$V$67:$X$69</c:f>
              <c:multiLvlStrCache>
                <c:ptCount val="3"/>
                <c:lvl>
                  <c:pt idx="0">
                    <c:v>42.34%</c:v>
                  </c:pt>
                  <c:pt idx="1">
                    <c:v>0.00%</c:v>
                  </c:pt>
                  <c:pt idx="2">
                    <c:v>57.66%</c:v>
                  </c:pt>
                </c:lvl>
                <c:lvl>
                  <c:pt idx="0">
                    <c:v>Commom Equity -</c:v>
                  </c:pt>
                  <c:pt idx="1">
                    <c:v>Total Preferred -</c:v>
                  </c:pt>
                  <c:pt idx="2">
                    <c:v>Total Debt -</c:v>
                  </c:pt>
                </c:lvl>
              </c:multiLvlStrCache>
            </c:multiLvlStrRef>
          </c:cat>
          <c:val>
            <c:numRef>
              <c:f>PEG!$X$67:$X$69</c:f>
              <c:numCache>
                <c:formatCode>0.00"%"</c:formatCode>
                <c:ptCount val="3"/>
                <c:pt idx="0">
                  <c:v>42.340175953079203</c:v>
                </c:pt>
                <c:pt idx="1">
                  <c:v>0</c:v>
                </c:pt>
                <c:pt idx="2">
                  <c:v>57.659824046920797</c:v>
                </c:pt>
              </c:numCache>
            </c:numRef>
          </c:val>
          <c:extLst>
            <c:ext xmlns:c16="http://schemas.microsoft.com/office/drawing/2014/chart" uri="{C3380CC4-5D6E-409C-BE32-E72D297353CC}">
              <c16:uniqueId val="{00000006-76DA-4F0D-B9F2-042DC63308D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PEG!$V$60</c:f>
              <c:strCache>
                <c:ptCount val="1"/>
                <c:pt idx="0">
                  <c:v>EBITDA ($000)</c:v>
                </c:pt>
              </c:strCache>
            </c:strRef>
          </c:tx>
          <c:spPr>
            <a:solidFill>
              <a:srgbClr val="FAB81A"/>
            </a:solidFill>
            <a:ln w="25400">
              <a:noFill/>
            </a:ln>
          </c:spPr>
          <c:invertIfNegative val="0"/>
          <c:cat>
            <c:strRef>
              <c:f>PEG!$F$40:$J$40</c:f>
              <c:strCache>
                <c:ptCount val="5"/>
                <c:pt idx="0">
                  <c:v>2021Y</c:v>
                </c:pt>
                <c:pt idx="1">
                  <c:v>2020Y</c:v>
                </c:pt>
                <c:pt idx="2">
                  <c:v>2019Y</c:v>
                </c:pt>
                <c:pt idx="3">
                  <c:v>2018Y</c:v>
                </c:pt>
                <c:pt idx="4">
                  <c:v>2017Y</c:v>
                </c:pt>
              </c:strCache>
            </c:strRef>
          </c:cat>
          <c:val>
            <c:numRef>
              <c:f>PEG!$F$76:$J$76</c:f>
              <c:numCache>
                <c:formatCode>#,##0</c:formatCode>
                <c:ptCount val="5"/>
                <c:pt idx="0">
                  <c:v>885000</c:v>
                </c:pt>
                <c:pt idx="1">
                  <c:v>4370000</c:v>
                </c:pt>
                <c:pt idx="2">
                  <c:v>3945000</c:v>
                </c:pt>
                <c:pt idx="3">
                  <c:v>3676000</c:v>
                </c:pt>
                <c:pt idx="4">
                  <c:v>3844000</c:v>
                </c:pt>
              </c:numCache>
            </c:numRef>
          </c:val>
          <c:extLst>
            <c:ext xmlns:c16="http://schemas.microsoft.com/office/drawing/2014/chart" uri="{C3380CC4-5D6E-409C-BE32-E72D297353CC}">
              <c16:uniqueId val="{00000000-A6E7-40D7-8D43-402F9336759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PEG!$V$61</c:f>
              <c:strCache>
                <c:ptCount val="1"/>
                <c:pt idx="0">
                  <c:v>EBITDA/ Interest Expense (x)</c:v>
                </c:pt>
              </c:strCache>
            </c:strRef>
          </c:tx>
          <c:spPr>
            <a:ln w="25400">
              <a:solidFill>
                <a:srgbClr val="5B5E5E"/>
              </a:solidFill>
              <a:prstDash val="solid"/>
            </a:ln>
          </c:spPr>
          <c:marker>
            <c:symbol val="none"/>
          </c:marker>
          <c:cat>
            <c:strRef>
              <c:f>PEG!$F$40:$J$40</c:f>
              <c:strCache>
                <c:ptCount val="5"/>
                <c:pt idx="0">
                  <c:v>2021Y</c:v>
                </c:pt>
                <c:pt idx="1">
                  <c:v>2020Y</c:v>
                </c:pt>
                <c:pt idx="2">
                  <c:v>2019Y</c:v>
                </c:pt>
                <c:pt idx="3">
                  <c:v>2018Y</c:v>
                </c:pt>
                <c:pt idx="4">
                  <c:v>2017Y</c:v>
                </c:pt>
              </c:strCache>
            </c:strRef>
          </c:cat>
          <c:val>
            <c:numRef>
              <c:f>PEG!$X$61:$AB$61</c:f>
              <c:numCache>
                <c:formatCode>#,##0.00</c:formatCode>
                <c:ptCount val="5"/>
                <c:pt idx="0">
                  <c:v>1.54991243432574</c:v>
                </c:pt>
                <c:pt idx="1">
                  <c:v>7.2833333333333297</c:v>
                </c:pt>
                <c:pt idx="2">
                  <c:v>6.9332161687170499</c:v>
                </c:pt>
                <c:pt idx="3">
                  <c:v>7.7226890756302504</c:v>
                </c:pt>
                <c:pt idx="4">
                  <c:v>9.8312020460358092</c:v>
                </c:pt>
              </c:numCache>
            </c:numRef>
          </c:val>
          <c:smooth val="0"/>
          <c:extLst>
            <c:ext xmlns:c16="http://schemas.microsoft.com/office/drawing/2014/chart" uri="{C3380CC4-5D6E-409C-BE32-E72D297353CC}">
              <c16:uniqueId val="{00000001-A6E7-40D7-8D43-402F9336759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PEG!$V$48:$V$53</c:f>
              <c:strCache>
                <c:ptCount val="6"/>
                <c:pt idx="0">
                  <c:v>Current Year</c:v>
                </c:pt>
                <c:pt idx="1">
                  <c:v>Next Year</c:v>
                </c:pt>
                <c:pt idx="2">
                  <c:v>2Yrs Out</c:v>
                </c:pt>
                <c:pt idx="3">
                  <c:v>3Yrs Out</c:v>
                </c:pt>
                <c:pt idx="4">
                  <c:v>4Yrs Out</c:v>
                </c:pt>
                <c:pt idx="5">
                  <c:v>Thereafter</c:v>
                </c:pt>
              </c:strCache>
            </c:strRef>
          </c:cat>
          <c:val>
            <c:numRef>
              <c:f>PEG!$X$48:$X$53</c:f>
              <c:numCache>
                <c:formatCode>#,##0</c:formatCode>
                <c:ptCount val="6"/>
                <c:pt idx="0">
                  <c:v>4219000</c:v>
                </c:pt>
                <c:pt idx="1">
                  <c:v>1575000</c:v>
                </c:pt>
                <c:pt idx="2">
                  <c:v>1500000</c:v>
                </c:pt>
                <c:pt idx="3">
                  <c:v>900000</c:v>
                </c:pt>
                <c:pt idx="4">
                  <c:v>875000</c:v>
                </c:pt>
                <c:pt idx="5">
                  <c:v>10486000</c:v>
                </c:pt>
              </c:numCache>
            </c:numRef>
          </c:val>
          <c:extLst>
            <c:ext xmlns:c16="http://schemas.microsoft.com/office/drawing/2014/chart" uri="{C3380CC4-5D6E-409C-BE32-E72D297353CC}">
              <c16:uniqueId val="{00000000-A6A3-4DEC-A83B-4FBE56E3CCB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ALE!$V$60</c:f>
              <c:strCache>
                <c:ptCount val="1"/>
                <c:pt idx="0">
                  <c:v>EBITDA ($000)</c:v>
                </c:pt>
              </c:strCache>
            </c:strRef>
          </c:tx>
          <c:spPr>
            <a:solidFill>
              <a:srgbClr val="FAB81A"/>
            </a:solidFill>
            <a:ln w="25400">
              <a:noFill/>
            </a:ln>
          </c:spPr>
          <c:invertIfNegative val="0"/>
          <c:cat>
            <c:strRef>
              <c:f>ALE!$F$40:$J$40</c:f>
              <c:strCache>
                <c:ptCount val="5"/>
                <c:pt idx="0">
                  <c:v>2021Y</c:v>
                </c:pt>
                <c:pt idx="1">
                  <c:v>2020Y</c:v>
                </c:pt>
                <c:pt idx="2">
                  <c:v>2019Y</c:v>
                </c:pt>
                <c:pt idx="3">
                  <c:v>2018Y</c:v>
                </c:pt>
                <c:pt idx="4">
                  <c:v>2017Y</c:v>
                </c:pt>
              </c:strCache>
            </c:strRef>
          </c:cat>
          <c:val>
            <c:numRef>
              <c:f>ALE!$F$76:$J$76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46A5-4D8B-9F92-8BF73591E03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ALE!$V$61</c:f>
              <c:strCache>
                <c:ptCount val="1"/>
                <c:pt idx="0">
                  <c:v>EBITDA/ Interest Expense (x)</c:v>
                </c:pt>
              </c:strCache>
            </c:strRef>
          </c:tx>
          <c:spPr>
            <a:ln w="25400">
              <a:solidFill>
                <a:srgbClr val="5B5E5E"/>
              </a:solidFill>
              <a:prstDash val="solid"/>
            </a:ln>
          </c:spPr>
          <c:marker>
            <c:symbol val="none"/>
          </c:marker>
          <c:cat>
            <c:strRef>
              <c:f>ALE!$F$40:$J$40</c:f>
              <c:strCache>
                <c:ptCount val="5"/>
                <c:pt idx="0">
                  <c:v>2021Y</c:v>
                </c:pt>
                <c:pt idx="1">
                  <c:v>2020Y</c:v>
                </c:pt>
                <c:pt idx="2">
                  <c:v>2019Y</c:v>
                </c:pt>
                <c:pt idx="3">
                  <c:v>2018Y</c:v>
                </c:pt>
                <c:pt idx="4">
                  <c:v>2017Y</c:v>
                </c:pt>
              </c:strCache>
            </c:strRef>
          </c:cat>
          <c:val>
            <c:numRef>
              <c:f>ALE!$X$61:$AB$61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46A5-4D8B-9F92-8BF73591E03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SWEPCO1!$D$44</c:f>
              <c:strCache>
                <c:ptCount val="1"/>
                <c:pt idx="0">
                  <c:v>Debt/ Total Capital (%)</c:v>
                </c:pt>
              </c:strCache>
            </c:strRef>
          </c:tx>
          <c:spPr>
            <a:solidFill>
              <a:srgbClr val="FAB81A"/>
            </a:solidFill>
            <a:ln w="25400">
              <a:noFill/>
            </a:ln>
          </c:spPr>
          <c:invertIfNegative val="0"/>
          <c:cat>
            <c:strRef>
              <c:f>SWEPCO1!$F$40:$J$40</c:f>
              <c:strCache>
                <c:ptCount val="5"/>
                <c:pt idx="0">
                  <c:v>2021Y</c:v>
                </c:pt>
                <c:pt idx="1">
                  <c:v>2020Y</c:v>
                </c:pt>
                <c:pt idx="2">
                  <c:v>2019Y</c:v>
                </c:pt>
                <c:pt idx="3">
                  <c:v>2018Y</c:v>
                </c:pt>
                <c:pt idx="4">
                  <c:v>2017Y</c:v>
                </c:pt>
              </c:strCache>
            </c:strRef>
          </c:cat>
          <c:val>
            <c:numRef>
              <c:f>SWEPCO1!$F$44:$J$44</c:f>
              <c:numCache>
                <c:formatCode>#,##0.00</c:formatCode>
                <c:ptCount val="5"/>
                <c:pt idx="0">
                  <c:v>52.850834518374398</c:v>
                </c:pt>
                <c:pt idx="1">
                  <c:v>52.491412041222198</c:v>
                </c:pt>
                <c:pt idx="2">
                  <c:v>53.711815234086103</c:v>
                </c:pt>
                <c:pt idx="3">
                  <c:v>54.505088608589702</c:v>
                </c:pt>
                <c:pt idx="4">
                  <c:v>54.268230285913098</c:v>
                </c:pt>
              </c:numCache>
            </c:numRef>
          </c:val>
          <c:extLst>
            <c:ext xmlns:c16="http://schemas.microsoft.com/office/drawing/2014/chart" uri="{C3380CC4-5D6E-409C-BE32-E72D297353CC}">
              <c16:uniqueId val="{00000000-0DC8-4A2B-A7E2-2B76E76A24B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SWEPCO1!$V$71</c:f>
              <c:strCache>
                <c:ptCount val="1"/>
                <c:pt idx="0">
                  <c:v> Average Debt/ EBITDA (x)</c:v>
                </c:pt>
              </c:strCache>
            </c:strRef>
          </c:tx>
          <c:spPr>
            <a:ln w="25400">
              <a:solidFill>
                <a:srgbClr val="5B5E5E"/>
              </a:solidFill>
              <a:prstDash val="solid"/>
            </a:ln>
          </c:spPr>
          <c:marker>
            <c:symbol val="none"/>
          </c:marker>
          <c:cat>
            <c:strRef>
              <c:f>SWEPCO1!$F$40:$J$40</c:f>
              <c:strCache>
                <c:ptCount val="5"/>
                <c:pt idx="0">
                  <c:v>2021Y</c:v>
                </c:pt>
                <c:pt idx="1">
                  <c:v>2020Y</c:v>
                </c:pt>
                <c:pt idx="2">
                  <c:v>2019Y</c:v>
                </c:pt>
                <c:pt idx="3">
                  <c:v>2018Y</c:v>
                </c:pt>
                <c:pt idx="4">
                  <c:v>2017Y</c:v>
                </c:pt>
              </c:strCache>
            </c:strRef>
          </c:cat>
          <c:val>
            <c:numRef>
              <c:f>SWEPCO1!$X$71:$AB$71</c:f>
              <c:numCache>
                <c:formatCode>#,##0.00</c:formatCode>
                <c:ptCount val="5"/>
                <c:pt idx="0">
                  <c:v>4.9743357487922699</c:v>
                </c:pt>
                <c:pt idx="1">
                  <c:v>4.8808189286325501</c:v>
                </c:pt>
                <c:pt idx="2">
                  <c:v>5.3278010272018301</c:v>
                </c:pt>
                <c:pt idx="3">
                  <c:v>5.2437962962963001</c:v>
                </c:pt>
                <c:pt idx="4">
                  <c:v>5.0031344984802404</c:v>
                </c:pt>
              </c:numCache>
            </c:numRef>
          </c:val>
          <c:smooth val="0"/>
          <c:extLst>
            <c:ext xmlns:c16="http://schemas.microsoft.com/office/drawing/2014/chart" uri="{C3380CC4-5D6E-409C-BE32-E72D297353CC}">
              <c16:uniqueId val="{00000001-0DC8-4A2B-A7E2-2B76E76A24B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PEG!$D$44</c:f>
              <c:strCache>
                <c:ptCount val="1"/>
                <c:pt idx="0">
                  <c:v>Debt/ Total Capital (%)</c:v>
                </c:pt>
              </c:strCache>
            </c:strRef>
          </c:tx>
          <c:spPr>
            <a:solidFill>
              <a:srgbClr val="FAB81A"/>
            </a:solidFill>
            <a:ln w="25400">
              <a:noFill/>
            </a:ln>
          </c:spPr>
          <c:invertIfNegative val="0"/>
          <c:cat>
            <c:strRef>
              <c:f>PEG!$F$40:$J$40</c:f>
              <c:strCache>
                <c:ptCount val="5"/>
                <c:pt idx="0">
                  <c:v>2021Y</c:v>
                </c:pt>
                <c:pt idx="1">
                  <c:v>2020Y</c:v>
                </c:pt>
                <c:pt idx="2">
                  <c:v>2019Y</c:v>
                </c:pt>
                <c:pt idx="3">
                  <c:v>2018Y</c:v>
                </c:pt>
                <c:pt idx="4">
                  <c:v>2017Y</c:v>
                </c:pt>
              </c:strCache>
            </c:strRef>
          </c:cat>
          <c:val>
            <c:numRef>
              <c:f>PEG!$F$44:$J$44</c:f>
              <c:numCache>
                <c:formatCode>#,##0.00</c:formatCode>
                <c:ptCount val="5"/>
                <c:pt idx="0">
                  <c:v>57.659824046920797</c:v>
                </c:pt>
                <c:pt idx="1">
                  <c:v>52.305075642288102</c:v>
                </c:pt>
                <c:pt idx="2">
                  <c:v>52.2771838825985</c:v>
                </c:pt>
                <c:pt idx="3">
                  <c:v>51.843912242505397</c:v>
                </c:pt>
                <c:pt idx="4">
                  <c:v>49.572089296769697</c:v>
                </c:pt>
              </c:numCache>
            </c:numRef>
          </c:val>
          <c:extLst>
            <c:ext xmlns:c16="http://schemas.microsoft.com/office/drawing/2014/chart" uri="{C3380CC4-5D6E-409C-BE32-E72D297353CC}">
              <c16:uniqueId val="{00000000-9DC5-47D7-BDFD-3CEAE20A6B9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PEG!$V$71</c:f>
              <c:strCache>
                <c:ptCount val="1"/>
                <c:pt idx="0">
                  <c:v> Average Debt/ EBITDA (x)</c:v>
                </c:pt>
              </c:strCache>
            </c:strRef>
          </c:tx>
          <c:spPr>
            <a:ln w="25400">
              <a:solidFill>
                <a:srgbClr val="5B5E5E"/>
              </a:solidFill>
              <a:prstDash val="solid"/>
            </a:ln>
          </c:spPr>
          <c:marker>
            <c:symbol val="none"/>
          </c:marker>
          <c:cat>
            <c:strRef>
              <c:f>PEG!$F$40:$J$40</c:f>
              <c:strCache>
                <c:ptCount val="5"/>
                <c:pt idx="0">
                  <c:v>2021Y</c:v>
                </c:pt>
                <c:pt idx="1">
                  <c:v>2020Y</c:v>
                </c:pt>
                <c:pt idx="2">
                  <c:v>2019Y</c:v>
                </c:pt>
                <c:pt idx="3">
                  <c:v>2018Y</c:v>
                </c:pt>
                <c:pt idx="4">
                  <c:v>2017Y</c:v>
                </c:pt>
              </c:strCache>
            </c:strRef>
          </c:cat>
          <c:val>
            <c:numRef>
              <c:f>PEG!$X$71:$AB$71</c:f>
              <c:numCache>
                <c:formatCode>#,##0.00</c:formatCode>
                <c:ptCount val="5"/>
                <c:pt idx="0">
                  <c:v>20.792231638418102</c:v>
                </c:pt>
                <c:pt idx="1">
                  <c:v>3.9249427917620099</c:v>
                </c:pt>
                <c:pt idx="2">
                  <c:v>4.0386882129277604</c:v>
                </c:pt>
                <c:pt idx="3">
                  <c:v>3.8981909684439602</c:v>
                </c:pt>
                <c:pt idx="4">
                  <c:v>3.2296436004162299</c:v>
                </c:pt>
              </c:numCache>
            </c:numRef>
          </c:val>
          <c:smooth val="0"/>
          <c:extLst>
            <c:ext xmlns:c16="http://schemas.microsoft.com/office/drawing/2014/chart" uri="{C3380CC4-5D6E-409C-BE32-E72D297353CC}">
              <c16:uniqueId val="{00000001-9DC5-47D7-BDFD-3CEAE20A6B9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161-4452-BC94-CC6BAD00BC22}"/>
              </c:ext>
            </c:extLst>
          </c:dPt>
          <c:dPt>
            <c:idx val="1"/>
            <c:bubble3D val="0"/>
            <c:spPr>
              <a:solidFill>
                <a:srgbClr val="5B5E5E"/>
              </a:solidFill>
              <a:ln w="25400">
                <a:noFill/>
              </a:ln>
            </c:spPr>
            <c:extLst>
              <c:ext xmlns:c16="http://schemas.microsoft.com/office/drawing/2014/chart" uri="{C3380CC4-5D6E-409C-BE32-E72D297353CC}">
                <c16:uniqueId val="{00000003-0161-4452-BC94-CC6BAD00BC22}"/>
              </c:ext>
            </c:extLst>
          </c:dPt>
          <c:dPt>
            <c:idx val="2"/>
            <c:bubble3D val="0"/>
            <c:spPr>
              <a:solidFill>
                <a:srgbClr val="008794"/>
              </a:solidFill>
              <a:ln w="25400">
                <a:noFill/>
              </a:ln>
            </c:spPr>
            <c:extLst>
              <c:ext xmlns:c16="http://schemas.microsoft.com/office/drawing/2014/chart" uri="{C3380CC4-5D6E-409C-BE32-E72D297353CC}">
                <c16:uniqueId val="{00000005-0161-4452-BC94-CC6BAD00BC22}"/>
              </c:ext>
            </c:extLst>
          </c:dPt>
          <c:cat>
            <c:multiLvlStrRef>
              <c:f>SRE!$V$67:$X$69</c:f>
              <c:multiLvlStrCache>
                <c:ptCount val="3"/>
                <c:lvl>
                  <c:pt idx="0">
                    <c:v>47.46%</c:v>
                  </c:pt>
                  <c:pt idx="1">
                    <c:v>1.68%</c:v>
                  </c:pt>
                  <c:pt idx="2">
                    <c:v>48.14%</c:v>
                  </c:pt>
                </c:lvl>
                <c:lvl>
                  <c:pt idx="0">
                    <c:v>Commom Equity -</c:v>
                  </c:pt>
                  <c:pt idx="1">
                    <c:v>Total Preferred -</c:v>
                  </c:pt>
                  <c:pt idx="2">
                    <c:v>Total Debt -</c:v>
                  </c:pt>
                </c:lvl>
              </c:multiLvlStrCache>
            </c:multiLvlStrRef>
          </c:cat>
          <c:val>
            <c:numRef>
              <c:f>SRE!$X$67:$X$69</c:f>
              <c:numCache>
                <c:formatCode>0.00"%"</c:formatCode>
                <c:ptCount val="3"/>
                <c:pt idx="0">
                  <c:v>47.459807073954998</c:v>
                </c:pt>
                <c:pt idx="1">
                  <c:v>1.68148288254208</c:v>
                </c:pt>
                <c:pt idx="2">
                  <c:v>48.138831095138997</c:v>
                </c:pt>
              </c:numCache>
            </c:numRef>
          </c:val>
          <c:extLst>
            <c:ext xmlns:c16="http://schemas.microsoft.com/office/drawing/2014/chart" uri="{C3380CC4-5D6E-409C-BE32-E72D297353CC}">
              <c16:uniqueId val="{00000006-0161-4452-BC94-CC6BAD00BC2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SRE!$V$60</c:f>
              <c:strCache>
                <c:ptCount val="1"/>
                <c:pt idx="0">
                  <c:v>EBITDA ($000)</c:v>
                </c:pt>
              </c:strCache>
            </c:strRef>
          </c:tx>
          <c:spPr>
            <a:solidFill>
              <a:srgbClr val="FAB81A"/>
            </a:solidFill>
            <a:ln w="25400">
              <a:noFill/>
            </a:ln>
          </c:spPr>
          <c:invertIfNegative val="0"/>
          <c:cat>
            <c:strRef>
              <c:f>SRE!$F$40:$J$40</c:f>
              <c:strCache>
                <c:ptCount val="5"/>
                <c:pt idx="0">
                  <c:v>2021Y</c:v>
                </c:pt>
                <c:pt idx="1">
                  <c:v>2020Y</c:v>
                </c:pt>
                <c:pt idx="2">
                  <c:v>2019Y</c:v>
                </c:pt>
                <c:pt idx="3">
                  <c:v>2018Y</c:v>
                </c:pt>
                <c:pt idx="4">
                  <c:v>2017Y</c:v>
                </c:pt>
              </c:strCache>
            </c:strRef>
          </c:cat>
          <c:val>
            <c:numRef>
              <c:f>SRE!$F$76:$J$76</c:f>
              <c:numCache>
                <c:formatCode>#,##0</c:formatCode>
                <c:ptCount val="5"/>
                <c:pt idx="0">
                  <c:v>4615000</c:v>
                </c:pt>
                <c:pt idx="1">
                  <c:v>5251000</c:v>
                </c:pt>
                <c:pt idx="2">
                  <c:v>4960000</c:v>
                </c:pt>
                <c:pt idx="3">
                  <c:v>3266000</c:v>
                </c:pt>
                <c:pt idx="4">
                  <c:v>3776000</c:v>
                </c:pt>
              </c:numCache>
            </c:numRef>
          </c:val>
          <c:extLst>
            <c:ext xmlns:c16="http://schemas.microsoft.com/office/drawing/2014/chart" uri="{C3380CC4-5D6E-409C-BE32-E72D297353CC}">
              <c16:uniqueId val="{00000000-1DC7-47AC-AE14-CF5E568BC5E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SRE!$V$61</c:f>
              <c:strCache>
                <c:ptCount val="1"/>
                <c:pt idx="0">
                  <c:v>EBITDA/ Interest Expense (x)</c:v>
                </c:pt>
              </c:strCache>
            </c:strRef>
          </c:tx>
          <c:spPr>
            <a:ln w="25400">
              <a:solidFill>
                <a:srgbClr val="5B5E5E"/>
              </a:solidFill>
              <a:prstDash val="solid"/>
            </a:ln>
          </c:spPr>
          <c:marker>
            <c:symbol val="none"/>
          </c:marker>
          <c:cat>
            <c:strRef>
              <c:f>SRE!$F$40:$J$40</c:f>
              <c:strCache>
                <c:ptCount val="5"/>
                <c:pt idx="0">
                  <c:v>2021Y</c:v>
                </c:pt>
                <c:pt idx="1">
                  <c:v>2020Y</c:v>
                </c:pt>
                <c:pt idx="2">
                  <c:v>2019Y</c:v>
                </c:pt>
                <c:pt idx="3">
                  <c:v>2018Y</c:v>
                </c:pt>
                <c:pt idx="4">
                  <c:v>2017Y</c:v>
                </c:pt>
              </c:strCache>
            </c:strRef>
          </c:cat>
          <c:val>
            <c:numRef>
              <c:f>SRE!$X$61:$AB$61</c:f>
              <c:numCache>
                <c:formatCode>#,##0.00</c:formatCode>
                <c:ptCount val="5"/>
                <c:pt idx="0">
                  <c:v>3.85225375626043</c:v>
                </c:pt>
                <c:pt idx="1">
                  <c:v>4.8575393154486601</c:v>
                </c:pt>
                <c:pt idx="2">
                  <c:v>4.6053853296193097</c:v>
                </c:pt>
                <c:pt idx="3">
                  <c:v>3.686230248307</c:v>
                </c:pt>
                <c:pt idx="4">
                  <c:v>5.7298937784522002</c:v>
                </c:pt>
              </c:numCache>
            </c:numRef>
          </c:val>
          <c:smooth val="0"/>
          <c:extLst>
            <c:ext xmlns:c16="http://schemas.microsoft.com/office/drawing/2014/chart" uri="{C3380CC4-5D6E-409C-BE32-E72D297353CC}">
              <c16:uniqueId val="{00000001-1DC7-47AC-AE14-CF5E568BC5E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SRE!$V$48:$V$53</c:f>
              <c:strCache>
                <c:ptCount val="6"/>
                <c:pt idx="0">
                  <c:v>Current Year</c:v>
                </c:pt>
                <c:pt idx="1">
                  <c:v>Next Year</c:v>
                </c:pt>
                <c:pt idx="2">
                  <c:v>2Yrs Out</c:v>
                </c:pt>
                <c:pt idx="3">
                  <c:v>3Yrs Out</c:v>
                </c:pt>
                <c:pt idx="4">
                  <c:v>4Yrs Out</c:v>
                </c:pt>
                <c:pt idx="5">
                  <c:v>Thereafter</c:v>
                </c:pt>
              </c:strCache>
            </c:strRef>
          </c:cat>
          <c:val>
            <c:numRef>
              <c:f>SRE!$X$48:$X$53</c:f>
              <c:numCache>
                <c:formatCode>#,##0</c:formatCode>
                <c:ptCount val="6"/>
                <c:pt idx="0">
                  <c:v>3577000</c:v>
                </c:pt>
                <c:pt idx="1">
                  <c:v>1215000</c:v>
                </c:pt>
                <c:pt idx="2">
                  <c:v>751000</c:v>
                </c:pt>
                <c:pt idx="3">
                  <c:v>959000</c:v>
                </c:pt>
                <c:pt idx="4">
                  <c:v>1520000</c:v>
                </c:pt>
                <c:pt idx="5">
                  <c:v>18689000</c:v>
                </c:pt>
              </c:numCache>
            </c:numRef>
          </c:val>
          <c:extLst>
            <c:ext xmlns:c16="http://schemas.microsoft.com/office/drawing/2014/chart" uri="{C3380CC4-5D6E-409C-BE32-E72D297353CC}">
              <c16:uniqueId val="{00000000-E27D-4B21-B9F9-D00F1894ED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SRE!$D$44</c:f>
              <c:strCache>
                <c:ptCount val="1"/>
                <c:pt idx="0">
                  <c:v>Debt/ Total Capital (%)</c:v>
                </c:pt>
              </c:strCache>
            </c:strRef>
          </c:tx>
          <c:spPr>
            <a:solidFill>
              <a:srgbClr val="FAB81A"/>
            </a:solidFill>
            <a:ln w="25400">
              <a:noFill/>
            </a:ln>
          </c:spPr>
          <c:invertIfNegative val="0"/>
          <c:cat>
            <c:strRef>
              <c:f>SRE!$F$40:$J$40</c:f>
              <c:strCache>
                <c:ptCount val="5"/>
                <c:pt idx="0">
                  <c:v>2021Y</c:v>
                </c:pt>
                <c:pt idx="1">
                  <c:v>2020Y</c:v>
                </c:pt>
                <c:pt idx="2">
                  <c:v>2019Y</c:v>
                </c:pt>
                <c:pt idx="3">
                  <c:v>2018Y</c:v>
                </c:pt>
                <c:pt idx="4">
                  <c:v>2017Y</c:v>
                </c:pt>
              </c:strCache>
            </c:strRef>
          </c:cat>
          <c:val>
            <c:numRef>
              <c:f>SRE!$F$44:$J$44</c:f>
              <c:numCache>
                <c:formatCode>#,##0.00</c:formatCode>
                <c:ptCount val="5"/>
                <c:pt idx="0">
                  <c:v>48.138831095138997</c:v>
                </c:pt>
                <c:pt idx="1">
                  <c:v>50.010024459681603</c:v>
                </c:pt>
                <c:pt idx="2">
                  <c:v>54.871890392814301</c:v>
                </c:pt>
                <c:pt idx="3">
                  <c:v>56.120913691697403</c:v>
                </c:pt>
                <c:pt idx="4">
                  <c:v>56.181986570965499</c:v>
                </c:pt>
              </c:numCache>
            </c:numRef>
          </c:val>
          <c:extLst>
            <c:ext xmlns:c16="http://schemas.microsoft.com/office/drawing/2014/chart" uri="{C3380CC4-5D6E-409C-BE32-E72D297353CC}">
              <c16:uniqueId val="{00000000-D924-48CF-B5F5-116E9C8E98F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SRE!$V$71</c:f>
              <c:strCache>
                <c:ptCount val="1"/>
                <c:pt idx="0">
                  <c:v> Average Debt/ EBITDA (x)</c:v>
                </c:pt>
              </c:strCache>
            </c:strRef>
          </c:tx>
          <c:spPr>
            <a:ln w="25400">
              <a:solidFill>
                <a:srgbClr val="5B5E5E"/>
              </a:solidFill>
              <a:prstDash val="solid"/>
            </a:ln>
          </c:spPr>
          <c:marker>
            <c:symbol val="none"/>
          </c:marker>
          <c:cat>
            <c:strRef>
              <c:f>SRE!$F$40:$J$40</c:f>
              <c:strCache>
                <c:ptCount val="5"/>
                <c:pt idx="0">
                  <c:v>2021Y</c:v>
                </c:pt>
                <c:pt idx="1">
                  <c:v>2020Y</c:v>
                </c:pt>
                <c:pt idx="2">
                  <c:v>2019Y</c:v>
                </c:pt>
                <c:pt idx="3">
                  <c:v>2018Y</c:v>
                </c:pt>
                <c:pt idx="4">
                  <c:v>2017Y</c:v>
                </c:pt>
              </c:strCache>
            </c:strRef>
          </c:cat>
          <c:val>
            <c:numRef>
              <c:f>SRE!$X$71:$AB$71</c:f>
              <c:numCache>
                <c:formatCode>#,##0.00</c:formatCode>
                <c:ptCount val="5"/>
                <c:pt idx="0">
                  <c:v>5.4952058504875403</c:v>
                </c:pt>
                <c:pt idx="1">
                  <c:v>5.0450628451723496</c:v>
                </c:pt>
                <c:pt idx="2">
                  <c:v>5.2207913306451603</c:v>
                </c:pt>
                <c:pt idx="3">
                  <c:v>7.67023882424985</c:v>
                </c:pt>
                <c:pt idx="4">
                  <c:v>4.79379634533898</c:v>
                </c:pt>
              </c:numCache>
            </c:numRef>
          </c:val>
          <c:smooth val="0"/>
          <c:extLst>
            <c:ext xmlns:c16="http://schemas.microsoft.com/office/drawing/2014/chart" uri="{C3380CC4-5D6E-409C-BE32-E72D297353CC}">
              <c16:uniqueId val="{00000001-D924-48CF-B5F5-116E9C8E98F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D9C-47DD-8D44-2581F3A55FB3}"/>
              </c:ext>
            </c:extLst>
          </c:dPt>
          <c:dPt>
            <c:idx val="1"/>
            <c:bubble3D val="0"/>
            <c:spPr>
              <a:solidFill>
                <a:srgbClr val="5B5E5E"/>
              </a:solidFill>
              <a:ln w="25400">
                <a:noFill/>
              </a:ln>
            </c:spPr>
            <c:extLst>
              <c:ext xmlns:c16="http://schemas.microsoft.com/office/drawing/2014/chart" uri="{C3380CC4-5D6E-409C-BE32-E72D297353CC}">
                <c16:uniqueId val="{00000003-FD9C-47DD-8D44-2581F3A55FB3}"/>
              </c:ext>
            </c:extLst>
          </c:dPt>
          <c:dPt>
            <c:idx val="2"/>
            <c:bubble3D val="0"/>
            <c:spPr>
              <a:solidFill>
                <a:srgbClr val="008794"/>
              </a:solidFill>
              <a:ln w="25400">
                <a:noFill/>
              </a:ln>
            </c:spPr>
            <c:extLst>
              <c:ext xmlns:c16="http://schemas.microsoft.com/office/drawing/2014/chart" uri="{C3380CC4-5D6E-409C-BE32-E72D297353CC}">
                <c16:uniqueId val="{00000005-FD9C-47DD-8D44-2581F3A55FB3}"/>
              </c:ext>
            </c:extLst>
          </c:dPt>
          <c:cat>
            <c:multiLvlStrRef>
              <c:f>SO!$V$67:$X$69</c:f>
              <c:multiLvlStrCache>
                <c:ptCount val="3"/>
                <c:lvl>
                  <c:pt idx="0">
                    <c:v>19.92%</c:v>
                  </c:pt>
                  <c:pt idx="1">
                    <c:v>0.00%</c:v>
                  </c:pt>
                  <c:pt idx="2">
                    <c:v>40.14%</c:v>
                  </c:pt>
                </c:lvl>
                <c:lvl>
                  <c:pt idx="0">
                    <c:v>Commom Equity -</c:v>
                  </c:pt>
                  <c:pt idx="1">
                    <c:v>Total Preferred -</c:v>
                  </c:pt>
                  <c:pt idx="2">
                    <c:v>Total Debt -</c:v>
                  </c:pt>
                </c:lvl>
              </c:multiLvlStrCache>
            </c:multiLvlStrRef>
          </c:cat>
          <c:val>
            <c:numRef>
              <c:f>SO!$X$67:$X$69</c:f>
              <c:numCache>
                <c:formatCode>0.00"%"</c:formatCode>
                <c:ptCount val="3"/>
                <c:pt idx="0">
                  <c:v>19.9237887860642</c:v>
                </c:pt>
                <c:pt idx="1">
                  <c:v>0</c:v>
                </c:pt>
                <c:pt idx="2">
                  <c:v>40.137906006169501</c:v>
                </c:pt>
              </c:numCache>
            </c:numRef>
          </c:val>
          <c:extLst>
            <c:ext xmlns:c16="http://schemas.microsoft.com/office/drawing/2014/chart" uri="{C3380CC4-5D6E-409C-BE32-E72D297353CC}">
              <c16:uniqueId val="{00000006-FD9C-47DD-8D44-2581F3A55FB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SO!$V$60</c:f>
              <c:strCache>
                <c:ptCount val="1"/>
                <c:pt idx="0">
                  <c:v>EBITDA ($000)</c:v>
                </c:pt>
              </c:strCache>
            </c:strRef>
          </c:tx>
          <c:spPr>
            <a:solidFill>
              <a:srgbClr val="FAB81A"/>
            </a:solidFill>
            <a:ln w="25400">
              <a:noFill/>
            </a:ln>
          </c:spPr>
          <c:invertIfNegative val="0"/>
          <c:cat>
            <c:strRef>
              <c:f>SO!$F$40:$J$40</c:f>
              <c:strCache>
                <c:ptCount val="5"/>
                <c:pt idx="0">
                  <c:v>2021Y</c:v>
                </c:pt>
                <c:pt idx="1">
                  <c:v>2020Y</c:v>
                </c:pt>
                <c:pt idx="2">
                  <c:v>2019Y</c:v>
                </c:pt>
                <c:pt idx="3">
                  <c:v>2018Y</c:v>
                </c:pt>
                <c:pt idx="4">
                  <c:v>2017Y</c:v>
                </c:pt>
              </c:strCache>
            </c:strRef>
          </c:cat>
          <c:val>
            <c:numRef>
              <c:f>SO!$F$76:$J$76</c:f>
              <c:numCache>
                <c:formatCode>#,##0</c:formatCode>
                <c:ptCount val="5"/>
                <c:pt idx="0">
                  <c:v>843000</c:v>
                </c:pt>
                <c:pt idx="1">
                  <c:v>880000</c:v>
                </c:pt>
                <c:pt idx="2">
                  <c:v>947000</c:v>
                </c:pt>
                <c:pt idx="3">
                  <c:v>789000</c:v>
                </c:pt>
                <c:pt idx="4">
                  <c:v>905000</c:v>
                </c:pt>
              </c:numCache>
            </c:numRef>
          </c:val>
          <c:extLst>
            <c:ext xmlns:c16="http://schemas.microsoft.com/office/drawing/2014/chart" uri="{C3380CC4-5D6E-409C-BE32-E72D297353CC}">
              <c16:uniqueId val="{00000000-126B-4347-81D5-F2E59D0B899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SO!$V$61</c:f>
              <c:strCache>
                <c:ptCount val="1"/>
                <c:pt idx="0">
                  <c:v>EBITDA/ Interest Expense (x)</c:v>
                </c:pt>
              </c:strCache>
            </c:strRef>
          </c:tx>
          <c:spPr>
            <a:ln w="25400">
              <a:solidFill>
                <a:srgbClr val="5B5E5E"/>
              </a:solidFill>
              <a:prstDash val="solid"/>
            </a:ln>
          </c:spPr>
          <c:marker>
            <c:symbol val="none"/>
          </c:marker>
          <c:cat>
            <c:strRef>
              <c:f>SO!$F$40:$J$40</c:f>
              <c:strCache>
                <c:ptCount val="5"/>
                <c:pt idx="0">
                  <c:v>2021Y</c:v>
                </c:pt>
                <c:pt idx="1">
                  <c:v>2020Y</c:v>
                </c:pt>
                <c:pt idx="2">
                  <c:v>2019Y</c:v>
                </c:pt>
                <c:pt idx="3">
                  <c:v>2018Y</c:v>
                </c:pt>
                <c:pt idx="4">
                  <c:v>2017Y</c:v>
                </c:pt>
              </c:strCache>
            </c:strRef>
          </c:cat>
          <c:val>
            <c:numRef>
              <c:f>SO!$X$61:$AB$61</c:f>
              <c:numCache>
                <c:formatCode>#,##0.00</c:formatCode>
                <c:ptCount val="5"/>
                <c:pt idx="0">
                  <c:v>5.7346938775510203</c:v>
                </c:pt>
                <c:pt idx="1">
                  <c:v>5.8278145695364199</c:v>
                </c:pt>
                <c:pt idx="2">
                  <c:v>5.6035502958579899</c:v>
                </c:pt>
                <c:pt idx="3">
                  <c:v>4.3114754098360697</c:v>
                </c:pt>
                <c:pt idx="4">
                  <c:v>4.7382198952879602</c:v>
                </c:pt>
              </c:numCache>
            </c:numRef>
          </c:val>
          <c:smooth val="0"/>
          <c:extLst>
            <c:ext xmlns:c16="http://schemas.microsoft.com/office/drawing/2014/chart" uri="{C3380CC4-5D6E-409C-BE32-E72D297353CC}">
              <c16:uniqueId val="{00000001-126B-4347-81D5-F2E59D0B899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SO!$V$48:$V$53</c:f>
              <c:strCache>
                <c:ptCount val="6"/>
                <c:pt idx="0">
                  <c:v>Current Year</c:v>
                </c:pt>
                <c:pt idx="1">
                  <c:v>Next Year</c:v>
                </c:pt>
                <c:pt idx="2">
                  <c:v>2Yrs Out</c:v>
                </c:pt>
                <c:pt idx="3">
                  <c:v>3Yrs Out</c:v>
                </c:pt>
                <c:pt idx="4">
                  <c:v>4Yrs Out</c:v>
                </c:pt>
                <c:pt idx="5">
                  <c:v>Thereafter</c:v>
                </c:pt>
              </c:strCache>
            </c:strRef>
          </c:cat>
          <c:val>
            <c:numRef>
              <c:f>SO!$X$48:$X$53</c:f>
              <c:numCache>
                <c:formatCode>#,##0</c:formatCode>
                <c:ptCount val="6"/>
                <c:pt idx="0">
                  <c:v>890000</c:v>
                </c:pt>
                <c:pt idx="1">
                  <c:v>290000</c:v>
                </c:pt>
                <c:pt idx="2">
                  <c:v>0</c:v>
                </c:pt>
                <c:pt idx="3">
                  <c:v>500000</c:v>
                </c:pt>
                <c:pt idx="4">
                  <c:v>964000</c:v>
                </c:pt>
                <c:pt idx="5">
                  <c:v>1255000</c:v>
                </c:pt>
              </c:numCache>
            </c:numRef>
          </c:val>
          <c:extLst>
            <c:ext xmlns:c16="http://schemas.microsoft.com/office/drawing/2014/chart" uri="{C3380CC4-5D6E-409C-BE32-E72D297353CC}">
              <c16:uniqueId val="{00000000-5DC8-466D-ADBB-0BA621177C6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SO!$D$44</c:f>
              <c:strCache>
                <c:ptCount val="1"/>
                <c:pt idx="0">
                  <c:v>Debt/ Total Capital (%)</c:v>
                </c:pt>
              </c:strCache>
            </c:strRef>
          </c:tx>
          <c:spPr>
            <a:solidFill>
              <a:srgbClr val="FAB81A"/>
            </a:solidFill>
            <a:ln w="25400">
              <a:noFill/>
            </a:ln>
          </c:spPr>
          <c:invertIfNegative val="0"/>
          <c:cat>
            <c:strRef>
              <c:f>SO!$F$40:$J$40</c:f>
              <c:strCache>
                <c:ptCount val="5"/>
                <c:pt idx="0">
                  <c:v>2021Y</c:v>
                </c:pt>
                <c:pt idx="1">
                  <c:v>2020Y</c:v>
                </c:pt>
                <c:pt idx="2">
                  <c:v>2019Y</c:v>
                </c:pt>
                <c:pt idx="3">
                  <c:v>2018Y</c:v>
                </c:pt>
                <c:pt idx="4">
                  <c:v>2017Y</c:v>
                </c:pt>
              </c:strCache>
            </c:strRef>
          </c:cat>
          <c:val>
            <c:numRef>
              <c:f>SO!$F$44:$J$44</c:f>
              <c:numCache>
                <c:formatCode>#,##0.00</c:formatCode>
                <c:ptCount val="5"/>
                <c:pt idx="0">
                  <c:v>40.137906006169501</c:v>
                </c:pt>
                <c:pt idx="1">
                  <c:v>39.437391542606598</c:v>
                </c:pt>
                <c:pt idx="2">
                  <c:v>44.664494025236102</c:v>
                </c:pt>
                <c:pt idx="3">
                  <c:v>41.262801386984897</c:v>
                </c:pt>
                <c:pt idx="4">
                  <c:v>47.782063645130201</c:v>
                </c:pt>
              </c:numCache>
            </c:numRef>
          </c:val>
          <c:extLst>
            <c:ext xmlns:c16="http://schemas.microsoft.com/office/drawing/2014/chart" uri="{C3380CC4-5D6E-409C-BE32-E72D297353CC}">
              <c16:uniqueId val="{00000000-4023-4CA7-82F3-4AB793F3C086}"/>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SO!$V$71</c:f>
              <c:strCache>
                <c:ptCount val="1"/>
                <c:pt idx="0">
                  <c:v> Average Debt/ EBITDA (x)</c:v>
                </c:pt>
              </c:strCache>
            </c:strRef>
          </c:tx>
          <c:spPr>
            <a:ln w="25400">
              <a:solidFill>
                <a:srgbClr val="5B5E5E"/>
              </a:solidFill>
              <a:prstDash val="solid"/>
            </a:ln>
          </c:spPr>
          <c:marker>
            <c:symbol val="none"/>
          </c:marker>
          <c:cat>
            <c:strRef>
              <c:f>SO!$F$40:$J$40</c:f>
              <c:strCache>
                <c:ptCount val="5"/>
                <c:pt idx="0">
                  <c:v>2021Y</c:v>
                </c:pt>
                <c:pt idx="1">
                  <c:v>2020Y</c:v>
                </c:pt>
                <c:pt idx="2">
                  <c:v>2019Y</c:v>
                </c:pt>
                <c:pt idx="3">
                  <c:v>2018Y</c:v>
                </c:pt>
                <c:pt idx="4">
                  <c:v>2017Y</c:v>
                </c:pt>
              </c:strCache>
            </c:strRef>
          </c:cat>
          <c:val>
            <c:numRef>
              <c:f>SO!$X$71:$AB$71</c:f>
              <c:numCache>
                <c:formatCode>#,##0.00</c:formatCode>
                <c:ptCount val="5"/>
                <c:pt idx="0">
                  <c:v>5.4534400948991699</c:v>
                </c:pt>
                <c:pt idx="1">
                  <c:v>5.3203125</c:v>
                </c:pt>
                <c:pt idx="2">
                  <c:v>5.6718585005279802</c:v>
                </c:pt>
                <c:pt idx="3">
                  <c:v>7.0058618504436003</c:v>
                </c:pt>
                <c:pt idx="4">
                  <c:v>6.6222375690607702</c:v>
                </c:pt>
              </c:numCache>
            </c:numRef>
          </c:val>
          <c:smooth val="0"/>
          <c:extLst>
            <c:ext xmlns:c16="http://schemas.microsoft.com/office/drawing/2014/chart" uri="{C3380CC4-5D6E-409C-BE32-E72D297353CC}">
              <c16:uniqueId val="{00000001-4023-4CA7-82F3-4AB793F3C086}"/>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VVC!$V$66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728-4AF4-87CD-EA694BEC4B1D}"/>
              </c:ext>
            </c:extLst>
          </c:dPt>
          <c:dPt>
            <c:idx val="1"/>
            <c:bubble3D val="0"/>
            <c:spPr>
              <a:solidFill>
                <a:srgbClr val="5B5E5E"/>
              </a:solidFill>
              <a:ln w="25400">
                <a:noFill/>
              </a:ln>
            </c:spPr>
            <c:extLst>
              <c:ext xmlns:c16="http://schemas.microsoft.com/office/drawing/2014/chart" uri="{C3380CC4-5D6E-409C-BE32-E72D297353CC}">
                <c16:uniqueId val="{00000003-B728-4AF4-87CD-EA694BEC4B1D}"/>
              </c:ext>
            </c:extLst>
          </c:dPt>
          <c:dPt>
            <c:idx val="2"/>
            <c:bubble3D val="0"/>
            <c:spPr>
              <a:solidFill>
                <a:srgbClr val="008794"/>
              </a:solidFill>
              <a:ln w="25400">
                <a:noFill/>
              </a:ln>
            </c:spPr>
            <c:extLst>
              <c:ext xmlns:c16="http://schemas.microsoft.com/office/drawing/2014/chart" uri="{C3380CC4-5D6E-409C-BE32-E72D297353CC}">
                <c16:uniqueId val="{00000005-B728-4AF4-87CD-EA694BEC4B1D}"/>
              </c:ext>
            </c:extLst>
          </c:dPt>
          <c:cat>
            <c:multiLvlStrRef>
              <c:f>VVC!$V$67:$X$69</c:f>
              <c:multiLvlStrCache>
                <c:ptCount val="3"/>
                <c:lvl>
                  <c:pt idx="0">
                    <c:v>41.38%</c:v>
                  </c:pt>
                  <c:pt idx="1">
                    <c:v>0.00%</c:v>
                  </c:pt>
                  <c:pt idx="2">
                    <c:v>58.07%</c:v>
                  </c:pt>
                </c:lvl>
                <c:lvl>
                  <c:pt idx="0">
                    <c:v>Commom Equity -</c:v>
                  </c:pt>
                  <c:pt idx="1">
                    <c:v>Total Preferred -</c:v>
                  </c:pt>
                  <c:pt idx="2">
                    <c:v>Total Debt -</c:v>
                  </c:pt>
                </c:lvl>
              </c:multiLvlStrCache>
            </c:multiLvlStrRef>
          </c:cat>
          <c:val>
            <c:numRef>
              <c:f>VVC!$X$67:$X$69</c:f>
              <c:numCache>
                <c:formatCode>0.00"%"</c:formatCode>
                <c:ptCount val="3"/>
                <c:pt idx="0">
                  <c:v>41.380487180581</c:v>
                </c:pt>
                <c:pt idx="1">
                  <c:v>0</c:v>
                </c:pt>
                <c:pt idx="2">
                  <c:v>58.069195000213298</c:v>
                </c:pt>
              </c:numCache>
            </c:numRef>
          </c:val>
          <c:extLst>
            <c:ext xmlns:c16="http://schemas.microsoft.com/office/drawing/2014/chart" uri="{C3380CC4-5D6E-409C-BE32-E72D297353CC}">
              <c16:uniqueId val="{00000006-B728-4AF4-87CD-EA694BEC4B1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E4E-454F-ABC8-2324E54EBFEA}"/>
              </c:ext>
            </c:extLst>
          </c:dPt>
          <c:dPt>
            <c:idx val="1"/>
            <c:bubble3D val="0"/>
            <c:spPr>
              <a:solidFill>
                <a:srgbClr val="5B5E5E"/>
              </a:solidFill>
              <a:ln w="25400">
                <a:noFill/>
              </a:ln>
            </c:spPr>
            <c:extLst>
              <c:ext xmlns:c16="http://schemas.microsoft.com/office/drawing/2014/chart" uri="{C3380CC4-5D6E-409C-BE32-E72D297353CC}">
                <c16:uniqueId val="{00000003-0E4E-454F-ABC8-2324E54EBFEA}"/>
              </c:ext>
            </c:extLst>
          </c:dPt>
          <c:dPt>
            <c:idx val="2"/>
            <c:bubble3D val="0"/>
            <c:spPr>
              <a:solidFill>
                <a:srgbClr val="008794"/>
              </a:solidFill>
              <a:ln w="25400">
                <a:noFill/>
              </a:ln>
            </c:spPr>
            <c:extLst>
              <c:ext xmlns:c16="http://schemas.microsoft.com/office/drawing/2014/chart" uri="{C3380CC4-5D6E-409C-BE32-E72D297353CC}">
                <c16:uniqueId val="{00000005-0E4E-454F-ABC8-2324E54EBFEA}"/>
              </c:ext>
            </c:extLst>
          </c:dPt>
          <c:cat>
            <c:multiLvlStrRef>
              <c:f>AES!$V$67:$X$69</c:f>
              <c:multiLvlStrCache>
                <c:ptCount val="3"/>
                <c:lvl>
                  <c:pt idx="0">
                    <c:v>41.38%</c:v>
                  </c:pt>
                  <c:pt idx="1">
                    <c:v>0.00%</c:v>
                  </c:pt>
                  <c:pt idx="2">
                    <c:v>58.07%</c:v>
                  </c:pt>
                </c:lvl>
                <c:lvl>
                  <c:pt idx="0">
                    <c:v>Commom Equity -</c:v>
                  </c:pt>
                  <c:pt idx="1">
                    <c:v>Total Preferred -</c:v>
                  </c:pt>
                  <c:pt idx="2">
                    <c:v>Total Debt -</c:v>
                  </c:pt>
                </c:lvl>
              </c:multiLvlStrCache>
            </c:multiLvlStrRef>
          </c:cat>
          <c:val>
            <c:numRef>
              <c:f>AES!$X$67:$X$69</c:f>
              <c:numCache>
                <c:formatCode>0.00"%"</c:formatCode>
                <c:ptCount val="3"/>
                <c:pt idx="0">
                  <c:v>41.380487180581</c:v>
                </c:pt>
                <c:pt idx="1">
                  <c:v>0</c:v>
                </c:pt>
                <c:pt idx="2">
                  <c:v>58.069195000213298</c:v>
                </c:pt>
              </c:numCache>
            </c:numRef>
          </c:val>
          <c:extLst>
            <c:ext xmlns:c16="http://schemas.microsoft.com/office/drawing/2014/chart" uri="{C3380CC4-5D6E-409C-BE32-E72D297353CC}">
              <c16:uniqueId val="{00000006-0E4E-454F-ABC8-2324E54EBFE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VVC!$V$60</c:f>
              <c:strCache>
                <c:ptCount val="1"/>
                <c:pt idx="0">
                  <c:v>EBITDA ($000)</c:v>
                </c:pt>
              </c:strCache>
            </c:strRef>
          </c:tx>
          <c:spPr>
            <a:solidFill>
              <a:srgbClr val="FAB81A"/>
            </a:solidFill>
            <a:ln w="25400">
              <a:noFill/>
            </a:ln>
          </c:spPr>
          <c:invertIfNegative val="0"/>
          <c:cat>
            <c:strRef>
              <c:f>VVC!$F$40:$J$40</c:f>
              <c:strCache>
                <c:ptCount val="5"/>
                <c:pt idx="0">
                  <c:v>2021Y</c:v>
                </c:pt>
                <c:pt idx="1">
                  <c:v>2020Y</c:v>
                </c:pt>
                <c:pt idx="2">
                  <c:v>2019Y</c:v>
                </c:pt>
                <c:pt idx="3">
                  <c:v>2018Y</c:v>
                </c:pt>
                <c:pt idx="4">
                  <c:v>2017Y</c:v>
                </c:pt>
              </c:strCache>
            </c:strRef>
          </c:cat>
          <c:val>
            <c:numRef>
              <c:f>VVC!$F$76:$J$76</c:f>
              <c:numCache>
                <c:formatCode>#,##0</c:formatCode>
                <c:ptCount val="5"/>
                <c:pt idx="0">
                  <c:v>2812000</c:v>
                </c:pt>
                <c:pt idx="1">
                  <c:v>2604000</c:v>
                </c:pt>
                <c:pt idx="2">
                  <c:v>2478000</c:v>
                </c:pt>
                <c:pt idx="3">
                  <c:v>2492000</c:v>
                </c:pt>
                <c:pt idx="4">
                  <c:v>2448000</c:v>
                </c:pt>
              </c:numCache>
            </c:numRef>
          </c:val>
          <c:extLst>
            <c:ext xmlns:c16="http://schemas.microsoft.com/office/drawing/2014/chart" uri="{C3380CC4-5D6E-409C-BE32-E72D297353CC}">
              <c16:uniqueId val="{00000000-7283-43E6-AA29-9C50D466532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VVC!$V$61</c:f>
              <c:strCache>
                <c:ptCount val="1"/>
                <c:pt idx="0">
                  <c:v>EBITDA/ Interest Expense (x)</c:v>
                </c:pt>
              </c:strCache>
            </c:strRef>
          </c:tx>
          <c:spPr>
            <a:ln w="25400">
              <a:solidFill>
                <a:srgbClr val="5B5E5E"/>
              </a:solidFill>
              <a:prstDash val="solid"/>
            </a:ln>
          </c:spPr>
          <c:marker>
            <c:symbol val="none"/>
          </c:marker>
          <c:cat>
            <c:strRef>
              <c:f>VVC!$F$40:$J$40</c:f>
              <c:strCache>
                <c:ptCount val="5"/>
                <c:pt idx="0">
                  <c:v>2021Y</c:v>
                </c:pt>
                <c:pt idx="1">
                  <c:v>2020Y</c:v>
                </c:pt>
                <c:pt idx="2">
                  <c:v>2019Y</c:v>
                </c:pt>
                <c:pt idx="3">
                  <c:v>2018Y</c:v>
                </c:pt>
                <c:pt idx="4">
                  <c:v>2017Y</c:v>
                </c:pt>
              </c:strCache>
            </c:strRef>
          </c:cat>
          <c:val>
            <c:numRef>
              <c:f>VVC!$X$61:$AB$61</c:f>
              <c:numCache>
                <c:formatCode>#,##0.00</c:formatCode>
                <c:ptCount val="5"/>
                <c:pt idx="0">
                  <c:v>7.3420365535247996</c:v>
                </c:pt>
                <c:pt idx="1">
                  <c:v>6.2147971360381904</c:v>
                </c:pt>
                <c:pt idx="2">
                  <c:v>6.5039370078740202</c:v>
                </c:pt>
                <c:pt idx="3">
                  <c:v>6.2144638403989996</c:v>
                </c:pt>
                <c:pt idx="4">
                  <c:v>6.2608695652173898</c:v>
                </c:pt>
              </c:numCache>
            </c:numRef>
          </c:val>
          <c:smooth val="0"/>
          <c:extLst>
            <c:ext xmlns:c16="http://schemas.microsoft.com/office/drawing/2014/chart" uri="{C3380CC4-5D6E-409C-BE32-E72D297353CC}">
              <c16:uniqueId val="{00000001-7283-43E6-AA29-9C50D466532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VVC!$V$41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VVC!$V$48:$V$53</c:f>
              <c:strCache>
                <c:ptCount val="6"/>
                <c:pt idx="0">
                  <c:v>Current Year</c:v>
                </c:pt>
                <c:pt idx="1">
                  <c:v>Next Year</c:v>
                </c:pt>
                <c:pt idx="2">
                  <c:v>2Yrs Out</c:v>
                </c:pt>
                <c:pt idx="3">
                  <c:v>3Yrs Out</c:v>
                </c:pt>
                <c:pt idx="4">
                  <c:v>4Yrs Out</c:v>
                </c:pt>
                <c:pt idx="5">
                  <c:v>Thereafter</c:v>
                </c:pt>
              </c:strCache>
            </c:strRef>
          </c:cat>
          <c:val>
            <c:numRef>
              <c:f>VVC!$X$48:$X$53</c:f>
              <c:numCache>
                <c:formatCode>#,##0</c:formatCode>
                <c:ptCount val="6"/>
                <c:pt idx="0">
                  <c:v>1050000</c:v>
                </c:pt>
                <c:pt idx="1">
                  <c:v>340000</c:v>
                </c:pt>
                <c:pt idx="2">
                  <c:v>850000</c:v>
                </c:pt>
                <c:pt idx="3">
                  <c:v>300000</c:v>
                </c:pt>
                <c:pt idx="4">
                  <c:v>350000</c:v>
                </c:pt>
                <c:pt idx="5">
                  <c:v>10837000</c:v>
                </c:pt>
              </c:numCache>
            </c:numRef>
          </c:val>
          <c:extLst>
            <c:ext xmlns:c16="http://schemas.microsoft.com/office/drawing/2014/chart" uri="{C3380CC4-5D6E-409C-BE32-E72D297353CC}">
              <c16:uniqueId val="{00000000-ED1A-4E23-AC69-52885AF7141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VVC!$D$44</c:f>
              <c:strCache>
                <c:ptCount val="1"/>
                <c:pt idx="0">
                  <c:v>Debt/ Total Capital (%)</c:v>
                </c:pt>
              </c:strCache>
            </c:strRef>
          </c:tx>
          <c:spPr>
            <a:solidFill>
              <a:srgbClr val="FAB81A"/>
            </a:solidFill>
            <a:ln w="25400">
              <a:noFill/>
            </a:ln>
          </c:spPr>
          <c:invertIfNegative val="0"/>
          <c:cat>
            <c:strRef>
              <c:f>VVC!$F$40:$J$40</c:f>
              <c:strCache>
                <c:ptCount val="5"/>
                <c:pt idx="0">
                  <c:v>2021Y</c:v>
                </c:pt>
                <c:pt idx="1">
                  <c:v>2020Y</c:v>
                </c:pt>
                <c:pt idx="2">
                  <c:v>2019Y</c:v>
                </c:pt>
                <c:pt idx="3">
                  <c:v>2018Y</c:v>
                </c:pt>
                <c:pt idx="4">
                  <c:v>2017Y</c:v>
                </c:pt>
              </c:strCache>
            </c:strRef>
          </c:cat>
          <c:val>
            <c:numRef>
              <c:f>VVC!$F$44:$J$44</c:f>
              <c:numCache>
                <c:formatCode>#,##0.00</c:formatCode>
                <c:ptCount val="5"/>
                <c:pt idx="0">
                  <c:v>58.069195000213298</c:v>
                </c:pt>
                <c:pt idx="1">
                  <c:v>56.041828040278901</c:v>
                </c:pt>
                <c:pt idx="2">
                  <c:v>54.5247865143618</c:v>
                </c:pt>
                <c:pt idx="3">
                  <c:v>53.756915937890398</c:v>
                </c:pt>
                <c:pt idx="4">
                  <c:v>53.470943156557603</c:v>
                </c:pt>
              </c:numCache>
            </c:numRef>
          </c:val>
          <c:extLst>
            <c:ext xmlns:c16="http://schemas.microsoft.com/office/drawing/2014/chart" uri="{C3380CC4-5D6E-409C-BE32-E72D297353CC}">
              <c16:uniqueId val="{00000000-BEF6-4476-9A1B-08D25AF3A6B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VVC!$V$71</c:f>
              <c:strCache>
                <c:ptCount val="1"/>
                <c:pt idx="0">
                  <c:v> Average Debt/ EBITDA (x)</c:v>
                </c:pt>
              </c:strCache>
            </c:strRef>
          </c:tx>
          <c:spPr>
            <a:ln w="25400">
              <a:solidFill>
                <a:srgbClr val="5B5E5E"/>
              </a:solidFill>
              <a:prstDash val="solid"/>
            </a:ln>
          </c:spPr>
          <c:marker>
            <c:symbol val="none"/>
          </c:marker>
          <c:cat>
            <c:strRef>
              <c:f>VVC!$F$40:$J$40</c:f>
              <c:strCache>
                <c:ptCount val="5"/>
                <c:pt idx="0">
                  <c:v>2021Y</c:v>
                </c:pt>
                <c:pt idx="1">
                  <c:v>2020Y</c:v>
                </c:pt>
                <c:pt idx="2">
                  <c:v>2019Y</c:v>
                </c:pt>
                <c:pt idx="3">
                  <c:v>2018Y</c:v>
                </c:pt>
                <c:pt idx="4">
                  <c:v>2017Y</c:v>
                </c:pt>
              </c:strCache>
            </c:strRef>
          </c:cat>
          <c:val>
            <c:numRef>
              <c:f>VVC!$X$71:$AB$71</c:f>
              <c:numCache>
                <c:formatCode>#,##0.00</c:formatCode>
                <c:ptCount val="5"/>
                <c:pt idx="0">
                  <c:v>4.5344061166429599</c:v>
                </c:pt>
                <c:pt idx="1">
                  <c:v>4.0805971582181302</c:v>
                </c:pt>
                <c:pt idx="2">
                  <c:v>3.83247578692494</c:v>
                </c:pt>
                <c:pt idx="3">
                  <c:v>3.54870585874799</c:v>
                </c:pt>
                <c:pt idx="4">
                  <c:v>3.3450265522875799</c:v>
                </c:pt>
              </c:numCache>
            </c:numRef>
          </c:val>
          <c:smooth val="0"/>
          <c:extLst>
            <c:ext xmlns:c16="http://schemas.microsoft.com/office/drawing/2014/chart" uri="{C3380CC4-5D6E-409C-BE32-E72D297353CC}">
              <c16:uniqueId val="{00000001-BEF6-4476-9A1B-08D25AF3A6B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45B-4748-ABE7-E2B1908343B7}"/>
              </c:ext>
            </c:extLst>
          </c:dPt>
          <c:dPt>
            <c:idx val="1"/>
            <c:bubble3D val="0"/>
            <c:spPr>
              <a:solidFill>
                <a:srgbClr val="5B5E5E"/>
              </a:solidFill>
              <a:ln w="25400">
                <a:noFill/>
              </a:ln>
            </c:spPr>
            <c:extLst>
              <c:ext xmlns:c16="http://schemas.microsoft.com/office/drawing/2014/chart" uri="{C3380CC4-5D6E-409C-BE32-E72D297353CC}">
                <c16:uniqueId val="{00000003-D45B-4748-ABE7-E2B1908343B7}"/>
              </c:ext>
            </c:extLst>
          </c:dPt>
          <c:dPt>
            <c:idx val="2"/>
            <c:bubble3D val="0"/>
            <c:spPr>
              <a:solidFill>
                <a:srgbClr val="008794"/>
              </a:solidFill>
              <a:ln w="25400">
                <a:noFill/>
              </a:ln>
            </c:spPr>
            <c:extLst>
              <c:ext xmlns:c16="http://schemas.microsoft.com/office/drawing/2014/chart" uri="{C3380CC4-5D6E-409C-BE32-E72D297353CC}">
                <c16:uniqueId val="{00000005-D45B-4748-ABE7-E2B1908343B7}"/>
              </c:ext>
            </c:extLst>
          </c:dPt>
          <c:cat>
            <c:multiLvlStrRef>
              <c:f>WEC!$V$67:$X$69</c:f>
              <c:multiLvlStrCache>
                <c:ptCount val="3"/>
                <c:lvl>
                  <c:pt idx="0">
                    <c:v>40.82%</c:v>
                  </c:pt>
                  <c:pt idx="1">
                    <c:v>0.00%</c:v>
                  </c:pt>
                  <c:pt idx="2">
                    <c:v>58.43%</c:v>
                  </c:pt>
                </c:lvl>
                <c:lvl>
                  <c:pt idx="0">
                    <c:v>Commom Equity -</c:v>
                  </c:pt>
                  <c:pt idx="1">
                    <c:v>Total Preferred -</c:v>
                  </c:pt>
                  <c:pt idx="2">
                    <c:v>Total Debt -</c:v>
                  </c:pt>
                </c:lvl>
              </c:multiLvlStrCache>
            </c:multiLvlStrRef>
          </c:cat>
          <c:val>
            <c:numRef>
              <c:f>WEC!$X$67:$X$69</c:f>
              <c:numCache>
                <c:formatCode>0.00"%"</c:formatCode>
                <c:ptCount val="3"/>
                <c:pt idx="0">
                  <c:v>40.818066890582799</c:v>
                </c:pt>
                <c:pt idx="1">
                  <c:v>0</c:v>
                </c:pt>
                <c:pt idx="2">
                  <c:v>58.433509623656299</c:v>
                </c:pt>
              </c:numCache>
            </c:numRef>
          </c:val>
          <c:extLst>
            <c:ext xmlns:c16="http://schemas.microsoft.com/office/drawing/2014/chart" uri="{C3380CC4-5D6E-409C-BE32-E72D297353CC}">
              <c16:uniqueId val="{00000006-D45B-4748-ABE7-E2B1908343B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WEC!$V$60</c:f>
              <c:strCache>
                <c:ptCount val="1"/>
                <c:pt idx="0">
                  <c:v>EBITDA ($000)</c:v>
                </c:pt>
              </c:strCache>
            </c:strRef>
          </c:tx>
          <c:spPr>
            <a:solidFill>
              <a:srgbClr val="FAB81A"/>
            </a:solidFill>
            <a:ln w="25400">
              <a:noFill/>
            </a:ln>
          </c:spPr>
          <c:invertIfNegative val="0"/>
          <c:cat>
            <c:strRef>
              <c:f>WEC!$F$40:$J$40</c:f>
              <c:strCache>
                <c:ptCount val="5"/>
                <c:pt idx="0">
                  <c:v>2021Y</c:v>
                </c:pt>
                <c:pt idx="1">
                  <c:v>2020Y</c:v>
                </c:pt>
                <c:pt idx="2">
                  <c:v>2019Y</c:v>
                </c:pt>
                <c:pt idx="3">
                  <c:v>2018Y</c:v>
                </c:pt>
                <c:pt idx="4">
                  <c:v>2017Y</c:v>
                </c:pt>
              </c:strCache>
            </c:strRef>
          </c:cat>
          <c:val>
            <c:numRef>
              <c:f>WEC!$F$76:$J$76</c:f>
              <c:numCache>
                <c:formatCode>#,##0</c:formatCode>
                <c:ptCount val="5"/>
                <c:pt idx="0">
                  <c:v>3044200</c:v>
                </c:pt>
                <c:pt idx="1">
                  <c:v>2898900</c:v>
                </c:pt>
                <c:pt idx="2">
                  <c:v>2687500</c:v>
                </c:pt>
                <c:pt idx="3">
                  <c:v>2521200</c:v>
                </c:pt>
                <c:pt idx="4">
                  <c:v>2802700</c:v>
                </c:pt>
              </c:numCache>
            </c:numRef>
          </c:val>
          <c:extLst>
            <c:ext xmlns:c16="http://schemas.microsoft.com/office/drawing/2014/chart" uri="{C3380CC4-5D6E-409C-BE32-E72D297353CC}">
              <c16:uniqueId val="{00000000-85E4-4B0E-AA35-CA49BD4359D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WEC!$V$61</c:f>
              <c:strCache>
                <c:ptCount val="1"/>
                <c:pt idx="0">
                  <c:v>EBITDA/ Interest Expense (x)</c:v>
                </c:pt>
              </c:strCache>
            </c:strRef>
          </c:tx>
          <c:spPr>
            <a:ln w="25400">
              <a:solidFill>
                <a:srgbClr val="5B5E5E"/>
              </a:solidFill>
              <a:prstDash val="solid"/>
            </a:ln>
          </c:spPr>
          <c:marker>
            <c:symbol val="none"/>
          </c:marker>
          <c:cat>
            <c:strRef>
              <c:f>WEC!$F$40:$J$40</c:f>
              <c:strCache>
                <c:ptCount val="5"/>
                <c:pt idx="0">
                  <c:v>2021Y</c:v>
                </c:pt>
                <c:pt idx="1">
                  <c:v>2020Y</c:v>
                </c:pt>
                <c:pt idx="2">
                  <c:v>2019Y</c:v>
                </c:pt>
                <c:pt idx="3">
                  <c:v>2018Y</c:v>
                </c:pt>
                <c:pt idx="4">
                  <c:v>2017Y</c:v>
                </c:pt>
              </c:strCache>
            </c:strRef>
          </c:cat>
          <c:val>
            <c:numRef>
              <c:f>WEC!$X$61:$AB$61</c:f>
              <c:numCache>
                <c:formatCode>#,##0.00</c:formatCode>
                <c:ptCount val="5"/>
                <c:pt idx="0">
                  <c:v>6.4618976862661901</c:v>
                </c:pt>
                <c:pt idx="1">
                  <c:v>5.8717844845047598</c:v>
                </c:pt>
                <c:pt idx="2">
                  <c:v>5.3589232303090704</c:v>
                </c:pt>
                <c:pt idx="3">
                  <c:v>5.66434509099079</c:v>
                </c:pt>
                <c:pt idx="4">
                  <c:v>6.74212172239596</c:v>
                </c:pt>
              </c:numCache>
            </c:numRef>
          </c:val>
          <c:smooth val="0"/>
          <c:extLst>
            <c:ext xmlns:c16="http://schemas.microsoft.com/office/drawing/2014/chart" uri="{C3380CC4-5D6E-409C-BE32-E72D297353CC}">
              <c16:uniqueId val="{00000001-85E4-4B0E-AA35-CA49BD4359D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WEC!$V$48:$V$53</c:f>
              <c:strCache>
                <c:ptCount val="6"/>
                <c:pt idx="0">
                  <c:v>Current Year</c:v>
                </c:pt>
                <c:pt idx="1">
                  <c:v>Next Year</c:v>
                </c:pt>
                <c:pt idx="2">
                  <c:v>2Yrs Out</c:v>
                </c:pt>
                <c:pt idx="3">
                  <c:v>3Yrs Out</c:v>
                </c:pt>
                <c:pt idx="4">
                  <c:v>4Yrs Out</c:v>
                </c:pt>
                <c:pt idx="5">
                  <c:v>Thereafter</c:v>
                </c:pt>
              </c:strCache>
            </c:strRef>
          </c:cat>
          <c:val>
            <c:numRef>
              <c:f>WEC!$X$48:$X$53</c:f>
              <c:numCache>
                <c:formatCode>#,##0</c:formatCode>
                <c:ptCount val="6"/>
                <c:pt idx="0">
                  <c:v>2066400</c:v>
                </c:pt>
                <c:pt idx="1">
                  <c:v>795200</c:v>
                </c:pt>
                <c:pt idx="2">
                  <c:v>1224100</c:v>
                </c:pt>
                <c:pt idx="3">
                  <c:v>867300</c:v>
                </c:pt>
                <c:pt idx="4">
                  <c:v>105700</c:v>
                </c:pt>
                <c:pt idx="5">
                  <c:v>10690900</c:v>
                </c:pt>
              </c:numCache>
            </c:numRef>
          </c:val>
          <c:extLst>
            <c:ext xmlns:c16="http://schemas.microsoft.com/office/drawing/2014/chart" uri="{C3380CC4-5D6E-409C-BE32-E72D297353CC}">
              <c16:uniqueId val="{00000000-54CB-435A-8341-F0D196233F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WEC!$D$44</c:f>
              <c:strCache>
                <c:ptCount val="1"/>
                <c:pt idx="0">
                  <c:v>Debt/ Total Capital (%)</c:v>
                </c:pt>
              </c:strCache>
            </c:strRef>
          </c:tx>
          <c:spPr>
            <a:solidFill>
              <a:srgbClr val="FAB81A"/>
            </a:solidFill>
            <a:ln w="25400">
              <a:noFill/>
            </a:ln>
          </c:spPr>
          <c:invertIfNegative val="0"/>
          <c:cat>
            <c:strRef>
              <c:f>WEC!$F$40:$J$40</c:f>
              <c:strCache>
                <c:ptCount val="5"/>
                <c:pt idx="0">
                  <c:v>2021Y</c:v>
                </c:pt>
                <c:pt idx="1">
                  <c:v>2020Y</c:v>
                </c:pt>
                <c:pt idx="2">
                  <c:v>2019Y</c:v>
                </c:pt>
                <c:pt idx="3">
                  <c:v>2018Y</c:v>
                </c:pt>
                <c:pt idx="4">
                  <c:v>2017Y</c:v>
                </c:pt>
              </c:strCache>
            </c:strRef>
          </c:cat>
          <c:val>
            <c:numRef>
              <c:f>WEC!$F$44:$J$44</c:f>
              <c:numCache>
                <c:formatCode>#,##0.00</c:formatCode>
                <c:ptCount val="5"/>
                <c:pt idx="0">
                  <c:v>58.433509623656299</c:v>
                </c:pt>
                <c:pt idx="1">
                  <c:v>57.331396488869103</c:v>
                </c:pt>
                <c:pt idx="2">
                  <c:v>55.474794841735097</c:v>
                </c:pt>
                <c:pt idx="3">
                  <c:v>54.519956750362702</c:v>
                </c:pt>
                <c:pt idx="4">
                  <c:v>53.755158318351697</c:v>
                </c:pt>
              </c:numCache>
            </c:numRef>
          </c:val>
          <c:extLst>
            <c:ext xmlns:c16="http://schemas.microsoft.com/office/drawing/2014/chart" uri="{C3380CC4-5D6E-409C-BE32-E72D297353CC}">
              <c16:uniqueId val="{00000000-780C-4BDB-9720-53785A02303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WEC!$V$71</c:f>
              <c:strCache>
                <c:ptCount val="1"/>
                <c:pt idx="0">
                  <c:v> Average Debt/ EBITDA (x)</c:v>
                </c:pt>
              </c:strCache>
            </c:strRef>
          </c:tx>
          <c:spPr>
            <a:ln w="25400">
              <a:solidFill>
                <a:srgbClr val="5B5E5E"/>
              </a:solidFill>
              <a:prstDash val="solid"/>
            </a:ln>
          </c:spPr>
          <c:marker>
            <c:symbol val="none"/>
          </c:marker>
          <c:cat>
            <c:strRef>
              <c:f>WEC!$F$40:$J$40</c:f>
              <c:strCache>
                <c:ptCount val="5"/>
                <c:pt idx="0">
                  <c:v>2021Y</c:v>
                </c:pt>
                <c:pt idx="1">
                  <c:v>2020Y</c:v>
                </c:pt>
                <c:pt idx="2">
                  <c:v>2019Y</c:v>
                </c:pt>
                <c:pt idx="3">
                  <c:v>2018Y</c:v>
                </c:pt>
                <c:pt idx="4">
                  <c:v>2017Y</c:v>
                </c:pt>
              </c:strCache>
            </c:strRef>
          </c:cat>
          <c:val>
            <c:numRef>
              <c:f>WEC!$X$71:$AB$71</c:f>
              <c:numCache>
                <c:formatCode>#,##0.00</c:formatCode>
                <c:ptCount val="5"/>
                <c:pt idx="0">
                  <c:v>4.8417769857433797</c:v>
                </c:pt>
                <c:pt idx="1">
                  <c:v>4.4944202973541696</c:v>
                </c:pt>
                <c:pt idx="2">
                  <c:v>4.5104697674418599</c:v>
                </c:pt>
                <c:pt idx="3">
                  <c:v>4.3968546723782298</c:v>
                </c:pt>
                <c:pt idx="4">
                  <c:v>3.68822474756485</c:v>
                </c:pt>
              </c:numCache>
            </c:numRef>
          </c:val>
          <c:smooth val="0"/>
          <c:extLst>
            <c:ext xmlns:c16="http://schemas.microsoft.com/office/drawing/2014/chart" uri="{C3380CC4-5D6E-409C-BE32-E72D297353CC}">
              <c16:uniqueId val="{00000001-780C-4BDB-9720-53785A02303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XEL!$V$66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53B-42A2-AAD7-D643ED5C10B7}"/>
              </c:ext>
            </c:extLst>
          </c:dPt>
          <c:dPt>
            <c:idx val="1"/>
            <c:bubble3D val="0"/>
            <c:spPr>
              <a:solidFill>
                <a:srgbClr val="5B5E5E"/>
              </a:solidFill>
              <a:ln w="25400">
                <a:noFill/>
              </a:ln>
            </c:spPr>
            <c:extLst>
              <c:ext xmlns:c16="http://schemas.microsoft.com/office/drawing/2014/chart" uri="{C3380CC4-5D6E-409C-BE32-E72D297353CC}">
                <c16:uniqueId val="{00000003-F53B-42A2-AAD7-D643ED5C10B7}"/>
              </c:ext>
            </c:extLst>
          </c:dPt>
          <c:dPt>
            <c:idx val="2"/>
            <c:bubble3D val="0"/>
            <c:spPr>
              <a:solidFill>
                <a:srgbClr val="008794"/>
              </a:solidFill>
              <a:ln w="25400">
                <a:noFill/>
              </a:ln>
            </c:spPr>
            <c:extLst>
              <c:ext xmlns:c16="http://schemas.microsoft.com/office/drawing/2014/chart" uri="{C3380CC4-5D6E-409C-BE32-E72D297353CC}">
                <c16:uniqueId val="{00000005-F53B-42A2-AAD7-D643ED5C10B7}"/>
              </c:ext>
            </c:extLst>
          </c:dPt>
          <c:cat>
            <c:multiLvlStrRef>
              <c:f>XEL!$V$67:$X$69</c:f>
              <c:multiLvlStrCache>
                <c:ptCount val="3"/>
                <c:lvl>
                  <c:pt idx="0">
                    <c:v>38.62%</c:v>
                  </c:pt>
                  <c:pt idx="1">
                    <c:v>0.00%</c:v>
                  </c:pt>
                  <c:pt idx="2">
                    <c:v>61.38%</c:v>
                  </c:pt>
                </c:lvl>
                <c:lvl>
                  <c:pt idx="0">
                    <c:v>Commom Equity -</c:v>
                  </c:pt>
                  <c:pt idx="1">
                    <c:v>Total Preferred -</c:v>
                  </c:pt>
                  <c:pt idx="2">
                    <c:v>Total Debt -</c:v>
                  </c:pt>
                </c:lvl>
              </c:multiLvlStrCache>
            </c:multiLvlStrRef>
          </c:cat>
          <c:val>
            <c:numRef>
              <c:f>XEL!$X$67:$X$69</c:f>
              <c:numCache>
                <c:formatCode>0.00"%"</c:formatCode>
                <c:ptCount val="3"/>
                <c:pt idx="0">
                  <c:v>38.624443344878799</c:v>
                </c:pt>
                <c:pt idx="1">
                  <c:v>0</c:v>
                </c:pt>
                <c:pt idx="2">
                  <c:v>61.375556655121201</c:v>
                </c:pt>
              </c:numCache>
            </c:numRef>
          </c:val>
          <c:extLst>
            <c:ext xmlns:c16="http://schemas.microsoft.com/office/drawing/2014/chart" uri="{C3380CC4-5D6E-409C-BE32-E72D297353CC}">
              <c16:uniqueId val="{00000006-F53B-42A2-AAD7-D643ED5C10B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XEL!$V$60</c:f>
              <c:strCache>
                <c:ptCount val="1"/>
                <c:pt idx="0">
                  <c:v>EBITDA ($000)</c:v>
                </c:pt>
              </c:strCache>
            </c:strRef>
          </c:tx>
          <c:spPr>
            <a:solidFill>
              <a:srgbClr val="FAB81A"/>
            </a:solidFill>
            <a:ln w="25400">
              <a:noFill/>
            </a:ln>
          </c:spPr>
          <c:invertIfNegative val="0"/>
          <c:cat>
            <c:strRef>
              <c:f>XEL!$F$40:$J$40</c:f>
              <c:strCache>
                <c:ptCount val="5"/>
                <c:pt idx="0">
                  <c:v>2021Y</c:v>
                </c:pt>
                <c:pt idx="1">
                  <c:v>2020Y</c:v>
                </c:pt>
                <c:pt idx="2">
                  <c:v>2019Y</c:v>
                </c:pt>
                <c:pt idx="3">
                  <c:v>2018Y</c:v>
                </c:pt>
                <c:pt idx="4">
                  <c:v>2017Y</c:v>
                </c:pt>
              </c:strCache>
            </c:strRef>
          </c:cat>
          <c:val>
            <c:numRef>
              <c:f>XEL!$F$76:$J$76</c:f>
              <c:numCache>
                <c:formatCode>#,##0</c:formatCode>
                <c:ptCount val="5"/>
                <c:pt idx="0">
                  <c:v>4600000</c:v>
                </c:pt>
                <c:pt idx="1">
                  <c:v>4347000</c:v>
                </c:pt>
                <c:pt idx="2">
                  <c:v>4140000</c:v>
                </c:pt>
                <c:pt idx="3">
                  <c:v>3875000</c:v>
                </c:pt>
                <c:pt idx="4">
                  <c:v>3927000</c:v>
                </c:pt>
              </c:numCache>
            </c:numRef>
          </c:val>
          <c:extLst>
            <c:ext xmlns:c16="http://schemas.microsoft.com/office/drawing/2014/chart" uri="{C3380CC4-5D6E-409C-BE32-E72D297353CC}">
              <c16:uniqueId val="{00000000-84F9-479A-A257-26001982C4C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XEL!$V$61</c:f>
              <c:strCache>
                <c:ptCount val="1"/>
                <c:pt idx="0">
                  <c:v>EBITDA/ Interest Expense (x)</c:v>
                </c:pt>
              </c:strCache>
            </c:strRef>
          </c:tx>
          <c:spPr>
            <a:ln w="25400">
              <a:solidFill>
                <a:srgbClr val="5B5E5E"/>
              </a:solidFill>
              <a:prstDash val="solid"/>
            </a:ln>
          </c:spPr>
          <c:marker>
            <c:symbol val="none"/>
          </c:marker>
          <c:cat>
            <c:strRef>
              <c:f>XEL!$F$40:$J$40</c:f>
              <c:strCache>
                <c:ptCount val="5"/>
                <c:pt idx="0">
                  <c:v>2021Y</c:v>
                </c:pt>
                <c:pt idx="1">
                  <c:v>2020Y</c:v>
                </c:pt>
                <c:pt idx="2">
                  <c:v>2019Y</c:v>
                </c:pt>
                <c:pt idx="3">
                  <c:v>2018Y</c:v>
                </c:pt>
                <c:pt idx="4">
                  <c:v>2017Y</c:v>
                </c:pt>
              </c:strCache>
            </c:strRef>
          </c:cat>
          <c:val>
            <c:numRef>
              <c:f>XEL!$X$61:$AB$61</c:f>
              <c:numCache>
                <c:formatCode>#,##0.00</c:formatCode>
                <c:ptCount val="5"/>
                <c:pt idx="0">
                  <c:v>5.6372549019607803</c:v>
                </c:pt>
                <c:pt idx="1">
                  <c:v>5.4473684210526301</c:v>
                </c:pt>
                <c:pt idx="2">
                  <c:v>5.625</c:v>
                </c:pt>
                <c:pt idx="3">
                  <c:v>5.9432515337423304</c:v>
                </c:pt>
                <c:pt idx="4">
                  <c:v>6.2531847133758003</c:v>
                </c:pt>
              </c:numCache>
            </c:numRef>
          </c:val>
          <c:smooth val="0"/>
          <c:extLst>
            <c:ext xmlns:c16="http://schemas.microsoft.com/office/drawing/2014/chart" uri="{C3380CC4-5D6E-409C-BE32-E72D297353CC}">
              <c16:uniqueId val="{00000001-84F9-479A-A257-26001982C4C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XEL!$V$41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XEL!$V$48:$V$53</c:f>
              <c:strCache>
                <c:ptCount val="6"/>
                <c:pt idx="0">
                  <c:v>Current Year</c:v>
                </c:pt>
                <c:pt idx="1">
                  <c:v>Next Year</c:v>
                </c:pt>
                <c:pt idx="2">
                  <c:v>2Yrs Out</c:v>
                </c:pt>
                <c:pt idx="3">
                  <c:v>3Yrs Out</c:v>
                </c:pt>
                <c:pt idx="4">
                  <c:v>4Yrs Out</c:v>
                </c:pt>
                <c:pt idx="5">
                  <c:v>Thereafter</c:v>
                </c:pt>
              </c:strCache>
            </c:strRef>
          </c:cat>
          <c:val>
            <c:numRef>
              <c:f>XEL!$X$48:$X$53</c:f>
              <c:numCache>
                <c:formatCode>#,##0</c:formatCode>
                <c:ptCount val="6"/>
                <c:pt idx="0">
                  <c:v>1609000</c:v>
                </c:pt>
                <c:pt idx="1">
                  <c:v>1162000</c:v>
                </c:pt>
                <c:pt idx="2">
                  <c:v>564000</c:v>
                </c:pt>
                <c:pt idx="3">
                  <c:v>1112000</c:v>
                </c:pt>
                <c:pt idx="4">
                  <c:v>510000</c:v>
                </c:pt>
                <c:pt idx="5">
                  <c:v>18500000</c:v>
                </c:pt>
              </c:numCache>
            </c:numRef>
          </c:val>
          <c:extLst>
            <c:ext xmlns:c16="http://schemas.microsoft.com/office/drawing/2014/chart" uri="{C3380CC4-5D6E-409C-BE32-E72D297353CC}">
              <c16:uniqueId val="{00000000-332F-453E-A643-23C7CBDECBD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AES!$V$60</c:f>
              <c:strCache>
                <c:ptCount val="1"/>
                <c:pt idx="0">
                  <c:v>EBITDA ($000)</c:v>
                </c:pt>
              </c:strCache>
            </c:strRef>
          </c:tx>
          <c:spPr>
            <a:solidFill>
              <a:srgbClr val="FAB81A"/>
            </a:solidFill>
            <a:ln w="25400">
              <a:noFill/>
            </a:ln>
          </c:spPr>
          <c:invertIfNegative val="0"/>
          <c:cat>
            <c:strRef>
              <c:f>AES!$F$40:$J$40</c:f>
              <c:strCache>
                <c:ptCount val="5"/>
                <c:pt idx="0">
                  <c:v>2021Y</c:v>
                </c:pt>
                <c:pt idx="1">
                  <c:v>2020Y</c:v>
                </c:pt>
                <c:pt idx="2">
                  <c:v>2019Y</c:v>
                </c:pt>
                <c:pt idx="3">
                  <c:v>2018Y</c:v>
                </c:pt>
                <c:pt idx="4">
                  <c:v>2017Y</c:v>
                </c:pt>
              </c:strCache>
            </c:strRef>
          </c:cat>
          <c:val>
            <c:numRef>
              <c:f>AES!$F$76:$J$76</c:f>
              <c:numCache>
                <c:formatCode>#,##0</c:formatCode>
                <c:ptCount val="5"/>
                <c:pt idx="0">
                  <c:v>2812000</c:v>
                </c:pt>
                <c:pt idx="1">
                  <c:v>2604000</c:v>
                </c:pt>
                <c:pt idx="2">
                  <c:v>2478000</c:v>
                </c:pt>
                <c:pt idx="3">
                  <c:v>2492000</c:v>
                </c:pt>
                <c:pt idx="4">
                  <c:v>2448000</c:v>
                </c:pt>
              </c:numCache>
            </c:numRef>
          </c:val>
          <c:extLst>
            <c:ext xmlns:c16="http://schemas.microsoft.com/office/drawing/2014/chart" uri="{C3380CC4-5D6E-409C-BE32-E72D297353CC}">
              <c16:uniqueId val="{00000000-A0F9-4C68-A751-C236A9CAA94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AES!$V$61</c:f>
              <c:strCache>
                <c:ptCount val="1"/>
                <c:pt idx="0">
                  <c:v>EBITDA/ Interest Expense (x)</c:v>
                </c:pt>
              </c:strCache>
            </c:strRef>
          </c:tx>
          <c:spPr>
            <a:ln w="25400">
              <a:solidFill>
                <a:srgbClr val="5B5E5E"/>
              </a:solidFill>
              <a:prstDash val="solid"/>
            </a:ln>
          </c:spPr>
          <c:marker>
            <c:symbol val="none"/>
          </c:marker>
          <c:cat>
            <c:strRef>
              <c:f>AES!$F$40:$J$40</c:f>
              <c:strCache>
                <c:ptCount val="5"/>
                <c:pt idx="0">
                  <c:v>2021Y</c:v>
                </c:pt>
                <c:pt idx="1">
                  <c:v>2020Y</c:v>
                </c:pt>
                <c:pt idx="2">
                  <c:v>2019Y</c:v>
                </c:pt>
                <c:pt idx="3">
                  <c:v>2018Y</c:v>
                </c:pt>
                <c:pt idx="4">
                  <c:v>2017Y</c:v>
                </c:pt>
              </c:strCache>
            </c:strRef>
          </c:cat>
          <c:val>
            <c:numRef>
              <c:f>AES!$X$61:$AB$61</c:f>
              <c:numCache>
                <c:formatCode>#,##0.00</c:formatCode>
                <c:ptCount val="5"/>
                <c:pt idx="0">
                  <c:v>7.3420365535247996</c:v>
                </c:pt>
                <c:pt idx="1">
                  <c:v>6.2147971360381904</c:v>
                </c:pt>
                <c:pt idx="2">
                  <c:v>6.5039370078740202</c:v>
                </c:pt>
                <c:pt idx="3">
                  <c:v>6.2144638403989996</c:v>
                </c:pt>
                <c:pt idx="4">
                  <c:v>6.2608695652173898</c:v>
                </c:pt>
              </c:numCache>
            </c:numRef>
          </c:val>
          <c:smooth val="0"/>
          <c:extLst>
            <c:ext xmlns:c16="http://schemas.microsoft.com/office/drawing/2014/chart" uri="{C3380CC4-5D6E-409C-BE32-E72D297353CC}">
              <c16:uniqueId val="{00000001-A0F9-4C68-A751-C236A9CAA94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XEL!$D$44</c:f>
              <c:strCache>
                <c:ptCount val="1"/>
                <c:pt idx="0">
                  <c:v>Debt/ Total Capital (%)</c:v>
                </c:pt>
              </c:strCache>
            </c:strRef>
          </c:tx>
          <c:spPr>
            <a:solidFill>
              <a:srgbClr val="FAB81A"/>
            </a:solidFill>
            <a:ln w="25400">
              <a:noFill/>
            </a:ln>
          </c:spPr>
          <c:invertIfNegative val="0"/>
          <c:cat>
            <c:strRef>
              <c:f>XEL!$F$40:$J$40</c:f>
              <c:strCache>
                <c:ptCount val="5"/>
                <c:pt idx="0">
                  <c:v>2021Y</c:v>
                </c:pt>
                <c:pt idx="1">
                  <c:v>2020Y</c:v>
                </c:pt>
                <c:pt idx="2">
                  <c:v>2019Y</c:v>
                </c:pt>
                <c:pt idx="3">
                  <c:v>2018Y</c:v>
                </c:pt>
                <c:pt idx="4">
                  <c:v>2017Y</c:v>
                </c:pt>
              </c:strCache>
            </c:strRef>
          </c:cat>
          <c:val>
            <c:numRef>
              <c:f>XEL!$F$44:$J$44</c:f>
              <c:numCache>
                <c:formatCode>#,##0.00</c:formatCode>
                <c:ptCount val="5"/>
                <c:pt idx="0">
                  <c:v>61.375556655121201</c:v>
                </c:pt>
                <c:pt idx="1">
                  <c:v>60.458491589799202</c:v>
                </c:pt>
                <c:pt idx="2">
                  <c:v>60.793082003139197</c:v>
                </c:pt>
                <c:pt idx="3">
                  <c:v>58.5259085818996</c:v>
                </c:pt>
                <c:pt idx="4">
                  <c:v>57.9571313220289</c:v>
                </c:pt>
              </c:numCache>
            </c:numRef>
          </c:val>
          <c:extLst>
            <c:ext xmlns:c16="http://schemas.microsoft.com/office/drawing/2014/chart" uri="{C3380CC4-5D6E-409C-BE32-E72D297353CC}">
              <c16:uniqueId val="{00000000-04B1-46AD-9116-26132EEE8B9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XEL!$V$71</c:f>
              <c:strCache>
                <c:ptCount val="1"/>
                <c:pt idx="0">
                  <c:v> Average Debt/ EBITDA (x)</c:v>
                </c:pt>
              </c:strCache>
            </c:strRef>
          </c:tx>
          <c:spPr>
            <a:ln w="25400">
              <a:solidFill>
                <a:srgbClr val="5B5E5E"/>
              </a:solidFill>
              <a:prstDash val="solid"/>
            </a:ln>
          </c:spPr>
          <c:marker>
            <c:symbol val="none"/>
          </c:marker>
          <c:cat>
            <c:strRef>
              <c:f>XEL!$F$40:$J$40</c:f>
              <c:strCache>
                <c:ptCount val="5"/>
                <c:pt idx="0">
                  <c:v>2021Y</c:v>
                </c:pt>
                <c:pt idx="1">
                  <c:v>2020Y</c:v>
                </c:pt>
                <c:pt idx="2">
                  <c:v>2019Y</c:v>
                </c:pt>
                <c:pt idx="3">
                  <c:v>2018Y</c:v>
                </c:pt>
                <c:pt idx="4">
                  <c:v>2017Y</c:v>
                </c:pt>
              </c:strCache>
            </c:strRef>
          </c:cat>
          <c:val>
            <c:numRef>
              <c:f>XEL!$X$71:$AB$71</c:f>
              <c:numCache>
                <c:formatCode>#,##0.00</c:formatCode>
                <c:ptCount val="5"/>
                <c:pt idx="0">
                  <c:v>5.3094836956521698</c:v>
                </c:pt>
                <c:pt idx="1">
                  <c:v>5.0783011272141696</c:v>
                </c:pt>
                <c:pt idx="2">
                  <c:v>4.7450785024154598</c:v>
                </c:pt>
                <c:pt idx="3">
                  <c:v>4.2498709677419404</c:v>
                </c:pt>
                <c:pt idx="4">
                  <c:v>3.8927357079195302</c:v>
                </c:pt>
              </c:numCache>
            </c:numRef>
          </c:val>
          <c:smooth val="0"/>
          <c:extLst>
            <c:ext xmlns:c16="http://schemas.microsoft.com/office/drawing/2014/chart" uri="{C3380CC4-5D6E-409C-BE32-E72D297353CC}">
              <c16:uniqueId val="{00000001-04B1-46AD-9116-26132EEE8B9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C755-4473-82A4-D0B63215374A}"/>
              </c:ext>
            </c:extLst>
          </c:dPt>
          <c:dPt>
            <c:idx val="1"/>
            <c:bubble3D val="0"/>
            <c:spPr>
              <a:solidFill>
                <a:srgbClr val="5B5E5E"/>
              </a:solidFill>
              <a:ln w="25400">
                <a:noFill/>
              </a:ln>
            </c:spPr>
            <c:extLst>
              <c:ext xmlns:c16="http://schemas.microsoft.com/office/drawing/2014/chart" uri="{C3380CC4-5D6E-409C-BE32-E72D297353CC}">
                <c16:uniqueId val="{00000003-C755-4473-82A4-D0B63215374A}"/>
              </c:ext>
            </c:extLst>
          </c:dPt>
          <c:dPt>
            <c:idx val="2"/>
            <c:bubble3D val="0"/>
            <c:spPr>
              <a:solidFill>
                <a:srgbClr val="008794"/>
              </a:solidFill>
              <a:ln w="25400">
                <a:noFill/>
              </a:ln>
            </c:spPr>
            <c:extLst>
              <c:ext xmlns:c16="http://schemas.microsoft.com/office/drawing/2014/chart" uri="{C3380CC4-5D6E-409C-BE32-E72D297353CC}">
                <c16:uniqueId val="{00000005-C755-4473-82A4-D0B63215374A}"/>
              </c:ext>
            </c:extLst>
          </c:dPt>
          <c:cat>
            <c:multiLvlStrRef>
              <c:f>'SPSCO (2)'!$V$67:$X$69</c:f>
              <c:multiLvlStrCache>
                <c:ptCount val="3"/>
                <c:lvl>
                  <c:pt idx="0">
                    <c:v>49.30%</c:v>
                  </c:pt>
                  <c:pt idx="1">
                    <c:v>0.00%</c:v>
                  </c:pt>
                  <c:pt idx="2">
                    <c:v>50.70%</c:v>
                  </c:pt>
                </c:lvl>
                <c:lvl>
                  <c:pt idx="0">
                    <c:v>Commom Equity -</c:v>
                  </c:pt>
                  <c:pt idx="1">
                    <c:v>Total Preferred -</c:v>
                  </c:pt>
                  <c:pt idx="2">
                    <c:v>Total Debt -</c:v>
                  </c:pt>
                </c:lvl>
              </c:multiLvlStrCache>
            </c:multiLvlStrRef>
          </c:cat>
          <c:val>
            <c:numRef>
              <c:f>'SPSCO (2)'!$X$67:$X$69</c:f>
              <c:numCache>
                <c:formatCode>0.00"%"</c:formatCode>
                <c:ptCount val="3"/>
                <c:pt idx="0">
                  <c:v>49.302134646962202</c:v>
                </c:pt>
                <c:pt idx="1">
                  <c:v>0</c:v>
                </c:pt>
                <c:pt idx="2">
                  <c:v>50.697865353037798</c:v>
                </c:pt>
              </c:numCache>
            </c:numRef>
          </c:val>
          <c:extLst>
            <c:ext xmlns:c16="http://schemas.microsoft.com/office/drawing/2014/chart" uri="{C3380CC4-5D6E-409C-BE32-E72D297353CC}">
              <c16:uniqueId val="{00000006-C755-4473-82A4-D0B63215374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'SPSCO (2)'!$V$60</c:f>
              <c:strCache>
                <c:ptCount val="1"/>
                <c:pt idx="0">
                  <c:v>EBITDA ($000)</c:v>
                </c:pt>
              </c:strCache>
            </c:strRef>
          </c:tx>
          <c:spPr>
            <a:solidFill>
              <a:srgbClr val="FAB81A"/>
            </a:solidFill>
            <a:ln w="25400">
              <a:noFill/>
            </a:ln>
          </c:spPr>
          <c:invertIfNegative val="0"/>
          <c:cat>
            <c:strRef>
              <c:f>'SPSCO (2)'!$F$40:$J$40</c:f>
              <c:strCache>
                <c:ptCount val="5"/>
                <c:pt idx="0">
                  <c:v>2021Y</c:v>
                </c:pt>
                <c:pt idx="1">
                  <c:v>2020Y</c:v>
                </c:pt>
                <c:pt idx="2">
                  <c:v>2019Y</c:v>
                </c:pt>
                <c:pt idx="3">
                  <c:v>2018Y</c:v>
                </c:pt>
                <c:pt idx="4">
                  <c:v>2017Y</c:v>
                </c:pt>
              </c:strCache>
            </c:strRef>
          </c:cat>
          <c:val>
            <c:numRef>
              <c:f>'SPSCO (2)'!$F$76:$J$76</c:f>
              <c:numCache>
                <c:formatCode>#,##0</c:formatCode>
                <c:ptCount val="5"/>
                <c:pt idx="0">
                  <c:v>674000</c:v>
                </c:pt>
                <c:pt idx="1">
                  <c:v>688000</c:v>
                </c:pt>
                <c:pt idx="2">
                  <c:v>607900</c:v>
                </c:pt>
                <c:pt idx="3">
                  <c:v>537800</c:v>
                </c:pt>
                <c:pt idx="4">
                  <c:v>502348</c:v>
                </c:pt>
              </c:numCache>
            </c:numRef>
          </c:val>
          <c:extLst>
            <c:ext xmlns:c16="http://schemas.microsoft.com/office/drawing/2014/chart" uri="{C3380CC4-5D6E-409C-BE32-E72D297353CC}">
              <c16:uniqueId val="{00000000-7A17-4225-85A8-64A8F476FD8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'SPSCO (2)'!$V$61</c:f>
              <c:strCache>
                <c:ptCount val="1"/>
                <c:pt idx="0">
                  <c:v>EBITDA/ Interest Expense (x)</c:v>
                </c:pt>
              </c:strCache>
            </c:strRef>
          </c:tx>
          <c:spPr>
            <a:ln w="25400">
              <a:solidFill>
                <a:srgbClr val="5B5E5E"/>
              </a:solidFill>
              <a:prstDash val="solid"/>
            </a:ln>
          </c:spPr>
          <c:marker>
            <c:symbol val="none"/>
          </c:marker>
          <c:cat>
            <c:strRef>
              <c:f>'SPSCO (2)'!$F$40:$J$40</c:f>
              <c:strCache>
                <c:ptCount val="5"/>
                <c:pt idx="0">
                  <c:v>2021Y</c:v>
                </c:pt>
                <c:pt idx="1">
                  <c:v>2020Y</c:v>
                </c:pt>
                <c:pt idx="2">
                  <c:v>2019Y</c:v>
                </c:pt>
                <c:pt idx="3">
                  <c:v>2018Y</c:v>
                </c:pt>
                <c:pt idx="4">
                  <c:v>2017Y</c:v>
                </c:pt>
              </c:strCache>
            </c:strRef>
          </c:cat>
          <c:val>
            <c:numRef>
              <c:f>'SPSCO (2)'!$X$61:$AB$61</c:f>
              <c:numCache>
                <c:formatCode>#,##0.00</c:formatCode>
                <c:ptCount val="5"/>
                <c:pt idx="0">
                  <c:v>6.0178571428571397</c:v>
                </c:pt>
                <c:pt idx="1">
                  <c:v>6.5523809523809504</c:v>
                </c:pt>
                <c:pt idx="2">
                  <c:v>6.98735632183908</c:v>
                </c:pt>
                <c:pt idx="3">
                  <c:v>7.1137566137566104</c:v>
                </c:pt>
                <c:pt idx="4">
                  <c:v>6.21341018441787</c:v>
                </c:pt>
              </c:numCache>
            </c:numRef>
          </c:val>
          <c:smooth val="0"/>
          <c:extLst>
            <c:ext xmlns:c16="http://schemas.microsoft.com/office/drawing/2014/chart" uri="{C3380CC4-5D6E-409C-BE32-E72D297353CC}">
              <c16:uniqueId val="{00000001-7A17-4225-85A8-64A8F476FD8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'SPSCO (2)'!$V$48:$V$53</c:f>
              <c:strCache>
                <c:ptCount val="6"/>
                <c:pt idx="0">
                  <c:v>Current Year</c:v>
                </c:pt>
                <c:pt idx="1">
                  <c:v>Next Year</c:v>
                </c:pt>
                <c:pt idx="2">
                  <c:v>2Yrs Out</c:v>
                </c:pt>
                <c:pt idx="3">
                  <c:v>3Yrs Out</c:v>
                </c:pt>
                <c:pt idx="4">
                  <c:v>4Yrs Out</c:v>
                </c:pt>
                <c:pt idx="5">
                  <c:v>Thereafter</c:v>
                </c:pt>
              </c:strCache>
            </c:strRef>
          </c:cat>
          <c:val>
            <c:numRef>
              <c:f>'SPSCO (2)'!$X$48:$X$53</c:f>
              <c:numCache>
                <c:formatCode>#,##0</c:formatCode>
                <c:ptCount val="6"/>
                <c:pt idx="0">
                  <c:v>137000</c:v>
                </c:pt>
                <c:pt idx="1">
                  <c:v>0</c:v>
                </c:pt>
                <c:pt idx="2">
                  <c:v>350000</c:v>
                </c:pt>
                <c:pt idx="3">
                  <c:v>0</c:v>
                </c:pt>
                <c:pt idx="4">
                  <c:v>0</c:v>
                </c:pt>
                <c:pt idx="5">
                  <c:v>2663000</c:v>
                </c:pt>
              </c:numCache>
            </c:numRef>
          </c:val>
          <c:extLst>
            <c:ext xmlns:c16="http://schemas.microsoft.com/office/drawing/2014/chart" uri="{C3380CC4-5D6E-409C-BE32-E72D297353CC}">
              <c16:uniqueId val="{00000000-C436-4437-9BB5-AB302AFD694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'SPSCO (2)'!$D$44</c:f>
              <c:strCache>
                <c:ptCount val="1"/>
                <c:pt idx="0">
                  <c:v>Debt/ Total Capital (%)</c:v>
                </c:pt>
              </c:strCache>
            </c:strRef>
          </c:tx>
          <c:spPr>
            <a:solidFill>
              <a:srgbClr val="FAB81A"/>
            </a:solidFill>
            <a:ln w="25400">
              <a:noFill/>
            </a:ln>
          </c:spPr>
          <c:invertIfNegative val="0"/>
          <c:cat>
            <c:strRef>
              <c:f>'SPSCO (2)'!$F$40:$J$40</c:f>
              <c:strCache>
                <c:ptCount val="5"/>
                <c:pt idx="0">
                  <c:v>2021Y</c:v>
                </c:pt>
                <c:pt idx="1">
                  <c:v>2020Y</c:v>
                </c:pt>
                <c:pt idx="2">
                  <c:v>2019Y</c:v>
                </c:pt>
                <c:pt idx="3">
                  <c:v>2018Y</c:v>
                </c:pt>
                <c:pt idx="4">
                  <c:v>2017Y</c:v>
                </c:pt>
              </c:strCache>
            </c:strRef>
          </c:cat>
          <c:val>
            <c:numRef>
              <c:f>'SPSCO (2)'!$F$44:$J$44</c:f>
              <c:numCache>
                <c:formatCode>#,##0.00</c:formatCode>
                <c:ptCount val="5"/>
                <c:pt idx="0">
                  <c:v>50.697865353037798</c:v>
                </c:pt>
                <c:pt idx="1">
                  <c:v>51.521387623107501</c:v>
                </c:pt>
                <c:pt idx="2">
                  <c:v>50.492585473019403</c:v>
                </c:pt>
                <c:pt idx="3">
                  <c:v>46.083703530511997</c:v>
                </c:pt>
                <c:pt idx="4">
                  <c:v>46.207084102634497</c:v>
                </c:pt>
              </c:numCache>
            </c:numRef>
          </c:val>
          <c:extLst>
            <c:ext xmlns:c16="http://schemas.microsoft.com/office/drawing/2014/chart" uri="{C3380CC4-5D6E-409C-BE32-E72D297353CC}">
              <c16:uniqueId val="{00000000-4938-42A8-9D73-10495B15BE0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'SPSCO (2)'!$V$71</c:f>
              <c:strCache>
                <c:ptCount val="1"/>
                <c:pt idx="0">
                  <c:v> Average Debt/ EBITDA (x)</c:v>
                </c:pt>
              </c:strCache>
            </c:strRef>
          </c:tx>
          <c:spPr>
            <a:ln w="25400">
              <a:solidFill>
                <a:srgbClr val="5B5E5E"/>
              </a:solidFill>
              <a:prstDash val="solid"/>
            </a:ln>
          </c:spPr>
          <c:marker>
            <c:symbol val="none"/>
          </c:marker>
          <c:cat>
            <c:strRef>
              <c:f>'SPSCO (2)'!$F$40:$J$40</c:f>
              <c:strCache>
                <c:ptCount val="5"/>
                <c:pt idx="0">
                  <c:v>2021Y</c:v>
                </c:pt>
                <c:pt idx="1">
                  <c:v>2020Y</c:v>
                </c:pt>
                <c:pt idx="2">
                  <c:v>2019Y</c:v>
                </c:pt>
                <c:pt idx="3">
                  <c:v>2018Y</c:v>
                </c:pt>
                <c:pt idx="4">
                  <c:v>2017Y</c:v>
                </c:pt>
              </c:strCache>
            </c:strRef>
          </c:cat>
          <c:val>
            <c:numRef>
              <c:f>'SPSCO (2)'!$X$71:$AB$71</c:f>
              <c:numCache>
                <c:formatCode>#,##0.00</c:formatCode>
                <c:ptCount val="5"/>
                <c:pt idx="0">
                  <c:v>5.2870919881305598</c:v>
                </c:pt>
                <c:pt idx="1">
                  <c:v>4.6649164244186103</c:v>
                </c:pt>
                <c:pt idx="2">
                  <c:v>4.6478039151176196</c:v>
                </c:pt>
                <c:pt idx="3">
                  <c:v>3.6214891688359998</c:v>
                </c:pt>
                <c:pt idx="4">
                  <c:v>3.5525673935200301</c:v>
                </c:pt>
              </c:numCache>
            </c:numRef>
          </c:val>
          <c:smooth val="0"/>
          <c:extLst>
            <c:ext xmlns:c16="http://schemas.microsoft.com/office/drawing/2014/chart" uri="{C3380CC4-5D6E-409C-BE32-E72D297353CC}">
              <c16:uniqueId val="{00000001-4938-42A8-9D73-10495B15BE0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C8C4-4BC7-BDC7-3214A772829D}"/>
              </c:ext>
            </c:extLst>
          </c:dPt>
          <c:dPt>
            <c:idx val="1"/>
            <c:bubble3D val="0"/>
            <c:spPr>
              <a:solidFill>
                <a:srgbClr val="5B5E5E"/>
              </a:solidFill>
              <a:ln w="25400">
                <a:noFill/>
              </a:ln>
            </c:spPr>
            <c:extLst>
              <c:ext xmlns:c16="http://schemas.microsoft.com/office/drawing/2014/chart" uri="{C3380CC4-5D6E-409C-BE32-E72D297353CC}">
                <c16:uniqueId val="{00000003-C8C4-4BC7-BDC7-3214A772829D}"/>
              </c:ext>
            </c:extLst>
          </c:dPt>
          <c:dPt>
            <c:idx val="2"/>
            <c:bubble3D val="0"/>
            <c:spPr>
              <a:solidFill>
                <a:srgbClr val="008794"/>
              </a:solidFill>
              <a:ln w="25400">
                <a:noFill/>
              </a:ln>
            </c:spPr>
            <c:extLst>
              <c:ext xmlns:c16="http://schemas.microsoft.com/office/drawing/2014/chart" uri="{C3380CC4-5D6E-409C-BE32-E72D297353CC}">
                <c16:uniqueId val="{00000005-C8C4-4BC7-BDC7-3214A772829D}"/>
              </c:ext>
            </c:extLst>
          </c:dPt>
          <c:cat>
            <c:multiLvlStrRef>
              <c:f>SWEPCO!$V$67:$X$69</c:f>
              <c:multiLvlStrCache>
                <c:ptCount val="3"/>
                <c:lvl>
                  <c:pt idx="0">
                    <c:v>47.15%</c:v>
                  </c:pt>
                  <c:pt idx="1">
                    <c:v>0.00%</c:v>
                  </c:pt>
                  <c:pt idx="2">
                    <c:v>52.85%</c:v>
                  </c:pt>
                </c:lvl>
                <c:lvl>
                  <c:pt idx="0">
                    <c:v>Commom Equity -</c:v>
                  </c:pt>
                  <c:pt idx="1">
                    <c:v>Total Preferred -</c:v>
                  </c:pt>
                  <c:pt idx="2">
                    <c:v>Total Debt -</c:v>
                  </c:pt>
                </c:lvl>
              </c:multiLvlStrCache>
            </c:multiLvlStrRef>
          </c:cat>
          <c:val>
            <c:numRef>
              <c:f>SWEPCO!$X$67:$X$69</c:f>
              <c:numCache>
                <c:formatCode>0.00"%"</c:formatCode>
                <c:ptCount val="3"/>
                <c:pt idx="0">
                  <c:v>47.150662375570697</c:v>
                </c:pt>
                <c:pt idx="1">
                  <c:v>0</c:v>
                </c:pt>
                <c:pt idx="2">
                  <c:v>52.850834518374398</c:v>
                </c:pt>
              </c:numCache>
            </c:numRef>
          </c:val>
          <c:extLst>
            <c:ext xmlns:c16="http://schemas.microsoft.com/office/drawing/2014/chart" uri="{C3380CC4-5D6E-409C-BE32-E72D297353CC}">
              <c16:uniqueId val="{00000006-C8C4-4BC7-BDC7-3214A772829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SWEPCO!$V$60</c:f>
              <c:strCache>
                <c:ptCount val="1"/>
                <c:pt idx="0">
                  <c:v>EBITDA ($000)</c:v>
                </c:pt>
              </c:strCache>
            </c:strRef>
          </c:tx>
          <c:spPr>
            <a:solidFill>
              <a:srgbClr val="FAB81A"/>
            </a:solidFill>
            <a:ln w="25400">
              <a:noFill/>
            </a:ln>
          </c:spPr>
          <c:invertIfNegative val="0"/>
          <c:cat>
            <c:strRef>
              <c:f>SWEPCO!$F$40:$J$40</c:f>
              <c:strCache>
                <c:ptCount val="5"/>
                <c:pt idx="0">
                  <c:v>2021Y</c:v>
                </c:pt>
                <c:pt idx="1">
                  <c:v>2020Y</c:v>
                </c:pt>
                <c:pt idx="2">
                  <c:v>2019Y</c:v>
                </c:pt>
                <c:pt idx="3">
                  <c:v>2018Y</c:v>
                </c:pt>
                <c:pt idx="4">
                  <c:v>2017Y</c:v>
                </c:pt>
              </c:strCache>
            </c:strRef>
          </c:cat>
          <c:val>
            <c:numRef>
              <c:f>SWEPCO!$F$76:$J$76</c:f>
              <c:numCache>
                <c:formatCode>#,##0</c:formatCode>
                <c:ptCount val="5"/>
                <c:pt idx="0">
                  <c:v>662400</c:v>
                </c:pt>
                <c:pt idx="1">
                  <c:v>584300</c:v>
                </c:pt>
                <c:pt idx="2">
                  <c:v>525700</c:v>
                </c:pt>
                <c:pt idx="3">
                  <c:v>540000</c:v>
                </c:pt>
                <c:pt idx="4">
                  <c:v>526400</c:v>
                </c:pt>
              </c:numCache>
            </c:numRef>
          </c:val>
          <c:extLst>
            <c:ext xmlns:c16="http://schemas.microsoft.com/office/drawing/2014/chart" uri="{C3380CC4-5D6E-409C-BE32-E72D297353CC}">
              <c16:uniqueId val="{00000000-C743-4402-9D53-55B8AE5A48D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SWEPCO!$V$61</c:f>
              <c:strCache>
                <c:ptCount val="1"/>
                <c:pt idx="0">
                  <c:v>EBITDA/ Interest Expense (x)</c:v>
                </c:pt>
              </c:strCache>
            </c:strRef>
          </c:tx>
          <c:spPr>
            <a:ln w="25400">
              <a:solidFill>
                <a:srgbClr val="5B5E5E"/>
              </a:solidFill>
              <a:prstDash val="solid"/>
            </a:ln>
          </c:spPr>
          <c:marker>
            <c:symbol val="none"/>
          </c:marker>
          <c:cat>
            <c:strRef>
              <c:f>SWEPCO!$F$40:$J$40</c:f>
              <c:strCache>
                <c:ptCount val="5"/>
                <c:pt idx="0">
                  <c:v>2021Y</c:v>
                </c:pt>
                <c:pt idx="1">
                  <c:v>2020Y</c:v>
                </c:pt>
                <c:pt idx="2">
                  <c:v>2019Y</c:v>
                </c:pt>
                <c:pt idx="3">
                  <c:v>2018Y</c:v>
                </c:pt>
                <c:pt idx="4">
                  <c:v>2017Y</c:v>
                </c:pt>
              </c:strCache>
            </c:strRef>
          </c:cat>
          <c:val>
            <c:numRef>
              <c:f>SWEPCO!$X$61:$AB$61</c:f>
              <c:numCache>
                <c:formatCode>#,##0.00</c:formatCode>
                <c:ptCount val="5"/>
                <c:pt idx="0">
                  <c:v>5.2613185067513903</c:v>
                </c:pt>
                <c:pt idx="1">
                  <c:v>4.9308016877637098</c:v>
                </c:pt>
                <c:pt idx="2">
                  <c:v>4.4139378673383698</c:v>
                </c:pt>
                <c:pt idx="3">
                  <c:v>4.2220484753713796</c:v>
                </c:pt>
                <c:pt idx="4">
                  <c:v>4.2658022690437596</c:v>
                </c:pt>
              </c:numCache>
            </c:numRef>
          </c:val>
          <c:smooth val="0"/>
          <c:extLst>
            <c:ext xmlns:c16="http://schemas.microsoft.com/office/drawing/2014/chart" uri="{C3380CC4-5D6E-409C-BE32-E72D297353CC}">
              <c16:uniqueId val="{00000001-C743-4402-9D53-55B8AE5A48D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SWEPCO!$V$48:$V$53</c:f>
              <c:strCache>
                <c:ptCount val="6"/>
                <c:pt idx="0">
                  <c:v>Current Year</c:v>
                </c:pt>
                <c:pt idx="1">
                  <c:v>Next Year</c:v>
                </c:pt>
                <c:pt idx="2">
                  <c:v>2Yrs Out</c:v>
                </c:pt>
                <c:pt idx="3">
                  <c:v>3Yrs Out</c:v>
                </c:pt>
                <c:pt idx="4">
                  <c:v>4Yrs Out</c:v>
                </c:pt>
                <c:pt idx="5">
                  <c:v>Thereafter</c:v>
                </c:pt>
              </c:strCache>
            </c:strRef>
          </c:cat>
          <c:val>
            <c:numRef>
              <c:f>SWEPCO!$X$48:$X$53</c:f>
              <c:numCache>
                <c:formatCode>#,##0</c:formatCode>
                <c:ptCount val="6"/>
                <c:pt idx="0">
                  <c:v>17000</c:v>
                </c:pt>
                <c:pt idx="1">
                  <c:v>18000</c:v>
                </c:pt>
                <c:pt idx="2">
                  <c:v>47100</c:v>
                </c:pt>
                <c:pt idx="3">
                  <c:v>11800</c:v>
                </c:pt>
                <c:pt idx="4">
                  <c:v>908500</c:v>
                </c:pt>
                <c:pt idx="5">
                  <c:v>2475300</c:v>
                </c:pt>
              </c:numCache>
            </c:numRef>
          </c:val>
          <c:extLst>
            <c:ext xmlns:c16="http://schemas.microsoft.com/office/drawing/2014/chart" uri="{C3380CC4-5D6E-409C-BE32-E72D297353CC}">
              <c16:uniqueId val="{00000000-3521-4932-992F-07A1EE419C6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SWEPCO!$D$44</c:f>
              <c:strCache>
                <c:ptCount val="1"/>
                <c:pt idx="0">
                  <c:v>Debt/ Total Capital (%)</c:v>
                </c:pt>
              </c:strCache>
            </c:strRef>
          </c:tx>
          <c:spPr>
            <a:solidFill>
              <a:srgbClr val="FAB81A"/>
            </a:solidFill>
            <a:ln w="25400">
              <a:noFill/>
            </a:ln>
          </c:spPr>
          <c:invertIfNegative val="0"/>
          <c:cat>
            <c:strRef>
              <c:f>SWEPCO!$F$40:$J$40</c:f>
              <c:strCache>
                <c:ptCount val="5"/>
                <c:pt idx="0">
                  <c:v>2021Y</c:v>
                </c:pt>
                <c:pt idx="1">
                  <c:v>2020Y</c:v>
                </c:pt>
                <c:pt idx="2">
                  <c:v>2019Y</c:v>
                </c:pt>
                <c:pt idx="3">
                  <c:v>2018Y</c:v>
                </c:pt>
                <c:pt idx="4">
                  <c:v>2017Y</c:v>
                </c:pt>
              </c:strCache>
            </c:strRef>
          </c:cat>
          <c:val>
            <c:numRef>
              <c:f>SWEPCO!$F$44:$J$44</c:f>
              <c:numCache>
                <c:formatCode>#,##0.00</c:formatCode>
                <c:ptCount val="5"/>
                <c:pt idx="0">
                  <c:v>52.850834518374398</c:v>
                </c:pt>
                <c:pt idx="1">
                  <c:v>52.491412041222198</c:v>
                </c:pt>
                <c:pt idx="2">
                  <c:v>53.711815234086103</c:v>
                </c:pt>
                <c:pt idx="3">
                  <c:v>54.505088608589702</c:v>
                </c:pt>
                <c:pt idx="4">
                  <c:v>54.268230285913098</c:v>
                </c:pt>
              </c:numCache>
            </c:numRef>
          </c:val>
          <c:extLst>
            <c:ext xmlns:c16="http://schemas.microsoft.com/office/drawing/2014/chart" uri="{C3380CC4-5D6E-409C-BE32-E72D297353CC}">
              <c16:uniqueId val="{00000000-A545-4169-8903-46AD1D227F3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SWEPCO!$V$71</c:f>
              <c:strCache>
                <c:ptCount val="1"/>
                <c:pt idx="0">
                  <c:v> Average Debt/ EBITDA (x)</c:v>
                </c:pt>
              </c:strCache>
            </c:strRef>
          </c:tx>
          <c:spPr>
            <a:ln w="25400">
              <a:solidFill>
                <a:srgbClr val="5B5E5E"/>
              </a:solidFill>
              <a:prstDash val="solid"/>
            </a:ln>
          </c:spPr>
          <c:marker>
            <c:symbol val="none"/>
          </c:marker>
          <c:cat>
            <c:strRef>
              <c:f>SWEPCO!$F$40:$J$40</c:f>
              <c:strCache>
                <c:ptCount val="5"/>
                <c:pt idx="0">
                  <c:v>2021Y</c:v>
                </c:pt>
                <c:pt idx="1">
                  <c:v>2020Y</c:v>
                </c:pt>
                <c:pt idx="2">
                  <c:v>2019Y</c:v>
                </c:pt>
                <c:pt idx="3">
                  <c:v>2018Y</c:v>
                </c:pt>
                <c:pt idx="4">
                  <c:v>2017Y</c:v>
                </c:pt>
              </c:strCache>
            </c:strRef>
          </c:cat>
          <c:val>
            <c:numRef>
              <c:f>SWEPCO!$X$71:$AB$71</c:f>
              <c:numCache>
                <c:formatCode>#,##0.00</c:formatCode>
                <c:ptCount val="5"/>
                <c:pt idx="0">
                  <c:v>4.9743357487922699</c:v>
                </c:pt>
                <c:pt idx="1">
                  <c:v>4.8808189286325501</c:v>
                </c:pt>
                <c:pt idx="2">
                  <c:v>5.3278010272018301</c:v>
                </c:pt>
                <c:pt idx="3">
                  <c:v>5.2437962962963001</c:v>
                </c:pt>
                <c:pt idx="4">
                  <c:v>5.0031344984802404</c:v>
                </c:pt>
              </c:numCache>
            </c:numRef>
          </c:val>
          <c:smooth val="0"/>
          <c:extLst>
            <c:ext xmlns:c16="http://schemas.microsoft.com/office/drawing/2014/chart" uri="{C3380CC4-5D6E-409C-BE32-E72D297353CC}">
              <c16:uniqueId val="{00000001-A545-4169-8903-46AD1D227F3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C95-4E82-B67E-A68C2EB9E830}"/>
              </c:ext>
            </c:extLst>
          </c:dPt>
          <c:dPt>
            <c:idx val="1"/>
            <c:bubble3D val="0"/>
            <c:spPr>
              <a:solidFill>
                <a:srgbClr val="5B5E5E"/>
              </a:solidFill>
              <a:ln w="25400">
                <a:noFill/>
              </a:ln>
            </c:spPr>
            <c:extLst>
              <c:ext xmlns:c16="http://schemas.microsoft.com/office/drawing/2014/chart" uri="{C3380CC4-5D6E-409C-BE32-E72D297353CC}">
                <c16:uniqueId val="{00000003-3C95-4E82-B67E-A68C2EB9E830}"/>
              </c:ext>
            </c:extLst>
          </c:dPt>
          <c:dPt>
            <c:idx val="2"/>
            <c:bubble3D val="0"/>
            <c:spPr>
              <a:solidFill>
                <a:srgbClr val="008794"/>
              </a:solidFill>
              <a:ln w="25400">
                <a:noFill/>
              </a:ln>
            </c:spPr>
            <c:extLst>
              <c:ext xmlns:c16="http://schemas.microsoft.com/office/drawing/2014/chart" uri="{C3380CC4-5D6E-409C-BE32-E72D297353CC}">
                <c16:uniqueId val="{00000005-3C95-4E82-B67E-A68C2EB9E830}"/>
              </c:ext>
            </c:extLst>
          </c:dPt>
          <c:cat>
            <c:multiLvlStrRef>
              <c:f>'SWEPCO (2)'!$V$67:$X$69</c:f>
              <c:multiLvlStrCache>
                <c:ptCount val="3"/>
                <c:lvl>
                  <c:pt idx="0">
                    <c:v>43.80%</c:v>
                  </c:pt>
                  <c:pt idx="1">
                    <c:v>0.00%</c:v>
                  </c:pt>
                  <c:pt idx="2">
                    <c:v>56.18%</c:v>
                  </c:pt>
                </c:lvl>
                <c:lvl>
                  <c:pt idx="0">
                    <c:v>Commom Equity -</c:v>
                  </c:pt>
                  <c:pt idx="1">
                    <c:v>Total Preferred -</c:v>
                  </c:pt>
                  <c:pt idx="2">
                    <c:v>Total Debt -</c:v>
                  </c:pt>
                </c:lvl>
              </c:multiLvlStrCache>
            </c:multiLvlStrRef>
          </c:cat>
          <c:val>
            <c:numRef>
              <c:f>'SWEPCO (2)'!$X$67:$X$69</c:f>
              <c:numCache>
                <c:formatCode>0.00"%"</c:formatCode>
                <c:ptCount val="3"/>
                <c:pt idx="0">
                  <c:v>43.797003866797702</c:v>
                </c:pt>
                <c:pt idx="1">
                  <c:v>0</c:v>
                </c:pt>
                <c:pt idx="2">
                  <c:v>56.183456983585202</c:v>
                </c:pt>
              </c:numCache>
            </c:numRef>
          </c:val>
          <c:extLst>
            <c:ext xmlns:c16="http://schemas.microsoft.com/office/drawing/2014/chart" uri="{C3380CC4-5D6E-409C-BE32-E72D297353CC}">
              <c16:uniqueId val="{00000006-3C95-4E82-B67E-A68C2EB9E830}"/>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AES!$V$48:$V$53</c:f>
              <c:strCache>
                <c:ptCount val="6"/>
                <c:pt idx="0">
                  <c:v>Current Year</c:v>
                </c:pt>
                <c:pt idx="1">
                  <c:v>Next Year</c:v>
                </c:pt>
                <c:pt idx="2">
                  <c:v>2Yrs Out</c:v>
                </c:pt>
                <c:pt idx="3">
                  <c:v>3Yrs Out</c:v>
                </c:pt>
                <c:pt idx="4">
                  <c:v>4Yrs Out</c:v>
                </c:pt>
                <c:pt idx="5">
                  <c:v>Thereafter</c:v>
                </c:pt>
              </c:strCache>
            </c:strRef>
          </c:cat>
          <c:val>
            <c:numRef>
              <c:f>AES!$X$48:$X$53</c:f>
              <c:numCache>
                <c:formatCode>#,##0</c:formatCode>
                <c:ptCount val="6"/>
                <c:pt idx="0">
                  <c:v>1050000</c:v>
                </c:pt>
                <c:pt idx="1">
                  <c:v>340000</c:v>
                </c:pt>
                <c:pt idx="2">
                  <c:v>850000</c:v>
                </c:pt>
                <c:pt idx="3">
                  <c:v>300000</c:v>
                </c:pt>
                <c:pt idx="4">
                  <c:v>350000</c:v>
                </c:pt>
                <c:pt idx="5">
                  <c:v>10837000</c:v>
                </c:pt>
              </c:numCache>
            </c:numRef>
          </c:val>
          <c:extLst>
            <c:ext xmlns:c16="http://schemas.microsoft.com/office/drawing/2014/chart" uri="{C3380CC4-5D6E-409C-BE32-E72D297353CC}">
              <c16:uniqueId val="{00000000-C401-4F3D-ACDF-4666D5AB51A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 (2)'!$V$60</c:f>
              <c:strCache>
                <c:ptCount val="1"/>
                <c:pt idx="0">
                  <c:v>EBITDA ($000)</c:v>
                </c:pt>
              </c:strCache>
            </c:strRef>
          </c:tx>
          <c:spPr>
            <a:solidFill>
              <a:srgbClr val="FAB81A"/>
            </a:solidFill>
            <a:ln w="25400">
              <a:noFill/>
            </a:ln>
          </c:spPr>
          <c:invertIfNegative val="0"/>
          <c:cat>
            <c:strRef>
              <c:f>'SWEPCO (2)'!$F$40:$J$40</c:f>
              <c:strCache>
                <c:ptCount val="5"/>
                <c:pt idx="0">
                  <c:v>2021Y</c:v>
                </c:pt>
                <c:pt idx="1">
                  <c:v>2020Y</c:v>
                </c:pt>
                <c:pt idx="2">
                  <c:v>2019Y</c:v>
                </c:pt>
                <c:pt idx="3">
                  <c:v>2018Y</c:v>
                </c:pt>
                <c:pt idx="4">
                  <c:v>2017Y</c:v>
                </c:pt>
              </c:strCache>
            </c:strRef>
          </c:cat>
          <c:val>
            <c:numRef>
              <c:f>'SWEPCO (2)'!$F$76:$J$76</c:f>
              <c:numCache>
                <c:formatCode>#,##0</c:formatCode>
                <c:ptCount val="5"/>
                <c:pt idx="0">
                  <c:v>133200</c:v>
                </c:pt>
                <c:pt idx="1">
                  <c:v>121500</c:v>
                </c:pt>
                <c:pt idx="2">
                  <c:v>134500</c:v>
                </c:pt>
                <c:pt idx="3">
                  <c:v>116600</c:v>
                </c:pt>
                <c:pt idx="4">
                  <c:v>117200</c:v>
                </c:pt>
              </c:numCache>
            </c:numRef>
          </c:val>
          <c:extLst>
            <c:ext xmlns:c16="http://schemas.microsoft.com/office/drawing/2014/chart" uri="{C3380CC4-5D6E-409C-BE32-E72D297353CC}">
              <c16:uniqueId val="{00000000-9D7C-4C57-8574-59D8B08A5C0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 (2)'!$V$61</c:f>
              <c:strCache>
                <c:ptCount val="1"/>
                <c:pt idx="0">
                  <c:v>EBITDA/ Interest Expense (x)</c:v>
                </c:pt>
              </c:strCache>
            </c:strRef>
          </c:tx>
          <c:spPr>
            <a:ln w="25400">
              <a:solidFill>
                <a:srgbClr val="5B5E5E"/>
              </a:solidFill>
              <a:prstDash val="solid"/>
            </a:ln>
          </c:spPr>
          <c:marker>
            <c:symbol val="none"/>
          </c:marker>
          <c:cat>
            <c:strRef>
              <c:f>'SWEPCO (2)'!$F$40:$J$40</c:f>
              <c:strCache>
                <c:ptCount val="5"/>
                <c:pt idx="0">
                  <c:v>2021Y</c:v>
                </c:pt>
                <c:pt idx="1">
                  <c:v>2020Y</c:v>
                </c:pt>
                <c:pt idx="2">
                  <c:v>2019Y</c:v>
                </c:pt>
                <c:pt idx="3">
                  <c:v>2018Y</c:v>
                </c:pt>
                <c:pt idx="4">
                  <c:v>2017Y</c:v>
                </c:pt>
              </c:strCache>
            </c:strRef>
          </c:cat>
          <c:val>
            <c:numRef>
              <c:f>'SWEPCO (2)'!$X$61:$AB$61</c:f>
              <c:numCache>
                <c:formatCode>#,##0.00</c:formatCode>
                <c:ptCount val="5"/>
                <c:pt idx="0">
                  <c:v>5.1034482758620703</c:v>
                </c:pt>
                <c:pt idx="1">
                  <c:v>4.9390243902439002</c:v>
                </c:pt>
                <c:pt idx="2">
                  <c:v>5.4897959183673501</c:v>
                </c:pt>
                <c:pt idx="3">
                  <c:v>4.7016129032258096</c:v>
                </c:pt>
                <c:pt idx="4">
                  <c:v>4.9243697478991599</c:v>
                </c:pt>
              </c:numCache>
            </c:numRef>
          </c:val>
          <c:smooth val="0"/>
          <c:extLst>
            <c:ext xmlns:c16="http://schemas.microsoft.com/office/drawing/2014/chart" uri="{C3380CC4-5D6E-409C-BE32-E72D297353CC}">
              <c16:uniqueId val="{00000001-9D7C-4C57-8574-59D8B08A5C0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 (2)'!$V$48:$V$53</c:f>
              <c:strCache>
                <c:ptCount val="6"/>
                <c:pt idx="0">
                  <c:v>Current Year</c:v>
                </c:pt>
                <c:pt idx="1">
                  <c:v>Next Year</c:v>
                </c:pt>
                <c:pt idx="2">
                  <c:v>2Yrs Out</c:v>
                </c:pt>
                <c:pt idx="3">
                  <c:v>3Yrs Out</c:v>
                </c:pt>
                <c:pt idx="4">
                  <c:v>4Yrs Out</c:v>
                </c:pt>
                <c:pt idx="5">
                  <c:v>Thereafter</c:v>
                </c:pt>
              </c:strCache>
            </c:strRef>
          </c:cat>
          <c:val>
            <c:numRef>
              <c:f>'SWEPCO (2)'!$X$48:$X$53</c:f>
              <c:numCache>
                <c:formatCode>#,##0</c:formatCode>
                <c:ptCount val="6"/>
                <c:pt idx="0">
                  <c:v>72400</c:v>
                </c:pt>
                <c:pt idx="1">
                  <c:v>7007</c:v>
                </c:pt>
                <c:pt idx="2">
                  <c:v>6952</c:v>
                </c:pt>
                <c:pt idx="3">
                  <c:v>5019</c:v>
                </c:pt>
                <c:pt idx="4">
                  <c:v>38000</c:v>
                </c:pt>
                <c:pt idx="5">
                  <c:v>444400</c:v>
                </c:pt>
              </c:numCache>
            </c:numRef>
          </c:val>
          <c:extLst>
            <c:ext xmlns:c16="http://schemas.microsoft.com/office/drawing/2014/chart" uri="{C3380CC4-5D6E-409C-BE32-E72D297353CC}">
              <c16:uniqueId val="{00000000-15E8-44EC-90E2-4EADC1C75B1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 (2)'!$D$44</c:f>
              <c:strCache>
                <c:ptCount val="1"/>
                <c:pt idx="0">
                  <c:v>Debt/ Total Capital (%)</c:v>
                </c:pt>
              </c:strCache>
            </c:strRef>
          </c:tx>
          <c:spPr>
            <a:solidFill>
              <a:srgbClr val="FAB81A"/>
            </a:solidFill>
            <a:ln w="25400">
              <a:noFill/>
            </a:ln>
          </c:spPr>
          <c:invertIfNegative val="0"/>
          <c:cat>
            <c:strRef>
              <c:f>'SWEPCO (2)'!$F$40:$J$40</c:f>
              <c:strCache>
                <c:ptCount val="5"/>
                <c:pt idx="0">
                  <c:v>2021Y</c:v>
                </c:pt>
                <c:pt idx="1">
                  <c:v>2020Y</c:v>
                </c:pt>
                <c:pt idx="2">
                  <c:v>2019Y</c:v>
                </c:pt>
                <c:pt idx="3">
                  <c:v>2018Y</c:v>
                </c:pt>
                <c:pt idx="4">
                  <c:v>2017Y</c:v>
                </c:pt>
              </c:strCache>
            </c:strRef>
          </c:cat>
          <c:val>
            <c:numRef>
              <c:f>'SWEPCO (2)'!$F$44:$J$44</c:f>
              <c:numCache>
                <c:formatCode>#,##0.00</c:formatCode>
                <c:ptCount val="5"/>
                <c:pt idx="0">
                  <c:v>56.183456983585202</c:v>
                </c:pt>
                <c:pt idx="1">
                  <c:v>60.3316162725989</c:v>
                </c:pt>
                <c:pt idx="2">
                  <c:v>57.988627494703998</c:v>
                </c:pt>
                <c:pt idx="3">
                  <c:v>58.460446967009602</c:v>
                </c:pt>
                <c:pt idx="4">
                  <c:v>57.367088607594901</c:v>
                </c:pt>
              </c:numCache>
            </c:numRef>
          </c:val>
          <c:extLst>
            <c:ext xmlns:c16="http://schemas.microsoft.com/office/drawing/2014/chart" uri="{C3380CC4-5D6E-409C-BE32-E72D297353CC}">
              <c16:uniqueId val="{00000000-1EB9-474F-BDA3-C295C9A5314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 (2)'!$V$71</c:f>
              <c:strCache>
                <c:ptCount val="1"/>
                <c:pt idx="0">
                  <c:v> Average Debt/ EBITDA (x)</c:v>
                </c:pt>
              </c:strCache>
            </c:strRef>
          </c:tx>
          <c:spPr>
            <a:ln w="25400">
              <a:solidFill>
                <a:srgbClr val="5B5E5E"/>
              </a:solidFill>
              <a:prstDash val="solid"/>
            </a:ln>
          </c:spPr>
          <c:marker>
            <c:symbol val="none"/>
          </c:marker>
          <c:cat>
            <c:strRef>
              <c:f>'SWEPCO (2)'!$F$40:$J$40</c:f>
              <c:strCache>
                <c:ptCount val="5"/>
                <c:pt idx="0">
                  <c:v>2021Y</c:v>
                </c:pt>
                <c:pt idx="1">
                  <c:v>2020Y</c:v>
                </c:pt>
                <c:pt idx="2">
                  <c:v>2019Y</c:v>
                </c:pt>
                <c:pt idx="3">
                  <c:v>2018Y</c:v>
                </c:pt>
                <c:pt idx="4">
                  <c:v>2017Y</c:v>
                </c:pt>
              </c:strCache>
            </c:strRef>
          </c:cat>
          <c:val>
            <c:numRef>
              <c:f>'SWEPCO (2)'!$X$71:$AB$71</c:f>
              <c:numCache>
                <c:formatCode>#,##0.00</c:formatCode>
                <c:ptCount val="5"/>
                <c:pt idx="0">
                  <c:v>4.2372597597597599</c:v>
                </c:pt>
                <c:pt idx="1">
                  <c:v>4.4385164609053502</c:v>
                </c:pt>
                <c:pt idx="2">
                  <c:v>3.5690520446096698</c:v>
                </c:pt>
                <c:pt idx="3">
                  <c:v>3.9146655231560898</c:v>
                </c:pt>
                <c:pt idx="4">
                  <c:v>3.7071245733788398</c:v>
                </c:pt>
              </c:numCache>
            </c:numRef>
          </c:val>
          <c:smooth val="0"/>
          <c:extLst>
            <c:ext xmlns:c16="http://schemas.microsoft.com/office/drawing/2014/chart" uri="{C3380CC4-5D6E-409C-BE32-E72D297353CC}">
              <c16:uniqueId val="{00000001-1EB9-474F-BDA3-C295C9A5314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AES!$D$44</c:f>
              <c:strCache>
                <c:ptCount val="1"/>
                <c:pt idx="0">
                  <c:v>Debt/ Total Capital (%)</c:v>
                </c:pt>
              </c:strCache>
            </c:strRef>
          </c:tx>
          <c:spPr>
            <a:solidFill>
              <a:srgbClr val="FAB81A"/>
            </a:solidFill>
            <a:ln w="25400">
              <a:noFill/>
            </a:ln>
          </c:spPr>
          <c:invertIfNegative val="0"/>
          <c:cat>
            <c:strRef>
              <c:f>AES!$F$40:$J$40</c:f>
              <c:strCache>
                <c:ptCount val="5"/>
                <c:pt idx="0">
                  <c:v>2021Y</c:v>
                </c:pt>
                <c:pt idx="1">
                  <c:v>2020Y</c:v>
                </c:pt>
                <c:pt idx="2">
                  <c:v>2019Y</c:v>
                </c:pt>
                <c:pt idx="3">
                  <c:v>2018Y</c:v>
                </c:pt>
                <c:pt idx="4">
                  <c:v>2017Y</c:v>
                </c:pt>
              </c:strCache>
            </c:strRef>
          </c:cat>
          <c:val>
            <c:numRef>
              <c:f>AES!$F$44:$J$44</c:f>
              <c:numCache>
                <c:formatCode>#,##0.00</c:formatCode>
                <c:ptCount val="5"/>
                <c:pt idx="0">
                  <c:v>58.069195000213298</c:v>
                </c:pt>
                <c:pt idx="1">
                  <c:v>56.041828040278901</c:v>
                </c:pt>
                <c:pt idx="2">
                  <c:v>54.5247865143618</c:v>
                </c:pt>
                <c:pt idx="3">
                  <c:v>53.756915937890398</c:v>
                </c:pt>
                <c:pt idx="4">
                  <c:v>53.470943156557603</c:v>
                </c:pt>
              </c:numCache>
            </c:numRef>
          </c:val>
          <c:extLst>
            <c:ext xmlns:c16="http://schemas.microsoft.com/office/drawing/2014/chart" uri="{C3380CC4-5D6E-409C-BE32-E72D297353CC}">
              <c16:uniqueId val="{00000000-5602-43E3-AACB-67DFC8C40EE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AES!$V$71</c:f>
              <c:strCache>
                <c:ptCount val="1"/>
                <c:pt idx="0">
                  <c:v> Average Debt/ EBITDA (x)</c:v>
                </c:pt>
              </c:strCache>
            </c:strRef>
          </c:tx>
          <c:spPr>
            <a:ln w="25400">
              <a:solidFill>
                <a:srgbClr val="5B5E5E"/>
              </a:solidFill>
              <a:prstDash val="solid"/>
            </a:ln>
          </c:spPr>
          <c:marker>
            <c:symbol val="none"/>
          </c:marker>
          <c:cat>
            <c:strRef>
              <c:f>AES!$F$40:$J$40</c:f>
              <c:strCache>
                <c:ptCount val="5"/>
                <c:pt idx="0">
                  <c:v>2021Y</c:v>
                </c:pt>
                <c:pt idx="1">
                  <c:v>2020Y</c:v>
                </c:pt>
                <c:pt idx="2">
                  <c:v>2019Y</c:v>
                </c:pt>
                <c:pt idx="3">
                  <c:v>2018Y</c:v>
                </c:pt>
                <c:pt idx="4">
                  <c:v>2017Y</c:v>
                </c:pt>
              </c:strCache>
            </c:strRef>
          </c:cat>
          <c:val>
            <c:numRef>
              <c:f>AES!$X$71:$AB$71</c:f>
              <c:numCache>
                <c:formatCode>#,##0.00</c:formatCode>
                <c:ptCount val="5"/>
                <c:pt idx="0">
                  <c:v>4.5344061166429599</c:v>
                </c:pt>
                <c:pt idx="1">
                  <c:v>4.0805971582181302</c:v>
                </c:pt>
                <c:pt idx="2">
                  <c:v>3.83247578692494</c:v>
                </c:pt>
                <c:pt idx="3">
                  <c:v>3.54870585874799</c:v>
                </c:pt>
                <c:pt idx="4">
                  <c:v>3.3450265522875799</c:v>
                </c:pt>
              </c:numCache>
            </c:numRef>
          </c:val>
          <c:smooth val="0"/>
          <c:extLst>
            <c:ext xmlns:c16="http://schemas.microsoft.com/office/drawing/2014/chart" uri="{C3380CC4-5D6E-409C-BE32-E72D297353CC}">
              <c16:uniqueId val="{00000001-5602-43E3-AACB-67DFC8C40EE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A1F-4C17-9F09-F109C59237BB}"/>
              </c:ext>
            </c:extLst>
          </c:dPt>
          <c:dPt>
            <c:idx val="1"/>
            <c:bubble3D val="0"/>
            <c:spPr>
              <a:solidFill>
                <a:srgbClr val="5B5E5E"/>
              </a:solidFill>
              <a:ln w="25400">
                <a:noFill/>
              </a:ln>
            </c:spPr>
            <c:extLst>
              <c:ext xmlns:c16="http://schemas.microsoft.com/office/drawing/2014/chart" uri="{C3380CC4-5D6E-409C-BE32-E72D297353CC}">
                <c16:uniqueId val="{00000003-6A1F-4C17-9F09-F109C59237BB}"/>
              </c:ext>
            </c:extLst>
          </c:dPt>
          <c:dPt>
            <c:idx val="2"/>
            <c:bubble3D val="0"/>
            <c:spPr>
              <a:solidFill>
                <a:srgbClr val="008794"/>
              </a:solidFill>
              <a:ln w="25400">
                <a:noFill/>
              </a:ln>
            </c:spPr>
            <c:extLst>
              <c:ext xmlns:c16="http://schemas.microsoft.com/office/drawing/2014/chart" uri="{C3380CC4-5D6E-409C-BE32-E72D297353CC}">
                <c16:uniqueId val="{00000005-6A1F-4C17-9F09-F109C59237BB}"/>
              </c:ext>
            </c:extLst>
          </c:dPt>
          <c:cat>
            <c:multiLvlStrRef>
              <c:f>DPL!$V$67:$X$69</c:f>
              <c:multiLvlStrCache>
                <c:ptCount val="3"/>
                <c:lvl>
                  <c:pt idx="0">
                    <c:v>41.38%</c:v>
                  </c:pt>
                  <c:pt idx="1">
                    <c:v>0.00%</c:v>
                  </c:pt>
                  <c:pt idx="2">
                    <c:v>58.07%</c:v>
                  </c:pt>
                </c:lvl>
                <c:lvl>
                  <c:pt idx="0">
                    <c:v>Commom Equity -</c:v>
                  </c:pt>
                  <c:pt idx="1">
                    <c:v>Total Preferred -</c:v>
                  </c:pt>
                  <c:pt idx="2">
                    <c:v>Total Debt -</c:v>
                  </c:pt>
                </c:lvl>
              </c:multiLvlStrCache>
            </c:multiLvlStrRef>
          </c:cat>
          <c:val>
            <c:numRef>
              <c:f>DPL!$X$67:$X$69</c:f>
              <c:numCache>
                <c:formatCode>0.00"%"</c:formatCode>
                <c:ptCount val="3"/>
                <c:pt idx="0">
                  <c:v>41.380487180581</c:v>
                </c:pt>
                <c:pt idx="1">
                  <c:v>0</c:v>
                </c:pt>
                <c:pt idx="2">
                  <c:v>58.069195000213298</c:v>
                </c:pt>
              </c:numCache>
            </c:numRef>
          </c:val>
          <c:extLst>
            <c:ext xmlns:c16="http://schemas.microsoft.com/office/drawing/2014/chart" uri="{C3380CC4-5D6E-409C-BE32-E72D297353CC}">
              <c16:uniqueId val="{00000006-6A1F-4C17-9F09-F109C59237B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DPL!$V$60</c:f>
              <c:strCache>
                <c:ptCount val="1"/>
                <c:pt idx="0">
                  <c:v>EBITDA ($000)</c:v>
                </c:pt>
              </c:strCache>
            </c:strRef>
          </c:tx>
          <c:spPr>
            <a:solidFill>
              <a:srgbClr val="FAB81A"/>
            </a:solidFill>
            <a:ln w="25400">
              <a:noFill/>
            </a:ln>
          </c:spPr>
          <c:invertIfNegative val="0"/>
          <c:cat>
            <c:strRef>
              <c:f>DPL!$F$40:$J$40</c:f>
              <c:strCache>
                <c:ptCount val="5"/>
                <c:pt idx="0">
                  <c:v>2021Y</c:v>
                </c:pt>
                <c:pt idx="1">
                  <c:v>2020Y</c:v>
                </c:pt>
                <c:pt idx="2">
                  <c:v>2019Y</c:v>
                </c:pt>
                <c:pt idx="3">
                  <c:v>2018Y</c:v>
                </c:pt>
                <c:pt idx="4">
                  <c:v>2017Y</c:v>
                </c:pt>
              </c:strCache>
            </c:strRef>
          </c:cat>
          <c:val>
            <c:numRef>
              <c:f>DPL!$F$76:$J$76</c:f>
              <c:numCache>
                <c:formatCode>#,##0</c:formatCode>
                <c:ptCount val="5"/>
                <c:pt idx="0">
                  <c:v>2812000</c:v>
                </c:pt>
                <c:pt idx="1">
                  <c:v>2604000</c:v>
                </c:pt>
                <c:pt idx="2">
                  <c:v>2478000</c:v>
                </c:pt>
                <c:pt idx="3">
                  <c:v>2492000</c:v>
                </c:pt>
                <c:pt idx="4">
                  <c:v>2448000</c:v>
                </c:pt>
              </c:numCache>
            </c:numRef>
          </c:val>
          <c:extLst>
            <c:ext xmlns:c16="http://schemas.microsoft.com/office/drawing/2014/chart" uri="{C3380CC4-5D6E-409C-BE32-E72D297353CC}">
              <c16:uniqueId val="{00000000-C964-42F8-9A50-E468CCD4B63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DPL!$V$61</c:f>
              <c:strCache>
                <c:ptCount val="1"/>
                <c:pt idx="0">
                  <c:v>EBITDA/ Interest Expense (x)</c:v>
                </c:pt>
              </c:strCache>
            </c:strRef>
          </c:tx>
          <c:spPr>
            <a:ln w="25400">
              <a:solidFill>
                <a:srgbClr val="5B5E5E"/>
              </a:solidFill>
              <a:prstDash val="solid"/>
            </a:ln>
          </c:spPr>
          <c:marker>
            <c:symbol val="none"/>
          </c:marker>
          <c:cat>
            <c:strRef>
              <c:f>DPL!$F$40:$J$40</c:f>
              <c:strCache>
                <c:ptCount val="5"/>
                <c:pt idx="0">
                  <c:v>2021Y</c:v>
                </c:pt>
                <c:pt idx="1">
                  <c:v>2020Y</c:v>
                </c:pt>
                <c:pt idx="2">
                  <c:v>2019Y</c:v>
                </c:pt>
                <c:pt idx="3">
                  <c:v>2018Y</c:v>
                </c:pt>
                <c:pt idx="4">
                  <c:v>2017Y</c:v>
                </c:pt>
              </c:strCache>
            </c:strRef>
          </c:cat>
          <c:val>
            <c:numRef>
              <c:f>DPL!$X$61:$AB$61</c:f>
              <c:numCache>
                <c:formatCode>#,##0.00</c:formatCode>
                <c:ptCount val="5"/>
                <c:pt idx="0">
                  <c:v>7.3420365535247996</c:v>
                </c:pt>
                <c:pt idx="1">
                  <c:v>6.2147971360381904</c:v>
                </c:pt>
                <c:pt idx="2">
                  <c:v>6.5039370078740202</c:v>
                </c:pt>
                <c:pt idx="3">
                  <c:v>6.2144638403989996</c:v>
                </c:pt>
                <c:pt idx="4">
                  <c:v>6.2608695652173898</c:v>
                </c:pt>
              </c:numCache>
            </c:numRef>
          </c:val>
          <c:smooth val="0"/>
          <c:extLst>
            <c:ext xmlns:c16="http://schemas.microsoft.com/office/drawing/2014/chart" uri="{C3380CC4-5D6E-409C-BE32-E72D297353CC}">
              <c16:uniqueId val="{00000001-C964-42F8-9A50-E468CCD4B63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DPL!$V$48:$V$53</c:f>
              <c:strCache>
                <c:ptCount val="6"/>
                <c:pt idx="0">
                  <c:v>Current Year</c:v>
                </c:pt>
                <c:pt idx="1">
                  <c:v>Next Year</c:v>
                </c:pt>
                <c:pt idx="2">
                  <c:v>2Yrs Out</c:v>
                </c:pt>
                <c:pt idx="3">
                  <c:v>3Yrs Out</c:v>
                </c:pt>
                <c:pt idx="4">
                  <c:v>4Yrs Out</c:v>
                </c:pt>
                <c:pt idx="5">
                  <c:v>Thereafter</c:v>
                </c:pt>
              </c:strCache>
            </c:strRef>
          </c:cat>
          <c:val>
            <c:numRef>
              <c:f>DPL!$X$48:$X$53</c:f>
              <c:numCache>
                <c:formatCode>#,##0</c:formatCode>
                <c:ptCount val="6"/>
                <c:pt idx="0">
                  <c:v>1050000</c:v>
                </c:pt>
                <c:pt idx="1">
                  <c:v>340000</c:v>
                </c:pt>
                <c:pt idx="2">
                  <c:v>850000</c:v>
                </c:pt>
                <c:pt idx="3">
                  <c:v>300000</c:v>
                </c:pt>
                <c:pt idx="4">
                  <c:v>350000</c:v>
                </c:pt>
                <c:pt idx="5">
                  <c:v>10837000</c:v>
                </c:pt>
              </c:numCache>
            </c:numRef>
          </c:val>
          <c:extLst>
            <c:ext xmlns:c16="http://schemas.microsoft.com/office/drawing/2014/chart" uri="{C3380CC4-5D6E-409C-BE32-E72D297353CC}">
              <c16:uniqueId val="{00000000-4526-4486-AC41-04629615A81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DPL!$D$44</c:f>
              <c:strCache>
                <c:ptCount val="1"/>
                <c:pt idx="0">
                  <c:v>Debt/ Total Capital (%)</c:v>
                </c:pt>
              </c:strCache>
            </c:strRef>
          </c:tx>
          <c:spPr>
            <a:solidFill>
              <a:srgbClr val="FAB81A"/>
            </a:solidFill>
            <a:ln w="25400">
              <a:noFill/>
            </a:ln>
          </c:spPr>
          <c:invertIfNegative val="0"/>
          <c:cat>
            <c:strRef>
              <c:f>DPL!$F$40:$J$40</c:f>
              <c:strCache>
                <c:ptCount val="5"/>
                <c:pt idx="0">
                  <c:v>2021Y</c:v>
                </c:pt>
                <c:pt idx="1">
                  <c:v>2020Y</c:v>
                </c:pt>
                <c:pt idx="2">
                  <c:v>2019Y</c:v>
                </c:pt>
                <c:pt idx="3">
                  <c:v>2018Y</c:v>
                </c:pt>
                <c:pt idx="4">
                  <c:v>2017Y</c:v>
                </c:pt>
              </c:strCache>
            </c:strRef>
          </c:cat>
          <c:val>
            <c:numRef>
              <c:f>DPL!$F$44:$J$44</c:f>
              <c:numCache>
                <c:formatCode>#,##0.00</c:formatCode>
                <c:ptCount val="5"/>
                <c:pt idx="0">
                  <c:v>58.069195000213298</c:v>
                </c:pt>
                <c:pt idx="1">
                  <c:v>56.041828040278901</c:v>
                </c:pt>
                <c:pt idx="2">
                  <c:v>54.5247865143618</c:v>
                </c:pt>
                <c:pt idx="3">
                  <c:v>53.756915937890398</c:v>
                </c:pt>
                <c:pt idx="4">
                  <c:v>53.470943156557603</c:v>
                </c:pt>
              </c:numCache>
            </c:numRef>
          </c:val>
          <c:extLst>
            <c:ext xmlns:c16="http://schemas.microsoft.com/office/drawing/2014/chart" uri="{C3380CC4-5D6E-409C-BE32-E72D297353CC}">
              <c16:uniqueId val="{00000000-6FD5-40B7-AAF6-5C32DC4A80E6}"/>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DPL!$V$71</c:f>
              <c:strCache>
                <c:ptCount val="1"/>
                <c:pt idx="0">
                  <c:v> Average Debt/ EBITDA (x)</c:v>
                </c:pt>
              </c:strCache>
            </c:strRef>
          </c:tx>
          <c:spPr>
            <a:ln w="25400">
              <a:solidFill>
                <a:srgbClr val="5B5E5E"/>
              </a:solidFill>
              <a:prstDash val="solid"/>
            </a:ln>
          </c:spPr>
          <c:marker>
            <c:symbol val="none"/>
          </c:marker>
          <c:cat>
            <c:strRef>
              <c:f>DPL!$F$40:$J$40</c:f>
              <c:strCache>
                <c:ptCount val="5"/>
                <c:pt idx="0">
                  <c:v>2021Y</c:v>
                </c:pt>
                <c:pt idx="1">
                  <c:v>2020Y</c:v>
                </c:pt>
                <c:pt idx="2">
                  <c:v>2019Y</c:v>
                </c:pt>
                <c:pt idx="3">
                  <c:v>2018Y</c:v>
                </c:pt>
                <c:pt idx="4">
                  <c:v>2017Y</c:v>
                </c:pt>
              </c:strCache>
            </c:strRef>
          </c:cat>
          <c:val>
            <c:numRef>
              <c:f>DPL!$X$71:$AB$71</c:f>
              <c:numCache>
                <c:formatCode>#,##0.00</c:formatCode>
                <c:ptCount val="5"/>
                <c:pt idx="0">
                  <c:v>4.5344061166429599</c:v>
                </c:pt>
                <c:pt idx="1">
                  <c:v>4.0805971582181302</c:v>
                </c:pt>
                <c:pt idx="2">
                  <c:v>3.83247578692494</c:v>
                </c:pt>
                <c:pt idx="3">
                  <c:v>3.54870585874799</c:v>
                </c:pt>
                <c:pt idx="4">
                  <c:v>3.3450265522875799</c:v>
                </c:pt>
              </c:numCache>
            </c:numRef>
          </c:val>
          <c:smooth val="0"/>
          <c:extLst>
            <c:ext xmlns:c16="http://schemas.microsoft.com/office/drawing/2014/chart" uri="{C3380CC4-5D6E-409C-BE32-E72D297353CC}">
              <c16:uniqueId val="{00000001-6FD5-40B7-AAF6-5C32DC4A80E6}"/>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BA3-4344-9541-EA00AE9C92DE}"/>
              </c:ext>
            </c:extLst>
          </c:dPt>
          <c:dPt>
            <c:idx val="1"/>
            <c:bubble3D val="0"/>
            <c:spPr>
              <a:solidFill>
                <a:srgbClr val="5B5E5E"/>
              </a:solidFill>
              <a:ln w="25400">
                <a:noFill/>
              </a:ln>
            </c:spPr>
            <c:extLst>
              <c:ext xmlns:c16="http://schemas.microsoft.com/office/drawing/2014/chart" uri="{C3380CC4-5D6E-409C-BE32-E72D297353CC}">
                <c16:uniqueId val="{00000003-3BA3-4344-9541-EA00AE9C92DE}"/>
              </c:ext>
            </c:extLst>
          </c:dPt>
          <c:dPt>
            <c:idx val="2"/>
            <c:bubble3D val="0"/>
            <c:spPr>
              <a:solidFill>
                <a:srgbClr val="008794"/>
              </a:solidFill>
              <a:ln w="25400">
                <a:noFill/>
              </a:ln>
            </c:spPr>
            <c:extLst>
              <c:ext xmlns:c16="http://schemas.microsoft.com/office/drawing/2014/chart" uri="{C3380CC4-5D6E-409C-BE32-E72D297353CC}">
                <c16:uniqueId val="{00000005-3BA3-4344-9541-EA00AE9C92DE}"/>
              </c:ext>
            </c:extLst>
          </c:dPt>
          <c:cat>
            <c:multiLvlStrRef>
              <c:f>APC!$V$67:$X$69</c:f>
              <c:multiLvlStrCache>
                <c:ptCount val="3"/>
                <c:lvl>
                  <c:pt idx="0">
                    <c:v>47.00%</c:v>
                  </c:pt>
                  <c:pt idx="1">
                    <c:v>0.00%</c:v>
                  </c:pt>
                  <c:pt idx="2">
                    <c:v>53.00%</c:v>
                  </c:pt>
                </c:lvl>
                <c:lvl>
                  <c:pt idx="0">
                    <c:v>Commom Equity -</c:v>
                  </c:pt>
                  <c:pt idx="1">
                    <c:v>Total Preferred -</c:v>
                  </c:pt>
                  <c:pt idx="2">
                    <c:v>Total Debt -</c:v>
                  </c:pt>
                </c:lvl>
              </c:multiLvlStrCache>
            </c:multiLvlStrRef>
          </c:cat>
          <c:val>
            <c:numRef>
              <c:f>APC!$X$67:$X$69</c:f>
              <c:numCache>
                <c:formatCode>0.00"%"</c:formatCode>
                <c:ptCount val="3"/>
                <c:pt idx="0">
                  <c:v>46.999282052319202</c:v>
                </c:pt>
                <c:pt idx="1">
                  <c:v>0</c:v>
                </c:pt>
                <c:pt idx="2">
                  <c:v>53.000717947680798</c:v>
                </c:pt>
              </c:numCache>
            </c:numRef>
          </c:val>
          <c:extLst>
            <c:ext xmlns:c16="http://schemas.microsoft.com/office/drawing/2014/chart" uri="{C3380CC4-5D6E-409C-BE32-E72D297353CC}">
              <c16:uniqueId val="{00000006-3BA3-4344-9541-EA00AE9C92D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ALE!$V$48:$V$53</c:f>
              <c:strCache>
                <c:ptCount val="6"/>
                <c:pt idx="0">
                  <c:v>Current Year</c:v>
                </c:pt>
                <c:pt idx="1">
                  <c:v>Next Year</c:v>
                </c:pt>
                <c:pt idx="2">
                  <c:v>2Yrs Out</c:v>
                </c:pt>
                <c:pt idx="3">
                  <c:v>3Yrs Out</c:v>
                </c:pt>
                <c:pt idx="4">
                  <c:v>4Yrs Out</c:v>
                </c:pt>
                <c:pt idx="5">
                  <c:v>Thereafter</c:v>
                </c:pt>
              </c:strCache>
            </c:strRef>
          </c:cat>
          <c:val>
            <c:numRef>
              <c:f>ALE!$X$48:$X$53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1AC0-4216-ACC4-515B6C7640C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APC!$V$60</c:f>
              <c:strCache>
                <c:ptCount val="1"/>
                <c:pt idx="0">
                  <c:v>EBITDA ($000)</c:v>
                </c:pt>
              </c:strCache>
            </c:strRef>
          </c:tx>
          <c:spPr>
            <a:solidFill>
              <a:srgbClr val="FAB81A"/>
            </a:solidFill>
            <a:ln w="25400">
              <a:noFill/>
            </a:ln>
          </c:spPr>
          <c:invertIfNegative val="0"/>
          <c:cat>
            <c:strRef>
              <c:f>APC!$F$40:$J$40</c:f>
              <c:strCache>
                <c:ptCount val="5"/>
                <c:pt idx="0">
                  <c:v>2021Y</c:v>
                </c:pt>
                <c:pt idx="1">
                  <c:v>2020Y</c:v>
                </c:pt>
                <c:pt idx="2">
                  <c:v>2019Y</c:v>
                </c:pt>
                <c:pt idx="3">
                  <c:v>2018Y</c:v>
                </c:pt>
                <c:pt idx="4">
                  <c:v>2017Y</c:v>
                </c:pt>
              </c:strCache>
            </c:strRef>
          </c:cat>
          <c:val>
            <c:numRef>
              <c:f>APC!$F$76:$J$76</c:f>
              <c:numCache>
                <c:formatCode>#,##0</c:formatCode>
                <c:ptCount val="5"/>
                <c:pt idx="0">
                  <c:v>1131200</c:v>
                </c:pt>
                <c:pt idx="1">
                  <c:v>1099100</c:v>
                </c:pt>
                <c:pt idx="2">
                  <c:v>900100</c:v>
                </c:pt>
                <c:pt idx="3">
                  <c:v>946100</c:v>
                </c:pt>
                <c:pt idx="4">
                  <c:v>1115400</c:v>
                </c:pt>
              </c:numCache>
            </c:numRef>
          </c:val>
          <c:extLst>
            <c:ext xmlns:c16="http://schemas.microsoft.com/office/drawing/2014/chart" uri="{C3380CC4-5D6E-409C-BE32-E72D297353CC}">
              <c16:uniqueId val="{00000000-7093-475B-B449-255D4E4A0C6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APC!$V$61</c:f>
              <c:strCache>
                <c:ptCount val="1"/>
                <c:pt idx="0">
                  <c:v>EBITDA/ Interest Expense (x)</c:v>
                </c:pt>
              </c:strCache>
            </c:strRef>
          </c:tx>
          <c:spPr>
            <a:ln w="25400">
              <a:solidFill>
                <a:srgbClr val="5B5E5E"/>
              </a:solidFill>
              <a:prstDash val="solid"/>
            </a:ln>
          </c:spPr>
          <c:marker>
            <c:symbol val="none"/>
          </c:marker>
          <c:cat>
            <c:strRef>
              <c:f>APC!$F$40:$J$40</c:f>
              <c:strCache>
                <c:ptCount val="5"/>
                <c:pt idx="0">
                  <c:v>2021Y</c:v>
                </c:pt>
                <c:pt idx="1">
                  <c:v>2020Y</c:v>
                </c:pt>
                <c:pt idx="2">
                  <c:v>2019Y</c:v>
                </c:pt>
                <c:pt idx="3">
                  <c:v>2018Y</c:v>
                </c:pt>
                <c:pt idx="4">
                  <c:v>2017Y</c:v>
                </c:pt>
              </c:strCache>
            </c:strRef>
          </c:cat>
          <c:val>
            <c:numRef>
              <c:f>APC!$X$61:$AB$61</c:f>
              <c:numCache>
                <c:formatCode>#,##0.00</c:formatCode>
                <c:ptCount val="5"/>
                <c:pt idx="0">
                  <c:v>5.2859813084112197</c:v>
                </c:pt>
                <c:pt idx="1">
                  <c:v>5.0510110294117601</c:v>
                </c:pt>
                <c:pt idx="2">
                  <c:v>4.3907317073170704</c:v>
                </c:pt>
                <c:pt idx="3">
                  <c:v>4.8567761806981498</c:v>
                </c:pt>
                <c:pt idx="4">
                  <c:v>5.8428496595075998</c:v>
                </c:pt>
              </c:numCache>
            </c:numRef>
          </c:val>
          <c:smooth val="0"/>
          <c:extLst>
            <c:ext xmlns:c16="http://schemas.microsoft.com/office/drawing/2014/chart" uri="{C3380CC4-5D6E-409C-BE32-E72D297353CC}">
              <c16:uniqueId val="{00000001-7093-475B-B449-255D4E4A0C6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APC!$V$48:$V$53</c:f>
              <c:strCache>
                <c:ptCount val="6"/>
                <c:pt idx="0">
                  <c:v>Current Year</c:v>
                </c:pt>
                <c:pt idx="1">
                  <c:v>Next Year</c:v>
                </c:pt>
                <c:pt idx="2">
                  <c:v>2Yrs Out</c:v>
                </c:pt>
                <c:pt idx="3">
                  <c:v>3Yrs Out</c:v>
                </c:pt>
                <c:pt idx="4">
                  <c:v>4Yrs Out</c:v>
                </c:pt>
                <c:pt idx="5">
                  <c:v>Thereafter</c:v>
                </c:pt>
              </c:strCache>
            </c:strRef>
          </c:cat>
          <c:val>
            <c:numRef>
              <c:f>APC!$X$48:$X$53</c:f>
              <c:numCache>
                <c:formatCode>#,##0</c:formatCode>
                <c:ptCount val="6"/>
                <c:pt idx="0">
                  <c:v>687600</c:v>
                </c:pt>
                <c:pt idx="1">
                  <c:v>35700</c:v>
                </c:pt>
                <c:pt idx="2">
                  <c:v>121800</c:v>
                </c:pt>
                <c:pt idx="3">
                  <c:v>451100</c:v>
                </c:pt>
                <c:pt idx="4">
                  <c:v>33600</c:v>
                </c:pt>
                <c:pt idx="5">
                  <c:v>3891500</c:v>
                </c:pt>
              </c:numCache>
            </c:numRef>
          </c:val>
          <c:extLst>
            <c:ext xmlns:c16="http://schemas.microsoft.com/office/drawing/2014/chart" uri="{C3380CC4-5D6E-409C-BE32-E72D297353CC}">
              <c16:uniqueId val="{00000000-7576-49E8-A026-6D9C8BF471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APC!$D$44</c:f>
              <c:strCache>
                <c:ptCount val="1"/>
                <c:pt idx="0">
                  <c:v>Debt/ Total Capital (%)</c:v>
                </c:pt>
              </c:strCache>
            </c:strRef>
          </c:tx>
          <c:spPr>
            <a:solidFill>
              <a:srgbClr val="FAB81A"/>
            </a:solidFill>
            <a:ln w="25400">
              <a:noFill/>
            </a:ln>
          </c:spPr>
          <c:invertIfNegative val="0"/>
          <c:cat>
            <c:strRef>
              <c:f>APC!$F$40:$J$40</c:f>
              <c:strCache>
                <c:ptCount val="5"/>
                <c:pt idx="0">
                  <c:v>2021Y</c:v>
                </c:pt>
                <c:pt idx="1">
                  <c:v>2020Y</c:v>
                </c:pt>
                <c:pt idx="2">
                  <c:v>2019Y</c:v>
                </c:pt>
                <c:pt idx="3">
                  <c:v>2018Y</c:v>
                </c:pt>
                <c:pt idx="4">
                  <c:v>2017Y</c:v>
                </c:pt>
              </c:strCache>
            </c:strRef>
          </c:cat>
          <c:val>
            <c:numRef>
              <c:f>APC!$F$44:$J$44</c:f>
              <c:numCache>
                <c:formatCode>#,##0.00</c:formatCode>
                <c:ptCount val="5"/>
                <c:pt idx="0">
                  <c:v>53.000717947680798</c:v>
                </c:pt>
                <c:pt idx="1">
                  <c:v>53.377334191886703</c:v>
                </c:pt>
                <c:pt idx="2">
                  <c:v>53.086947233497099</c:v>
                </c:pt>
                <c:pt idx="3">
                  <c:v>51.815590382602998</c:v>
                </c:pt>
                <c:pt idx="4">
                  <c:v>52.515570200072403</c:v>
                </c:pt>
              </c:numCache>
            </c:numRef>
          </c:val>
          <c:extLst>
            <c:ext xmlns:c16="http://schemas.microsoft.com/office/drawing/2014/chart" uri="{C3380CC4-5D6E-409C-BE32-E72D297353CC}">
              <c16:uniqueId val="{00000000-C6A8-40EB-A74E-9353DBD21CC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APC!$V$71</c:f>
              <c:strCache>
                <c:ptCount val="1"/>
                <c:pt idx="0">
                  <c:v> Average Debt/ EBITDA (x)</c:v>
                </c:pt>
              </c:strCache>
            </c:strRef>
          </c:tx>
          <c:spPr>
            <a:ln w="25400">
              <a:solidFill>
                <a:srgbClr val="5B5E5E"/>
              </a:solidFill>
              <a:prstDash val="solid"/>
            </a:ln>
          </c:spPr>
          <c:marker>
            <c:symbol val="none"/>
          </c:marker>
          <c:cat>
            <c:strRef>
              <c:f>APC!$F$40:$J$40</c:f>
              <c:strCache>
                <c:ptCount val="5"/>
                <c:pt idx="0">
                  <c:v>2021Y</c:v>
                </c:pt>
                <c:pt idx="1">
                  <c:v>2020Y</c:v>
                </c:pt>
                <c:pt idx="2">
                  <c:v>2019Y</c:v>
                </c:pt>
                <c:pt idx="3">
                  <c:v>2018Y</c:v>
                </c:pt>
                <c:pt idx="4">
                  <c:v>2017Y</c:v>
                </c:pt>
              </c:strCache>
            </c:strRef>
          </c:cat>
          <c:val>
            <c:numRef>
              <c:f>APC!$X$71:$AB$71</c:f>
              <c:numCache>
                <c:formatCode>#,##0.00</c:formatCode>
                <c:ptCount val="5"/>
                <c:pt idx="0">
                  <c:v>4.4606943953323901</c:v>
                </c:pt>
                <c:pt idx="1">
                  <c:v>4.4305568192157203</c:v>
                </c:pt>
                <c:pt idx="2">
                  <c:v>5.03445450505499</c:v>
                </c:pt>
                <c:pt idx="3">
                  <c:v>4.4603107493922396</c:v>
                </c:pt>
                <c:pt idx="4">
                  <c:v>3.6866258741258702</c:v>
                </c:pt>
              </c:numCache>
            </c:numRef>
          </c:val>
          <c:smooth val="0"/>
          <c:extLst>
            <c:ext xmlns:c16="http://schemas.microsoft.com/office/drawing/2014/chart" uri="{C3380CC4-5D6E-409C-BE32-E72D297353CC}">
              <c16:uniqueId val="{00000001-C6A8-40EB-A74E-9353DBD21CC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038-40F8-8254-DE04DB014745}"/>
              </c:ext>
            </c:extLst>
          </c:dPt>
          <c:dPt>
            <c:idx val="1"/>
            <c:bubble3D val="0"/>
            <c:spPr>
              <a:solidFill>
                <a:srgbClr val="5B5E5E"/>
              </a:solidFill>
              <a:ln w="25400">
                <a:noFill/>
              </a:ln>
            </c:spPr>
            <c:extLst>
              <c:ext xmlns:c16="http://schemas.microsoft.com/office/drawing/2014/chart" uri="{C3380CC4-5D6E-409C-BE32-E72D297353CC}">
                <c16:uniqueId val="{00000003-4038-40F8-8254-DE04DB014745}"/>
              </c:ext>
            </c:extLst>
          </c:dPt>
          <c:dPt>
            <c:idx val="2"/>
            <c:bubble3D val="0"/>
            <c:spPr>
              <a:solidFill>
                <a:srgbClr val="008794"/>
              </a:solidFill>
              <a:ln w="25400">
                <a:noFill/>
              </a:ln>
            </c:spPr>
            <c:extLst>
              <c:ext xmlns:c16="http://schemas.microsoft.com/office/drawing/2014/chart" uri="{C3380CC4-5D6E-409C-BE32-E72D297353CC}">
                <c16:uniqueId val="{00000005-4038-40F8-8254-DE04DB014745}"/>
              </c:ext>
            </c:extLst>
          </c:dPt>
          <c:cat>
            <c:multiLvlStrRef>
              <c:f>AGR!$V$67:$X$69</c:f>
              <c:multiLvlStrCache>
                <c:ptCount val="3"/>
                <c:lvl>
                  <c:pt idx="0">
                    <c:v>66.53%</c:v>
                  </c:pt>
                  <c:pt idx="1">
                    <c:v>0.00%</c:v>
                  </c:pt>
                  <c:pt idx="2">
                    <c:v>30.38%</c:v>
                  </c:pt>
                </c:lvl>
                <c:lvl>
                  <c:pt idx="0">
                    <c:v>Commom Equity -</c:v>
                  </c:pt>
                  <c:pt idx="1">
                    <c:v>Total Preferred -</c:v>
                  </c:pt>
                  <c:pt idx="2">
                    <c:v>Total Debt -</c:v>
                  </c:pt>
                </c:lvl>
              </c:multiLvlStrCache>
            </c:multiLvlStrRef>
          </c:cat>
          <c:val>
            <c:numRef>
              <c:f>AGR!$X$67:$X$69</c:f>
              <c:numCache>
                <c:formatCode>0.00"%"</c:formatCode>
                <c:ptCount val="3"/>
                <c:pt idx="0">
                  <c:v>66.531808035714306</c:v>
                </c:pt>
                <c:pt idx="1">
                  <c:v>0</c:v>
                </c:pt>
                <c:pt idx="2">
                  <c:v>30.3815569196429</c:v>
                </c:pt>
              </c:numCache>
            </c:numRef>
          </c:val>
          <c:extLst>
            <c:ext xmlns:c16="http://schemas.microsoft.com/office/drawing/2014/chart" uri="{C3380CC4-5D6E-409C-BE32-E72D297353CC}">
              <c16:uniqueId val="{00000006-4038-40F8-8254-DE04DB01474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AGR!$V$60</c:f>
              <c:strCache>
                <c:ptCount val="1"/>
                <c:pt idx="0">
                  <c:v>EBITDA ($000)</c:v>
                </c:pt>
              </c:strCache>
            </c:strRef>
          </c:tx>
          <c:spPr>
            <a:solidFill>
              <a:srgbClr val="FAB81A"/>
            </a:solidFill>
            <a:ln w="25400">
              <a:noFill/>
            </a:ln>
          </c:spPr>
          <c:invertIfNegative val="0"/>
          <c:cat>
            <c:strRef>
              <c:f>AGR!$F$40:$J$40</c:f>
              <c:strCache>
                <c:ptCount val="5"/>
                <c:pt idx="0">
                  <c:v>2021Y</c:v>
                </c:pt>
                <c:pt idx="1">
                  <c:v>2020Y</c:v>
                </c:pt>
                <c:pt idx="2">
                  <c:v>2019Y</c:v>
                </c:pt>
                <c:pt idx="3">
                  <c:v>2018Y</c:v>
                </c:pt>
                <c:pt idx="4">
                  <c:v>2017Y</c:v>
                </c:pt>
              </c:strCache>
            </c:strRef>
          </c:cat>
          <c:val>
            <c:numRef>
              <c:f>AGR!$F$76:$J$76</c:f>
              <c:numCache>
                <c:formatCode>#,##0</c:formatCode>
                <c:ptCount val="5"/>
                <c:pt idx="0">
                  <c:v>1988000</c:v>
                </c:pt>
                <c:pt idx="1">
                  <c:v>1882000</c:v>
                </c:pt>
                <c:pt idx="2">
                  <c:v>2067000</c:v>
                </c:pt>
                <c:pt idx="3">
                  <c:v>1938000</c:v>
                </c:pt>
                <c:pt idx="4">
                  <c:v>1237000</c:v>
                </c:pt>
              </c:numCache>
            </c:numRef>
          </c:val>
          <c:extLst>
            <c:ext xmlns:c16="http://schemas.microsoft.com/office/drawing/2014/chart" uri="{C3380CC4-5D6E-409C-BE32-E72D297353CC}">
              <c16:uniqueId val="{00000000-D017-4FE5-B44B-F6C37D58118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AGR!$V$61</c:f>
              <c:strCache>
                <c:ptCount val="1"/>
                <c:pt idx="0">
                  <c:v>EBITDA/ Interest Expense (x)</c:v>
                </c:pt>
              </c:strCache>
            </c:strRef>
          </c:tx>
          <c:spPr>
            <a:ln w="25400">
              <a:solidFill>
                <a:srgbClr val="5B5E5E"/>
              </a:solidFill>
              <a:prstDash val="solid"/>
            </a:ln>
          </c:spPr>
          <c:marker>
            <c:symbol val="none"/>
          </c:marker>
          <c:cat>
            <c:strRef>
              <c:f>AGR!$F$40:$J$40</c:f>
              <c:strCache>
                <c:ptCount val="5"/>
                <c:pt idx="0">
                  <c:v>2021Y</c:v>
                </c:pt>
                <c:pt idx="1">
                  <c:v>2020Y</c:v>
                </c:pt>
                <c:pt idx="2">
                  <c:v>2019Y</c:v>
                </c:pt>
                <c:pt idx="3">
                  <c:v>2018Y</c:v>
                </c:pt>
                <c:pt idx="4">
                  <c:v>2017Y</c:v>
                </c:pt>
              </c:strCache>
            </c:strRef>
          </c:cat>
          <c:val>
            <c:numRef>
              <c:f>AGR!$X$61:$AB$61</c:f>
              <c:numCache>
                <c:formatCode>#,##0.00</c:formatCode>
                <c:ptCount val="5"/>
                <c:pt idx="0">
                  <c:v>6.6711409395973202</c:v>
                </c:pt>
                <c:pt idx="1">
                  <c:v>5.9556962025316498</c:v>
                </c:pt>
                <c:pt idx="2">
                  <c:v>6.6677419354838703</c:v>
                </c:pt>
                <c:pt idx="3">
                  <c:v>6.3960396039603999</c:v>
                </c:pt>
                <c:pt idx="4">
                  <c:v>4.41785714285714</c:v>
                </c:pt>
              </c:numCache>
            </c:numRef>
          </c:val>
          <c:smooth val="0"/>
          <c:extLst>
            <c:ext xmlns:c16="http://schemas.microsoft.com/office/drawing/2014/chart" uri="{C3380CC4-5D6E-409C-BE32-E72D297353CC}">
              <c16:uniqueId val="{00000001-D017-4FE5-B44B-F6C37D58118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AGR!$V$48:$V$53</c:f>
              <c:strCache>
                <c:ptCount val="6"/>
                <c:pt idx="0">
                  <c:v>Current Year</c:v>
                </c:pt>
                <c:pt idx="1">
                  <c:v>Next Year</c:v>
                </c:pt>
                <c:pt idx="2">
                  <c:v>2Yrs Out</c:v>
                </c:pt>
                <c:pt idx="3">
                  <c:v>3Yrs Out</c:v>
                </c:pt>
                <c:pt idx="4">
                  <c:v>4Yrs Out</c:v>
                </c:pt>
                <c:pt idx="5">
                  <c:v>Thereafter</c:v>
                </c:pt>
              </c:strCache>
            </c:strRef>
          </c:cat>
          <c:val>
            <c:numRef>
              <c:f>AGR!$X$48:$X$53</c:f>
              <c:numCache>
                <c:formatCode>#,##0</c:formatCode>
                <c:ptCount val="6"/>
                <c:pt idx="0">
                  <c:v>537000</c:v>
                </c:pt>
                <c:pt idx="1">
                  <c:v>492000</c:v>
                </c:pt>
                <c:pt idx="2">
                  <c:v>635000</c:v>
                </c:pt>
                <c:pt idx="3">
                  <c:v>1109000</c:v>
                </c:pt>
                <c:pt idx="4">
                  <c:v>662000</c:v>
                </c:pt>
                <c:pt idx="5">
                  <c:v>5123000</c:v>
                </c:pt>
              </c:numCache>
            </c:numRef>
          </c:val>
          <c:extLst>
            <c:ext xmlns:c16="http://schemas.microsoft.com/office/drawing/2014/chart" uri="{C3380CC4-5D6E-409C-BE32-E72D297353CC}">
              <c16:uniqueId val="{00000000-F069-41E8-88EA-71D70414D85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AGR!$D$44</c:f>
              <c:strCache>
                <c:ptCount val="1"/>
                <c:pt idx="0">
                  <c:v>Debt/ Total Capital (%)</c:v>
                </c:pt>
              </c:strCache>
            </c:strRef>
          </c:tx>
          <c:spPr>
            <a:solidFill>
              <a:srgbClr val="FAB81A"/>
            </a:solidFill>
            <a:ln w="25400">
              <a:noFill/>
            </a:ln>
          </c:spPr>
          <c:invertIfNegative val="0"/>
          <c:cat>
            <c:strRef>
              <c:f>AGR!$F$40:$J$40</c:f>
              <c:strCache>
                <c:ptCount val="5"/>
                <c:pt idx="0">
                  <c:v>2021Y</c:v>
                </c:pt>
                <c:pt idx="1">
                  <c:v>2020Y</c:v>
                </c:pt>
                <c:pt idx="2">
                  <c:v>2019Y</c:v>
                </c:pt>
                <c:pt idx="3">
                  <c:v>2018Y</c:v>
                </c:pt>
                <c:pt idx="4">
                  <c:v>2017Y</c:v>
                </c:pt>
              </c:strCache>
            </c:strRef>
          </c:cat>
          <c:val>
            <c:numRef>
              <c:f>AGR!$F$44:$J$44</c:f>
              <c:numCache>
                <c:formatCode>#,##0.00</c:formatCode>
                <c:ptCount val="5"/>
                <c:pt idx="0">
                  <c:v>30.3815569196429</c:v>
                </c:pt>
                <c:pt idx="1">
                  <c:v>41.784072098583799</c:v>
                </c:pt>
                <c:pt idx="2">
                  <c:v>34.393075786362701</c:v>
                </c:pt>
                <c:pt idx="3">
                  <c:v>29.188120632585498</c:v>
                </c:pt>
                <c:pt idx="4">
                  <c:v>28.996754621137299</c:v>
                </c:pt>
              </c:numCache>
            </c:numRef>
          </c:val>
          <c:extLst>
            <c:ext xmlns:c16="http://schemas.microsoft.com/office/drawing/2014/chart" uri="{C3380CC4-5D6E-409C-BE32-E72D297353CC}">
              <c16:uniqueId val="{00000000-6D3C-4AC3-B512-0A722A8AD1F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AGR!$V$71</c:f>
              <c:strCache>
                <c:ptCount val="1"/>
                <c:pt idx="0">
                  <c:v> Average Debt/ EBITDA (x)</c:v>
                </c:pt>
              </c:strCache>
            </c:strRef>
          </c:tx>
          <c:spPr>
            <a:ln w="25400">
              <a:solidFill>
                <a:srgbClr val="5B5E5E"/>
              </a:solidFill>
              <a:prstDash val="solid"/>
            </a:ln>
          </c:spPr>
          <c:marker>
            <c:symbol val="none"/>
          </c:marker>
          <c:cat>
            <c:strRef>
              <c:f>AGR!$F$40:$J$40</c:f>
              <c:strCache>
                <c:ptCount val="5"/>
                <c:pt idx="0">
                  <c:v>2021Y</c:v>
                </c:pt>
                <c:pt idx="1">
                  <c:v>2020Y</c:v>
                </c:pt>
                <c:pt idx="2">
                  <c:v>2019Y</c:v>
                </c:pt>
                <c:pt idx="3">
                  <c:v>2018Y</c:v>
                </c:pt>
                <c:pt idx="4">
                  <c:v>2017Y</c:v>
                </c:pt>
              </c:strCache>
            </c:strRef>
          </c:cat>
          <c:val>
            <c:numRef>
              <c:f>AGR!$X$71:$AB$71</c:f>
              <c:numCache>
                <c:formatCode>#,##0.00</c:formatCode>
                <c:ptCount val="5"/>
                <c:pt idx="0">
                  <c:v>4.6592052313883299</c:v>
                </c:pt>
                <c:pt idx="1">
                  <c:v>4.6926806588735399</c:v>
                </c:pt>
                <c:pt idx="2">
                  <c:v>3.5134857281083698</c:v>
                </c:pt>
                <c:pt idx="3">
                  <c:v>3.1326109391124901</c:v>
                </c:pt>
                <c:pt idx="4">
                  <c:v>4.4372473726758299</c:v>
                </c:pt>
              </c:numCache>
            </c:numRef>
          </c:val>
          <c:smooth val="0"/>
          <c:extLst>
            <c:ext xmlns:c16="http://schemas.microsoft.com/office/drawing/2014/chart" uri="{C3380CC4-5D6E-409C-BE32-E72D297353CC}">
              <c16:uniqueId val="{00000001-6D3C-4AC3-B512-0A722A8AD1F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A7A-4430-B227-7384860387B3}"/>
              </c:ext>
            </c:extLst>
          </c:dPt>
          <c:dPt>
            <c:idx val="1"/>
            <c:bubble3D val="0"/>
            <c:spPr>
              <a:solidFill>
                <a:srgbClr val="5B5E5E"/>
              </a:solidFill>
              <a:ln w="25400">
                <a:noFill/>
              </a:ln>
            </c:spPr>
            <c:extLst>
              <c:ext xmlns:c16="http://schemas.microsoft.com/office/drawing/2014/chart" uri="{C3380CC4-5D6E-409C-BE32-E72D297353CC}">
                <c16:uniqueId val="{00000003-4A7A-4430-B227-7384860387B3}"/>
              </c:ext>
            </c:extLst>
          </c:dPt>
          <c:dPt>
            <c:idx val="2"/>
            <c:bubble3D val="0"/>
            <c:spPr>
              <a:solidFill>
                <a:srgbClr val="008794"/>
              </a:solidFill>
              <a:ln w="25400">
                <a:noFill/>
              </a:ln>
            </c:spPr>
            <c:extLst>
              <c:ext xmlns:c16="http://schemas.microsoft.com/office/drawing/2014/chart" uri="{C3380CC4-5D6E-409C-BE32-E72D297353CC}">
                <c16:uniqueId val="{00000005-4A7A-4430-B227-7384860387B3}"/>
              </c:ext>
            </c:extLst>
          </c:dPt>
          <c:cat>
            <c:multiLvlStrRef>
              <c:f>AVA!$V$67:$X$69</c:f>
              <c:multiLvlStrCache>
                <c:ptCount val="3"/>
                <c:lvl>
                  <c:pt idx="0">
                    <c:v>45.29%</c:v>
                  </c:pt>
                  <c:pt idx="1">
                    <c:v>0.00%</c:v>
                  </c:pt>
                  <c:pt idx="2">
                    <c:v>54.71%</c:v>
                  </c:pt>
                </c:lvl>
                <c:lvl>
                  <c:pt idx="0">
                    <c:v>Commom Equity -</c:v>
                  </c:pt>
                  <c:pt idx="1">
                    <c:v>Total Preferred -</c:v>
                  </c:pt>
                  <c:pt idx="2">
                    <c:v>Total Debt -</c:v>
                  </c:pt>
                </c:lvl>
              </c:multiLvlStrCache>
            </c:multiLvlStrRef>
          </c:cat>
          <c:val>
            <c:numRef>
              <c:f>AVA!$X$67:$X$69</c:f>
              <c:numCache>
                <c:formatCode>0.00"%"</c:formatCode>
                <c:ptCount val="3"/>
                <c:pt idx="0">
                  <c:v>45.288234484309598</c:v>
                </c:pt>
                <c:pt idx="1">
                  <c:v>0</c:v>
                </c:pt>
                <c:pt idx="2">
                  <c:v>54.711765515690402</c:v>
                </c:pt>
              </c:numCache>
            </c:numRef>
          </c:val>
          <c:extLst>
            <c:ext xmlns:c16="http://schemas.microsoft.com/office/drawing/2014/chart" uri="{C3380CC4-5D6E-409C-BE32-E72D297353CC}">
              <c16:uniqueId val="{00000006-4A7A-4430-B227-7384860387B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AVA!$V$60</c:f>
              <c:strCache>
                <c:ptCount val="1"/>
                <c:pt idx="0">
                  <c:v>EBITDA ($000)</c:v>
                </c:pt>
              </c:strCache>
            </c:strRef>
          </c:tx>
          <c:spPr>
            <a:solidFill>
              <a:srgbClr val="FAB81A"/>
            </a:solidFill>
            <a:ln w="25400">
              <a:noFill/>
            </a:ln>
          </c:spPr>
          <c:invertIfNegative val="0"/>
          <c:cat>
            <c:strRef>
              <c:f>AVA!$F$40:$J$40</c:f>
              <c:strCache>
                <c:ptCount val="5"/>
                <c:pt idx="0">
                  <c:v>2021Y</c:v>
                </c:pt>
                <c:pt idx="1">
                  <c:v>2020Y</c:v>
                </c:pt>
                <c:pt idx="2">
                  <c:v>2019Y</c:v>
                </c:pt>
                <c:pt idx="3">
                  <c:v>2018Y</c:v>
                </c:pt>
                <c:pt idx="4">
                  <c:v>2017Y</c:v>
                </c:pt>
              </c:strCache>
            </c:strRef>
          </c:cat>
          <c:val>
            <c:numRef>
              <c:f>AVA!$F$76:$J$76</c:f>
              <c:numCache>
                <c:formatCode>#,##0</c:formatCode>
                <c:ptCount val="5"/>
                <c:pt idx="0">
                  <c:v>493706</c:v>
                </c:pt>
                <c:pt idx="1">
                  <c:v>461740</c:v>
                </c:pt>
                <c:pt idx="2">
                  <c:v>534311</c:v>
                </c:pt>
                <c:pt idx="3">
                  <c:v>446973</c:v>
                </c:pt>
                <c:pt idx="4">
                  <c:v>467227</c:v>
                </c:pt>
              </c:numCache>
            </c:numRef>
          </c:val>
          <c:extLst>
            <c:ext xmlns:c16="http://schemas.microsoft.com/office/drawing/2014/chart" uri="{C3380CC4-5D6E-409C-BE32-E72D297353CC}">
              <c16:uniqueId val="{00000000-ED6D-4AB7-8842-81384FCA67B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AVA!$V$61</c:f>
              <c:strCache>
                <c:ptCount val="1"/>
                <c:pt idx="0">
                  <c:v>EBITDA/ Interest Expense (x)</c:v>
                </c:pt>
              </c:strCache>
            </c:strRef>
          </c:tx>
          <c:spPr>
            <a:ln w="25400">
              <a:solidFill>
                <a:srgbClr val="5B5E5E"/>
              </a:solidFill>
              <a:prstDash val="solid"/>
            </a:ln>
          </c:spPr>
          <c:marker>
            <c:symbol val="none"/>
          </c:marker>
          <c:cat>
            <c:strRef>
              <c:f>AVA!$F$40:$J$40</c:f>
              <c:strCache>
                <c:ptCount val="5"/>
                <c:pt idx="0">
                  <c:v>2021Y</c:v>
                </c:pt>
                <c:pt idx="1">
                  <c:v>2020Y</c:v>
                </c:pt>
                <c:pt idx="2">
                  <c:v>2019Y</c:v>
                </c:pt>
                <c:pt idx="3">
                  <c:v>2018Y</c:v>
                </c:pt>
                <c:pt idx="4">
                  <c:v>2017Y</c:v>
                </c:pt>
              </c:strCache>
            </c:strRef>
          </c:cat>
          <c:val>
            <c:numRef>
              <c:f>AVA!$X$61:$AB$61</c:f>
              <c:numCache>
                <c:formatCode>#,##0.00</c:formatCode>
                <c:ptCount val="5"/>
                <c:pt idx="0">
                  <c:v>4.8324377232907496</c:v>
                </c:pt>
                <c:pt idx="1">
                  <c:v>4.5726791974489496</c:v>
                </c:pt>
                <c:pt idx="2">
                  <c:v>5.3335096825713704</c:v>
                </c:pt>
                <c:pt idx="3">
                  <c:v>4.6081115910801396</c:v>
                </c:pt>
                <c:pt idx="4">
                  <c:v>5.0303288042893097</c:v>
                </c:pt>
              </c:numCache>
            </c:numRef>
          </c:val>
          <c:smooth val="0"/>
          <c:extLst>
            <c:ext xmlns:c16="http://schemas.microsoft.com/office/drawing/2014/chart" uri="{C3380CC4-5D6E-409C-BE32-E72D297353CC}">
              <c16:uniqueId val="{00000001-ED6D-4AB7-8842-81384FCA67B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AVA!$V$48:$V$53</c:f>
              <c:strCache>
                <c:ptCount val="6"/>
                <c:pt idx="0">
                  <c:v>Current Year</c:v>
                </c:pt>
                <c:pt idx="1">
                  <c:v>Next Year</c:v>
                </c:pt>
                <c:pt idx="2">
                  <c:v>2Yrs Out</c:v>
                </c:pt>
                <c:pt idx="3">
                  <c:v>3Yrs Out</c:v>
                </c:pt>
                <c:pt idx="4">
                  <c:v>4Yrs Out</c:v>
                </c:pt>
                <c:pt idx="5">
                  <c:v>Thereafter</c:v>
                </c:pt>
              </c:strCache>
            </c:strRef>
          </c:cat>
          <c:val>
            <c:numRef>
              <c:f>AVA!$X$48:$X$53</c:f>
              <c:numCache>
                <c:formatCode>#,##0</c:formatCode>
                <c:ptCount val="6"/>
                <c:pt idx="0">
                  <c:v>537085</c:v>
                </c:pt>
                <c:pt idx="1">
                  <c:v>18956</c:v>
                </c:pt>
                <c:pt idx="2">
                  <c:v>20459</c:v>
                </c:pt>
                <c:pt idx="3">
                  <c:v>5454</c:v>
                </c:pt>
                <c:pt idx="4">
                  <c:v>5456</c:v>
                </c:pt>
                <c:pt idx="5">
                  <c:v>1923204</c:v>
                </c:pt>
              </c:numCache>
            </c:numRef>
          </c:val>
          <c:extLst>
            <c:ext xmlns:c16="http://schemas.microsoft.com/office/drawing/2014/chart" uri="{C3380CC4-5D6E-409C-BE32-E72D297353CC}">
              <c16:uniqueId val="{00000000-E704-461B-8139-AC15FB9CDE1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ALE!$D$44</c:f>
              <c:strCache>
                <c:ptCount val="1"/>
                <c:pt idx="0">
                  <c:v>Debt/ Total Capital (%)</c:v>
                </c:pt>
              </c:strCache>
            </c:strRef>
          </c:tx>
          <c:spPr>
            <a:solidFill>
              <a:srgbClr val="FAB81A"/>
            </a:solidFill>
            <a:ln w="25400">
              <a:noFill/>
            </a:ln>
          </c:spPr>
          <c:invertIfNegative val="0"/>
          <c:cat>
            <c:strRef>
              <c:f>ALE!$F$40:$J$40</c:f>
              <c:strCache>
                <c:ptCount val="5"/>
                <c:pt idx="0">
                  <c:v>2021Y</c:v>
                </c:pt>
                <c:pt idx="1">
                  <c:v>2020Y</c:v>
                </c:pt>
                <c:pt idx="2">
                  <c:v>2019Y</c:v>
                </c:pt>
                <c:pt idx="3">
                  <c:v>2018Y</c:v>
                </c:pt>
                <c:pt idx="4">
                  <c:v>2017Y</c:v>
                </c:pt>
              </c:strCache>
            </c:strRef>
          </c:cat>
          <c:val>
            <c:numRef>
              <c:f>ALE!$F$44:$J$44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4500-44CA-AA07-8335F4B779B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ALE!$V$71</c:f>
              <c:strCache>
                <c:ptCount val="1"/>
                <c:pt idx="0">
                  <c:v> Average Debt/ EBITDA (x)</c:v>
                </c:pt>
              </c:strCache>
            </c:strRef>
          </c:tx>
          <c:spPr>
            <a:ln w="25400">
              <a:solidFill>
                <a:srgbClr val="5B5E5E"/>
              </a:solidFill>
              <a:prstDash val="solid"/>
            </a:ln>
          </c:spPr>
          <c:marker>
            <c:symbol val="none"/>
          </c:marker>
          <c:cat>
            <c:strRef>
              <c:f>ALE!$F$40:$J$40</c:f>
              <c:strCache>
                <c:ptCount val="5"/>
                <c:pt idx="0">
                  <c:v>2021Y</c:v>
                </c:pt>
                <c:pt idx="1">
                  <c:v>2020Y</c:v>
                </c:pt>
                <c:pt idx="2">
                  <c:v>2019Y</c:v>
                </c:pt>
                <c:pt idx="3">
                  <c:v>2018Y</c:v>
                </c:pt>
                <c:pt idx="4">
                  <c:v>2017Y</c:v>
                </c:pt>
              </c:strCache>
            </c:strRef>
          </c:cat>
          <c:val>
            <c:numRef>
              <c:f>ALE!$X$71:$AB$71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4500-44CA-AA07-8335F4B779B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AVA!$D$44</c:f>
              <c:strCache>
                <c:ptCount val="1"/>
                <c:pt idx="0">
                  <c:v>Debt/ Total Capital (%)</c:v>
                </c:pt>
              </c:strCache>
            </c:strRef>
          </c:tx>
          <c:spPr>
            <a:solidFill>
              <a:srgbClr val="FAB81A"/>
            </a:solidFill>
            <a:ln w="25400">
              <a:noFill/>
            </a:ln>
          </c:spPr>
          <c:invertIfNegative val="0"/>
          <c:cat>
            <c:strRef>
              <c:f>AVA!$F$40:$J$40</c:f>
              <c:strCache>
                <c:ptCount val="5"/>
                <c:pt idx="0">
                  <c:v>2021Y</c:v>
                </c:pt>
                <c:pt idx="1">
                  <c:v>2020Y</c:v>
                </c:pt>
                <c:pt idx="2">
                  <c:v>2019Y</c:v>
                </c:pt>
                <c:pt idx="3">
                  <c:v>2018Y</c:v>
                </c:pt>
                <c:pt idx="4">
                  <c:v>2017Y</c:v>
                </c:pt>
              </c:strCache>
            </c:strRef>
          </c:cat>
          <c:val>
            <c:numRef>
              <c:f>AVA!$F$44:$J$44</c:f>
              <c:numCache>
                <c:formatCode>#,##0.00</c:formatCode>
                <c:ptCount val="5"/>
                <c:pt idx="0">
                  <c:v>54.711765515690402</c:v>
                </c:pt>
                <c:pt idx="1">
                  <c:v>54.042434295583703</c:v>
                </c:pt>
                <c:pt idx="2">
                  <c:v>53.789625133618699</c:v>
                </c:pt>
                <c:pt idx="3">
                  <c:v>54.262644356478297</c:v>
                </c:pt>
                <c:pt idx="4">
                  <c:v>52.6759075070023</c:v>
                </c:pt>
              </c:numCache>
            </c:numRef>
          </c:val>
          <c:extLst>
            <c:ext xmlns:c16="http://schemas.microsoft.com/office/drawing/2014/chart" uri="{C3380CC4-5D6E-409C-BE32-E72D297353CC}">
              <c16:uniqueId val="{00000000-C0D7-4BA7-AA4C-602DA380EB4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AVA!$V$71</c:f>
              <c:strCache>
                <c:ptCount val="1"/>
                <c:pt idx="0">
                  <c:v> Average Debt/ EBITDA (x)</c:v>
                </c:pt>
              </c:strCache>
            </c:strRef>
          </c:tx>
          <c:spPr>
            <a:ln w="25400">
              <a:solidFill>
                <a:srgbClr val="5B5E5E"/>
              </a:solidFill>
              <a:prstDash val="solid"/>
            </a:ln>
          </c:spPr>
          <c:marker>
            <c:symbol val="none"/>
          </c:marker>
          <c:cat>
            <c:strRef>
              <c:f>AVA!$F$40:$J$40</c:f>
              <c:strCache>
                <c:ptCount val="5"/>
                <c:pt idx="0">
                  <c:v>2021Y</c:v>
                </c:pt>
                <c:pt idx="1">
                  <c:v>2020Y</c:v>
                </c:pt>
                <c:pt idx="2">
                  <c:v>2019Y</c:v>
                </c:pt>
                <c:pt idx="3">
                  <c:v>2018Y</c:v>
                </c:pt>
                <c:pt idx="4">
                  <c:v>2017Y</c:v>
                </c:pt>
              </c:strCache>
            </c:strRef>
          </c:cat>
          <c:val>
            <c:numRef>
              <c:f>AVA!$X$71:$AB$71</c:f>
              <c:numCache>
                <c:formatCode>#,##0.00</c:formatCode>
                <c:ptCount val="5"/>
                <c:pt idx="0">
                  <c:v>4.9998539110320701</c:v>
                </c:pt>
                <c:pt idx="1">
                  <c:v>5.0685429029323901</c:v>
                </c:pt>
                <c:pt idx="2">
                  <c:v>4.0401355671135404</c:v>
                </c:pt>
                <c:pt idx="3">
                  <c:v>4.3343269615838098</c:v>
                </c:pt>
                <c:pt idx="4">
                  <c:v>4.0258410258824897</c:v>
                </c:pt>
              </c:numCache>
            </c:numRef>
          </c:val>
          <c:smooth val="0"/>
          <c:extLst>
            <c:ext xmlns:c16="http://schemas.microsoft.com/office/drawing/2014/chart" uri="{C3380CC4-5D6E-409C-BE32-E72D297353CC}">
              <c16:uniqueId val="{00000001-C0D7-4BA7-AA4C-602DA380EB4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D54-4FA1-895C-CF977FF9545F}"/>
              </c:ext>
            </c:extLst>
          </c:dPt>
          <c:dPt>
            <c:idx val="1"/>
            <c:bubble3D val="0"/>
            <c:spPr>
              <a:solidFill>
                <a:srgbClr val="5B5E5E"/>
              </a:solidFill>
              <a:ln w="25400">
                <a:noFill/>
              </a:ln>
            </c:spPr>
            <c:extLst>
              <c:ext xmlns:c16="http://schemas.microsoft.com/office/drawing/2014/chart" uri="{C3380CC4-5D6E-409C-BE32-E72D297353CC}">
                <c16:uniqueId val="{00000003-ED54-4FA1-895C-CF977FF9545F}"/>
              </c:ext>
            </c:extLst>
          </c:dPt>
          <c:dPt>
            <c:idx val="2"/>
            <c:bubble3D val="0"/>
            <c:spPr>
              <a:solidFill>
                <a:srgbClr val="008794"/>
              </a:solidFill>
              <a:ln w="25400">
                <a:noFill/>
              </a:ln>
            </c:spPr>
            <c:extLst>
              <c:ext xmlns:c16="http://schemas.microsoft.com/office/drawing/2014/chart" uri="{C3380CC4-5D6E-409C-BE32-E72D297353CC}">
                <c16:uniqueId val="{00000005-ED54-4FA1-895C-CF977FF9545F}"/>
              </c:ext>
            </c:extLst>
          </c:dPt>
          <c:cat>
            <c:multiLvlStrRef>
              <c:f>'AVA (2)'!$V$67:$X$69</c:f>
              <c:multiLvlStrCache>
                <c:ptCount val="3"/>
                <c:lvl>
                  <c:pt idx="0">
                    <c:v>40.68%</c:v>
                  </c:pt>
                  <c:pt idx="1">
                    <c:v>1.32%</c:v>
                  </c:pt>
                  <c:pt idx="2">
                    <c:v>44.79%</c:v>
                  </c:pt>
                </c:lvl>
                <c:lvl>
                  <c:pt idx="0">
                    <c:v>Commom Equity -</c:v>
                  </c:pt>
                  <c:pt idx="1">
                    <c:v>Total Preferred -</c:v>
                  </c:pt>
                  <c:pt idx="2">
                    <c:v>Total Debt -</c:v>
                  </c:pt>
                </c:lvl>
              </c:multiLvlStrCache>
            </c:multiLvlStrRef>
          </c:cat>
          <c:val>
            <c:numRef>
              <c:f>'AVA (2)'!$X$67:$X$69</c:f>
              <c:numCache>
                <c:formatCode>0.00"%"</c:formatCode>
                <c:ptCount val="3"/>
                <c:pt idx="0">
                  <c:v>40.682221604090401</c:v>
                </c:pt>
                <c:pt idx="1">
                  <c:v>1.3212496523008399</c:v>
                </c:pt>
                <c:pt idx="2">
                  <c:v>44.786770799579003</c:v>
                </c:pt>
              </c:numCache>
            </c:numRef>
          </c:val>
          <c:extLst>
            <c:ext xmlns:c16="http://schemas.microsoft.com/office/drawing/2014/chart" uri="{C3380CC4-5D6E-409C-BE32-E72D297353CC}">
              <c16:uniqueId val="{00000006-ED54-4FA1-895C-CF977FF9545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'AVA (2)'!$V$60</c:f>
              <c:strCache>
                <c:ptCount val="1"/>
                <c:pt idx="0">
                  <c:v>EBITDA ($000)</c:v>
                </c:pt>
              </c:strCache>
            </c:strRef>
          </c:tx>
          <c:spPr>
            <a:solidFill>
              <a:srgbClr val="FAB81A"/>
            </a:solidFill>
            <a:ln w="25400">
              <a:noFill/>
            </a:ln>
          </c:spPr>
          <c:invertIfNegative val="0"/>
          <c:cat>
            <c:strRef>
              <c:f>'AVA (2)'!$F$40:$J$40</c:f>
              <c:strCache>
                <c:ptCount val="5"/>
                <c:pt idx="0">
                  <c:v>2021Y</c:v>
                </c:pt>
                <c:pt idx="1">
                  <c:v>2020Y</c:v>
                </c:pt>
                <c:pt idx="2">
                  <c:v>2019Y</c:v>
                </c:pt>
                <c:pt idx="3">
                  <c:v>2018Y</c:v>
                </c:pt>
                <c:pt idx="4">
                  <c:v>2017Y</c:v>
                </c:pt>
              </c:strCache>
            </c:strRef>
          </c:cat>
          <c:val>
            <c:numRef>
              <c:f>'AVA (2)'!$F$76:$J$76</c:f>
              <c:numCache>
                <c:formatCode>#,##0</c:formatCode>
                <c:ptCount val="5"/>
                <c:pt idx="0">
                  <c:v>754749</c:v>
                </c:pt>
                <c:pt idx="1">
                  <c:v>1288468</c:v>
                </c:pt>
                <c:pt idx="2">
                  <c:v>1020859</c:v>
                </c:pt>
                <c:pt idx="3">
                  <c:v>545351</c:v>
                </c:pt>
                <c:pt idx="4">
                  <c:v>587729</c:v>
                </c:pt>
              </c:numCache>
            </c:numRef>
          </c:val>
          <c:extLst>
            <c:ext xmlns:c16="http://schemas.microsoft.com/office/drawing/2014/chart" uri="{C3380CC4-5D6E-409C-BE32-E72D297353CC}">
              <c16:uniqueId val="{00000000-295B-40F0-AEB7-B8470E18223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'AVA (2)'!$V$61</c:f>
              <c:strCache>
                <c:ptCount val="1"/>
                <c:pt idx="0">
                  <c:v>EBITDA/ Interest Expense (x)</c:v>
                </c:pt>
              </c:strCache>
            </c:strRef>
          </c:tx>
          <c:spPr>
            <a:ln w="25400">
              <a:solidFill>
                <a:srgbClr val="5B5E5E"/>
              </a:solidFill>
              <a:prstDash val="solid"/>
            </a:ln>
          </c:spPr>
          <c:marker>
            <c:symbol val="none"/>
          </c:marker>
          <c:cat>
            <c:strRef>
              <c:f>'AVA (2)'!$F$40:$J$40</c:f>
              <c:strCache>
                <c:ptCount val="5"/>
                <c:pt idx="0">
                  <c:v>2021Y</c:v>
                </c:pt>
                <c:pt idx="1">
                  <c:v>2020Y</c:v>
                </c:pt>
                <c:pt idx="2">
                  <c:v>2019Y</c:v>
                </c:pt>
                <c:pt idx="3">
                  <c:v>2018Y</c:v>
                </c:pt>
                <c:pt idx="4">
                  <c:v>2017Y</c:v>
                </c:pt>
              </c:strCache>
            </c:strRef>
          </c:cat>
          <c:val>
            <c:numRef>
              <c:f>'AVA (2)'!$X$61:$AB$61</c:f>
              <c:numCache>
                <c:formatCode>#,##0.00</c:formatCode>
                <c:ptCount val="5"/>
                <c:pt idx="0">
                  <c:v>3.60169216526528</c:v>
                </c:pt>
                <c:pt idx="1">
                  <c:v>7.0820627260435103</c:v>
                </c:pt>
                <c:pt idx="2">
                  <c:v>5.6249393899321198</c:v>
                </c:pt>
                <c:pt idx="3">
                  <c:v>3.5850523935365999</c:v>
                </c:pt>
                <c:pt idx="4">
                  <c:v>3.77179730718384</c:v>
                </c:pt>
              </c:numCache>
            </c:numRef>
          </c:val>
          <c:smooth val="0"/>
          <c:extLst>
            <c:ext xmlns:c16="http://schemas.microsoft.com/office/drawing/2014/chart" uri="{C3380CC4-5D6E-409C-BE32-E72D297353CC}">
              <c16:uniqueId val="{00000001-295B-40F0-AEB7-B8470E18223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'AVA (2)'!$V$48:$V$53</c:f>
              <c:strCache>
                <c:ptCount val="6"/>
                <c:pt idx="0">
                  <c:v>Current Year</c:v>
                </c:pt>
                <c:pt idx="1">
                  <c:v>Next Year</c:v>
                </c:pt>
                <c:pt idx="2">
                  <c:v>2Yrs Out</c:v>
                </c:pt>
                <c:pt idx="3">
                  <c:v>3Yrs Out</c:v>
                </c:pt>
                <c:pt idx="4">
                  <c:v>4Yrs Out</c:v>
                </c:pt>
                <c:pt idx="5">
                  <c:v>Thereafter</c:v>
                </c:pt>
              </c:strCache>
            </c:strRef>
          </c:cat>
          <c:val>
            <c:numRef>
              <c:f>'AVA (2)'!$X$48:$X$53</c:f>
              <c:numCache>
                <c:formatCode>#,##0</c:formatCode>
                <c:ptCount val="6"/>
                <c:pt idx="0">
                  <c:v>834645</c:v>
                </c:pt>
                <c:pt idx="1">
                  <c:v>125520</c:v>
                </c:pt>
                <c:pt idx="2">
                  <c:v>374550</c:v>
                </c:pt>
                <c:pt idx="3">
                  <c:v>44951</c:v>
                </c:pt>
                <c:pt idx="4">
                  <c:v>1172284</c:v>
                </c:pt>
                <c:pt idx="5">
                  <c:v>3671384</c:v>
                </c:pt>
              </c:numCache>
            </c:numRef>
          </c:val>
          <c:extLst>
            <c:ext xmlns:c16="http://schemas.microsoft.com/office/drawing/2014/chart" uri="{C3380CC4-5D6E-409C-BE32-E72D297353CC}">
              <c16:uniqueId val="{00000000-E2E5-411F-BA1D-93F5093DD66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'AVA (2)'!$D$44</c:f>
              <c:strCache>
                <c:ptCount val="1"/>
                <c:pt idx="0">
                  <c:v>Debt/ Total Capital (%)</c:v>
                </c:pt>
              </c:strCache>
            </c:strRef>
          </c:tx>
          <c:spPr>
            <a:solidFill>
              <a:srgbClr val="FAB81A"/>
            </a:solidFill>
            <a:ln w="25400">
              <a:noFill/>
            </a:ln>
          </c:spPr>
          <c:invertIfNegative val="0"/>
          <c:cat>
            <c:strRef>
              <c:f>'AVA (2)'!$F$40:$J$40</c:f>
              <c:strCache>
                <c:ptCount val="5"/>
                <c:pt idx="0">
                  <c:v>2021Y</c:v>
                </c:pt>
                <c:pt idx="1">
                  <c:v>2020Y</c:v>
                </c:pt>
                <c:pt idx="2">
                  <c:v>2019Y</c:v>
                </c:pt>
                <c:pt idx="3">
                  <c:v>2018Y</c:v>
                </c:pt>
                <c:pt idx="4">
                  <c:v>2017Y</c:v>
                </c:pt>
              </c:strCache>
            </c:strRef>
          </c:cat>
          <c:val>
            <c:numRef>
              <c:f>'AVA (2)'!$F$44:$J$44</c:f>
              <c:numCache>
                <c:formatCode>#,##0.00</c:formatCode>
                <c:ptCount val="5"/>
                <c:pt idx="0">
                  <c:v>44.786770799579003</c:v>
                </c:pt>
                <c:pt idx="1">
                  <c:v>43.260074228238601</c:v>
                </c:pt>
                <c:pt idx="2">
                  <c:v>45.496666734531701</c:v>
                </c:pt>
                <c:pt idx="3">
                  <c:v>45.367664674871001</c:v>
                </c:pt>
                <c:pt idx="4">
                  <c:v>47.929157136656897</c:v>
                </c:pt>
              </c:numCache>
            </c:numRef>
          </c:val>
          <c:extLst>
            <c:ext xmlns:c16="http://schemas.microsoft.com/office/drawing/2014/chart" uri="{C3380CC4-5D6E-409C-BE32-E72D297353CC}">
              <c16:uniqueId val="{00000000-A7A2-4F3B-A3B7-BB8A173A6A3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'AVA (2)'!$V$71</c:f>
              <c:strCache>
                <c:ptCount val="1"/>
                <c:pt idx="0">
                  <c:v> Average Debt/ EBITDA (x)</c:v>
                </c:pt>
              </c:strCache>
            </c:strRef>
          </c:tx>
          <c:spPr>
            <a:ln w="25400">
              <a:solidFill>
                <a:srgbClr val="5B5E5E"/>
              </a:solidFill>
              <a:prstDash val="solid"/>
            </a:ln>
          </c:spPr>
          <c:marker>
            <c:symbol val="none"/>
          </c:marker>
          <c:cat>
            <c:strRef>
              <c:f>'AVA (2)'!$F$40:$J$40</c:f>
              <c:strCache>
                <c:ptCount val="5"/>
                <c:pt idx="0">
                  <c:v>2021Y</c:v>
                </c:pt>
                <c:pt idx="1">
                  <c:v>2020Y</c:v>
                </c:pt>
                <c:pt idx="2">
                  <c:v>2019Y</c:v>
                </c:pt>
                <c:pt idx="3">
                  <c:v>2018Y</c:v>
                </c:pt>
                <c:pt idx="4">
                  <c:v>2017Y</c:v>
                </c:pt>
              </c:strCache>
            </c:strRef>
          </c:cat>
          <c:val>
            <c:numRef>
              <c:f>'AVA (2)'!$X$71:$AB$71</c:f>
              <c:numCache>
                <c:formatCode>#,##0.00</c:formatCode>
                <c:ptCount val="5"/>
                <c:pt idx="0">
                  <c:v>8.3960931051250096</c:v>
                </c:pt>
                <c:pt idx="1">
                  <c:v>3.2351232238596501</c:v>
                </c:pt>
                <c:pt idx="2">
                  <c:v>3.7800909577130599</c:v>
                </c:pt>
                <c:pt idx="3">
                  <c:v>6.4671184246476097</c:v>
                </c:pt>
                <c:pt idx="4">
                  <c:v>#N/A</c:v>
                </c:pt>
              </c:numCache>
            </c:numRef>
          </c:val>
          <c:smooth val="0"/>
          <c:extLst>
            <c:ext xmlns:c16="http://schemas.microsoft.com/office/drawing/2014/chart" uri="{C3380CC4-5D6E-409C-BE32-E72D297353CC}">
              <c16:uniqueId val="{00000001-A7A2-4F3B-A3B7-BB8A173A6A3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BKH!$V$66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82-421C-B2EB-A1ECDE4B10D5}"/>
              </c:ext>
            </c:extLst>
          </c:dPt>
          <c:dPt>
            <c:idx val="1"/>
            <c:bubble3D val="0"/>
            <c:spPr>
              <a:solidFill>
                <a:srgbClr val="5B5E5E"/>
              </a:solidFill>
              <a:ln w="25400">
                <a:noFill/>
              </a:ln>
            </c:spPr>
            <c:extLst>
              <c:ext xmlns:c16="http://schemas.microsoft.com/office/drawing/2014/chart" uri="{C3380CC4-5D6E-409C-BE32-E72D297353CC}">
                <c16:uniqueId val="{00000003-6182-421C-B2EB-A1ECDE4B10D5}"/>
              </c:ext>
            </c:extLst>
          </c:dPt>
          <c:dPt>
            <c:idx val="2"/>
            <c:bubble3D val="0"/>
            <c:spPr>
              <a:solidFill>
                <a:srgbClr val="008794"/>
              </a:solidFill>
              <a:ln w="25400">
                <a:noFill/>
              </a:ln>
            </c:spPr>
            <c:extLst>
              <c:ext xmlns:c16="http://schemas.microsoft.com/office/drawing/2014/chart" uri="{C3380CC4-5D6E-409C-BE32-E72D297353CC}">
                <c16:uniqueId val="{00000005-6182-421C-B2EB-A1ECDE4B10D5}"/>
              </c:ext>
            </c:extLst>
          </c:dPt>
          <c:cat>
            <c:multiLvlStrRef>
              <c:f>BKH!$V$67:$X$69</c:f>
              <c:multiLvlStrCache>
                <c:ptCount val="3"/>
                <c:lvl>
                  <c:pt idx="0">
                    <c:v>37.49%</c:v>
                  </c:pt>
                  <c:pt idx="1">
                    <c:v>0.00%</c:v>
                  </c:pt>
                  <c:pt idx="2">
                    <c:v>61.16%</c:v>
                  </c:pt>
                </c:lvl>
                <c:lvl>
                  <c:pt idx="0">
                    <c:v>Commom Equity -</c:v>
                  </c:pt>
                  <c:pt idx="1">
                    <c:v>Total Preferred -</c:v>
                  </c:pt>
                  <c:pt idx="2">
                    <c:v>Total Debt -</c:v>
                  </c:pt>
                </c:lvl>
              </c:multiLvlStrCache>
            </c:multiLvlStrRef>
          </c:cat>
          <c:val>
            <c:numRef>
              <c:f>BKH!$X$67:$X$69</c:f>
              <c:numCache>
                <c:formatCode>0.00"%"</c:formatCode>
                <c:ptCount val="3"/>
                <c:pt idx="0">
                  <c:v>37.4900359499429</c:v>
                </c:pt>
                <c:pt idx="1">
                  <c:v>0</c:v>
                </c:pt>
                <c:pt idx="2">
                  <c:v>61.164444018785503</c:v>
                </c:pt>
              </c:numCache>
            </c:numRef>
          </c:val>
          <c:extLst>
            <c:ext xmlns:c16="http://schemas.microsoft.com/office/drawing/2014/chart" uri="{C3380CC4-5D6E-409C-BE32-E72D297353CC}">
              <c16:uniqueId val="{00000006-6182-421C-B2EB-A1ECDE4B10D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BKH!$V$60</c:f>
              <c:strCache>
                <c:ptCount val="1"/>
                <c:pt idx="0">
                  <c:v>EBITDA ($000)</c:v>
                </c:pt>
              </c:strCache>
            </c:strRef>
          </c:tx>
          <c:spPr>
            <a:solidFill>
              <a:srgbClr val="FAB81A"/>
            </a:solidFill>
            <a:ln w="25400">
              <a:noFill/>
            </a:ln>
          </c:spPr>
          <c:invertIfNegative val="0"/>
          <c:cat>
            <c:strRef>
              <c:f>BKH!$F$40:$J$40</c:f>
              <c:strCache>
                <c:ptCount val="5"/>
                <c:pt idx="0">
                  <c:v>2021Y</c:v>
                </c:pt>
                <c:pt idx="1">
                  <c:v>2020Y</c:v>
                </c:pt>
                <c:pt idx="2">
                  <c:v>2019Y</c:v>
                </c:pt>
                <c:pt idx="3">
                  <c:v>2018Y</c:v>
                </c:pt>
                <c:pt idx="4">
                  <c:v>2017Y</c:v>
                </c:pt>
              </c:strCache>
            </c:strRef>
          </c:cat>
          <c:val>
            <c:numRef>
              <c:f>BKH!$F$76:$J$76</c:f>
              <c:numCache>
                <c:formatCode>#,##0</c:formatCode>
                <c:ptCount val="5"/>
                <c:pt idx="0">
                  <c:v>648494</c:v>
                </c:pt>
                <c:pt idx="1">
                  <c:v>645069</c:v>
                </c:pt>
                <c:pt idx="2">
                  <c:v>591313</c:v>
                </c:pt>
                <c:pt idx="3">
                  <c:v>593826</c:v>
                </c:pt>
                <c:pt idx="4">
                  <c:v>608106</c:v>
                </c:pt>
              </c:numCache>
            </c:numRef>
          </c:val>
          <c:extLst>
            <c:ext xmlns:c16="http://schemas.microsoft.com/office/drawing/2014/chart" uri="{C3380CC4-5D6E-409C-BE32-E72D297353CC}">
              <c16:uniqueId val="{00000000-0447-480D-8DD4-22899320EDC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BKH!$V$61</c:f>
              <c:strCache>
                <c:ptCount val="1"/>
                <c:pt idx="0">
                  <c:v>EBITDA/ Interest Expense (x)</c:v>
                </c:pt>
              </c:strCache>
            </c:strRef>
          </c:tx>
          <c:spPr>
            <a:ln w="25400">
              <a:solidFill>
                <a:srgbClr val="5B5E5E"/>
              </a:solidFill>
              <a:prstDash val="solid"/>
            </a:ln>
          </c:spPr>
          <c:marker>
            <c:symbol val="none"/>
          </c:marker>
          <c:cat>
            <c:strRef>
              <c:f>BKH!$F$40:$J$40</c:f>
              <c:strCache>
                <c:ptCount val="5"/>
                <c:pt idx="0">
                  <c:v>2021Y</c:v>
                </c:pt>
                <c:pt idx="1">
                  <c:v>2020Y</c:v>
                </c:pt>
                <c:pt idx="2">
                  <c:v>2019Y</c:v>
                </c:pt>
                <c:pt idx="3">
                  <c:v>2018Y</c:v>
                </c:pt>
                <c:pt idx="4">
                  <c:v>2017Y</c:v>
                </c:pt>
              </c:strCache>
            </c:strRef>
          </c:cat>
          <c:val>
            <c:numRef>
              <c:f>BKH!$X$61:$AB$61</c:f>
              <c:numCache>
                <c:formatCode>#,##0.00</c:formatCode>
                <c:ptCount val="5"/>
                <c:pt idx="0">
                  <c:v>4.2079396802325597</c:v>
                </c:pt>
                <c:pt idx="1">
                  <c:v>4.4508697242135904</c:v>
                </c:pt>
                <c:pt idx="2">
                  <c:v>4.2451630040706103</c:v>
                </c:pt>
                <c:pt idx="3">
                  <c:v>4.1932126313410896</c:v>
                </c:pt>
                <c:pt idx="4">
                  <c:v>4.4028005039169402</c:v>
                </c:pt>
              </c:numCache>
            </c:numRef>
          </c:val>
          <c:smooth val="0"/>
          <c:extLst>
            <c:ext xmlns:c16="http://schemas.microsoft.com/office/drawing/2014/chart" uri="{C3380CC4-5D6E-409C-BE32-E72D297353CC}">
              <c16:uniqueId val="{00000001-0447-480D-8DD4-22899320EDC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BKH!$V$41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BKH!$V$48:$V$53</c:f>
              <c:strCache>
                <c:ptCount val="6"/>
                <c:pt idx="0">
                  <c:v>Current Year</c:v>
                </c:pt>
                <c:pt idx="1">
                  <c:v>Next Year</c:v>
                </c:pt>
                <c:pt idx="2">
                  <c:v>2Yrs Out</c:v>
                </c:pt>
                <c:pt idx="3">
                  <c:v>3Yrs Out</c:v>
                </c:pt>
                <c:pt idx="4">
                  <c:v>4Yrs Out</c:v>
                </c:pt>
                <c:pt idx="5">
                  <c:v>Thereafter</c:v>
                </c:pt>
              </c:strCache>
            </c:strRef>
          </c:cat>
          <c:val>
            <c:numRef>
              <c:f>BKH!$X$48:$X$53</c:f>
              <c:numCache>
                <c:formatCode>#,##0</c:formatCode>
                <c:ptCount val="6"/>
                <c:pt idx="0">
                  <c:v>420180</c:v>
                </c:pt>
                <c:pt idx="1">
                  <c:v>525000</c:v>
                </c:pt>
                <c:pt idx="2">
                  <c:v>600000</c:v>
                </c:pt>
                <c:pt idx="3">
                  <c:v>0</c:v>
                </c:pt>
                <c:pt idx="4">
                  <c:v>300000</c:v>
                </c:pt>
                <c:pt idx="5">
                  <c:v>2735000</c:v>
                </c:pt>
              </c:numCache>
            </c:numRef>
          </c:val>
          <c:extLst>
            <c:ext xmlns:c16="http://schemas.microsoft.com/office/drawing/2014/chart" uri="{C3380CC4-5D6E-409C-BE32-E72D297353CC}">
              <c16:uniqueId val="{00000000-55DE-463E-95B0-9A2A521CEF6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BKH!$D$44</c:f>
              <c:strCache>
                <c:ptCount val="1"/>
                <c:pt idx="0">
                  <c:v>Debt/ Total Capital (%)</c:v>
                </c:pt>
              </c:strCache>
            </c:strRef>
          </c:tx>
          <c:spPr>
            <a:solidFill>
              <a:srgbClr val="FAB81A"/>
            </a:solidFill>
            <a:ln w="25400">
              <a:noFill/>
            </a:ln>
          </c:spPr>
          <c:invertIfNegative val="0"/>
          <c:cat>
            <c:strRef>
              <c:f>BKH!$F$40:$J$40</c:f>
              <c:strCache>
                <c:ptCount val="5"/>
                <c:pt idx="0">
                  <c:v>2021Y</c:v>
                </c:pt>
                <c:pt idx="1">
                  <c:v>2020Y</c:v>
                </c:pt>
                <c:pt idx="2">
                  <c:v>2019Y</c:v>
                </c:pt>
                <c:pt idx="3">
                  <c:v>2018Y</c:v>
                </c:pt>
                <c:pt idx="4">
                  <c:v>2017Y</c:v>
                </c:pt>
              </c:strCache>
            </c:strRef>
          </c:cat>
          <c:val>
            <c:numRef>
              <c:f>BKH!$F$44:$J$44</c:f>
              <c:numCache>
                <c:formatCode>#,##0.00</c:formatCode>
                <c:ptCount val="5"/>
                <c:pt idx="0">
                  <c:v>61.164444018785503</c:v>
                </c:pt>
                <c:pt idx="1">
                  <c:v>58.640202206790399</c:v>
                </c:pt>
                <c:pt idx="2">
                  <c:v>58.690391308728501</c:v>
                </c:pt>
                <c:pt idx="3">
                  <c:v>57.871405757418401</c:v>
                </c:pt>
                <c:pt idx="4">
                  <c:v>64.633181707165207</c:v>
                </c:pt>
              </c:numCache>
            </c:numRef>
          </c:val>
          <c:extLst>
            <c:ext xmlns:c16="http://schemas.microsoft.com/office/drawing/2014/chart" uri="{C3380CC4-5D6E-409C-BE32-E72D297353CC}">
              <c16:uniqueId val="{00000000-58FD-4E15-B20C-BD09775CF7D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BKH!$V$71</c:f>
              <c:strCache>
                <c:ptCount val="1"/>
                <c:pt idx="0">
                  <c:v> Average Debt/ EBITDA (x)</c:v>
                </c:pt>
              </c:strCache>
            </c:strRef>
          </c:tx>
          <c:spPr>
            <a:ln w="25400">
              <a:solidFill>
                <a:srgbClr val="5B5E5E"/>
              </a:solidFill>
              <a:prstDash val="solid"/>
            </a:ln>
          </c:spPr>
          <c:marker>
            <c:symbol val="none"/>
          </c:marker>
          <c:cat>
            <c:strRef>
              <c:f>BKH!$F$40:$J$40</c:f>
              <c:strCache>
                <c:ptCount val="5"/>
                <c:pt idx="0">
                  <c:v>2021Y</c:v>
                </c:pt>
                <c:pt idx="1">
                  <c:v>2020Y</c:v>
                </c:pt>
                <c:pt idx="2">
                  <c:v>2019Y</c:v>
                </c:pt>
                <c:pt idx="3">
                  <c:v>2018Y</c:v>
                </c:pt>
                <c:pt idx="4">
                  <c:v>2017Y</c:v>
                </c:pt>
              </c:strCache>
            </c:strRef>
          </c:cat>
          <c:val>
            <c:numRef>
              <c:f>BKH!$X$71:$AB$71</c:f>
              <c:numCache>
                <c:formatCode>#,##0.00</c:formatCode>
                <c:ptCount val="5"/>
                <c:pt idx="0">
                  <c:v>6.6840637692869898</c:v>
                </c:pt>
                <c:pt idx="1">
                  <c:v>5.5257652669714403</c:v>
                </c:pt>
                <c:pt idx="2">
                  <c:v>5.4825993171129301</c:v>
                </c:pt>
                <c:pt idx="3">
                  <c:v>5.5015667468248299</c:v>
                </c:pt>
                <c:pt idx="4">
                  <c:v>5.4275930101002103</c:v>
                </c:pt>
              </c:numCache>
            </c:numRef>
          </c:val>
          <c:smooth val="0"/>
          <c:extLst>
            <c:ext xmlns:c16="http://schemas.microsoft.com/office/drawing/2014/chart" uri="{C3380CC4-5D6E-409C-BE32-E72D297353CC}">
              <c16:uniqueId val="{00000001-58FD-4E15-B20C-BD09775CF7D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435-45FF-ACBA-FEA3FF3B491B}"/>
              </c:ext>
            </c:extLst>
          </c:dPt>
          <c:dPt>
            <c:idx val="1"/>
            <c:bubble3D val="0"/>
            <c:spPr>
              <a:solidFill>
                <a:srgbClr val="5B5E5E"/>
              </a:solidFill>
              <a:ln w="25400">
                <a:noFill/>
              </a:ln>
            </c:spPr>
            <c:extLst>
              <c:ext xmlns:c16="http://schemas.microsoft.com/office/drawing/2014/chart" uri="{C3380CC4-5D6E-409C-BE32-E72D297353CC}">
                <c16:uniqueId val="{00000003-1435-45FF-ACBA-FEA3FF3B491B}"/>
              </c:ext>
            </c:extLst>
          </c:dPt>
          <c:dPt>
            <c:idx val="2"/>
            <c:bubble3D val="0"/>
            <c:spPr>
              <a:solidFill>
                <a:srgbClr val="008794"/>
              </a:solidFill>
              <a:ln w="25400">
                <a:noFill/>
              </a:ln>
            </c:spPr>
            <c:extLst>
              <c:ext xmlns:c16="http://schemas.microsoft.com/office/drawing/2014/chart" uri="{C3380CC4-5D6E-409C-BE32-E72D297353CC}">
                <c16:uniqueId val="{00000005-1435-45FF-ACBA-FEA3FF3B491B}"/>
              </c:ext>
            </c:extLst>
          </c:dPt>
          <c:cat>
            <c:multiLvlStrRef>
              <c:f>CNP!$V$67:$X$69</c:f>
              <c:multiLvlStrCache>
                <c:ptCount val="3"/>
                <c:lvl>
                  <c:pt idx="0">
                    <c:v>33.73%</c:v>
                  </c:pt>
                  <c:pt idx="1">
                    <c:v>3.13%</c:v>
                  </c:pt>
                  <c:pt idx="2">
                    <c:v>63.13%</c:v>
                  </c:pt>
                </c:lvl>
                <c:lvl>
                  <c:pt idx="0">
                    <c:v>Commom Equity -</c:v>
                  </c:pt>
                  <c:pt idx="1">
                    <c:v>Total Preferred -</c:v>
                  </c:pt>
                  <c:pt idx="2">
                    <c:v>Total Debt -</c:v>
                  </c:pt>
                </c:lvl>
              </c:multiLvlStrCache>
            </c:multiLvlStrRef>
          </c:cat>
          <c:val>
            <c:numRef>
              <c:f>CNP!$X$67:$X$69</c:f>
              <c:numCache>
                <c:formatCode>0.00"%"</c:formatCode>
                <c:ptCount val="3"/>
                <c:pt idx="0">
                  <c:v>33.726119636705299</c:v>
                </c:pt>
                <c:pt idx="1">
                  <c:v>3.1318509238960202</c:v>
                </c:pt>
                <c:pt idx="2">
                  <c:v>63.130284998434099</c:v>
                </c:pt>
              </c:numCache>
            </c:numRef>
          </c:val>
          <c:extLst>
            <c:ext xmlns:c16="http://schemas.microsoft.com/office/drawing/2014/chart" uri="{C3380CC4-5D6E-409C-BE32-E72D297353CC}">
              <c16:uniqueId val="{00000006-1435-45FF-ACBA-FEA3FF3B491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LNT!$V$66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7DB-4EBB-A9AE-6BDA5D4C3B07}"/>
              </c:ext>
            </c:extLst>
          </c:dPt>
          <c:dPt>
            <c:idx val="1"/>
            <c:bubble3D val="0"/>
            <c:spPr>
              <a:solidFill>
                <a:srgbClr val="5B5E5E"/>
              </a:solidFill>
              <a:ln w="25400">
                <a:noFill/>
              </a:ln>
            </c:spPr>
            <c:extLst>
              <c:ext xmlns:c16="http://schemas.microsoft.com/office/drawing/2014/chart" uri="{C3380CC4-5D6E-409C-BE32-E72D297353CC}">
                <c16:uniqueId val="{00000003-57DB-4EBB-A9AE-6BDA5D4C3B07}"/>
              </c:ext>
            </c:extLst>
          </c:dPt>
          <c:dPt>
            <c:idx val="2"/>
            <c:bubble3D val="0"/>
            <c:spPr>
              <a:solidFill>
                <a:srgbClr val="008794"/>
              </a:solidFill>
              <a:ln w="25400">
                <a:noFill/>
              </a:ln>
            </c:spPr>
            <c:extLst>
              <c:ext xmlns:c16="http://schemas.microsoft.com/office/drawing/2014/chart" uri="{C3380CC4-5D6E-409C-BE32-E72D297353CC}">
                <c16:uniqueId val="{00000005-57DB-4EBB-A9AE-6BDA5D4C3B07}"/>
              </c:ext>
            </c:extLst>
          </c:dPt>
          <c:cat>
            <c:multiLvlStrRef>
              <c:f>LNT!$V$67:$X$69</c:f>
              <c:multiLvlStrCache>
                <c:ptCount val="3"/>
                <c:lvl>
                  <c:pt idx="0">
                    <c:v>43.10%</c:v>
                  </c:pt>
                  <c:pt idx="1">
                    <c:v>0.00%</c:v>
                  </c:pt>
                  <c:pt idx="2">
                    <c:v>56.90%</c:v>
                  </c:pt>
                </c:lvl>
                <c:lvl>
                  <c:pt idx="0">
                    <c:v>Commom Equity -</c:v>
                  </c:pt>
                  <c:pt idx="1">
                    <c:v>Total Preferred -</c:v>
                  </c:pt>
                  <c:pt idx="2">
                    <c:v>Total Debt -</c:v>
                  </c:pt>
                </c:lvl>
              </c:multiLvlStrCache>
            </c:multiLvlStrRef>
          </c:cat>
          <c:val>
            <c:numRef>
              <c:f>LNT!$X$67:$X$69</c:f>
              <c:numCache>
                <c:formatCode>0.00"%"</c:formatCode>
                <c:ptCount val="3"/>
                <c:pt idx="0">
                  <c:v>43.0966256565221</c:v>
                </c:pt>
                <c:pt idx="1">
                  <c:v>0</c:v>
                </c:pt>
                <c:pt idx="2">
                  <c:v>56.903374343477999</c:v>
                </c:pt>
              </c:numCache>
            </c:numRef>
          </c:val>
          <c:extLst>
            <c:ext xmlns:c16="http://schemas.microsoft.com/office/drawing/2014/chart" uri="{C3380CC4-5D6E-409C-BE32-E72D297353CC}">
              <c16:uniqueId val="{00000006-57DB-4EBB-A9AE-6BDA5D4C3B0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CNP!$V$60</c:f>
              <c:strCache>
                <c:ptCount val="1"/>
                <c:pt idx="0">
                  <c:v>EBITDA ($000)</c:v>
                </c:pt>
              </c:strCache>
            </c:strRef>
          </c:tx>
          <c:spPr>
            <a:solidFill>
              <a:srgbClr val="FAB81A"/>
            </a:solidFill>
            <a:ln w="25400">
              <a:noFill/>
            </a:ln>
          </c:spPr>
          <c:invertIfNegative val="0"/>
          <c:cat>
            <c:strRef>
              <c:f>CNP!$F$40:$J$40</c:f>
              <c:strCache>
                <c:ptCount val="5"/>
                <c:pt idx="0">
                  <c:v>2021Y</c:v>
                </c:pt>
                <c:pt idx="1">
                  <c:v>2020Y</c:v>
                </c:pt>
                <c:pt idx="2">
                  <c:v>2019Y</c:v>
                </c:pt>
                <c:pt idx="3">
                  <c:v>2018Y</c:v>
                </c:pt>
                <c:pt idx="4">
                  <c:v>2017Y</c:v>
                </c:pt>
              </c:strCache>
            </c:strRef>
          </c:cat>
          <c:val>
            <c:numRef>
              <c:f>CNP!$F$76:$J$76</c:f>
              <c:numCache>
                <c:formatCode>#,##0</c:formatCode>
                <c:ptCount val="5"/>
                <c:pt idx="0">
                  <c:v>2623000</c:v>
                </c:pt>
                <c:pt idx="1">
                  <c:v>2281000</c:v>
                </c:pt>
                <c:pt idx="2">
                  <c:v>2652000</c:v>
                </c:pt>
                <c:pt idx="3">
                  <c:v>2177000</c:v>
                </c:pt>
                <c:pt idx="4">
                  <c:v>2489000</c:v>
                </c:pt>
              </c:numCache>
            </c:numRef>
          </c:val>
          <c:extLst>
            <c:ext xmlns:c16="http://schemas.microsoft.com/office/drawing/2014/chart" uri="{C3380CC4-5D6E-409C-BE32-E72D297353CC}">
              <c16:uniqueId val="{00000000-1B33-4795-90D0-D76251B4C51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CNP!$V$61</c:f>
              <c:strCache>
                <c:ptCount val="1"/>
                <c:pt idx="0">
                  <c:v>EBITDA/ Interest Expense (x)</c:v>
                </c:pt>
              </c:strCache>
            </c:strRef>
          </c:tx>
          <c:spPr>
            <a:ln w="25400">
              <a:solidFill>
                <a:srgbClr val="5B5E5E"/>
              </a:solidFill>
              <a:prstDash val="solid"/>
            </a:ln>
          </c:spPr>
          <c:marker>
            <c:symbol val="none"/>
          </c:marker>
          <c:cat>
            <c:strRef>
              <c:f>CNP!$F$40:$J$40</c:f>
              <c:strCache>
                <c:ptCount val="5"/>
                <c:pt idx="0">
                  <c:v>2021Y</c:v>
                </c:pt>
                <c:pt idx="1">
                  <c:v>2020Y</c:v>
                </c:pt>
                <c:pt idx="2">
                  <c:v>2019Y</c:v>
                </c:pt>
                <c:pt idx="3">
                  <c:v>2018Y</c:v>
                </c:pt>
                <c:pt idx="4">
                  <c:v>2017Y</c:v>
                </c:pt>
              </c:strCache>
            </c:strRef>
          </c:cat>
          <c:val>
            <c:numRef>
              <c:f>CNP!$X$61:$AB$61</c:f>
              <c:numCache>
                <c:formatCode>#,##0.00</c:formatCode>
                <c:ptCount val="5"/>
                <c:pt idx="0">
                  <c:v>4.9584120982986803</c:v>
                </c:pt>
                <c:pt idx="1">
                  <c:v>4.3119092627599196</c:v>
                </c:pt>
                <c:pt idx="2">
                  <c:v>4.6772486772486799</c:v>
                </c:pt>
                <c:pt idx="3">
                  <c:v>5.18333333333333</c:v>
                </c:pt>
                <c:pt idx="4">
                  <c:v>6.3820512820512798</c:v>
                </c:pt>
              </c:numCache>
            </c:numRef>
          </c:val>
          <c:smooth val="0"/>
          <c:extLst>
            <c:ext xmlns:c16="http://schemas.microsoft.com/office/drawing/2014/chart" uri="{C3380CC4-5D6E-409C-BE32-E72D297353CC}">
              <c16:uniqueId val="{00000001-1B33-4795-90D0-D76251B4C51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CNP!$V$48:$V$53</c:f>
              <c:strCache>
                <c:ptCount val="6"/>
                <c:pt idx="0">
                  <c:v>Current Year</c:v>
                </c:pt>
                <c:pt idx="1">
                  <c:v>Next Year</c:v>
                </c:pt>
                <c:pt idx="2">
                  <c:v>2Yrs Out</c:v>
                </c:pt>
                <c:pt idx="3">
                  <c:v>3Yrs Out</c:v>
                </c:pt>
                <c:pt idx="4">
                  <c:v>4Yrs Out</c:v>
                </c:pt>
                <c:pt idx="5">
                  <c:v>Thereafter</c:v>
                </c:pt>
              </c:strCache>
            </c:strRef>
          </c:cat>
          <c:val>
            <c:numRef>
              <c:f>CNP!$X$48:$X$53</c:f>
              <c:numCache>
                <c:formatCode>#,##0</c:formatCode>
                <c:ptCount val="6"/>
                <c:pt idx="0">
                  <c:v>545000</c:v>
                </c:pt>
                <c:pt idx="1">
                  <c:v>2113000</c:v>
                </c:pt>
                <c:pt idx="2">
                  <c:v>4283000</c:v>
                </c:pt>
                <c:pt idx="3">
                  <c:v>51000</c:v>
                </c:pt>
                <c:pt idx="4">
                  <c:v>860000</c:v>
                </c:pt>
                <c:pt idx="5">
                  <c:v>8251000</c:v>
                </c:pt>
              </c:numCache>
            </c:numRef>
          </c:val>
          <c:extLst>
            <c:ext xmlns:c16="http://schemas.microsoft.com/office/drawing/2014/chart" uri="{C3380CC4-5D6E-409C-BE32-E72D297353CC}">
              <c16:uniqueId val="{00000000-5AC0-4880-BC8B-1B047823D14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CNP!$D$44</c:f>
              <c:strCache>
                <c:ptCount val="1"/>
                <c:pt idx="0">
                  <c:v>Debt/ Total Capital (%)</c:v>
                </c:pt>
              </c:strCache>
            </c:strRef>
          </c:tx>
          <c:spPr>
            <a:solidFill>
              <a:srgbClr val="FAB81A"/>
            </a:solidFill>
            <a:ln w="25400">
              <a:noFill/>
            </a:ln>
          </c:spPr>
          <c:invertIfNegative val="0"/>
          <c:cat>
            <c:strRef>
              <c:f>CNP!$F$40:$J$40</c:f>
              <c:strCache>
                <c:ptCount val="5"/>
                <c:pt idx="0">
                  <c:v>2021Y</c:v>
                </c:pt>
                <c:pt idx="1">
                  <c:v>2020Y</c:v>
                </c:pt>
                <c:pt idx="2">
                  <c:v>2019Y</c:v>
                </c:pt>
                <c:pt idx="3">
                  <c:v>2018Y</c:v>
                </c:pt>
                <c:pt idx="4">
                  <c:v>2017Y</c:v>
                </c:pt>
              </c:strCache>
            </c:strRef>
          </c:cat>
          <c:val>
            <c:numRef>
              <c:f>CNP!$F$44:$J$44</c:f>
              <c:numCache>
                <c:formatCode>#,##0.00</c:formatCode>
                <c:ptCount val="5"/>
                <c:pt idx="0">
                  <c:v>63.130284998434099</c:v>
                </c:pt>
                <c:pt idx="1">
                  <c:v>61.741521539871698</c:v>
                </c:pt>
                <c:pt idx="2">
                  <c:v>64.432814228576305</c:v>
                </c:pt>
                <c:pt idx="3">
                  <c:v>53.211009174311897</c:v>
                </c:pt>
                <c:pt idx="4">
                  <c:v>65.345949142519203</c:v>
                </c:pt>
              </c:numCache>
            </c:numRef>
          </c:val>
          <c:extLst>
            <c:ext xmlns:c16="http://schemas.microsoft.com/office/drawing/2014/chart" uri="{C3380CC4-5D6E-409C-BE32-E72D297353CC}">
              <c16:uniqueId val="{00000000-772B-4FA5-A28A-B7E5F234843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CNP!$V$71</c:f>
              <c:strCache>
                <c:ptCount val="1"/>
                <c:pt idx="0">
                  <c:v> Average Debt/ EBITDA (x)</c:v>
                </c:pt>
              </c:strCache>
            </c:strRef>
          </c:tx>
          <c:spPr>
            <a:ln w="25400">
              <a:solidFill>
                <a:srgbClr val="5B5E5E"/>
              </a:solidFill>
              <a:prstDash val="solid"/>
            </a:ln>
          </c:spPr>
          <c:marker>
            <c:symbol val="none"/>
          </c:marker>
          <c:cat>
            <c:strRef>
              <c:f>CNP!$F$40:$J$40</c:f>
              <c:strCache>
                <c:ptCount val="5"/>
                <c:pt idx="0">
                  <c:v>2021Y</c:v>
                </c:pt>
                <c:pt idx="1">
                  <c:v>2020Y</c:v>
                </c:pt>
                <c:pt idx="2">
                  <c:v>2019Y</c:v>
                </c:pt>
                <c:pt idx="3">
                  <c:v>2018Y</c:v>
                </c:pt>
                <c:pt idx="4">
                  <c:v>2017Y</c:v>
                </c:pt>
              </c:strCache>
            </c:strRef>
          </c:cat>
          <c:val>
            <c:numRef>
              <c:f>CNP!$X$71:$AB$71</c:f>
              <c:numCache>
                <c:formatCode>#,##0.00</c:formatCode>
                <c:ptCount val="5"/>
                <c:pt idx="0">
                  <c:v>6.0305947388486496</c:v>
                </c:pt>
                <c:pt idx="1">
                  <c:v>6.1125054800526097</c:v>
                </c:pt>
                <c:pt idx="2">
                  <c:v>5.2801187782805403</c:v>
                </c:pt>
                <c:pt idx="3">
                  <c:v>3.8879191548001799</c:v>
                </c:pt>
                <c:pt idx="4">
                  <c:v>3.49306950582563</c:v>
                </c:pt>
              </c:numCache>
            </c:numRef>
          </c:val>
          <c:smooth val="0"/>
          <c:extLst>
            <c:ext xmlns:c16="http://schemas.microsoft.com/office/drawing/2014/chart" uri="{C3380CC4-5D6E-409C-BE32-E72D297353CC}">
              <c16:uniqueId val="{00000001-772B-4FA5-A28A-B7E5F234843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E28-4FBC-A28F-A786FECB7F2C}"/>
              </c:ext>
            </c:extLst>
          </c:dPt>
          <c:dPt>
            <c:idx val="1"/>
            <c:bubble3D val="0"/>
            <c:spPr>
              <a:solidFill>
                <a:srgbClr val="5B5E5E"/>
              </a:solidFill>
              <a:ln w="25400">
                <a:noFill/>
              </a:ln>
            </c:spPr>
            <c:extLst>
              <c:ext xmlns:c16="http://schemas.microsoft.com/office/drawing/2014/chart" uri="{C3380CC4-5D6E-409C-BE32-E72D297353CC}">
                <c16:uniqueId val="{00000003-7E28-4FBC-A28F-A786FECB7F2C}"/>
              </c:ext>
            </c:extLst>
          </c:dPt>
          <c:dPt>
            <c:idx val="2"/>
            <c:bubble3D val="0"/>
            <c:spPr>
              <a:solidFill>
                <a:srgbClr val="008794"/>
              </a:solidFill>
              <a:ln w="25400">
                <a:noFill/>
              </a:ln>
            </c:spPr>
            <c:extLst>
              <c:ext xmlns:c16="http://schemas.microsoft.com/office/drawing/2014/chart" uri="{C3380CC4-5D6E-409C-BE32-E72D297353CC}">
                <c16:uniqueId val="{00000005-7E28-4FBC-A28F-A786FECB7F2C}"/>
              </c:ext>
            </c:extLst>
          </c:dPt>
          <c:cat>
            <c:multiLvlStrRef>
              <c:f>'CNP (2)'!$V$67:$X$69</c:f>
              <c:multiLvlStrCache>
                <c:ptCount val="3"/>
                <c:lvl>
                  <c:pt idx="0">
                    <c:v>39.72%</c:v>
                  </c:pt>
                  <c:pt idx="1">
                    <c:v>0.00%</c:v>
                  </c:pt>
                  <c:pt idx="2">
                    <c:v>60.28%</c:v>
                  </c:pt>
                </c:lvl>
                <c:lvl>
                  <c:pt idx="0">
                    <c:v>Commom Equity -</c:v>
                  </c:pt>
                  <c:pt idx="1">
                    <c:v>Total Preferred -</c:v>
                  </c:pt>
                  <c:pt idx="2">
                    <c:v>Total Debt -</c:v>
                  </c:pt>
                </c:lvl>
              </c:multiLvlStrCache>
            </c:multiLvlStrRef>
          </c:cat>
          <c:val>
            <c:numRef>
              <c:f>'CNP (2)'!$X$67:$X$69</c:f>
              <c:numCache>
                <c:formatCode>0.00"%"</c:formatCode>
                <c:ptCount val="3"/>
                <c:pt idx="0">
                  <c:v>39.723623601667001</c:v>
                </c:pt>
                <c:pt idx="1">
                  <c:v>0</c:v>
                </c:pt>
                <c:pt idx="2">
                  <c:v>60.276376398332999</c:v>
                </c:pt>
              </c:numCache>
            </c:numRef>
          </c:val>
          <c:extLst>
            <c:ext xmlns:c16="http://schemas.microsoft.com/office/drawing/2014/chart" uri="{C3380CC4-5D6E-409C-BE32-E72D297353CC}">
              <c16:uniqueId val="{00000006-7E28-4FBC-A28F-A786FECB7F2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'CNP (2)'!$V$60</c:f>
              <c:strCache>
                <c:ptCount val="1"/>
                <c:pt idx="0">
                  <c:v>EBITDA ($000)</c:v>
                </c:pt>
              </c:strCache>
            </c:strRef>
          </c:tx>
          <c:spPr>
            <a:solidFill>
              <a:srgbClr val="FAB81A"/>
            </a:solidFill>
            <a:ln w="25400">
              <a:noFill/>
            </a:ln>
          </c:spPr>
          <c:invertIfNegative val="0"/>
          <c:cat>
            <c:strRef>
              <c:f>'CNP (2)'!$F$40:$J$40</c:f>
              <c:strCache>
                <c:ptCount val="5"/>
                <c:pt idx="0">
                  <c:v>2021Y</c:v>
                </c:pt>
                <c:pt idx="1">
                  <c:v>2020Y</c:v>
                </c:pt>
                <c:pt idx="2">
                  <c:v>2019Y</c:v>
                </c:pt>
                <c:pt idx="3">
                  <c:v>2018Y</c:v>
                </c:pt>
                <c:pt idx="4">
                  <c:v>2017Y</c:v>
                </c:pt>
              </c:strCache>
            </c:strRef>
          </c:cat>
          <c:val>
            <c:numRef>
              <c:f>'CNP (2)'!$F$76:$J$76</c:f>
              <c:numCache>
                <c:formatCode>#,##0</c:formatCode>
                <c:ptCount val="5"/>
                <c:pt idx="0">
                  <c:v>1303000</c:v>
                </c:pt>
                <c:pt idx="1">
                  <c:v>1146000</c:v>
                </c:pt>
                <c:pt idx="2">
                  <c:v>1287000</c:v>
                </c:pt>
                <c:pt idx="3">
                  <c:v>1539000</c:v>
                </c:pt>
                <c:pt idx="4">
                  <c:v>1353000</c:v>
                </c:pt>
              </c:numCache>
            </c:numRef>
          </c:val>
          <c:extLst>
            <c:ext xmlns:c16="http://schemas.microsoft.com/office/drawing/2014/chart" uri="{C3380CC4-5D6E-409C-BE32-E72D297353CC}">
              <c16:uniqueId val="{00000000-4BE9-4A41-A2FD-D537CD85E12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'CNP (2)'!$V$61</c:f>
              <c:strCache>
                <c:ptCount val="1"/>
                <c:pt idx="0">
                  <c:v>EBITDA/ Interest Expense (x)</c:v>
                </c:pt>
              </c:strCache>
            </c:strRef>
          </c:tx>
          <c:spPr>
            <a:ln w="25400">
              <a:solidFill>
                <a:srgbClr val="5B5E5E"/>
              </a:solidFill>
              <a:prstDash val="solid"/>
            </a:ln>
          </c:spPr>
          <c:marker>
            <c:symbol val="none"/>
          </c:marker>
          <c:cat>
            <c:strRef>
              <c:f>'CNP (2)'!$F$40:$J$40</c:f>
              <c:strCache>
                <c:ptCount val="5"/>
                <c:pt idx="0">
                  <c:v>2021Y</c:v>
                </c:pt>
                <c:pt idx="1">
                  <c:v>2020Y</c:v>
                </c:pt>
                <c:pt idx="2">
                  <c:v>2019Y</c:v>
                </c:pt>
                <c:pt idx="3">
                  <c:v>2018Y</c:v>
                </c:pt>
                <c:pt idx="4">
                  <c:v>2017Y</c:v>
                </c:pt>
              </c:strCache>
            </c:strRef>
          </c:cat>
          <c:val>
            <c:numRef>
              <c:f>'CNP (2)'!$X$61:$AB$61</c:f>
              <c:numCache>
                <c:formatCode>#,##0.00</c:formatCode>
                <c:ptCount val="5"/>
                <c:pt idx="0">
                  <c:v>6.3872549019607803</c:v>
                </c:pt>
                <c:pt idx="1">
                  <c:v>5.7587939698492496</c:v>
                </c:pt>
                <c:pt idx="2">
                  <c:v>6.3399014778325098</c:v>
                </c:pt>
                <c:pt idx="3">
                  <c:v>7.8121827411167502</c:v>
                </c:pt>
                <c:pt idx="4">
                  <c:v>6.6</c:v>
                </c:pt>
              </c:numCache>
            </c:numRef>
          </c:val>
          <c:smooth val="0"/>
          <c:extLst>
            <c:ext xmlns:c16="http://schemas.microsoft.com/office/drawing/2014/chart" uri="{C3380CC4-5D6E-409C-BE32-E72D297353CC}">
              <c16:uniqueId val="{00000001-4BE9-4A41-A2FD-D537CD85E12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'CNP (2)'!$V$48:$V$53</c:f>
              <c:strCache>
                <c:ptCount val="6"/>
                <c:pt idx="0">
                  <c:v>Current Year</c:v>
                </c:pt>
                <c:pt idx="1">
                  <c:v>Next Year</c:v>
                </c:pt>
                <c:pt idx="2">
                  <c:v>2Yrs Out</c:v>
                </c:pt>
                <c:pt idx="3">
                  <c:v>3Yrs Out</c:v>
                </c:pt>
                <c:pt idx="4">
                  <c:v>4Yrs Out</c:v>
                </c:pt>
                <c:pt idx="5">
                  <c:v>Thereafter</c:v>
                </c:pt>
              </c:strCache>
            </c:strRef>
          </c:cat>
          <c:val>
            <c:numRef>
              <c:f>'CNP (2)'!$X$48:$X$53</c:f>
              <c:numCache>
                <c:formatCode>#,##0</c:formatCode>
                <c:ptCount val="6"/>
                <c:pt idx="0">
                  <c:v>520000</c:v>
                </c:pt>
                <c:pt idx="1">
                  <c:v>356000</c:v>
                </c:pt>
                <c:pt idx="2">
                  <c:v>161000</c:v>
                </c:pt>
                <c:pt idx="3">
                  <c:v>0</c:v>
                </c:pt>
                <c:pt idx="4">
                  <c:v>300000</c:v>
                </c:pt>
                <c:pt idx="5">
                  <c:v>4158000</c:v>
                </c:pt>
              </c:numCache>
            </c:numRef>
          </c:val>
          <c:extLst>
            <c:ext xmlns:c16="http://schemas.microsoft.com/office/drawing/2014/chart" uri="{C3380CC4-5D6E-409C-BE32-E72D297353CC}">
              <c16:uniqueId val="{00000000-7D7C-4EDF-8BDF-CEE06EA5CC1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'CNP (2)'!$D$44</c:f>
              <c:strCache>
                <c:ptCount val="1"/>
                <c:pt idx="0">
                  <c:v>Debt/ Total Capital (%)</c:v>
                </c:pt>
              </c:strCache>
            </c:strRef>
          </c:tx>
          <c:spPr>
            <a:solidFill>
              <a:srgbClr val="FAB81A"/>
            </a:solidFill>
            <a:ln w="25400">
              <a:noFill/>
            </a:ln>
          </c:spPr>
          <c:invertIfNegative val="0"/>
          <c:cat>
            <c:strRef>
              <c:f>'CNP (2)'!$F$40:$J$40</c:f>
              <c:strCache>
                <c:ptCount val="5"/>
                <c:pt idx="0">
                  <c:v>2021Y</c:v>
                </c:pt>
                <c:pt idx="1">
                  <c:v>2020Y</c:v>
                </c:pt>
                <c:pt idx="2">
                  <c:v>2019Y</c:v>
                </c:pt>
                <c:pt idx="3">
                  <c:v>2018Y</c:v>
                </c:pt>
                <c:pt idx="4">
                  <c:v>2017Y</c:v>
                </c:pt>
              </c:strCache>
            </c:strRef>
          </c:cat>
          <c:val>
            <c:numRef>
              <c:f>'CNP (2)'!$F$44:$J$44</c:f>
              <c:numCache>
                <c:formatCode>#,##0.00</c:formatCode>
                <c:ptCount val="5"/>
                <c:pt idx="0">
                  <c:v>60.276376398332999</c:v>
                </c:pt>
                <c:pt idx="1">
                  <c:v>61.739023490345602</c:v>
                </c:pt>
                <c:pt idx="2">
                  <c:v>60.363326018044397</c:v>
                </c:pt>
                <c:pt idx="3">
                  <c:v>63.746958637469596</c:v>
                </c:pt>
                <c:pt idx="4">
                  <c:v>66.736871665262598</c:v>
                </c:pt>
              </c:numCache>
            </c:numRef>
          </c:val>
          <c:extLst>
            <c:ext xmlns:c16="http://schemas.microsoft.com/office/drawing/2014/chart" uri="{C3380CC4-5D6E-409C-BE32-E72D297353CC}">
              <c16:uniqueId val="{00000000-A2F6-4591-B976-7154730F27E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'CNP (2)'!$V$71</c:f>
              <c:strCache>
                <c:ptCount val="1"/>
                <c:pt idx="0">
                  <c:v> Average Debt/ EBITDA (x)</c:v>
                </c:pt>
              </c:strCache>
            </c:strRef>
          </c:tx>
          <c:spPr>
            <a:ln w="25400">
              <a:solidFill>
                <a:srgbClr val="5B5E5E"/>
              </a:solidFill>
              <a:prstDash val="solid"/>
            </a:ln>
          </c:spPr>
          <c:marker>
            <c:symbol val="none"/>
          </c:marker>
          <c:cat>
            <c:strRef>
              <c:f>'CNP (2)'!$F$40:$J$40</c:f>
              <c:strCache>
                <c:ptCount val="5"/>
                <c:pt idx="0">
                  <c:v>2021Y</c:v>
                </c:pt>
                <c:pt idx="1">
                  <c:v>2020Y</c:v>
                </c:pt>
                <c:pt idx="2">
                  <c:v>2019Y</c:v>
                </c:pt>
                <c:pt idx="3">
                  <c:v>2018Y</c:v>
                </c:pt>
                <c:pt idx="4">
                  <c:v>2017Y</c:v>
                </c:pt>
              </c:strCache>
            </c:strRef>
          </c:cat>
          <c:val>
            <c:numRef>
              <c:f>'CNP (2)'!$X$71:$AB$71</c:f>
              <c:numCache>
                <c:formatCode>#,##0.00</c:formatCode>
                <c:ptCount val="5"/>
                <c:pt idx="0">
                  <c:v>4.2954719877206404</c:v>
                </c:pt>
                <c:pt idx="1">
                  <c:v>4.3820898778359503</c:v>
                </c:pt>
                <c:pt idx="2">
                  <c:v>3.93366355866356</c:v>
                </c:pt>
                <c:pt idx="3">
                  <c:v>3.1545646523716702</c:v>
                </c:pt>
                <c:pt idx="4">
                  <c:v>3.6171470805617099</c:v>
                </c:pt>
              </c:numCache>
            </c:numRef>
          </c:val>
          <c:smooth val="0"/>
          <c:extLst>
            <c:ext xmlns:c16="http://schemas.microsoft.com/office/drawing/2014/chart" uri="{C3380CC4-5D6E-409C-BE32-E72D297353CC}">
              <c16:uniqueId val="{00000001-A2F6-4591-B976-7154730F27E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CMS!$V$66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676-4AC9-8207-8CC14EF6EADF}"/>
              </c:ext>
            </c:extLst>
          </c:dPt>
          <c:dPt>
            <c:idx val="1"/>
            <c:bubble3D val="0"/>
            <c:spPr>
              <a:solidFill>
                <a:srgbClr val="5B5E5E"/>
              </a:solidFill>
              <a:ln w="25400">
                <a:noFill/>
              </a:ln>
            </c:spPr>
            <c:extLst>
              <c:ext xmlns:c16="http://schemas.microsoft.com/office/drawing/2014/chart" uri="{C3380CC4-5D6E-409C-BE32-E72D297353CC}">
                <c16:uniqueId val="{00000003-0676-4AC9-8207-8CC14EF6EADF}"/>
              </c:ext>
            </c:extLst>
          </c:dPt>
          <c:dPt>
            <c:idx val="2"/>
            <c:bubble3D val="0"/>
            <c:spPr>
              <a:solidFill>
                <a:srgbClr val="008794"/>
              </a:solidFill>
              <a:ln w="25400">
                <a:noFill/>
              </a:ln>
            </c:spPr>
            <c:extLst>
              <c:ext xmlns:c16="http://schemas.microsoft.com/office/drawing/2014/chart" uri="{C3380CC4-5D6E-409C-BE32-E72D297353CC}">
                <c16:uniqueId val="{00000005-0676-4AC9-8207-8CC14EF6EADF}"/>
              </c:ext>
            </c:extLst>
          </c:dPt>
          <c:cat>
            <c:multiLvlStrRef>
              <c:f>CMS!$V$67:$X$69</c:f>
              <c:multiLvlStrCache>
                <c:ptCount val="3"/>
                <c:lvl>
                  <c:pt idx="0">
                    <c:v>32.54%</c:v>
                  </c:pt>
                  <c:pt idx="1">
                    <c:v>1.14%</c:v>
                  </c:pt>
                  <c:pt idx="2">
                    <c:v>63.49%</c:v>
                  </c:pt>
                </c:lvl>
                <c:lvl>
                  <c:pt idx="0">
                    <c:v>Commom Equity -</c:v>
                  </c:pt>
                  <c:pt idx="1">
                    <c:v>Total Preferred -</c:v>
                  </c:pt>
                  <c:pt idx="2">
                    <c:v>Total Debt -</c:v>
                  </c:pt>
                </c:lvl>
              </c:multiLvlStrCache>
            </c:multiLvlStrRef>
          </c:cat>
          <c:val>
            <c:numRef>
              <c:f>CMS!$X$67:$X$69</c:f>
              <c:numCache>
                <c:formatCode>0.00"%"</c:formatCode>
                <c:ptCount val="3"/>
                <c:pt idx="0">
                  <c:v>32.542665583096301</c:v>
                </c:pt>
                <c:pt idx="1">
                  <c:v>1.1377488825680599</c:v>
                </c:pt>
                <c:pt idx="2">
                  <c:v>63.490451036164202</c:v>
                </c:pt>
              </c:numCache>
            </c:numRef>
          </c:val>
          <c:extLst>
            <c:ext xmlns:c16="http://schemas.microsoft.com/office/drawing/2014/chart" uri="{C3380CC4-5D6E-409C-BE32-E72D297353CC}">
              <c16:uniqueId val="{00000006-0676-4AC9-8207-8CC14EF6EAD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CMS!$V$60</c:f>
              <c:strCache>
                <c:ptCount val="1"/>
                <c:pt idx="0">
                  <c:v>EBITDA ($000)</c:v>
                </c:pt>
              </c:strCache>
            </c:strRef>
          </c:tx>
          <c:spPr>
            <a:solidFill>
              <a:srgbClr val="FAB81A"/>
            </a:solidFill>
            <a:ln w="25400">
              <a:noFill/>
            </a:ln>
          </c:spPr>
          <c:invertIfNegative val="0"/>
          <c:cat>
            <c:strRef>
              <c:f>CMS!$F$40:$J$40</c:f>
              <c:strCache>
                <c:ptCount val="5"/>
                <c:pt idx="0">
                  <c:v>2021Y</c:v>
                </c:pt>
                <c:pt idx="1">
                  <c:v>2020Y</c:v>
                </c:pt>
                <c:pt idx="2">
                  <c:v>2019Y</c:v>
                </c:pt>
                <c:pt idx="3">
                  <c:v>2018Y</c:v>
                </c:pt>
                <c:pt idx="4">
                  <c:v>2017Y</c:v>
                </c:pt>
              </c:strCache>
            </c:strRef>
          </c:cat>
          <c:val>
            <c:numRef>
              <c:f>CMS!$F$76:$J$76</c:f>
              <c:numCache>
                <c:formatCode>#,##0</c:formatCode>
                <c:ptCount val="5"/>
                <c:pt idx="0">
                  <c:v>2437000</c:v>
                </c:pt>
                <c:pt idx="1">
                  <c:v>2357000</c:v>
                </c:pt>
                <c:pt idx="2">
                  <c:v>2340000</c:v>
                </c:pt>
                <c:pt idx="3">
                  <c:v>2165000</c:v>
                </c:pt>
                <c:pt idx="4">
                  <c:v>2205000</c:v>
                </c:pt>
              </c:numCache>
            </c:numRef>
          </c:val>
          <c:extLst>
            <c:ext xmlns:c16="http://schemas.microsoft.com/office/drawing/2014/chart" uri="{C3380CC4-5D6E-409C-BE32-E72D297353CC}">
              <c16:uniqueId val="{00000000-9EFB-42DB-9430-27D60B8F577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CMS!$V$61</c:f>
              <c:strCache>
                <c:ptCount val="1"/>
                <c:pt idx="0">
                  <c:v>EBITDA/ Interest Expense (x)</c:v>
                </c:pt>
              </c:strCache>
            </c:strRef>
          </c:tx>
          <c:spPr>
            <a:ln w="25400">
              <a:solidFill>
                <a:srgbClr val="5B5E5E"/>
              </a:solidFill>
              <a:prstDash val="solid"/>
            </a:ln>
          </c:spPr>
          <c:marker>
            <c:symbol val="none"/>
          </c:marker>
          <c:cat>
            <c:strRef>
              <c:f>CMS!$F$40:$J$40</c:f>
              <c:strCache>
                <c:ptCount val="5"/>
                <c:pt idx="0">
                  <c:v>2021Y</c:v>
                </c:pt>
                <c:pt idx="1">
                  <c:v>2020Y</c:v>
                </c:pt>
                <c:pt idx="2">
                  <c:v>2019Y</c:v>
                </c:pt>
                <c:pt idx="3">
                  <c:v>2018Y</c:v>
                </c:pt>
                <c:pt idx="4">
                  <c:v>2017Y</c:v>
                </c:pt>
              </c:strCache>
            </c:strRef>
          </c:cat>
          <c:val>
            <c:numRef>
              <c:f>CMS!$X$61:$AB$61</c:f>
              <c:numCache>
                <c:formatCode>#,##0.00</c:formatCode>
                <c:ptCount val="5"/>
                <c:pt idx="0">
                  <c:v>4.8739999999999997</c:v>
                </c:pt>
                <c:pt idx="1">
                  <c:v>4.6673267326732697</c:v>
                </c:pt>
                <c:pt idx="2">
                  <c:v>4.5086705202312096</c:v>
                </c:pt>
                <c:pt idx="3">
                  <c:v>4.7270742358078603</c:v>
                </c:pt>
                <c:pt idx="4">
                  <c:v>5.0342465753424701</c:v>
                </c:pt>
              </c:numCache>
            </c:numRef>
          </c:val>
          <c:smooth val="0"/>
          <c:extLst>
            <c:ext xmlns:c16="http://schemas.microsoft.com/office/drawing/2014/chart" uri="{C3380CC4-5D6E-409C-BE32-E72D297353CC}">
              <c16:uniqueId val="{00000001-9EFB-42DB-9430-27D60B8F577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CMS!$V$41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CMS!$V$48:$V$53</c:f>
              <c:strCache>
                <c:ptCount val="6"/>
                <c:pt idx="0">
                  <c:v>Current Year</c:v>
                </c:pt>
                <c:pt idx="1">
                  <c:v>Next Year</c:v>
                </c:pt>
                <c:pt idx="2">
                  <c:v>2Yrs Out</c:v>
                </c:pt>
                <c:pt idx="3">
                  <c:v>3Yrs Out</c:v>
                </c:pt>
                <c:pt idx="4">
                  <c:v>4Yrs Out</c:v>
                </c:pt>
                <c:pt idx="5">
                  <c:v>Thereafter</c:v>
                </c:pt>
              </c:strCache>
            </c:strRef>
          </c:cat>
          <c:val>
            <c:numRef>
              <c:f>CMS!$X$48:$X$53</c:f>
              <c:numCache>
                <c:formatCode>#,##0</c:formatCode>
                <c:ptCount val="6"/>
                <c:pt idx="0">
                  <c:v>382000</c:v>
                </c:pt>
                <c:pt idx="1">
                  <c:v>681000</c:v>
                </c:pt>
                <c:pt idx="2">
                  <c:v>608000</c:v>
                </c:pt>
                <c:pt idx="3">
                  <c:v>346000</c:v>
                </c:pt>
                <c:pt idx="4">
                  <c:v>347000</c:v>
                </c:pt>
                <c:pt idx="5">
                  <c:v>10236000</c:v>
                </c:pt>
              </c:numCache>
            </c:numRef>
          </c:val>
          <c:extLst>
            <c:ext xmlns:c16="http://schemas.microsoft.com/office/drawing/2014/chart" uri="{C3380CC4-5D6E-409C-BE32-E72D297353CC}">
              <c16:uniqueId val="{00000000-D0EB-4BFD-92FB-2BF05A7A6A4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LNT!$V$60</c:f>
              <c:strCache>
                <c:ptCount val="1"/>
                <c:pt idx="0">
                  <c:v>EBITDA ($000)</c:v>
                </c:pt>
              </c:strCache>
            </c:strRef>
          </c:tx>
          <c:spPr>
            <a:solidFill>
              <a:srgbClr val="FAB81A"/>
            </a:solidFill>
            <a:ln w="25400">
              <a:noFill/>
            </a:ln>
          </c:spPr>
          <c:invertIfNegative val="0"/>
          <c:cat>
            <c:strRef>
              <c:f>LNT!$F$40:$J$40</c:f>
              <c:strCache>
                <c:ptCount val="5"/>
                <c:pt idx="0">
                  <c:v>2021Y</c:v>
                </c:pt>
                <c:pt idx="1">
                  <c:v>2020Y</c:v>
                </c:pt>
                <c:pt idx="2">
                  <c:v>2019Y</c:v>
                </c:pt>
                <c:pt idx="3">
                  <c:v>2018Y</c:v>
                </c:pt>
                <c:pt idx="4">
                  <c:v>2017Y</c:v>
                </c:pt>
              </c:strCache>
            </c:strRef>
          </c:cat>
          <c:val>
            <c:numRef>
              <c:f>LNT!$F$76:$J$76</c:f>
              <c:numCache>
                <c:formatCode>#,##0</c:formatCode>
                <c:ptCount val="5"/>
                <c:pt idx="0">
                  <c:v>1527000</c:v>
                </c:pt>
                <c:pt idx="1">
                  <c:v>1441000</c:v>
                </c:pt>
                <c:pt idx="2">
                  <c:v>1449000</c:v>
                </c:pt>
                <c:pt idx="3">
                  <c:v>1310300</c:v>
                </c:pt>
                <c:pt idx="4">
                  <c:v>1215800</c:v>
                </c:pt>
              </c:numCache>
            </c:numRef>
          </c:val>
          <c:extLst>
            <c:ext xmlns:c16="http://schemas.microsoft.com/office/drawing/2014/chart" uri="{C3380CC4-5D6E-409C-BE32-E72D297353CC}">
              <c16:uniqueId val="{00000000-65E8-4DC5-93BB-72D6B46383C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LNT!$V$61</c:f>
              <c:strCache>
                <c:ptCount val="1"/>
                <c:pt idx="0">
                  <c:v>EBITDA/ Interest Expense (x)</c:v>
                </c:pt>
              </c:strCache>
            </c:strRef>
          </c:tx>
          <c:spPr>
            <a:ln w="25400">
              <a:solidFill>
                <a:srgbClr val="5B5E5E"/>
              </a:solidFill>
              <a:prstDash val="solid"/>
            </a:ln>
          </c:spPr>
          <c:marker>
            <c:symbol val="none"/>
          </c:marker>
          <c:cat>
            <c:strRef>
              <c:f>LNT!$F$40:$J$40</c:f>
              <c:strCache>
                <c:ptCount val="5"/>
                <c:pt idx="0">
                  <c:v>2021Y</c:v>
                </c:pt>
                <c:pt idx="1">
                  <c:v>2020Y</c:v>
                </c:pt>
                <c:pt idx="2">
                  <c:v>2019Y</c:v>
                </c:pt>
                <c:pt idx="3">
                  <c:v>2018Y</c:v>
                </c:pt>
                <c:pt idx="4">
                  <c:v>2017Y</c:v>
                </c:pt>
              </c:strCache>
            </c:strRef>
          </c:cat>
          <c:val>
            <c:numRef>
              <c:f>LNT!$X$61:$AB$61</c:f>
              <c:numCache>
                <c:formatCode>#,##0.00</c:formatCode>
                <c:ptCount val="5"/>
                <c:pt idx="0">
                  <c:v>5.6555555555555603</c:v>
                </c:pt>
                <c:pt idx="1">
                  <c:v>5.5637065637065604</c:v>
                </c:pt>
                <c:pt idx="2">
                  <c:v>5.8974358974358996</c:v>
                </c:pt>
                <c:pt idx="3">
                  <c:v>5.8810592459604996</c:v>
                </c:pt>
                <c:pt idx="4">
                  <c:v>6.0942355889724302</c:v>
                </c:pt>
              </c:numCache>
            </c:numRef>
          </c:val>
          <c:smooth val="0"/>
          <c:extLst>
            <c:ext xmlns:c16="http://schemas.microsoft.com/office/drawing/2014/chart" uri="{C3380CC4-5D6E-409C-BE32-E72D297353CC}">
              <c16:uniqueId val="{00000001-65E8-4DC5-93BB-72D6B46383C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CMS!$D$44</c:f>
              <c:strCache>
                <c:ptCount val="1"/>
                <c:pt idx="0">
                  <c:v>Debt/ Total Capital (%)</c:v>
                </c:pt>
              </c:strCache>
            </c:strRef>
          </c:tx>
          <c:spPr>
            <a:solidFill>
              <a:srgbClr val="FAB81A"/>
            </a:solidFill>
            <a:ln w="25400">
              <a:noFill/>
            </a:ln>
          </c:spPr>
          <c:invertIfNegative val="0"/>
          <c:cat>
            <c:strRef>
              <c:f>CMS!$F$40:$J$40</c:f>
              <c:strCache>
                <c:ptCount val="5"/>
                <c:pt idx="0">
                  <c:v>2021Y</c:v>
                </c:pt>
                <c:pt idx="1">
                  <c:v>2020Y</c:v>
                </c:pt>
                <c:pt idx="2">
                  <c:v>2019Y</c:v>
                </c:pt>
                <c:pt idx="3">
                  <c:v>2018Y</c:v>
                </c:pt>
                <c:pt idx="4">
                  <c:v>2017Y</c:v>
                </c:pt>
              </c:strCache>
            </c:strRef>
          </c:cat>
          <c:val>
            <c:numRef>
              <c:f>CMS!$F$44:$J$44</c:f>
              <c:numCache>
                <c:formatCode>#,##0.00</c:formatCode>
                <c:ptCount val="5"/>
                <c:pt idx="0">
                  <c:v>63.490451036164202</c:v>
                </c:pt>
                <c:pt idx="1">
                  <c:v>67.151351351351394</c:v>
                </c:pt>
                <c:pt idx="2">
                  <c:v>72.449313276651395</c:v>
                </c:pt>
                <c:pt idx="3">
                  <c:v>71.078520127949801</c:v>
                </c:pt>
                <c:pt idx="4">
                  <c:v>70.0768459739392</c:v>
                </c:pt>
              </c:numCache>
            </c:numRef>
          </c:val>
          <c:extLst>
            <c:ext xmlns:c16="http://schemas.microsoft.com/office/drawing/2014/chart" uri="{C3380CC4-5D6E-409C-BE32-E72D297353CC}">
              <c16:uniqueId val="{00000000-48B1-43BE-9207-8D5D111BEC6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CMS!$V$71</c:f>
              <c:strCache>
                <c:ptCount val="1"/>
                <c:pt idx="0">
                  <c:v> Average Debt/ EBITDA (x)</c:v>
                </c:pt>
              </c:strCache>
            </c:strRef>
          </c:tx>
          <c:spPr>
            <a:ln w="25400">
              <a:solidFill>
                <a:srgbClr val="5B5E5E"/>
              </a:solidFill>
              <a:prstDash val="solid"/>
            </a:ln>
          </c:spPr>
          <c:marker>
            <c:symbol val="none"/>
          </c:marker>
          <c:cat>
            <c:strRef>
              <c:f>CMS!$F$40:$J$40</c:f>
              <c:strCache>
                <c:ptCount val="5"/>
                <c:pt idx="0">
                  <c:v>2021Y</c:v>
                </c:pt>
                <c:pt idx="1">
                  <c:v>2020Y</c:v>
                </c:pt>
                <c:pt idx="2">
                  <c:v>2019Y</c:v>
                </c:pt>
                <c:pt idx="3">
                  <c:v>2018Y</c:v>
                </c:pt>
                <c:pt idx="4">
                  <c:v>2017Y</c:v>
                </c:pt>
              </c:strCache>
            </c:strRef>
          </c:cat>
          <c:val>
            <c:numRef>
              <c:f>CMS!$X$71:$AB$71</c:f>
              <c:numCache>
                <c:formatCode>#,##0.00</c:formatCode>
                <c:ptCount val="5"/>
                <c:pt idx="0">
                  <c:v>5.5406237176856798</c:v>
                </c:pt>
                <c:pt idx="1">
                  <c:v>6.1046881629189604</c:v>
                </c:pt>
                <c:pt idx="2">
                  <c:v>5.3792735042734998</c:v>
                </c:pt>
                <c:pt idx="3">
                  <c:v>4.9957274826789799</c:v>
                </c:pt>
                <c:pt idx="4">
                  <c:v>4.6107142857142902</c:v>
                </c:pt>
              </c:numCache>
            </c:numRef>
          </c:val>
          <c:smooth val="0"/>
          <c:extLst>
            <c:ext xmlns:c16="http://schemas.microsoft.com/office/drawing/2014/chart" uri="{C3380CC4-5D6E-409C-BE32-E72D297353CC}">
              <c16:uniqueId val="{00000001-48B1-43BE-9207-8D5D111BEC6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0E1-4606-ADB6-94474173989A}"/>
              </c:ext>
            </c:extLst>
          </c:dPt>
          <c:dPt>
            <c:idx val="1"/>
            <c:bubble3D val="0"/>
            <c:spPr>
              <a:solidFill>
                <a:srgbClr val="5B5E5E"/>
              </a:solidFill>
              <a:ln w="25400">
                <a:noFill/>
              </a:ln>
            </c:spPr>
            <c:extLst>
              <c:ext xmlns:c16="http://schemas.microsoft.com/office/drawing/2014/chart" uri="{C3380CC4-5D6E-409C-BE32-E72D297353CC}">
                <c16:uniqueId val="{00000003-B0E1-4606-ADB6-94474173989A}"/>
              </c:ext>
            </c:extLst>
          </c:dPt>
          <c:dPt>
            <c:idx val="2"/>
            <c:bubble3D val="0"/>
            <c:spPr>
              <a:solidFill>
                <a:srgbClr val="008794"/>
              </a:solidFill>
              <a:ln w="25400">
                <a:noFill/>
              </a:ln>
            </c:spPr>
            <c:extLst>
              <c:ext xmlns:c16="http://schemas.microsoft.com/office/drawing/2014/chart" uri="{C3380CC4-5D6E-409C-BE32-E72D297353CC}">
                <c16:uniqueId val="{00000005-B0E1-4606-ADB6-94474173989A}"/>
              </c:ext>
            </c:extLst>
          </c:dPt>
          <c:cat>
            <c:multiLvlStrRef>
              <c:f>ED!$V$67:$X$69</c:f>
              <c:multiLvlStrCache>
                <c:ptCount val="3"/>
                <c:lvl>
                  <c:pt idx="0">
                    <c:v>43.84%</c:v>
                  </c:pt>
                  <c:pt idx="1">
                    <c:v>0.00%</c:v>
                  </c:pt>
                  <c:pt idx="2">
                    <c:v>55.50%</c:v>
                  </c:pt>
                </c:lvl>
                <c:lvl>
                  <c:pt idx="0">
                    <c:v>Commom Equity -</c:v>
                  </c:pt>
                  <c:pt idx="1">
                    <c:v>Total Preferred -</c:v>
                  </c:pt>
                  <c:pt idx="2">
                    <c:v>Total Debt -</c:v>
                  </c:pt>
                </c:lvl>
              </c:multiLvlStrCache>
            </c:multiLvlStrRef>
          </c:cat>
          <c:val>
            <c:numRef>
              <c:f>ED!$X$67:$X$69</c:f>
              <c:numCache>
                <c:formatCode>0.00"%"</c:formatCode>
                <c:ptCount val="3"/>
                <c:pt idx="0">
                  <c:v>43.844638949671797</c:v>
                </c:pt>
                <c:pt idx="1">
                  <c:v>0</c:v>
                </c:pt>
                <c:pt idx="2">
                  <c:v>55.501094091903703</c:v>
                </c:pt>
              </c:numCache>
            </c:numRef>
          </c:val>
          <c:extLst>
            <c:ext xmlns:c16="http://schemas.microsoft.com/office/drawing/2014/chart" uri="{C3380CC4-5D6E-409C-BE32-E72D297353CC}">
              <c16:uniqueId val="{00000006-B0E1-4606-ADB6-94474173989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ED!$V$60</c:f>
              <c:strCache>
                <c:ptCount val="1"/>
                <c:pt idx="0">
                  <c:v>EBITDA ($000)</c:v>
                </c:pt>
              </c:strCache>
            </c:strRef>
          </c:tx>
          <c:spPr>
            <a:solidFill>
              <a:srgbClr val="FAB81A"/>
            </a:solidFill>
            <a:ln w="25400">
              <a:noFill/>
            </a:ln>
          </c:spPr>
          <c:invertIfNegative val="0"/>
          <c:cat>
            <c:strRef>
              <c:f>ED!$F$40:$J$40</c:f>
              <c:strCache>
                <c:ptCount val="5"/>
                <c:pt idx="0">
                  <c:v>2021Y</c:v>
                </c:pt>
                <c:pt idx="1">
                  <c:v>2020Y</c:v>
                </c:pt>
                <c:pt idx="2">
                  <c:v>2019Y</c:v>
                </c:pt>
                <c:pt idx="3">
                  <c:v>2018Y</c:v>
                </c:pt>
                <c:pt idx="4">
                  <c:v>2017Y</c:v>
                </c:pt>
              </c:strCache>
            </c:strRef>
          </c:cat>
          <c:val>
            <c:numRef>
              <c:f>ED!$F$76:$J$76</c:f>
              <c:numCache>
                <c:formatCode>#,##0</c:formatCode>
                <c:ptCount val="5"/>
                <c:pt idx="0">
                  <c:v>4320000</c:v>
                </c:pt>
                <c:pt idx="1">
                  <c:v>4173000</c:v>
                </c:pt>
                <c:pt idx="2">
                  <c:v>4411000</c:v>
                </c:pt>
                <c:pt idx="3">
                  <c:v>4040000</c:v>
                </c:pt>
                <c:pt idx="4">
                  <c:v>4067000</c:v>
                </c:pt>
              </c:numCache>
            </c:numRef>
          </c:val>
          <c:extLst>
            <c:ext xmlns:c16="http://schemas.microsoft.com/office/drawing/2014/chart" uri="{C3380CC4-5D6E-409C-BE32-E72D297353CC}">
              <c16:uniqueId val="{00000000-13AF-45F7-825A-7BCB67BC1D7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ED!$V$61</c:f>
              <c:strCache>
                <c:ptCount val="1"/>
                <c:pt idx="0">
                  <c:v>EBITDA/ Interest Expense (x)</c:v>
                </c:pt>
              </c:strCache>
            </c:strRef>
          </c:tx>
          <c:spPr>
            <a:ln w="25400">
              <a:solidFill>
                <a:srgbClr val="5B5E5E"/>
              </a:solidFill>
              <a:prstDash val="solid"/>
            </a:ln>
          </c:spPr>
          <c:marker>
            <c:symbol val="none"/>
          </c:marker>
          <c:cat>
            <c:strRef>
              <c:f>ED!$F$40:$J$40</c:f>
              <c:strCache>
                <c:ptCount val="5"/>
                <c:pt idx="0">
                  <c:v>2021Y</c:v>
                </c:pt>
                <c:pt idx="1">
                  <c:v>2020Y</c:v>
                </c:pt>
                <c:pt idx="2">
                  <c:v>2019Y</c:v>
                </c:pt>
                <c:pt idx="3">
                  <c:v>2018Y</c:v>
                </c:pt>
                <c:pt idx="4">
                  <c:v>2017Y</c:v>
                </c:pt>
              </c:strCache>
            </c:strRef>
          </c:cat>
          <c:val>
            <c:numRef>
              <c:f>ED!$X$61:$AB$61</c:f>
              <c:numCache>
                <c:formatCode>#,##0.00</c:formatCode>
                <c:ptCount val="5"/>
                <c:pt idx="0">
                  <c:v>4.7734806629834301</c:v>
                </c:pt>
                <c:pt idx="1">
                  <c:v>4.0951913640824298</c:v>
                </c:pt>
                <c:pt idx="2">
                  <c:v>4.4510595358223997</c:v>
                </c:pt>
                <c:pt idx="3">
                  <c:v>4.9328449328449304</c:v>
                </c:pt>
                <c:pt idx="4">
                  <c:v>5.57887517146776</c:v>
                </c:pt>
              </c:numCache>
            </c:numRef>
          </c:val>
          <c:smooth val="0"/>
          <c:extLst>
            <c:ext xmlns:c16="http://schemas.microsoft.com/office/drawing/2014/chart" uri="{C3380CC4-5D6E-409C-BE32-E72D297353CC}">
              <c16:uniqueId val="{00000001-13AF-45F7-825A-7BCB67BC1D7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ED!$V$48:$V$53</c:f>
              <c:strCache>
                <c:ptCount val="6"/>
                <c:pt idx="0">
                  <c:v>Current Year</c:v>
                </c:pt>
                <c:pt idx="1">
                  <c:v>Next Year</c:v>
                </c:pt>
                <c:pt idx="2">
                  <c:v>2Yrs Out</c:v>
                </c:pt>
                <c:pt idx="3">
                  <c:v>3Yrs Out</c:v>
                </c:pt>
                <c:pt idx="4">
                  <c:v>4Yrs Out</c:v>
                </c:pt>
                <c:pt idx="5">
                  <c:v>Thereafter</c:v>
                </c:pt>
              </c:strCache>
            </c:strRef>
          </c:cat>
          <c:val>
            <c:numRef>
              <c:f>ED!$X$48:$X$53</c:f>
              <c:numCache>
                <c:formatCode>#,##0</c:formatCode>
                <c:ptCount val="6"/>
                <c:pt idx="0">
                  <c:v>1928000</c:v>
                </c:pt>
                <c:pt idx="1">
                  <c:v>969000</c:v>
                </c:pt>
                <c:pt idx="2">
                  <c:v>394000</c:v>
                </c:pt>
                <c:pt idx="3">
                  <c:v>319000</c:v>
                </c:pt>
                <c:pt idx="4">
                  <c:v>385000</c:v>
                </c:pt>
                <c:pt idx="5">
                  <c:v>20537000</c:v>
                </c:pt>
              </c:numCache>
            </c:numRef>
          </c:val>
          <c:extLst>
            <c:ext xmlns:c16="http://schemas.microsoft.com/office/drawing/2014/chart" uri="{C3380CC4-5D6E-409C-BE32-E72D297353CC}">
              <c16:uniqueId val="{00000000-252A-4682-901E-2C49455DDEF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ED!$D$44</c:f>
              <c:strCache>
                <c:ptCount val="1"/>
                <c:pt idx="0">
                  <c:v>Debt/ Total Capital (%)</c:v>
                </c:pt>
              </c:strCache>
            </c:strRef>
          </c:tx>
          <c:spPr>
            <a:solidFill>
              <a:srgbClr val="FAB81A"/>
            </a:solidFill>
            <a:ln w="25400">
              <a:noFill/>
            </a:ln>
          </c:spPr>
          <c:invertIfNegative val="0"/>
          <c:cat>
            <c:strRef>
              <c:f>ED!$F$40:$J$40</c:f>
              <c:strCache>
                <c:ptCount val="5"/>
                <c:pt idx="0">
                  <c:v>2021Y</c:v>
                </c:pt>
                <c:pt idx="1">
                  <c:v>2020Y</c:v>
                </c:pt>
                <c:pt idx="2">
                  <c:v>2019Y</c:v>
                </c:pt>
                <c:pt idx="3">
                  <c:v>2018Y</c:v>
                </c:pt>
                <c:pt idx="4">
                  <c:v>2017Y</c:v>
                </c:pt>
              </c:strCache>
            </c:strRef>
          </c:cat>
          <c:val>
            <c:numRef>
              <c:f>ED!$F$44:$J$44</c:f>
              <c:numCache>
                <c:formatCode>#,##0.00</c:formatCode>
                <c:ptCount val="5"/>
                <c:pt idx="0">
                  <c:v>55.501094091903703</c:v>
                </c:pt>
                <c:pt idx="1">
                  <c:v>56.814732597911501</c:v>
                </c:pt>
                <c:pt idx="2">
                  <c:v>55.308811621230298</c:v>
                </c:pt>
                <c:pt idx="3">
                  <c:v>55.155792276964</c:v>
                </c:pt>
                <c:pt idx="4">
                  <c:v>51.843526583622101</c:v>
                </c:pt>
              </c:numCache>
            </c:numRef>
          </c:val>
          <c:extLst>
            <c:ext xmlns:c16="http://schemas.microsoft.com/office/drawing/2014/chart" uri="{C3380CC4-5D6E-409C-BE32-E72D297353CC}">
              <c16:uniqueId val="{00000000-CF1B-4493-9424-19D083896CFB}"/>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ED!$V$71</c:f>
              <c:strCache>
                <c:ptCount val="1"/>
                <c:pt idx="0">
                  <c:v> Average Debt/ EBITDA (x)</c:v>
                </c:pt>
              </c:strCache>
            </c:strRef>
          </c:tx>
          <c:spPr>
            <a:ln w="25400">
              <a:solidFill>
                <a:srgbClr val="5B5E5E"/>
              </a:solidFill>
              <a:prstDash val="solid"/>
            </a:ln>
          </c:spPr>
          <c:marker>
            <c:symbol val="none"/>
          </c:marker>
          <c:cat>
            <c:strRef>
              <c:f>ED!$F$40:$J$40</c:f>
              <c:strCache>
                <c:ptCount val="5"/>
                <c:pt idx="0">
                  <c:v>2021Y</c:v>
                </c:pt>
                <c:pt idx="1">
                  <c:v>2020Y</c:v>
                </c:pt>
                <c:pt idx="2">
                  <c:v>2019Y</c:v>
                </c:pt>
                <c:pt idx="3">
                  <c:v>2018Y</c:v>
                </c:pt>
                <c:pt idx="4">
                  <c:v>2017Y</c:v>
                </c:pt>
              </c:strCache>
            </c:strRef>
          </c:cat>
          <c:val>
            <c:numRef>
              <c:f>ED!$X$71:$AB$71</c:f>
              <c:numCache>
                <c:formatCode>#,##0.00</c:formatCode>
                <c:ptCount val="5"/>
                <c:pt idx="0">
                  <c:v>5.7391203703703697</c:v>
                </c:pt>
                <c:pt idx="1">
                  <c:v>5.6994967649173303</c:v>
                </c:pt>
                <c:pt idx="2">
                  <c:v>4.8761902063024296</c:v>
                </c:pt>
                <c:pt idx="3">
                  <c:v>4.4515779702970297</c:v>
                </c:pt>
                <c:pt idx="4">
                  <c:v>3.9332431767887899</c:v>
                </c:pt>
              </c:numCache>
            </c:numRef>
          </c:val>
          <c:smooth val="0"/>
          <c:extLst>
            <c:ext xmlns:c16="http://schemas.microsoft.com/office/drawing/2014/chart" uri="{C3380CC4-5D6E-409C-BE32-E72D297353CC}">
              <c16:uniqueId val="{00000001-CF1B-4493-9424-19D083896CFB}"/>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D26-429C-B039-BC2D0B1DD574}"/>
              </c:ext>
            </c:extLst>
          </c:dPt>
          <c:dPt>
            <c:idx val="1"/>
            <c:bubble3D val="0"/>
            <c:spPr>
              <a:solidFill>
                <a:srgbClr val="5B5E5E"/>
              </a:solidFill>
              <a:ln w="25400">
                <a:noFill/>
              </a:ln>
            </c:spPr>
            <c:extLst>
              <c:ext xmlns:c16="http://schemas.microsoft.com/office/drawing/2014/chart" uri="{C3380CC4-5D6E-409C-BE32-E72D297353CC}">
                <c16:uniqueId val="{00000003-7D26-429C-B039-BC2D0B1DD574}"/>
              </c:ext>
            </c:extLst>
          </c:dPt>
          <c:dPt>
            <c:idx val="2"/>
            <c:bubble3D val="0"/>
            <c:spPr>
              <a:solidFill>
                <a:srgbClr val="008794"/>
              </a:solidFill>
              <a:ln w="25400">
                <a:noFill/>
              </a:ln>
            </c:spPr>
            <c:extLst>
              <c:ext xmlns:c16="http://schemas.microsoft.com/office/drawing/2014/chart" uri="{C3380CC4-5D6E-409C-BE32-E72D297353CC}">
                <c16:uniqueId val="{00000005-7D26-429C-B039-BC2D0B1DD574}"/>
              </c:ext>
            </c:extLst>
          </c:dPt>
          <c:cat>
            <c:multiLvlStrRef>
              <c:f>D!$V$67:$X$69</c:f>
              <c:multiLvlStrCache>
                <c:ptCount val="3"/>
                <c:lvl>
                  <c:pt idx="0">
                    <c:v>36.46%</c:v>
                  </c:pt>
                  <c:pt idx="1">
                    <c:v>2.55%</c:v>
                  </c:pt>
                  <c:pt idx="2">
                    <c:v>58.69%</c:v>
                  </c:pt>
                </c:lvl>
                <c:lvl>
                  <c:pt idx="0">
                    <c:v>Commom Equity -</c:v>
                  </c:pt>
                  <c:pt idx="1">
                    <c:v>Total Preferred -</c:v>
                  </c:pt>
                  <c:pt idx="2">
                    <c:v>Total Debt -</c:v>
                  </c:pt>
                </c:lvl>
              </c:multiLvlStrCache>
            </c:multiLvlStrRef>
          </c:cat>
          <c:val>
            <c:numRef>
              <c:f>D!$X$67:$X$69</c:f>
              <c:numCache>
                <c:formatCode>0.00"%"</c:formatCode>
                <c:ptCount val="3"/>
                <c:pt idx="0">
                  <c:v>36.460639650320701</c:v>
                </c:pt>
                <c:pt idx="1">
                  <c:v>2.5468881683260198</c:v>
                </c:pt>
                <c:pt idx="2">
                  <c:v>58.692702158355601</c:v>
                </c:pt>
              </c:numCache>
            </c:numRef>
          </c:val>
          <c:extLst>
            <c:ext xmlns:c16="http://schemas.microsoft.com/office/drawing/2014/chart" uri="{C3380CC4-5D6E-409C-BE32-E72D297353CC}">
              <c16:uniqueId val="{00000006-7D26-429C-B039-BC2D0B1DD574}"/>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D!$V$60</c:f>
              <c:strCache>
                <c:ptCount val="1"/>
                <c:pt idx="0">
                  <c:v>EBITDA ($000)</c:v>
                </c:pt>
              </c:strCache>
            </c:strRef>
          </c:tx>
          <c:spPr>
            <a:solidFill>
              <a:srgbClr val="FAB81A"/>
            </a:solidFill>
            <a:ln w="25400">
              <a:noFill/>
            </a:ln>
          </c:spPr>
          <c:invertIfNegative val="0"/>
          <c:cat>
            <c:strRef>
              <c:f>D!$F$40:$J$40</c:f>
              <c:strCache>
                <c:ptCount val="5"/>
                <c:pt idx="0">
                  <c:v>2021Y</c:v>
                </c:pt>
                <c:pt idx="1">
                  <c:v>2020Y</c:v>
                </c:pt>
                <c:pt idx="2">
                  <c:v>2019Y</c:v>
                </c:pt>
                <c:pt idx="3">
                  <c:v>2018Y</c:v>
                </c:pt>
                <c:pt idx="4">
                  <c:v>2017Y</c:v>
                </c:pt>
              </c:strCache>
            </c:strRef>
          </c:cat>
          <c:val>
            <c:numRef>
              <c:f>D!$F$76:$J$76</c:f>
              <c:numCache>
                <c:formatCode>#,##0</c:formatCode>
                <c:ptCount val="5"/>
                <c:pt idx="0">
                  <c:v>7197000</c:v>
                </c:pt>
                <c:pt idx="1">
                  <c:v>5593000</c:v>
                </c:pt>
                <c:pt idx="2">
                  <c:v>5323000</c:v>
                </c:pt>
                <c:pt idx="3">
                  <c:v>6902000</c:v>
                </c:pt>
                <c:pt idx="4">
                  <c:v>6497000</c:v>
                </c:pt>
              </c:numCache>
            </c:numRef>
          </c:val>
          <c:extLst>
            <c:ext xmlns:c16="http://schemas.microsoft.com/office/drawing/2014/chart" uri="{C3380CC4-5D6E-409C-BE32-E72D297353CC}">
              <c16:uniqueId val="{00000000-FD54-4155-BB8F-FA7C2A01611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D!$V$61</c:f>
              <c:strCache>
                <c:ptCount val="1"/>
                <c:pt idx="0">
                  <c:v>EBITDA/ Interest Expense (x)</c:v>
                </c:pt>
              </c:strCache>
            </c:strRef>
          </c:tx>
          <c:spPr>
            <a:ln w="25400">
              <a:solidFill>
                <a:srgbClr val="5B5E5E"/>
              </a:solidFill>
              <a:prstDash val="solid"/>
            </a:ln>
          </c:spPr>
          <c:marker>
            <c:symbol val="none"/>
          </c:marker>
          <c:cat>
            <c:strRef>
              <c:f>D!$F$40:$J$40</c:f>
              <c:strCache>
                <c:ptCount val="5"/>
                <c:pt idx="0">
                  <c:v>2021Y</c:v>
                </c:pt>
                <c:pt idx="1">
                  <c:v>2020Y</c:v>
                </c:pt>
                <c:pt idx="2">
                  <c:v>2019Y</c:v>
                </c:pt>
                <c:pt idx="3">
                  <c:v>2018Y</c:v>
                </c:pt>
                <c:pt idx="4">
                  <c:v>2017Y</c:v>
                </c:pt>
              </c:strCache>
            </c:strRef>
          </c:cat>
          <c:val>
            <c:numRef>
              <c:f>D!$X$61:$AB$61</c:f>
              <c:numCache>
                <c:formatCode>#,##0.00</c:formatCode>
                <c:ptCount val="5"/>
                <c:pt idx="0">
                  <c:v>5.4072126220886503</c:v>
                </c:pt>
                <c:pt idx="1">
                  <c:v>4.1552748885586901</c:v>
                </c:pt>
                <c:pt idx="2">
                  <c:v>3.6039268788083998</c:v>
                </c:pt>
                <c:pt idx="3">
                  <c:v>4.6229068988613502</c:v>
                </c:pt>
                <c:pt idx="4">
                  <c:v>5.3917012448132802</c:v>
                </c:pt>
              </c:numCache>
            </c:numRef>
          </c:val>
          <c:smooth val="0"/>
          <c:extLst>
            <c:ext xmlns:c16="http://schemas.microsoft.com/office/drawing/2014/chart" uri="{C3380CC4-5D6E-409C-BE32-E72D297353CC}">
              <c16:uniqueId val="{00000001-FD54-4155-BB8F-FA7C2A01611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D!$V$48:$V$53</c:f>
              <c:strCache>
                <c:ptCount val="6"/>
                <c:pt idx="0">
                  <c:v>Current Year</c:v>
                </c:pt>
                <c:pt idx="1">
                  <c:v>Next Year</c:v>
                </c:pt>
                <c:pt idx="2">
                  <c:v>2Yrs Out</c:v>
                </c:pt>
                <c:pt idx="3">
                  <c:v>3Yrs Out</c:v>
                </c:pt>
                <c:pt idx="4">
                  <c:v>4Yrs Out</c:v>
                </c:pt>
                <c:pt idx="5">
                  <c:v>Thereafter</c:v>
                </c:pt>
              </c:strCache>
            </c:strRef>
          </c:cat>
          <c:val>
            <c:numRef>
              <c:f>D!$X$48:$X$53</c:f>
              <c:numCache>
                <c:formatCode>#,##0</c:formatCode>
                <c:ptCount val="6"/>
                <c:pt idx="0">
                  <c:v>3155000</c:v>
                </c:pt>
                <c:pt idx="1">
                  <c:v>2890000</c:v>
                </c:pt>
                <c:pt idx="2">
                  <c:v>3669000</c:v>
                </c:pt>
                <c:pt idx="3">
                  <c:v>2037000</c:v>
                </c:pt>
                <c:pt idx="4">
                  <c:v>2292000</c:v>
                </c:pt>
                <c:pt idx="5">
                  <c:v>26126000</c:v>
                </c:pt>
              </c:numCache>
            </c:numRef>
          </c:val>
          <c:extLst>
            <c:ext xmlns:c16="http://schemas.microsoft.com/office/drawing/2014/chart" uri="{C3380CC4-5D6E-409C-BE32-E72D297353CC}">
              <c16:uniqueId val="{00000000-2078-43F5-90DF-858131CD198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D!$D$44</c:f>
              <c:strCache>
                <c:ptCount val="1"/>
                <c:pt idx="0">
                  <c:v>Debt/ Total Capital (%)</c:v>
                </c:pt>
              </c:strCache>
            </c:strRef>
          </c:tx>
          <c:spPr>
            <a:solidFill>
              <a:srgbClr val="FAB81A"/>
            </a:solidFill>
            <a:ln w="25400">
              <a:noFill/>
            </a:ln>
          </c:spPr>
          <c:invertIfNegative val="0"/>
          <c:cat>
            <c:strRef>
              <c:f>D!$F$40:$J$40</c:f>
              <c:strCache>
                <c:ptCount val="5"/>
                <c:pt idx="0">
                  <c:v>2021Y</c:v>
                </c:pt>
                <c:pt idx="1">
                  <c:v>2020Y</c:v>
                </c:pt>
                <c:pt idx="2">
                  <c:v>2019Y</c:v>
                </c:pt>
                <c:pt idx="3">
                  <c:v>2018Y</c:v>
                </c:pt>
                <c:pt idx="4">
                  <c:v>2017Y</c:v>
                </c:pt>
              </c:strCache>
            </c:strRef>
          </c:cat>
          <c:val>
            <c:numRef>
              <c:f>D!$F$44:$J$44</c:f>
              <c:numCache>
                <c:formatCode>#,##0.00</c:formatCode>
                <c:ptCount val="5"/>
                <c:pt idx="0">
                  <c:v>58.692702158355601</c:v>
                </c:pt>
                <c:pt idx="1">
                  <c:v>58.683737996721099</c:v>
                </c:pt>
                <c:pt idx="2">
                  <c:v>49.058495988504397</c:v>
                </c:pt>
                <c:pt idx="3">
                  <c:v>61.470038271324498</c:v>
                </c:pt>
                <c:pt idx="4">
                  <c:v>65.834127068120097</c:v>
                </c:pt>
              </c:numCache>
            </c:numRef>
          </c:val>
          <c:extLst>
            <c:ext xmlns:c16="http://schemas.microsoft.com/office/drawing/2014/chart" uri="{C3380CC4-5D6E-409C-BE32-E72D297353CC}">
              <c16:uniqueId val="{00000000-245F-4593-930D-1D2918419B0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D!$V$71</c:f>
              <c:strCache>
                <c:ptCount val="1"/>
                <c:pt idx="0">
                  <c:v> Average Debt/ EBITDA (x)</c:v>
                </c:pt>
              </c:strCache>
            </c:strRef>
          </c:tx>
          <c:spPr>
            <a:ln w="25400">
              <a:solidFill>
                <a:srgbClr val="5B5E5E"/>
              </a:solidFill>
              <a:prstDash val="solid"/>
            </a:ln>
          </c:spPr>
          <c:marker>
            <c:symbol val="none"/>
          </c:marker>
          <c:cat>
            <c:strRef>
              <c:f>D!$F$40:$J$40</c:f>
              <c:strCache>
                <c:ptCount val="5"/>
                <c:pt idx="0">
                  <c:v>2021Y</c:v>
                </c:pt>
                <c:pt idx="1">
                  <c:v>2020Y</c:v>
                </c:pt>
                <c:pt idx="2">
                  <c:v>2019Y</c:v>
                </c:pt>
                <c:pt idx="3">
                  <c:v>2018Y</c:v>
                </c:pt>
                <c:pt idx="4">
                  <c:v>2017Y</c:v>
                </c:pt>
              </c:strCache>
            </c:strRef>
          </c:cat>
          <c:val>
            <c:numRef>
              <c:f>D!$X$71:$AB$71</c:f>
              <c:numCache>
                <c:formatCode>#,##0.00</c:formatCode>
                <c:ptCount val="5"/>
                <c:pt idx="0">
                  <c:v>5.5319056551340804</c:v>
                </c:pt>
                <c:pt idx="1">
                  <c:v>7.00290541748614</c:v>
                </c:pt>
                <c:pt idx="2">
                  <c:v>7.52212098440729</c:v>
                </c:pt>
                <c:pt idx="3">
                  <c:v>5.4230476673428001</c:v>
                </c:pt>
                <c:pt idx="4">
                  <c:v>5.6216523010620296</c:v>
                </c:pt>
              </c:numCache>
            </c:numRef>
          </c:val>
          <c:smooth val="0"/>
          <c:extLst>
            <c:ext xmlns:c16="http://schemas.microsoft.com/office/drawing/2014/chart" uri="{C3380CC4-5D6E-409C-BE32-E72D297353CC}">
              <c16:uniqueId val="{00000001-245F-4593-930D-1D2918419B0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DESC!$V$66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E42-4E1F-8C59-46D64EE8182A}"/>
              </c:ext>
            </c:extLst>
          </c:dPt>
          <c:dPt>
            <c:idx val="1"/>
            <c:bubble3D val="0"/>
            <c:spPr>
              <a:solidFill>
                <a:srgbClr val="5B5E5E"/>
              </a:solidFill>
              <a:ln w="25400">
                <a:noFill/>
              </a:ln>
            </c:spPr>
            <c:extLst>
              <c:ext xmlns:c16="http://schemas.microsoft.com/office/drawing/2014/chart" uri="{C3380CC4-5D6E-409C-BE32-E72D297353CC}">
                <c16:uniqueId val="{00000003-BE42-4E1F-8C59-46D64EE8182A}"/>
              </c:ext>
            </c:extLst>
          </c:dPt>
          <c:dPt>
            <c:idx val="2"/>
            <c:bubble3D val="0"/>
            <c:spPr>
              <a:solidFill>
                <a:srgbClr val="008794"/>
              </a:solidFill>
              <a:ln w="25400">
                <a:noFill/>
              </a:ln>
            </c:spPr>
            <c:extLst>
              <c:ext xmlns:c16="http://schemas.microsoft.com/office/drawing/2014/chart" uri="{C3380CC4-5D6E-409C-BE32-E72D297353CC}">
                <c16:uniqueId val="{00000005-BE42-4E1F-8C59-46D64EE8182A}"/>
              </c:ext>
            </c:extLst>
          </c:dPt>
          <c:cat>
            <c:multiLvlStrRef>
              <c:f>DESC!$V$67:$X$69</c:f>
              <c:multiLvlStrCache>
                <c:ptCount val="3"/>
                <c:lvl>
                  <c:pt idx="0">
                    <c:v>51.10%</c:v>
                  </c:pt>
                  <c:pt idx="1">
                    <c:v>0.00%</c:v>
                  </c:pt>
                  <c:pt idx="2">
                    <c:v>46.85%</c:v>
                  </c:pt>
                </c:lvl>
                <c:lvl>
                  <c:pt idx="0">
                    <c:v>Commom Equity -</c:v>
                  </c:pt>
                  <c:pt idx="1">
                    <c:v>Total Preferred -</c:v>
                  </c:pt>
                  <c:pt idx="2">
                    <c:v>Total Debt -</c:v>
                  </c:pt>
                </c:lvl>
              </c:multiLvlStrCache>
            </c:multiLvlStrRef>
          </c:cat>
          <c:val>
            <c:numRef>
              <c:f>DESC!$X$67:$X$69</c:f>
              <c:numCache>
                <c:formatCode>0.00"%"</c:formatCode>
                <c:ptCount val="3"/>
                <c:pt idx="0">
                  <c:v>51.098320216140003</c:v>
                </c:pt>
                <c:pt idx="1">
                  <c:v>0</c:v>
                </c:pt>
                <c:pt idx="2">
                  <c:v>46.846000234934799</c:v>
                </c:pt>
              </c:numCache>
            </c:numRef>
          </c:val>
          <c:extLst>
            <c:ext xmlns:c16="http://schemas.microsoft.com/office/drawing/2014/chart" uri="{C3380CC4-5D6E-409C-BE32-E72D297353CC}">
              <c16:uniqueId val="{00000006-BE42-4E1F-8C59-46D64EE8182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LNT!$V$41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LNT!$V$48:$V$53</c:f>
              <c:strCache>
                <c:ptCount val="6"/>
                <c:pt idx="0">
                  <c:v>Current Year</c:v>
                </c:pt>
                <c:pt idx="1">
                  <c:v>Next Year</c:v>
                </c:pt>
                <c:pt idx="2">
                  <c:v>2Yrs Out</c:v>
                </c:pt>
                <c:pt idx="3">
                  <c:v>3Yrs Out</c:v>
                </c:pt>
                <c:pt idx="4">
                  <c:v>4Yrs Out</c:v>
                </c:pt>
                <c:pt idx="5">
                  <c:v>Thereafter</c:v>
                </c:pt>
              </c:strCache>
            </c:strRef>
          </c:cat>
          <c:val>
            <c:numRef>
              <c:f>LNT!$X$48:$X$53</c:f>
              <c:numCache>
                <c:formatCode>#,##0</c:formatCode>
                <c:ptCount val="6"/>
                <c:pt idx="0">
                  <c:v>1149000</c:v>
                </c:pt>
                <c:pt idx="1">
                  <c:v>408000</c:v>
                </c:pt>
                <c:pt idx="2">
                  <c:v>509000</c:v>
                </c:pt>
                <c:pt idx="3">
                  <c:v>300000</c:v>
                </c:pt>
                <c:pt idx="4">
                  <c:v>201000</c:v>
                </c:pt>
                <c:pt idx="5">
                  <c:v>5317000</c:v>
                </c:pt>
              </c:numCache>
            </c:numRef>
          </c:val>
          <c:extLst>
            <c:ext xmlns:c16="http://schemas.microsoft.com/office/drawing/2014/chart" uri="{C3380CC4-5D6E-409C-BE32-E72D297353CC}">
              <c16:uniqueId val="{00000000-8AE6-47E0-80DB-0AE009B595E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DESC!$V$60</c:f>
              <c:strCache>
                <c:ptCount val="1"/>
                <c:pt idx="0">
                  <c:v>EBITDA ($000)</c:v>
                </c:pt>
              </c:strCache>
            </c:strRef>
          </c:tx>
          <c:spPr>
            <a:solidFill>
              <a:srgbClr val="FAB81A"/>
            </a:solidFill>
            <a:ln w="25400">
              <a:noFill/>
            </a:ln>
          </c:spPr>
          <c:invertIfNegative val="0"/>
          <c:cat>
            <c:strRef>
              <c:f>DESC!$F$40:$J$40</c:f>
              <c:strCache>
                <c:ptCount val="5"/>
                <c:pt idx="0">
                  <c:v>2021Y</c:v>
                </c:pt>
                <c:pt idx="1">
                  <c:v>2020Y</c:v>
                </c:pt>
                <c:pt idx="2">
                  <c:v>2019Y</c:v>
                </c:pt>
                <c:pt idx="3">
                  <c:v>2018Y</c:v>
                </c:pt>
                <c:pt idx="4">
                  <c:v>2017Y</c:v>
                </c:pt>
              </c:strCache>
            </c:strRef>
          </c:cat>
          <c:val>
            <c:numRef>
              <c:f>DESC!$F$76:$J$76</c:f>
              <c:numCache>
                <c:formatCode>#,##0</c:formatCode>
                <c:ptCount val="5"/>
                <c:pt idx="0">
                  <c:v>950000</c:v>
                </c:pt>
                <c:pt idx="1">
                  <c:v>1123000</c:v>
                </c:pt>
                <c:pt idx="2">
                  <c:v>-457000</c:v>
                </c:pt>
                <c:pt idx="3">
                  <c:v>-313000</c:v>
                </c:pt>
                <c:pt idx="4">
                  <c:v>312000</c:v>
                </c:pt>
              </c:numCache>
            </c:numRef>
          </c:val>
          <c:extLst>
            <c:ext xmlns:c16="http://schemas.microsoft.com/office/drawing/2014/chart" uri="{C3380CC4-5D6E-409C-BE32-E72D297353CC}">
              <c16:uniqueId val="{00000000-9A65-4D7A-8609-E12B78FED56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DESC!$V$61</c:f>
              <c:strCache>
                <c:ptCount val="1"/>
                <c:pt idx="0">
                  <c:v>EBITDA/ Interest Expense (x)</c:v>
                </c:pt>
              </c:strCache>
            </c:strRef>
          </c:tx>
          <c:spPr>
            <a:ln w="25400">
              <a:solidFill>
                <a:srgbClr val="5B5E5E"/>
              </a:solidFill>
              <a:prstDash val="solid"/>
            </a:ln>
          </c:spPr>
          <c:marker>
            <c:symbol val="none"/>
          </c:marker>
          <c:cat>
            <c:strRef>
              <c:f>DESC!$F$40:$J$40</c:f>
              <c:strCache>
                <c:ptCount val="5"/>
                <c:pt idx="0">
                  <c:v>2021Y</c:v>
                </c:pt>
                <c:pt idx="1">
                  <c:v>2020Y</c:v>
                </c:pt>
                <c:pt idx="2">
                  <c:v>2019Y</c:v>
                </c:pt>
                <c:pt idx="3">
                  <c:v>2018Y</c:v>
                </c:pt>
                <c:pt idx="4">
                  <c:v>2017Y</c:v>
                </c:pt>
              </c:strCache>
            </c:strRef>
          </c:cat>
          <c:val>
            <c:numRef>
              <c:f>DESC!$X$61:$AB$61</c:f>
              <c:numCache>
                <c:formatCode>#,##0.00</c:formatCode>
                <c:ptCount val="5"/>
                <c:pt idx="0">
                  <c:v>4.9479166666666696</c:v>
                </c:pt>
                <c:pt idx="1">
                  <c:v>4.9039301310043699</c:v>
                </c:pt>
                <c:pt idx="2">
                  <c:v>-1.7576923076923101</c:v>
                </c:pt>
                <c:pt idx="3">
                  <c:v>-1.0330033003300301</c:v>
                </c:pt>
                <c:pt idx="4">
                  <c:v>1.0833333333333299</c:v>
                </c:pt>
              </c:numCache>
            </c:numRef>
          </c:val>
          <c:smooth val="0"/>
          <c:extLst>
            <c:ext xmlns:c16="http://schemas.microsoft.com/office/drawing/2014/chart" uri="{C3380CC4-5D6E-409C-BE32-E72D297353CC}">
              <c16:uniqueId val="{00000001-9A65-4D7A-8609-E12B78FED56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DESC!$V$41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DESC!$V$48:$V$53</c:f>
              <c:strCache>
                <c:ptCount val="6"/>
                <c:pt idx="0">
                  <c:v>Current Year</c:v>
                </c:pt>
                <c:pt idx="1">
                  <c:v>Next Year</c:v>
                </c:pt>
                <c:pt idx="2">
                  <c:v>2Yrs Out</c:v>
                </c:pt>
                <c:pt idx="3">
                  <c:v>3Yrs Out</c:v>
                </c:pt>
                <c:pt idx="4">
                  <c:v>4Yrs Out</c:v>
                </c:pt>
                <c:pt idx="5">
                  <c:v>Thereafter</c:v>
                </c:pt>
              </c:strCache>
            </c:strRef>
          </c:cat>
          <c:val>
            <c:numRef>
              <c:f>DESC!$X$48:$X$53</c:f>
              <c:numCache>
                <c:formatCode>#,##0</c:formatCode>
                <c:ptCount val="6"/>
                <c:pt idx="0">
                  <c:v>5000</c:v>
                </c:pt>
                <c:pt idx="1">
                  <c:v>4000</c:v>
                </c:pt>
                <c:pt idx="2">
                  <c:v>233000</c:v>
                </c:pt>
                <c:pt idx="3">
                  <c:v>1000</c:v>
                </c:pt>
                <c:pt idx="4">
                  <c:v>1000</c:v>
                </c:pt>
                <c:pt idx="5">
                  <c:v>3725000</c:v>
                </c:pt>
              </c:numCache>
            </c:numRef>
          </c:val>
          <c:extLst>
            <c:ext xmlns:c16="http://schemas.microsoft.com/office/drawing/2014/chart" uri="{C3380CC4-5D6E-409C-BE32-E72D297353CC}">
              <c16:uniqueId val="{00000000-6AC5-43B4-93C5-004F77F0AAB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DESC!$D$44</c:f>
              <c:strCache>
                <c:ptCount val="1"/>
                <c:pt idx="0">
                  <c:v>Debt/ Total Capital (%)</c:v>
                </c:pt>
              </c:strCache>
            </c:strRef>
          </c:tx>
          <c:spPr>
            <a:solidFill>
              <a:srgbClr val="FAB81A"/>
            </a:solidFill>
            <a:ln w="25400">
              <a:noFill/>
            </a:ln>
          </c:spPr>
          <c:invertIfNegative val="0"/>
          <c:cat>
            <c:strRef>
              <c:f>DESC!$F$40:$J$40</c:f>
              <c:strCache>
                <c:ptCount val="5"/>
                <c:pt idx="0">
                  <c:v>2021Y</c:v>
                </c:pt>
                <c:pt idx="1">
                  <c:v>2020Y</c:v>
                </c:pt>
                <c:pt idx="2">
                  <c:v>2019Y</c:v>
                </c:pt>
                <c:pt idx="3">
                  <c:v>2018Y</c:v>
                </c:pt>
                <c:pt idx="4">
                  <c:v>2017Y</c:v>
                </c:pt>
              </c:strCache>
            </c:strRef>
          </c:cat>
          <c:val>
            <c:numRef>
              <c:f>DESC!$F$44:$J$44</c:f>
              <c:numCache>
                <c:formatCode>#,##0.00</c:formatCode>
                <c:ptCount val="5"/>
                <c:pt idx="0">
                  <c:v>46.846000234934799</c:v>
                </c:pt>
                <c:pt idx="1">
                  <c:v>46.118721461187199</c:v>
                </c:pt>
                <c:pt idx="2">
                  <c:v>49.774164408310803</c:v>
                </c:pt>
                <c:pt idx="3">
                  <c:v>56.041157294213498</c:v>
                </c:pt>
                <c:pt idx="4">
                  <c:v>52.266845586121001</c:v>
                </c:pt>
              </c:numCache>
            </c:numRef>
          </c:val>
          <c:extLst>
            <c:ext xmlns:c16="http://schemas.microsoft.com/office/drawing/2014/chart" uri="{C3380CC4-5D6E-409C-BE32-E72D297353CC}">
              <c16:uniqueId val="{00000000-C516-455F-8A9E-18E1A802B1E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DESC!$V$71</c:f>
              <c:strCache>
                <c:ptCount val="1"/>
                <c:pt idx="0">
                  <c:v> Average Debt/ EBITDA (x)</c:v>
                </c:pt>
              </c:strCache>
            </c:strRef>
          </c:tx>
          <c:spPr>
            <a:ln w="25400">
              <a:solidFill>
                <a:srgbClr val="5B5E5E"/>
              </a:solidFill>
              <a:prstDash val="solid"/>
            </a:ln>
          </c:spPr>
          <c:marker>
            <c:symbol val="none"/>
          </c:marker>
          <c:cat>
            <c:strRef>
              <c:f>DESC!$F$40:$J$40</c:f>
              <c:strCache>
                <c:ptCount val="5"/>
                <c:pt idx="0">
                  <c:v>2021Y</c:v>
                </c:pt>
                <c:pt idx="1">
                  <c:v>2020Y</c:v>
                </c:pt>
                <c:pt idx="2">
                  <c:v>2019Y</c:v>
                </c:pt>
                <c:pt idx="3">
                  <c:v>2018Y</c:v>
                </c:pt>
                <c:pt idx="4">
                  <c:v>2017Y</c:v>
                </c:pt>
              </c:strCache>
            </c:strRef>
          </c:cat>
          <c:val>
            <c:numRef>
              <c:f>DESC!$X$71:$AB$71</c:f>
              <c:numCache>
                <c:formatCode>#,##0.00</c:formatCode>
                <c:ptCount val="5"/>
                <c:pt idx="0">
                  <c:v>3.89342105263158</c:v>
                </c:pt>
                <c:pt idx="1">
                  <c:v>3.4228628673196799</c:v>
                </c:pt>
                <c:pt idx="2">
                  <c:v>#N/A</c:v>
                </c:pt>
                <c:pt idx="3">
                  <c:v>#N/A</c:v>
                </c:pt>
                <c:pt idx="4">
                  <c:v>19.3044871794872</c:v>
                </c:pt>
              </c:numCache>
            </c:numRef>
          </c:val>
          <c:smooth val="0"/>
          <c:extLst>
            <c:ext xmlns:c16="http://schemas.microsoft.com/office/drawing/2014/chart" uri="{C3380CC4-5D6E-409C-BE32-E72D297353CC}">
              <c16:uniqueId val="{00000001-C516-455F-8A9E-18E1A802B1E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DTE!$V$66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A44-43EA-817F-A5FC2CDC787A}"/>
              </c:ext>
            </c:extLst>
          </c:dPt>
          <c:dPt>
            <c:idx val="1"/>
            <c:bubble3D val="0"/>
            <c:spPr>
              <a:solidFill>
                <a:srgbClr val="5B5E5E"/>
              </a:solidFill>
              <a:ln w="25400">
                <a:noFill/>
              </a:ln>
            </c:spPr>
            <c:extLst>
              <c:ext xmlns:c16="http://schemas.microsoft.com/office/drawing/2014/chart" uri="{C3380CC4-5D6E-409C-BE32-E72D297353CC}">
                <c16:uniqueId val="{00000003-0A44-43EA-817F-A5FC2CDC787A}"/>
              </c:ext>
            </c:extLst>
          </c:dPt>
          <c:dPt>
            <c:idx val="2"/>
            <c:bubble3D val="0"/>
            <c:spPr>
              <a:solidFill>
                <a:srgbClr val="008794"/>
              </a:solidFill>
              <a:ln w="25400">
                <a:noFill/>
              </a:ln>
            </c:spPr>
            <c:extLst>
              <c:ext xmlns:c16="http://schemas.microsoft.com/office/drawing/2014/chart" uri="{C3380CC4-5D6E-409C-BE32-E72D297353CC}">
                <c16:uniqueId val="{00000005-0A44-43EA-817F-A5FC2CDC787A}"/>
              </c:ext>
            </c:extLst>
          </c:dPt>
          <c:cat>
            <c:multiLvlStrRef>
              <c:f>DTE!$V$67:$X$69</c:f>
              <c:multiLvlStrCache>
                <c:ptCount val="3"/>
                <c:lvl>
                  <c:pt idx="0">
                    <c:v>32.28%</c:v>
                  </c:pt>
                  <c:pt idx="1">
                    <c:v>0.00%</c:v>
                  </c:pt>
                  <c:pt idx="2">
                    <c:v>67.69%</c:v>
                  </c:pt>
                </c:lvl>
                <c:lvl>
                  <c:pt idx="0">
                    <c:v>Commom Equity -</c:v>
                  </c:pt>
                  <c:pt idx="1">
                    <c:v>Total Preferred -</c:v>
                  </c:pt>
                  <c:pt idx="2">
                    <c:v>Total Debt -</c:v>
                  </c:pt>
                </c:lvl>
              </c:multiLvlStrCache>
            </c:multiLvlStrRef>
          </c:cat>
          <c:val>
            <c:numRef>
              <c:f>DTE!$X$67:$X$69</c:f>
              <c:numCache>
                <c:formatCode>0.00"%"</c:formatCode>
                <c:ptCount val="3"/>
                <c:pt idx="0">
                  <c:v>32.283785788458701</c:v>
                </c:pt>
                <c:pt idx="1">
                  <c:v>0</c:v>
                </c:pt>
                <c:pt idx="2">
                  <c:v>67.686545022993599</c:v>
                </c:pt>
              </c:numCache>
            </c:numRef>
          </c:val>
          <c:extLst>
            <c:ext xmlns:c16="http://schemas.microsoft.com/office/drawing/2014/chart" uri="{C3380CC4-5D6E-409C-BE32-E72D297353CC}">
              <c16:uniqueId val="{00000006-0A44-43EA-817F-A5FC2CDC787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DTE!$V$60</c:f>
              <c:strCache>
                <c:ptCount val="1"/>
                <c:pt idx="0">
                  <c:v>EBITDA ($000)</c:v>
                </c:pt>
              </c:strCache>
            </c:strRef>
          </c:tx>
          <c:spPr>
            <a:solidFill>
              <a:srgbClr val="FAB81A"/>
            </a:solidFill>
            <a:ln w="25400">
              <a:noFill/>
            </a:ln>
          </c:spPr>
          <c:invertIfNegative val="0"/>
          <c:cat>
            <c:strRef>
              <c:f>DTE!$F$40:$J$40</c:f>
              <c:strCache>
                <c:ptCount val="5"/>
                <c:pt idx="0">
                  <c:v>2021Y</c:v>
                </c:pt>
                <c:pt idx="1">
                  <c:v>2020Y</c:v>
                </c:pt>
                <c:pt idx="2">
                  <c:v>2019Y</c:v>
                </c:pt>
                <c:pt idx="3">
                  <c:v>2018Y</c:v>
                </c:pt>
                <c:pt idx="4">
                  <c:v>2017Y</c:v>
                </c:pt>
              </c:strCache>
            </c:strRef>
          </c:cat>
          <c:val>
            <c:numRef>
              <c:f>DTE!$F$76:$J$76</c:f>
              <c:numCache>
                <c:formatCode>#,##0</c:formatCode>
                <c:ptCount val="5"/>
                <c:pt idx="0">
                  <c:v>2803000</c:v>
                </c:pt>
                <c:pt idx="1">
                  <c:v>3163000</c:v>
                </c:pt>
                <c:pt idx="2">
                  <c:v>3288000</c:v>
                </c:pt>
                <c:pt idx="3">
                  <c:v>2944000</c:v>
                </c:pt>
                <c:pt idx="4">
                  <c:v>2906000</c:v>
                </c:pt>
              </c:numCache>
            </c:numRef>
          </c:val>
          <c:extLst>
            <c:ext xmlns:c16="http://schemas.microsoft.com/office/drawing/2014/chart" uri="{C3380CC4-5D6E-409C-BE32-E72D297353CC}">
              <c16:uniqueId val="{00000000-4FF5-4259-B35F-1728CCD9AE5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DTE!$V$61</c:f>
              <c:strCache>
                <c:ptCount val="1"/>
                <c:pt idx="0">
                  <c:v>EBITDA/ Interest Expense (x)</c:v>
                </c:pt>
              </c:strCache>
            </c:strRef>
          </c:tx>
          <c:spPr>
            <a:ln w="25400">
              <a:solidFill>
                <a:srgbClr val="5B5E5E"/>
              </a:solidFill>
              <a:prstDash val="solid"/>
            </a:ln>
          </c:spPr>
          <c:marker>
            <c:symbol val="none"/>
          </c:marker>
          <c:cat>
            <c:strRef>
              <c:f>DTE!$F$40:$J$40</c:f>
              <c:strCache>
                <c:ptCount val="5"/>
                <c:pt idx="0">
                  <c:v>2021Y</c:v>
                </c:pt>
                <c:pt idx="1">
                  <c:v>2020Y</c:v>
                </c:pt>
                <c:pt idx="2">
                  <c:v>2019Y</c:v>
                </c:pt>
                <c:pt idx="3">
                  <c:v>2018Y</c:v>
                </c:pt>
                <c:pt idx="4">
                  <c:v>2017Y</c:v>
                </c:pt>
              </c:strCache>
            </c:strRef>
          </c:cat>
          <c:val>
            <c:numRef>
              <c:f>DTE!$X$61:$AB$61</c:f>
              <c:numCache>
                <c:formatCode>#,##0.00</c:formatCode>
                <c:ptCount val="5"/>
                <c:pt idx="0">
                  <c:v>4.4492063492063503</c:v>
                </c:pt>
                <c:pt idx="1">
                  <c:v>5.2628951747088202</c:v>
                </c:pt>
                <c:pt idx="2">
                  <c:v>5.1294851794071796</c:v>
                </c:pt>
                <c:pt idx="3">
                  <c:v>5.2665474060822897</c:v>
                </c:pt>
                <c:pt idx="4">
                  <c:v>5.4216417910447801</c:v>
                </c:pt>
              </c:numCache>
            </c:numRef>
          </c:val>
          <c:smooth val="0"/>
          <c:extLst>
            <c:ext xmlns:c16="http://schemas.microsoft.com/office/drawing/2014/chart" uri="{C3380CC4-5D6E-409C-BE32-E72D297353CC}">
              <c16:uniqueId val="{00000001-4FF5-4259-B35F-1728CCD9AE5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DTE!$V$41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DTE!$V$48:$V$53</c:f>
              <c:strCache>
                <c:ptCount val="6"/>
                <c:pt idx="0">
                  <c:v>Current Year</c:v>
                </c:pt>
                <c:pt idx="1">
                  <c:v>Next Year</c:v>
                </c:pt>
                <c:pt idx="2">
                  <c:v>2Yrs Out</c:v>
                </c:pt>
                <c:pt idx="3">
                  <c:v>3Yrs Out</c:v>
                </c:pt>
                <c:pt idx="4">
                  <c:v>4Yrs Out</c:v>
                </c:pt>
                <c:pt idx="5">
                  <c:v>Thereafter</c:v>
                </c:pt>
              </c:strCache>
            </c:strRef>
          </c:cat>
          <c:val>
            <c:numRef>
              <c:f>DTE!$X$48:$X$53</c:f>
              <c:numCache>
                <c:formatCode>#,##0</c:formatCode>
                <c:ptCount val="6"/>
                <c:pt idx="0">
                  <c:v>3632000</c:v>
                </c:pt>
                <c:pt idx="1">
                  <c:v>286000</c:v>
                </c:pt>
                <c:pt idx="2">
                  <c:v>1078000</c:v>
                </c:pt>
                <c:pt idx="3">
                  <c:v>1221000</c:v>
                </c:pt>
                <c:pt idx="4">
                  <c:v>778000</c:v>
                </c:pt>
                <c:pt idx="5">
                  <c:v>11310000</c:v>
                </c:pt>
              </c:numCache>
            </c:numRef>
          </c:val>
          <c:extLst>
            <c:ext xmlns:c16="http://schemas.microsoft.com/office/drawing/2014/chart" uri="{C3380CC4-5D6E-409C-BE32-E72D297353CC}">
              <c16:uniqueId val="{00000000-1109-4FF0-A0CC-D3C08238D6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DTE!$D$44</c:f>
              <c:strCache>
                <c:ptCount val="1"/>
                <c:pt idx="0">
                  <c:v>Debt/ Total Capital (%)</c:v>
                </c:pt>
              </c:strCache>
            </c:strRef>
          </c:tx>
          <c:spPr>
            <a:solidFill>
              <a:srgbClr val="FAB81A"/>
            </a:solidFill>
            <a:ln w="25400">
              <a:noFill/>
            </a:ln>
          </c:spPr>
          <c:invertIfNegative val="0"/>
          <c:cat>
            <c:strRef>
              <c:f>DTE!$F$40:$J$40</c:f>
              <c:strCache>
                <c:ptCount val="5"/>
                <c:pt idx="0">
                  <c:v>2021Y</c:v>
                </c:pt>
                <c:pt idx="1">
                  <c:v>2020Y</c:v>
                </c:pt>
                <c:pt idx="2">
                  <c:v>2019Y</c:v>
                </c:pt>
                <c:pt idx="3">
                  <c:v>2018Y</c:v>
                </c:pt>
                <c:pt idx="4">
                  <c:v>2017Y</c:v>
                </c:pt>
              </c:strCache>
            </c:strRef>
          </c:cat>
          <c:val>
            <c:numRef>
              <c:f>DTE!$F$44:$J$44</c:f>
              <c:numCache>
                <c:formatCode>#,##0.00</c:formatCode>
                <c:ptCount val="5"/>
                <c:pt idx="0">
                  <c:v>67.686545022993599</c:v>
                </c:pt>
                <c:pt idx="1">
                  <c:v>60.898869424773302</c:v>
                </c:pt>
                <c:pt idx="2">
                  <c:v>59.804387692725697</c:v>
                </c:pt>
                <c:pt idx="3">
                  <c:v>57.061580992828198</c:v>
                </c:pt>
                <c:pt idx="4">
                  <c:v>56.385068762278998</c:v>
                </c:pt>
              </c:numCache>
            </c:numRef>
          </c:val>
          <c:extLst>
            <c:ext xmlns:c16="http://schemas.microsoft.com/office/drawing/2014/chart" uri="{C3380CC4-5D6E-409C-BE32-E72D297353CC}">
              <c16:uniqueId val="{00000000-1B97-42E3-8D8C-124EFECBDEE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DTE!$V$71</c:f>
              <c:strCache>
                <c:ptCount val="1"/>
                <c:pt idx="0">
                  <c:v> Average Debt/ EBITDA (x)</c:v>
                </c:pt>
              </c:strCache>
            </c:strRef>
          </c:tx>
          <c:spPr>
            <a:ln w="25400">
              <a:solidFill>
                <a:srgbClr val="5B5E5E"/>
              </a:solidFill>
              <a:prstDash val="solid"/>
            </a:ln>
          </c:spPr>
          <c:marker>
            <c:symbol val="none"/>
          </c:marker>
          <c:cat>
            <c:strRef>
              <c:f>DTE!$F$40:$J$40</c:f>
              <c:strCache>
                <c:ptCount val="5"/>
                <c:pt idx="0">
                  <c:v>2021Y</c:v>
                </c:pt>
                <c:pt idx="1">
                  <c:v>2020Y</c:v>
                </c:pt>
                <c:pt idx="2">
                  <c:v>2019Y</c:v>
                </c:pt>
                <c:pt idx="3">
                  <c:v>2018Y</c:v>
                </c:pt>
                <c:pt idx="4">
                  <c:v>2017Y</c:v>
                </c:pt>
              </c:strCache>
            </c:strRef>
          </c:cat>
          <c:val>
            <c:numRef>
              <c:f>DTE!$X$71:$AB$71</c:f>
              <c:numCache>
                <c:formatCode>#,##0.00</c:formatCode>
                <c:ptCount val="5"/>
                <c:pt idx="0">
                  <c:v>7.1745005351409201</c:v>
                </c:pt>
                <c:pt idx="1">
                  <c:v>6.0234350300347801</c:v>
                </c:pt>
                <c:pt idx="2">
                  <c:v>4.68529501216545</c:v>
                </c:pt>
                <c:pt idx="3">
                  <c:v>4.5335003396739104</c:v>
                </c:pt>
                <c:pt idx="4">
                  <c:v>4.2095233998623502</c:v>
                </c:pt>
              </c:numCache>
            </c:numRef>
          </c:val>
          <c:smooth val="0"/>
          <c:extLst>
            <c:ext xmlns:c16="http://schemas.microsoft.com/office/drawing/2014/chart" uri="{C3380CC4-5D6E-409C-BE32-E72D297353CC}">
              <c16:uniqueId val="{00000001-1B97-42E3-8D8C-124EFECBDEE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DUK!$V$66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082-496C-A042-2B084C937522}"/>
              </c:ext>
            </c:extLst>
          </c:dPt>
          <c:dPt>
            <c:idx val="1"/>
            <c:bubble3D val="0"/>
            <c:spPr>
              <a:solidFill>
                <a:srgbClr val="5B5E5E"/>
              </a:solidFill>
              <a:ln w="25400">
                <a:noFill/>
              </a:ln>
            </c:spPr>
            <c:extLst>
              <c:ext xmlns:c16="http://schemas.microsoft.com/office/drawing/2014/chart" uri="{C3380CC4-5D6E-409C-BE32-E72D297353CC}">
                <c16:uniqueId val="{00000003-7082-496C-A042-2B084C937522}"/>
              </c:ext>
            </c:extLst>
          </c:dPt>
          <c:dPt>
            <c:idx val="2"/>
            <c:bubble3D val="0"/>
            <c:spPr>
              <a:solidFill>
                <a:srgbClr val="008794"/>
              </a:solidFill>
              <a:ln w="25400">
                <a:noFill/>
              </a:ln>
            </c:spPr>
            <c:extLst>
              <c:ext xmlns:c16="http://schemas.microsoft.com/office/drawing/2014/chart" uri="{C3380CC4-5D6E-409C-BE32-E72D297353CC}">
                <c16:uniqueId val="{00000005-7082-496C-A042-2B084C937522}"/>
              </c:ext>
            </c:extLst>
          </c:dPt>
          <c:cat>
            <c:multiLvlStrRef>
              <c:f>DUK!$V$67:$X$69</c:f>
              <c:multiLvlStrCache>
                <c:ptCount val="3"/>
                <c:lvl>
                  <c:pt idx="0">
                    <c:v>39.57%</c:v>
                  </c:pt>
                  <c:pt idx="1">
                    <c:v>1.67%</c:v>
                  </c:pt>
                  <c:pt idx="2">
                    <c:v>57.22%</c:v>
                  </c:pt>
                </c:lvl>
                <c:lvl>
                  <c:pt idx="0">
                    <c:v>Commom Equity -</c:v>
                  </c:pt>
                  <c:pt idx="1">
                    <c:v>Total Preferred -</c:v>
                  </c:pt>
                  <c:pt idx="2">
                    <c:v>Total Debt -</c:v>
                  </c:pt>
                </c:lvl>
              </c:multiLvlStrCache>
            </c:multiLvlStrRef>
          </c:cat>
          <c:val>
            <c:numRef>
              <c:f>DUK!$X$67:$X$69</c:f>
              <c:numCache>
                <c:formatCode>0.00"%"</c:formatCode>
                <c:ptCount val="3"/>
                <c:pt idx="0">
                  <c:v>39.5663231160487</c:v>
                </c:pt>
                <c:pt idx="1">
                  <c:v>1.67313612635524</c:v>
                </c:pt>
                <c:pt idx="2">
                  <c:v>57.2212555213492</c:v>
                </c:pt>
              </c:numCache>
            </c:numRef>
          </c:val>
          <c:extLst>
            <c:ext xmlns:c16="http://schemas.microsoft.com/office/drawing/2014/chart" uri="{C3380CC4-5D6E-409C-BE32-E72D297353CC}">
              <c16:uniqueId val="{00000006-7082-496C-A042-2B084C93752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DUK!$V$60</c:f>
              <c:strCache>
                <c:ptCount val="1"/>
                <c:pt idx="0">
                  <c:v>EBITDA ($000)</c:v>
                </c:pt>
              </c:strCache>
            </c:strRef>
          </c:tx>
          <c:spPr>
            <a:solidFill>
              <a:srgbClr val="FAB81A"/>
            </a:solidFill>
            <a:ln w="25400">
              <a:noFill/>
            </a:ln>
          </c:spPr>
          <c:invertIfNegative val="0"/>
          <c:cat>
            <c:strRef>
              <c:f>DUK!$F$40:$J$40</c:f>
              <c:strCache>
                <c:ptCount val="5"/>
                <c:pt idx="0">
                  <c:v>2021Y</c:v>
                </c:pt>
                <c:pt idx="1">
                  <c:v>2020Y</c:v>
                </c:pt>
                <c:pt idx="2">
                  <c:v>2019Y</c:v>
                </c:pt>
                <c:pt idx="3">
                  <c:v>2018Y</c:v>
                </c:pt>
                <c:pt idx="4">
                  <c:v>2017Y</c:v>
                </c:pt>
              </c:strCache>
            </c:strRef>
          </c:cat>
          <c:val>
            <c:numRef>
              <c:f>DUK!$F$76:$J$76</c:f>
              <c:numCache>
                <c:formatCode>#,##0</c:formatCode>
                <c:ptCount val="5"/>
                <c:pt idx="0">
                  <c:v>11707000</c:v>
                </c:pt>
                <c:pt idx="1">
                  <c:v>8487000</c:v>
                </c:pt>
                <c:pt idx="2">
                  <c:v>11477000</c:v>
                </c:pt>
                <c:pt idx="3">
                  <c:v>9863000</c:v>
                </c:pt>
                <c:pt idx="4">
                  <c:v>10298000</c:v>
                </c:pt>
              </c:numCache>
            </c:numRef>
          </c:val>
          <c:extLst>
            <c:ext xmlns:c16="http://schemas.microsoft.com/office/drawing/2014/chart" uri="{C3380CC4-5D6E-409C-BE32-E72D297353CC}">
              <c16:uniqueId val="{00000000-4C7F-467F-8683-EB39557AA0F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DUK!$V$61</c:f>
              <c:strCache>
                <c:ptCount val="1"/>
                <c:pt idx="0">
                  <c:v>EBITDA/ Interest Expense (x)</c:v>
                </c:pt>
              </c:strCache>
            </c:strRef>
          </c:tx>
          <c:spPr>
            <a:ln w="25400">
              <a:solidFill>
                <a:srgbClr val="5B5E5E"/>
              </a:solidFill>
              <a:prstDash val="solid"/>
            </a:ln>
          </c:spPr>
          <c:marker>
            <c:symbol val="none"/>
          </c:marker>
          <c:cat>
            <c:strRef>
              <c:f>DUK!$F$40:$J$40</c:f>
              <c:strCache>
                <c:ptCount val="5"/>
                <c:pt idx="0">
                  <c:v>2021Y</c:v>
                </c:pt>
                <c:pt idx="1">
                  <c:v>2020Y</c:v>
                </c:pt>
                <c:pt idx="2">
                  <c:v>2019Y</c:v>
                </c:pt>
                <c:pt idx="3">
                  <c:v>2018Y</c:v>
                </c:pt>
                <c:pt idx="4">
                  <c:v>2017Y</c:v>
                </c:pt>
              </c:strCache>
            </c:strRef>
          </c:cat>
          <c:val>
            <c:numRef>
              <c:f>DUK!$X$61:$AB$61</c:f>
              <c:numCache>
                <c:formatCode>#,##0.00</c:formatCode>
                <c:ptCount val="5"/>
                <c:pt idx="0">
                  <c:v>5.1346491228070201</c:v>
                </c:pt>
                <c:pt idx="1">
                  <c:v>3.9255319148936199</c:v>
                </c:pt>
                <c:pt idx="2">
                  <c:v>5.2073502722323104</c:v>
                </c:pt>
                <c:pt idx="3">
                  <c:v>4.7101241642788896</c:v>
                </c:pt>
                <c:pt idx="4">
                  <c:v>5.1852970795569</c:v>
                </c:pt>
              </c:numCache>
            </c:numRef>
          </c:val>
          <c:smooth val="0"/>
          <c:extLst>
            <c:ext xmlns:c16="http://schemas.microsoft.com/office/drawing/2014/chart" uri="{C3380CC4-5D6E-409C-BE32-E72D297353CC}">
              <c16:uniqueId val="{00000001-4C7F-467F-8683-EB39557AA0F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DUK!$V$41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DUK!$V$48:$V$53</c:f>
              <c:strCache>
                <c:ptCount val="6"/>
                <c:pt idx="0">
                  <c:v>Current Year</c:v>
                </c:pt>
                <c:pt idx="1">
                  <c:v>Next Year</c:v>
                </c:pt>
                <c:pt idx="2">
                  <c:v>2Yrs Out</c:v>
                </c:pt>
                <c:pt idx="3">
                  <c:v>3Yrs Out</c:v>
                </c:pt>
                <c:pt idx="4">
                  <c:v>4Yrs Out</c:v>
                </c:pt>
                <c:pt idx="5">
                  <c:v>Thereafter</c:v>
                </c:pt>
              </c:strCache>
            </c:strRef>
          </c:cat>
          <c:val>
            <c:numRef>
              <c:f>DUK!$X$48:$X$53</c:f>
              <c:numCache>
                <c:formatCode>#,##0</c:formatCode>
                <c:ptCount val="6"/>
                <c:pt idx="0">
                  <c:v>6691000</c:v>
                </c:pt>
                <c:pt idx="1">
                  <c:v>4725000</c:v>
                </c:pt>
                <c:pt idx="2">
                  <c:v>1917000</c:v>
                </c:pt>
                <c:pt idx="3">
                  <c:v>3078000</c:v>
                </c:pt>
                <c:pt idx="4">
                  <c:v>3125000</c:v>
                </c:pt>
                <c:pt idx="5">
                  <c:v>46844000</c:v>
                </c:pt>
              </c:numCache>
            </c:numRef>
          </c:val>
          <c:extLst>
            <c:ext xmlns:c16="http://schemas.microsoft.com/office/drawing/2014/chart" uri="{C3380CC4-5D6E-409C-BE32-E72D297353CC}">
              <c16:uniqueId val="{00000000-CC70-4ABB-A934-7040EC216DC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LNT!$D$44</c:f>
              <c:strCache>
                <c:ptCount val="1"/>
                <c:pt idx="0">
                  <c:v>Debt/ Total Capital (%)</c:v>
                </c:pt>
              </c:strCache>
            </c:strRef>
          </c:tx>
          <c:spPr>
            <a:solidFill>
              <a:srgbClr val="FAB81A"/>
            </a:solidFill>
            <a:ln w="25400">
              <a:noFill/>
            </a:ln>
          </c:spPr>
          <c:invertIfNegative val="0"/>
          <c:cat>
            <c:strRef>
              <c:f>LNT!$F$40:$J$40</c:f>
              <c:strCache>
                <c:ptCount val="5"/>
                <c:pt idx="0">
                  <c:v>2021Y</c:v>
                </c:pt>
                <c:pt idx="1">
                  <c:v>2020Y</c:v>
                </c:pt>
                <c:pt idx="2">
                  <c:v>2019Y</c:v>
                </c:pt>
                <c:pt idx="3">
                  <c:v>2018Y</c:v>
                </c:pt>
                <c:pt idx="4">
                  <c:v>2017Y</c:v>
                </c:pt>
              </c:strCache>
            </c:strRef>
          </c:cat>
          <c:val>
            <c:numRef>
              <c:f>LNT!$F$44:$J$44</c:f>
              <c:numCache>
                <c:formatCode>#,##0.00</c:formatCode>
                <c:ptCount val="5"/>
                <c:pt idx="0">
                  <c:v>56.903374343477999</c:v>
                </c:pt>
                <c:pt idx="1">
                  <c:v>54.946820720789702</c:v>
                </c:pt>
                <c:pt idx="2">
                  <c:v>54.798163526430699</c:v>
                </c:pt>
                <c:pt idx="3">
                  <c:v>55.397634603017799</c:v>
                </c:pt>
                <c:pt idx="4">
                  <c:v>54.676430130214001</c:v>
                </c:pt>
              </c:numCache>
            </c:numRef>
          </c:val>
          <c:extLst>
            <c:ext xmlns:c16="http://schemas.microsoft.com/office/drawing/2014/chart" uri="{C3380CC4-5D6E-409C-BE32-E72D297353CC}">
              <c16:uniqueId val="{00000000-68E4-4A97-A530-5A28E02379FB}"/>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LNT!$V$71</c:f>
              <c:strCache>
                <c:ptCount val="1"/>
                <c:pt idx="0">
                  <c:v> Average Debt/ EBITDA (x)</c:v>
                </c:pt>
              </c:strCache>
            </c:strRef>
          </c:tx>
          <c:spPr>
            <a:ln w="25400">
              <a:solidFill>
                <a:srgbClr val="5B5E5E"/>
              </a:solidFill>
              <a:prstDash val="solid"/>
            </a:ln>
          </c:spPr>
          <c:marker>
            <c:symbol val="none"/>
          </c:marker>
          <c:cat>
            <c:strRef>
              <c:f>LNT!$F$40:$J$40</c:f>
              <c:strCache>
                <c:ptCount val="5"/>
                <c:pt idx="0">
                  <c:v>2021Y</c:v>
                </c:pt>
                <c:pt idx="1">
                  <c:v>2020Y</c:v>
                </c:pt>
                <c:pt idx="2">
                  <c:v>2019Y</c:v>
                </c:pt>
                <c:pt idx="3">
                  <c:v>2018Y</c:v>
                </c:pt>
                <c:pt idx="4">
                  <c:v>2017Y</c:v>
                </c:pt>
              </c:strCache>
            </c:strRef>
          </c:cat>
          <c:val>
            <c:numRef>
              <c:f>LNT!$X$71:$AB$71</c:f>
              <c:numCache>
                <c:formatCode>#,##0.00</c:formatCode>
                <c:ptCount val="5"/>
                <c:pt idx="0">
                  <c:v>4.8071381794367998</c:v>
                </c:pt>
                <c:pt idx="1">
                  <c:v>4.7010062456627297</c:v>
                </c:pt>
                <c:pt idx="2">
                  <c:v>4.4041752933057303</c:v>
                </c:pt>
                <c:pt idx="3">
                  <c:v>4.2769499351293598</c:v>
                </c:pt>
                <c:pt idx="4">
                  <c:v>3.93271919723639</c:v>
                </c:pt>
              </c:numCache>
            </c:numRef>
          </c:val>
          <c:smooth val="0"/>
          <c:extLst>
            <c:ext xmlns:c16="http://schemas.microsoft.com/office/drawing/2014/chart" uri="{C3380CC4-5D6E-409C-BE32-E72D297353CC}">
              <c16:uniqueId val="{00000001-68E4-4A97-A530-5A28E02379FB}"/>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DUK!$D$44</c:f>
              <c:strCache>
                <c:ptCount val="1"/>
                <c:pt idx="0">
                  <c:v>Debt/ Total Capital (%)</c:v>
                </c:pt>
              </c:strCache>
            </c:strRef>
          </c:tx>
          <c:spPr>
            <a:solidFill>
              <a:srgbClr val="FAB81A"/>
            </a:solidFill>
            <a:ln w="25400">
              <a:noFill/>
            </a:ln>
          </c:spPr>
          <c:invertIfNegative val="0"/>
          <c:cat>
            <c:strRef>
              <c:f>DUK!$F$40:$J$40</c:f>
              <c:strCache>
                <c:ptCount val="5"/>
                <c:pt idx="0">
                  <c:v>2021Y</c:v>
                </c:pt>
                <c:pt idx="1">
                  <c:v>2020Y</c:v>
                </c:pt>
                <c:pt idx="2">
                  <c:v>2019Y</c:v>
                </c:pt>
                <c:pt idx="3">
                  <c:v>2018Y</c:v>
                </c:pt>
                <c:pt idx="4">
                  <c:v>2017Y</c:v>
                </c:pt>
              </c:strCache>
            </c:strRef>
          </c:cat>
          <c:val>
            <c:numRef>
              <c:f>DUK!$F$44:$J$44</c:f>
              <c:numCache>
                <c:formatCode>#,##0.00</c:formatCode>
                <c:ptCount val="5"/>
                <c:pt idx="0">
                  <c:v>57.2212555213492</c:v>
                </c:pt>
                <c:pt idx="1">
                  <c:v>56.642012747163598</c:v>
                </c:pt>
                <c:pt idx="2">
                  <c:v>56.743225201169103</c:v>
                </c:pt>
                <c:pt idx="3">
                  <c:v>56.929637526652499</c:v>
                </c:pt>
                <c:pt idx="4">
                  <c:v>56.604872165441499</c:v>
                </c:pt>
              </c:numCache>
            </c:numRef>
          </c:val>
          <c:extLst>
            <c:ext xmlns:c16="http://schemas.microsoft.com/office/drawing/2014/chart" uri="{C3380CC4-5D6E-409C-BE32-E72D297353CC}">
              <c16:uniqueId val="{00000000-953A-422C-9773-DC156B34CB8D}"/>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DUK!$V$71</c:f>
              <c:strCache>
                <c:ptCount val="1"/>
                <c:pt idx="0">
                  <c:v> Average Debt/ EBITDA (x)</c:v>
                </c:pt>
              </c:strCache>
            </c:strRef>
          </c:tx>
          <c:spPr>
            <a:ln w="25400">
              <a:solidFill>
                <a:srgbClr val="5B5E5E"/>
              </a:solidFill>
              <a:prstDash val="solid"/>
            </a:ln>
          </c:spPr>
          <c:marker>
            <c:symbol val="none"/>
          </c:marker>
          <c:cat>
            <c:strRef>
              <c:f>DUK!$F$40:$J$40</c:f>
              <c:strCache>
                <c:ptCount val="5"/>
                <c:pt idx="0">
                  <c:v>2021Y</c:v>
                </c:pt>
                <c:pt idx="1">
                  <c:v>2020Y</c:v>
                </c:pt>
                <c:pt idx="2">
                  <c:v>2019Y</c:v>
                </c:pt>
                <c:pt idx="3">
                  <c:v>2018Y</c:v>
                </c:pt>
                <c:pt idx="4">
                  <c:v>2017Y</c:v>
                </c:pt>
              </c:strCache>
            </c:strRef>
          </c:cat>
          <c:val>
            <c:numRef>
              <c:f>DUK!$X$71:$AB$71</c:f>
              <c:numCache>
                <c:formatCode>#,##0.00</c:formatCode>
                <c:ptCount val="5"/>
                <c:pt idx="0">
                  <c:v>5.66085461689587</c:v>
                </c:pt>
                <c:pt idx="1">
                  <c:v>7.6880817721220698</c:v>
                </c:pt>
                <c:pt idx="2">
                  <c:v>5.3563866864163101</c:v>
                </c:pt>
                <c:pt idx="3">
                  <c:v>5.7040834431714504</c:v>
                </c:pt>
                <c:pt idx="4">
                  <c:v>5.1292483977471397</c:v>
                </c:pt>
              </c:numCache>
            </c:numRef>
          </c:val>
          <c:smooth val="0"/>
          <c:extLst>
            <c:ext xmlns:c16="http://schemas.microsoft.com/office/drawing/2014/chart" uri="{C3380CC4-5D6E-409C-BE32-E72D297353CC}">
              <c16:uniqueId val="{00000001-953A-422C-9773-DC156B34CB8D}"/>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EIX!$V$66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803-4071-9C97-89D17F680236}"/>
              </c:ext>
            </c:extLst>
          </c:dPt>
          <c:dPt>
            <c:idx val="1"/>
            <c:bubble3D val="0"/>
            <c:spPr>
              <a:solidFill>
                <a:srgbClr val="5B5E5E"/>
              </a:solidFill>
              <a:ln w="25400">
                <a:noFill/>
              </a:ln>
            </c:spPr>
            <c:extLst>
              <c:ext xmlns:c16="http://schemas.microsoft.com/office/drawing/2014/chart" uri="{C3380CC4-5D6E-409C-BE32-E72D297353CC}">
                <c16:uniqueId val="{00000003-D803-4071-9C97-89D17F680236}"/>
              </c:ext>
            </c:extLst>
          </c:dPt>
          <c:dPt>
            <c:idx val="2"/>
            <c:bubble3D val="0"/>
            <c:spPr>
              <a:solidFill>
                <a:srgbClr val="008794"/>
              </a:solidFill>
              <a:ln w="25400">
                <a:noFill/>
              </a:ln>
            </c:spPr>
            <c:extLst>
              <c:ext xmlns:c16="http://schemas.microsoft.com/office/drawing/2014/chart" uri="{C3380CC4-5D6E-409C-BE32-E72D297353CC}">
                <c16:uniqueId val="{00000005-D803-4071-9C97-89D17F680236}"/>
              </c:ext>
            </c:extLst>
          </c:dPt>
          <c:cat>
            <c:multiLvlStrRef>
              <c:f>EIX!$V$67:$X$69</c:f>
              <c:multiLvlStrCache>
                <c:ptCount val="3"/>
                <c:lvl>
                  <c:pt idx="0">
                    <c:v>29.39%</c:v>
                  </c:pt>
                  <c:pt idx="1">
                    <c:v>4.18%</c:v>
                  </c:pt>
                  <c:pt idx="2">
                    <c:v>62.41%</c:v>
                  </c:pt>
                </c:lvl>
                <c:lvl>
                  <c:pt idx="0">
                    <c:v>Commom Equity -</c:v>
                  </c:pt>
                  <c:pt idx="1">
                    <c:v>Total Preferred -</c:v>
                  </c:pt>
                  <c:pt idx="2">
                    <c:v>Total Debt -</c:v>
                  </c:pt>
                </c:lvl>
              </c:multiLvlStrCache>
            </c:multiLvlStrRef>
          </c:cat>
          <c:val>
            <c:numRef>
              <c:f>EIX!$X$67:$X$69</c:f>
              <c:numCache>
                <c:formatCode>0.00"%"</c:formatCode>
                <c:ptCount val="3"/>
                <c:pt idx="0">
                  <c:v>29.394611727416802</c:v>
                </c:pt>
                <c:pt idx="1">
                  <c:v>4.17749603803487</c:v>
                </c:pt>
                <c:pt idx="2">
                  <c:v>62.410987849973601</c:v>
                </c:pt>
              </c:numCache>
            </c:numRef>
          </c:val>
          <c:extLst>
            <c:ext xmlns:c16="http://schemas.microsoft.com/office/drawing/2014/chart" uri="{C3380CC4-5D6E-409C-BE32-E72D297353CC}">
              <c16:uniqueId val="{00000006-D803-4071-9C97-89D17F68023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EIX!$V$60</c:f>
              <c:strCache>
                <c:ptCount val="1"/>
                <c:pt idx="0">
                  <c:v>EBITDA ($000)</c:v>
                </c:pt>
              </c:strCache>
            </c:strRef>
          </c:tx>
          <c:spPr>
            <a:solidFill>
              <a:srgbClr val="FAB81A"/>
            </a:solidFill>
            <a:ln w="25400">
              <a:noFill/>
            </a:ln>
          </c:spPr>
          <c:invertIfNegative val="0"/>
          <c:cat>
            <c:strRef>
              <c:f>EIX!$F$40:$J$40</c:f>
              <c:strCache>
                <c:ptCount val="5"/>
                <c:pt idx="0">
                  <c:v>2021Y</c:v>
                </c:pt>
                <c:pt idx="1">
                  <c:v>2020Y</c:v>
                </c:pt>
                <c:pt idx="2">
                  <c:v>2019Y</c:v>
                </c:pt>
                <c:pt idx="3">
                  <c:v>2018Y</c:v>
                </c:pt>
                <c:pt idx="4">
                  <c:v>2017Y</c:v>
                </c:pt>
              </c:strCache>
            </c:strRef>
          </c:cat>
          <c:val>
            <c:numRef>
              <c:f>EIX!$F$76:$J$76</c:f>
              <c:numCache>
                <c:formatCode>#,##0</c:formatCode>
                <c:ptCount val="5"/>
                <c:pt idx="0">
                  <c:v>4002000</c:v>
                </c:pt>
                <c:pt idx="1">
                  <c:v>3497000</c:v>
                </c:pt>
                <c:pt idx="2">
                  <c:v>3771000</c:v>
                </c:pt>
                <c:pt idx="3">
                  <c:v>1585000</c:v>
                </c:pt>
                <c:pt idx="4">
                  <c:v>3703000</c:v>
                </c:pt>
              </c:numCache>
            </c:numRef>
          </c:val>
          <c:extLst>
            <c:ext xmlns:c16="http://schemas.microsoft.com/office/drawing/2014/chart" uri="{C3380CC4-5D6E-409C-BE32-E72D297353CC}">
              <c16:uniqueId val="{00000000-5808-4C52-A80E-9313DCA00D8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EIX!$V$61</c:f>
              <c:strCache>
                <c:ptCount val="1"/>
                <c:pt idx="0">
                  <c:v>EBITDA/ Interest Expense (x)</c:v>
                </c:pt>
              </c:strCache>
            </c:strRef>
          </c:tx>
          <c:spPr>
            <a:ln w="25400">
              <a:solidFill>
                <a:srgbClr val="5B5E5E"/>
              </a:solidFill>
              <a:prstDash val="solid"/>
            </a:ln>
          </c:spPr>
          <c:marker>
            <c:symbol val="none"/>
          </c:marker>
          <c:cat>
            <c:strRef>
              <c:f>EIX!$F$40:$J$40</c:f>
              <c:strCache>
                <c:ptCount val="5"/>
                <c:pt idx="0">
                  <c:v>2021Y</c:v>
                </c:pt>
                <c:pt idx="1">
                  <c:v>2020Y</c:v>
                </c:pt>
                <c:pt idx="2">
                  <c:v>2019Y</c:v>
                </c:pt>
                <c:pt idx="3">
                  <c:v>2018Y</c:v>
                </c:pt>
                <c:pt idx="4">
                  <c:v>2017Y</c:v>
                </c:pt>
              </c:strCache>
            </c:strRef>
          </c:cat>
          <c:val>
            <c:numRef>
              <c:f>EIX!$X$61:$AB$61</c:f>
              <c:numCache>
                <c:formatCode>#,##0.00</c:formatCode>
                <c:ptCount val="5"/>
                <c:pt idx="0">
                  <c:v>4.3264864864864903</c:v>
                </c:pt>
                <c:pt idx="1">
                  <c:v>3.87694013303769</c:v>
                </c:pt>
                <c:pt idx="2">
                  <c:v>4.4839476813317498</c:v>
                </c:pt>
                <c:pt idx="3">
                  <c:v>2.15940054495913</c:v>
                </c:pt>
                <c:pt idx="4">
                  <c:v>5.7949921752738698</c:v>
                </c:pt>
              </c:numCache>
            </c:numRef>
          </c:val>
          <c:smooth val="0"/>
          <c:extLst>
            <c:ext xmlns:c16="http://schemas.microsoft.com/office/drawing/2014/chart" uri="{C3380CC4-5D6E-409C-BE32-E72D297353CC}">
              <c16:uniqueId val="{00000001-5808-4C52-A80E-9313DCA00D8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EIX!$V$41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EIX!$V$48:$V$53</c:f>
              <c:strCache>
                <c:ptCount val="6"/>
                <c:pt idx="0">
                  <c:v>Current Year</c:v>
                </c:pt>
                <c:pt idx="1">
                  <c:v>Next Year</c:v>
                </c:pt>
                <c:pt idx="2">
                  <c:v>2Yrs Out</c:v>
                </c:pt>
                <c:pt idx="3">
                  <c:v>3Yrs Out</c:v>
                </c:pt>
                <c:pt idx="4">
                  <c:v>4Yrs Out</c:v>
                </c:pt>
                <c:pt idx="5">
                  <c:v>Thereafter</c:v>
                </c:pt>
              </c:strCache>
            </c:strRef>
          </c:cat>
          <c:val>
            <c:numRef>
              <c:f>EIX!$X$48:$X$53</c:f>
              <c:numCache>
                <c:formatCode>#,##0</c:formatCode>
                <c:ptCount val="6"/>
                <c:pt idx="0">
                  <c:v>3431000</c:v>
                </c:pt>
                <c:pt idx="1">
                  <c:v>2599000</c:v>
                </c:pt>
                <c:pt idx="2">
                  <c:v>2063000</c:v>
                </c:pt>
                <c:pt idx="3">
                  <c:v>1314000</c:v>
                </c:pt>
                <c:pt idx="4">
                  <c:v>364000</c:v>
                </c:pt>
                <c:pt idx="5">
                  <c:v>17833000</c:v>
                </c:pt>
              </c:numCache>
            </c:numRef>
          </c:val>
          <c:extLst>
            <c:ext xmlns:c16="http://schemas.microsoft.com/office/drawing/2014/chart" uri="{C3380CC4-5D6E-409C-BE32-E72D297353CC}">
              <c16:uniqueId val="{00000000-77CE-40B6-8223-3F70493357BA}"/>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EIX!$D$44</c:f>
              <c:strCache>
                <c:ptCount val="1"/>
                <c:pt idx="0">
                  <c:v>Debt/ Total Capital (%)</c:v>
                </c:pt>
              </c:strCache>
            </c:strRef>
          </c:tx>
          <c:spPr>
            <a:solidFill>
              <a:srgbClr val="FAB81A"/>
            </a:solidFill>
            <a:ln w="25400">
              <a:noFill/>
            </a:ln>
          </c:spPr>
          <c:invertIfNegative val="0"/>
          <c:cat>
            <c:strRef>
              <c:f>EIX!$F$40:$J$40</c:f>
              <c:strCache>
                <c:ptCount val="5"/>
                <c:pt idx="0">
                  <c:v>2021Y</c:v>
                </c:pt>
                <c:pt idx="1">
                  <c:v>2020Y</c:v>
                </c:pt>
                <c:pt idx="2">
                  <c:v>2019Y</c:v>
                </c:pt>
                <c:pt idx="3">
                  <c:v>2018Y</c:v>
                </c:pt>
                <c:pt idx="4">
                  <c:v>2017Y</c:v>
                </c:pt>
              </c:strCache>
            </c:strRef>
          </c:cat>
          <c:val>
            <c:numRef>
              <c:f>EIX!$F$44:$J$44</c:f>
              <c:numCache>
                <c:formatCode>#,##0.00</c:formatCode>
                <c:ptCount val="5"/>
                <c:pt idx="0">
                  <c:v>62.410987849973601</c:v>
                </c:pt>
                <c:pt idx="1">
                  <c:v>60.226932668329198</c:v>
                </c:pt>
                <c:pt idx="2">
                  <c:v>55.840528910546901</c:v>
                </c:pt>
                <c:pt idx="3">
                  <c:v>54.947833208702797</c:v>
                </c:pt>
                <c:pt idx="4">
                  <c:v>51.110876377592298</c:v>
                </c:pt>
              </c:numCache>
            </c:numRef>
          </c:val>
          <c:extLst>
            <c:ext xmlns:c16="http://schemas.microsoft.com/office/drawing/2014/chart" uri="{C3380CC4-5D6E-409C-BE32-E72D297353CC}">
              <c16:uniqueId val="{00000000-325A-479D-A7D6-F3A47F154ED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EIX!$V$71</c:f>
              <c:strCache>
                <c:ptCount val="1"/>
                <c:pt idx="0">
                  <c:v> Average Debt/ EBITDA (x)</c:v>
                </c:pt>
              </c:strCache>
            </c:strRef>
          </c:tx>
          <c:spPr>
            <a:ln w="25400">
              <a:solidFill>
                <a:srgbClr val="5B5E5E"/>
              </a:solidFill>
              <a:prstDash val="solid"/>
            </a:ln>
          </c:spPr>
          <c:marker>
            <c:symbol val="none"/>
          </c:marker>
          <c:cat>
            <c:strRef>
              <c:f>EIX!$F$40:$J$40</c:f>
              <c:strCache>
                <c:ptCount val="5"/>
                <c:pt idx="0">
                  <c:v>2021Y</c:v>
                </c:pt>
                <c:pt idx="1">
                  <c:v>2020Y</c:v>
                </c:pt>
                <c:pt idx="2">
                  <c:v>2019Y</c:v>
                </c:pt>
                <c:pt idx="3">
                  <c:v>2018Y</c:v>
                </c:pt>
                <c:pt idx="4">
                  <c:v>2017Y</c:v>
                </c:pt>
              </c:strCache>
            </c:strRef>
          </c:cat>
          <c:val>
            <c:numRef>
              <c:f>EIX!$X$71:$AB$71</c:f>
              <c:numCache>
                <c:formatCode>#,##0.00</c:formatCode>
                <c:ptCount val="5"/>
                <c:pt idx="0">
                  <c:v>6.70755247376312</c:v>
                </c:pt>
                <c:pt idx="1">
                  <c:v>6.2997569345153002</c:v>
                </c:pt>
                <c:pt idx="2">
                  <c:v>4.82212940864492</c:v>
                </c:pt>
                <c:pt idx="3">
                  <c:v>9.1994479495268102</c:v>
                </c:pt>
                <c:pt idx="4">
                  <c:v>3.5353429651633799</c:v>
                </c:pt>
              </c:numCache>
            </c:numRef>
          </c:val>
          <c:smooth val="0"/>
          <c:extLst>
            <c:ext xmlns:c16="http://schemas.microsoft.com/office/drawing/2014/chart" uri="{C3380CC4-5D6E-409C-BE32-E72D297353CC}">
              <c16:uniqueId val="{00000001-325A-479D-A7D6-F3A47F154ED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ETR!$V$66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8F0-4F3B-852F-34AB65DB1630}"/>
              </c:ext>
            </c:extLst>
          </c:dPt>
          <c:dPt>
            <c:idx val="1"/>
            <c:bubble3D val="0"/>
            <c:spPr>
              <a:solidFill>
                <a:srgbClr val="5B5E5E"/>
              </a:solidFill>
              <a:ln w="25400">
                <a:noFill/>
              </a:ln>
            </c:spPr>
            <c:extLst>
              <c:ext xmlns:c16="http://schemas.microsoft.com/office/drawing/2014/chart" uri="{C3380CC4-5D6E-409C-BE32-E72D297353CC}">
                <c16:uniqueId val="{00000003-D8F0-4F3B-852F-34AB65DB1630}"/>
              </c:ext>
            </c:extLst>
          </c:dPt>
          <c:dPt>
            <c:idx val="2"/>
            <c:bubble3D val="0"/>
            <c:spPr>
              <a:solidFill>
                <a:srgbClr val="008794"/>
              </a:solidFill>
              <a:ln w="25400">
                <a:noFill/>
              </a:ln>
            </c:spPr>
            <c:extLst>
              <c:ext xmlns:c16="http://schemas.microsoft.com/office/drawing/2014/chart" uri="{C3380CC4-5D6E-409C-BE32-E72D297353CC}">
                <c16:uniqueId val="{00000005-D8F0-4F3B-852F-34AB65DB1630}"/>
              </c:ext>
            </c:extLst>
          </c:dPt>
          <c:cat>
            <c:multiLvlStrRef>
              <c:f>ETR!$V$67:$X$69</c:f>
              <c:multiLvlStrCache>
                <c:ptCount val="3"/>
                <c:lvl>
                  <c:pt idx="0">
                    <c:v>29.62%</c:v>
                  </c:pt>
                  <c:pt idx="1">
                    <c:v>0.56%</c:v>
                  </c:pt>
                  <c:pt idx="2">
                    <c:v>69.65%</c:v>
                  </c:pt>
                </c:lvl>
                <c:lvl>
                  <c:pt idx="0">
                    <c:v>Commom Equity -</c:v>
                  </c:pt>
                  <c:pt idx="1">
                    <c:v>Total Preferred -</c:v>
                  </c:pt>
                  <c:pt idx="2">
                    <c:v>Total Debt -</c:v>
                  </c:pt>
                </c:lvl>
              </c:multiLvlStrCache>
            </c:multiLvlStrRef>
          </c:cat>
          <c:val>
            <c:numRef>
              <c:f>ETR!$X$67:$X$69</c:f>
              <c:numCache>
                <c:formatCode>0.00"%"</c:formatCode>
                <c:ptCount val="3"/>
                <c:pt idx="0">
                  <c:v>29.618199999541901</c:v>
                </c:pt>
                <c:pt idx="1">
                  <c:v>0.55842319066025103</c:v>
                </c:pt>
                <c:pt idx="2">
                  <c:v>69.650029179717805</c:v>
                </c:pt>
              </c:numCache>
            </c:numRef>
          </c:val>
          <c:extLst>
            <c:ext xmlns:c16="http://schemas.microsoft.com/office/drawing/2014/chart" uri="{C3380CC4-5D6E-409C-BE32-E72D297353CC}">
              <c16:uniqueId val="{00000006-D8F0-4F3B-852F-34AB65DB1630}"/>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ETR!$V$60</c:f>
              <c:strCache>
                <c:ptCount val="1"/>
                <c:pt idx="0">
                  <c:v>EBITDA ($000)</c:v>
                </c:pt>
              </c:strCache>
            </c:strRef>
          </c:tx>
          <c:spPr>
            <a:solidFill>
              <a:srgbClr val="FAB81A"/>
            </a:solidFill>
            <a:ln w="25400">
              <a:noFill/>
            </a:ln>
          </c:spPr>
          <c:invertIfNegative val="0"/>
          <c:cat>
            <c:strRef>
              <c:f>ETR!$F$40:$J$40</c:f>
              <c:strCache>
                <c:ptCount val="5"/>
                <c:pt idx="0">
                  <c:v>2021Y</c:v>
                </c:pt>
                <c:pt idx="1">
                  <c:v>2020Y</c:v>
                </c:pt>
                <c:pt idx="2">
                  <c:v>2019Y</c:v>
                </c:pt>
                <c:pt idx="3">
                  <c:v>2018Y</c:v>
                </c:pt>
                <c:pt idx="4">
                  <c:v>2017Y</c:v>
                </c:pt>
              </c:strCache>
            </c:strRef>
          </c:cat>
          <c:val>
            <c:numRef>
              <c:f>ETR!$F$76:$J$76</c:f>
              <c:numCache>
                <c:formatCode>#,##0</c:formatCode>
                <c:ptCount val="5"/>
                <c:pt idx="0">
                  <c:v>4387731</c:v>
                </c:pt>
                <c:pt idx="1">
                  <c:v>4328560</c:v>
                </c:pt>
                <c:pt idx="2">
                  <c:v>4013157</c:v>
                </c:pt>
                <c:pt idx="3">
                  <c:v>2573632</c:v>
                </c:pt>
                <c:pt idx="4">
                  <c:v>3708844</c:v>
                </c:pt>
              </c:numCache>
            </c:numRef>
          </c:val>
          <c:extLst>
            <c:ext xmlns:c16="http://schemas.microsoft.com/office/drawing/2014/chart" uri="{C3380CC4-5D6E-409C-BE32-E72D297353CC}">
              <c16:uniqueId val="{00000000-14A6-4CC2-985C-3F47DD953A6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ETR!$V$61</c:f>
              <c:strCache>
                <c:ptCount val="1"/>
                <c:pt idx="0">
                  <c:v>EBITDA/ Interest Expense (x)</c:v>
                </c:pt>
              </c:strCache>
            </c:strRef>
          </c:tx>
          <c:spPr>
            <a:ln w="25400">
              <a:solidFill>
                <a:srgbClr val="5B5E5E"/>
              </a:solidFill>
              <a:prstDash val="solid"/>
            </a:ln>
          </c:spPr>
          <c:marker>
            <c:symbol val="none"/>
          </c:marker>
          <c:cat>
            <c:strRef>
              <c:f>ETR!$F$40:$J$40</c:f>
              <c:strCache>
                <c:ptCount val="5"/>
                <c:pt idx="0">
                  <c:v>2021Y</c:v>
                </c:pt>
                <c:pt idx="1">
                  <c:v>2020Y</c:v>
                </c:pt>
                <c:pt idx="2">
                  <c:v>2019Y</c:v>
                </c:pt>
                <c:pt idx="3">
                  <c:v>2018Y</c:v>
                </c:pt>
                <c:pt idx="4">
                  <c:v>2017Y</c:v>
                </c:pt>
              </c:strCache>
            </c:strRef>
          </c:cat>
          <c:val>
            <c:numRef>
              <c:f>ETR!$X$61:$AB$61</c:f>
              <c:numCache>
                <c:formatCode>#,##0.00</c:formatCode>
                <c:ptCount val="5"/>
                <c:pt idx="0">
                  <c:v>5.2566940699226299</c:v>
                </c:pt>
                <c:pt idx="1">
                  <c:v>5.5094359795484804</c:v>
                </c:pt>
                <c:pt idx="2">
                  <c:v>5.4054712597231998</c:v>
                </c:pt>
                <c:pt idx="3">
                  <c:v>3.6384240854572298</c:v>
                </c:pt>
                <c:pt idx="4">
                  <c:v>5.5995820896423796</c:v>
                </c:pt>
              </c:numCache>
            </c:numRef>
          </c:val>
          <c:smooth val="0"/>
          <c:extLst>
            <c:ext xmlns:c16="http://schemas.microsoft.com/office/drawing/2014/chart" uri="{C3380CC4-5D6E-409C-BE32-E72D297353CC}">
              <c16:uniqueId val="{00000001-14A6-4CC2-985C-3F47DD953A6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ETR!$V$41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ETR!$V$48:$V$53</c:f>
              <c:strCache>
                <c:ptCount val="6"/>
                <c:pt idx="0">
                  <c:v>Current Year</c:v>
                </c:pt>
                <c:pt idx="1">
                  <c:v>Next Year</c:v>
                </c:pt>
                <c:pt idx="2">
                  <c:v>2Yrs Out</c:v>
                </c:pt>
                <c:pt idx="3">
                  <c:v>3Yrs Out</c:v>
                </c:pt>
                <c:pt idx="4">
                  <c:v>4Yrs Out</c:v>
                </c:pt>
                <c:pt idx="5">
                  <c:v>Thereafter</c:v>
                </c:pt>
              </c:strCache>
            </c:strRef>
          </c:cat>
          <c:val>
            <c:numRef>
              <c:f>ETR!$X$48:$X$53</c:f>
              <c:numCache>
                <c:formatCode>#,##0</c:formatCode>
                <c:ptCount val="6"/>
                <c:pt idx="0">
                  <c:v>2253494</c:v>
                </c:pt>
                <c:pt idx="1">
                  <c:v>2492362</c:v>
                </c:pt>
                <c:pt idx="2">
                  <c:v>2329959</c:v>
                </c:pt>
                <c:pt idx="3">
                  <c:v>1408241</c:v>
                </c:pt>
                <c:pt idx="4">
                  <c:v>2622969</c:v>
                </c:pt>
                <c:pt idx="5">
                  <c:v>16047361</c:v>
                </c:pt>
              </c:numCache>
            </c:numRef>
          </c:val>
          <c:extLst>
            <c:ext xmlns:c16="http://schemas.microsoft.com/office/drawing/2014/chart" uri="{C3380CC4-5D6E-409C-BE32-E72D297353CC}">
              <c16:uniqueId val="{00000000-2D86-4F48-B8D6-761CCED19FE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ETR!$D$44</c:f>
              <c:strCache>
                <c:ptCount val="1"/>
                <c:pt idx="0">
                  <c:v>Debt/ Total Capital (%)</c:v>
                </c:pt>
              </c:strCache>
            </c:strRef>
          </c:tx>
          <c:spPr>
            <a:solidFill>
              <a:srgbClr val="FAB81A"/>
            </a:solidFill>
            <a:ln w="25400">
              <a:noFill/>
            </a:ln>
          </c:spPr>
          <c:invertIfNegative val="0"/>
          <c:cat>
            <c:strRef>
              <c:f>ETR!$F$40:$J$40</c:f>
              <c:strCache>
                <c:ptCount val="5"/>
                <c:pt idx="0">
                  <c:v>2021Y</c:v>
                </c:pt>
                <c:pt idx="1">
                  <c:v>2020Y</c:v>
                </c:pt>
                <c:pt idx="2">
                  <c:v>2019Y</c:v>
                </c:pt>
                <c:pt idx="3">
                  <c:v>2018Y</c:v>
                </c:pt>
                <c:pt idx="4">
                  <c:v>2017Y</c:v>
                </c:pt>
              </c:strCache>
            </c:strRef>
          </c:cat>
          <c:val>
            <c:numRef>
              <c:f>ETR!$F$44:$J$44</c:f>
              <c:numCache>
                <c:formatCode>#,##0.00</c:formatCode>
                <c:ptCount val="5"/>
                <c:pt idx="0">
                  <c:v>69.650029179717805</c:v>
                </c:pt>
                <c:pt idx="1">
                  <c:v>68.481093465999393</c:v>
                </c:pt>
                <c:pt idx="2">
                  <c:v>65.7548626932454</c:v>
                </c:pt>
                <c:pt idx="3">
                  <c:v>66.673079291182901</c:v>
                </c:pt>
                <c:pt idx="4">
                  <c:v>67.064047565228805</c:v>
                </c:pt>
              </c:numCache>
            </c:numRef>
          </c:val>
          <c:extLst>
            <c:ext xmlns:c16="http://schemas.microsoft.com/office/drawing/2014/chart" uri="{C3380CC4-5D6E-409C-BE32-E72D297353CC}">
              <c16:uniqueId val="{00000000-D469-4061-80B1-0D18CDBC3F1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ETR!$V$71</c:f>
              <c:strCache>
                <c:ptCount val="1"/>
                <c:pt idx="0">
                  <c:v> Average Debt/ EBITDA (x)</c:v>
                </c:pt>
              </c:strCache>
            </c:strRef>
          </c:tx>
          <c:spPr>
            <a:ln w="25400">
              <a:solidFill>
                <a:srgbClr val="5B5E5E"/>
              </a:solidFill>
              <a:prstDash val="solid"/>
            </a:ln>
          </c:spPr>
          <c:marker>
            <c:symbol val="none"/>
          </c:marker>
          <c:cat>
            <c:strRef>
              <c:f>ETR!$F$40:$J$40</c:f>
              <c:strCache>
                <c:ptCount val="5"/>
                <c:pt idx="0">
                  <c:v>2021Y</c:v>
                </c:pt>
                <c:pt idx="1">
                  <c:v>2020Y</c:v>
                </c:pt>
                <c:pt idx="2">
                  <c:v>2019Y</c:v>
                </c:pt>
                <c:pt idx="3">
                  <c:v>2018Y</c:v>
                </c:pt>
                <c:pt idx="4">
                  <c:v>2017Y</c:v>
                </c:pt>
              </c:strCache>
            </c:strRef>
          </c:cat>
          <c:val>
            <c:numRef>
              <c:f>ETR!$X$71:$AB$71</c:f>
              <c:numCache>
                <c:formatCode>#,##0.00</c:formatCode>
                <c:ptCount val="5"/>
                <c:pt idx="0">
                  <c:v>5.8428857363863003</c:v>
                </c:pt>
                <c:pt idx="1">
                  <c:v>5.0303348861977204</c:v>
                </c:pt>
                <c:pt idx="2">
                  <c:v>4.83678498000452</c:v>
                </c:pt>
                <c:pt idx="3">
                  <c:v>6.9406731906504104</c:v>
                </c:pt>
                <c:pt idx="4">
                  <c:v>4.3204751938879102</c:v>
                </c:pt>
              </c:numCache>
            </c:numRef>
          </c:val>
          <c:smooth val="0"/>
          <c:extLst>
            <c:ext xmlns:c16="http://schemas.microsoft.com/office/drawing/2014/chart" uri="{C3380CC4-5D6E-409C-BE32-E72D297353CC}">
              <c16:uniqueId val="{00000001-D469-4061-80B1-0D18CDBC3F1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EVRG!$V$66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ED-4514-8E96-AFEFEEE346AA}"/>
              </c:ext>
            </c:extLst>
          </c:dPt>
          <c:dPt>
            <c:idx val="1"/>
            <c:bubble3D val="0"/>
            <c:spPr>
              <a:solidFill>
                <a:srgbClr val="5B5E5E"/>
              </a:solidFill>
              <a:ln w="25400">
                <a:noFill/>
              </a:ln>
            </c:spPr>
            <c:extLst>
              <c:ext xmlns:c16="http://schemas.microsoft.com/office/drawing/2014/chart" uri="{C3380CC4-5D6E-409C-BE32-E72D297353CC}">
                <c16:uniqueId val="{00000003-61ED-4514-8E96-AFEFEEE346AA}"/>
              </c:ext>
            </c:extLst>
          </c:dPt>
          <c:dPt>
            <c:idx val="2"/>
            <c:bubble3D val="0"/>
            <c:spPr>
              <a:solidFill>
                <a:srgbClr val="008794"/>
              </a:solidFill>
              <a:ln w="25400">
                <a:noFill/>
              </a:ln>
            </c:spPr>
            <c:extLst>
              <c:ext xmlns:c16="http://schemas.microsoft.com/office/drawing/2014/chart" uri="{C3380CC4-5D6E-409C-BE32-E72D297353CC}">
                <c16:uniqueId val="{00000005-61ED-4514-8E96-AFEFEEE346AA}"/>
              </c:ext>
            </c:extLst>
          </c:dPt>
          <c:cat>
            <c:multiLvlStrRef>
              <c:f>EVRG!$V$67:$X$69</c:f>
              <c:multiLvlStrCache>
                <c:ptCount val="3"/>
                <c:lvl>
                  <c:pt idx="0">
                    <c:v>45.01%</c:v>
                  </c:pt>
                  <c:pt idx="1">
                    <c:v>0.00%</c:v>
                  </c:pt>
                  <c:pt idx="2">
                    <c:v>55.00%</c:v>
                  </c:pt>
                </c:lvl>
                <c:lvl>
                  <c:pt idx="0">
                    <c:v>Commom Equity -</c:v>
                  </c:pt>
                  <c:pt idx="1">
                    <c:v>Total Preferred -</c:v>
                  </c:pt>
                  <c:pt idx="2">
                    <c:v>Total Debt -</c:v>
                  </c:pt>
                </c:lvl>
              </c:multiLvlStrCache>
            </c:multiLvlStrRef>
          </c:cat>
          <c:val>
            <c:numRef>
              <c:f>EVRG!$X$67:$X$69</c:f>
              <c:numCache>
                <c:formatCode>0.00"%"</c:formatCode>
                <c:ptCount val="3"/>
                <c:pt idx="0">
                  <c:v>45.012294583079701</c:v>
                </c:pt>
                <c:pt idx="1">
                  <c:v>0</c:v>
                </c:pt>
                <c:pt idx="2">
                  <c:v>55.000852099817401</c:v>
                </c:pt>
              </c:numCache>
            </c:numRef>
          </c:val>
          <c:extLst>
            <c:ext xmlns:c16="http://schemas.microsoft.com/office/drawing/2014/chart" uri="{C3380CC4-5D6E-409C-BE32-E72D297353CC}">
              <c16:uniqueId val="{00000006-61ED-4514-8E96-AFEFEEE346A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801-411D-963E-6093D50CCB3A}"/>
              </c:ext>
            </c:extLst>
          </c:dPt>
          <c:dPt>
            <c:idx val="1"/>
            <c:bubble3D val="0"/>
            <c:spPr>
              <a:solidFill>
                <a:srgbClr val="5B5E5E"/>
              </a:solidFill>
              <a:ln w="25400">
                <a:noFill/>
              </a:ln>
            </c:spPr>
            <c:extLst>
              <c:ext xmlns:c16="http://schemas.microsoft.com/office/drawing/2014/chart" uri="{C3380CC4-5D6E-409C-BE32-E72D297353CC}">
                <c16:uniqueId val="{00000003-6801-411D-963E-6093D50CCB3A}"/>
              </c:ext>
            </c:extLst>
          </c:dPt>
          <c:dPt>
            <c:idx val="2"/>
            <c:bubble3D val="0"/>
            <c:spPr>
              <a:solidFill>
                <a:srgbClr val="008794"/>
              </a:solidFill>
              <a:ln w="25400">
                <a:noFill/>
              </a:ln>
            </c:spPr>
            <c:extLst>
              <c:ext xmlns:c16="http://schemas.microsoft.com/office/drawing/2014/chart" uri="{C3380CC4-5D6E-409C-BE32-E72D297353CC}">
                <c16:uniqueId val="{00000005-6801-411D-963E-6093D50CCB3A}"/>
              </c:ext>
            </c:extLst>
          </c:dPt>
          <c:cat>
            <c:multiLvlStrRef>
              <c:f>AEE!$V$67:$X$69</c:f>
              <c:multiLvlStrCache>
                <c:ptCount val="3"/>
                <c:lvl>
                  <c:pt idx="0">
                    <c:v>41.38%</c:v>
                  </c:pt>
                  <c:pt idx="1">
                    <c:v>0.00%</c:v>
                  </c:pt>
                  <c:pt idx="2">
                    <c:v>58.07%</c:v>
                  </c:pt>
                </c:lvl>
                <c:lvl>
                  <c:pt idx="0">
                    <c:v>Commom Equity -</c:v>
                  </c:pt>
                  <c:pt idx="1">
                    <c:v>Total Preferred -</c:v>
                  </c:pt>
                  <c:pt idx="2">
                    <c:v>Total Debt -</c:v>
                  </c:pt>
                </c:lvl>
              </c:multiLvlStrCache>
            </c:multiLvlStrRef>
          </c:cat>
          <c:val>
            <c:numRef>
              <c:f>AEE!$X$67:$X$69</c:f>
              <c:numCache>
                <c:formatCode>0.00"%"</c:formatCode>
                <c:ptCount val="3"/>
                <c:pt idx="0">
                  <c:v>41.380487180581</c:v>
                </c:pt>
                <c:pt idx="1">
                  <c:v>0</c:v>
                </c:pt>
                <c:pt idx="2">
                  <c:v>58.069195000213298</c:v>
                </c:pt>
              </c:numCache>
            </c:numRef>
          </c:val>
          <c:extLst>
            <c:ext xmlns:c16="http://schemas.microsoft.com/office/drawing/2014/chart" uri="{C3380CC4-5D6E-409C-BE32-E72D297353CC}">
              <c16:uniqueId val="{00000006-6801-411D-963E-6093D50CCB3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EVRG!$V$60</c:f>
              <c:strCache>
                <c:ptCount val="1"/>
                <c:pt idx="0">
                  <c:v>EBITDA ($000)</c:v>
                </c:pt>
              </c:strCache>
            </c:strRef>
          </c:tx>
          <c:spPr>
            <a:solidFill>
              <a:srgbClr val="FAB81A"/>
            </a:solidFill>
            <a:ln w="25400">
              <a:noFill/>
            </a:ln>
          </c:spPr>
          <c:invertIfNegative val="0"/>
          <c:cat>
            <c:strRef>
              <c:f>EVRG!$F$40:$J$40</c:f>
              <c:strCache>
                <c:ptCount val="5"/>
                <c:pt idx="0">
                  <c:v>2021Y</c:v>
                </c:pt>
                <c:pt idx="1">
                  <c:v>2020Y</c:v>
                </c:pt>
                <c:pt idx="2">
                  <c:v>2019Y</c:v>
                </c:pt>
                <c:pt idx="3">
                  <c:v>2018Y</c:v>
                </c:pt>
                <c:pt idx="4">
                  <c:v>2017Y</c:v>
                </c:pt>
              </c:strCache>
            </c:strRef>
          </c:cat>
          <c:val>
            <c:numRef>
              <c:f>EVRG!$F$76:$J$76</c:f>
              <c:numCache>
                <c:formatCode>#,##0</c:formatCode>
                <c:ptCount val="5"/>
                <c:pt idx="0">
                  <c:v>2329700</c:v>
                </c:pt>
                <c:pt idx="1">
                  <c:v>2054500</c:v>
                </c:pt>
                <c:pt idx="2">
                  <c:v>2069700</c:v>
                </c:pt>
                <c:pt idx="3">
                  <c:v>1547000</c:v>
                </c:pt>
                <c:pt idx="4">
                  <c:v>1062600</c:v>
                </c:pt>
              </c:numCache>
            </c:numRef>
          </c:val>
          <c:extLst>
            <c:ext xmlns:c16="http://schemas.microsoft.com/office/drawing/2014/chart" uri="{C3380CC4-5D6E-409C-BE32-E72D297353CC}">
              <c16:uniqueId val="{00000000-D9CE-404F-87C7-33E6E448034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EVRG!$V$61</c:f>
              <c:strCache>
                <c:ptCount val="1"/>
                <c:pt idx="0">
                  <c:v>EBITDA/ Interest Expense (x)</c:v>
                </c:pt>
              </c:strCache>
            </c:strRef>
          </c:tx>
          <c:spPr>
            <a:ln w="25400">
              <a:solidFill>
                <a:srgbClr val="5B5E5E"/>
              </a:solidFill>
              <a:prstDash val="solid"/>
            </a:ln>
          </c:spPr>
          <c:marker>
            <c:symbol val="none"/>
          </c:marker>
          <c:cat>
            <c:strRef>
              <c:f>EVRG!$F$40:$J$40</c:f>
              <c:strCache>
                <c:ptCount val="5"/>
                <c:pt idx="0">
                  <c:v>2021Y</c:v>
                </c:pt>
                <c:pt idx="1">
                  <c:v>2020Y</c:v>
                </c:pt>
                <c:pt idx="2">
                  <c:v>2019Y</c:v>
                </c:pt>
                <c:pt idx="3">
                  <c:v>2018Y</c:v>
                </c:pt>
                <c:pt idx="4">
                  <c:v>2017Y</c:v>
                </c:pt>
              </c:strCache>
            </c:strRef>
          </c:cat>
          <c:val>
            <c:numRef>
              <c:f>EVRG!$X$61:$AB$61</c:f>
              <c:numCache>
                <c:formatCode>#,##0.00</c:formatCode>
                <c:ptCount val="5"/>
                <c:pt idx="0">
                  <c:v>6.25254965110038</c:v>
                </c:pt>
                <c:pt idx="1">
                  <c:v>5.3516540765824399</c:v>
                </c:pt>
                <c:pt idx="2">
                  <c:v>5.5339572192513398</c:v>
                </c:pt>
                <c:pt idx="3">
                  <c:v>5.5329041487839801</c:v>
                </c:pt>
                <c:pt idx="4">
                  <c:v>6.2140350877193002</c:v>
                </c:pt>
              </c:numCache>
            </c:numRef>
          </c:val>
          <c:smooth val="0"/>
          <c:extLst>
            <c:ext xmlns:c16="http://schemas.microsoft.com/office/drawing/2014/chart" uri="{C3380CC4-5D6E-409C-BE32-E72D297353CC}">
              <c16:uniqueId val="{00000001-D9CE-404F-87C7-33E6E448034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EVRG!$V$41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EVRG!$V$48:$V$53</c:f>
              <c:strCache>
                <c:ptCount val="6"/>
                <c:pt idx="0">
                  <c:v>Current Year</c:v>
                </c:pt>
                <c:pt idx="1">
                  <c:v>Next Year</c:v>
                </c:pt>
                <c:pt idx="2">
                  <c:v>2Yrs Out</c:v>
                </c:pt>
                <c:pt idx="3">
                  <c:v>3Yrs Out</c:v>
                </c:pt>
                <c:pt idx="4">
                  <c:v>4Yrs Out</c:v>
                </c:pt>
                <c:pt idx="5">
                  <c:v>Thereafter</c:v>
                </c:pt>
              </c:strCache>
            </c:strRef>
          </c:cat>
          <c:val>
            <c:numRef>
              <c:f>EVRG!$X$48:$X$53</c:f>
              <c:numCache>
                <c:formatCode>#,##0</c:formatCode>
                <c:ptCount val="6"/>
                <c:pt idx="0">
                  <c:v>1873000</c:v>
                </c:pt>
                <c:pt idx="1">
                  <c:v>446200</c:v>
                </c:pt>
                <c:pt idx="2">
                  <c:v>805500</c:v>
                </c:pt>
                <c:pt idx="3">
                  <c:v>640700</c:v>
                </c:pt>
                <c:pt idx="4">
                  <c:v>354400</c:v>
                </c:pt>
                <c:pt idx="5">
                  <c:v>7092000</c:v>
                </c:pt>
              </c:numCache>
            </c:numRef>
          </c:val>
          <c:extLst>
            <c:ext xmlns:c16="http://schemas.microsoft.com/office/drawing/2014/chart" uri="{C3380CC4-5D6E-409C-BE32-E72D297353CC}">
              <c16:uniqueId val="{00000000-437A-46D5-A15E-7FCD77FAA7FA}"/>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EVRG!$D$44</c:f>
              <c:strCache>
                <c:ptCount val="1"/>
                <c:pt idx="0">
                  <c:v>Debt/ Total Capital (%)</c:v>
                </c:pt>
              </c:strCache>
            </c:strRef>
          </c:tx>
          <c:spPr>
            <a:solidFill>
              <a:srgbClr val="FAB81A"/>
            </a:solidFill>
            <a:ln w="25400">
              <a:noFill/>
            </a:ln>
          </c:spPr>
          <c:invertIfNegative val="0"/>
          <c:cat>
            <c:strRef>
              <c:f>EVRG!$F$40:$J$40</c:f>
              <c:strCache>
                <c:ptCount val="5"/>
                <c:pt idx="0">
                  <c:v>2021Y</c:v>
                </c:pt>
                <c:pt idx="1">
                  <c:v>2020Y</c:v>
                </c:pt>
                <c:pt idx="2">
                  <c:v>2019Y</c:v>
                </c:pt>
                <c:pt idx="3">
                  <c:v>2018Y</c:v>
                </c:pt>
                <c:pt idx="4">
                  <c:v>2017Y</c:v>
                </c:pt>
              </c:strCache>
            </c:strRef>
          </c:cat>
          <c:val>
            <c:numRef>
              <c:f>EVRG!$F$44:$J$44</c:f>
              <c:numCache>
                <c:formatCode>#,##0.00</c:formatCode>
                <c:ptCount val="5"/>
                <c:pt idx="0">
                  <c:v>55.000852099817401</c:v>
                </c:pt>
                <c:pt idx="1">
                  <c:v>54.5392922135144</c:v>
                </c:pt>
                <c:pt idx="2">
                  <c:v>54.170621959787397</c:v>
                </c:pt>
                <c:pt idx="3">
                  <c:v>46.189352809376103</c:v>
                </c:pt>
                <c:pt idx="4">
                  <c:v>51.637950603661203</c:v>
                </c:pt>
              </c:numCache>
            </c:numRef>
          </c:val>
          <c:extLst>
            <c:ext xmlns:c16="http://schemas.microsoft.com/office/drawing/2014/chart" uri="{C3380CC4-5D6E-409C-BE32-E72D297353CC}">
              <c16:uniqueId val="{00000000-09F1-4608-B33C-62677D164E2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EVRG!$V$71</c:f>
              <c:strCache>
                <c:ptCount val="1"/>
                <c:pt idx="0">
                  <c:v> Average Debt/ EBITDA (x)</c:v>
                </c:pt>
              </c:strCache>
            </c:strRef>
          </c:tx>
          <c:spPr>
            <a:ln w="25400">
              <a:solidFill>
                <a:srgbClr val="5B5E5E"/>
              </a:solidFill>
              <a:prstDash val="solid"/>
            </a:ln>
          </c:spPr>
          <c:marker>
            <c:symbol val="none"/>
          </c:marker>
          <c:cat>
            <c:strRef>
              <c:f>EVRG!$F$40:$J$40</c:f>
              <c:strCache>
                <c:ptCount val="5"/>
                <c:pt idx="0">
                  <c:v>2021Y</c:v>
                </c:pt>
                <c:pt idx="1">
                  <c:v>2020Y</c:v>
                </c:pt>
                <c:pt idx="2">
                  <c:v>2019Y</c:v>
                </c:pt>
                <c:pt idx="3">
                  <c:v>2018Y</c:v>
                </c:pt>
                <c:pt idx="4">
                  <c:v>2017Y</c:v>
                </c:pt>
              </c:strCache>
            </c:strRef>
          </c:cat>
          <c:val>
            <c:numRef>
              <c:f>EVRG!$X$71:$AB$71</c:f>
              <c:numCache>
                <c:formatCode>#,##0.00</c:formatCode>
                <c:ptCount val="5"/>
                <c:pt idx="0">
                  <c:v>4.7168304931965501</c:v>
                </c:pt>
                <c:pt idx="1">
                  <c:v>5.0290825018252603</c:v>
                </c:pt>
                <c:pt idx="2">
                  <c:v>4.69406798086679</c:v>
                </c:pt>
                <c:pt idx="3">
                  <c:v>4.1039405300581802</c:v>
                </c:pt>
                <c:pt idx="4">
                  <c:v>#N/A</c:v>
                </c:pt>
              </c:numCache>
            </c:numRef>
          </c:val>
          <c:smooth val="0"/>
          <c:extLst>
            <c:ext xmlns:c16="http://schemas.microsoft.com/office/drawing/2014/chart" uri="{C3380CC4-5D6E-409C-BE32-E72D297353CC}">
              <c16:uniqueId val="{00000001-09F1-4608-B33C-62677D164E2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9F14-440F-BC89-2CC8CF1D272C}"/>
              </c:ext>
            </c:extLst>
          </c:dPt>
          <c:dPt>
            <c:idx val="1"/>
            <c:bubble3D val="0"/>
            <c:spPr>
              <a:solidFill>
                <a:srgbClr val="5B5E5E"/>
              </a:solidFill>
              <a:ln w="25400">
                <a:noFill/>
              </a:ln>
            </c:spPr>
            <c:extLst>
              <c:ext xmlns:c16="http://schemas.microsoft.com/office/drawing/2014/chart" uri="{C3380CC4-5D6E-409C-BE32-E72D297353CC}">
                <c16:uniqueId val="{00000003-9F14-440F-BC89-2CC8CF1D272C}"/>
              </c:ext>
            </c:extLst>
          </c:dPt>
          <c:dPt>
            <c:idx val="2"/>
            <c:bubble3D val="0"/>
            <c:spPr>
              <a:solidFill>
                <a:srgbClr val="008794"/>
              </a:solidFill>
              <a:ln w="25400">
                <a:noFill/>
              </a:ln>
            </c:spPr>
            <c:extLst>
              <c:ext xmlns:c16="http://schemas.microsoft.com/office/drawing/2014/chart" uri="{C3380CC4-5D6E-409C-BE32-E72D297353CC}">
                <c16:uniqueId val="{00000005-9F14-440F-BC89-2CC8CF1D272C}"/>
              </c:ext>
            </c:extLst>
          </c:dPt>
          <c:cat>
            <c:multiLvlStrRef>
              <c:f>ES!$V$67:$X$69</c:f>
              <c:multiLvlStrCache>
                <c:ptCount val="3"/>
                <c:lvl>
                  <c:pt idx="0">
                    <c:v>41.62%</c:v>
                  </c:pt>
                  <c:pt idx="1">
                    <c:v>0.44%</c:v>
                  </c:pt>
                  <c:pt idx="2">
                    <c:v>57.94%</c:v>
                  </c:pt>
                </c:lvl>
                <c:lvl>
                  <c:pt idx="0">
                    <c:v>Commom Equity -</c:v>
                  </c:pt>
                  <c:pt idx="1">
                    <c:v>Total Preferred -</c:v>
                  </c:pt>
                  <c:pt idx="2">
                    <c:v>Total Debt -</c:v>
                  </c:pt>
                </c:lvl>
              </c:multiLvlStrCache>
            </c:multiLvlStrRef>
          </c:cat>
          <c:val>
            <c:numRef>
              <c:f>ES!$X$67:$X$69</c:f>
              <c:numCache>
                <c:formatCode>0.00"%"</c:formatCode>
                <c:ptCount val="3"/>
                <c:pt idx="0">
                  <c:v>41.617584472484403</c:v>
                </c:pt>
                <c:pt idx="1">
                  <c:v>0.44346005453102</c:v>
                </c:pt>
                <c:pt idx="2">
                  <c:v>57.938955472984603</c:v>
                </c:pt>
              </c:numCache>
            </c:numRef>
          </c:val>
          <c:extLst>
            <c:ext xmlns:c16="http://schemas.microsoft.com/office/drawing/2014/chart" uri="{C3380CC4-5D6E-409C-BE32-E72D297353CC}">
              <c16:uniqueId val="{00000006-9F14-440F-BC89-2CC8CF1D272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ES!$V$60</c:f>
              <c:strCache>
                <c:ptCount val="1"/>
                <c:pt idx="0">
                  <c:v>EBITDA ($000)</c:v>
                </c:pt>
              </c:strCache>
            </c:strRef>
          </c:tx>
          <c:spPr>
            <a:solidFill>
              <a:srgbClr val="FAB81A"/>
            </a:solidFill>
            <a:ln w="25400">
              <a:noFill/>
            </a:ln>
          </c:spPr>
          <c:invertIfNegative val="0"/>
          <c:cat>
            <c:strRef>
              <c:f>ES!$F$40:$J$40</c:f>
              <c:strCache>
                <c:ptCount val="5"/>
                <c:pt idx="0">
                  <c:v>2021Y</c:v>
                </c:pt>
                <c:pt idx="1">
                  <c:v>2020Y</c:v>
                </c:pt>
                <c:pt idx="2">
                  <c:v>2019Y</c:v>
                </c:pt>
                <c:pt idx="3">
                  <c:v>2018Y</c:v>
                </c:pt>
                <c:pt idx="4">
                  <c:v>2017Y</c:v>
                </c:pt>
              </c:strCache>
            </c:strRef>
          </c:cat>
          <c:val>
            <c:numRef>
              <c:f>ES!$F$76:$J$76</c:f>
              <c:numCache>
                <c:formatCode>#,##0</c:formatCode>
                <c:ptCount val="5"/>
                <c:pt idx="0">
                  <c:v>3257611</c:v>
                </c:pt>
                <c:pt idx="1">
                  <c:v>3078704</c:v>
                </c:pt>
                <c:pt idx="2">
                  <c:v>2608546</c:v>
                </c:pt>
                <c:pt idx="3">
                  <c:v>2648226</c:v>
                </c:pt>
                <c:pt idx="4">
                  <c:v>2769964</c:v>
                </c:pt>
              </c:numCache>
            </c:numRef>
          </c:val>
          <c:extLst>
            <c:ext xmlns:c16="http://schemas.microsoft.com/office/drawing/2014/chart" uri="{C3380CC4-5D6E-409C-BE32-E72D297353CC}">
              <c16:uniqueId val="{00000000-E7DB-4F6F-A132-9651594C105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ES!$V$61</c:f>
              <c:strCache>
                <c:ptCount val="1"/>
                <c:pt idx="0">
                  <c:v>EBITDA/ Interest Expense (x)</c:v>
                </c:pt>
              </c:strCache>
            </c:strRef>
          </c:tx>
          <c:spPr>
            <a:ln w="25400">
              <a:solidFill>
                <a:srgbClr val="5B5E5E"/>
              </a:solidFill>
              <a:prstDash val="solid"/>
            </a:ln>
          </c:spPr>
          <c:marker>
            <c:symbol val="none"/>
          </c:marker>
          <c:cat>
            <c:strRef>
              <c:f>ES!$F$40:$J$40</c:f>
              <c:strCache>
                <c:ptCount val="5"/>
                <c:pt idx="0">
                  <c:v>2021Y</c:v>
                </c:pt>
                <c:pt idx="1">
                  <c:v>2020Y</c:v>
                </c:pt>
                <c:pt idx="2">
                  <c:v>2019Y</c:v>
                </c:pt>
                <c:pt idx="3">
                  <c:v>2018Y</c:v>
                </c:pt>
                <c:pt idx="4">
                  <c:v>2017Y</c:v>
                </c:pt>
              </c:strCache>
            </c:strRef>
          </c:cat>
          <c:val>
            <c:numRef>
              <c:f>ES!$X$61:$AB$61</c:f>
              <c:numCache>
                <c:formatCode>#,##0.00</c:formatCode>
                <c:ptCount val="5"/>
                <c:pt idx="0">
                  <c:v>5.5940594229428502</c:v>
                </c:pt>
                <c:pt idx="1">
                  <c:v>5.7176944277298603</c:v>
                </c:pt>
                <c:pt idx="2">
                  <c:v>4.8922743376275601</c:v>
                </c:pt>
                <c:pt idx="3">
                  <c:v>5.3091408466234302</c:v>
                </c:pt>
                <c:pt idx="4">
                  <c:v>6.5677087408566601</c:v>
                </c:pt>
              </c:numCache>
            </c:numRef>
          </c:val>
          <c:smooth val="0"/>
          <c:extLst>
            <c:ext xmlns:c16="http://schemas.microsoft.com/office/drawing/2014/chart" uri="{C3380CC4-5D6E-409C-BE32-E72D297353CC}">
              <c16:uniqueId val="{00000001-E7DB-4F6F-A132-9651594C105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ES!$V$48:$V$53</c:f>
              <c:strCache>
                <c:ptCount val="6"/>
                <c:pt idx="0">
                  <c:v>Current Year</c:v>
                </c:pt>
                <c:pt idx="1">
                  <c:v>Next Year</c:v>
                </c:pt>
                <c:pt idx="2">
                  <c:v>2Yrs Out</c:v>
                </c:pt>
                <c:pt idx="3">
                  <c:v>3Yrs Out</c:v>
                </c:pt>
                <c:pt idx="4">
                  <c:v>4Yrs Out</c:v>
                </c:pt>
                <c:pt idx="5">
                  <c:v>Thereafter</c:v>
                </c:pt>
              </c:strCache>
            </c:strRef>
          </c:cat>
          <c:val>
            <c:numRef>
              <c:f>ES!$X$48:$X$53</c:f>
              <c:numCache>
                <c:formatCode>#,##0</c:formatCode>
                <c:ptCount val="6"/>
                <c:pt idx="0">
                  <c:v>2745657</c:v>
                </c:pt>
                <c:pt idx="1">
                  <c:v>2013600</c:v>
                </c:pt>
                <c:pt idx="2">
                  <c:v>1055400</c:v>
                </c:pt>
                <c:pt idx="3">
                  <c:v>1405400</c:v>
                </c:pt>
                <c:pt idx="4">
                  <c:v>944900</c:v>
                </c:pt>
                <c:pt idx="5">
                  <c:v>12113379</c:v>
                </c:pt>
              </c:numCache>
            </c:numRef>
          </c:val>
          <c:extLst>
            <c:ext xmlns:c16="http://schemas.microsoft.com/office/drawing/2014/chart" uri="{C3380CC4-5D6E-409C-BE32-E72D297353CC}">
              <c16:uniqueId val="{00000000-ED17-4625-A465-03119902B0D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ES!$D$44</c:f>
              <c:strCache>
                <c:ptCount val="1"/>
                <c:pt idx="0">
                  <c:v>Debt/ Total Capital (%)</c:v>
                </c:pt>
              </c:strCache>
            </c:strRef>
          </c:tx>
          <c:spPr>
            <a:solidFill>
              <a:srgbClr val="FAB81A"/>
            </a:solidFill>
            <a:ln w="25400">
              <a:noFill/>
            </a:ln>
          </c:spPr>
          <c:invertIfNegative val="0"/>
          <c:cat>
            <c:strRef>
              <c:f>ES!$F$40:$J$40</c:f>
              <c:strCache>
                <c:ptCount val="5"/>
                <c:pt idx="0">
                  <c:v>2021Y</c:v>
                </c:pt>
                <c:pt idx="1">
                  <c:v>2020Y</c:v>
                </c:pt>
                <c:pt idx="2">
                  <c:v>2019Y</c:v>
                </c:pt>
                <c:pt idx="3">
                  <c:v>2018Y</c:v>
                </c:pt>
                <c:pt idx="4">
                  <c:v>2017Y</c:v>
                </c:pt>
              </c:strCache>
            </c:strRef>
          </c:cat>
          <c:val>
            <c:numRef>
              <c:f>ES!$F$44:$J$44</c:f>
              <c:numCache>
                <c:formatCode>#,##0.00</c:formatCode>
                <c:ptCount val="5"/>
                <c:pt idx="0">
                  <c:v>57.938955472984603</c:v>
                </c:pt>
                <c:pt idx="1">
                  <c:v>55.985326931729297</c:v>
                </c:pt>
                <c:pt idx="2">
                  <c:v>55.006737430656301</c:v>
                </c:pt>
                <c:pt idx="3">
                  <c:v>55.706848892824098</c:v>
                </c:pt>
                <c:pt idx="4">
                  <c:v>54.4225926632121</c:v>
                </c:pt>
              </c:numCache>
            </c:numRef>
          </c:val>
          <c:extLst>
            <c:ext xmlns:c16="http://schemas.microsoft.com/office/drawing/2014/chart" uri="{C3380CC4-5D6E-409C-BE32-E72D297353CC}">
              <c16:uniqueId val="{00000000-02AA-49A7-8DEA-B4BA23E09EC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ES!$V$71</c:f>
              <c:strCache>
                <c:ptCount val="1"/>
                <c:pt idx="0">
                  <c:v> Average Debt/ EBITDA (x)</c:v>
                </c:pt>
              </c:strCache>
            </c:strRef>
          </c:tx>
          <c:spPr>
            <a:ln w="25400">
              <a:solidFill>
                <a:srgbClr val="5B5E5E"/>
              </a:solidFill>
              <a:prstDash val="solid"/>
            </a:ln>
          </c:spPr>
          <c:marker>
            <c:symbol val="none"/>
          </c:marker>
          <c:cat>
            <c:strRef>
              <c:f>ES!$F$40:$J$40</c:f>
              <c:strCache>
                <c:ptCount val="5"/>
                <c:pt idx="0">
                  <c:v>2021Y</c:v>
                </c:pt>
                <c:pt idx="1">
                  <c:v>2020Y</c:v>
                </c:pt>
                <c:pt idx="2">
                  <c:v>2019Y</c:v>
                </c:pt>
                <c:pt idx="3">
                  <c:v>2018Y</c:v>
                </c:pt>
                <c:pt idx="4">
                  <c:v>2017Y</c:v>
                </c:pt>
              </c:strCache>
            </c:strRef>
          </c:cat>
          <c:val>
            <c:numRef>
              <c:f>ES!$X$71:$AB$71</c:f>
              <c:numCache>
                <c:formatCode>#,##0.00</c:formatCode>
                <c:ptCount val="5"/>
                <c:pt idx="0">
                  <c:v>5.8470820718004699</c:v>
                </c:pt>
                <c:pt idx="1">
                  <c:v>5.2280047870792403</c:v>
                </c:pt>
                <c:pt idx="2">
                  <c:v>5.86994081185457</c:v>
                </c:pt>
                <c:pt idx="3">
                  <c:v>5.3488929475807598</c:v>
                </c:pt>
                <c:pt idx="4">
                  <c:v>4.14029649843825</c:v>
                </c:pt>
              </c:numCache>
            </c:numRef>
          </c:val>
          <c:smooth val="0"/>
          <c:extLst>
            <c:ext xmlns:c16="http://schemas.microsoft.com/office/drawing/2014/chart" uri="{C3380CC4-5D6E-409C-BE32-E72D297353CC}">
              <c16:uniqueId val="{00000001-02AA-49A7-8DEA-B4BA23E09EC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956-4946-9BA8-2A0712013A7E}"/>
              </c:ext>
            </c:extLst>
          </c:dPt>
          <c:dPt>
            <c:idx val="1"/>
            <c:bubble3D val="0"/>
            <c:spPr>
              <a:solidFill>
                <a:srgbClr val="5B5E5E"/>
              </a:solidFill>
              <a:ln w="25400">
                <a:noFill/>
              </a:ln>
            </c:spPr>
            <c:extLst>
              <c:ext xmlns:c16="http://schemas.microsoft.com/office/drawing/2014/chart" uri="{C3380CC4-5D6E-409C-BE32-E72D297353CC}">
                <c16:uniqueId val="{00000003-1956-4946-9BA8-2A0712013A7E}"/>
              </c:ext>
            </c:extLst>
          </c:dPt>
          <c:dPt>
            <c:idx val="2"/>
            <c:bubble3D val="0"/>
            <c:spPr>
              <a:solidFill>
                <a:srgbClr val="008794"/>
              </a:solidFill>
              <a:ln w="25400">
                <a:noFill/>
              </a:ln>
            </c:spPr>
            <c:extLst>
              <c:ext xmlns:c16="http://schemas.microsoft.com/office/drawing/2014/chart" uri="{C3380CC4-5D6E-409C-BE32-E72D297353CC}">
                <c16:uniqueId val="{00000005-1956-4946-9BA8-2A0712013A7E}"/>
              </c:ext>
            </c:extLst>
          </c:dPt>
          <c:cat>
            <c:multiLvlStrRef>
              <c:f>'ES (2)'!$V$67:$X$69</c:f>
              <c:multiLvlStrCache>
                <c:ptCount val="3"/>
                <c:lvl>
                  <c:pt idx="0">
                    <c:v>41.62%</c:v>
                  </c:pt>
                  <c:pt idx="1">
                    <c:v>0.44%</c:v>
                  </c:pt>
                  <c:pt idx="2">
                    <c:v>57.94%</c:v>
                  </c:pt>
                </c:lvl>
                <c:lvl>
                  <c:pt idx="0">
                    <c:v>Commom Equity -</c:v>
                  </c:pt>
                  <c:pt idx="1">
                    <c:v>Total Preferred -</c:v>
                  </c:pt>
                  <c:pt idx="2">
                    <c:v>Total Debt -</c:v>
                  </c:pt>
                </c:lvl>
              </c:multiLvlStrCache>
            </c:multiLvlStrRef>
          </c:cat>
          <c:val>
            <c:numRef>
              <c:f>'ES (2)'!$X$67:$X$69</c:f>
              <c:numCache>
                <c:formatCode>0.00"%"</c:formatCode>
                <c:ptCount val="3"/>
                <c:pt idx="0">
                  <c:v>41.617584472484403</c:v>
                </c:pt>
                <c:pt idx="1">
                  <c:v>0.44346005453102</c:v>
                </c:pt>
                <c:pt idx="2">
                  <c:v>57.938955472984603</c:v>
                </c:pt>
              </c:numCache>
            </c:numRef>
          </c:val>
          <c:extLst>
            <c:ext xmlns:c16="http://schemas.microsoft.com/office/drawing/2014/chart" uri="{C3380CC4-5D6E-409C-BE32-E72D297353CC}">
              <c16:uniqueId val="{00000006-1956-4946-9BA8-2A0712013A7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'ES (2)'!$V$60</c:f>
              <c:strCache>
                <c:ptCount val="1"/>
                <c:pt idx="0">
                  <c:v>EBITDA ($000)</c:v>
                </c:pt>
              </c:strCache>
            </c:strRef>
          </c:tx>
          <c:spPr>
            <a:solidFill>
              <a:srgbClr val="FAB81A"/>
            </a:solidFill>
            <a:ln w="25400">
              <a:noFill/>
            </a:ln>
          </c:spPr>
          <c:invertIfNegative val="0"/>
          <c:cat>
            <c:strRef>
              <c:f>'ES (2)'!$F$40:$J$40</c:f>
              <c:strCache>
                <c:ptCount val="5"/>
                <c:pt idx="0">
                  <c:v>2021Y</c:v>
                </c:pt>
                <c:pt idx="1">
                  <c:v>2020Y</c:v>
                </c:pt>
                <c:pt idx="2">
                  <c:v>2019Y</c:v>
                </c:pt>
                <c:pt idx="3">
                  <c:v>2018Y</c:v>
                </c:pt>
                <c:pt idx="4">
                  <c:v>2017Y</c:v>
                </c:pt>
              </c:strCache>
            </c:strRef>
          </c:cat>
          <c:val>
            <c:numRef>
              <c:f>'ES (2)'!$F$76:$J$76</c:f>
              <c:numCache>
                <c:formatCode>#,##0</c:formatCode>
                <c:ptCount val="5"/>
                <c:pt idx="0">
                  <c:v>3257611</c:v>
                </c:pt>
                <c:pt idx="1">
                  <c:v>3078704</c:v>
                </c:pt>
                <c:pt idx="2">
                  <c:v>2608546</c:v>
                </c:pt>
                <c:pt idx="3">
                  <c:v>2648226</c:v>
                </c:pt>
                <c:pt idx="4">
                  <c:v>2769964</c:v>
                </c:pt>
              </c:numCache>
            </c:numRef>
          </c:val>
          <c:extLst>
            <c:ext xmlns:c16="http://schemas.microsoft.com/office/drawing/2014/chart" uri="{C3380CC4-5D6E-409C-BE32-E72D297353CC}">
              <c16:uniqueId val="{00000000-7E72-48F9-950E-A7504D07E5B0}"/>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'ES (2)'!$V$61</c:f>
              <c:strCache>
                <c:ptCount val="1"/>
                <c:pt idx="0">
                  <c:v>EBITDA/ Interest Expense (x)</c:v>
                </c:pt>
              </c:strCache>
            </c:strRef>
          </c:tx>
          <c:spPr>
            <a:ln w="25400">
              <a:solidFill>
                <a:srgbClr val="5B5E5E"/>
              </a:solidFill>
              <a:prstDash val="solid"/>
            </a:ln>
          </c:spPr>
          <c:marker>
            <c:symbol val="none"/>
          </c:marker>
          <c:cat>
            <c:strRef>
              <c:f>'ES (2)'!$F$40:$J$40</c:f>
              <c:strCache>
                <c:ptCount val="5"/>
                <c:pt idx="0">
                  <c:v>2021Y</c:v>
                </c:pt>
                <c:pt idx="1">
                  <c:v>2020Y</c:v>
                </c:pt>
                <c:pt idx="2">
                  <c:v>2019Y</c:v>
                </c:pt>
                <c:pt idx="3">
                  <c:v>2018Y</c:v>
                </c:pt>
                <c:pt idx="4">
                  <c:v>2017Y</c:v>
                </c:pt>
              </c:strCache>
            </c:strRef>
          </c:cat>
          <c:val>
            <c:numRef>
              <c:f>'ES (2)'!$X$61:$AB$61</c:f>
              <c:numCache>
                <c:formatCode>#,##0.00</c:formatCode>
                <c:ptCount val="5"/>
                <c:pt idx="0">
                  <c:v>5.5940594229428502</c:v>
                </c:pt>
                <c:pt idx="1">
                  <c:v>5.7176944277298603</c:v>
                </c:pt>
                <c:pt idx="2">
                  <c:v>4.8922743376275601</c:v>
                </c:pt>
                <c:pt idx="3">
                  <c:v>5.3091408466234302</c:v>
                </c:pt>
                <c:pt idx="4">
                  <c:v>6.5677087408566601</c:v>
                </c:pt>
              </c:numCache>
            </c:numRef>
          </c:val>
          <c:smooth val="0"/>
          <c:extLst>
            <c:ext xmlns:c16="http://schemas.microsoft.com/office/drawing/2014/chart" uri="{C3380CC4-5D6E-409C-BE32-E72D297353CC}">
              <c16:uniqueId val="{00000001-7E72-48F9-950E-A7504D07E5B0}"/>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'ES (2)'!$V$48:$V$53</c:f>
              <c:strCache>
                <c:ptCount val="6"/>
                <c:pt idx="0">
                  <c:v>Current Year</c:v>
                </c:pt>
                <c:pt idx="1">
                  <c:v>Next Year</c:v>
                </c:pt>
                <c:pt idx="2">
                  <c:v>2Yrs Out</c:v>
                </c:pt>
                <c:pt idx="3">
                  <c:v>3Yrs Out</c:v>
                </c:pt>
                <c:pt idx="4">
                  <c:v>4Yrs Out</c:v>
                </c:pt>
                <c:pt idx="5">
                  <c:v>Thereafter</c:v>
                </c:pt>
              </c:strCache>
            </c:strRef>
          </c:cat>
          <c:val>
            <c:numRef>
              <c:f>'ES (2)'!$X$48:$X$53</c:f>
              <c:numCache>
                <c:formatCode>#,##0</c:formatCode>
                <c:ptCount val="6"/>
                <c:pt idx="0">
                  <c:v>2745657</c:v>
                </c:pt>
                <c:pt idx="1">
                  <c:v>2013600</c:v>
                </c:pt>
                <c:pt idx="2">
                  <c:v>1055400</c:v>
                </c:pt>
                <c:pt idx="3">
                  <c:v>1405400</c:v>
                </c:pt>
                <c:pt idx="4">
                  <c:v>944900</c:v>
                </c:pt>
                <c:pt idx="5">
                  <c:v>12113379</c:v>
                </c:pt>
              </c:numCache>
            </c:numRef>
          </c:val>
          <c:extLst>
            <c:ext xmlns:c16="http://schemas.microsoft.com/office/drawing/2014/chart" uri="{C3380CC4-5D6E-409C-BE32-E72D297353CC}">
              <c16:uniqueId val="{00000000-D81E-4B6D-8D7C-8C8C9063399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2.png"/><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image" Target="../media/image2.png"/><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image" Target="../media/image2.png"/><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image" Target="../media/image2.png"/><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image" Target="../media/image2.png"/><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image" Target="../media/image2.png"/><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image" Target="../media/image2.png"/><Relationship Id="rId4" Type="http://schemas.openxmlformats.org/officeDocument/2006/relationships/chart" Target="../charts/chart6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image" Target="../media/image2.png"/><Relationship Id="rId4" Type="http://schemas.openxmlformats.org/officeDocument/2006/relationships/chart" Target="../charts/chart6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image" Target="../media/image2.png"/><Relationship Id="rId4" Type="http://schemas.openxmlformats.org/officeDocument/2006/relationships/chart" Target="../charts/chart6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image" Target="../media/image2.png"/><Relationship Id="rId4" Type="http://schemas.openxmlformats.org/officeDocument/2006/relationships/chart" Target="../charts/chart7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png"/><Relationship Id="rId4" Type="http://schemas.openxmlformats.org/officeDocument/2006/relationships/chart" Target="../charts/chart7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image" Target="../media/image2.png"/><Relationship Id="rId4" Type="http://schemas.openxmlformats.org/officeDocument/2006/relationships/chart" Target="../charts/chart8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5" Type="http://schemas.openxmlformats.org/officeDocument/2006/relationships/image" Target="../media/image2.png"/><Relationship Id="rId4" Type="http://schemas.openxmlformats.org/officeDocument/2006/relationships/chart" Target="../charts/chart8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image" Target="../media/image2.png"/><Relationship Id="rId4" Type="http://schemas.openxmlformats.org/officeDocument/2006/relationships/chart" Target="../charts/chart8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5" Type="http://schemas.openxmlformats.org/officeDocument/2006/relationships/image" Target="../media/image2.png"/><Relationship Id="rId4"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image" Target="../media/image2.png"/><Relationship Id="rId4" Type="http://schemas.openxmlformats.org/officeDocument/2006/relationships/chart" Target="../charts/chart96.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5" Type="http://schemas.openxmlformats.org/officeDocument/2006/relationships/image" Target="../media/image2.png"/><Relationship Id="rId4" Type="http://schemas.openxmlformats.org/officeDocument/2006/relationships/chart" Target="../charts/chart10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image" Target="../media/image2.png"/><Relationship Id="rId4" Type="http://schemas.openxmlformats.org/officeDocument/2006/relationships/chart" Target="../charts/chart10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5" Type="http://schemas.openxmlformats.org/officeDocument/2006/relationships/image" Target="../media/image2.png"/><Relationship Id="rId4" Type="http://schemas.openxmlformats.org/officeDocument/2006/relationships/chart" Target="../charts/chart10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2.png"/><Relationship Id="rId4" Type="http://schemas.openxmlformats.org/officeDocument/2006/relationships/chart" Target="../charts/chart11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5" Type="http://schemas.openxmlformats.org/officeDocument/2006/relationships/image" Target="../media/image2.png"/><Relationship Id="rId4" Type="http://schemas.openxmlformats.org/officeDocument/2006/relationships/chart" Target="../charts/chart116.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5" Type="http://schemas.openxmlformats.org/officeDocument/2006/relationships/image" Target="../media/image2.png"/><Relationship Id="rId4" Type="http://schemas.openxmlformats.org/officeDocument/2006/relationships/chart" Target="../charts/chart12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5" Type="http://schemas.openxmlformats.org/officeDocument/2006/relationships/image" Target="../media/image2.png"/><Relationship Id="rId4" Type="http://schemas.openxmlformats.org/officeDocument/2006/relationships/chart" Target="../charts/chart12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5" Type="http://schemas.openxmlformats.org/officeDocument/2006/relationships/image" Target="../media/image2.png"/><Relationship Id="rId4" Type="http://schemas.openxmlformats.org/officeDocument/2006/relationships/chart" Target="../charts/chart12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 Id="rId5" Type="http://schemas.openxmlformats.org/officeDocument/2006/relationships/image" Target="../media/image2.png"/><Relationship Id="rId4" Type="http://schemas.openxmlformats.org/officeDocument/2006/relationships/chart" Target="../charts/chart13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5" Type="http://schemas.openxmlformats.org/officeDocument/2006/relationships/image" Target="../media/image2.png"/><Relationship Id="rId4" Type="http://schemas.openxmlformats.org/officeDocument/2006/relationships/chart" Target="../charts/chart136.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 Id="rId5" Type="http://schemas.openxmlformats.org/officeDocument/2006/relationships/image" Target="../media/image2.png"/><Relationship Id="rId4" Type="http://schemas.openxmlformats.org/officeDocument/2006/relationships/chart" Target="../charts/chart14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5" Type="http://schemas.openxmlformats.org/officeDocument/2006/relationships/image" Target="../media/image2.png"/><Relationship Id="rId4" Type="http://schemas.openxmlformats.org/officeDocument/2006/relationships/chart" Target="../charts/chart14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5" Type="http://schemas.openxmlformats.org/officeDocument/2006/relationships/image" Target="../media/image2.png"/><Relationship Id="rId4" Type="http://schemas.openxmlformats.org/officeDocument/2006/relationships/chart" Target="../charts/chart14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 Id="rId5" Type="http://schemas.openxmlformats.org/officeDocument/2006/relationships/image" Target="../media/image2.png"/><Relationship Id="rId4" Type="http://schemas.openxmlformats.org/officeDocument/2006/relationships/chart" Target="../charts/chart15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2.png"/><Relationship Id="rId4"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 Id="rId5" Type="http://schemas.openxmlformats.org/officeDocument/2006/relationships/image" Target="../media/image2.png"/><Relationship Id="rId4" Type="http://schemas.openxmlformats.org/officeDocument/2006/relationships/chart" Target="../charts/chart156.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5" Type="http://schemas.openxmlformats.org/officeDocument/2006/relationships/image" Target="../media/image2.png"/><Relationship Id="rId4" Type="http://schemas.openxmlformats.org/officeDocument/2006/relationships/chart" Target="../charts/chart160.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5" Type="http://schemas.openxmlformats.org/officeDocument/2006/relationships/image" Target="../media/image2.png"/><Relationship Id="rId4" Type="http://schemas.openxmlformats.org/officeDocument/2006/relationships/chart" Target="../charts/chart16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 Id="rId5" Type="http://schemas.openxmlformats.org/officeDocument/2006/relationships/image" Target="../media/image2.png"/><Relationship Id="rId4" Type="http://schemas.openxmlformats.org/officeDocument/2006/relationships/chart" Target="../charts/chart16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5" Type="http://schemas.openxmlformats.org/officeDocument/2006/relationships/image" Target="../media/image2.png"/><Relationship Id="rId4" Type="http://schemas.openxmlformats.org/officeDocument/2006/relationships/chart" Target="../charts/chart172.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 Id="rId5" Type="http://schemas.openxmlformats.org/officeDocument/2006/relationships/image" Target="../media/image2.png"/><Relationship Id="rId4" Type="http://schemas.openxmlformats.org/officeDocument/2006/relationships/chart" Target="../charts/chart17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5" Type="http://schemas.openxmlformats.org/officeDocument/2006/relationships/image" Target="../media/image2.png"/><Relationship Id="rId4" Type="http://schemas.openxmlformats.org/officeDocument/2006/relationships/chart" Target="../charts/chart180.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5" Type="http://schemas.openxmlformats.org/officeDocument/2006/relationships/image" Target="../media/image2.png"/><Relationship Id="rId4" Type="http://schemas.openxmlformats.org/officeDocument/2006/relationships/chart" Target="../charts/chart18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 Id="rId5" Type="http://schemas.openxmlformats.org/officeDocument/2006/relationships/image" Target="../media/image2.png"/><Relationship Id="rId4" Type="http://schemas.openxmlformats.org/officeDocument/2006/relationships/chart" Target="../charts/chart188.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 Id="rId5" Type="http://schemas.openxmlformats.org/officeDocument/2006/relationships/image" Target="../media/image2.png"/><Relationship Id="rId4" Type="http://schemas.openxmlformats.org/officeDocument/2006/relationships/chart" Target="../charts/chart19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2.png"/><Relationship Id="rId4" Type="http://schemas.openxmlformats.org/officeDocument/2006/relationships/chart" Target="../charts/chart16.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5" Type="http://schemas.openxmlformats.org/officeDocument/2006/relationships/image" Target="../media/image2.png"/><Relationship Id="rId4" Type="http://schemas.openxmlformats.org/officeDocument/2006/relationships/chart" Target="../charts/chart196.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 Id="rId5" Type="http://schemas.openxmlformats.org/officeDocument/2006/relationships/image" Target="../media/image2.png"/><Relationship Id="rId4" Type="http://schemas.openxmlformats.org/officeDocument/2006/relationships/chart" Target="../charts/chart200.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chart" Target="../charts/chart201.xml"/><Relationship Id="rId5" Type="http://schemas.openxmlformats.org/officeDocument/2006/relationships/image" Target="../media/image2.png"/><Relationship Id="rId4" Type="http://schemas.openxmlformats.org/officeDocument/2006/relationships/chart" Target="../charts/chart20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5" Type="http://schemas.openxmlformats.org/officeDocument/2006/relationships/image" Target="../media/image2.png"/><Relationship Id="rId4" Type="http://schemas.openxmlformats.org/officeDocument/2006/relationships/chart" Target="../charts/chart208.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211.xml"/><Relationship Id="rId2" Type="http://schemas.openxmlformats.org/officeDocument/2006/relationships/chart" Target="../charts/chart210.xml"/><Relationship Id="rId1" Type="http://schemas.openxmlformats.org/officeDocument/2006/relationships/chart" Target="../charts/chart209.xml"/><Relationship Id="rId5" Type="http://schemas.openxmlformats.org/officeDocument/2006/relationships/image" Target="../media/image2.png"/><Relationship Id="rId4" Type="http://schemas.openxmlformats.org/officeDocument/2006/relationships/chart" Target="../charts/chart21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215.xml"/><Relationship Id="rId2" Type="http://schemas.openxmlformats.org/officeDocument/2006/relationships/chart" Target="../charts/chart214.xml"/><Relationship Id="rId1" Type="http://schemas.openxmlformats.org/officeDocument/2006/relationships/chart" Target="../charts/chart213.xml"/><Relationship Id="rId5" Type="http://schemas.openxmlformats.org/officeDocument/2006/relationships/image" Target="../media/image2.png"/><Relationship Id="rId4" Type="http://schemas.openxmlformats.org/officeDocument/2006/relationships/chart" Target="../charts/chart216.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5" Type="http://schemas.openxmlformats.org/officeDocument/2006/relationships/image" Target="../media/image2.png"/><Relationship Id="rId4" Type="http://schemas.openxmlformats.org/officeDocument/2006/relationships/chart" Target="../charts/chart220.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223.xml"/><Relationship Id="rId2" Type="http://schemas.openxmlformats.org/officeDocument/2006/relationships/chart" Target="../charts/chart222.xml"/><Relationship Id="rId1" Type="http://schemas.openxmlformats.org/officeDocument/2006/relationships/chart" Target="../charts/chart221.xml"/><Relationship Id="rId5" Type="http://schemas.openxmlformats.org/officeDocument/2006/relationships/image" Target="../media/image2.png"/><Relationship Id="rId4" Type="http://schemas.openxmlformats.org/officeDocument/2006/relationships/chart" Target="../charts/chart224.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227.xml"/><Relationship Id="rId2" Type="http://schemas.openxmlformats.org/officeDocument/2006/relationships/chart" Target="../charts/chart226.xml"/><Relationship Id="rId1" Type="http://schemas.openxmlformats.org/officeDocument/2006/relationships/chart" Target="../charts/chart225.xml"/><Relationship Id="rId5" Type="http://schemas.openxmlformats.org/officeDocument/2006/relationships/image" Target="../media/image2.png"/><Relationship Id="rId4" Type="http://schemas.openxmlformats.org/officeDocument/2006/relationships/chart" Target="../charts/chart228.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5" Type="http://schemas.openxmlformats.org/officeDocument/2006/relationships/image" Target="../media/image2.png"/><Relationship Id="rId4" Type="http://schemas.openxmlformats.org/officeDocument/2006/relationships/chart" Target="../charts/chart23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2.png"/><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2.png"/><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image" Target="../media/image2.png"/><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635000</xdr:colOff>
      <xdr:row>2</xdr:row>
      <xdr:rowOff>57150</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5000"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F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1000-000001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335873" name="Button 1" hidden="1">
              <a:extLst>
                <a:ext uri="{63B3BB69-23CF-44E3-9099-C40C66FF867C}">
                  <a14:compatExt spid="_x0000_s335873"/>
                </a:ext>
                <a:ext uri="{FF2B5EF4-FFF2-40B4-BE49-F238E27FC236}">
                  <a16:creationId xmlns:a16="http://schemas.microsoft.com/office/drawing/2014/main" id="{00000000-0008-0000-1100-0000012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1200-000001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1300-000001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4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1500-000001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1600-000001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17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275457" name="Button 1" hidden="1">
              <a:extLst>
                <a:ext uri="{63B3BB69-23CF-44E3-9099-C40C66FF867C}">
                  <a14:compatExt spid="_x0000_s275457"/>
                </a:ext>
                <a:ext uri="{FF2B5EF4-FFF2-40B4-BE49-F238E27FC236}">
                  <a16:creationId xmlns:a16="http://schemas.microsoft.com/office/drawing/2014/main" id="{00000000-0008-0000-1800-0000013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1597" name="Chart 5">
          <a:extLst>
            <a:ext uri="{FF2B5EF4-FFF2-40B4-BE49-F238E27FC236}">
              <a16:creationId xmlns:a16="http://schemas.microsoft.com/office/drawing/2014/main" id="{00000000-0008-0000-0700-00003D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1598" name="Chart 6">
          <a:extLst>
            <a:ext uri="{FF2B5EF4-FFF2-40B4-BE49-F238E27FC236}">
              <a16:creationId xmlns:a16="http://schemas.microsoft.com/office/drawing/2014/main" id="{00000000-0008-0000-0700-00003E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1599" name="Chart 8">
          <a:extLst>
            <a:ext uri="{FF2B5EF4-FFF2-40B4-BE49-F238E27FC236}">
              <a16:creationId xmlns:a16="http://schemas.microsoft.com/office/drawing/2014/main" id="{00000000-0008-0000-0700-00003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1600" name="Chart 64">
          <a:extLst>
            <a:ext uri="{FF2B5EF4-FFF2-40B4-BE49-F238E27FC236}">
              <a16:creationId xmlns:a16="http://schemas.microsoft.com/office/drawing/2014/main" id="{00000000-0008-0000-0700-00004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44" name="Button 120" hidden="1">
              <a:extLst>
                <a:ext uri="{63B3BB69-23CF-44E3-9099-C40C66FF867C}">
                  <a14:compatExt spid="_x0000_s1144"/>
                </a:ext>
                <a:ext uri="{FF2B5EF4-FFF2-40B4-BE49-F238E27FC236}">
                  <a16:creationId xmlns:a16="http://schemas.microsoft.com/office/drawing/2014/main" id="{00000000-0008-0000-0700-00007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9" name="Picture 16" descr="image003">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7300" y="76200"/>
          <a:ext cx="17240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1900-000001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1A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B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1C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0593" name="Button 1" hidden="1">
              <a:extLst>
                <a:ext uri="{63B3BB69-23CF-44E3-9099-C40C66FF867C}">
                  <a14:compatExt spid="_x0000_s110593"/>
                </a:ext>
                <a:ext uri="{FF2B5EF4-FFF2-40B4-BE49-F238E27FC236}">
                  <a16:creationId xmlns:a16="http://schemas.microsoft.com/office/drawing/2014/main" id="{00000000-0008-0000-1D00-000001B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1E00-000001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250881" name="Button 1" hidden="1">
              <a:extLst>
                <a:ext uri="{63B3BB69-23CF-44E3-9099-C40C66FF867C}">
                  <a14:compatExt spid="_x0000_s250881"/>
                </a:ext>
                <a:ext uri="{FF2B5EF4-FFF2-40B4-BE49-F238E27FC236}">
                  <a16:creationId xmlns:a16="http://schemas.microsoft.com/office/drawing/2014/main" id="{00000000-0008-0000-1F00-000001D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2000-000001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212993" name="Button 1" hidden="1">
              <a:extLst>
                <a:ext uri="{63B3BB69-23CF-44E3-9099-C40C66FF867C}">
                  <a14:compatExt spid="_x0000_s212993"/>
                </a:ext>
                <a:ext uri="{FF2B5EF4-FFF2-40B4-BE49-F238E27FC236}">
                  <a16:creationId xmlns:a16="http://schemas.microsoft.com/office/drawing/2014/main" id="{00000000-0008-0000-2100-000001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310273" name="Button 1" hidden="1">
              <a:extLst>
                <a:ext uri="{63B3BB69-23CF-44E3-9099-C40C66FF867C}">
                  <a14:compatExt spid="_x0000_s310273"/>
                </a:ext>
                <a:ext uri="{FF2B5EF4-FFF2-40B4-BE49-F238E27FC236}">
                  <a16:creationId xmlns:a16="http://schemas.microsoft.com/office/drawing/2014/main" id="{00000000-0008-0000-2200-000001B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0113" name="Button 1" hidden="1">
              <a:extLst>
                <a:ext uri="{63B3BB69-23CF-44E3-9099-C40C66FF867C}">
                  <a14:compatExt spid="_x0000_s90113"/>
                </a:ext>
                <a:ext uri="{FF2B5EF4-FFF2-40B4-BE49-F238E27FC236}">
                  <a16:creationId xmlns:a16="http://schemas.microsoft.com/office/drawing/2014/main" id="{00000000-0008-0000-0800-0000016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449537" name="Button 1" hidden="1">
              <a:extLst>
                <a:ext uri="{63B3BB69-23CF-44E3-9099-C40C66FF867C}">
                  <a14:compatExt spid="_x0000_s449537"/>
                </a:ext>
                <a:ext uri="{FF2B5EF4-FFF2-40B4-BE49-F238E27FC236}">
                  <a16:creationId xmlns:a16="http://schemas.microsoft.com/office/drawing/2014/main" id="{00000000-0008-0000-2300-000001DC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2400-000001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2500-000001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2600-000001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425985" name="Button 1" hidden="1">
              <a:extLst>
                <a:ext uri="{63B3BB69-23CF-44E3-9099-C40C66FF867C}">
                  <a14:compatExt spid="_x0000_s425985"/>
                </a:ext>
                <a:ext uri="{FF2B5EF4-FFF2-40B4-BE49-F238E27FC236}">
                  <a16:creationId xmlns:a16="http://schemas.microsoft.com/office/drawing/2014/main" id="{00000000-0008-0000-2700-0000018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232449" name="Button 1" hidden="1">
              <a:extLst>
                <a:ext uri="{63B3BB69-23CF-44E3-9099-C40C66FF867C}">
                  <a14:compatExt spid="_x0000_s232449"/>
                </a:ext>
                <a:ext uri="{FF2B5EF4-FFF2-40B4-BE49-F238E27FC236}">
                  <a16:creationId xmlns:a16="http://schemas.microsoft.com/office/drawing/2014/main" id="{00000000-0008-0000-2800-0000018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6737" name="Button 1" hidden="1">
              <a:extLst>
                <a:ext uri="{63B3BB69-23CF-44E3-9099-C40C66FF867C}">
                  <a14:compatExt spid="_x0000_s116737"/>
                </a:ext>
                <a:ext uri="{FF2B5EF4-FFF2-40B4-BE49-F238E27FC236}">
                  <a16:creationId xmlns:a16="http://schemas.microsoft.com/office/drawing/2014/main" id="{00000000-0008-0000-2900-000001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450561" name="Button 1" hidden="1">
              <a:extLst>
                <a:ext uri="{63B3BB69-23CF-44E3-9099-C40C66FF867C}">
                  <a14:compatExt spid="_x0000_s450561"/>
                </a:ext>
                <a:ext uri="{FF2B5EF4-FFF2-40B4-BE49-F238E27FC236}">
                  <a16:creationId xmlns:a16="http://schemas.microsoft.com/office/drawing/2014/main" id="{00000000-0008-0000-2A00-000001E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7761" name="Button 1" hidden="1">
              <a:extLst>
                <a:ext uri="{63B3BB69-23CF-44E3-9099-C40C66FF867C}">
                  <a14:compatExt spid="_x0000_s117761"/>
                </a:ext>
                <a:ext uri="{FF2B5EF4-FFF2-40B4-BE49-F238E27FC236}">
                  <a16:creationId xmlns:a16="http://schemas.microsoft.com/office/drawing/2014/main" id="{00000000-0008-0000-2B00-000001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62817" name="Button 1" hidden="1">
              <a:extLst>
                <a:ext uri="{63B3BB69-23CF-44E3-9099-C40C66FF867C}">
                  <a14:compatExt spid="_x0000_s162817"/>
                </a:ext>
                <a:ext uri="{FF2B5EF4-FFF2-40B4-BE49-F238E27FC236}">
                  <a16:creationId xmlns:a16="http://schemas.microsoft.com/office/drawing/2014/main" id="{00000000-0008-0000-2C00-0000017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09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92513" name="Button 1" hidden="1">
              <a:extLst>
                <a:ext uri="{63B3BB69-23CF-44E3-9099-C40C66FF867C}">
                  <a14:compatExt spid="_x0000_s192513"/>
                </a:ext>
                <a:ext uri="{FF2B5EF4-FFF2-40B4-BE49-F238E27FC236}">
                  <a16:creationId xmlns:a16="http://schemas.microsoft.com/office/drawing/2014/main" id="{00000000-0008-0000-2D00-000001F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451585" name="Button 1" hidden="1">
              <a:extLst>
                <a:ext uri="{63B3BB69-23CF-44E3-9099-C40C66FF867C}">
                  <a14:compatExt spid="_x0000_s451585"/>
                </a:ext>
                <a:ext uri="{FF2B5EF4-FFF2-40B4-BE49-F238E27FC236}">
                  <a16:creationId xmlns:a16="http://schemas.microsoft.com/office/drawing/2014/main" id="{00000000-0008-0000-2E00-000001E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2F00-000001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3000-000001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203777" name="Button 1" hidden="1">
              <a:extLst>
                <a:ext uri="{63B3BB69-23CF-44E3-9099-C40C66FF867C}">
                  <a14:compatExt spid="_x0000_s203777"/>
                </a:ext>
                <a:ext uri="{FF2B5EF4-FFF2-40B4-BE49-F238E27FC236}">
                  <a16:creationId xmlns:a16="http://schemas.microsoft.com/office/drawing/2014/main" id="{00000000-0008-0000-3100-0000011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452609" name="Button 1" hidden="1">
              <a:extLst>
                <a:ext uri="{63B3BB69-23CF-44E3-9099-C40C66FF867C}">
                  <a14:compatExt spid="_x0000_s452609"/>
                </a:ext>
                <a:ext uri="{FF2B5EF4-FFF2-40B4-BE49-F238E27FC236}">
                  <a16:creationId xmlns:a16="http://schemas.microsoft.com/office/drawing/2014/main" id="{00000000-0008-0000-3200-000001E8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332801" name="Button 1" hidden="1">
              <a:extLst>
                <a:ext uri="{63B3BB69-23CF-44E3-9099-C40C66FF867C}">
                  <a14:compatExt spid="_x0000_s332801"/>
                </a:ext>
                <a:ext uri="{FF2B5EF4-FFF2-40B4-BE49-F238E27FC236}">
                  <a16:creationId xmlns:a16="http://schemas.microsoft.com/office/drawing/2014/main" id="{00000000-0008-0000-3300-0000011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34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453633" name="Button 1" hidden="1">
              <a:extLst>
                <a:ext uri="{63B3BB69-23CF-44E3-9099-C40C66FF867C}">
                  <a14:compatExt spid="_x0000_s453633"/>
                </a:ext>
                <a:ext uri="{FF2B5EF4-FFF2-40B4-BE49-F238E27FC236}">
                  <a16:creationId xmlns:a16="http://schemas.microsoft.com/office/drawing/2014/main" id="{00000000-0008-0000-3500-000001EC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567297" name="Button 1" hidden="1">
              <a:extLst>
                <a:ext uri="{63B3BB69-23CF-44E3-9099-C40C66FF867C}">
                  <a14:compatExt spid="_x0000_s567297"/>
                </a:ext>
                <a:ext uri="{FF2B5EF4-FFF2-40B4-BE49-F238E27FC236}">
                  <a16:creationId xmlns:a16="http://schemas.microsoft.com/office/drawing/2014/main" id="{00000000-0008-0000-3600-000001A8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0A00-000001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23905" name="Button 1" hidden="1">
              <a:extLst>
                <a:ext uri="{63B3BB69-23CF-44E3-9099-C40C66FF867C}">
                  <a14:compatExt spid="_x0000_s123905"/>
                </a:ext>
                <a:ext uri="{FF2B5EF4-FFF2-40B4-BE49-F238E27FC236}">
                  <a16:creationId xmlns:a16="http://schemas.microsoft.com/office/drawing/2014/main" id="{00000000-0008-0000-3700-00000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24929" name="Button 1" hidden="1">
              <a:extLst>
                <a:ext uri="{63B3BB69-23CF-44E3-9099-C40C66FF867C}">
                  <a14:compatExt spid="_x0000_s124929"/>
                </a:ext>
                <a:ext uri="{FF2B5EF4-FFF2-40B4-BE49-F238E27FC236}">
                  <a16:creationId xmlns:a16="http://schemas.microsoft.com/office/drawing/2014/main" id="{00000000-0008-0000-3800-000001E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25953" name="Button 1" hidden="1">
              <a:extLst>
                <a:ext uri="{63B3BB69-23CF-44E3-9099-C40C66FF867C}">
                  <a14:compatExt spid="_x0000_s125953"/>
                </a:ext>
                <a:ext uri="{FF2B5EF4-FFF2-40B4-BE49-F238E27FC236}">
                  <a16:creationId xmlns:a16="http://schemas.microsoft.com/office/drawing/2014/main" id="{00000000-0008-0000-3900-000001E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3A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3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3C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30049" name="Button 1" hidden="1">
              <a:extLst>
                <a:ext uri="{63B3BB69-23CF-44E3-9099-C40C66FF867C}">
                  <a14:compatExt spid="_x0000_s130049"/>
                </a:ext>
                <a:ext uri="{FF2B5EF4-FFF2-40B4-BE49-F238E27FC236}">
                  <a16:creationId xmlns:a16="http://schemas.microsoft.com/office/drawing/2014/main" id="{00000000-0008-0000-3D00-000001F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308225" name="Button 1" hidden="1">
              <a:extLst>
                <a:ext uri="{63B3BB69-23CF-44E3-9099-C40C66FF867C}">
                  <a14:compatExt spid="_x0000_s308225"/>
                </a:ext>
                <a:ext uri="{FF2B5EF4-FFF2-40B4-BE49-F238E27FC236}">
                  <a16:creationId xmlns:a16="http://schemas.microsoft.com/office/drawing/2014/main" id="{00000000-0008-0000-3E00-000001B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305153" name="Button 1" hidden="1">
              <a:extLst>
                <a:ext uri="{63B3BB69-23CF-44E3-9099-C40C66FF867C}">
                  <a14:compatExt spid="_x0000_s305153"/>
                </a:ext>
                <a:ext uri="{FF2B5EF4-FFF2-40B4-BE49-F238E27FC236}">
                  <a16:creationId xmlns:a16="http://schemas.microsoft.com/office/drawing/2014/main" id="{00000000-0008-0000-3F00-000001A8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4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566273" name="Button 1" hidden="1">
              <a:extLst>
                <a:ext uri="{63B3BB69-23CF-44E3-9099-C40C66FF867C}">
                  <a14:compatExt spid="_x0000_s566273"/>
                </a:ext>
                <a:ext uri="{FF2B5EF4-FFF2-40B4-BE49-F238E27FC236}">
                  <a16:creationId xmlns:a16="http://schemas.microsoft.com/office/drawing/2014/main" id="{00000000-0008-0000-4000-000001A4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4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2120" cy="565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448513" name="Button 1" hidden="1">
              <a:extLst>
                <a:ext uri="{63B3BB69-23CF-44E3-9099-C40C66FF867C}">
                  <a14:compatExt spid="_x0000_s448513"/>
                </a:ext>
                <a:ext uri="{FF2B5EF4-FFF2-40B4-BE49-F238E27FC236}">
                  <a16:creationId xmlns:a16="http://schemas.microsoft.com/office/drawing/2014/main" id="{00000000-0008-0000-0B00-000001D8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379905" name="Button 1" hidden="1">
              <a:extLst>
                <a:ext uri="{63B3BB69-23CF-44E3-9099-C40C66FF867C}">
                  <a14:compatExt spid="_x0000_s379905"/>
                </a:ext>
                <a:ext uri="{FF2B5EF4-FFF2-40B4-BE49-F238E27FC236}">
                  <a16:creationId xmlns:a16="http://schemas.microsoft.com/office/drawing/2014/main" id="{00000000-0008-0000-0C00-000001C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378881" name="Button 1" hidden="1">
              <a:extLst>
                <a:ext uri="{63B3BB69-23CF-44E3-9099-C40C66FF867C}">
                  <a14:compatExt spid="_x0000_s378881"/>
                </a:ext>
                <a:ext uri="{FF2B5EF4-FFF2-40B4-BE49-F238E27FC236}">
                  <a16:creationId xmlns:a16="http://schemas.microsoft.com/office/drawing/2014/main" id="{00000000-0008-0000-0D00-000001C8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19050</xdr:colOff>
          <xdr:row>12</xdr:row>
          <xdr:rowOff>95250</xdr:rowOff>
        </xdr:from>
        <xdr:to>
          <xdr:col>7</xdr:col>
          <xdr:colOff>19050</xdr:colOff>
          <xdr:row>14</xdr:row>
          <xdr:rowOff>76200</xdr:rowOff>
        </xdr:to>
        <xdr:sp macro="" textlink="">
          <xdr:nvSpPr>
            <xdr:cNvPr id="159745" name="Button 1" hidden="1">
              <a:extLst>
                <a:ext uri="{63B3BB69-23CF-44E3-9099-C40C66FF867C}">
                  <a14:compatExt spid="_x0000_s159745"/>
                </a:ext>
                <a:ext uri="{FF2B5EF4-FFF2-40B4-BE49-F238E27FC236}">
                  <a16:creationId xmlns:a16="http://schemas.microsoft.com/office/drawing/2014/main" id="{00000000-0008-0000-0E00-0000017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trlProp" Target="../ctrlProps/ctrlProp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trlProp" Target="../ctrlProps/ctrlProp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trlProp" Target="../ctrlProps/ctrlProp1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trlProp" Target="../ctrlProps/ctrlProp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trlProp" Target="../ctrlProps/ctrlProp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trlProp" Target="../ctrlProps/ctrlProp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trlProp" Target="../ctrlProps/ctrlProp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trlProp" Target="../ctrlProps/ctrlProp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trlProp" Target="../ctrlProps/ctrlProp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trlProp" Target="../ctrlProps/ctrlProp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trlProp" Target="../ctrlProps/ctrlProp2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trlProp" Target="../ctrlProps/ctrlProp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trlProp" Target="../ctrlProps/ctrlProp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trlProp" Target="../ctrlProps/ctrlProp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trlProp" Target="../ctrlProps/ctrlProp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trlProp" Target="../ctrlProps/ctrlProp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28.bin"/><Relationship Id="rId4" Type="http://schemas.openxmlformats.org/officeDocument/2006/relationships/ctrlProp" Target="../ctrlProps/ctrlProp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29.bin"/><Relationship Id="rId4" Type="http://schemas.openxmlformats.org/officeDocument/2006/relationships/ctrlProp" Target="../ctrlProps/ctrlProp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0.bin"/><Relationship Id="rId4" Type="http://schemas.openxmlformats.org/officeDocument/2006/relationships/ctrlProp" Target="../ctrlProps/ctrlProp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1.bin"/><Relationship Id="rId4" Type="http://schemas.openxmlformats.org/officeDocument/2006/relationships/ctrlProp" Target="../ctrlProps/ctrlProp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2.bin"/><Relationship Id="rId4"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3.bin"/><Relationship Id="rId4" Type="http://schemas.openxmlformats.org/officeDocument/2006/relationships/ctrlProp" Target="../ctrlProps/ctrlProp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4.bin"/><Relationship Id="rId4" Type="http://schemas.openxmlformats.org/officeDocument/2006/relationships/ctrlProp" Target="../ctrlProps/ctrlProp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5.bin"/><Relationship Id="rId4" Type="http://schemas.openxmlformats.org/officeDocument/2006/relationships/ctrlProp" Target="../ctrlProps/ctrlProp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6.bin"/><Relationship Id="rId4" Type="http://schemas.openxmlformats.org/officeDocument/2006/relationships/ctrlProp" Target="../ctrlProps/ctrlProp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7.bin"/><Relationship Id="rId4" Type="http://schemas.openxmlformats.org/officeDocument/2006/relationships/ctrlProp" Target="../ctrlProps/ctrlProp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38.bin"/><Relationship Id="rId4" Type="http://schemas.openxmlformats.org/officeDocument/2006/relationships/ctrlProp" Target="../ctrlProps/ctrlProp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39.bin"/><Relationship Id="rId4" Type="http://schemas.openxmlformats.org/officeDocument/2006/relationships/ctrlProp" Target="../ctrlProps/ctrlProp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0.bin"/><Relationship Id="rId4" Type="http://schemas.openxmlformats.org/officeDocument/2006/relationships/ctrlProp" Target="../ctrlProps/ctrlProp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1.bin"/><Relationship Id="rId4" Type="http://schemas.openxmlformats.org/officeDocument/2006/relationships/ctrlProp" Target="../ctrlProps/ctrlProp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2.bin"/><Relationship Id="rId4"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3.bin"/><Relationship Id="rId4" Type="http://schemas.openxmlformats.org/officeDocument/2006/relationships/ctrlProp" Target="../ctrlProps/ctrlProp4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trlProp" Target="../ctrlProps/ctrlProp4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5.bin"/><Relationship Id="rId4" Type="http://schemas.openxmlformats.org/officeDocument/2006/relationships/ctrlProp" Target="../ctrlProps/ctrlProp4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6.bin"/><Relationship Id="rId4" Type="http://schemas.openxmlformats.org/officeDocument/2006/relationships/ctrlProp" Target="../ctrlProps/ctrlProp4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8.xml"/><Relationship Id="rId1" Type="http://schemas.openxmlformats.org/officeDocument/2006/relationships/printerSettings" Target="../printerSettings/printerSettings47.bin"/><Relationship Id="rId4" Type="http://schemas.openxmlformats.org/officeDocument/2006/relationships/ctrlProp" Target="../ctrlProps/ctrlProp4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9.xml"/><Relationship Id="rId1" Type="http://schemas.openxmlformats.org/officeDocument/2006/relationships/printerSettings" Target="../printerSettings/printerSettings48.bin"/><Relationship Id="rId4" Type="http://schemas.openxmlformats.org/officeDocument/2006/relationships/ctrlProp" Target="../ctrlProps/ctrlProp4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0.xml"/><Relationship Id="rId1" Type="http://schemas.openxmlformats.org/officeDocument/2006/relationships/printerSettings" Target="../printerSettings/printerSettings49.bin"/><Relationship Id="rId4" Type="http://schemas.openxmlformats.org/officeDocument/2006/relationships/ctrlProp" Target="../ctrlProps/ctrlProp4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1.xml"/><Relationship Id="rId1" Type="http://schemas.openxmlformats.org/officeDocument/2006/relationships/printerSettings" Target="../printerSettings/printerSettings50.bin"/><Relationship Id="rId4" Type="http://schemas.openxmlformats.org/officeDocument/2006/relationships/ctrlProp" Target="../ctrlProps/ctrlProp50.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2.xml"/><Relationship Id="rId1" Type="http://schemas.openxmlformats.org/officeDocument/2006/relationships/printerSettings" Target="../printerSettings/printerSettings51.bin"/><Relationship Id="rId4" Type="http://schemas.openxmlformats.org/officeDocument/2006/relationships/ctrlProp" Target="../ctrlProps/ctrlProp5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3.xml"/><Relationship Id="rId1" Type="http://schemas.openxmlformats.org/officeDocument/2006/relationships/printerSettings" Target="../printerSettings/printerSettings52.bin"/><Relationship Id="rId4" Type="http://schemas.openxmlformats.org/officeDocument/2006/relationships/ctrlProp" Target="../ctrlProps/ctrlProp52.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4.xml"/><Relationship Id="rId1" Type="http://schemas.openxmlformats.org/officeDocument/2006/relationships/printerSettings" Target="../printerSettings/printerSettings53.bin"/><Relationship Id="rId4" Type="http://schemas.openxmlformats.org/officeDocument/2006/relationships/ctrlProp" Target="../ctrlProps/ctrlProp5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4.bin"/><Relationship Id="rId4" Type="http://schemas.openxmlformats.org/officeDocument/2006/relationships/ctrlProp" Target="../ctrlProps/ctrlProp5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6.xml"/><Relationship Id="rId1" Type="http://schemas.openxmlformats.org/officeDocument/2006/relationships/printerSettings" Target="../printerSettings/printerSettings55.bin"/><Relationship Id="rId4" Type="http://schemas.openxmlformats.org/officeDocument/2006/relationships/ctrlProp" Target="../ctrlProps/ctrlProp5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7.xml"/><Relationship Id="rId1" Type="http://schemas.openxmlformats.org/officeDocument/2006/relationships/printerSettings" Target="../printerSettings/printerSettings56.bin"/><Relationship Id="rId4" Type="http://schemas.openxmlformats.org/officeDocument/2006/relationships/ctrlProp" Target="../ctrlProps/ctrlProp56.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8.xml"/><Relationship Id="rId1" Type="http://schemas.openxmlformats.org/officeDocument/2006/relationships/printerSettings" Target="../printerSettings/printerSettings57.bin"/><Relationship Id="rId4" Type="http://schemas.openxmlformats.org/officeDocument/2006/relationships/ctrlProp" Target="../ctrlProps/ctrlProp5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9.xml"/><Relationship Id="rId1" Type="http://schemas.openxmlformats.org/officeDocument/2006/relationships/printerSettings" Target="../printerSettings/printerSettings58.bin"/><Relationship Id="rId4" Type="http://schemas.openxmlformats.org/officeDocument/2006/relationships/ctrlProp" Target="../ctrlProps/ctrlProp5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90E42-49BB-4836-BF9C-6BA8DA477F8C}">
  <dimension ref="A1:B1"/>
  <sheetViews>
    <sheetView workbookViewId="0"/>
  </sheetViews>
  <sheetFormatPr defaultRowHeight="12.75" x14ac:dyDescent="0.2"/>
  <sheetData>
    <row r="1" spans="1:2" x14ac:dyDescent="0.2">
      <c r="B1" t="s">
        <v>718</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241B-F23D-46CF-B94D-F2704C0FA587}">
  <sheetPr codeName="Sheet7">
    <outlinePr summaryRight="0"/>
    <pageSetUpPr autoPageBreaks="0"/>
  </sheetPr>
  <dimension ref="A1:AB460"/>
  <sheetViews>
    <sheetView showGridLines="0" zoomScaleNormal="100" workbookViewId="0">
      <selection activeCell="R5" sqref="R5"/>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7</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Ameren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_xll.SNL.Clients.Office.Excel.Functions.SNLTable(1,AEE!F20:G20,AEE!C24:C35,AEE!F21:G21,,"Options:Curr=USD,Mag=SNLstandard,ConvMethod=SNLrecommended")</f>
        <v>SNLTable</v>
      </c>
      <c r="D20" s="10"/>
      <c r="E20" s="10"/>
      <c r="F20" s="22">
        <f>VLOOKUP(V40,S:T,2,FALSE)</f>
        <v>4007308</v>
      </c>
      <c r="G20" s="51">
        <f>F20</f>
        <v>4007308</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286</v>
      </c>
      <c r="H24" s="129"/>
      <c r="I24"/>
      <c r="J24"/>
      <c r="K24"/>
      <c r="L24"/>
      <c r="M24"/>
      <c r="N24"/>
      <c r="O24"/>
      <c r="P24" s="10"/>
      <c r="V24" t="str">
        <f>SUBSTITUTE(Company_Name,"&amp;","&amp;amp;")</f>
        <v>Ameren Corporation</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43433</v>
      </c>
      <c r="G26" s="78">
        <v>43552</v>
      </c>
      <c r="H26" s="130"/>
      <c r="I26" s="10"/>
      <c r="J26"/>
      <c r="K26"/>
      <c r="L26"/>
      <c r="M26"/>
      <c r="N26" s="4"/>
      <c r="O26" s="4"/>
      <c r="P26" s="44"/>
      <c r="Q26" s="44"/>
    </row>
    <row r="27" spans="3:27" ht="11.25" customHeight="1" x14ac:dyDescent="0.2">
      <c r="C27" s="39">
        <v>44949</v>
      </c>
      <c r="D27" s="2" t="s">
        <v>131</v>
      </c>
      <c r="E27"/>
      <c r="F27" s="24" t="s">
        <v>381</v>
      </c>
      <c r="G27" s="52" t="s">
        <v>286</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41612</v>
      </c>
      <c r="G29" s="78">
        <v>43552</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41347</v>
      </c>
      <c r="G35" s="53">
        <v>43552</v>
      </c>
      <c r="H35" s="130"/>
      <c r="I35" s="10"/>
      <c r="J35"/>
      <c r="K35"/>
      <c r="L35"/>
      <c r="M35"/>
      <c r="N35"/>
      <c r="O35"/>
      <c r="P35" s="10"/>
    </row>
    <row r="36" spans="3:24" ht="11.25" hidden="1" customHeight="1" outlineLevel="1" x14ac:dyDescent="0.2">
      <c r="C36" s="12" t="str">
        <f>_xll.SNL.Clients.Office.Excel.Functions.SNLTable(1,AEE!F36:J36,AEE!C41:C113,AEE!F37:J37,,"Options:Curr=USD,Mag=SNLstandard,ConvMethod=SNLrecommended")</f>
        <v>SNLTable</v>
      </c>
      <c r="E36"/>
      <c r="F36" s="11">
        <f>F20</f>
        <v>4007308</v>
      </c>
      <c r="G36" s="54">
        <f>F20</f>
        <v>4007308</v>
      </c>
      <c r="H36" s="11">
        <f>F20</f>
        <v>4007308</v>
      </c>
      <c r="I36" s="11">
        <f>F20</f>
        <v>4007308</v>
      </c>
      <c r="J36" s="11">
        <f>F20</f>
        <v>4007308</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Ameren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41.380487180581</v>
      </c>
      <c r="G42" s="55">
        <v>43.270720371804799</v>
      </c>
      <c r="H42" s="31">
        <v>44.687811910835102</v>
      </c>
      <c r="I42" s="14">
        <v>45.398298530549098</v>
      </c>
      <c r="J42" s="14">
        <v>45.627183232772303</v>
      </c>
      <c r="K42"/>
      <c r="L42"/>
      <c r="M42"/>
      <c r="N42"/>
      <c r="O42"/>
      <c r="P42" s="10"/>
      <c r="S42" s="25" t="s">
        <v>336</v>
      </c>
      <c r="T42" s="25">
        <v>4056935</v>
      </c>
      <c r="V42" s="8" t="str">
        <f>_xll.SNL.Clients.Office.Excel.Functions.SNLTable(1,AEE!X42,AEE!W48:W56,AEE!X43,,"Options:Curr=USD,Mag=SNLstandard,ConvMethod=SNLrecommended")</f>
        <v>SNLTable</v>
      </c>
      <c r="W42" s="3"/>
      <c r="X42" s="7">
        <f>F36</f>
        <v>4007308</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58.069195000213298</v>
      </c>
      <c r="G44" s="55">
        <v>56.041828040278901</v>
      </c>
      <c r="H44" s="31">
        <v>54.5247865143618</v>
      </c>
      <c r="I44" s="14">
        <v>53.756915937890398</v>
      </c>
      <c r="J44" s="14">
        <v>53.470943156557603</v>
      </c>
      <c r="K44"/>
      <c r="L44"/>
      <c r="M44"/>
      <c r="N44"/>
      <c r="O44"/>
      <c r="P44" s="10"/>
      <c r="S44" s="25" t="s">
        <v>409</v>
      </c>
      <c r="T44" s="25">
        <v>4024697</v>
      </c>
      <c r="V44" s="3"/>
      <c r="W44" s="3"/>
      <c r="X44" s="7">
        <v>1</v>
      </c>
    </row>
    <row r="45" spans="3:24" ht="11.25" customHeight="1" x14ac:dyDescent="0.2">
      <c r="C45" s="39">
        <v>18861</v>
      </c>
      <c r="D45" s="3" t="s">
        <v>164</v>
      </c>
      <c r="E45"/>
      <c r="F45" s="14">
        <v>53.589863913655599</v>
      </c>
      <c r="G45" s="55">
        <v>53.630906274205998</v>
      </c>
      <c r="H45" s="31">
        <v>49.595209049573</v>
      </c>
      <c r="I45" s="14">
        <v>46.754714736153304</v>
      </c>
      <c r="J45" s="14">
        <v>45.055573197840602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3.3325</v>
      </c>
      <c r="G47" s="55">
        <v>2.9885057471264398</v>
      </c>
      <c r="H47" s="14">
        <v>3.1596009975062298</v>
      </c>
      <c r="I47" s="14">
        <v>3.38403990024938</v>
      </c>
      <c r="J47" s="14">
        <v>3.6061381074168799</v>
      </c>
      <c r="K47"/>
      <c r="L47"/>
      <c r="M47"/>
      <c r="N47"/>
      <c r="O47"/>
      <c r="P47" s="10"/>
      <c r="S47" s="25" t="s">
        <v>216</v>
      </c>
      <c r="T47" s="25">
        <v>4056955</v>
      </c>
      <c r="V47" s="3"/>
      <c r="W47" s="3"/>
      <c r="X47" s="7"/>
    </row>
    <row r="48" spans="3:24" ht="11.25" customHeight="1" x14ac:dyDescent="0.2">
      <c r="C48" s="39">
        <v>18778</v>
      </c>
      <c r="D48" s="3" t="s">
        <v>198</v>
      </c>
      <c r="E48"/>
      <c r="F48" s="14">
        <v>3.3325</v>
      </c>
      <c r="G48" s="55">
        <v>2.9885057471264398</v>
      </c>
      <c r="H48" s="14">
        <v>3.1596009975062298</v>
      </c>
      <c r="I48" s="14">
        <v>3.38403990024938</v>
      </c>
      <c r="J48" s="14">
        <v>3.6061381074168799</v>
      </c>
      <c r="K48" s="4"/>
      <c r="L48" s="4"/>
      <c r="M48" s="4"/>
      <c r="N48" s="4"/>
      <c r="O48" s="4"/>
      <c r="P48" s="44"/>
      <c r="Q48" s="44"/>
      <c r="S48" s="25" t="s">
        <v>5</v>
      </c>
      <c r="T48" s="25">
        <v>4022309</v>
      </c>
      <c r="V48" s="17" t="s">
        <v>175</v>
      </c>
      <c r="W48" s="114">
        <v>7597</v>
      </c>
      <c r="X48" s="20">
        <v>1050000</v>
      </c>
    </row>
    <row r="49" spans="3:28" ht="11.25" customHeight="1" x14ac:dyDescent="0.2">
      <c r="C49" s="39">
        <v>7270</v>
      </c>
      <c r="D49" s="3" t="s">
        <v>149</v>
      </c>
      <c r="E49"/>
      <c r="F49" s="14">
        <v>7.3420365535247996</v>
      </c>
      <c r="G49" s="55">
        <v>6.2147971360381904</v>
      </c>
      <c r="H49" s="14">
        <v>6.5039370078740202</v>
      </c>
      <c r="I49" s="14">
        <v>6.2144638403989996</v>
      </c>
      <c r="J49" s="14">
        <v>6.2608695652173898</v>
      </c>
      <c r="K49"/>
      <c r="L49"/>
      <c r="M49"/>
      <c r="N49"/>
      <c r="O49"/>
      <c r="P49" s="10"/>
      <c r="S49" s="25" t="s">
        <v>6</v>
      </c>
      <c r="T49" s="25">
        <v>4057038</v>
      </c>
      <c r="V49" s="17" t="s">
        <v>176</v>
      </c>
      <c r="W49" s="114">
        <v>7598</v>
      </c>
      <c r="X49" s="20">
        <v>340000</v>
      </c>
    </row>
    <row r="50" spans="3:28" ht="11.25" customHeight="1" x14ac:dyDescent="0.2">
      <c r="C50" s="39">
        <v>11512</v>
      </c>
      <c r="D50" s="3" t="s">
        <v>199</v>
      </c>
      <c r="E50"/>
      <c r="F50" s="14">
        <v>7.3420365535247996</v>
      </c>
      <c r="G50" s="55">
        <v>6.2147971360381904</v>
      </c>
      <c r="H50" s="14">
        <v>6.5039370078740202</v>
      </c>
      <c r="I50" s="14">
        <v>6.2144638403989996</v>
      </c>
      <c r="J50" s="14">
        <v>6.2608695652173898</v>
      </c>
      <c r="K50"/>
      <c r="L50"/>
      <c r="M50"/>
      <c r="N50"/>
      <c r="O50"/>
      <c r="P50" s="10"/>
      <c r="S50" s="25" t="s">
        <v>270</v>
      </c>
      <c r="T50" s="25">
        <v>4135391</v>
      </c>
      <c r="V50" s="18" t="s">
        <v>177</v>
      </c>
      <c r="W50" s="115">
        <v>7599</v>
      </c>
      <c r="X50" s="20">
        <v>850000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300000</v>
      </c>
    </row>
    <row r="52" spans="3:28" ht="11.25" customHeight="1" x14ac:dyDescent="0.2">
      <c r="C52" s="39">
        <v>18788</v>
      </c>
      <c r="D52" s="3" t="s">
        <v>211</v>
      </c>
      <c r="E52"/>
      <c r="F52" s="14">
        <v>4.5344061166429599</v>
      </c>
      <c r="G52" s="55">
        <v>4.0805971582181302</v>
      </c>
      <c r="H52" s="14">
        <v>3.83247578692494</v>
      </c>
      <c r="I52" s="14">
        <v>3.54870585874799</v>
      </c>
      <c r="J52" s="14">
        <v>3.3450265522875799</v>
      </c>
      <c r="K52"/>
      <c r="L52"/>
      <c r="M52"/>
      <c r="N52"/>
      <c r="O52"/>
      <c r="P52" s="10"/>
      <c r="S52" s="25" t="s">
        <v>7</v>
      </c>
      <c r="T52" s="25">
        <v>4007308</v>
      </c>
      <c r="V52" s="19" t="s">
        <v>179</v>
      </c>
      <c r="W52" s="114">
        <v>7601</v>
      </c>
      <c r="X52" s="20">
        <v>350000</v>
      </c>
    </row>
    <row r="53" spans="3:28" ht="11.25" customHeight="1" x14ac:dyDescent="0.2">
      <c r="C53" s="39">
        <v>18794</v>
      </c>
      <c r="D53" s="3" t="s">
        <v>200</v>
      </c>
      <c r="E53"/>
      <c r="F53" s="14">
        <v>5.4424999999999999</v>
      </c>
      <c r="G53" s="55">
        <v>4.9655172413793096</v>
      </c>
      <c r="H53" s="14">
        <v>6.2668329177057398</v>
      </c>
      <c r="I53" s="14">
        <v>6.4538653366583496</v>
      </c>
      <c r="J53" s="14">
        <v>6.2864450127877198</v>
      </c>
      <c r="K53"/>
      <c r="L53"/>
      <c r="M53"/>
      <c r="N53"/>
      <c r="O53"/>
      <c r="P53" s="10"/>
      <c r="S53" s="25" t="s">
        <v>218</v>
      </c>
      <c r="T53" s="25">
        <v>4272394</v>
      </c>
      <c r="V53" s="17" t="s">
        <v>180</v>
      </c>
      <c r="W53" s="114">
        <v>7602</v>
      </c>
      <c r="X53" s="20">
        <v>10837000</v>
      </c>
    </row>
    <row r="54" spans="3:28" ht="11.25" customHeight="1" x14ac:dyDescent="0.2">
      <c r="C54" s="39">
        <v>18792</v>
      </c>
      <c r="D54" s="3" t="s">
        <v>201</v>
      </c>
      <c r="E54"/>
      <c r="F54" s="14">
        <v>14.273670176264099</v>
      </c>
      <c r="G54" s="55">
        <v>16.5351088733869</v>
      </c>
      <c r="H54" s="14">
        <v>22.533728200065799</v>
      </c>
      <c r="I54" s="14">
        <v>25.137461659151601</v>
      </c>
      <c r="J54" s="14">
        <v>25.535422613686698</v>
      </c>
      <c r="K54"/>
      <c r="L54"/>
      <c r="M54"/>
      <c r="N54"/>
      <c r="O54"/>
      <c r="P54" s="10"/>
      <c r="S54" s="25" t="s">
        <v>8</v>
      </c>
      <c r="T54" s="25">
        <v>4006321</v>
      </c>
      <c r="V54" s="26" t="s">
        <v>184</v>
      </c>
      <c r="W54" s="116"/>
      <c r="X54" s="20"/>
    </row>
    <row r="55" spans="3:28" ht="11.25" customHeight="1" x14ac:dyDescent="0.2">
      <c r="C55" s="39">
        <v>11576</v>
      </c>
      <c r="D55" s="3" t="s">
        <v>202</v>
      </c>
      <c r="E55"/>
      <c r="F55" s="14">
        <v>5.3368146214099204</v>
      </c>
      <c r="G55" s="55">
        <v>5.1217183770883103</v>
      </c>
      <c r="H55" s="14">
        <v>6.6955380577427803</v>
      </c>
      <c r="I55" s="14">
        <v>6.4114713216957604</v>
      </c>
      <c r="J55" s="14">
        <v>6.4168797953964196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7</v>
      </c>
    </row>
    <row r="57" spans="3:28" ht="11.25" customHeight="1" x14ac:dyDescent="0.2">
      <c r="C57" s="39">
        <v>6419</v>
      </c>
      <c r="D57" s="3" t="s">
        <v>165</v>
      </c>
      <c r="E57"/>
      <c r="F57" s="14">
        <v>0.69639065817409795</v>
      </c>
      <c r="G57" s="55">
        <v>0.75825688073394504</v>
      </c>
      <c r="H57" s="14">
        <v>0.57125748502994</v>
      </c>
      <c r="I57" s="14">
        <v>0.57052474879047299</v>
      </c>
      <c r="J57" s="14">
        <v>0.54829931972789103</v>
      </c>
      <c r="K57"/>
      <c r="L57"/>
      <c r="M57"/>
      <c r="N57"/>
      <c r="O57"/>
      <c r="P57" s="10"/>
      <c r="S57" s="25" t="s">
        <v>339</v>
      </c>
      <c r="T57" s="25">
        <v>4963960</v>
      </c>
    </row>
    <row r="58" spans="3:28" ht="11.25" customHeight="1" x14ac:dyDescent="0.2">
      <c r="C58" s="39">
        <v>4963</v>
      </c>
      <c r="D58" s="3" t="s">
        <v>203</v>
      </c>
      <c r="E58"/>
      <c r="F58" s="14">
        <v>1.3848814731915799</v>
      </c>
      <c r="G58" s="55">
        <v>1.27488986784141</v>
      </c>
      <c r="H58" s="14">
        <v>1.19900012193635</v>
      </c>
      <c r="I58" s="14">
        <v>1.1624855268236201</v>
      </c>
      <c r="J58" s="14">
        <v>1.1491946491946501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1050000</v>
      </c>
      <c r="G61" s="56">
        <v>498000</v>
      </c>
      <c r="H61" s="13">
        <v>882000</v>
      </c>
      <c r="I61" s="13">
        <v>1177000</v>
      </c>
      <c r="J61" s="13">
        <v>1325000</v>
      </c>
      <c r="K61"/>
      <c r="L61"/>
      <c r="M61"/>
      <c r="N61"/>
      <c r="O61"/>
      <c r="P61" s="10"/>
      <c r="S61" s="25" t="s">
        <v>410</v>
      </c>
      <c r="T61" s="25">
        <v>4086899</v>
      </c>
      <c r="V61" s="28" t="s">
        <v>149</v>
      </c>
      <c r="X61" s="27">
        <f>IF(ISNUMBER(F49),F49,NA())</f>
        <v>7.3420365535247996</v>
      </c>
      <c r="Y61" s="27">
        <f>IF(ISNUMBER(G49),G49,NA())</f>
        <v>6.2147971360381904</v>
      </c>
      <c r="Z61" s="27">
        <f>IF(ISNUMBER(H49),H49,NA())</f>
        <v>6.5039370078740202</v>
      </c>
      <c r="AA61" s="27">
        <f>IF(ISNUMBER(I49),I49,NA())</f>
        <v>6.2144638403989996</v>
      </c>
      <c r="AB61" s="27">
        <f>IF(ISNUMBER(J49),J49,NA())</f>
        <v>6.2608695652173898</v>
      </c>
    </row>
    <row r="62" spans="3:28" ht="11.25" customHeight="1" x14ac:dyDescent="0.2">
      <c r="C62" s="39">
        <v>7598</v>
      </c>
      <c r="D62" s="3" t="s">
        <v>205</v>
      </c>
      <c r="E62"/>
      <c r="F62" s="13">
        <v>340000</v>
      </c>
      <c r="G62" s="56">
        <v>505000</v>
      </c>
      <c r="H62" s="13">
        <v>8000</v>
      </c>
      <c r="I62" s="13">
        <v>442000</v>
      </c>
      <c r="J62" s="13">
        <v>581000</v>
      </c>
      <c r="K62"/>
      <c r="L62"/>
      <c r="M62"/>
      <c r="N62"/>
      <c r="O62"/>
      <c r="P62" s="10"/>
      <c r="S62" s="25" t="s">
        <v>11</v>
      </c>
      <c r="T62" s="25">
        <v>4056975</v>
      </c>
      <c r="V62" s="118" t="s">
        <v>188</v>
      </c>
    </row>
    <row r="63" spans="3:28" ht="11.25" customHeight="1" x14ac:dyDescent="0.2">
      <c r="C63" s="39">
        <v>7599</v>
      </c>
      <c r="D63" s="3" t="s">
        <v>206</v>
      </c>
      <c r="E63"/>
      <c r="F63" s="13">
        <v>850000</v>
      </c>
      <c r="G63" s="56">
        <v>240000</v>
      </c>
      <c r="H63" s="13">
        <v>505000</v>
      </c>
      <c r="I63" s="13">
        <v>8000</v>
      </c>
      <c r="J63" s="13">
        <v>442000</v>
      </c>
      <c r="K63"/>
      <c r="L63"/>
      <c r="M63"/>
      <c r="N63"/>
      <c r="O63"/>
      <c r="P63" s="10"/>
      <c r="S63" s="25" t="s">
        <v>271</v>
      </c>
      <c r="T63" s="25">
        <v>4098671</v>
      </c>
      <c r="V63" s="28" t="s">
        <v>189</v>
      </c>
    </row>
    <row r="64" spans="3:28" ht="11.25" customHeight="1" x14ac:dyDescent="0.2">
      <c r="C64" s="39">
        <v>7600</v>
      </c>
      <c r="D64" s="3" t="s">
        <v>207</v>
      </c>
      <c r="E64"/>
      <c r="F64" s="13">
        <v>300000</v>
      </c>
      <c r="G64" s="56">
        <v>850000</v>
      </c>
      <c r="H64" s="13">
        <v>240000</v>
      </c>
      <c r="I64" s="13">
        <v>505000</v>
      </c>
      <c r="J64" s="13">
        <v>8000</v>
      </c>
      <c r="K64"/>
      <c r="L64"/>
      <c r="M64"/>
      <c r="N64"/>
      <c r="O64"/>
      <c r="P64" s="10"/>
      <c r="S64" s="25" t="s">
        <v>396</v>
      </c>
      <c r="T64" s="25">
        <v>4545218</v>
      </c>
      <c r="V64" s="28" t="s">
        <v>190</v>
      </c>
    </row>
    <row r="65" spans="3:28" ht="11.25" customHeight="1" x14ac:dyDescent="0.2">
      <c r="C65" s="39">
        <v>7601</v>
      </c>
      <c r="D65" s="3" t="s">
        <v>208</v>
      </c>
      <c r="E65"/>
      <c r="F65" s="13">
        <v>350000</v>
      </c>
      <c r="G65" s="56">
        <v>300000</v>
      </c>
      <c r="H65" s="13">
        <v>850000</v>
      </c>
      <c r="I65" s="13">
        <v>240000</v>
      </c>
      <c r="J65" s="13">
        <v>506000</v>
      </c>
      <c r="K65"/>
      <c r="L65"/>
      <c r="M65"/>
      <c r="N65"/>
      <c r="O65"/>
      <c r="P65" s="10"/>
      <c r="S65" s="25" t="s">
        <v>219</v>
      </c>
      <c r="T65" s="25">
        <v>4057157</v>
      </c>
      <c r="V65" s="28" t="s">
        <v>165</v>
      </c>
      <c r="X65" s="27">
        <f>IF(ISNUMBER(F57),F57,NA())</f>
        <v>0.69639065817409795</v>
      </c>
      <c r="Y65" s="27">
        <f>IF(ISNUMBER(G57),G57,NA())</f>
        <v>0.75825688073394504</v>
      </c>
      <c r="Z65" s="27">
        <f>IF(ISNUMBER(H57),H57,NA())</f>
        <v>0.57125748502994</v>
      </c>
      <c r="AA65" s="27">
        <f>IF(ISNUMBER(I57),I57,NA())</f>
        <v>0.57052474879047299</v>
      </c>
      <c r="AB65" s="27">
        <f>IF(ISNUMBER(J57),J57,NA())</f>
        <v>0.54829931972789103</v>
      </c>
    </row>
    <row r="66" spans="3:28" ht="11.25" customHeight="1" x14ac:dyDescent="0.2">
      <c r="C66" s="39">
        <v>7602</v>
      </c>
      <c r="D66" s="3" t="s">
        <v>209</v>
      </c>
      <c r="E66"/>
      <c r="F66" s="13">
        <v>10837000</v>
      </c>
      <c r="G66" s="56">
        <v>9183000</v>
      </c>
      <c r="H66" s="13">
        <v>7312000</v>
      </c>
      <c r="I66" s="13">
        <v>6664000</v>
      </c>
      <c r="J66" s="13">
        <v>5557000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41.380487180581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6394000</v>
      </c>
      <c r="G69" s="56">
        <v>5794000</v>
      </c>
      <c r="H69" s="13">
        <v>5910000</v>
      </c>
      <c r="I69" s="13">
        <v>6291000</v>
      </c>
      <c r="J69" s="13">
        <v>6174000</v>
      </c>
      <c r="K69" s="4"/>
      <c r="L69" s="4"/>
      <c r="M69" s="4"/>
      <c r="N69"/>
      <c r="O69"/>
      <c r="P69" s="10"/>
      <c r="S69" s="25" t="s">
        <v>341</v>
      </c>
      <c r="T69" s="25">
        <v>4057049</v>
      </c>
      <c r="V69" s="28" t="str">
        <f>"Total Debt -"</f>
        <v>Total Debt -</v>
      </c>
      <c r="X69" s="47">
        <f>F44</f>
        <v>58.069195000213298</v>
      </c>
    </row>
    <row r="70" spans="3:28" ht="11.25" customHeight="1" x14ac:dyDescent="0.2">
      <c r="C70" s="39">
        <v>18630</v>
      </c>
      <c r="D70" s="3" t="s">
        <v>136</v>
      </c>
      <c r="F70" s="13">
        <v>1187000</v>
      </c>
      <c r="G70" s="56">
        <v>1003000</v>
      </c>
      <c r="H70" s="13">
        <v>1091000</v>
      </c>
      <c r="I70" s="13">
        <v>1350000</v>
      </c>
      <c r="J70" s="13">
        <v>1375000</v>
      </c>
      <c r="K70"/>
      <c r="L70"/>
      <c r="M70"/>
      <c r="N70"/>
      <c r="O70"/>
      <c r="P70" s="10"/>
      <c r="S70" s="25" t="s">
        <v>14</v>
      </c>
      <c r="T70" s="25">
        <v>4010420</v>
      </c>
      <c r="V70" s="118" t="s">
        <v>212</v>
      </c>
    </row>
    <row r="71" spans="3:28" ht="11.25" customHeight="1" x14ac:dyDescent="0.2">
      <c r="C71" s="39">
        <v>18631</v>
      </c>
      <c r="D71" s="3" t="s">
        <v>137</v>
      </c>
      <c r="F71" s="13">
        <v>442000</v>
      </c>
      <c r="G71" s="56">
        <v>272000</v>
      </c>
      <c r="H71" s="13">
        <v>331000</v>
      </c>
      <c r="I71" s="13">
        <v>374000</v>
      </c>
      <c r="J71" s="13">
        <v>311000</v>
      </c>
      <c r="K71"/>
      <c r="L71"/>
      <c r="M71"/>
      <c r="N71"/>
      <c r="O71"/>
      <c r="P71" s="10"/>
      <c r="S71" s="25" t="s">
        <v>15</v>
      </c>
      <c r="T71" s="25">
        <v>4065694</v>
      </c>
      <c r="V71" s="28" t="s">
        <v>211</v>
      </c>
      <c r="X71" s="27">
        <f>IF(ISNUMBER(F52),F52,NA())</f>
        <v>4.5344061166429599</v>
      </c>
      <c r="Y71" s="27">
        <f>IF(ISNUMBER(G52),G52,NA())</f>
        <v>4.0805971582181302</v>
      </c>
      <c r="Z71" s="27">
        <f>IF(ISNUMBER(H52),H52,NA())</f>
        <v>3.83247578692494</v>
      </c>
      <c r="AA71" s="27">
        <f>IF(ISNUMBER(I52),I52,NA())</f>
        <v>3.54870585874799</v>
      </c>
      <c r="AB71" s="27">
        <f>IF(ISNUMBER(J52),J52,NA())</f>
        <v>3.3450265522875799</v>
      </c>
    </row>
    <row r="72" spans="3:28" ht="11.25" customHeight="1" x14ac:dyDescent="0.2">
      <c r="C72" s="39">
        <v>18632</v>
      </c>
      <c r="D72" s="3" t="s">
        <v>138</v>
      </c>
      <c r="E72" s="5"/>
      <c r="F72" s="13">
        <v>1774000</v>
      </c>
      <c r="G72" s="56">
        <v>1661000</v>
      </c>
      <c r="H72" s="13">
        <v>1745000</v>
      </c>
      <c r="I72" s="13">
        <v>1772000</v>
      </c>
      <c r="J72" s="13">
        <v>1705000</v>
      </c>
      <c r="K72"/>
      <c r="L72"/>
      <c r="M72"/>
      <c r="N72"/>
      <c r="O72"/>
      <c r="P72" s="10"/>
      <c r="S72" s="25" t="s">
        <v>272</v>
      </c>
      <c r="T72" s="25">
        <v>4082886</v>
      </c>
    </row>
    <row r="73" spans="3:28" ht="11.25" customHeight="1" x14ac:dyDescent="0.2">
      <c r="C73" s="39">
        <v>18636</v>
      </c>
      <c r="D73" s="3" t="s">
        <v>139</v>
      </c>
      <c r="F73" s="13">
        <v>1146000</v>
      </c>
      <c r="G73" s="56">
        <v>1075000</v>
      </c>
      <c r="H73" s="13">
        <v>995000</v>
      </c>
      <c r="I73" s="13">
        <v>955000</v>
      </c>
      <c r="J73" s="13">
        <v>896000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5061000</v>
      </c>
      <c r="G75" s="56">
        <v>4494000</v>
      </c>
      <c r="H75" s="13">
        <v>4643000</v>
      </c>
      <c r="I75" s="13">
        <v>4934000</v>
      </c>
      <c r="J75" s="13">
        <v>4764000</v>
      </c>
      <c r="K75"/>
      <c r="L75"/>
      <c r="M75"/>
      <c r="N75"/>
      <c r="O75"/>
      <c r="P75" s="10"/>
      <c r="S75" s="25" t="s">
        <v>16</v>
      </c>
      <c r="T75" s="25">
        <v>4056958</v>
      </c>
    </row>
    <row r="76" spans="3:28" ht="11.25" customHeight="1" x14ac:dyDescent="0.2">
      <c r="C76" s="39">
        <v>6200</v>
      </c>
      <c r="D76" s="3" t="s">
        <v>142</v>
      </c>
      <c r="F76" s="13">
        <v>2812000</v>
      </c>
      <c r="G76" s="56">
        <v>2604000</v>
      </c>
      <c r="H76" s="13">
        <v>2478000</v>
      </c>
      <c r="I76" s="13">
        <v>2492000</v>
      </c>
      <c r="J76" s="13">
        <v>2448000</v>
      </c>
      <c r="K76"/>
      <c r="L76"/>
      <c r="M76"/>
      <c r="N76"/>
      <c r="O76"/>
      <c r="P76" s="10"/>
      <c r="S76" s="25" t="s">
        <v>313</v>
      </c>
      <c r="T76" s="25">
        <v>4246977</v>
      </c>
    </row>
    <row r="77" spans="3:28" ht="11.25" customHeight="1" x14ac:dyDescent="0.2">
      <c r="C77" s="39">
        <v>28017</v>
      </c>
      <c r="D77" s="3" t="s">
        <v>151</v>
      </c>
      <c r="E77"/>
      <c r="F77" s="13">
        <v>2812000</v>
      </c>
      <c r="G77" s="56">
        <v>2604000</v>
      </c>
      <c r="H77" s="13">
        <v>2478000</v>
      </c>
      <c r="I77" s="13">
        <v>2492000</v>
      </c>
      <c r="J77" s="13">
        <v>2448000</v>
      </c>
      <c r="K77"/>
      <c r="L77"/>
      <c r="M77"/>
      <c r="N77"/>
      <c r="O77"/>
      <c r="P77" s="10"/>
      <c r="S77" s="25" t="s">
        <v>273</v>
      </c>
      <c r="T77" s="25">
        <v>4142320</v>
      </c>
    </row>
    <row r="78" spans="3:28" ht="11.25" customHeight="1" x14ac:dyDescent="0.2">
      <c r="C78" s="39">
        <v>4424</v>
      </c>
      <c r="D78" s="3" t="s">
        <v>143</v>
      </c>
      <c r="F78" s="13">
        <v>1152000</v>
      </c>
      <c r="G78" s="56">
        <v>1032000</v>
      </c>
      <c r="H78" s="13">
        <v>1016000</v>
      </c>
      <c r="I78" s="13">
        <v>1058000</v>
      </c>
      <c r="J78" s="13">
        <v>1105000</v>
      </c>
      <c r="K78"/>
      <c r="L78"/>
      <c r="M78"/>
      <c r="N78"/>
      <c r="O78"/>
      <c r="P78" s="10"/>
      <c r="S78" s="25" t="s">
        <v>274</v>
      </c>
      <c r="T78" s="25">
        <v>4237697</v>
      </c>
    </row>
    <row r="79" spans="3:28" ht="11.25" customHeight="1" x14ac:dyDescent="0.2">
      <c r="C79" s="39">
        <v>4427</v>
      </c>
      <c r="D79" s="3" t="s">
        <v>144</v>
      </c>
      <c r="F79" s="13">
        <v>157000</v>
      </c>
      <c r="G79" s="56">
        <v>155000</v>
      </c>
      <c r="H79" s="13">
        <v>182000</v>
      </c>
      <c r="I79" s="13">
        <v>237000</v>
      </c>
      <c r="J79" s="13">
        <v>576000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995000</v>
      </c>
      <c r="G81" s="93">
        <v>877000</v>
      </c>
      <c r="H81" s="92">
        <v>834000</v>
      </c>
      <c r="I81" s="92">
        <v>821000</v>
      </c>
      <c r="J81" s="92">
        <v>529000</v>
      </c>
      <c r="K81"/>
      <c r="L81"/>
      <c r="M81"/>
      <c r="N81"/>
      <c r="O81"/>
      <c r="P81" s="10"/>
      <c r="S81" s="25" t="s">
        <v>276</v>
      </c>
      <c r="T81" s="25">
        <v>4276419</v>
      </c>
    </row>
    <row r="82" spans="3:20" ht="11.25" customHeight="1" x14ac:dyDescent="0.2">
      <c r="C82" s="39">
        <v>833</v>
      </c>
      <c r="D82" s="94" t="s">
        <v>147</v>
      </c>
      <c r="E82" s="95"/>
      <c r="F82" s="96">
        <v>995000</v>
      </c>
      <c r="G82" s="97">
        <v>877000</v>
      </c>
      <c r="H82" s="96">
        <v>834000</v>
      </c>
      <c r="I82" s="96">
        <v>821000</v>
      </c>
      <c r="J82" s="96">
        <v>529000</v>
      </c>
      <c r="K82"/>
      <c r="L82"/>
      <c r="M82"/>
      <c r="N82"/>
      <c r="O82"/>
      <c r="P82" s="10"/>
      <c r="S82" s="25" t="s">
        <v>17</v>
      </c>
      <c r="T82" s="25">
        <v>4057059</v>
      </c>
    </row>
    <row r="83" spans="3:20" ht="11.25" customHeight="1" x14ac:dyDescent="0.2">
      <c r="C83" s="39">
        <v>47814</v>
      </c>
      <c r="D83" s="32" t="s">
        <v>191</v>
      </c>
      <c r="F83" s="13">
        <v>5000</v>
      </c>
      <c r="G83" s="56">
        <v>6000</v>
      </c>
      <c r="H83" s="13">
        <v>6000</v>
      </c>
      <c r="I83" s="13">
        <v>6000</v>
      </c>
      <c r="J83" s="13">
        <v>6000</v>
      </c>
      <c r="K83" s="16"/>
      <c r="L83"/>
      <c r="M83"/>
      <c r="N83"/>
      <c r="O83"/>
      <c r="P83" s="10"/>
      <c r="S83" s="25" t="s">
        <v>18</v>
      </c>
      <c r="T83" s="25">
        <v>4057141</v>
      </c>
    </row>
    <row r="84" spans="3:20" ht="11.25" customHeight="1" x14ac:dyDescent="0.2">
      <c r="C84" s="39">
        <v>47813</v>
      </c>
      <c r="D84" s="29" t="s">
        <v>192</v>
      </c>
      <c r="E84"/>
      <c r="F84" s="13">
        <v>990000</v>
      </c>
      <c r="G84" s="56">
        <v>871000</v>
      </c>
      <c r="H84" s="13">
        <v>828000</v>
      </c>
      <c r="I84" s="13">
        <v>815000</v>
      </c>
      <c r="J84" s="13">
        <v>523000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1968000</v>
      </c>
      <c r="G87" s="56">
        <v>1653000</v>
      </c>
      <c r="H87" s="13">
        <v>1431000</v>
      </c>
      <c r="I87" s="13">
        <v>1533000</v>
      </c>
      <c r="J87" s="13">
        <v>1612000</v>
      </c>
      <c r="K87"/>
      <c r="L87"/>
      <c r="M87"/>
      <c r="N87"/>
      <c r="O87"/>
      <c r="P87" s="10"/>
      <c r="S87" s="25" t="s">
        <v>21</v>
      </c>
      <c r="T87" s="25">
        <v>4057039</v>
      </c>
    </row>
    <row r="88" spans="3:20" ht="11.25" customHeight="1" x14ac:dyDescent="0.2">
      <c r="C88" s="39">
        <v>18807</v>
      </c>
      <c r="D88" s="3" t="s">
        <v>153</v>
      </c>
      <c r="E88"/>
      <c r="F88" s="13">
        <v>29261000</v>
      </c>
      <c r="G88" s="56">
        <v>26807000</v>
      </c>
      <c r="H88" s="13">
        <v>24412000</v>
      </c>
      <c r="I88" s="13">
        <v>22810000</v>
      </c>
      <c r="J88" s="13">
        <v>21466000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1463000</v>
      </c>
      <c r="G90" s="56">
        <v>1275000</v>
      </c>
      <c r="H90" s="13">
        <v>1138000</v>
      </c>
      <c r="I90" s="13">
        <v>954000</v>
      </c>
      <c r="J90" s="13">
        <v>980000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35735000</v>
      </c>
      <c r="G92" s="97">
        <v>32030000</v>
      </c>
      <c r="H92" s="96">
        <v>28933000</v>
      </c>
      <c r="I92" s="96">
        <v>27215000</v>
      </c>
      <c r="J92" s="96">
        <v>25945000</v>
      </c>
      <c r="K92"/>
      <c r="L92"/>
      <c r="M92"/>
      <c r="N92"/>
      <c r="O92"/>
      <c r="P92" s="10"/>
      <c r="S92" s="25" t="s">
        <v>24</v>
      </c>
      <c r="T92" s="25">
        <v>4004172</v>
      </c>
    </row>
    <row r="93" spans="3:20" ht="11.25" customHeight="1" x14ac:dyDescent="0.2">
      <c r="C93" s="39">
        <v>6361</v>
      </c>
      <c r="D93" s="3" t="s">
        <v>158</v>
      </c>
      <c r="E93"/>
      <c r="F93" s="13">
        <v>2826000</v>
      </c>
      <c r="G93" s="56">
        <v>2180000</v>
      </c>
      <c r="H93" s="13">
        <v>2505000</v>
      </c>
      <c r="I93" s="13">
        <v>2687000</v>
      </c>
      <c r="J93" s="13">
        <v>2940000</v>
      </c>
      <c r="K93"/>
      <c r="L93"/>
      <c r="M93"/>
      <c r="N93"/>
      <c r="O93"/>
      <c r="P93" s="10"/>
      <c r="S93" s="25" t="s">
        <v>25</v>
      </c>
      <c r="T93" s="25">
        <v>4000672</v>
      </c>
    </row>
    <row r="94" spans="3:20" ht="11.25" customHeight="1" x14ac:dyDescent="0.2">
      <c r="C94" s="39">
        <v>6148</v>
      </c>
      <c r="D94" s="3" t="s">
        <v>159</v>
      </c>
      <c r="E94"/>
      <c r="F94" s="13">
        <v>12562000</v>
      </c>
      <c r="G94" s="56">
        <v>11078000</v>
      </c>
      <c r="H94" s="13">
        <v>8944000</v>
      </c>
      <c r="I94" s="13">
        <v>7859000</v>
      </c>
      <c r="J94" s="13">
        <v>7094000</v>
      </c>
      <c r="K94"/>
      <c r="L94"/>
      <c r="M94"/>
      <c r="N94"/>
      <c r="O94"/>
      <c r="P94" s="10"/>
      <c r="S94" s="25" t="s">
        <v>26</v>
      </c>
      <c r="T94" s="25">
        <v>4059402</v>
      </c>
    </row>
    <row r="95" spans="3:20" ht="11.25" customHeight="1" x14ac:dyDescent="0.2">
      <c r="C95" s="39">
        <v>18082</v>
      </c>
      <c r="D95" s="3" t="s">
        <v>160</v>
      </c>
      <c r="E95"/>
      <c r="F95" s="13">
        <v>1147000</v>
      </c>
      <c r="G95" s="56">
        <v>1172000</v>
      </c>
      <c r="H95" s="13">
        <v>1076000</v>
      </c>
      <c r="I95" s="13">
        <v>1035000</v>
      </c>
      <c r="J95" s="13">
        <v>1098000</v>
      </c>
      <c r="K95"/>
      <c r="L95"/>
      <c r="M95"/>
      <c r="N95"/>
      <c r="O95"/>
      <c r="P95" s="10"/>
      <c r="S95" s="25" t="s">
        <v>27</v>
      </c>
      <c r="T95" s="25">
        <v>4057080</v>
      </c>
    </row>
    <row r="96" spans="3:20" ht="11.25" customHeight="1" x14ac:dyDescent="0.2">
      <c r="C96" s="39">
        <v>845</v>
      </c>
      <c r="D96" s="3" t="s">
        <v>174</v>
      </c>
      <c r="E96"/>
      <c r="F96" s="13">
        <v>13612000</v>
      </c>
      <c r="G96" s="56">
        <v>11576000</v>
      </c>
      <c r="H96" s="13">
        <v>9833000</v>
      </c>
      <c r="I96" s="13">
        <v>9036000</v>
      </c>
      <c r="J96" s="13">
        <v>8419000</v>
      </c>
      <c r="K96"/>
      <c r="L96"/>
      <c r="M96"/>
      <c r="N96"/>
      <c r="O96"/>
      <c r="P96" s="10"/>
      <c r="S96" s="25" t="s">
        <v>28</v>
      </c>
      <c r="T96" s="25">
        <v>4057041</v>
      </c>
    </row>
    <row r="97" spans="3:20" ht="11.25" customHeight="1" x14ac:dyDescent="0.2">
      <c r="C97" s="39">
        <v>49691</v>
      </c>
      <c r="D97" s="32" t="s">
        <v>193</v>
      </c>
      <c r="E97"/>
      <c r="F97" s="13">
        <v>9700000</v>
      </c>
      <c r="G97" s="56">
        <v>8938000</v>
      </c>
      <c r="H97" s="13">
        <v>8059000</v>
      </c>
      <c r="I97" s="13">
        <v>7631000</v>
      </c>
      <c r="J97" s="13">
        <v>7184000</v>
      </c>
      <c r="K97"/>
      <c r="L97"/>
      <c r="M97"/>
      <c r="N97"/>
      <c r="O97"/>
      <c r="P97" s="10"/>
      <c r="S97" s="25" t="s">
        <v>432</v>
      </c>
      <c r="T97" s="25">
        <v>4072145</v>
      </c>
    </row>
    <row r="98" spans="3:20" ht="11.25" customHeight="1" x14ac:dyDescent="0.2">
      <c r="C98" s="48">
        <v>47772</v>
      </c>
      <c r="D98" s="99" t="s">
        <v>194</v>
      </c>
      <c r="E98" s="10"/>
      <c r="F98" s="92">
        <v>129000</v>
      </c>
      <c r="G98" s="93">
        <v>142000</v>
      </c>
      <c r="H98" s="92">
        <v>142000</v>
      </c>
      <c r="I98" s="92">
        <v>142000</v>
      </c>
      <c r="J98" s="92">
        <v>142000</v>
      </c>
      <c r="K98"/>
      <c r="L98"/>
      <c r="M98"/>
      <c r="N98"/>
      <c r="O98"/>
      <c r="P98" s="10"/>
      <c r="S98" s="25" t="s">
        <v>29</v>
      </c>
      <c r="T98" s="25">
        <v>4057081</v>
      </c>
    </row>
    <row r="99" spans="3:20" ht="11.25" customHeight="1" x14ac:dyDescent="0.2">
      <c r="C99" s="39">
        <v>3800</v>
      </c>
      <c r="D99" s="94" t="s">
        <v>161</v>
      </c>
      <c r="E99" s="95"/>
      <c r="F99" s="96">
        <v>9829000</v>
      </c>
      <c r="G99" s="97">
        <v>9080000</v>
      </c>
      <c r="H99" s="96">
        <v>8201000</v>
      </c>
      <c r="I99" s="96">
        <v>7773000</v>
      </c>
      <c r="J99" s="96">
        <v>7326000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23441000</v>
      </c>
      <c r="G101" s="56">
        <v>20656000</v>
      </c>
      <c r="H101" s="13">
        <v>18034000</v>
      </c>
      <c r="I101" s="13">
        <v>16809000</v>
      </c>
      <c r="J101" s="13">
        <v>15745000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1661000</v>
      </c>
      <c r="G104" s="56">
        <v>1727000</v>
      </c>
      <c r="H104" s="13">
        <v>2170000</v>
      </c>
      <c r="I104" s="13">
        <v>2170000</v>
      </c>
      <c r="J104" s="13">
        <v>2118000</v>
      </c>
      <c r="K104"/>
      <c r="L104"/>
      <c r="M104"/>
      <c r="N104"/>
      <c r="O104"/>
      <c r="P104" s="10"/>
      <c r="S104" s="25" t="s">
        <v>411</v>
      </c>
      <c r="T104" s="25">
        <v>4057043</v>
      </c>
    </row>
    <row r="105" spans="3:20" ht="11.25" customHeight="1" x14ac:dyDescent="0.2">
      <c r="C105" s="39">
        <v>4993</v>
      </c>
      <c r="D105" s="3" t="s">
        <v>169</v>
      </c>
      <c r="E105"/>
      <c r="F105" s="13">
        <v>-3528000</v>
      </c>
      <c r="G105" s="56">
        <v>-3329000</v>
      </c>
      <c r="H105" s="13">
        <v>-2435000</v>
      </c>
      <c r="I105" s="13">
        <v>-2336000</v>
      </c>
      <c r="J105" s="13">
        <v>-2204000</v>
      </c>
      <c r="K105"/>
      <c r="L105"/>
      <c r="M105"/>
      <c r="N105"/>
      <c r="O105"/>
      <c r="P105" s="10"/>
      <c r="S105" s="25" t="s">
        <v>262</v>
      </c>
      <c r="T105" s="25">
        <v>4057083</v>
      </c>
    </row>
    <row r="106" spans="3:20" ht="11.25" customHeight="1" x14ac:dyDescent="0.2">
      <c r="C106" s="39">
        <v>4992</v>
      </c>
      <c r="D106" s="3" t="s">
        <v>170</v>
      </c>
      <c r="E106"/>
      <c r="F106" s="13">
        <v>1721000</v>
      </c>
      <c r="G106" s="56">
        <v>1727000</v>
      </c>
      <c r="H106" s="13">
        <v>334000</v>
      </c>
      <c r="I106" s="13">
        <v>205000</v>
      </c>
      <c r="J106" s="13">
        <v>102000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-146000</v>
      </c>
      <c r="G108" s="56">
        <v>125000</v>
      </c>
      <c r="H108" s="13">
        <v>69000</v>
      </c>
      <c r="I108" s="13">
        <v>39000</v>
      </c>
      <c r="J108" s="13">
        <v>16000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2.9426443134137998</v>
      </c>
      <c r="G111" s="55">
        <v>2.9163704987675301</v>
      </c>
      <c r="H111" s="14">
        <v>2.97241428469599</v>
      </c>
      <c r="I111" s="14">
        <v>3.09061991209991</v>
      </c>
      <c r="J111" s="14">
        <v>2.0949665359787701</v>
      </c>
      <c r="K111"/>
      <c r="L111"/>
      <c r="M111"/>
      <c r="N111"/>
      <c r="O111"/>
      <c r="P111" s="10"/>
      <c r="S111" s="25" t="s">
        <v>292</v>
      </c>
      <c r="T111" s="25">
        <v>4062444</v>
      </c>
    </row>
    <row r="112" spans="3:20" ht="11.25" customHeight="1" x14ac:dyDescent="0.2">
      <c r="C112" s="39">
        <v>284</v>
      </c>
      <c r="D112" s="3" t="s">
        <v>167</v>
      </c>
      <c r="E112"/>
      <c r="F112" s="14">
        <v>10.4661100519361</v>
      </c>
      <c r="G112" s="55">
        <v>10.3580128441721</v>
      </c>
      <c r="H112" s="14">
        <v>10.434456225954801</v>
      </c>
      <c r="I112" s="14">
        <v>10.857095627737801</v>
      </c>
      <c r="J112" s="14">
        <v>7.2271461994296198</v>
      </c>
      <c r="K112"/>
      <c r="L112"/>
      <c r="M112"/>
      <c r="N112"/>
      <c r="O112"/>
      <c r="P112" s="10"/>
      <c r="S112" s="25" t="s">
        <v>36</v>
      </c>
      <c r="T112" s="25">
        <v>4057103</v>
      </c>
    </row>
    <row r="113" spans="2:20" ht="11.25" customHeight="1" x14ac:dyDescent="0.2">
      <c r="C113" s="39">
        <v>18791</v>
      </c>
      <c r="D113" s="76" t="s">
        <v>173</v>
      </c>
      <c r="E113" s="61"/>
      <c r="F113" s="100">
        <v>4.4703781288434898</v>
      </c>
      <c r="G113" s="101">
        <v>4.5933665920310096</v>
      </c>
      <c r="H113" s="100">
        <v>4.7685413495143498</v>
      </c>
      <c r="I113" s="100">
        <v>5.0044955121074004</v>
      </c>
      <c r="J113" s="100">
        <v>3.4110876468976201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4FFCD325-7626-417D-B498-662FF7EDA0E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FCEAC-E5C1-485A-96C8-076B7C9B7025}">
  <sheetPr codeName="Sheet8">
    <outlinePr summaryRight="0"/>
    <pageSetUpPr autoPageBreaks="0"/>
  </sheetPr>
  <dimension ref="A1:AB460"/>
  <sheetViews>
    <sheetView showGridLines="0" topLeftCell="G82" zoomScaleNormal="100" workbookViewId="0">
      <selection activeCell="J99" sqref="J99"/>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American Electric Power Company,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_xll.SNL.Clients.Office.Excel.Functions.SNLTable(1,AEP!F20:G20,AEP!C24:C35,AEP!F21:G21,,"Options:Curr=USD,Mag=SNLstandard,ConvMethod=SNLrecommended")</f>
        <v>SNLTable</v>
      </c>
      <c r="D20" s="10"/>
      <c r="E20" s="10"/>
      <c r="F20" s="22">
        <f>VLOOKUP(V40,S:T,2,FALSE)</f>
        <v>4006321</v>
      </c>
      <c r="G20" s="51">
        <f>F20</f>
        <v>4006321</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374</v>
      </c>
      <c r="H24" s="129"/>
      <c r="I24"/>
      <c r="J24"/>
      <c r="K24"/>
      <c r="L24"/>
      <c r="M24"/>
      <c r="N24"/>
      <c r="O24"/>
      <c r="P24" s="10"/>
      <c r="V24" t="str">
        <f>SUBSTITUTE(Company_Name,"&amp;","&amp;amp;")</f>
        <v>American Electric Power Company, Inc.</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v>44314</v>
      </c>
      <c r="G26" s="78"/>
      <c r="H26" s="130"/>
      <c r="I26" s="10"/>
      <c r="J26"/>
      <c r="K26"/>
      <c r="L26"/>
      <c r="M26"/>
      <c r="N26" s="4"/>
      <c r="O26" s="4"/>
      <c r="P26" s="44"/>
      <c r="Q26" s="44"/>
    </row>
    <row r="27" spans="3:27" ht="11.25" customHeight="1" x14ac:dyDescent="0.2">
      <c r="C27" s="39">
        <v>44949</v>
      </c>
      <c r="D27" s="2" t="s">
        <v>131</v>
      </c>
      <c r="E27"/>
      <c r="F27" s="24" t="s">
        <v>249</v>
      </c>
      <c r="G27" s="52" t="s">
        <v>380</v>
      </c>
      <c r="H27" s="129"/>
      <c r="I27"/>
      <c r="J27"/>
      <c r="K27"/>
      <c r="L27"/>
      <c r="M27"/>
      <c r="N27"/>
      <c r="O27"/>
      <c r="P27" s="10"/>
    </row>
    <row r="28" spans="3:27" ht="11.25" customHeight="1" x14ac:dyDescent="0.2">
      <c r="C28" s="39">
        <v>44950</v>
      </c>
      <c r="D28" s="3" t="s">
        <v>127</v>
      </c>
      <c r="E28"/>
      <c r="F28" s="24" t="s">
        <v>285</v>
      </c>
      <c r="G28" s="52" t="s">
        <v>375</v>
      </c>
      <c r="H28" s="129"/>
      <c r="I28"/>
      <c r="J28"/>
      <c r="K28"/>
      <c r="L28"/>
      <c r="M28"/>
      <c r="N28"/>
      <c r="O28"/>
      <c r="P28" s="10"/>
    </row>
    <row r="29" spans="3:27" ht="11.25" customHeight="1" x14ac:dyDescent="0.2">
      <c r="C29" s="48">
        <v>44952</v>
      </c>
      <c r="D29" s="76" t="s">
        <v>126</v>
      </c>
      <c r="E29" s="61"/>
      <c r="F29" s="77">
        <v>42768</v>
      </c>
      <c r="G29" s="78">
        <v>44049</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37687</v>
      </c>
      <c r="G35" s="53">
        <v>44049</v>
      </c>
      <c r="H35" s="130"/>
      <c r="I35" s="10"/>
      <c r="J35"/>
      <c r="K35"/>
      <c r="L35"/>
      <c r="M35"/>
      <c r="N35"/>
      <c r="O35"/>
      <c r="P35" s="10"/>
    </row>
    <row r="36" spans="3:24" ht="11.25" hidden="1" customHeight="1" outlineLevel="1" x14ac:dyDescent="0.2">
      <c r="C36" s="12" t="str">
        <f>_xll.SNL.Clients.Office.Excel.Functions.SNLTable(1,AEP!F36:J36,AEP!C41:C113,AEP!F37:J37,,"Options:Curr=USD,Mag=SNLstandard,ConvMethod=SNLrecommended")</f>
        <v>SNLTable</v>
      </c>
      <c r="E36"/>
      <c r="F36" s="11">
        <f>F20</f>
        <v>4006321</v>
      </c>
      <c r="G36" s="54">
        <f>F20</f>
        <v>4006321</v>
      </c>
      <c r="H36" s="11">
        <f>F20</f>
        <v>4006321</v>
      </c>
      <c r="I36" s="11">
        <f>F20</f>
        <v>4006321</v>
      </c>
      <c r="J36" s="11">
        <f>F20</f>
        <v>4006321</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American Electric Power Company,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37.461654456766603</v>
      </c>
      <c r="G42" s="55">
        <v>37.001780688977199</v>
      </c>
      <c r="H42" s="31">
        <v>38.599637050712602</v>
      </c>
      <c r="I42" s="14">
        <v>42.555894252122897</v>
      </c>
      <c r="J42" s="14">
        <v>44.133973047071102</v>
      </c>
      <c r="K42"/>
      <c r="L42"/>
      <c r="M42"/>
      <c r="N42"/>
      <c r="O42"/>
      <c r="P42" s="10"/>
      <c r="S42" s="25" t="s">
        <v>336</v>
      </c>
      <c r="T42" s="25">
        <v>4056935</v>
      </c>
      <c r="V42" s="8" t="str">
        <f>_xll.SNL.Clients.Office.Excel.Functions.SNLTable(1,AEP!X42,AEP!W48:W56,AEP!X43,,"Options:Curr=USD,Mag=SNLstandard,ConvMethod=SNLrecommended")</f>
        <v>SNLTable</v>
      </c>
      <c r="W42" s="3"/>
      <c r="X42" s="7">
        <f>F36</f>
        <v>4006321</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62.053567701070897</v>
      </c>
      <c r="G44" s="55">
        <v>62.5142464120648</v>
      </c>
      <c r="H44" s="31">
        <v>60.634355135850399</v>
      </c>
      <c r="I44" s="14">
        <v>57.131451293669301</v>
      </c>
      <c r="J44" s="14">
        <v>55.773110785032998</v>
      </c>
      <c r="K44"/>
      <c r="L44"/>
      <c r="M44"/>
      <c r="N44"/>
      <c r="O44"/>
      <c r="P44" s="10"/>
      <c r="S44" s="25" t="s">
        <v>409</v>
      </c>
      <c r="T44" s="25">
        <v>4024697</v>
      </c>
      <c r="V44" s="3"/>
      <c r="W44" s="3"/>
      <c r="X44" s="7">
        <v>1</v>
      </c>
    </row>
    <row r="45" spans="3:24" ht="11.25" customHeight="1" x14ac:dyDescent="0.2">
      <c r="C45" s="39">
        <v>18861</v>
      </c>
      <c r="D45" s="3" t="s">
        <v>164</v>
      </c>
      <c r="E45"/>
      <c r="F45" s="14">
        <v>53.420080122772497</v>
      </c>
      <c r="G45" s="55">
        <v>53.755201178243603</v>
      </c>
      <c r="H45" s="31">
        <v>51.3370729299996</v>
      </c>
      <c r="I45" s="14">
        <v>48.937131406564902</v>
      </c>
      <c r="J45" s="14">
        <v>47.443719349731602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2.7227232819857901</v>
      </c>
      <c r="G47" s="55">
        <v>2.4256718356742701</v>
      </c>
      <c r="H47" s="14">
        <v>2.23243196693076</v>
      </c>
      <c r="I47" s="14">
        <v>2.5356332703213602</v>
      </c>
      <c r="J47" s="14">
        <v>3.7356930902925001</v>
      </c>
      <c r="K47"/>
      <c r="L47"/>
      <c r="M47"/>
      <c r="N47"/>
      <c r="O47"/>
      <c r="P47" s="10"/>
      <c r="S47" s="25" t="s">
        <v>216</v>
      </c>
      <c r="T47" s="25">
        <v>4056955</v>
      </c>
      <c r="V47" s="3"/>
      <c r="W47" s="3"/>
      <c r="X47" s="7"/>
    </row>
    <row r="48" spans="3:24" ht="11.25" customHeight="1" x14ac:dyDescent="0.2">
      <c r="C48" s="39">
        <v>18778</v>
      </c>
      <c r="D48" s="3" t="s">
        <v>198</v>
      </c>
      <c r="E48"/>
      <c r="F48" s="14">
        <v>2.7227232819857901</v>
      </c>
      <c r="G48" s="55">
        <v>2.4256718356742701</v>
      </c>
      <c r="H48" s="14">
        <v>2.23243196693076</v>
      </c>
      <c r="I48" s="14">
        <v>2.5356332703213602</v>
      </c>
      <c r="J48" s="14">
        <v>3.7356930902925001</v>
      </c>
      <c r="K48" s="4"/>
      <c r="L48" s="4"/>
      <c r="M48" s="4"/>
      <c r="N48" s="4"/>
      <c r="O48" s="4"/>
      <c r="P48" s="44"/>
      <c r="Q48" s="44"/>
      <c r="S48" s="25" t="s">
        <v>5</v>
      </c>
      <c r="T48" s="25">
        <v>4022309</v>
      </c>
      <c r="V48" s="17" t="s">
        <v>175</v>
      </c>
      <c r="W48" s="114">
        <v>7597</v>
      </c>
      <c r="X48" s="20">
        <v>5072400</v>
      </c>
    </row>
    <row r="49" spans="3:28" ht="11.25" customHeight="1" x14ac:dyDescent="0.2">
      <c r="C49" s="39">
        <v>7270</v>
      </c>
      <c r="D49" s="3" t="s">
        <v>149</v>
      </c>
      <c r="E49"/>
      <c r="F49" s="14">
        <v>5.5989492119089297</v>
      </c>
      <c r="G49" s="55">
        <v>5.2957021532126598</v>
      </c>
      <c r="H49" s="14">
        <v>5.2055944055944101</v>
      </c>
      <c r="I49" s="14">
        <v>5.5174725721251496</v>
      </c>
      <c r="J49" s="14">
        <v>6.61441340782123</v>
      </c>
      <c r="K49"/>
      <c r="L49"/>
      <c r="M49"/>
      <c r="N49"/>
      <c r="O49"/>
      <c r="P49" s="10"/>
      <c r="S49" s="25" t="s">
        <v>6</v>
      </c>
      <c r="T49" s="25">
        <v>4057038</v>
      </c>
      <c r="V49" s="17" t="s">
        <v>176</v>
      </c>
      <c r="W49" s="114">
        <v>7598</v>
      </c>
      <c r="X49" s="20">
        <v>2690900</v>
      </c>
    </row>
    <row r="50" spans="3:28" ht="11.25" customHeight="1" x14ac:dyDescent="0.2">
      <c r="C50" s="39">
        <v>11512</v>
      </c>
      <c r="D50" s="3" t="s">
        <v>199</v>
      </c>
      <c r="E50"/>
      <c r="F50" s="14">
        <v>5.6086231340171802</v>
      </c>
      <c r="G50" s="55">
        <v>5.2957021532126598</v>
      </c>
      <c r="H50" s="14">
        <v>5.3514219114219097</v>
      </c>
      <c r="I50" s="14">
        <v>5.5891913856156004</v>
      </c>
      <c r="J50" s="14">
        <v>6.4449162011173202</v>
      </c>
      <c r="K50"/>
      <c r="L50"/>
      <c r="M50"/>
      <c r="N50"/>
      <c r="O50"/>
      <c r="P50" s="10"/>
      <c r="S50" s="25" t="s">
        <v>270</v>
      </c>
      <c r="T50" s="25">
        <v>4135391</v>
      </c>
      <c r="V50" s="18" t="s">
        <v>177</v>
      </c>
      <c r="W50" s="115">
        <v>7599</v>
      </c>
      <c r="X50" s="20">
        <v>1526900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1798000</v>
      </c>
    </row>
    <row r="52" spans="3:28" ht="11.25" customHeight="1" x14ac:dyDescent="0.2">
      <c r="C52" s="39">
        <v>18788</v>
      </c>
      <c r="D52" s="3" t="s">
        <v>211</v>
      </c>
      <c r="E52"/>
      <c r="F52" s="14">
        <v>5.4801003917362996</v>
      </c>
      <c r="G52" s="55">
        <v>5.3568388356119998</v>
      </c>
      <c r="H52" s="14">
        <v>5.1335706609349803</v>
      </c>
      <c r="I52" s="14">
        <v>4.5147337702986299</v>
      </c>
      <c r="J52" s="14">
        <v>3.6592383317285799</v>
      </c>
      <c r="K52"/>
      <c r="L52"/>
      <c r="M52"/>
      <c r="N52"/>
      <c r="O52"/>
      <c r="P52" s="10"/>
      <c r="S52" s="25" t="s">
        <v>7</v>
      </c>
      <c r="T52" s="25">
        <v>4007308</v>
      </c>
      <c r="V52" s="19" t="s">
        <v>179</v>
      </c>
      <c r="W52" s="114">
        <v>7601</v>
      </c>
      <c r="X52" s="20">
        <v>1518000</v>
      </c>
    </row>
    <row r="53" spans="3:28" ht="11.25" customHeight="1" x14ac:dyDescent="0.2">
      <c r="C53" s="39">
        <v>18794</v>
      </c>
      <c r="D53" s="3" t="s">
        <v>200</v>
      </c>
      <c r="E53"/>
      <c r="F53" s="14">
        <v>4.17329663914603</v>
      </c>
      <c r="G53" s="55">
        <v>4.9076949472419997</v>
      </c>
      <c r="H53" s="14">
        <v>5.19300699300699</v>
      </c>
      <c r="I53" s="14">
        <v>5.8558512799674904</v>
      </c>
      <c r="J53" s="14">
        <v>6.0069273743016796</v>
      </c>
      <c r="K53"/>
      <c r="L53"/>
      <c r="M53"/>
      <c r="N53"/>
      <c r="O53"/>
      <c r="P53" s="10"/>
      <c r="S53" s="25" t="s">
        <v>218</v>
      </c>
      <c r="T53" s="25">
        <v>4272394</v>
      </c>
      <c r="V53" s="17" t="s">
        <v>180</v>
      </c>
      <c r="W53" s="114">
        <v>7602</v>
      </c>
      <c r="X53" s="20">
        <v>24285900</v>
      </c>
    </row>
    <row r="54" spans="3:28" ht="11.25" customHeight="1" x14ac:dyDescent="0.2">
      <c r="C54" s="39">
        <v>18792</v>
      </c>
      <c r="D54" s="3" t="s">
        <v>201</v>
      </c>
      <c r="E54"/>
      <c r="F54" s="14">
        <v>10.575740485299001</v>
      </c>
      <c r="G54" s="55">
        <v>14.023172117858699</v>
      </c>
      <c r="H54" s="14">
        <v>15.9685423170558</v>
      </c>
      <c r="I54" s="14">
        <v>19.733843909331998</v>
      </c>
      <c r="J54" s="14">
        <v>20.8948023815542</v>
      </c>
      <c r="K54"/>
      <c r="L54"/>
      <c r="M54"/>
      <c r="N54"/>
      <c r="O54"/>
      <c r="P54" s="10"/>
      <c r="S54" s="25" t="s">
        <v>8</v>
      </c>
      <c r="T54" s="25">
        <v>4006321</v>
      </c>
      <c r="V54" s="26" t="s">
        <v>184</v>
      </c>
      <c r="W54" s="116"/>
      <c r="X54" s="20"/>
    </row>
    <row r="55" spans="3:28" ht="11.25" customHeight="1" x14ac:dyDescent="0.2">
      <c r="C55" s="39">
        <v>11576</v>
      </c>
      <c r="D55" s="3" t="s">
        <v>202</v>
      </c>
      <c r="E55"/>
      <c r="F55" s="14">
        <v>4.2023184054707698</v>
      </c>
      <c r="G55" s="55">
        <v>4.2880672557261699</v>
      </c>
      <c r="H55" s="14">
        <v>4.9814452214452203</v>
      </c>
      <c r="I55" s="14">
        <v>6.3059731816334796</v>
      </c>
      <c r="J55" s="14">
        <v>5.7713966480446901</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8</v>
      </c>
    </row>
    <row r="57" spans="3:28" ht="11.25" customHeight="1" x14ac:dyDescent="0.2">
      <c r="C57" s="39">
        <v>6419</v>
      </c>
      <c r="D57" s="3" t="s">
        <v>165</v>
      </c>
      <c r="E57"/>
      <c r="F57" s="14">
        <v>0.628421061102304</v>
      </c>
      <c r="G57" s="55">
        <v>0.43836320227265901</v>
      </c>
      <c r="H57" s="14">
        <v>0.39593750910273701</v>
      </c>
      <c r="I57" s="14">
        <v>0.47566136342614002</v>
      </c>
      <c r="J57" s="14">
        <v>0.51419970258605097</v>
      </c>
      <c r="K57"/>
      <c r="L57"/>
      <c r="M57"/>
      <c r="N57"/>
      <c r="O57"/>
      <c r="P57" s="10"/>
      <c r="S57" s="25" t="s">
        <v>339</v>
      </c>
      <c r="T57" s="25">
        <v>4963960</v>
      </c>
    </row>
    <row r="58" spans="3:28" ht="11.25" customHeight="1" x14ac:dyDescent="0.2">
      <c r="C58" s="39">
        <v>4963</v>
      </c>
      <c r="D58" s="3" t="s">
        <v>203</v>
      </c>
      <c r="E58"/>
      <c r="F58" s="14">
        <v>1.63841588698512</v>
      </c>
      <c r="G58" s="55">
        <v>1.6713085754169801</v>
      </c>
      <c r="H58" s="14">
        <v>1.54868629853564</v>
      </c>
      <c r="I58" s="14">
        <v>1.3403202619179999</v>
      </c>
      <c r="J58" s="14">
        <v>1.2618873405556501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5072400</v>
      </c>
      <c r="G61" s="56">
        <v>4623500</v>
      </c>
      <c r="H61" s="13">
        <v>4494600</v>
      </c>
      <c r="I61" s="13">
        <v>3664000</v>
      </c>
      <c r="J61" s="13">
        <v>3451300</v>
      </c>
      <c r="K61"/>
      <c r="L61"/>
      <c r="M61"/>
      <c r="N61"/>
      <c r="O61"/>
      <c r="P61" s="10"/>
      <c r="S61" s="25" t="s">
        <v>410</v>
      </c>
      <c r="T61" s="25">
        <v>4086899</v>
      </c>
      <c r="V61" s="28" t="s">
        <v>149</v>
      </c>
      <c r="X61" s="27">
        <f>IF(ISNUMBER(F49),F49,NA())</f>
        <v>5.5989492119089297</v>
      </c>
      <c r="Y61" s="27">
        <f>IF(ISNUMBER(G49),G49,NA())</f>
        <v>5.2957021532126598</v>
      </c>
      <c r="Z61" s="27">
        <f>IF(ISNUMBER(H49),H49,NA())</f>
        <v>5.2055944055944101</v>
      </c>
      <c r="AA61" s="27">
        <f>IF(ISNUMBER(I49),I49,NA())</f>
        <v>5.5174725721251496</v>
      </c>
      <c r="AB61" s="27">
        <f>IF(ISNUMBER(J49),J49,NA())</f>
        <v>6.61441340782123</v>
      </c>
    </row>
    <row r="62" spans="3:28" ht="11.25" customHeight="1" x14ac:dyDescent="0.2">
      <c r="C62" s="39">
        <v>7598</v>
      </c>
      <c r="D62" s="3" t="s">
        <v>205</v>
      </c>
      <c r="E62"/>
      <c r="F62" s="13">
        <v>2690900</v>
      </c>
      <c r="G62" s="56">
        <v>3602400</v>
      </c>
      <c r="H62" s="13">
        <v>2087600</v>
      </c>
      <c r="I62" s="13">
        <v>1568500</v>
      </c>
      <c r="J62" s="13">
        <v>2368300</v>
      </c>
      <c r="K62"/>
      <c r="L62"/>
      <c r="M62"/>
      <c r="N62"/>
      <c r="O62"/>
      <c r="P62" s="10"/>
      <c r="S62" s="25" t="s">
        <v>11</v>
      </c>
      <c r="T62" s="25">
        <v>4056975</v>
      </c>
      <c r="V62" s="118" t="s">
        <v>188</v>
      </c>
    </row>
    <row r="63" spans="3:28" ht="11.25" customHeight="1" x14ac:dyDescent="0.2">
      <c r="C63" s="39">
        <v>7599</v>
      </c>
      <c r="D63" s="3" t="s">
        <v>206</v>
      </c>
      <c r="E63"/>
      <c r="F63" s="13">
        <v>1526900</v>
      </c>
      <c r="G63" s="56">
        <v>2715500</v>
      </c>
      <c r="H63" s="13">
        <v>3071000</v>
      </c>
      <c r="I63" s="13">
        <v>2013200</v>
      </c>
      <c r="J63" s="13">
        <v>1371700</v>
      </c>
      <c r="K63"/>
      <c r="L63"/>
      <c r="M63"/>
      <c r="N63"/>
      <c r="O63"/>
      <c r="P63" s="10"/>
      <c r="S63" s="25" t="s">
        <v>271</v>
      </c>
      <c r="T63" s="25">
        <v>4098671</v>
      </c>
      <c r="V63" s="28" t="s">
        <v>189</v>
      </c>
    </row>
    <row r="64" spans="3:28" ht="11.25" customHeight="1" x14ac:dyDescent="0.2">
      <c r="C64" s="39">
        <v>7600</v>
      </c>
      <c r="D64" s="3" t="s">
        <v>207</v>
      </c>
      <c r="E64"/>
      <c r="F64" s="13">
        <v>1798000</v>
      </c>
      <c r="G64" s="56">
        <v>786900</v>
      </c>
      <c r="H64" s="13">
        <v>789500</v>
      </c>
      <c r="I64" s="13">
        <v>1712200</v>
      </c>
      <c r="J64" s="13">
        <v>1395500</v>
      </c>
      <c r="K64"/>
      <c r="L64"/>
      <c r="M64"/>
      <c r="N64"/>
      <c r="O64"/>
      <c r="P64" s="10"/>
      <c r="S64" s="25" t="s">
        <v>396</v>
      </c>
      <c r="T64" s="25">
        <v>4545218</v>
      </c>
      <c r="V64" s="28" t="s">
        <v>190</v>
      </c>
    </row>
    <row r="65" spans="3:28" ht="11.25" customHeight="1" x14ac:dyDescent="0.2">
      <c r="C65" s="39">
        <v>7601</v>
      </c>
      <c r="D65" s="3" t="s">
        <v>208</v>
      </c>
      <c r="E65"/>
      <c r="F65" s="13">
        <v>1518000</v>
      </c>
      <c r="G65" s="56">
        <v>1759000</v>
      </c>
      <c r="H65" s="13">
        <v>763900</v>
      </c>
      <c r="I65" s="13">
        <v>575100</v>
      </c>
      <c r="J65" s="13">
        <v>1353500</v>
      </c>
      <c r="K65"/>
      <c r="L65"/>
      <c r="M65"/>
      <c r="N65"/>
      <c r="O65"/>
      <c r="P65" s="10"/>
      <c r="S65" s="25" t="s">
        <v>219</v>
      </c>
      <c r="T65" s="25">
        <v>4057157</v>
      </c>
      <c r="V65" s="28" t="s">
        <v>165</v>
      </c>
      <c r="X65" s="27">
        <f>IF(ISNUMBER(F57),F57,NA())</f>
        <v>0.628421061102304</v>
      </c>
      <c r="Y65" s="27">
        <f>IF(ISNUMBER(G57),G57,NA())</f>
        <v>0.43836320227265901</v>
      </c>
      <c r="Z65" s="27">
        <f>IF(ISNUMBER(H57),H57,NA())</f>
        <v>0.39593750910273701</v>
      </c>
      <c r="AA65" s="27">
        <f>IF(ISNUMBER(I57),I57,NA())</f>
        <v>0.47566136342614002</v>
      </c>
      <c r="AB65" s="27">
        <f>IF(ISNUMBER(J57),J57,NA())</f>
        <v>0.51419970258605097</v>
      </c>
    </row>
    <row r="66" spans="3:28" ht="11.25" customHeight="1" x14ac:dyDescent="0.2">
      <c r="C66" s="39">
        <v>7602</v>
      </c>
      <c r="D66" s="3" t="s">
        <v>209</v>
      </c>
      <c r="E66"/>
      <c r="F66" s="13">
        <v>24285900</v>
      </c>
      <c r="G66" s="56">
        <v>20648100</v>
      </c>
      <c r="H66" s="13">
        <v>18927500</v>
      </c>
      <c r="I66" s="13">
        <v>16241100</v>
      </c>
      <c r="J66" s="13">
        <v>13371900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37.461654456766603</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16792000</v>
      </c>
      <c r="G69" s="56">
        <v>14918500</v>
      </c>
      <c r="H69" s="13">
        <v>15561400</v>
      </c>
      <c r="I69" s="13">
        <v>16195700</v>
      </c>
      <c r="J69" s="13">
        <v>15424900</v>
      </c>
      <c r="K69" s="4"/>
      <c r="L69" s="4"/>
      <c r="M69" s="4"/>
      <c r="N69"/>
      <c r="O69"/>
      <c r="P69" s="10"/>
      <c r="S69" s="25" t="s">
        <v>341</v>
      </c>
      <c r="T69" s="25">
        <v>4057049</v>
      </c>
      <c r="V69" s="28" t="str">
        <f>"Total Debt -"</f>
        <v>Total Debt -</v>
      </c>
      <c r="X69" s="47">
        <f>F44</f>
        <v>62.053567701070897</v>
      </c>
    </row>
    <row r="70" spans="3:28" ht="11.25" customHeight="1" x14ac:dyDescent="0.2">
      <c r="C70" s="39">
        <v>18630</v>
      </c>
      <c r="D70" s="3" t="s">
        <v>136</v>
      </c>
      <c r="F70" s="13">
        <v>5466300</v>
      </c>
      <c r="G70" s="56">
        <v>4369700</v>
      </c>
      <c r="H70" s="13">
        <v>5106100</v>
      </c>
      <c r="I70" s="13">
        <v>5786500</v>
      </c>
      <c r="J70" s="13">
        <v>5311800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5.4801003917362996</v>
      </c>
      <c r="Y71" s="27">
        <f>IF(ISNUMBER(G52),G52,NA())</f>
        <v>5.3568388356119998</v>
      </c>
      <c r="Z71" s="27">
        <f>IF(ISNUMBER(H52),H52,NA())</f>
        <v>5.1335706609349803</v>
      </c>
      <c r="AA71" s="27">
        <f>IF(ISNUMBER(I52),I52,NA())</f>
        <v>4.5147337702986299</v>
      </c>
      <c r="AB71" s="27">
        <f>IF(ISNUMBER(J52),J52,NA())</f>
        <v>3.6592383317285799</v>
      </c>
    </row>
    <row r="72" spans="3:28" ht="11.25" customHeight="1" x14ac:dyDescent="0.2">
      <c r="C72" s="39">
        <v>18632</v>
      </c>
      <c r="D72" s="3" t="s">
        <v>138</v>
      </c>
      <c r="E72" s="5"/>
      <c r="F72" s="13">
        <v>3669500</v>
      </c>
      <c r="G72" s="56">
        <v>3582800</v>
      </c>
      <c r="H72" s="13">
        <v>3957600</v>
      </c>
      <c r="I72" s="13">
        <v>4226600</v>
      </c>
      <c r="J72" s="13">
        <v>3670800</v>
      </c>
      <c r="K72"/>
      <c r="L72"/>
      <c r="M72"/>
      <c r="N72"/>
      <c r="O72"/>
      <c r="P72" s="10"/>
      <c r="S72" s="25" t="s">
        <v>272</v>
      </c>
      <c r="T72" s="25">
        <v>4082886</v>
      </c>
    </row>
    <row r="73" spans="3:28" ht="11.25" customHeight="1" x14ac:dyDescent="0.2">
      <c r="C73" s="39">
        <v>18636</v>
      </c>
      <c r="D73" s="3" t="s">
        <v>139</v>
      </c>
      <c r="F73" s="13">
        <v>2825700</v>
      </c>
      <c r="G73" s="56">
        <v>2682800</v>
      </c>
      <c r="H73" s="13">
        <v>2514500</v>
      </c>
      <c r="I73" s="13">
        <v>2286600</v>
      </c>
      <c r="J73" s="13">
        <v>1997200</v>
      </c>
      <c r="K73"/>
      <c r="L73"/>
      <c r="M73"/>
      <c r="N73"/>
      <c r="O73"/>
      <c r="P73" s="10"/>
      <c r="S73" s="25" t="s">
        <v>397</v>
      </c>
      <c r="T73" s="25">
        <v>4235589</v>
      </c>
    </row>
    <row r="74" spans="3:28" ht="11.25" customHeight="1" x14ac:dyDescent="0.2">
      <c r="C74" s="39">
        <v>18635</v>
      </c>
      <c r="D74" s="3" t="s">
        <v>140</v>
      </c>
      <c r="F74" s="13" t="s">
        <v>320</v>
      </c>
      <c r="G74" s="56" t="s">
        <v>320</v>
      </c>
      <c r="H74" s="13" t="s">
        <v>320</v>
      </c>
      <c r="I74" s="13" t="s">
        <v>320</v>
      </c>
      <c r="J74" s="13" t="s">
        <v>320</v>
      </c>
      <c r="K74"/>
      <c r="L74"/>
      <c r="M74"/>
      <c r="N74"/>
      <c r="O74"/>
      <c r="P74" s="10"/>
      <c r="S74" s="25" t="s">
        <v>289</v>
      </c>
      <c r="T74" s="25">
        <v>4304864</v>
      </c>
    </row>
    <row r="75" spans="3:28" ht="11.25" customHeight="1" x14ac:dyDescent="0.2">
      <c r="C75" s="39">
        <v>18634</v>
      </c>
      <c r="D75" s="3" t="s">
        <v>141</v>
      </c>
      <c r="F75" s="13">
        <v>13369100</v>
      </c>
      <c r="G75" s="56">
        <v>11930800</v>
      </c>
      <c r="H75" s="13">
        <v>12812700</v>
      </c>
      <c r="I75" s="13">
        <v>13442400</v>
      </c>
      <c r="J75" s="13">
        <v>12039200</v>
      </c>
      <c r="K75"/>
      <c r="L75"/>
      <c r="M75"/>
      <c r="N75"/>
      <c r="O75"/>
      <c r="P75" s="10"/>
      <c r="S75" s="25" t="s">
        <v>16</v>
      </c>
      <c r="T75" s="25">
        <v>4056958</v>
      </c>
    </row>
    <row r="76" spans="3:28" ht="11.25" customHeight="1" x14ac:dyDescent="0.2">
      <c r="C76" s="39">
        <v>6200</v>
      </c>
      <c r="D76" s="3" t="s">
        <v>142</v>
      </c>
      <c r="F76" s="13">
        <v>6713700</v>
      </c>
      <c r="G76" s="56">
        <v>6173200</v>
      </c>
      <c r="H76" s="13">
        <v>5583000</v>
      </c>
      <c r="I76" s="13">
        <v>5431400</v>
      </c>
      <c r="J76" s="13">
        <v>5919900</v>
      </c>
      <c r="K76"/>
      <c r="L76"/>
      <c r="M76"/>
      <c r="N76"/>
      <c r="O76"/>
      <c r="P76" s="10"/>
      <c r="S76" s="25" t="s">
        <v>313</v>
      </c>
      <c r="T76" s="25">
        <v>4246977</v>
      </c>
    </row>
    <row r="77" spans="3:28" ht="11.25" customHeight="1" x14ac:dyDescent="0.2">
      <c r="C77" s="39">
        <v>28017</v>
      </c>
      <c r="D77" s="3" t="s">
        <v>151</v>
      </c>
      <c r="E77"/>
      <c r="F77" s="13">
        <v>6725300</v>
      </c>
      <c r="G77" s="56">
        <v>6173200</v>
      </c>
      <c r="H77" s="13">
        <v>5739400</v>
      </c>
      <c r="I77" s="13">
        <v>5502000</v>
      </c>
      <c r="J77" s="13">
        <v>5768200</v>
      </c>
      <c r="K77"/>
      <c r="L77"/>
      <c r="M77"/>
      <c r="N77"/>
      <c r="O77"/>
      <c r="P77" s="10"/>
      <c r="S77" s="25" t="s">
        <v>273</v>
      </c>
      <c r="T77" s="25">
        <v>4142320</v>
      </c>
    </row>
    <row r="78" spans="3:28" ht="11.25" customHeight="1" x14ac:dyDescent="0.2">
      <c r="C78" s="39">
        <v>4424</v>
      </c>
      <c r="D78" s="3" t="s">
        <v>143</v>
      </c>
      <c r="F78" s="13">
        <v>2603600</v>
      </c>
      <c r="G78" s="56">
        <v>2237200</v>
      </c>
      <c r="H78" s="13">
        <v>1906900</v>
      </c>
      <c r="I78" s="13">
        <v>2046600</v>
      </c>
      <c r="J78" s="13">
        <v>2898600</v>
      </c>
      <c r="K78"/>
      <c r="L78"/>
      <c r="M78"/>
      <c r="N78"/>
      <c r="O78"/>
      <c r="P78" s="10"/>
      <c r="S78" s="25" t="s">
        <v>274</v>
      </c>
      <c r="T78" s="25">
        <v>4237697</v>
      </c>
    </row>
    <row r="79" spans="3:28" ht="11.25" customHeight="1" x14ac:dyDescent="0.2">
      <c r="C79" s="39">
        <v>4427</v>
      </c>
      <c r="D79" s="3" t="s">
        <v>144</v>
      </c>
      <c r="F79" s="13">
        <v>115500</v>
      </c>
      <c r="G79" s="56">
        <v>40500</v>
      </c>
      <c r="H79" s="13">
        <v>-12900</v>
      </c>
      <c r="I79" s="13">
        <v>115300</v>
      </c>
      <c r="J79" s="13">
        <v>969700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2488100</v>
      </c>
      <c r="G81" s="93">
        <v>2196700</v>
      </c>
      <c r="H81" s="92">
        <v>1919800</v>
      </c>
      <c r="I81" s="92">
        <v>1931300</v>
      </c>
      <c r="J81" s="92">
        <v>1928900</v>
      </c>
      <c r="K81"/>
      <c r="L81"/>
      <c r="M81"/>
      <c r="N81"/>
      <c r="O81"/>
      <c r="P81" s="10"/>
      <c r="S81" s="25" t="s">
        <v>276</v>
      </c>
      <c r="T81" s="25">
        <v>4276419</v>
      </c>
    </row>
    <row r="82" spans="3:20" ht="11.25" customHeight="1" x14ac:dyDescent="0.2">
      <c r="C82" s="39">
        <v>833</v>
      </c>
      <c r="D82" s="94" t="s">
        <v>147</v>
      </c>
      <c r="E82" s="95"/>
      <c r="F82" s="96">
        <v>2488100</v>
      </c>
      <c r="G82" s="97">
        <v>2196700</v>
      </c>
      <c r="H82" s="96">
        <v>1919800</v>
      </c>
      <c r="I82" s="96">
        <v>1931300</v>
      </c>
      <c r="J82" s="96">
        <v>1928900</v>
      </c>
      <c r="K82"/>
      <c r="L82"/>
      <c r="M82"/>
      <c r="N82"/>
      <c r="O82"/>
      <c r="P82" s="10"/>
      <c r="S82" s="25" t="s">
        <v>17</v>
      </c>
      <c r="T82" s="25">
        <v>4057059</v>
      </c>
    </row>
    <row r="83" spans="3:20" ht="11.25" customHeight="1" x14ac:dyDescent="0.2">
      <c r="C83" s="39">
        <v>47814</v>
      </c>
      <c r="D83" s="32" t="s">
        <v>191</v>
      </c>
      <c r="F83" s="13">
        <v>0</v>
      </c>
      <c r="G83" s="56">
        <v>-3400</v>
      </c>
      <c r="H83" s="13">
        <v>-1300</v>
      </c>
      <c r="I83" s="13">
        <v>7500</v>
      </c>
      <c r="J83" s="13">
        <v>16300</v>
      </c>
      <c r="K83" s="16"/>
      <c r="L83"/>
      <c r="M83"/>
      <c r="N83"/>
      <c r="O83"/>
      <c r="P83" s="10"/>
      <c r="S83" s="25" t="s">
        <v>18</v>
      </c>
      <c r="T83" s="25">
        <v>4057141</v>
      </c>
    </row>
    <row r="84" spans="3:20" ht="11.25" customHeight="1" x14ac:dyDescent="0.2">
      <c r="C84" s="39">
        <v>47813</v>
      </c>
      <c r="D84" s="29" t="s">
        <v>192</v>
      </c>
      <c r="E84"/>
      <c r="F84" s="13">
        <v>2488100</v>
      </c>
      <c r="G84" s="56">
        <v>2200100</v>
      </c>
      <c r="H84" s="13">
        <v>1921100</v>
      </c>
      <c r="I84" s="13">
        <v>1923800</v>
      </c>
      <c r="J84" s="13">
        <v>1912600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7809200</v>
      </c>
      <c r="G87" s="56">
        <v>4351500</v>
      </c>
      <c r="H87" s="13">
        <v>4077800</v>
      </c>
      <c r="I87" s="13">
        <v>4113900</v>
      </c>
      <c r="J87" s="13">
        <v>4253100</v>
      </c>
      <c r="K87"/>
      <c r="L87"/>
      <c r="M87"/>
      <c r="N87"/>
      <c r="O87"/>
      <c r="P87" s="10"/>
      <c r="S87" s="25" t="s">
        <v>21</v>
      </c>
      <c r="T87" s="25">
        <v>4057039</v>
      </c>
    </row>
    <row r="88" spans="3:20" ht="11.25" customHeight="1" x14ac:dyDescent="0.2">
      <c r="C88" s="39">
        <v>18807</v>
      </c>
      <c r="D88" s="3" t="s">
        <v>153</v>
      </c>
      <c r="E88"/>
      <c r="F88" s="13">
        <v>66579600</v>
      </c>
      <c r="G88" s="56">
        <v>64768000</v>
      </c>
      <c r="H88" s="13">
        <v>61095500</v>
      </c>
      <c r="I88" s="13">
        <v>55099100</v>
      </c>
      <c r="J88" s="13">
        <v>50261500</v>
      </c>
      <c r="K88"/>
      <c r="L88"/>
      <c r="M88"/>
      <c r="N88"/>
      <c r="O88"/>
      <c r="P88" s="10"/>
      <c r="S88" s="25" t="s">
        <v>22</v>
      </c>
      <c r="T88" s="25">
        <v>4057113</v>
      </c>
    </row>
    <row r="89" spans="3:20" ht="11.25" customHeight="1" x14ac:dyDescent="0.2">
      <c r="C89" s="39">
        <v>18851</v>
      </c>
      <c r="D89" s="3" t="s">
        <v>154</v>
      </c>
      <c r="E89"/>
      <c r="F89" s="13">
        <v>267000</v>
      </c>
      <c r="G89" s="56">
        <v>242200</v>
      </c>
      <c r="H89" s="13">
        <v>254000</v>
      </c>
      <c r="I89" s="13">
        <v>254000</v>
      </c>
      <c r="J89" s="13">
        <v>282100</v>
      </c>
      <c r="K89"/>
      <c r="L89"/>
      <c r="M89"/>
      <c r="N89"/>
      <c r="O89"/>
      <c r="P89" s="10"/>
      <c r="S89" s="25" t="s">
        <v>342</v>
      </c>
      <c r="T89" s="25">
        <v>4393379</v>
      </c>
    </row>
    <row r="90" spans="3:20" ht="11.25" customHeight="1" x14ac:dyDescent="0.2">
      <c r="C90" s="39">
        <v>18823</v>
      </c>
      <c r="D90" s="3" t="s">
        <v>155</v>
      </c>
      <c r="E90"/>
      <c r="F90" s="13">
        <v>5314500</v>
      </c>
      <c r="G90" s="56">
        <v>4713000</v>
      </c>
      <c r="H90" s="13">
        <v>4332300</v>
      </c>
      <c r="I90" s="13">
        <v>3321100</v>
      </c>
      <c r="J90" s="13">
        <v>3339900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87668700</v>
      </c>
      <c r="G92" s="97">
        <v>80757200</v>
      </c>
      <c r="H92" s="96">
        <v>75892300</v>
      </c>
      <c r="I92" s="96">
        <v>68802800</v>
      </c>
      <c r="J92" s="96">
        <v>64729100</v>
      </c>
      <c r="K92"/>
      <c r="L92"/>
      <c r="M92"/>
      <c r="N92"/>
      <c r="O92"/>
      <c r="P92" s="10"/>
      <c r="S92" s="25" t="s">
        <v>24</v>
      </c>
      <c r="T92" s="25">
        <v>4004172</v>
      </c>
    </row>
    <row r="93" spans="3:20" ht="11.25" customHeight="1" x14ac:dyDescent="0.2">
      <c r="C93" s="39">
        <v>6361</v>
      </c>
      <c r="D93" s="3" t="s">
        <v>158</v>
      </c>
      <c r="E93"/>
      <c r="F93" s="13">
        <v>12426700</v>
      </c>
      <c r="G93" s="56">
        <v>9926700</v>
      </c>
      <c r="H93" s="13">
        <v>10299100</v>
      </c>
      <c r="I93" s="13">
        <v>8648800</v>
      </c>
      <c r="J93" s="13">
        <v>8271300</v>
      </c>
      <c r="K93"/>
      <c r="L93"/>
      <c r="M93"/>
      <c r="N93"/>
      <c r="O93"/>
      <c r="P93" s="10"/>
      <c r="S93" s="25" t="s">
        <v>25</v>
      </c>
      <c r="T93" s="25">
        <v>4000672</v>
      </c>
    </row>
    <row r="94" spans="3:20" ht="11.25" customHeight="1" x14ac:dyDescent="0.2">
      <c r="C94" s="39">
        <v>6148</v>
      </c>
      <c r="D94" s="3" t="s">
        <v>159</v>
      </c>
      <c r="E94"/>
      <c r="F94" s="13">
        <v>31989600</v>
      </c>
      <c r="G94" s="56">
        <v>29855800</v>
      </c>
      <c r="H94" s="13">
        <v>26110600</v>
      </c>
      <c r="I94" s="13">
        <v>21881700</v>
      </c>
      <c r="J94" s="13">
        <v>19658400</v>
      </c>
      <c r="K94"/>
      <c r="L94"/>
      <c r="M94"/>
      <c r="N94"/>
      <c r="O94"/>
      <c r="P94" s="10"/>
      <c r="S94" s="25" t="s">
        <v>26</v>
      </c>
      <c r="T94" s="25">
        <v>4059402</v>
      </c>
    </row>
    <row r="95" spans="3:20" ht="11.25" customHeight="1" x14ac:dyDescent="0.2">
      <c r="C95" s="39">
        <v>18082</v>
      </c>
      <c r="D95" s="3" t="s">
        <v>160</v>
      </c>
      <c r="E95"/>
      <c r="F95" s="13">
        <v>3119500</v>
      </c>
      <c r="G95" s="56">
        <v>2970300</v>
      </c>
      <c r="H95" s="13">
        <v>2687200</v>
      </c>
      <c r="I95" s="13">
        <v>2852200</v>
      </c>
      <c r="J95" s="13">
        <v>2526200</v>
      </c>
      <c r="K95"/>
      <c r="L95"/>
      <c r="M95"/>
      <c r="N95"/>
      <c r="O95"/>
      <c r="P95" s="10"/>
      <c r="S95" s="25" t="s">
        <v>27</v>
      </c>
      <c r="T95" s="25">
        <v>4057080</v>
      </c>
    </row>
    <row r="96" spans="3:20" ht="11.25" customHeight="1" x14ac:dyDescent="0.2">
      <c r="C96" s="39">
        <v>845</v>
      </c>
      <c r="D96" s="3" t="s">
        <v>174</v>
      </c>
      <c r="E96"/>
      <c r="F96" s="13">
        <v>37159600</v>
      </c>
      <c r="G96" s="56">
        <v>34720600</v>
      </c>
      <c r="H96" s="13">
        <v>30839300</v>
      </c>
      <c r="I96" s="13">
        <v>25545700</v>
      </c>
      <c r="J96" s="13">
        <v>23109700</v>
      </c>
      <c r="K96"/>
      <c r="L96"/>
      <c r="M96"/>
      <c r="N96"/>
      <c r="O96"/>
      <c r="P96" s="10"/>
      <c r="S96" s="25" t="s">
        <v>28</v>
      </c>
      <c r="T96" s="25">
        <v>4057041</v>
      </c>
    </row>
    <row r="97" spans="3:20" ht="11.25" customHeight="1" x14ac:dyDescent="0.2">
      <c r="C97" s="39">
        <v>49691</v>
      </c>
      <c r="D97" s="32" t="s">
        <v>193</v>
      </c>
      <c r="E97"/>
      <c r="F97" s="13">
        <v>22433200</v>
      </c>
      <c r="G97" s="56">
        <v>20550900</v>
      </c>
      <c r="H97" s="13">
        <v>19632200</v>
      </c>
      <c r="I97" s="13">
        <v>19028400</v>
      </c>
      <c r="J97" s="13">
        <v>18287000</v>
      </c>
      <c r="K97"/>
      <c r="L97"/>
      <c r="M97"/>
      <c r="N97"/>
      <c r="O97"/>
      <c r="P97" s="10"/>
      <c r="S97" s="25" t="s">
        <v>432</v>
      </c>
      <c r="T97" s="25">
        <v>4072145</v>
      </c>
    </row>
    <row r="98" spans="3:20" ht="11.25" customHeight="1" x14ac:dyDescent="0.2">
      <c r="C98" s="48">
        <v>47772</v>
      </c>
      <c r="D98" s="99" t="s">
        <v>194</v>
      </c>
      <c r="E98" s="10"/>
      <c r="F98" s="92">
        <v>247000</v>
      </c>
      <c r="G98" s="93">
        <v>223600</v>
      </c>
      <c r="H98" s="92">
        <v>281000</v>
      </c>
      <c r="I98" s="92">
        <v>31000</v>
      </c>
      <c r="J98" s="92">
        <v>26600</v>
      </c>
      <c r="K98"/>
      <c r="L98"/>
      <c r="M98"/>
      <c r="N98"/>
      <c r="O98"/>
      <c r="P98" s="10"/>
      <c r="S98" s="25" t="s">
        <v>29</v>
      </c>
      <c r="T98" s="25">
        <v>4057081</v>
      </c>
    </row>
    <row r="99" spans="3:20" ht="11.25" customHeight="1" x14ac:dyDescent="0.2">
      <c r="C99" s="39">
        <v>3800</v>
      </c>
      <c r="D99" s="94" t="s">
        <v>161</v>
      </c>
      <c r="E99" s="95"/>
      <c r="F99" s="96">
        <v>22680200</v>
      </c>
      <c r="G99" s="97">
        <v>20774500</v>
      </c>
      <c r="H99" s="96">
        <v>19913200</v>
      </c>
      <c r="I99" s="96">
        <v>19059400</v>
      </c>
      <c r="J99" s="96">
        <v>18313600</v>
      </c>
      <c r="K99"/>
      <c r="L99"/>
      <c r="M99"/>
      <c r="N99"/>
      <c r="O99"/>
      <c r="P99" s="10"/>
      <c r="S99" s="25" t="s">
        <v>282</v>
      </c>
      <c r="T99" s="25">
        <v>4420429</v>
      </c>
    </row>
    <row r="100" spans="3:20" ht="11.25" customHeight="1" x14ac:dyDescent="0.2">
      <c r="C100" s="39">
        <v>18081</v>
      </c>
      <c r="D100" s="3" t="s">
        <v>163</v>
      </c>
      <c r="E100"/>
      <c r="F100" s="13">
        <v>43300</v>
      </c>
      <c r="G100" s="56">
        <v>45200</v>
      </c>
      <c r="H100" s="13">
        <v>108600</v>
      </c>
      <c r="I100" s="13">
        <v>108800</v>
      </c>
      <c r="J100" s="13">
        <v>11900</v>
      </c>
      <c r="K100"/>
      <c r="L100"/>
      <c r="M100"/>
      <c r="N100"/>
      <c r="O100"/>
      <c r="P100" s="10"/>
      <c r="S100" s="25" t="s">
        <v>30</v>
      </c>
      <c r="T100" s="25">
        <v>103347</v>
      </c>
    </row>
    <row r="101" spans="3:20" ht="11.25" customHeight="1" x14ac:dyDescent="0.2">
      <c r="C101" s="39">
        <v>17860</v>
      </c>
      <c r="D101" s="3" t="s">
        <v>162</v>
      </c>
      <c r="E101"/>
      <c r="F101" s="13">
        <v>59883100</v>
      </c>
      <c r="G101" s="56">
        <v>55540300</v>
      </c>
      <c r="H101" s="13">
        <v>50861100</v>
      </c>
      <c r="I101" s="13">
        <v>44713900</v>
      </c>
      <c r="J101" s="13">
        <v>41435200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3839900</v>
      </c>
      <c r="G104" s="56">
        <v>3832900</v>
      </c>
      <c r="H104" s="13">
        <v>4270100</v>
      </c>
      <c r="I104" s="13">
        <v>5223200</v>
      </c>
      <c r="J104" s="13">
        <v>4270400</v>
      </c>
      <c r="K104"/>
      <c r="L104"/>
      <c r="M104"/>
      <c r="N104"/>
      <c r="O104"/>
      <c r="P104" s="10"/>
      <c r="S104" s="25" t="s">
        <v>411</v>
      </c>
      <c r="T104" s="25">
        <v>4057043</v>
      </c>
    </row>
    <row r="105" spans="3:20" ht="11.25" customHeight="1" x14ac:dyDescent="0.2">
      <c r="C105" s="39">
        <v>4993</v>
      </c>
      <c r="D105" s="3" t="s">
        <v>169</v>
      </c>
      <c r="E105"/>
      <c r="F105" s="13">
        <v>-6433900</v>
      </c>
      <c r="G105" s="56">
        <v>-6233900</v>
      </c>
      <c r="H105" s="13">
        <v>-7144500</v>
      </c>
      <c r="I105" s="13">
        <v>-6353600</v>
      </c>
      <c r="J105" s="13">
        <v>-3656400</v>
      </c>
      <c r="K105"/>
      <c r="L105"/>
      <c r="M105"/>
      <c r="N105"/>
      <c r="O105"/>
      <c r="P105" s="10"/>
      <c r="S105" s="25" t="s">
        <v>262</v>
      </c>
      <c r="T105" s="25">
        <v>4057083</v>
      </c>
    </row>
    <row r="106" spans="3:20" ht="11.25" customHeight="1" x14ac:dyDescent="0.2">
      <c r="C106" s="39">
        <v>4992</v>
      </c>
      <c r="D106" s="3" t="s">
        <v>170</v>
      </c>
      <c r="E106"/>
      <c r="F106" s="13">
        <v>2607100</v>
      </c>
      <c r="G106" s="56">
        <v>2406700</v>
      </c>
      <c r="H106" s="13">
        <v>2862900</v>
      </c>
      <c r="I106" s="13">
        <v>1161900</v>
      </c>
      <c r="J106" s="13">
        <v>-604900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13100</v>
      </c>
      <c r="G108" s="56">
        <v>5700</v>
      </c>
      <c r="H108" s="13">
        <v>-11500</v>
      </c>
      <c r="I108" s="13">
        <v>31500</v>
      </c>
      <c r="J108" s="13">
        <v>9100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2.9454264193124802</v>
      </c>
      <c r="G111" s="55">
        <v>2.8113905021343499</v>
      </c>
      <c r="H111" s="14">
        <v>2.6523878726963002</v>
      </c>
      <c r="I111" s="14">
        <v>2.8948192321189601</v>
      </c>
      <c r="J111" s="14">
        <v>3.0553116908162101</v>
      </c>
      <c r="K111"/>
      <c r="L111"/>
      <c r="M111"/>
      <c r="N111"/>
      <c r="O111"/>
      <c r="P111" s="10"/>
      <c r="S111" s="25" t="s">
        <v>292</v>
      </c>
      <c r="T111" s="25">
        <v>4062444</v>
      </c>
    </row>
    <row r="112" spans="3:20" ht="11.25" customHeight="1" x14ac:dyDescent="0.2">
      <c r="C112" s="39">
        <v>284</v>
      </c>
      <c r="D112" s="3" t="s">
        <v>167</v>
      </c>
      <c r="E112"/>
      <c r="F112" s="14">
        <v>11.425822676109</v>
      </c>
      <c r="G112" s="55">
        <v>10.8126134030482</v>
      </c>
      <c r="H112" s="14">
        <v>9.8280299530176407</v>
      </c>
      <c r="I112" s="14">
        <v>10.300774838225401</v>
      </c>
      <c r="J112" s="14">
        <v>10.785987833680799</v>
      </c>
      <c r="K112"/>
      <c r="L112"/>
      <c r="M112"/>
      <c r="N112"/>
      <c r="O112"/>
      <c r="P112" s="10"/>
      <c r="S112" s="25" t="s">
        <v>36</v>
      </c>
      <c r="T112" s="25">
        <v>4057103</v>
      </c>
    </row>
    <row r="113" spans="2:20" ht="11.25" customHeight="1" x14ac:dyDescent="0.2">
      <c r="C113" s="39">
        <v>18791</v>
      </c>
      <c r="D113" s="76" t="s">
        <v>173</v>
      </c>
      <c r="E113" s="61"/>
      <c r="F113" s="100">
        <v>4.2439273171372403</v>
      </c>
      <c r="G113" s="101">
        <v>4.1071347607435502</v>
      </c>
      <c r="H113" s="100">
        <v>3.9733900014332599</v>
      </c>
      <c r="I113" s="100">
        <v>4.4545122464201201</v>
      </c>
      <c r="J113" s="100">
        <v>4.8769572681555298</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D3F3265B-1DF9-4FB1-ADC1-E3FF111631C3}">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2C4A-360A-4C5A-A995-3BC451551911}">
  <sheetPr codeName="Sheet55">
    <outlinePr summaryRight="0"/>
    <pageSetUpPr autoPageBreaks="0"/>
  </sheetPr>
  <dimension ref="A1:AB460"/>
  <sheetViews>
    <sheetView showGridLines="0" topLeftCell="A5"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109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Southwestern Electric Power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_xll.SNL.Clients.Office.Excel.Functions.SNLTable(1,SWEPCO1!F20:G20,SWEPCO1!C24:C35,SWEPCO1!F21:G21,,"Options:Curr=USD,Mag=SNLstandard,ConvMethod=SNLrecommended")</f>
        <v>SNLTable</v>
      </c>
      <c r="D20" s="10"/>
      <c r="E20" s="10"/>
      <c r="F20" s="22">
        <f>VLOOKUP(V40,S:T,2,FALSE)</f>
        <v>4057026</v>
      </c>
      <c r="G20" s="51">
        <f>F20</f>
        <v>4057026</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380</v>
      </c>
      <c r="H24" s="129"/>
      <c r="I24"/>
      <c r="J24"/>
      <c r="K24"/>
      <c r="L24"/>
      <c r="M24"/>
      <c r="N24"/>
      <c r="O24"/>
      <c r="P24" s="10"/>
      <c r="V24" t="str">
        <f>SUBSTITUTE(Company_Name,"&amp;","&amp;amp;")</f>
        <v>Southwestern Electric Power Company</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44314</v>
      </c>
      <c r="G26" s="78">
        <v>43370</v>
      </c>
      <c r="H26" s="130"/>
      <c r="I26" s="10"/>
      <c r="J26"/>
      <c r="K26"/>
      <c r="L26"/>
      <c r="M26"/>
      <c r="N26" s="4"/>
      <c r="O26" s="4"/>
      <c r="P26" s="44"/>
      <c r="Q26" s="44"/>
    </row>
    <row r="27" spans="3:27" ht="11.25" customHeight="1" x14ac:dyDescent="0.2">
      <c r="C27" s="39">
        <v>44949</v>
      </c>
      <c r="D27" s="2" t="s">
        <v>131</v>
      </c>
      <c r="E27"/>
      <c r="F27" s="24" t="s">
        <v>379</v>
      </c>
      <c r="G27" s="52" t="s">
        <v>380</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42768</v>
      </c>
      <c r="G29" s="78">
        <v>43370</v>
      </c>
      <c r="H29" s="130"/>
      <c r="I29"/>
      <c r="J29"/>
      <c r="K29"/>
      <c r="L29"/>
      <c r="M29"/>
      <c r="N29"/>
      <c r="O29"/>
      <c r="P29" s="10"/>
    </row>
    <row r="30" spans="3:27" ht="11.25" customHeight="1" x14ac:dyDescent="0.2">
      <c r="C30" s="39">
        <v>44965</v>
      </c>
      <c r="D30" s="2" t="s">
        <v>132</v>
      </c>
      <c r="E30"/>
      <c r="F30" s="24" t="s">
        <v>379</v>
      </c>
      <c r="G30" s="52" t="s">
        <v>374</v>
      </c>
      <c r="H30" s="129"/>
      <c r="I30"/>
      <c r="J30"/>
      <c r="K30"/>
      <c r="L30"/>
      <c r="M30"/>
      <c r="N30"/>
      <c r="O30"/>
      <c r="P30" s="10"/>
      <c r="Q30" s="44"/>
      <c r="R30" s="4"/>
      <c r="S30" s="113" t="s">
        <v>214</v>
      </c>
    </row>
    <row r="31" spans="3:27" ht="11.25" customHeight="1" x14ac:dyDescent="0.2">
      <c r="C31" s="39">
        <v>44966</v>
      </c>
      <c r="D31" s="3" t="s">
        <v>127</v>
      </c>
      <c r="E31"/>
      <c r="F31" s="24" t="s">
        <v>383</v>
      </c>
      <c r="G31" s="52" t="s">
        <v>376</v>
      </c>
      <c r="H31" s="129"/>
      <c r="I31"/>
      <c r="J31"/>
      <c r="K31"/>
      <c r="L31"/>
      <c r="M31"/>
      <c r="N31"/>
      <c r="O31"/>
      <c r="P31" s="10"/>
      <c r="S31" s="2" t="s">
        <v>215</v>
      </c>
    </row>
    <row r="32" spans="3:27" ht="11.25" customHeight="1" x14ac:dyDescent="0.2">
      <c r="C32" s="39">
        <v>44968</v>
      </c>
      <c r="D32" s="76" t="s">
        <v>126</v>
      </c>
      <c r="E32" s="61"/>
      <c r="F32" s="77">
        <v>39988</v>
      </c>
      <c r="G32" s="78">
        <v>39326</v>
      </c>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_xll.SNL.Clients.Office.Excel.Functions.SNLTable(1,SWEPCO1!F36:J36,SWEPCO1!C41:C113,SWEPCO1!F37:J37,,"Options:Curr=USD,Mag=SNLstandard,ConvMethod=SNLrecommended")</f>
        <v>SNLTable</v>
      </c>
      <c r="E36"/>
      <c r="F36" s="11">
        <f>F20</f>
        <v>4057026</v>
      </c>
      <c r="G36" s="54">
        <f>F20</f>
        <v>4057026</v>
      </c>
      <c r="H36" s="11">
        <f>F20</f>
        <v>4057026</v>
      </c>
      <c r="I36" s="11">
        <f>F20</f>
        <v>4057026</v>
      </c>
      <c r="J36" s="11">
        <f>F20</f>
        <v>4057026</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Southwestern Electric Power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47.150662375570697</v>
      </c>
      <c r="G42" s="55">
        <v>47.479660097631502</v>
      </c>
      <c r="H42" s="31">
        <v>46.276807554468398</v>
      </c>
      <c r="I42" s="14">
        <v>45.489017250186599</v>
      </c>
      <c r="J42" s="14">
        <v>45.739956202288099</v>
      </c>
      <c r="K42"/>
      <c r="L42"/>
      <c r="M42"/>
      <c r="N42"/>
      <c r="O42"/>
      <c r="P42" s="10"/>
      <c r="S42" s="25" t="s">
        <v>336</v>
      </c>
      <c r="T42" s="25">
        <v>4056935</v>
      </c>
      <c r="V42" s="8" t="str">
        <f>_xll.SNL.Clients.Office.Excel.Functions.SNLTable(1,SWEPCO1!X42,SWEPCO1!W48:W56,SWEPCO1!X43,,"Options:Curr=USD,Mag=SNLstandard,ConvMethod=SNLrecommended")</f>
        <v>SNLTable</v>
      </c>
      <c r="W42" s="3"/>
      <c r="X42" s="7">
        <f>F36</f>
        <v>4057026</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52.850834518374398</v>
      </c>
      <c r="G44" s="55">
        <v>52.491412041222198</v>
      </c>
      <c r="H44" s="31">
        <v>53.711815234086103</v>
      </c>
      <c r="I44" s="14">
        <v>54.505088608589702</v>
      </c>
      <c r="J44" s="14">
        <v>54.268230285913098</v>
      </c>
      <c r="K44"/>
      <c r="L44"/>
      <c r="M44"/>
      <c r="N44"/>
      <c r="O44"/>
      <c r="P44" s="10"/>
      <c r="S44" s="25" t="s">
        <v>409</v>
      </c>
      <c r="T44" s="25">
        <v>4024697</v>
      </c>
      <c r="V44" s="3"/>
      <c r="W44" s="3"/>
      <c r="X44" s="7">
        <v>1</v>
      </c>
    </row>
    <row r="45" spans="3:24" ht="11.25" customHeight="1" x14ac:dyDescent="0.2">
      <c r="C45" s="39">
        <v>18861</v>
      </c>
      <c r="D45" s="3" t="s">
        <v>164</v>
      </c>
      <c r="E45"/>
      <c r="F45" s="14">
        <v>52.475114138163299</v>
      </c>
      <c r="G45" s="55">
        <v>47.349484722473299</v>
      </c>
      <c r="H45" s="31">
        <v>49.608434306084902</v>
      </c>
      <c r="I45" s="14">
        <v>53.131753703485401</v>
      </c>
      <c r="J45" s="14">
        <v>51.083686375637001</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2.6338246702870398</v>
      </c>
      <c r="G47" s="55">
        <v>2.3733660130718999</v>
      </c>
      <c r="H47" s="14">
        <v>2.0771730300568598</v>
      </c>
      <c r="I47" s="14">
        <v>2.0926902788244202</v>
      </c>
      <c r="J47" s="14">
        <v>2.4223107569721098</v>
      </c>
      <c r="K47"/>
      <c r="L47"/>
      <c r="M47"/>
      <c r="N47"/>
      <c r="O47"/>
      <c r="P47" s="10"/>
      <c r="S47" s="25" t="s">
        <v>216</v>
      </c>
      <c r="T47" s="25">
        <v>4056955</v>
      </c>
      <c r="V47" s="3"/>
      <c r="W47" s="3"/>
      <c r="X47" s="7"/>
    </row>
    <row r="48" spans="3:24" ht="11.25" customHeight="1" x14ac:dyDescent="0.2">
      <c r="C48" s="39">
        <v>18778</v>
      </c>
      <c r="D48" s="3" t="s">
        <v>198</v>
      </c>
      <c r="E48"/>
      <c r="F48" s="14">
        <v>2.6338246702870398</v>
      </c>
      <c r="G48" s="55">
        <v>2.3733660130718999</v>
      </c>
      <c r="H48" s="14">
        <v>2.0771730300568598</v>
      </c>
      <c r="I48" s="14">
        <v>2.0926902788244202</v>
      </c>
      <c r="J48" s="14">
        <v>2.4223107569721098</v>
      </c>
      <c r="K48" s="4"/>
      <c r="L48" s="4"/>
      <c r="M48" s="4"/>
      <c r="N48" s="4"/>
      <c r="O48" s="4"/>
      <c r="P48" s="44"/>
      <c r="Q48" s="44"/>
      <c r="S48" s="25" t="s">
        <v>5</v>
      </c>
      <c r="T48" s="25">
        <v>4022309</v>
      </c>
      <c r="V48" s="17" t="s">
        <v>175</v>
      </c>
      <c r="W48" s="114">
        <v>7597</v>
      </c>
      <c r="X48" s="20">
        <v>17000</v>
      </c>
    </row>
    <row r="49" spans="3:28" ht="11.25" customHeight="1" x14ac:dyDescent="0.2">
      <c r="C49" s="39">
        <v>7270</v>
      </c>
      <c r="D49" s="3" t="s">
        <v>149</v>
      </c>
      <c r="E49"/>
      <c r="F49" s="14">
        <v>5.2613185067513903</v>
      </c>
      <c r="G49" s="55">
        <v>4.9308016877637098</v>
      </c>
      <c r="H49" s="14">
        <v>4.4139378673383698</v>
      </c>
      <c r="I49" s="14">
        <v>4.2220484753713796</v>
      </c>
      <c r="J49" s="14">
        <v>4.2658022690437596</v>
      </c>
      <c r="K49"/>
      <c r="L49"/>
      <c r="M49"/>
      <c r="N49"/>
      <c r="O49"/>
      <c r="P49" s="10"/>
      <c r="S49" s="25" t="s">
        <v>6</v>
      </c>
      <c r="T49" s="25">
        <v>4057038</v>
      </c>
      <c r="V49" s="17" t="s">
        <v>176</v>
      </c>
      <c r="W49" s="114">
        <v>7598</v>
      </c>
      <c r="X49" s="20">
        <v>18000</v>
      </c>
    </row>
    <row r="50" spans="3:28" ht="11.25" customHeight="1" x14ac:dyDescent="0.2">
      <c r="C50" s="39">
        <v>11512</v>
      </c>
      <c r="D50" s="3" t="s">
        <v>199</v>
      </c>
      <c r="E50"/>
      <c r="F50" s="14">
        <v>5.3534551231135801</v>
      </c>
      <c r="G50" s="55">
        <v>4.9308016877637098</v>
      </c>
      <c r="H50" s="14">
        <v>4.4139378673383698</v>
      </c>
      <c r="I50" s="14">
        <v>4.2220484753713796</v>
      </c>
      <c r="J50" s="14">
        <v>4.5380875202593201</v>
      </c>
      <c r="K50"/>
      <c r="L50"/>
      <c r="M50"/>
      <c r="N50"/>
      <c r="O50"/>
      <c r="P50" s="10"/>
      <c r="S50" s="25" t="s">
        <v>270</v>
      </c>
      <c r="T50" s="25">
        <v>4135391</v>
      </c>
      <c r="V50" s="18" t="s">
        <v>177</v>
      </c>
      <c r="W50" s="115">
        <v>7599</v>
      </c>
      <c r="X50" s="20">
        <v>47100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11800</v>
      </c>
    </row>
    <row r="52" spans="3:28" ht="11.25" customHeight="1" x14ac:dyDescent="0.2">
      <c r="C52" s="39">
        <v>18788</v>
      </c>
      <c r="D52" s="3" t="s">
        <v>211</v>
      </c>
      <c r="E52"/>
      <c r="F52" s="14">
        <v>4.9743357487922699</v>
      </c>
      <c r="G52" s="55">
        <v>4.8808189286325501</v>
      </c>
      <c r="H52" s="14">
        <v>5.3278010272018301</v>
      </c>
      <c r="I52" s="14">
        <v>5.2437962962963001</v>
      </c>
      <c r="J52" s="14">
        <v>5.0031344984802404</v>
      </c>
      <c r="K52"/>
      <c r="L52"/>
      <c r="M52"/>
      <c r="N52"/>
      <c r="O52"/>
      <c r="P52" s="10"/>
      <c r="S52" s="25" t="s">
        <v>7</v>
      </c>
      <c r="T52" s="25">
        <v>4007308</v>
      </c>
      <c r="V52" s="19" t="s">
        <v>179</v>
      </c>
      <c r="W52" s="114">
        <v>7601</v>
      </c>
      <c r="X52" s="20">
        <v>908500</v>
      </c>
    </row>
    <row r="53" spans="3:28" ht="11.25" customHeight="1" x14ac:dyDescent="0.2">
      <c r="C53" s="39">
        <v>18794</v>
      </c>
      <c r="D53" s="3" t="s">
        <v>200</v>
      </c>
      <c r="E53"/>
      <c r="F53" s="14">
        <v>0.62509928514694202</v>
      </c>
      <c r="G53" s="55">
        <v>4.6725738396624497</v>
      </c>
      <c r="H53" s="14">
        <v>4.5575146935348503</v>
      </c>
      <c r="I53" s="14">
        <v>4.2627052384675501</v>
      </c>
      <c r="J53" s="14">
        <v>4.6377633711507302</v>
      </c>
      <c r="K53"/>
      <c r="L53"/>
      <c r="M53"/>
      <c r="N53"/>
      <c r="O53"/>
      <c r="P53" s="10"/>
      <c r="S53" s="25" t="s">
        <v>218</v>
      </c>
      <c r="T53" s="25">
        <v>4272394</v>
      </c>
      <c r="V53" s="17" t="s">
        <v>180</v>
      </c>
      <c r="W53" s="114">
        <v>7602</v>
      </c>
      <c r="X53" s="20">
        <v>2475300</v>
      </c>
    </row>
    <row r="54" spans="3:28" ht="11.25" customHeight="1" x14ac:dyDescent="0.2">
      <c r="C54" s="39">
        <v>18792</v>
      </c>
      <c r="D54" s="3" t="s">
        <v>201</v>
      </c>
      <c r="E54"/>
      <c r="F54" s="14">
        <v>-1.31107738998483</v>
      </c>
      <c r="G54" s="55">
        <v>15.393449017966301</v>
      </c>
      <c r="H54" s="14">
        <v>15.227656137031101</v>
      </c>
      <c r="I54" s="14">
        <v>14.779368919181399</v>
      </c>
      <c r="J54" s="14">
        <v>17.056176788867202</v>
      </c>
      <c r="K54"/>
      <c r="L54"/>
      <c r="M54"/>
      <c r="N54"/>
      <c r="O54"/>
      <c r="P54" s="10"/>
      <c r="S54" s="25" t="s">
        <v>8</v>
      </c>
      <c r="T54" s="25">
        <v>4006321</v>
      </c>
      <c r="V54" s="26" t="s">
        <v>184</v>
      </c>
      <c r="W54" s="116"/>
      <c r="X54" s="20"/>
    </row>
    <row r="55" spans="3:28" ht="11.25" customHeight="1" x14ac:dyDescent="0.2">
      <c r="C55" s="39">
        <v>11576</v>
      </c>
      <c r="D55" s="3" t="s">
        <v>202</v>
      </c>
      <c r="E55"/>
      <c r="F55" s="14">
        <v>1.76886417791898</v>
      </c>
      <c r="G55" s="55">
        <v>4.0067510548523204</v>
      </c>
      <c r="H55" s="14">
        <v>3.85306465155332</v>
      </c>
      <c r="I55" s="14">
        <v>4.9468334636434701</v>
      </c>
      <c r="J55" s="14">
        <v>4.6037277147487803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109</v>
      </c>
    </row>
    <row r="57" spans="3:28" ht="11.25" customHeight="1" x14ac:dyDescent="0.2">
      <c r="C57" s="39">
        <v>6419</v>
      </c>
      <c r="D57" s="3" t="s">
        <v>165</v>
      </c>
      <c r="E57"/>
      <c r="F57" s="14">
        <v>1.24095043623538</v>
      </c>
      <c r="G57" s="55">
        <v>0.56050288108957602</v>
      </c>
      <c r="H57" s="14">
        <v>0.52482584852527003</v>
      </c>
      <c r="I57" s="14">
        <v>0.80814973679079705</v>
      </c>
      <c r="J57" s="14">
        <v>0.63548279318409595</v>
      </c>
      <c r="K57"/>
      <c r="L57"/>
      <c r="M57"/>
      <c r="N57"/>
      <c r="O57"/>
      <c r="P57" s="10"/>
      <c r="S57" s="25" t="s">
        <v>339</v>
      </c>
      <c r="T57" s="25">
        <v>4963960</v>
      </c>
    </row>
    <row r="58" spans="3:28" ht="11.25" customHeight="1" x14ac:dyDescent="0.2">
      <c r="C58" s="39">
        <v>4963</v>
      </c>
      <c r="D58" s="3" t="s">
        <v>203</v>
      </c>
      <c r="E58"/>
      <c r="F58" s="14">
        <v>1.1209283129087599</v>
      </c>
      <c r="G58" s="55">
        <v>1.1048825969478999</v>
      </c>
      <c r="H58" s="14">
        <v>1.16037851788128</v>
      </c>
      <c r="I58" s="14">
        <v>1.1980480221109</v>
      </c>
      <c r="J58" s="14">
        <v>1.1866636831505899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17000</v>
      </c>
      <c r="G61" s="56">
        <v>276500</v>
      </c>
      <c r="H61" s="13">
        <v>209900</v>
      </c>
      <c r="I61" s="13">
        <v>69900</v>
      </c>
      <c r="J61" s="13">
        <v>155600</v>
      </c>
      <c r="K61"/>
      <c r="L61"/>
      <c r="M61"/>
      <c r="N61"/>
      <c r="O61"/>
      <c r="P61" s="10"/>
      <c r="S61" s="25" t="s">
        <v>410</v>
      </c>
      <c r="T61" s="25">
        <v>4086899</v>
      </c>
      <c r="V61" s="28" t="s">
        <v>149</v>
      </c>
      <c r="X61" s="27">
        <f>IF(ISNUMBER(F49),F49,NA())</f>
        <v>5.2613185067513903</v>
      </c>
      <c r="Y61" s="27">
        <f>IF(ISNUMBER(G49),G49,NA())</f>
        <v>4.9308016877637098</v>
      </c>
      <c r="Z61" s="27">
        <f>IF(ISNUMBER(H49),H49,NA())</f>
        <v>4.4139378673383698</v>
      </c>
      <c r="AA61" s="27">
        <f>IF(ISNUMBER(I49),I49,NA())</f>
        <v>4.2220484753713796</v>
      </c>
      <c r="AB61" s="27">
        <f>IF(ISNUMBER(J49),J49,NA())</f>
        <v>4.2658022690437596</v>
      </c>
    </row>
    <row r="62" spans="3:28" ht="11.25" customHeight="1" x14ac:dyDescent="0.2">
      <c r="C62" s="39">
        <v>7598</v>
      </c>
      <c r="D62" s="3" t="s">
        <v>205</v>
      </c>
      <c r="E62"/>
      <c r="F62" s="13">
        <v>18000</v>
      </c>
      <c r="G62" s="56">
        <v>293000</v>
      </c>
      <c r="H62" s="13">
        <v>18100</v>
      </c>
      <c r="I62" s="13">
        <v>132700</v>
      </c>
      <c r="J62" s="13">
        <v>469900</v>
      </c>
      <c r="K62"/>
      <c r="L62"/>
      <c r="M62"/>
      <c r="N62"/>
      <c r="O62"/>
      <c r="P62" s="10"/>
      <c r="S62" s="25" t="s">
        <v>11</v>
      </c>
      <c r="T62" s="25">
        <v>4056975</v>
      </c>
      <c r="V62" s="118" t="s">
        <v>188</v>
      </c>
    </row>
    <row r="63" spans="3:28" ht="11.25" customHeight="1" x14ac:dyDescent="0.2">
      <c r="C63" s="39">
        <v>7599</v>
      </c>
      <c r="D63" s="3" t="s">
        <v>206</v>
      </c>
      <c r="E63"/>
      <c r="F63" s="13">
        <v>47100</v>
      </c>
      <c r="G63" s="56">
        <v>17100</v>
      </c>
      <c r="H63" s="13">
        <v>291800</v>
      </c>
      <c r="I63" s="13">
        <v>16700</v>
      </c>
      <c r="J63" s="13">
        <v>129600</v>
      </c>
      <c r="K63"/>
      <c r="L63"/>
      <c r="M63"/>
      <c r="N63"/>
      <c r="O63"/>
      <c r="P63" s="10"/>
      <c r="S63" s="25" t="s">
        <v>271</v>
      </c>
      <c r="T63" s="25">
        <v>4098671</v>
      </c>
      <c r="V63" s="28" t="s">
        <v>189</v>
      </c>
    </row>
    <row r="64" spans="3:28" ht="11.25" customHeight="1" x14ac:dyDescent="0.2">
      <c r="C64" s="39">
        <v>7600</v>
      </c>
      <c r="D64" s="3" t="s">
        <v>207</v>
      </c>
      <c r="E64"/>
      <c r="F64" s="13">
        <v>11800</v>
      </c>
      <c r="G64" s="56">
        <v>46500</v>
      </c>
      <c r="H64" s="13">
        <v>16000</v>
      </c>
      <c r="I64" s="13">
        <v>290600</v>
      </c>
      <c r="J64" s="13">
        <v>13700</v>
      </c>
      <c r="K64"/>
      <c r="L64"/>
      <c r="M64"/>
      <c r="N64"/>
      <c r="O64"/>
      <c r="P64" s="10"/>
      <c r="S64" s="25" t="s">
        <v>396</v>
      </c>
      <c r="T64" s="25">
        <v>4545218</v>
      </c>
      <c r="V64" s="28" t="s">
        <v>190</v>
      </c>
    </row>
    <row r="65" spans="3:28" ht="11.25" customHeight="1" x14ac:dyDescent="0.2">
      <c r="C65" s="39">
        <v>7601</v>
      </c>
      <c r="D65" s="3" t="s">
        <v>208</v>
      </c>
      <c r="E65"/>
      <c r="F65" s="13">
        <v>908500</v>
      </c>
      <c r="G65" s="56">
        <v>11900</v>
      </c>
      <c r="H65" s="13">
        <v>45400</v>
      </c>
      <c r="I65" s="13">
        <v>14800</v>
      </c>
      <c r="J65" s="13">
        <v>287600</v>
      </c>
      <c r="K65"/>
      <c r="L65"/>
      <c r="M65"/>
      <c r="N65"/>
      <c r="O65"/>
      <c r="P65" s="10"/>
      <c r="S65" s="25" t="s">
        <v>219</v>
      </c>
      <c r="T65" s="25">
        <v>4057157</v>
      </c>
      <c r="V65" s="28" t="s">
        <v>165</v>
      </c>
      <c r="X65" s="27">
        <f>IF(ISNUMBER(F57),F57,NA())</f>
        <v>1.24095043623538</v>
      </c>
      <c r="Y65" s="27">
        <f>IF(ISNUMBER(G57),G57,NA())</f>
        <v>0.56050288108957602</v>
      </c>
      <c r="Z65" s="27">
        <f>IF(ISNUMBER(H57),H57,NA())</f>
        <v>0.52482584852527003</v>
      </c>
      <c r="AA65" s="27">
        <f>IF(ISNUMBER(I57),I57,NA())</f>
        <v>0.80814973679079705</v>
      </c>
      <c r="AB65" s="27">
        <f>IF(ISNUMBER(J57),J57,NA())</f>
        <v>0.63548279318409595</v>
      </c>
    </row>
    <row r="66" spans="3:28" ht="11.25" customHeight="1" x14ac:dyDescent="0.2">
      <c r="C66" s="39">
        <v>7602</v>
      </c>
      <c r="D66" s="3" t="s">
        <v>209</v>
      </c>
      <c r="E66"/>
      <c r="F66" s="13">
        <v>2475300</v>
      </c>
      <c r="G66" s="56">
        <v>2231300</v>
      </c>
      <c r="H66" s="13">
        <v>2210200</v>
      </c>
      <c r="I66" s="13">
        <v>2249500</v>
      </c>
      <c r="J66" s="13">
        <v>1595200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47.150662375570697</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2131800</v>
      </c>
      <c r="G69" s="56">
        <v>1738500</v>
      </c>
      <c r="H69" s="13">
        <v>1750900</v>
      </c>
      <c r="I69" s="13">
        <v>1821900</v>
      </c>
      <c r="J69" s="13">
        <v>1779900</v>
      </c>
      <c r="K69" s="4"/>
      <c r="L69" s="4"/>
      <c r="M69" s="4"/>
      <c r="N69"/>
      <c r="O69"/>
      <c r="P69" s="10"/>
      <c r="S69" s="25" t="s">
        <v>341</v>
      </c>
      <c r="T69" s="25">
        <v>4057049</v>
      </c>
      <c r="V69" s="28" t="str">
        <f>"Total Debt -"</f>
        <v>Total Debt -</v>
      </c>
      <c r="X69" s="47">
        <f>F44</f>
        <v>52.850834518374398</v>
      </c>
    </row>
    <row r="70" spans="3:28" ht="11.25" customHeight="1" x14ac:dyDescent="0.2">
      <c r="C70" s="39">
        <v>18630</v>
      </c>
      <c r="D70" s="3" t="s">
        <v>136</v>
      </c>
      <c r="F70" s="13">
        <v>871000</v>
      </c>
      <c r="G70" s="56">
        <v>604500</v>
      </c>
      <c r="H70" s="13">
        <v>652300</v>
      </c>
      <c r="I70" s="13">
        <v>679400</v>
      </c>
      <c r="J70" s="13">
        <v>664800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4.9743357487922699</v>
      </c>
      <c r="Y71" s="27">
        <f>IF(ISNUMBER(G52),G52,NA())</f>
        <v>4.8808189286325501</v>
      </c>
      <c r="Z71" s="27">
        <f>IF(ISNUMBER(H52),H52,NA())</f>
        <v>5.3278010272018301</v>
      </c>
      <c r="AA71" s="27">
        <f>IF(ISNUMBER(I52),I52,NA())</f>
        <v>5.2437962962963001</v>
      </c>
      <c r="AB71" s="27">
        <f>IF(ISNUMBER(J52),J52,NA())</f>
        <v>5.0031344984802404</v>
      </c>
    </row>
    <row r="72" spans="3:28" ht="11.25" customHeight="1" x14ac:dyDescent="0.2">
      <c r="C72" s="39">
        <v>18632</v>
      </c>
      <c r="D72" s="3" t="s">
        <v>138</v>
      </c>
      <c r="E72" s="5"/>
      <c r="F72" s="13">
        <v>497000</v>
      </c>
      <c r="G72" s="56">
        <v>468000</v>
      </c>
      <c r="H72" s="13">
        <v>493600</v>
      </c>
      <c r="I72" s="13">
        <v>525700</v>
      </c>
      <c r="J72" s="13">
        <v>461800</v>
      </c>
      <c r="K72"/>
      <c r="L72"/>
      <c r="M72"/>
      <c r="N72"/>
      <c r="O72"/>
      <c r="P72" s="10"/>
      <c r="S72" s="25" t="s">
        <v>272</v>
      </c>
      <c r="T72" s="25">
        <v>4082886</v>
      </c>
    </row>
    <row r="73" spans="3:28" ht="11.25" customHeight="1" x14ac:dyDescent="0.2">
      <c r="C73" s="39">
        <v>18636</v>
      </c>
      <c r="D73" s="3" t="s">
        <v>139</v>
      </c>
      <c r="F73" s="13">
        <v>295000</v>
      </c>
      <c r="G73" s="56">
        <v>272700</v>
      </c>
      <c r="H73" s="13">
        <v>249100</v>
      </c>
      <c r="I73" s="13">
        <v>239500</v>
      </c>
      <c r="J73" s="13">
        <v>217400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1780700</v>
      </c>
      <c r="G75" s="56">
        <v>1448000</v>
      </c>
      <c r="H75" s="13">
        <v>1495200</v>
      </c>
      <c r="I75" s="13">
        <v>1544200</v>
      </c>
      <c r="J75" s="13">
        <v>1442300</v>
      </c>
      <c r="K75"/>
      <c r="L75"/>
      <c r="M75"/>
      <c r="N75"/>
      <c r="O75"/>
      <c r="P75" s="10"/>
      <c r="S75" s="25" t="s">
        <v>16</v>
      </c>
      <c r="T75" s="25">
        <v>4056958</v>
      </c>
    </row>
    <row r="76" spans="3:28" ht="11.25" customHeight="1" x14ac:dyDescent="0.2">
      <c r="C76" s="39">
        <v>6200</v>
      </c>
      <c r="D76" s="3" t="s">
        <v>142</v>
      </c>
      <c r="F76" s="13">
        <v>662400</v>
      </c>
      <c r="G76" s="56">
        <v>584300</v>
      </c>
      <c r="H76" s="13">
        <v>525700</v>
      </c>
      <c r="I76" s="13">
        <v>540000</v>
      </c>
      <c r="J76" s="13">
        <v>526400</v>
      </c>
      <c r="K76"/>
      <c r="L76"/>
      <c r="M76"/>
      <c r="N76"/>
      <c r="O76"/>
      <c r="P76" s="10"/>
      <c r="S76" s="25" t="s">
        <v>313</v>
      </c>
      <c r="T76" s="25">
        <v>4246977</v>
      </c>
    </row>
    <row r="77" spans="3:28" ht="11.25" customHeight="1" x14ac:dyDescent="0.2">
      <c r="C77" s="39">
        <v>28017</v>
      </c>
      <c r="D77" s="3" t="s">
        <v>151</v>
      </c>
      <c r="E77"/>
      <c r="F77" s="13">
        <v>674000</v>
      </c>
      <c r="G77" s="56">
        <v>584300</v>
      </c>
      <c r="H77" s="13">
        <v>525700</v>
      </c>
      <c r="I77" s="13">
        <v>540000</v>
      </c>
      <c r="J77" s="13">
        <v>560000</v>
      </c>
      <c r="K77"/>
      <c r="L77"/>
      <c r="M77"/>
      <c r="N77"/>
      <c r="O77"/>
      <c r="P77" s="10"/>
      <c r="S77" s="25" t="s">
        <v>273</v>
      </c>
      <c r="T77" s="25">
        <v>4142320</v>
      </c>
    </row>
    <row r="78" spans="3:28" ht="11.25" customHeight="1" x14ac:dyDescent="0.2">
      <c r="C78" s="39">
        <v>4424</v>
      </c>
      <c r="D78" s="3" t="s">
        <v>143</v>
      </c>
      <c r="F78" s="13">
        <v>241500</v>
      </c>
      <c r="G78" s="56">
        <v>193100</v>
      </c>
      <c r="H78" s="13">
        <v>157500</v>
      </c>
      <c r="I78" s="13">
        <v>172600</v>
      </c>
      <c r="J78" s="13">
        <v>185600</v>
      </c>
      <c r="K78"/>
      <c r="L78"/>
      <c r="M78"/>
      <c r="N78"/>
      <c r="O78"/>
      <c r="P78" s="10"/>
      <c r="S78" s="25" t="s">
        <v>274</v>
      </c>
      <c r="T78" s="25">
        <v>4237697</v>
      </c>
    </row>
    <row r="79" spans="3:28" ht="11.25" customHeight="1" x14ac:dyDescent="0.2">
      <c r="C79" s="39">
        <v>4427</v>
      </c>
      <c r="D79" s="3" t="s">
        <v>144</v>
      </c>
      <c r="F79" s="13">
        <v>-600</v>
      </c>
      <c r="G79" s="56">
        <v>9400</v>
      </c>
      <c r="H79" s="13">
        <v>-4700</v>
      </c>
      <c r="I79" s="13">
        <v>20400</v>
      </c>
      <c r="J79" s="13">
        <v>48100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242100</v>
      </c>
      <c r="G81" s="93">
        <v>183700</v>
      </c>
      <c r="H81" s="92">
        <v>162200</v>
      </c>
      <c r="I81" s="92">
        <v>152200</v>
      </c>
      <c r="J81" s="92">
        <v>137500</v>
      </c>
      <c r="K81"/>
      <c r="L81"/>
      <c r="M81"/>
      <c r="N81"/>
      <c r="O81"/>
      <c r="P81" s="10"/>
      <c r="S81" s="25" t="s">
        <v>276</v>
      </c>
      <c r="T81" s="25">
        <v>4276419</v>
      </c>
    </row>
    <row r="82" spans="3:20" ht="11.25" customHeight="1" x14ac:dyDescent="0.2">
      <c r="C82" s="39">
        <v>833</v>
      </c>
      <c r="D82" s="94" t="s">
        <v>147</v>
      </c>
      <c r="E82" s="95"/>
      <c r="F82" s="96">
        <v>242100</v>
      </c>
      <c r="G82" s="97">
        <v>183700</v>
      </c>
      <c r="H82" s="96">
        <v>162200</v>
      </c>
      <c r="I82" s="96">
        <v>152200</v>
      </c>
      <c r="J82" s="96">
        <v>137500</v>
      </c>
      <c r="K82"/>
      <c r="L82"/>
      <c r="M82"/>
      <c r="N82"/>
      <c r="O82"/>
      <c r="P82" s="10"/>
      <c r="S82" s="25" t="s">
        <v>17</v>
      </c>
      <c r="T82" s="25">
        <v>4057059</v>
      </c>
    </row>
    <row r="83" spans="3:20" ht="11.25" customHeight="1" x14ac:dyDescent="0.2">
      <c r="C83" s="39">
        <v>47814</v>
      </c>
      <c r="D83" s="32" t="s">
        <v>191</v>
      </c>
      <c r="F83" s="13">
        <v>3100</v>
      </c>
      <c r="G83" s="56">
        <v>2900</v>
      </c>
      <c r="H83" s="13">
        <v>3600</v>
      </c>
      <c r="I83" s="13">
        <v>5000</v>
      </c>
      <c r="J83" s="13">
        <v>12800</v>
      </c>
      <c r="K83" s="16"/>
      <c r="L83"/>
      <c r="M83"/>
      <c r="N83"/>
      <c r="O83"/>
      <c r="P83" s="10"/>
      <c r="S83" s="25" t="s">
        <v>18</v>
      </c>
      <c r="T83" s="25">
        <v>4057141</v>
      </c>
    </row>
    <row r="84" spans="3:20" ht="11.25" customHeight="1" x14ac:dyDescent="0.2">
      <c r="C84" s="39">
        <v>47813</v>
      </c>
      <c r="D84" s="29" t="s">
        <v>192</v>
      </c>
      <c r="E84"/>
      <c r="F84" s="13">
        <v>239000</v>
      </c>
      <c r="G84" s="56">
        <v>180800</v>
      </c>
      <c r="H84" s="13">
        <v>158600</v>
      </c>
      <c r="I84" s="13">
        <v>147200</v>
      </c>
      <c r="J84" s="13">
        <v>124700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668500</v>
      </c>
      <c r="G87" s="56">
        <v>428000</v>
      </c>
      <c r="H87" s="13">
        <v>354100</v>
      </c>
      <c r="I87" s="13">
        <v>414500</v>
      </c>
      <c r="J87" s="13">
        <v>380400</v>
      </c>
      <c r="K87"/>
      <c r="L87"/>
      <c r="M87"/>
      <c r="N87"/>
      <c r="O87"/>
      <c r="P87" s="10"/>
      <c r="S87" s="25" t="s">
        <v>21</v>
      </c>
      <c r="T87" s="25">
        <v>4057039</v>
      </c>
    </row>
    <row r="88" spans="3:20" ht="11.25" customHeight="1" x14ac:dyDescent="0.2">
      <c r="C88" s="39">
        <v>18807</v>
      </c>
      <c r="D88" s="3" t="s">
        <v>153</v>
      </c>
      <c r="E88"/>
      <c r="F88" s="13">
        <v>7480200</v>
      </c>
      <c r="G88" s="56">
        <v>7136700</v>
      </c>
      <c r="H88" s="13">
        <v>7135700</v>
      </c>
      <c r="I88" s="13">
        <v>6871800</v>
      </c>
      <c r="J88" s="13">
        <v>6632000</v>
      </c>
      <c r="K88"/>
      <c r="L88"/>
      <c r="M88"/>
      <c r="N88"/>
      <c r="O88"/>
      <c r="P88" s="10"/>
      <c r="S88" s="25" t="s">
        <v>22</v>
      </c>
      <c r="T88" s="25">
        <v>4057113</v>
      </c>
    </row>
    <row r="89" spans="3:20" ht="11.25" customHeight="1" x14ac:dyDescent="0.2">
      <c r="C89" s="39">
        <v>18851</v>
      </c>
      <c r="D89" s="3" t="s">
        <v>154</v>
      </c>
      <c r="E89"/>
      <c r="F89" s="13">
        <v>1100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31400</v>
      </c>
      <c r="G90" s="56">
        <v>28000</v>
      </c>
      <c r="H90" s="13">
        <v>25100</v>
      </c>
      <c r="I90" s="13">
        <v>22100</v>
      </c>
      <c r="J90" s="13">
        <v>19400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9325700</v>
      </c>
      <c r="G92" s="97">
        <v>8154100</v>
      </c>
      <c r="H92" s="96">
        <v>7832200</v>
      </c>
      <c r="I92" s="96">
        <v>7628300</v>
      </c>
      <c r="J92" s="96">
        <v>7342900</v>
      </c>
      <c r="K92"/>
      <c r="L92"/>
      <c r="M92"/>
      <c r="N92"/>
      <c r="O92"/>
      <c r="P92" s="10"/>
      <c r="S92" s="25" t="s">
        <v>24</v>
      </c>
      <c r="T92" s="25">
        <v>4004172</v>
      </c>
    </row>
    <row r="93" spans="3:20" ht="11.25" customHeight="1" x14ac:dyDescent="0.2">
      <c r="C93" s="39">
        <v>6361</v>
      </c>
      <c r="D93" s="3" t="s">
        <v>158</v>
      </c>
      <c r="E93"/>
      <c r="F93" s="13">
        <v>538700</v>
      </c>
      <c r="G93" s="56">
        <v>763600</v>
      </c>
      <c r="H93" s="13">
        <v>674700</v>
      </c>
      <c r="I93" s="13">
        <v>512900</v>
      </c>
      <c r="J93" s="13">
        <v>598600</v>
      </c>
      <c r="K93"/>
      <c r="L93"/>
      <c r="M93"/>
      <c r="N93"/>
      <c r="O93"/>
      <c r="P93" s="10"/>
      <c r="S93" s="25" t="s">
        <v>25</v>
      </c>
      <c r="T93" s="25">
        <v>4000672</v>
      </c>
    </row>
    <row r="94" spans="3:20" ht="11.25" customHeight="1" x14ac:dyDescent="0.2">
      <c r="C94" s="39">
        <v>6148</v>
      </c>
      <c r="D94" s="3" t="s">
        <v>159</v>
      </c>
      <c r="E94"/>
      <c r="F94" s="13">
        <v>3505600</v>
      </c>
      <c r="G94" s="56">
        <v>2618900</v>
      </c>
      <c r="H94" s="13">
        <v>2616200</v>
      </c>
      <c r="I94" s="13">
        <v>2704300</v>
      </c>
      <c r="J94" s="13">
        <v>2496000</v>
      </c>
      <c r="K94"/>
      <c r="L94"/>
      <c r="M94"/>
      <c r="N94"/>
      <c r="O94"/>
      <c r="P94" s="10"/>
      <c r="S94" s="25" t="s">
        <v>26</v>
      </c>
      <c r="T94" s="25">
        <v>4059402</v>
      </c>
    </row>
    <row r="95" spans="3:20" ht="11.25" customHeight="1" x14ac:dyDescent="0.2">
      <c r="C95" s="39">
        <v>18082</v>
      </c>
      <c r="D95" s="3" t="s">
        <v>160</v>
      </c>
      <c r="E95"/>
      <c r="F95" s="13">
        <v>216800</v>
      </c>
      <c r="G95" s="56">
        <v>243300</v>
      </c>
      <c r="H95" s="13">
        <v>235800</v>
      </c>
      <c r="I95" s="13">
        <v>242700</v>
      </c>
      <c r="J95" s="13">
        <v>180200</v>
      </c>
      <c r="K95"/>
      <c r="L95"/>
      <c r="M95"/>
      <c r="N95"/>
      <c r="O95"/>
      <c r="P95" s="10"/>
      <c r="S95" s="25" t="s">
        <v>27</v>
      </c>
      <c r="T95" s="25">
        <v>4057080</v>
      </c>
    </row>
    <row r="96" spans="3:20" ht="11.25" customHeight="1" x14ac:dyDescent="0.2">
      <c r="C96" s="39">
        <v>845</v>
      </c>
      <c r="D96" s="3" t="s">
        <v>174</v>
      </c>
      <c r="E96"/>
      <c r="F96" s="13">
        <v>3530700</v>
      </c>
      <c r="G96" s="56">
        <v>2903300</v>
      </c>
      <c r="H96" s="13">
        <v>2832600</v>
      </c>
      <c r="I96" s="13">
        <v>2774200</v>
      </c>
      <c r="J96" s="13">
        <v>2651600</v>
      </c>
      <c r="K96"/>
      <c r="L96"/>
      <c r="M96"/>
      <c r="N96"/>
      <c r="O96"/>
      <c r="P96" s="10"/>
      <c r="S96" s="25" t="s">
        <v>28</v>
      </c>
      <c r="T96" s="25">
        <v>4057041</v>
      </c>
    </row>
    <row r="97" spans="3:20" ht="11.25" customHeight="1" x14ac:dyDescent="0.2">
      <c r="C97" s="39">
        <v>49691</v>
      </c>
      <c r="D97" s="32" t="s">
        <v>193</v>
      </c>
      <c r="E97"/>
      <c r="F97" s="13">
        <v>3149900</v>
      </c>
      <c r="G97" s="56">
        <v>2626100</v>
      </c>
      <c r="H97" s="13">
        <v>2440500</v>
      </c>
      <c r="I97" s="13">
        <v>2315300</v>
      </c>
      <c r="J97" s="13">
        <v>2234900</v>
      </c>
      <c r="K97"/>
      <c r="L97"/>
      <c r="M97"/>
      <c r="N97"/>
      <c r="O97"/>
      <c r="P97" s="10"/>
      <c r="S97" s="25" t="s">
        <v>432</v>
      </c>
      <c r="T97" s="25">
        <v>4072145</v>
      </c>
    </row>
    <row r="98" spans="3:20" ht="11.25" customHeight="1" x14ac:dyDescent="0.2">
      <c r="C98" s="48">
        <v>47772</v>
      </c>
      <c r="D98" s="99" t="s">
        <v>194</v>
      </c>
      <c r="E98" s="10"/>
      <c r="F98" s="92">
        <v>-100</v>
      </c>
      <c r="G98" s="93">
        <v>1600</v>
      </c>
      <c r="H98" s="92">
        <v>600</v>
      </c>
      <c r="I98" s="92">
        <v>300</v>
      </c>
      <c r="J98" s="92">
        <v>-400</v>
      </c>
      <c r="K98"/>
      <c r="L98"/>
      <c r="M98"/>
      <c r="N98"/>
      <c r="O98"/>
      <c r="P98" s="10"/>
      <c r="S98" s="25" t="s">
        <v>29</v>
      </c>
      <c r="T98" s="25">
        <v>4057081</v>
      </c>
    </row>
    <row r="99" spans="3:20" ht="11.25" customHeight="1" x14ac:dyDescent="0.2">
      <c r="C99" s="39">
        <v>3800</v>
      </c>
      <c r="D99" s="94" t="s">
        <v>161</v>
      </c>
      <c r="E99" s="95"/>
      <c r="F99" s="96">
        <v>3149800</v>
      </c>
      <c r="G99" s="97">
        <v>2627700</v>
      </c>
      <c r="H99" s="96">
        <v>2441100</v>
      </c>
      <c r="I99" s="96">
        <v>2315600</v>
      </c>
      <c r="J99" s="96">
        <v>2234500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6680500</v>
      </c>
      <c r="G101" s="56">
        <v>5531000</v>
      </c>
      <c r="H101" s="13">
        <v>5273700</v>
      </c>
      <c r="I101" s="13">
        <v>5089800</v>
      </c>
      <c r="J101" s="13">
        <v>4886100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96800</v>
      </c>
      <c r="G104" s="56">
        <v>356300</v>
      </c>
      <c r="H104" s="13">
        <v>339800</v>
      </c>
      <c r="I104" s="13">
        <v>504800</v>
      </c>
      <c r="J104" s="13">
        <v>444700</v>
      </c>
      <c r="K104"/>
      <c r="L104"/>
      <c r="M104"/>
      <c r="N104"/>
      <c r="O104"/>
      <c r="P104" s="10"/>
      <c r="S104" s="25" t="s">
        <v>411</v>
      </c>
      <c r="T104" s="25">
        <v>4057043</v>
      </c>
    </row>
    <row r="105" spans="3:20" ht="11.25" customHeight="1" x14ac:dyDescent="0.2">
      <c r="C105" s="39">
        <v>4993</v>
      </c>
      <c r="D105" s="3" t="s">
        <v>169</v>
      </c>
      <c r="E105"/>
      <c r="F105" s="13">
        <v>-920700</v>
      </c>
      <c r="G105" s="56">
        <v>-392600</v>
      </c>
      <c r="H105" s="13">
        <v>-330200</v>
      </c>
      <c r="I105" s="13">
        <v>-528900</v>
      </c>
      <c r="J105" s="13">
        <v>-220600</v>
      </c>
      <c r="K105"/>
      <c r="L105"/>
      <c r="M105"/>
      <c r="N105"/>
      <c r="O105"/>
      <c r="P105" s="10"/>
      <c r="S105" s="25" t="s">
        <v>262</v>
      </c>
      <c r="T105" s="25">
        <v>4057083</v>
      </c>
    </row>
    <row r="106" spans="3:20" ht="11.25" customHeight="1" x14ac:dyDescent="0.2">
      <c r="C106" s="39">
        <v>4992</v>
      </c>
      <c r="D106" s="3" t="s">
        <v>170</v>
      </c>
      <c r="E106"/>
      <c r="F106" s="13">
        <v>861900</v>
      </c>
      <c r="G106" s="56">
        <v>47900</v>
      </c>
      <c r="H106" s="13">
        <v>-32500</v>
      </c>
      <c r="I106" s="13">
        <v>47000</v>
      </c>
      <c r="J106" s="13">
        <v>-232800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38000</v>
      </c>
      <c r="G108" s="56">
        <v>11600</v>
      </c>
      <c r="H108" s="13">
        <v>-22900</v>
      </c>
      <c r="I108" s="13">
        <v>22900</v>
      </c>
      <c r="J108" s="13">
        <v>-8700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2.7084096623437599</v>
      </c>
      <c r="G111" s="55">
        <v>2.28808796122581</v>
      </c>
      <c r="H111" s="14">
        <v>2.09813841957271</v>
      </c>
      <c r="I111" s="14">
        <v>2.0032707804793</v>
      </c>
      <c r="J111" s="14">
        <v>1.8260079979150301</v>
      </c>
      <c r="K111"/>
      <c r="L111"/>
      <c r="M111"/>
      <c r="N111"/>
      <c r="O111"/>
      <c r="P111" s="10"/>
      <c r="S111" s="25" t="s">
        <v>292</v>
      </c>
      <c r="T111" s="25">
        <v>4062444</v>
      </c>
    </row>
    <row r="112" spans="3:20" ht="11.25" customHeight="1" x14ac:dyDescent="0.2">
      <c r="C112" s="39">
        <v>284</v>
      </c>
      <c r="D112" s="3" t="s">
        <v>167</v>
      </c>
      <c r="E112"/>
      <c r="F112" s="14">
        <v>8.2802847309805294</v>
      </c>
      <c r="G112" s="55">
        <v>7.2659672299736</v>
      </c>
      <c r="H112" s="14">
        <v>6.8741556962360599</v>
      </c>
      <c r="I112" s="14">
        <v>6.7204256563950597</v>
      </c>
      <c r="J112" s="14">
        <v>6.188501763723</v>
      </c>
      <c r="K112"/>
      <c r="L112"/>
      <c r="M112"/>
      <c r="N112"/>
      <c r="O112"/>
      <c r="P112" s="10"/>
      <c r="S112" s="25" t="s">
        <v>36</v>
      </c>
      <c r="T112" s="25">
        <v>4057103</v>
      </c>
    </row>
    <row r="113" spans="2:20" ht="11.25" customHeight="1" x14ac:dyDescent="0.2">
      <c r="C113" s="39">
        <v>18791</v>
      </c>
      <c r="D113" s="76" t="s">
        <v>173</v>
      </c>
      <c r="E113" s="61"/>
      <c r="F113" s="100">
        <v>3.8930262007417</v>
      </c>
      <c r="G113" s="101">
        <v>3.4144426089724398</v>
      </c>
      <c r="H113" s="100">
        <v>3.14317481003122</v>
      </c>
      <c r="I113" s="100">
        <v>2.9864291127784099</v>
      </c>
      <c r="J113" s="100">
        <v>2.8318328909667101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1788E349-7D01-4DF1-BF91-9513006DD583}">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851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1A0BC-99D1-4672-B8C8-2D9F06591987}">
  <sheetPr codeName="Sheet53">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Ameren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_xll.SNL.Clients.Office.Excel.Functions.SNLTable(1,AES!F20:G20,AES!C24:C35,AES!F21:G21,,"Options:Curr=USD,Mag=SNLstandard,ConvMethod=SNLrecommended")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286</v>
      </c>
      <c r="H24" s="129"/>
      <c r="I24"/>
      <c r="J24"/>
      <c r="K24"/>
      <c r="L24"/>
      <c r="M24"/>
      <c r="N24"/>
      <c r="O24"/>
      <c r="P24" s="10"/>
      <c r="V24" t="str">
        <f>SUBSTITUTE(Company_Name,"&amp;","&amp;amp;")</f>
        <v>AES Corporation</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43433</v>
      </c>
      <c r="G26" s="78">
        <v>43552</v>
      </c>
      <c r="H26" s="130"/>
      <c r="I26" s="10"/>
      <c r="J26"/>
      <c r="K26"/>
      <c r="L26"/>
      <c r="M26"/>
      <c r="N26" s="4"/>
      <c r="O26" s="4"/>
      <c r="P26" s="44"/>
      <c r="Q26" s="44"/>
    </row>
    <row r="27" spans="3:27" ht="11.25" customHeight="1" x14ac:dyDescent="0.2">
      <c r="C27" s="39">
        <v>44949</v>
      </c>
      <c r="D27" s="2" t="s">
        <v>131</v>
      </c>
      <c r="E27"/>
      <c r="F27" s="24" t="s">
        <v>381</v>
      </c>
      <c r="G27" s="52" t="s">
        <v>286</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41612</v>
      </c>
      <c r="G29" s="78">
        <v>43552</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41347</v>
      </c>
      <c r="G35" s="53">
        <v>43552</v>
      </c>
      <c r="H35" s="130"/>
      <c r="I35" s="10"/>
      <c r="J35"/>
      <c r="K35"/>
      <c r="L35"/>
      <c r="M35"/>
      <c r="N35"/>
      <c r="O35"/>
      <c r="P35" s="10"/>
    </row>
    <row r="36" spans="3:24" ht="11.25" hidden="1" customHeight="1" outlineLevel="1" x14ac:dyDescent="0.2">
      <c r="C36" s="12" t="str">
        <f>_xll.SNL.Clients.Office.Excel.Functions.SNLTable(1,AES!F36:J36,AES!C41:C113,AES!F37:J37,,"Options:Curr=USD,Mag=SNLstandard,ConvMethod=SNLrecommended")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AES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41.380487180581</v>
      </c>
      <c r="G42" s="55">
        <v>43.270720371804799</v>
      </c>
      <c r="H42" s="31">
        <v>44.687811910835102</v>
      </c>
      <c r="I42" s="14">
        <v>45.398298530549098</v>
      </c>
      <c r="J42" s="14">
        <v>45.627183232772303</v>
      </c>
      <c r="K42"/>
      <c r="L42"/>
      <c r="M42"/>
      <c r="N42"/>
      <c r="O42"/>
      <c r="P42" s="10"/>
      <c r="S42" s="25" t="s">
        <v>336</v>
      </c>
      <c r="T42" s="25">
        <v>4056935</v>
      </c>
      <c r="V42" s="8" t="str">
        <f>_xll.SNL.Clients.Office.Excel.Functions.SNLTable(1,AES!X42,AES!W48:W56,AES!X43,,"Options:Curr=USD,Mag=SNLstandard,ConvMethod=SNLrecommended")</f>
        <v>SNLTable</v>
      </c>
      <c r="W42" s="3"/>
      <c r="X42" s="7" t="e">
        <f>F36</f>
        <v>#N/A</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58.069195000213298</v>
      </c>
      <c r="G44" s="55">
        <v>56.041828040278901</v>
      </c>
      <c r="H44" s="31">
        <v>54.5247865143618</v>
      </c>
      <c r="I44" s="14">
        <v>53.756915937890398</v>
      </c>
      <c r="J44" s="14">
        <v>53.470943156557603</v>
      </c>
      <c r="K44"/>
      <c r="L44"/>
      <c r="M44"/>
      <c r="N44"/>
      <c r="O44"/>
      <c r="P44" s="10"/>
      <c r="S44" s="25" t="s">
        <v>409</v>
      </c>
      <c r="T44" s="25">
        <v>4024697</v>
      </c>
      <c r="V44" s="3"/>
      <c r="W44" s="3"/>
      <c r="X44" s="7">
        <v>1</v>
      </c>
    </row>
    <row r="45" spans="3:24" ht="11.25" customHeight="1" x14ac:dyDescent="0.2">
      <c r="C45" s="39">
        <v>18861</v>
      </c>
      <c r="D45" s="3" t="s">
        <v>164</v>
      </c>
      <c r="E45"/>
      <c r="F45" s="14">
        <v>53.589863913655599</v>
      </c>
      <c r="G45" s="55">
        <v>53.630906274205998</v>
      </c>
      <c r="H45" s="31">
        <v>49.595209049573</v>
      </c>
      <c r="I45" s="14">
        <v>46.754714736153304</v>
      </c>
      <c r="J45" s="14">
        <v>45.055573197840602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3.3325</v>
      </c>
      <c r="G47" s="55">
        <v>2.9885057471264398</v>
      </c>
      <c r="H47" s="14">
        <v>3.1596009975062298</v>
      </c>
      <c r="I47" s="14">
        <v>3.38403990024938</v>
      </c>
      <c r="J47" s="14">
        <v>3.6061381074168799</v>
      </c>
      <c r="K47"/>
      <c r="L47"/>
      <c r="M47"/>
      <c r="N47"/>
      <c r="O47"/>
      <c r="P47" s="10"/>
      <c r="S47" s="25" t="s">
        <v>216</v>
      </c>
      <c r="T47" s="25">
        <v>4056955</v>
      </c>
      <c r="V47" s="3"/>
      <c r="W47" s="3"/>
      <c r="X47" s="7"/>
    </row>
    <row r="48" spans="3:24" ht="11.25" customHeight="1" x14ac:dyDescent="0.2">
      <c r="C48" s="39">
        <v>18778</v>
      </c>
      <c r="D48" s="3" t="s">
        <v>198</v>
      </c>
      <c r="E48"/>
      <c r="F48" s="14">
        <v>3.3325</v>
      </c>
      <c r="G48" s="55">
        <v>2.9885057471264398</v>
      </c>
      <c r="H48" s="14">
        <v>3.1596009975062298</v>
      </c>
      <c r="I48" s="14">
        <v>3.38403990024938</v>
      </c>
      <c r="J48" s="14">
        <v>3.6061381074168799</v>
      </c>
      <c r="K48" s="4"/>
      <c r="L48" s="4"/>
      <c r="M48" s="4"/>
      <c r="N48" s="4"/>
      <c r="O48" s="4"/>
      <c r="P48" s="44"/>
      <c r="Q48" s="44"/>
      <c r="S48" s="25" t="s">
        <v>5</v>
      </c>
      <c r="T48" s="25">
        <v>4022309</v>
      </c>
      <c r="V48" s="17" t="s">
        <v>175</v>
      </c>
      <c r="W48" s="114">
        <v>7597</v>
      </c>
      <c r="X48" s="20">
        <v>1050000</v>
      </c>
    </row>
    <row r="49" spans="3:28" ht="11.25" customHeight="1" x14ac:dyDescent="0.2">
      <c r="C49" s="39">
        <v>7270</v>
      </c>
      <c r="D49" s="3" t="s">
        <v>149</v>
      </c>
      <c r="E49"/>
      <c r="F49" s="14">
        <v>7.3420365535247996</v>
      </c>
      <c r="G49" s="55">
        <v>6.2147971360381904</v>
      </c>
      <c r="H49" s="14">
        <v>6.5039370078740202</v>
      </c>
      <c r="I49" s="14">
        <v>6.2144638403989996</v>
      </c>
      <c r="J49" s="14">
        <v>6.2608695652173898</v>
      </c>
      <c r="K49"/>
      <c r="L49"/>
      <c r="M49"/>
      <c r="N49"/>
      <c r="O49"/>
      <c r="P49" s="10"/>
      <c r="S49" s="25" t="s">
        <v>6</v>
      </c>
      <c r="T49" s="25">
        <v>4057038</v>
      </c>
      <c r="V49" s="17" t="s">
        <v>176</v>
      </c>
      <c r="W49" s="114">
        <v>7598</v>
      </c>
      <c r="X49" s="20">
        <v>340000</v>
      </c>
    </row>
    <row r="50" spans="3:28" ht="11.25" customHeight="1" x14ac:dyDescent="0.2">
      <c r="C50" s="39">
        <v>11512</v>
      </c>
      <c r="D50" s="3" t="s">
        <v>199</v>
      </c>
      <c r="E50"/>
      <c r="F50" s="14">
        <v>7.3420365535247996</v>
      </c>
      <c r="G50" s="55">
        <v>6.2147971360381904</v>
      </c>
      <c r="H50" s="14">
        <v>6.5039370078740202</v>
      </c>
      <c r="I50" s="14">
        <v>6.2144638403989996</v>
      </c>
      <c r="J50" s="14">
        <v>6.2608695652173898</v>
      </c>
      <c r="K50"/>
      <c r="L50"/>
      <c r="M50"/>
      <c r="N50"/>
      <c r="O50"/>
      <c r="P50" s="10"/>
      <c r="S50" s="25" t="s">
        <v>270</v>
      </c>
      <c r="T50" s="25">
        <v>4135391</v>
      </c>
      <c r="V50" s="18" t="s">
        <v>177</v>
      </c>
      <c r="W50" s="115">
        <v>7599</v>
      </c>
      <c r="X50" s="20">
        <v>850000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300000</v>
      </c>
    </row>
    <row r="52" spans="3:28" ht="11.25" customHeight="1" x14ac:dyDescent="0.2">
      <c r="C52" s="39">
        <v>18788</v>
      </c>
      <c r="D52" s="3" t="s">
        <v>211</v>
      </c>
      <c r="E52"/>
      <c r="F52" s="14">
        <v>4.5344061166429599</v>
      </c>
      <c r="G52" s="55">
        <v>4.0805971582181302</v>
      </c>
      <c r="H52" s="14">
        <v>3.83247578692494</v>
      </c>
      <c r="I52" s="14">
        <v>3.54870585874799</v>
      </c>
      <c r="J52" s="14">
        <v>3.3450265522875799</v>
      </c>
      <c r="K52"/>
      <c r="L52"/>
      <c r="M52"/>
      <c r="N52"/>
      <c r="O52"/>
      <c r="P52" s="10"/>
      <c r="S52" s="25" t="s">
        <v>7</v>
      </c>
      <c r="T52" s="25">
        <v>4007308</v>
      </c>
      <c r="V52" s="19" t="s">
        <v>179</v>
      </c>
      <c r="W52" s="114">
        <v>7601</v>
      </c>
      <c r="X52" s="20">
        <v>350000</v>
      </c>
    </row>
    <row r="53" spans="3:28" ht="11.25" customHeight="1" x14ac:dyDescent="0.2">
      <c r="C53" s="39">
        <v>18794</v>
      </c>
      <c r="D53" s="3" t="s">
        <v>200</v>
      </c>
      <c r="E53"/>
      <c r="F53" s="14">
        <v>5.4424999999999999</v>
      </c>
      <c r="G53" s="55">
        <v>4.9655172413793096</v>
      </c>
      <c r="H53" s="14">
        <v>6.2668329177057398</v>
      </c>
      <c r="I53" s="14">
        <v>6.4538653366583496</v>
      </c>
      <c r="J53" s="14">
        <v>6.2864450127877198</v>
      </c>
      <c r="K53"/>
      <c r="L53"/>
      <c r="M53"/>
      <c r="N53"/>
      <c r="O53"/>
      <c r="P53" s="10"/>
      <c r="S53" s="25" t="s">
        <v>218</v>
      </c>
      <c r="T53" s="25">
        <v>4272394</v>
      </c>
      <c r="V53" s="17" t="s">
        <v>180</v>
      </c>
      <c r="W53" s="114">
        <v>7602</v>
      </c>
      <c r="X53" s="20">
        <v>10837000</v>
      </c>
    </row>
    <row r="54" spans="3:28" ht="11.25" customHeight="1" x14ac:dyDescent="0.2">
      <c r="C54" s="39">
        <v>18792</v>
      </c>
      <c r="D54" s="3" t="s">
        <v>201</v>
      </c>
      <c r="E54"/>
      <c r="F54" s="14">
        <v>14.273670176264099</v>
      </c>
      <c r="G54" s="55">
        <v>16.5351088733869</v>
      </c>
      <c r="H54" s="14">
        <v>22.533728200065799</v>
      </c>
      <c r="I54" s="14">
        <v>25.137461659151601</v>
      </c>
      <c r="J54" s="14">
        <v>25.535422613686698</v>
      </c>
      <c r="K54"/>
      <c r="L54"/>
      <c r="M54"/>
      <c r="N54"/>
      <c r="O54"/>
      <c r="P54" s="10"/>
      <c r="S54" s="25" t="s">
        <v>8</v>
      </c>
      <c r="T54" s="25">
        <v>4006321</v>
      </c>
      <c r="V54" s="26" t="s">
        <v>184</v>
      </c>
      <c r="W54" s="116"/>
      <c r="X54" s="20"/>
    </row>
    <row r="55" spans="3:28" ht="11.25" customHeight="1" x14ac:dyDescent="0.2">
      <c r="C55" s="39">
        <v>11576</v>
      </c>
      <c r="D55" s="3" t="s">
        <v>202</v>
      </c>
      <c r="E55"/>
      <c r="F55" s="14">
        <v>5.3368146214099204</v>
      </c>
      <c r="G55" s="55">
        <v>5.1217183770883103</v>
      </c>
      <c r="H55" s="14">
        <v>6.6955380577427803</v>
      </c>
      <c r="I55" s="14">
        <v>6.4114713216957604</v>
      </c>
      <c r="J55" s="14">
        <v>6.4168797953964196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7</v>
      </c>
    </row>
    <row r="57" spans="3:28" ht="11.25" customHeight="1" x14ac:dyDescent="0.2">
      <c r="C57" s="39">
        <v>6419</v>
      </c>
      <c r="D57" s="3" t="s">
        <v>165</v>
      </c>
      <c r="E57"/>
      <c r="F57" s="14">
        <v>0.69639065817409795</v>
      </c>
      <c r="G57" s="55">
        <v>0.75825688073394504</v>
      </c>
      <c r="H57" s="14">
        <v>0.57125748502994</v>
      </c>
      <c r="I57" s="14">
        <v>0.57052474879047299</v>
      </c>
      <c r="J57" s="14">
        <v>0.54829931972789103</v>
      </c>
      <c r="K57"/>
      <c r="L57"/>
      <c r="M57"/>
      <c r="N57"/>
      <c r="O57"/>
      <c r="P57" s="10"/>
      <c r="S57" s="25" t="s">
        <v>339</v>
      </c>
      <c r="T57" s="25">
        <v>4963960</v>
      </c>
    </row>
    <row r="58" spans="3:28" ht="11.25" customHeight="1" x14ac:dyDescent="0.2">
      <c r="C58" s="39">
        <v>4963</v>
      </c>
      <c r="D58" s="3" t="s">
        <v>203</v>
      </c>
      <c r="E58"/>
      <c r="F58" s="14">
        <v>1.3848814731915799</v>
      </c>
      <c r="G58" s="55">
        <v>1.27488986784141</v>
      </c>
      <c r="H58" s="14">
        <v>1.19900012193635</v>
      </c>
      <c r="I58" s="14">
        <v>1.1624855268236201</v>
      </c>
      <c r="J58" s="14">
        <v>1.1491946491946501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1050000</v>
      </c>
      <c r="G61" s="56">
        <v>498000</v>
      </c>
      <c r="H61" s="13">
        <v>882000</v>
      </c>
      <c r="I61" s="13">
        <v>1177000</v>
      </c>
      <c r="J61" s="13">
        <v>1325000</v>
      </c>
      <c r="K61"/>
      <c r="L61"/>
      <c r="M61"/>
      <c r="N61"/>
      <c r="O61"/>
      <c r="P61" s="10"/>
      <c r="S61" s="25" t="s">
        <v>410</v>
      </c>
      <c r="T61" s="25">
        <v>4086899</v>
      </c>
      <c r="V61" s="28" t="s">
        <v>149</v>
      </c>
      <c r="X61" s="27">
        <f>IF(ISNUMBER(F49),F49,NA())</f>
        <v>7.3420365535247996</v>
      </c>
      <c r="Y61" s="27">
        <f>IF(ISNUMBER(G49),G49,NA())</f>
        <v>6.2147971360381904</v>
      </c>
      <c r="Z61" s="27">
        <f>IF(ISNUMBER(H49),H49,NA())</f>
        <v>6.5039370078740202</v>
      </c>
      <c r="AA61" s="27">
        <f>IF(ISNUMBER(I49),I49,NA())</f>
        <v>6.2144638403989996</v>
      </c>
      <c r="AB61" s="27">
        <f>IF(ISNUMBER(J49),J49,NA())</f>
        <v>6.2608695652173898</v>
      </c>
    </row>
    <row r="62" spans="3:28" ht="11.25" customHeight="1" x14ac:dyDescent="0.2">
      <c r="C62" s="39">
        <v>7598</v>
      </c>
      <c r="D62" s="3" t="s">
        <v>205</v>
      </c>
      <c r="E62"/>
      <c r="F62" s="13">
        <v>340000</v>
      </c>
      <c r="G62" s="56">
        <v>505000</v>
      </c>
      <c r="H62" s="13">
        <v>8000</v>
      </c>
      <c r="I62" s="13">
        <v>442000</v>
      </c>
      <c r="J62" s="13">
        <v>581000</v>
      </c>
      <c r="K62"/>
      <c r="L62"/>
      <c r="M62"/>
      <c r="N62"/>
      <c r="O62"/>
      <c r="P62" s="10"/>
      <c r="S62" s="25" t="s">
        <v>11</v>
      </c>
      <c r="T62" s="25">
        <v>4056975</v>
      </c>
      <c r="V62" s="118" t="s">
        <v>188</v>
      </c>
    </row>
    <row r="63" spans="3:28" ht="11.25" customHeight="1" x14ac:dyDescent="0.2">
      <c r="C63" s="39">
        <v>7599</v>
      </c>
      <c r="D63" s="3" t="s">
        <v>206</v>
      </c>
      <c r="E63"/>
      <c r="F63" s="13">
        <v>850000</v>
      </c>
      <c r="G63" s="56">
        <v>240000</v>
      </c>
      <c r="H63" s="13">
        <v>505000</v>
      </c>
      <c r="I63" s="13">
        <v>8000</v>
      </c>
      <c r="J63" s="13">
        <v>442000</v>
      </c>
      <c r="K63"/>
      <c r="L63"/>
      <c r="M63"/>
      <c r="N63"/>
      <c r="O63"/>
      <c r="P63" s="10"/>
      <c r="S63" s="25" t="s">
        <v>271</v>
      </c>
      <c r="T63" s="25">
        <v>4098671</v>
      </c>
      <c r="V63" s="28" t="s">
        <v>189</v>
      </c>
    </row>
    <row r="64" spans="3:28" ht="11.25" customHeight="1" x14ac:dyDescent="0.2">
      <c r="C64" s="39">
        <v>7600</v>
      </c>
      <c r="D64" s="3" t="s">
        <v>207</v>
      </c>
      <c r="E64"/>
      <c r="F64" s="13">
        <v>300000</v>
      </c>
      <c r="G64" s="56">
        <v>850000</v>
      </c>
      <c r="H64" s="13">
        <v>240000</v>
      </c>
      <c r="I64" s="13">
        <v>505000</v>
      </c>
      <c r="J64" s="13">
        <v>8000</v>
      </c>
      <c r="K64"/>
      <c r="L64"/>
      <c r="M64"/>
      <c r="N64"/>
      <c r="O64"/>
      <c r="P64" s="10"/>
      <c r="S64" s="25" t="s">
        <v>396</v>
      </c>
      <c r="T64" s="25">
        <v>4545218</v>
      </c>
      <c r="V64" s="28" t="s">
        <v>190</v>
      </c>
    </row>
    <row r="65" spans="3:28" ht="11.25" customHeight="1" x14ac:dyDescent="0.2">
      <c r="C65" s="39">
        <v>7601</v>
      </c>
      <c r="D65" s="3" t="s">
        <v>208</v>
      </c>
      <c r="E65"/>
      <c r="F65" s="13">
        <v>350000</v>
      </c>
      <c r="G65" s="56">
        <v>300000</v>
      </c>
      <c r="H65" s="13">
        <v>850000</v>
      </c>
      <c r="I65" s="13">
        <v>240000</v>
      </c>
      <c r="J65" s="13">
        <v>506000</v>
      </c>
      <c r="K65"/>
      <c r="L65"/>
      <c r="M65"/>
      <c r="N65"/>
      <c r="O65"/>
      <c r="P65" s="10"/>
      <c r="S65" s="25" t="s">
        <v>219</v>
      </c>
      <c r="T65" s="25">
        <v>4057157</v>
      </c>
      <c r="V65" s="28" t="s">
        <v>165</v>
      </c>
      <c r="X65" s="27">
        <f>IF(ISNUMBER(F57),F57,NA())</f>
        <v>0.69639065817409795</v>
      </c>
      <c r="Y65" s="27">
        <f>IF(ISNUMBER(G57),G57,NA())</f>
        <v>0.75825688073394504</v>
      </c>
      <c r="Z65" s="27">
        <f>IF(ISNUMBER(H57),H57,NA())</f>
        <v>0.57125748502994</v>
      </c>
      <c r="AA65" s="27">
        <f>IF(ISNUMBER(I57),I57,NA())</f>
        <v>0.57052474879047299</v>
      </c>
      <c r="AB65" s="27">
        <f>IF(ISNUMBER(J57),J57,NA())</f>
        <v>0.54829931972789103</v>
      </c>
    </row>
    <row r="66" spans="3:28" ht="11.25" customHeight="1" x14ac:dyDescent="0.2">
      <c r="C66" s="39">
        <v>7602</v>
      </c>
      <c r="D66" s="3" t="s">
        <v>209</v>
      </c>
      <c r="E66"/>
      <c r="F66" s="13">
        <v>10837000</v>
      </c>
      <c r="G66" s="56">
        <v>9183000</v>
      </c>
      <c r="H66" s="13">
        <v>7312000</v>
      </c>
      <c r="I66" s="13">
        <v>6664000</v>
      </c>
      <c r="J66" s="13">
        <v>5557000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41.380487180581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6394000</v>
      </c>
      <c r="G69" s="56">
        <v>5794000</v>
      </c>
      <c r="H69" s="13">
        <v>5910000</v>
      </c>
      <c r="I69" s="13">
        <v>6291000</v>
      </c>
      <c r="J69" s="13">
        <v>6174000</v>
      </c>
      <c r="K69" s="4"/>
      <c r="L69" s="4"/>
      <c r="M69" s="4"/>
      <c r="N69"/>
      <c r="O69"/>
      <c r="P69" s="10"/>
      <c r="S69" s="25" t="s">
        <v>341</v>
      </c>
      <c r="T69" s="25">
        <v>4057049</v>
      </c>
      <c r="V69" s="28" t="str">
        <f>"Total Debt -"</f>
        <v>Total Debt -</v>
      </c>
      <c r="X69" s="47">
        <f>F44</f>
        <v>58.069195000213298</v>
      </c>
    </row>
    <row r="70" spans="3:28" ht="11.25" customHeight="1" x14ac:dyDescent="0.2">
      <c r="C70" s="39">
        <v>18630</v>
      </c>
      <c r="D70" s="3" t="s">
        <v>136</v>
      </c>
      <c r="F70" s="13">
        <v>1187000</v>
      </c>
      <c r="G70" s="56">
        <v>1003000</v>
      </c>
      <c r="H70" s="13">
        <v>1091000</v>
      </c>
      <c r="I70" s="13">
        <v>1350000</v>
      </c>
      <c r="J70" s="13">
        <v>1375000</v>
      </c>
      <c r="K70"/>
      <c r="L70"/>
      <c r="M70"/>
      <c r="N70"/>
      <c r="O70"/>
      <c r="P70" s="10"/>
      <c r="S70" s="25" t="s">
        <v>14</v>
      </c>
      <c r="T70" s="25">
        <v>4010420</v>
      </c>
      <c r="V70" s="118" t="s">
        <v>212</v>
      </c>
    </row>
    <row r="71" spans="3:28" ht="11.25" customHeight="1" x14ac:dyDescent="0.2">
      <c r="C71" s="39">
        <v>18631</v>
      </c>
      <c r="D71" s="3" t="s">
        <v>137</v>
      </c>
      <c r="F71" s="13">
        <v>442000</v>
      </c>
      <c r="G71" s="56">
        <v>272000</v>
      </c>
      <c r="H71" s="13">
        <v>331000</v>
      </c>
      <c r="I71" s="13">
        <v>374000</v>
      </c>
      <c r="J71" s="13">
        <v>311000</v>
      </c>
      <c r="K71"/>
      <c r="L71"/>
      <c r="M71"/>
      <c r="N71"/>
      <c r="O71"/>
      <c r="P71" s="10"/>
      <c r="S71" s="25" t="s">
        <v>15</v>
      </c>
      <c r="T71" s="25">
        <v>4065694</v>
      </c>
      <c r="V71" s="28" t="s">
        <v>211</v>
      </c>
      <c r="X71" s="27">
        <f>IF(ISNUMBER(F52),F52,NA())</f>
        <v>4.5344061166429599</v>
      </c>
      <c r="Y71" s="27">
        <f>IF(ISNUMBER(G52),G52,NA())</f>
        <v>4.0805971582181302</v>
      </c>
      <c r="Z71" s="27">
        <f>IF(ISNUMBER(H52),H52,NA())</f>
        <v>3.83247578692494</v>
      </c>
      <c r="AA71" s="27">
        <f>IF(ISNUMBER(I52),I52,NA())</f>
        <v>3.54870585874799</v>
      </c>
      <c r="AB71" s="27">
        <f>IF(ISNUMBER(J52),J52,NA())</f>
        <v>3.3450265522875799</v>
      </c>
    </row>
    <row r="72" spans="3:28" ht="11.25" customHeight="1" x14ac:dyDescent="0.2">
      <c r="C72" s="39">
        <v>18632</v>
      </c>
      <c r="D72" s="3" t="s">
        <v>138</v>
      </c>
      <c r="E72" s="5"/>
      <c r="F72" s="13">
        <v>1774000</v>
      </c>
      <c r="G72" s="56">
        <v>1661000</v>
      </c>
      <c r="H72" s="13">
        <v>1745000</v>
      </c>
      <c r="I72" s="13">
        <v>1772000</v>
      </c>
      <c r="J72" s="13">
        <v>1705000</v>
      </c>
      <c r="K72"/>
      <c r="L72"/>
      <c r="M72"/>
      <c r="N72"/>
      <c r="O72"/>
      <c r="P72" s="10"/>
      <c r="S72" s="25" t="s">
        <v>272</v>
      </c>
      <c r="T72" s="25">
        <v>4082886</v>
      </c>
    </row>
    <row r="73" spans="3:28" ht="11.25" customHeight="1" x14ac:dyDescent="0.2">
      <c r="C73" s="39">
        <v>18636</v>
      </c>
      <c r="D73" s="3" t="s">
        <v>139</v>
      </c>
      <c r="F73" s="13">
        <v>1146000</v>
      </c>
      <c r="G73" s="56">
        <v>1075000</v>
      </c>
      <c r="H73" s="13">
        <v>995000</v>
      </c>
      <c r="I73" s="13">
        <v>955000</v>
      </c>
      <c r="J73" s="13">
        <v>896000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5061000</v>
      </c>
      <c r="G75" s="56">
        <v>4494000</v>
      </c>
      <c r="H75" s="13">
        <v>4643000</v>
      </c>
      <c r="I75" s="13">
        <v>4934000</v>
      </c>
      <c r="J75" s="13">
        <v>4764000</v>
      </c>
      <c r="K75"/>
      <c r="L75"/>
      <c r="M75"/>
      <c r="N75"/>
      <c r="O75"/>
      <c r="P75" s="10"/>
      <c r="S75" s="25" t="s">
        <v>16</v>
      </c>
      <c r="T75" s="25">
        <v>4056958</v>
      </c>
    </row>
    <row r="76" spans="3:28" ht="11.25" customHeight="1" x14ac:dyDescent="0.2">
      <c r="C76" s="39">
        <v>6200</v>
      </c>
      <c r="D76" s="3" t="s">
        <v>142</v>
      </c>
      <c r="F76" s="13">
        <v>2812000</v>
      </c>
      <c r="G76" s="56">
        <v>2604000</v>
      </c>
      <c r="H76" s="13">
        <v>2478000</v>
      </c>
      <c r="I76" s="13">
        <v>2492000</v>
      </c>
      <c r="J76" s="13">
        <v>2448000</v>
      </c>
      <c r="K76"/>
      <c r="L76"/>
      <c r="M76"/>
      <c r="N76"/>
      <c r="O76"/>
      <c r="P76" s="10"/>
      <c r="S76" s="25" t="s">
        <v>313</v>
      </c>
      <c r="T76" s="25">
        <v>4246977</v>
      </c>
    </row>
    <row r="77" spans="3:28" ht="11.25" customHeight="1" x14ac:dyDescent="0.2">
      <c r="C77" s="39">
        <v>28017</v>
      </c>
      <c r="D77" s="3" t="s">
        <v>151</v>
      </c>
      <c r="E77"/>
      <c r="F77" s="13">
        <v>2812000</v>
      </c>
      <c r="G77" s="56">
        <v>2604000</v>
      </c>
      <c r="H77" s="13">
        <v>2478000</v>
      </c>
      <c r="I77" s="13">
        <v>2492000</v>
      </c>
      <c r="J77" s="13">
        <v>2448000</v>
      </c>
      <c r="K77"/>
      <c r="L77"/>
      <c r="M77"/>
      <c r="N77"/>
      <c r="O77"/>
      <c r="P77" s="10"/>
      <c r="S77" s="25" t="s">
        <v>273</v>
      </c>
      <c r="T77" s="25">
        <v>4142320</v>
      </c>
    </row>
    <row r="78" spans="3:28" ht="11.25" customHeight="1" x14ac:dyDescent="0.2">
      <c r="C78" s="39">
        <v>4424</v>
      </c>
      <c r="D78" s="3" t="s">
        <v>143</v>
      </c>
      <c r="F78" s="13">
        <v>1152000</v>
      </c>
      <c r="G78" s="56">
        <v>1032000</v>
      </c>
      <c r="H78" s="13">
        <v>1016000</v>
      </c>
      <c r="I78" s="13">
        <v>1058000</v>
      </c>
      <c r="J78" s="13">
        <v>1105000</v>
      </c>
      <c r="K78"/>
      <c r="L78"/>
      <c r="M78"/>
      <c r="N78"/>
      <c r="O78"/>
      <c r="P78" s="10"/>
      <c r="S78" s="25" t="s">
        <v>274</v>
      </c>
      <c r="T78" s="25">
        <v>4237697</v>
      </c>
    </row>
    <row r="79" spans="3:28" ht="11.25" customHeight="1" x14ac:dyDescent="0.2">
      <c r="C79" s="39">
        <v>4427</v>
      </c>
      <c r="D79" s="3" t="s">
        <v>144</v>
      </c>
      <c r="F79" s="13">
        <v>157000</v>
      </c>
      <c r="G79" s="56">
        <v>155000</v>
      </c>
      <c r="H79" s="13">
        <v>182000</v>
      </c>
      <c r="I79" s="13">
        <v>237000</v>
      </c>
      <c r="J79" s="13">
        <v>576000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995000</v>
      </c>
      <c r="G81" s="93">
        <v>877000</v>
      </c>
      <c r="H81" s="92">
        <v>834000</v>
      </c>
      <c r="I81" s="92">
        <v>821000</v>
      </c>
      <c r="J81" s="92">
        <v>529000</v>
      </c>
      <c r="K81"/>
      <c r="L81"/>
      <c r="M81"/>
      <c r="N81"/>
      <c r="O81"/>
      <c r="P81" s="10"/>
      <c r="S81" s="25" t="s">
        <v>276</v>
      </c>
      <c r="T81" s="25">
        <v>4276419</v>
      </c>
    </row>
    <row r="82" spans="3:20" ht="11.25" customHeight="1" x14ac:dyDescent="0.2">
      <c r="C82" s="39">
        <v>833</v>
      </c>
      <c r="D82" s="94" t="s">
        <v>147</v>
      </c>
      <c r="E82" s="95"/>
      <c r="F82" s="96">
        <v>995000</v>
      </c>
      <c r="G82" s="97">
        <v>877000</v>
      </c>
      <c r="H82" s="96">
        <v>834000</v>
      </c>
      <c r="I82" s="96">
        <v>821000</v>
      </c>
      <c r="J82" s="96">
        <v>529000</v>
      </c>
      <c r="K82"/>
      <c r="L82"/>
      <c r="M82"/>
      <c r="N82"/>
      <c r="O82"/>
      <c r="P82" s="10"/>
      <c r="S82" s="25" t="s">
        <v>17</v>
      </c>
      <c r="T82" s="25">
        <v>4057059</v>
      </c>
    </row>
    <row r="83" spans="3:20" ht="11.25" customHeight="1" x14ac:dyDescent="0.2">
      <c r="C83" s="39">
        <v>47814</v>
      </c>
      <c r="D83" s="32" t="s">
        <v>191</v>
      </c>
      <c r="F83" s="13">
        <v>5000</v>
      </c>
      <c r="G83" s="56">
        <v>6000</v>
      </c>
      <c r="H83" s="13">
        <v>6000</v>
      </c>
      <c r="I83" s="13">
        <v>6000</v>
      </c>
      <c r="J83" s="13">
        <v>6000</v>
      </c>
      <c r="K83" s="16"/>
      <c r="L83"/>
      <c r="M83"/>
      <c r="N83"/>
      <c r="O83"/>
      <c r="P83" s="10"/>
      <c r="S83" s="25" t="s">
        <v>18</v>
      </c>
      <c r="T83" s="25">
        <v>4057141</v>
      </c>
    </row>
    <row r="84" spans="3:20" ht="11.25" customHeight="1" x14ac:dyDescent="0.2">
      <c r="C84" s="39">
        <v>47813</v>
      </c>
      <c r="D84" s="29" t="s">
        <v>192</v>
      </c>
      <c r="E84"/>
      <c r="F84" s="13">
        <v>990000</v>
      </c>
      <c r="G84" s="56">
        <v>871000</v>
      </c>
      <c r="H84" s="13">
        <v>828000</v>
      </c>
      <c r="I84" s="13">
        <v>815000</v>
      </c>
      <c r="J84" s="13">
        <v>523000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1968000</v>
      </c>
      <c r="G87" s="56">
        <v>1653000</v>
      </c>
      <c r="H87" s="13">
        <v>1431000</v>
      </c>
      <c r="I87" s="13">
        <v>1533000</v>
      </c>
      <c r="J87" s="13">
        <v>1612000</v>
      </c>
      <c r="K87"/>
      <c r="L87"/>
      <c r="M87"/>
      <c r="N87"/>
      <c r="O87"/>
      <c r="P87" s="10"/>
      <c r="S87" s="25" t="s">
        <v>21</v>
      </c>
      <c r="T87" s="25">
        <v>4057039</v>
      </c>
    </row>
    <row r="88" spans="3:20" ht="11.25" customHeight="1" x14ac:dyDescent="0.2">
      <c r="C88" s="39">
        <v>18807</v>
      </c>
      <c r="D88" s="3" t="s">
        <v>153</v>
      </c>
      <c r="E88"/>
      <c r="F88" s="13">
        <v>29261000</v>
      </c>
      <c r="G88" s="56">
        <v>26807000</v>
      </c>
      <c r="H88" s="13">
        <v>24412000</v>
      </c>
      <c r="I88" s="13">
        <v>22810000</v>
      </c>
      <c r="J88" s="13">
        <v>21466000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1463000</v>
      </c>
      <c r="G90" s="56">
        <v>1275000</v>
      </c>
      <c r="H90" s="13">
        <v>1138000</v>
      </c>
      <c r="I90" s="13">
        <v>954000</v>
      </c>
      <c r="J90" s="13">
        <v>980000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35735000</v>
      </c>
      <c r="G92" s="97">
        <v>32030000</v>
      </c>
      <c r="H92" s="96">
        <v>28933000</v>
      </c>
      <c r="I92" s="96">
        <v>27215000</v>
      </c>
      <c r="J92" s="96">
        <v>25945000</v>
      </c>
      <c r="K92"/>
      <c r="L92"/>
      <c r="M92"/>
      <c r="N92"/>
      <c r="O92"/>
      <c r="P92" s="10"/>
      <c r="S92" s="25" t="s">
        <v>24</v>
      </c>
      <c r="T92" s="25">
        <v>4004172</v>
      </c>
    </row>
    <row r="93" spans="3:20" ht="11.25" customHeight="1" x14ac:dyDescent="0.2">
      <c r="C93" s="39">
        <v>6361</v>
      </c>
      <c r="D93" s="3" t="s">
        <v>158</v>
      </c>
      <c r="E93"/>
      <c r="F93" s="13">
        <v>2826000</v>
      </c>
      <c r="G93" s="56">
        <v>2180000</v>
      </c>
      <c r="H93" s="13">
        <v>2505000</v>
      </c>
      <c r="I93" s="13">
        <v>2687000</v>
      </c>
      <c r="J93" s="13">
        <v>2940000</v>
      </c>
      <c r="K93"/>
      <c r="L93"/>
      <c r="M93"/>
      <c r="N93"/>
      <c r="O93"/>
      <c r="P93" s="10"/>
      <c r="S93" s="25" t="s">
        <v>25</v>
      </c>
      <c r="T93" s="25">
        <v>4000672</v>
      </c>
    </row>
    <row r="94" spans="3:20" ht="11.25" customHeight="1" x14ac:dyDescent="0.2">
      <c r="C94" s="39">
        <v>6148</v>
      </c>
      <c r="D94" s="3" t="s">
        <v>159</v>
      </c>
      <c r="E94"/>
      <c r="F94" s="13">
        <v>12562000</v>
      </c>
      <c r="G94" s="56">
        <v>11078000</v>
      </c>
      <c r="H94" s="13">
        <v>8944000</v>
      </c>
      <c r="I94" s="13">
        <v>7859000</v>
      </c>
      <c r="J94" s="13">
        <v>7094000</v>
      </c>
      <c r="K94"/>
      <c r="L94"/>
      <c r="M94"/>
      <c r="N94"/>
      <c r="O94"/>
      <c r="P94" s="10"/>
      <c r="S94" s="25" t="s">
        <v>26</v>
      </c>
      <c r="T94" s="25">
        <v>4059402</v>
      </c>
    </row>
    <row r="95" spans="3:20" ht="11.25" customHeight="1" x14ac:dyDescent="0.2">
      <c r="C95" s="39">
        <v>18082</v>
      </c>
      <c r="D95" s="3" t="s">
        <v>160</v>
      </c>
      <c r="E95"/>
      <c r="F95" s="13">
        <v>1147000</v>
      </c>
      <c r="G95" s="56">
        <v>1172000</v>
      </c>
      <c r="H95" s="13">
        <v>1076000</v>
      </c>
      <c r="I95" s="13">
        <v>1035000</v>
      </c>
      <c r="J95" s="13">
        <v>1098000</v>
      </c>
      <c r="K95"/>
      <c r="L95"/>
      <c r="M95"/>
      <c r="N95"/>
      <c r="O95"/>
      <c r="P95" s="10"/>
      <c r="S95" s="25" t="s">
        <v>27</v>
      </c>
      <c r="T95" s="25">
        <v>4057080</v>
      </c>
    </row>
    <row r="96" spans="3:20" ht="11.25" customHeight="1" x14ac:dyDescent="0.2">
      <c r="C96" s="39">
        <v>845</v>
      </c>
      <c r="D96" s="3" t="s">
        <v>174</v>
      </c>
      <c r="E96"/>
      <c r="F96" s="13">
        <v>13612000</v>
      </c>
      <c r="G96" s="56">
        <v>11576000</v>
      </c>
      <c r="H96" s="13">
        <v>9833000</v>
      </c>
      <c r="I96" s="13">
        <v>9036000</v>
      </c>
      <c r="J96" s="13">
        <v>8419000</v>
      </c>
      <c r="K96"/>
      <c r="L96"/>
      <c r="M96"/>
      <c r="N96"/>
      <c r="O96"/>
      <c r="P96" s="10"/>
      <c r="S96" s="25" t="s">
        <v>28</v>
      </c>
      <c r="T96" s="25">
        <v>4057041</v>
      </c>
    </row>
    <row r="97" spans="3:20" ht="11.25" customHeight="1" x14ac:dyDescent="0.2">
      <c r="C97" s="39">
        <v>49691</v>
      </c>
      <c r="D97" s="32" t="s">
        <v>193</v>
      </c>
      <c r="E97"/>
      <c r="F97" s="13">
        <v>9700000</v>
      </c>
      <c r="G97" s="56">
        <v>8938000</v>
      </c>
      <c r="H97" s="13">
        <v>8059000</v>
      </c>
      <c r="I97" s="13">
        <v>7631000</v>
      </c>
      <c r="J97" s="13">
        <v>7184000</v>
      </c>
      <c r="K97"/>
      <c r="L97"/>
      <c r="M97"/>
      <c r="N97"/>
      <c r="O97"/>
      <c r="P97" s="10"/>
      <c r="S97" s="25" t="s">
        <v>432</v>
      </c>
      <c r="T97" s="25">
        <v>4072145</v>
      </c>
    </row>
    <row r="98" spans="3:20" ht="11.25" customHeight="1" x14ac:dyDescent="0.2">
      <c r="C98" s="48">
        <v>47772</v>
      </c>
      <c r="D98" s="99" t="s">
        <v>194</v>
      </c>
      <c r="E98" s="10"/>
      <c r="F98" s="92">
        <v>129000</v>
      </c>
      <c r="G98" s="93">
        <v>142000</v>
      </c>
      <c r="H98" s="92">
        <v>142000</v>
      </c>
      <c r="I98" s="92">
        <v>142000</v>
      </c>
      <c r="J98" s="92">
        <v>142000</v>
      </c>
      <c r="K98"/>
      <c r="L98"/>
      <c r="M98"/>
      <c r="N98"/>
      <c r="O98"/>
      <c r="P98" s="10"/>
      <c r="S98" s="25" t="s">
        <v>29</v>
      </c>
      <c r="T98" s="25">
        <v>4057081</v>
      </c>
    </row>
    <row r="99" spans="3:20" ht="11.25" customHeight="1" x14ac:dyDescent="0.2">
      <c r="C99" s="39">
        <v>3800</v>
      </c>
      <c r="D99" s="94" t="s">
        <v>161</v>
      </c>
      <c r="E99" s="95"/>
      <c r="F99" s="96">
        <v>9829000</v>
      </c>
      <c r="G99" s="97">
        <v>9080000</v>
      </c>
      <c r="H99" s="96">
        <v>8201000</v>
      </c>
      <c r="I99" s="96">
        <v>7773000</v>
      </c>
      <c r="J99" s="96">
        <v>7326000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23441000</v>
      </c>
      <c r="G101" s="56">
        <v>20656000</v>
      </c>
      <c r="H101" s="13">
        <v>18034000</v>
      </c>
      <c r="I101" s="13">
        <v>16809000</v>
      </c>
      <c r="J101" s="13">
        <v>15745000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1661000</v>
      </c>
      <c r="G104" s="56">
        <v>1727000</v>
      </c>
      <c r="H104" s="13">
        <v>2170000</v>
      </c>
      <c r="I104" s="13">
        <v>2170000</v>
      </c>
      <c r="J104" s="13">
        <v>2118000</v>
      </c>
      <c r="K104"/>
      <c r="L104"/>
      <c r="M104"/>
      <c r="N104"/>
      <c r="O104"/>
      <c r="P104" s="10"/>
      <c r="S104" s="25" t="s">
        <v>411</v>
      </c>
      <c r="T104" s="25">
        <v>4057043</v>
      </c>
    </row>
    <row r="105" spans="3:20" ht="11.25" customHeight="1" x14ac:dyDescent="0.2">
      <c r="C105" s="39">
        <v>4993</v>
      </c>
      <c r="D105" s="3" t="s">
        <v>169</v>
      </c>
      <c r="E105"/>
      <c r="F105" s="13">
        <v>-3528000</v>
      </c>
      <c r="G105" s="56">
        <v>-3329000</v>
      </c>
      <c r="H105" s="13">
        <v>-2435000</v>
      </c>
      <c r="I105" s="13">
        <v>-2336000</v>
      </c>
      <c r="J105" s="13">
        <v>-2204000</v>
      </c>
      <c r="K105"/>
      <c r="L105"/>
      <c r="M105"/>
      <c r="N105"/>
      <c r="O105"/>
      <c r="P105" s="10"/>
      <c r="S105" s="25" t="s">
        <v>262</v>
      </c>
      <c r="T105" s="25">
        <v>4057083</v>
      </c>
    </row>
    <row r="106" spans="3:20" ht="11.25" customHeight="1" x14ac:dyDescent="0.2">
      <c r="C106" s="39">
        <v>4992</v>
      </c>
      <c r="D106" s="3" t="s">
        <v>170</v>
      </c>
      <c r="E106"/>
      <c r="F106" s="13">
        <v>1721000</v>
      </c>
      <c r="G106" s="56">
        <v>1727000</v>
      </c>
      <c r="H106" s="13">
        <v>334000</v>
      </c>
      <c r="I106" s="13">
        <v>205000</v>
      </c>
      <c r="J106" s="13">
        <v>102000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-146000</v>
      </c>
      <c r="G108" s="56">
        <v>125000</v>
      </c>
      <c r="H108" s="13">
        <v>69000</v>
      </c>
      <c r="I108" s="13">
        <v>39000</v>
      </c>
      <c r="J108" s="13">
        <v>16000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2.9426443134137998</v>
      </c>
      <c r="G111" s="55">
        <v>2.9163704987675301</v>
      </c>
      <c r="H111" s="14">
        <v>2.97241428469599</v>
      </c>
      <c r="I111" s="14">
        <v>3.09061991209991</v>
      </c>
      <c r="J111" s="14">
        <v>2.0949665359787701</v>
      </c>
      <c r="K111"/>
      <c r="L111"/>
      <c r="M111"/>
      <c r="N111"/>
      <c r="O111"/>
      <c r="P111" s="10"/>
      <c r="S111" s="25" t="s">
        <v>292</v>
      </c>
      <c r="T111" s="25">
        <v>4062444</v>
      </c>
    </row>
    <row r="112" spans="3:20" ht="11.25" customHeight="1" x14ac:dyDescent="0.2">
      <c r="C112" s="39">
        <v>284</v>
      </c>
      <c r="D112" s="3" t="s">
        <v>167</v>
      </c>
      <c r="E112"/>
      <c r="F112" s="14">
        <v>10.4661100519361</v>
      </c>
      <c r="G112" s="55">
        <v>10.3580128441721</v>
      </c>
      <c r="H112" s="14">
        <v>10.434456225954801</v>
      </c>
      <c r="I112" s="14">
        <v>10.857095627737801</v>
      </c>
      <c r="J112" s="14">
        <v>7.2271461994296198</v>
      </c>
      <c r="K112"/>
      <c r="L112"/>
      <c r="M112"/>
      <c r="N112"/>
      <c r="O112"/>
      <c r="P112" s="10"/>
      <c r="S112" s="25" t="s">
        <v>36</v>
      </c>
      <c r="T112" s="25">
        <v>4057103</v>
      </c>
    </row>
    <row r="113" spans="2:20" ht="11.25" customHeight="1" x14ac:dyDescent="0.2">
      <c r="C113" s="39">
        <v>18791</v>
      </c>
      <c r="D113" s="76" t="s">
        <v>173</v>
      </c>
      <c r="E113" s="61"/>
      <c r="F113" s="100">
        <v>4.4703781288434898</v>
      </c>
      <c r="G113" s="101">
        <v>4.5933665920310096</v>
      </c>
      <c r="H113" s="100">
        <v>4.7685413495143498</v>
      </c>
      <c r="I113" s="100">
        <v>5.0044955121074004</v>
      </c>
      <c r="J113" s="100">
        <v>3.4110876468976201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D5670E08-978E-416D-B866-C3A209374E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90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82A7-1217-4BA5-83DC-0C64634CBF9B}">
  <sheetPr codeName="Sheet52">
    <outlinePr summaryRight="0"/>
    <pageSetUpPr autoPageBreaks="0"/>
  </sheetPr>
  <dimension ref="A1:AB460"/>
  <sheetViews>
    <sheetView showGridLines="0" topLeftCell="A6"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31</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Ameren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_xll.SNL.Clients.Office.Excel.Functions.SNLTable(1,DPL!F20:G20,DPL!C24:C35,DPL!F21:G21,,"Options:Curr=USD,Mag=SNLstandard,ConvMethod=SNLrecommended")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286</v>
      </c>
      <c r="H24" s="129"/>
      <c r="I24"/>
      <c r="J24"/>
      <c r="K24"/>
      <c r="L24"/>
      <c r="M24"/>
      <c r="N24"/>
      <c r="O24"/>
      <c r="P24" s="10"/>
      <c r="V24" t="str">
        <f>SUBSTITUTE(Company_Name,"&amp;","&amp;amp;")</f>
        <v>Dayton Power and Light Company</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43433</v>
      </c>
      <c r="G26" s="78">
        <v>43552</v>
      </c>
      <c r="H26" s="130"/>
      <c r="I26" s="10"/>
      <c r="J26"/>
      <c r="K26"/>
      <c r="L26"/>
      <c r="M26"/>
      <c r="N26" s="4"/>
      <c r="O26" s="4"/>
      <c r="P26" s="44"/>
      <c r="Q26" s="44"/>
    </row>
    <row r="27" spans="3:27" ht="11.25" customHeight="1" x14ac:dyDescent="0.2">
      <c r="C27" s="39">
        <v>44949</v>
      </c>
      <c r="D27" s="2" t="s">
        <v>131</v>
      </c>
      <c r="E27"/>
      <c r="F27" s="24" t="s">
        <v>381</v>
      </c>
      <c r="G27" s="52" t="s">
        <v>286</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41612</v>
      </c>
      <c r="G29" s="78">
        <v>43552</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41347</v>
      </c>
      <c r="G35" s="53">
        <v>43552</v>
      </c>
      <c r="H35" s="130"/>
      <c r="I35" s="10"/>
      <c r="J35"/>
      <c r="K35"/>
      <c r="L35"/>
      <c r="M35"/>
      <c r="N35"/>
      <c r="O35"/>
      <c r="P35" s="10"/>
    </row>
    <row r="36" spans="3:24" ht="11.25" hidden="1" customHeight="1" outlineLevel="1" x14ac:dyDescent="0.2">
      <c r="C36" s="12" t="str">
        <f>_xll.SNL.Clients.Office.Excel.Functions.SNLTable(1,DPL!F36:J36,DPL!C41:C113,DPL!F37:J37,,"Options:Curr=USD,Mag=SNLstandard,ConvMethod=SNLrecommended")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Dayton Power and Light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41.380487180581</v>
      </c>
      <c r="G42" s="55">
        <v>43.270720371804799</v>
      </c>
      <c r="H42" s="31">
        <v>44.687811910835102</v>
      </c>
      <c r="I42" s="14">
        <v>45.398298530549098</v>
      </c>
      <c r="J42" s="14">
        <v>45.627183232772303</v>
      </c>
      <c r="K42"/>
      <c r="L42"/>
      <c r="M42"/>
      <c r="N42"/>
      <c r="O42"/>
      <c r="P42" s="10"/>
      <c r="S42" s="25" t="s">
        <v>336</v>
      </c>
      <c r="T42" s="25">
        <v>4056935</v>
      </c>
      <c r="V42" s="8" t="str">
        <f>_xll.SNL.Clients.Office.Excel.Functions.SNLTable(1,DPL!X42,DPL!W48:W56,DPL!X43,,"Options:Curr=USD,Mag=SNLstandard,ConvMethod=SNLrecommended")</f>
        <v>SNLTable</v>
      </c>
      <c r="W42" s="3"/>
      <c r="X42" s="7" t="e">
        <f>F36</f>
        <v>#N/A</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58.069195000213298</v>
      </c>
      <c r="G44" s="55">
        <v>56.041828040278901</v>
      </c>
      <c r="H44" s="31">
        <v>54.5247865143618</v>
      </c>
      <c r="I44" s="14">
        <v>53.756915937890398</v>
      </c>
      <c r="J44" s="14">
        <v>53.470943156557603</v>
      </c>
      <c r="K44"/>
      <c r="L44"/>
      <c r="M44"/>
      <c r="N44"/>
      <c r="O44"/>
      <c r="P44" s="10"/>
      <c r="S44" s="25" t="s">
        <v>409</v>
      </c>
      <c r="T44" s="25">
        <v>4024697</v>
      </c>
      <c r="V44" s="3"/>
      <c r="W44" s="3"/>
      <c r="X44" s="7">
        <v>1</v>
      </c>
    </row>
    <row r="45" spans="3:24" ht="11.25" customHeight="1" x14ac:dyDescent="0.2">
      <c r="C45" s="39">
        <v>18861</v>
      </c>
      <c r="D45" s="3" t="s">
        <v>164</v>
      </c>
      <c r="E45"/>
      <c r="F45" s="14">
        <v>53.589863913655599</v>
      </c>
      <c r="G45" s="55">
        <v>53.630906274205998</v>
      </c>
      <c r="H45" s="31">
        <v>49.595209049573</v>
      </c>
      <c r="I45" s="14">
        <v>46.754714736153304</v>
      </c>
      <c r="J45" s="14">
        <v>45.055573197840602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3.3325</v>
      </c>
      <c r="G47" s="55">
        <v>2.9885057471264398</v>
      </c>
      <c r="H47" s="14">
        <v>3.1596009975062298</v>
      </c>
      <c r="I47" s="14">
        <v>3.38403990024938</v>
      </c>
      <c r="J47" s="14">
        <v>3.6061381074168799</v>
      </c>
      <c r="K47"/>
      <c r="L47"/>
      <c r="M47"/>
      <c r="N47"/>
      <c r="O47"/>
      <c r="P47" s="10"/>
      <c r="S47" s="25" t="s">
        <v>216</v>
      </c>
      <c r="T47" s="25">
        <v>4056955</v>
      </c>
      <c r="V47" s="3"/>
      <c r="W47" s="3"/>
      <c r="X47" s="7"/>
    </row>
    <row r="48" spans="3:24" ht="11.25" customHeight="1" x14ac:dyDescent="0.2">
      <c r="C48" s="39">
        <v>18778</v>
      </c>
      <c r="D48" s="3" t="s">
        <v>198</v>
      </c>
      <c r="E48"/>
      <c r="F48" s="14">
        <v>3.3325</v>
      </c>
      <c r="G48" s="55">
        <v>2.9885057471264398</v>
      </c>
      <c r="H48" s="14">
        <v>3.1596009975062298</v>
      </c>
      <c r="I48" s="14">
        <v>3.38403990024938</v>
      </c>
      <c r="J48" s="14">
        <v>3.6061381074168799</v>
      </c>
      <c r="K48" s="4"/>
      <c r="L48" s="4"/>
      <c r="M48" s="4"/>
      <c r="N48" s="4"/>
      <c r="O48" s="4"/>
      <c r="P48" s="44"/>
      <c r="Q48" s="44"/>
      <c r="S48" s="25" t="s">
        <v>5</v>
      </c>
      <c r="T48" s="25">
        <v>4022309</v>
      </c>
      <c r="V48" s="17" t="s">
        <v>175</v>
      </c>
      <c r="W48" s="114">
        <v>7597</v>
      </c>
      <c r="X48" s="20">
        <v>1050000</v>
      </c>
    </row>
    <row r="49" spans="3:28" ht="11.25" customHeight="1" x14ac:dyDescent="0.2">
      <c r="C49" s="39">
        <v>7270</v>
      </c>
      <c r="D49" s="3" t="s">
        <v>149</v>
      </c>
      <c r="E49"/>
      <c r="F49" s="14">
        <v>7.3420365535247996</v>
      </c>
      <c r="G49" s="55">
        <v>6.2147971360381904</v>
      </c>
      <c r="H49" s="14">
        <v>6.5039370078740202</v>
      </c>
      <c r="I49" s="14">
        <v>6.2144638403989996</v>
      </c>
      <c r="J49" s="14">
        <v>6.2608695652173898</v>
      </c>
      <c r="K49"/>
      <c r="L49"/>
      <c r="M49"/>
      <c r="N49"/>
      <c r="O49"/>
      <c r="P49" s="10"/>
      <c r="S49" s="25" t="s">
        <v>6</v>
      </c>
      <c r="T49" s="25">
        <v>4057038</v>
      </c>
      <c r="V49" s="17" t="s">
        <v>176</v>
      </c>
      <c r="W49" s="114">
        <v>7598</v>
      </c>
      <c r="X49" s="20">
        <v>340000</v>
      </c>
    </row>
    <row r="50" spans="3:28" ht="11.25" customHeight="1" x14ac:dyDescent="0.2">
      <c r="C50" s="39">
        <v>11512</v>
      </c>
      <c r="D50" s="3" t="s">
        <v>199</v>
      </c>
      <c r="E50"/>
      <c r="F50" s="14">
        <v>7.3420365535247996</v>
      </c>
      <c r="G50" s="55">
        <v>6.2147971360381904</v>
      </c>
      <c r="H50" s="14">
        <v>6.5039370078740202</v>
      </c>
      <c r="I50" s="14">
        <v>6.2144638403989996</v>
      </c>
      <c r="J50" s="14">
        <v>6.2608695652173898</v>
      </c>
      <c r="K50"/>
      <c r="L50"/>
      <c r="M50"/>
      <c r="N50"/>
      <c r="O50"/>
      <c r="P50" s="10"/>
      <c r="S50" s="25" t="s">
        <v>270</v>
      </c>
      <c r="T50" s="25">
        <v>4135391</v>
      </c>
      <c r="V50" s="18" t="s">
        <v>177</v>
      </c>
      <c r="W50" s="115">
        <v>7599</v>
      </c>
      <c r="X50" s="20">
        <v>850000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300000</v>
      </c>
    </row>
    <row r="52" spans="3:28" ht="11.25" customHeight="1" x14ac:dyDescent="0.2">
      <c r="C52" s="39">
        <v>18788</v>
      </c>
      <c r="D52" s="3" t="s">
        <v>211</v>
      </c>
      <c r="E52"/>
      <c r="F52" s="14">
        <v>4.5344061166429599</v>
      </c>
      <c r="G52" s="55">
        <v>4.0805971582181302</v>
      </c>
      <c r="H52" s="14">
        <v>3.83247578692494</v>
      </c>
      <c r="I52" s="14">
        <v>3.54870585874799</v>
      </c>
      <c r="J52" s="14">
        <v>3.3450265522875799</v>
      </c>
      <c r="K52"/>
      <c r="L52"/>
      <c r="M52"/>
      <c r="N52"/>
      <c r="O52"/>
      <c r="P52" s="10"/>
      <c r="S52" s="25" t="s">
        <v>7</v>
      </c>
      <c r="T52" s="25">
        <v>4007308</v>
      </c>
      <c r="V52" s="19" t="s">
        <v>179</v>
      </c>
      <c r="W52" s="114">
        <v>7601</v>
      </c>
      <c r="X52" s="20">
        <v>350000</v>
      </c>
    </row>
    <row r="53" spans="3:28" ht="11.25" customHeight="1" x14ac:dyDescent="0.2">
      <c r="C53" s="39">
        <v>18794</v>
      </c>
      <c r="D53" s="3" t="s">
        <v>200</v>
      </c>
      <c r="E53"/>
      <c r="F53" s="14">
        <v>5.4424999999999999</v>
      </c>
      <c r="G53" s="55">
        <v>4.9655172413793096</v>
      </c>
      <c r="H53" s="14">
        <v>6.2668329177057398</v>
      </c>
      <c r="I53" s="14">
        <v>6.4538653366583496</v>
      </c>
      <c r="J53" s="14">
        <v>6.2864450127877198</v>
      </c>
      <c r="K53"/>
      <c r="L53"/>
      <c r="M53"/>
      <c r="N53"/>
      <c r="O53"/>
      <c r="P53" s="10"/>
      <c r="S53" s="25" t="s">
        <v>218</v>
      </c>
      <c r="T53" s="25">
        <v>4272394</v>
      </c>
      <c r="V53" s="17" t="s">
        <v>180</v>
      </c>
      <c r="W53" s="114">
        <v>7602</v>
      </c>
      <c r="X53" s="20">
        <v>10837000</v>
      </c>
    </row>
    <row r="54" spans="3:28" ht="11.25" customHeight="1" x14ac:dyDescent="0.2">
      <c r="C54" s="39">
        <v>18792</v>
      </c>
      <c r="D54" s="3" t="s">
        <v>201</v>
      </c>
      <c r="E54"/>
      <c r="F54" s="14">
        <v>14.273670176264099</v>
      </c>
      <c r="G54" s="55">
        <v>16.5351088733869</v>
      </c>
      <c r="H54" s="14">
        <v>22.533728200065799</v>
      </c>
      <c r="I54" s="14">
        <v>25.137461659151601</v>
      </c>
      <c r="J54" s="14">
        <v>25.535422613686698</v>
      </c>
      <c r="K54"/>
      <c r="L54"/>
      <c r="M54"/>
      <c r="N54"/>
      <c r="O54"/>
      <c r="P54" s="10"/>
      <c r="S54" s="25" t="s">
        <v>8</v>
      </c>
      <c r="T54" s="25">
        <v>4006321</v>
      </c>
      <c r="V54" s="26" t="s">
        <v>184</v>
      </c>
      <c r="W54" s="116"/>
      <c r="X54" s="20"/>
    </row>
    <row r="55" spans="3:28" ht="11.25" customHeight="1" x14ac:dyDescent="0.2">
      <c r="C55" s="39">
        <v>11576</v>
      </c>
      <c r="D55" s="3" t="s">
        <v>202</v>
      </c>
      <c r="E55"/>
      <c r="F55" s="14">
        <v>5.3368146214099204</v>
      </c>
      <c r="G55" s="55">
        <v>5.1217183770883103</v>
      </c>
      <c r="H55" s="14">
        <v>6.6955380577427803</v>
      </c>
      <c r="I55" s="14">
        <v>6.4114713216957604</v>
      </c>
      <c r="J55" s="14">
        <v>6.4168797953964196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7</v>
      </c>
    </row>
    <row r="57" spans="3:28" ht="11.25" customHeight="1" x14ac:dyDescent="0.2">
      <c r="C57" s="39">
        <v>6419</v>
      </c>
      <c r="D57" s="3" t="s">
        <v>165</v>
      </c>
      <c r="E57"/>
      <c r="F57" s="14">
        <v>0.69639065817409795</v>
      </c>
      <c r="G57" s="55">
        <v>0.75825688073394504</v>
      </c>
      <c r="H57" s="14">
        <v>0.57125748502994</v>
      </c>
      <c r="I57" s="14">
        <v>0.57052474879047299</v>
      </c>
      <c r="J57" s="14">
        <v>0.54829931972789103</v>
      </c>
      <c r="K57"/>
      <c r="L57"/>
      <c r="M57"/>
      <c r="N57"/>
      <c r="O57"/>
      <c r="P57" s="10"/>
      <c r="S57" s="25" t="s">
        <v>339</v>
      </c>
      <c r="T57" s="25">
        <v>4963960</v>
      </c>
    </row>
    <row r="58" spans="3:28" ht="11.25" customHeight="1" x14ac:dyDescent="0.2">
      <c r="C58" s="39">
        <v>4963</v>
      </c>
      <c r="D58" s="3" t="s">
        <v>203</v>
      </c>
      <c r="E58"/>
      <c r="F58" s="14">
        <v>1.3848814731915799</v>
      </c>
      <c r="G58" s="55">
        <v>1.27488986784141</v>
      </c>
      <c r="H58" s="14">
        <v>1.19900012193635</v>
      </c>
      <c r="I58" s="14">
        <v>1.1624855268236201</v>
      </c>
      <c r="J58" s="14">
        <v>1.1491946491946501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1050000</v>
      </c>
      <c r="G61" s="56">
        <v>498000</v>
      </c>
      <c r="H61" s="13">
        <v>882000</v>
      </c>
      <c r="I61" s="13">
        <v>1177000</v>
      </c>
      <c r="J61" s="13">
        <v>1325000</v>
      </c>
      <c r="K61"/>
      <c r="L61"/>
      <c r="M61"/>
      <c r="N61"/>
      <c r="O61"/>
      <c r="P61" s="10"/>
      <c r="S61" s="25" t="s">
        <v>410</v>
      </c>
      <c r="T61" s="25">
        <v>4086899</v>
      </c>
      <c r="V61" s="28" t="s">
        <v>149</v>
      </c>
      <c r="X61" s="27">
        <f>IF(ISNUMBER(F49),F49,NA())</f>
        <v>7.3420365535247996</v>
      </c>
      <c r="Y61" s="27">
        <f>IF(ISNUMBER(G49),G49,NA())</f>
        <v>6.2147971360381904</v>
      </c>
      <c r="Z61" s="27">
        <f>IF(ISNUMBER(H49),H49,NA())</f>
        <v>6.5039370078740202</v>
      </c>
      <c r="AA61" s="27">
        <f>IF(ISNUMBER(I49),I49,NA())</f>
        <v>6.2144638403989996</v>
      </c>
      <c r="AB61" s="27">
        <f>IF(ISNUMBER(J49),J49,NA())</f>
        <v>6.2608695652173898</v>
      </c>
    </row>
    <row r="62" spans="3:28" ht="11.25" customHeight="1" x14ac:dyDescent="0.2">
      <c r="C62" s="39">
        <v>7598</v>
      </c>
      <c r="D62" s="3" t="s">
        <v>205</v>
      </c>
      <c r="E62"/>
      <c r="F62" s="13">
        <v>340000</v>
      </c>
      <c r="G62" s="56">
        <v>505000</v>
      </c>
      <c r="H62" s="13">
        <v>8000</v>
      </c>
      <c r="I62" s="13">
        <v>442000</v>
      </c>
      <c r="J62" s="13">
        <v>581000</v>
      </c>
      <c r="K62"/>
      <c r="L62"/>
      <c r="M62"/>
      <c r="N62"/>
      <c r="O62"/>
      <c r="P62" s="10"/>
      <c r="S62" s="25" t="s">
        <v>11</v>
      </c>
      <c r="T62" s="25">
        <v>4056975</v>
      </c>
      <c r="V62" s="118" t="s">
        <v>188</v>
      </c>
    </row>
    <row r="63" spans="3:28" ht="11.25" customHeight="1" x14ac:dyDescent="0.2">
      <c r="C63" s="39">
        <v>7599</v>
      </c>
      <c r="D63" s="3" t="s">
        <v>206</v>
      </c>
      <c r="E63"/>
      <c r="F63" s="13">
        <v>850000</v>
      </c>
      <c r="G63" s="56">
        <v>240000</v>
      </c>
      <c r="H63" s="13">
        <v>505000</v>
      </c>
      <c r="I63" s="13">
        <v>8000</v>
      </c>
      <c r="J63" s="13">
        <v>442000</v>
      </c>
      <c r="K63"/>
      <c r="L63"/>
      <c r="M63"/>
      <c r="N63"/>
      <c r="O63"/>
      <c r="P63" s="10"/>
      <c r="S63" s="25" t="s">
        <v>271</v>
      </c>
      <c r="T63" s="25">
        <v>4098671</v>
      </c>
      <c r="V63" s="28" t="s">
        <v>189</v>
      </c>
    </row>
    <row r="64" spans="3:28" ht="11.25" customHeight="1" x14ac:dyDescent="0.2">
      <c r="C64" s="39">
        <v>7600</v>
      </c>
      <c r="D64" s="3" t="s">
        <v>207</v>
      </c>
      <c r="E64"/>
      <c r="F64" s="13">
        <v>300000</v>
      </c>
      <c r="G64" s="56">
        <v>850000</v>
      </c>
      <c r="H64" s="13">
        <v>240000</v>
      </c>
      <c r="I64" s="13">
        <v>505000</v>
      </c>
      <c r="J64" s="13">
        <v>8000</v>
      </c>
      <c r="K64"/>
      <c r="L64"/>
      <c r="M64"/>
      <c r="N64"/>
      <c r="O64"/>
      <c r="P64" s="10"/>
      <c r="S64" s="25" t="s">
        <v>396</v>
      </c>
      <c r="T64" s="25">
        <v>4545218</v>
      </c>
      <c r="V64" s="28" t="s">
        <v>190</v>
      </c>
    </row>
    <row r="65" spans="3:28" ht="11.25" customHeight="1" x14ac:dyDescent="0.2">
      <c r="C65" s="39">
        <v>7601</v>
      </c>
      <c r="D65" s="3" t="s">
        <v>208</v>
      </c>
      <c r="E65"/>
      <c r="F65" s="13">
        <v>350000</v>
      </c>
      <c r="G65" s="56">
        <v>300000</v>
      </c>
      <c r="H65" s="13">
        <v>850000</v>
      </c>
      <c r="I65" s="13">
        <v>240000</v>
      </c>
      <c r="J65" s="13">
        <v>506000</v>
      </c>
      <c r="K65"/>
      <c r="L65"/>
      <c r="M65"/>
      <c r="N65"/>
      <c r="O65"/>
      <c r="P65" s="10"/>
      <c r="S65" s="25" t="s">
        <v>219</v>
      </c>
      <c r="T65" s="25">
        <v>4057157</v>
      </c>
      <c r="V65" s="28" t="s">
        <v>165</v>
      </c>
      <c r="X65" s="27">
        <f>IF(ISNUMBER(F57),F57,NA())</f>
        <v>0.69639065817409795</v>
      </c>
      <c r="Y65" s="27">
        <f>IF(ISNUMBER(G57),G57,NA())</f>
        <v>0.75825688073394504</v>
      </c>
      <c r="Z65" s="27">
        <f>IF(ISNUMBER(H57),H57,NA())</f>
        <v>0.57125748502994</v>
      </c>
      <c r="AA65" s="27">
        <f>IF(ISNUMBER(I57),I57,NA())</f>
        <v>0.57052474879047299</v>
      </c>
      <c r="AB65" s="27">
        <f>IF(ISNUMBER(J57),J57,NA())</f>
        <v>0.54829931972789103</v>
      </c>
    </row>
    <row r="66" spans="3:28" ht="11.25" customHeight="1" x14ac:dyDescent="0.2">
      <c r="C66" s="39">
        <v>7602</v>
      </c>
      <c r="D66" s="3" t="s">
        <v>209</v>
      </c>
      <c r="E66"/>
      <c r="F66" s="13">
        <v>10837000</v>
      </c>
      <c r="G66" s="56">
        <v>9183000</v>
      </c>
      <c r="H66" s="13">
        <v>7312000</v>
      </c>
      <c r="I66" s="13">
        <v>6664000</v>
      </c>
      <c r="J66" s="13">
        <v>5557000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41.380487180581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6394000</v>
      </c>
      <c r="G69" s="56">
        <v>5794000</v>
      </c>
      <c r="H69" s="13">
        <v>5910000</v>
      </c>
      <c r="I69" s="13">
        <v>6291000</v>
      </c>
      <c r="J69" s="13">
        <v>6174000</v>
      </c>
      <c r="K69" s="4"/>
      <c r="L69" s="4"/>
      <c r="M69" s="4"/>
      <c r="N69"/>
      <c r="O69"/>
      <c r="P69" s="10"/>
      <c r="S69" s="25" t="s">
        <v>341</v>
      </c>
      <c r="T69" s="25">
        <v>4057049</v>
      </c>
      <c r="V69" s="28" t="str">
        <f>"Total Debt -"</f>
        <v>Total Debt -</v>
      </c>
      <c r="X69" s="47">
        <f>F44</f>
        <v>58.069195000213298</v>
      </c>
    </row>
    <row r="70" spans="3:28" ht="11.25" customHeight="1" x14ac:dyDescent="0.2">
      <c r="C70" s="39">
        <v>18630</v>
      </c>
      <c r="D70" s="3" t="s">
        <v>136</v>
      </c>
      <c r="F70" s="13">
        <v>1187000</v>
      </c>
      <c r="G70" s="56">
        <v>1003000</v>
      </c>
      <c r="H70" s="13">
        <v>1091000</v>
      </c>
      <c r="I70" s="13">
        <v>1350000</v>
      </c>
      <c r="J70" s="13">
        <v>1375000</v>
      </c>
      <c r="K70"/>
      <c r="L70"/>
      <c r="M70"/>
      <c r="N70"/>
      <c r="O70"/>
      <c r="P70" s="10"/>
      <c r="S70" s="25" t="s">
        <v>14</v>
      </c>
      <c r="T70" s="25">
        <v>4010420</v>
      </c>
      <c r="V70" s="118" t="s">
        <v>212</v>
      </c>
    </row>
    <row r="71" spans="3:28" ht="11.25" customHeight="1" x14ac:dyDescent="0.2">
      <c r="C71" s="39">
        <v>18631</v>
      </c>
      <c r="D71" s="3" t="s">
        <v>137</v>
      </c>
      <c r="F71" s="13">
        <v>442000</v>
      </c>
      <c r="G71" s="56">
        <v>272000</v>
      </c>
      <c r="H71" s="13">
        <v>331000</v>
      </c>
      <c r="I71" s="13">
        <v>374000</v>
      </c>
      <c r="J71" s="13">
        <v>311000</v>
      </c>
      <c r="K71"/>
      <c r="L71"/>
      <c r="M71"/>
      <c r="N71"/>
      <c r="O71"/>
      <c r="P71" s="10"/>
      <c r="S71" s="25" t="s">
        <v>15</v>
      </c>
      <c r="T71" s="25">
        <v>4065694</v>
      </c>
      <c r="V71" s="28" t="s">
        <v>211</v>
      </c>
      <c r="X71" s="27">
        <f>IF(ISNUMBER(F52),F52,NA())</f>
        <v>4.5344061166429599</v>
      </c>
      <c r="Y71" s="27">
        <f>IF(ISNUMBER(G52),G52,NA())</f>
        <v>4.0805971582181302</v>
      </c>
      <c r="Z71" s="27">
        <f>IF(ISNUMBER(H52),H52,NA())</f>
        <v>3.83247578692494</v>
      </c>
      <c r="AA71" s="27">
        <f>IF(ISNUMBER(I52),I52,NA())</f>
        <v>3.54870585874799</v>
      </c>
      <c r="AB71" s="27">
        <f>IF(ISNUMBER(J52),J52,NA())</f>
        <v>3.3450265522875799</v>
      </c>
    </row>
    <row r="72" spans="3:28" ht="11.25" customHeight="1" x14ac:dyDescent="0.2">
      <c r="C72" s="39">
        <v>18632</v>
      </c>
      <c r="D72" s="3" t="s">
        <v>138</v>
      </c>
      <c r="E72" s="5"/>
      <c r="F72" s="13">
        <v>1774000</v>
      </c>
      <c r="G72" s="56">
        <v>1661000</v>
      </c>
      <c r="H72" s="13">
        <v>1745000</v>
      </c>
      <c r="I72" s="13">
        <v>1772000</v>
      </c>
      <c r="J72" s="13">
        <v>1705000</v>
      </c>
      <c r="K72"/>
      <c r="L72"/>
      <c r="M72"/>
      <c r="N72"/>
      <c r="O72"/>
      <c r="P72" s="10"/>
      <c r="S72" s="25" t="s">
        <v>272</v>
      </c>
      <c r="T72" s="25">
        <v>4082886</v>
      </c>
    </row>
    <row r="73" spans="3:28" ht="11.25" customHeight="1" x14ac:dyDescent="0.2">
      <c r="C73" s="39">
        <v>18636</v>
      </c>
      <c r="D73" s="3" t="s">
        <v>139</v>
      </c>
      <c r="F73" s="13">
        <v>1146000</v>
      </c>
      <c r="G73" s="56">
        <v>1075000</v>
      </c>
      <c r="H73" s="13">
        <v>995000</v>
      </c>
      <c r="I73" s="13">
        <v>955000</v>
      </c>
      <c r="J73" s="13">
        <v>896000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5061000</v>
      </c>
      <c r="G75" s="56">
        <v>4494000</v>
      </c>
      <c r="H75" s="13">
        <v>4643000</v>
      </c>
      <c r="I75" s="13">
        <v>4934000</v>
      </c>
      <c r="J75" s="13">
        <v>4764000</v>
      </c>
      <c r="K75"/>
      <c r="L75"/>
      <c r="M75"/>
      <c r="N75"/>
      <c r="O75"/>
      <c r="P75" s="10"/>
      <c r="S75" s="25" t="s">
        <v>16</v>
      </c>
      <c r="T75" s="25">
        <v>4056958</v>
      </c>
    </row>
    <row r="76" spans="3:28" ht="11.25" customHeight="1" x14ac:dyDescent="0.2">
      <c r="C76" s="39">
        <v>6200</v>
      </c>
      <c r="D76" s="3" t="s">
        <v>142</v>
      </c>
      <c r="F76" s="13">
        <v>2812000</v>
      </c>
      <c r="G76" s="56">
        <v>2604000</v>
      </c>
      <c r="H76" s="13">
        <v>2478000</v>
      </c>
      <c r="I76" s="13">
        <v>2492000</v>
      </c>
      <c r="J76" s="13">
        <v>2448000</v>
      </c>
      <c r="K76"/>
      <c r="L76"/>
      <c r="M76"/>
      <c r="N76"/>
      <c r="O76"/>
      <c r="P76" s="10"/>
      <c r="S76" s="25" t="s">
        <v>313</v>
      </c>
      <c r="T76" s="25">
        <v>4246977</v>
      </c>
    </row>
    <row r="77" spans="3:28" ht="11.25" customHeight="1" x14ac:dyDescent="0.2">
      <c r="C77" s="39">
        <v>28017</v>
      </c>
      <c r="D77" s="3" t="s">
        <v>151</v>
      </c>
      <c r="E77"/>
      <c r="F77" s="13">
        <v>2812000</v>
      </c>
      <c r="G77" s="56">
        <v>2604000</v>
      </c>
      <c r="H77" s="13">
        <v>2478000</v>
      </c>
      <c r="I77" s="13">
        <v>2492000</v>
      </c>
      <c r="J77" s="13">
        <v>2448000</v>
      </c>
      <c r="K77"/>
      <c r="L77"/>
      <c r="M77"/>
      <c r="N77"/>
      <c r="O77"/>
      <c r="P77" s="10"/>
      <c r="S77" s="25" t="s">
        <v>273</v>
      </c>
      <c r="T77" s="25">
        <v>4142320</v>
      </c>
    </row>
    <row r="78" spans="3:28" ht="11.25" customHeight="1" x14ac:dyDescent="0.2">
      <c r="C78" s="39">
        <v>4424</v>
      </c>
      <c r="D78" s="3" t="s">
        <v>143</v>
      </c>
      <c r="F78" s="13">
        <v>1152000</v>
      </c>
      <c r="G78" s="56">
        <v>1032000</v>
      </c>
      <c r="H78" s="13">
        <v>1016000</v>
      </c>
      <c r="I78" s="13">
        <v>1058000</v>
      </c>
      <c r="J78" s="13">
        <v>1105000</v>
      </c>
      <c r="K78"/>
      <c r="L78"/>
      <c r="M78"/>
      <c r="N78"/>
      <c r="O78"/>
      <c r="P78" s="10"/>
      <c r="S78" s="25" t="s">
        <v>274</v>
      </c>
      <c r="T78" s="25">
        <v>4237697</v>
      </c>
    </row>
    <row r="79" spans="3:28" ht="11.25" customHeight="1" x14ac:dyDescent="0.2">
      <c r="C79" s="39">
        <v>4427</v>
      </c>
      <c r="D79" s="3" t="s">
        <v>144</v>
      </c>
      <c r="F79" s="13">
        <v>157000</v>
      </c>
      <c r="G79" s="56">
        <v>155000</v>
      </c>
      <c r="H79" s="13">
        <v>182000</v>
      </c>
      <c r="I79" s="13">
        <v>237000</v>
      </c>
      <c r="J79" s="13">
        <v>576000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995000</v>
      </c>
      <c r="G81" s="93">
        <v>877000</v>
      </c>
      <c r="H81" s="92">
        <v>834000</v>
      </c>
      <c r="I81" s="92">
        <v>821000</v>
      </c>
      <c r="J81" s="92">
        <v>529000</v>
      </c>
      <c r="K81"/>
      <c r="L81"/>
      <c r="M81"/>
      <c r="N81"/>
      <c r="O81"/>
      <c r="P81" s="10"/>
      <c r="S81" s="25" t="s">
        <v>276</v>
      </c>
      <c r="T81" s="25">
        <v>4276419</v>
      </c>
    </row>
    <row r="82" spans="3:20" ht="11.25" customHeight="1" x14ac:dyDescent="0.2">
      <c r="C82" s="39">
        <v>833</v>
      </c>
      <c r="D82" s="94" t="s">
        <v>147</v>
      </c>
      <c r="E82" s="95"/>
      <c r="F82" s="96">
        <v>995000</v>
      </c>
      <c r="G82" s="97">
        <v>877000</v>
      </c>
      <c r="H82" s="96">
        <v>834000</v>
      </c>
      <c r="I82" s="96">
        <v>821000</v>
      </c>
      <c r="J82" s="96">
        <v>529000</v>
      </c>
      <c r="K82"/>
      <c r="L82"/>
      <c r="M82"/>
      <c r="N82"/>
      <c r="O82"/>
      <c r="P82" s="10"/>
      <c r="S82" s="25" t="s">
        <v>17</v>
      </c>
      <c r="T82" s="25">
        <v>4057059</v>
      </c>
    </row>
    <row r="83" spans="3:20" ht="11.25" customHeight="1" x14ac:dyDescent="0.2">
      <c r="C83" s="39">
        <v>47814</v>
      </c>
      <c r="D83" s="32" t="s">
        <v>191</v>
      </c>
      <c r="F83" s="13">
        <v>5000</v>
      </c>
      <c r="G83" s="56">
        <v>6000</v>
      </c>
      <c r="H83" s="13">
        <v>6000</v>
      </c>
      <c r="I83" s="13">
        <v>6000</v>
      </c>
      <c r="J83" s="13">
        <v>6000</v>
      </c>
      <c r="K83" s="16"/>
      <c r="L83"/>
      <c r="M83"/>
      <c r="N83"/>
      <c r="O83"/>
      <c r="P83" s="10"/>
      <c r="S83" s="25" t="s">
        <v>18</v>
      </c>
      <c r="T83" s="25">
        <v>4057141</v>
      </c>
    </row>
    <row r="84" spans="3:20" ht="11.25" customHeight="1" x14ac:dyDescent="0.2">
      <c r="C84" s="39">
        <v>47813</v>
      </c>
      <c r="D84" s="29" t="s">
        <v>192</v>
      </c>
      <c r="E84"/>
      <c r="F84" s="13">
        <v>990000</v>
      </c>
      <c r="G84" s="56">
        <v>871000</v>
      </c>
      <c r="H84" s="13">
        <v>828000</v>
      </c>
      <c r="I84" s="13">
        <v>815000</v>
      </c>
      <c r="J84" s="13">
        <v>523000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1968000</v>
      </c>
      <c r="G87" s="56">
        <v>1653000</v>
      </c>
      <c r="H87" s="13">
        <v>1431000</v>
      </c>
      <c r="I87" s="13">
        <v>1533000</v>
      </c>
      <c r="J87" s="13">
        <v>1612000</v>
      </c>
      <c r="K87"/>
      <c r="L87"/>
      <c r="M87"/>
      <c r="N87"/>
      <c r="O87"/>
      <c r="P87" s="10"/>
      <c r="S87" s="25" t="s">
        <v>21</v>
      </c>
      <c r="T87" s="25">
        <v>4057039</v>
      </c>
    </row>
    <row r="88" spans="3:20" ht="11.25" customHeight="1" x14ac:dyDescent="0.2">
      <c r="C88" s="39">
        <v>18807</v>
      </c>
      <c r="D88" s="3" t="s">
        <v>153</v>
      </c>
      <c r="E88"/>
      <c r="F88" s="13">
        <v>29261000</v>
      </c>
      <c r="G88" s="56">
        <v>26807000</v>
      </c>
      <c r="H88" s="13">
        <v>24412000</v>
      </c>
      <c r="I88" s="13">
        <v>22810000</v>
      </c>
      <c r="J88" s="13">
        <v>21466000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1463000</v>
      </c>
      <c r="G90" s="56">
        <v>1275000</v>
      </c>
      <c r="H90" s="13">
        <v>1138000</v>
      </c>
      <c r="I90" s="13">
        <v>954000</v>
      </c>
      <c r="J90" s="13">
        <v>980000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35735000</v>
      </c>
      <c r="G92" s="97">
        <v>32030000</v>
      </c>
      <c r="H92" s="96">
        <v>28933000</v>
      </c>
      <c r="I92" s="96">
        <v>27215000</v>
      </c>
      <c r="J92" s="96">
        <v>25945000</v>
      </c>
      <c r="K92"/>
      <c r="L92"/>
      <c r="M92"/>
      <c r="N92"/>
      <c r="O92"/>
      <c r="P92" s="10"/>
      <c r="S92" s="25" t="s">
        <v>24</v>
      </c>
      <c r="T92" s="25">
        <v>4004172</v>
      </c>
    </row>
    <row r="93" spans="3:20" ht="11.25" customHeight="1" x14ac:dyDescent="0.2">
      <c r="C93" s="39">
        <v>6361</v>
      </c>
      <c r="D93" s="3" t="s">
        <v>158</v>
      </c>
      <c r="E93"/>
      <c r="F93" s="13">
        <v>2826000</v>
      </c>
      <c r="G93" s="56">
        <v>2180000</v>
      </c>
      <c r="H93" s="13">
        <v>2505000</v>
      </c>
      <c r="I93" s="13">
        <v>2687000</v>
      </c>
      <c r="J93" s="13">
        <v>2940000</v>
      </c>
      <c r="K93"/>
      <c r="L93"/>
      <c r="M93"/>
      <c r="N93"/>
      <c r="O93"/>
      <c r="P93" s="10"/>
      <c r="S93" s="25" t="s">
        <v>25</v>
      </c>
      <c r="T93" s="25">
        <v>4000672</v>
      </c>
    </row>
    <row r="94" spans="3:20" ht="11.25" customHeight="1" x14ac:dyDescent="0.2">
      <c r="C94" s="39">
        <v>6148</v>
      </c>
      <c r="D94" s="3" t="s">
        <v>159</v>
      </c>
      <c r="E94"/>
      <c r="F94" s="13">
        <v>12562000</v>
      </c>
      <c r="G94" s="56">
        <v>11078000</v>
      </c>
      <c r="H94" s="13">
        <v>8944000</v>
      </c>
      <c r="I94" s="13">
        <v>7859000</v>
      </c>
      <c r="J94" s="13">
        <v>7094000</v>
      </c>
      <c r="K94"/>
      <c r="L94"/>
      <c r="M94"/>
      <c r="N94"/>
      <c r="O94"/>
      <c r="P94" s="10"/>
      <c r="S94" s="25" t="s">
        <v>26</v>
      </c>
      <c r="T94" s="25">
        <v>4059402</v>
      </c>
    </row>
    <row r="95" spans="3:20" ht="11.25" customHeight="1" x14ac:dyDescent="0.2">
      <c r="C95" s="39">
        <v>18082</v>
      </c>
      <c r="D95" s="3" t="s">
        <v>160</v>
      </c>
      <c r="E95"/>
      <c r="F95" s="13">
        <v>1147000</v>
      </c>
      <c r="G95" s="56">
        <v>1172000</v>
      </c>
      <c r="H95" s="13">
        <v>1076000</v>
      </c>
      <c r="I95" s="13">
        <v>1035000</v>
      </c>
      <c r="J95" s="13">
        <v>1098000</v>
      </c>
      <c r="K95"/>
      <c r="L95"/>
      <c r="M95"/>
      <c r="N95"/>
      <c r="O95"/>
      <c r="P95" s="10"/>
      <c r="S95" s="25" t="s">
        <v>27</v>
      </c>
      <c r="T95" s="25">
        <v>4057080</v>
      </c>
    </row>
    <row r="96" spans="3:20" ht="11.25" customHeight="1" x14ac:dyDescent="0.2">
      <c r="C96" s="39">
        <v>845</v>
      </c>
      <c r="D96" s="3" t="s">
        <v>174</v>
      </c>
      <c r="E96"/>
      <c r="F96" s="13">
        <v>13612000</v>
      </c>
      <c r="G96" s="56">
        <v>11576000</v>
      </c>
      <c r="H96" s="13">
        <v>9833000</v>
      </c>
      <c r="I96" s="13">
        <v>9036000</v>
      </c>
      <c r="J96" s="13">
        <v>8419000</v>
      </c>
      <c r="K96"/>
      <c r="L96"/>
      <c r="M96"/>
      <c r="N96"/>
      <c r="O96"/>
      <c r="P96" s="10"/>
      <c r="S96" s="25" t="s">
        <v>28</v>
      </c>
      <c r="T96" s="25">
        <v>4057041</v>
      </c>
    </row>
    <row r="97" spans="3:20" ht="11.25" customHeight="1" x14ac:dyDescent="0.2">
      <c r="C97" s="39">
        <v>49691</v>
      </c>
      <c r="D97" s="32" t="s">
        <v>193</v>
      </c>
      <c r="E97"/>
      <c r="F97" s="13">
        <v>9700000</v>
      </c>
      <c r="G97" s="56">
        <v>8938000</v>
      </c>
      <c r="H97" s="13">
        <v>8059000</v>
      </c>
      <c r="I97" s="13">
        <v>7631000</v>
      </c>
      <c r="J97" s="13">
        <v>7184000</v>
      </c>
      <c r="K97"/>
      <c r="L97"/>
      <c r="M97"/>
      <c r="N97"/>
      <c r="O97"/>
      <c r="P97" s="10"/>
      <c r="S97" s="25" t="s">
        <v>432</v>
      </c>
      <c r="T97" s="25">
        <v>4072145</v>
      </c>
    </row>
    <row r="98" spans="3:20" ht="11.25" customHeight="1" x14ac:dyDescent="0.2">
      <c r="C98" s="48">
        <v>47772</v>
      </c>
      <c r="D98" s="99" t="s">
        <v>194</v>
      </c>
      <c r="E98" s="10"/>
      <c r="F98" s="92">
        <v>129000</v>
      </c>
      <c r="G98" s="93">
        <v>142000</v>
      </c>
      <c r="H98" s="92">
        <v>142000</v>
      </c>
      <c r="I98" s="92">
        <v>142000</v>
      </c>
      <c r="J98" s="92">
        <v>142000</v>
      </c>
      <c r="K98"/>
      <c r="L98"/>
      <c r="M98"/>
      <c r="N98"/>
      <c r="O98"/>
      <c r="P98" s="10"/>
      <c r="S98" s="25" t="s">
        <v>29</v>
      </c>
      <c r="T98" s="25">
        <v>4057081</v>
      </c>
    </row>
    <row r="99" spans="3:20" ht="11.25" customHeight="1" x14ac:dyDescent="0.2">
      <c r="C99" s="39">
        <v>3800</v>
      </c>
      <c r="D99" s="94" t="s">
        <v>161</v>
      </c>
      <c r="E99" s="95"/>
      <c r="F99" s="96">
        <v>9829000</v>
      </c>
      <c r="G99" s="97">
        <v>9080000</v>
      </c>
      <c r="H99" s="96">
        <v>8201000</v>
      </c>
      <c r="I99" s="96">
        <v>7773000</v>
      </c>
      <c r="J99" s="96">
        <v>7326000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23441000</v>
      </c>
      <c r="G101" s="56">
        <v>20656000</v>
      </c>
      <c r="H101" s="13">
        <v>18034000</v>
      </c>
      <c r="I101" s="13">
        <v>16809000</v>
      </c>
      <c r="J101" s="13">
        <v>15745000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1661000</v>
      </c>
      <c r="G104" s="56">
        <v>1727000</v>
      </c>
      <c r="H104" s="13">
        <v>2170000</v>
      </c>
      <c r="I104" s="13">
        <v>2170000</v>
      </c>
      <c r="J104" s="13">
        <v>2118000</v>
      </c>
      <c r="K104"/>
      <c r="L104"/>
      <c r="M104"/>
      <c r="N104"/>
      <c r="O104"/>
      <c r="P104" s="10"/>
      <c r="S104" s="25" t="s">
        <v>411</v>
      </c>
      <c r="T104" s="25">
        <v>4057043</v>
      </c>
    </row>
    <row r="105" spans="3:20" ht="11.25" customHeight="1" x14ac:dyDescent="0.2">
      <c r="C105" s="39">
        <v>4993</v>
      </c>
      <c r="D105" s="3" t="s">
        <v>169</v>
      </c>
      <c r="E105"/>
      <c r="F105" s="13">
        <v>-3528000</v>
      </c>
      <c r="G105" s="56">
        <v>-3329000</v>
      </c>
      <c r="H105" s="13">
        <v>-2435000</v>
      </c>
      <c r="I105" s="13">
        <v>-2336000</v>
      </c>
      <c r="J105" s="13">
        <v>-2204000</v>
      </c>
      <c r="K105"/>
      <c r="L105"/>
      <c r="M105"/>
      <c r="N105"/>
      <c r="O105"/>
      <c r="P105" s="10"/>
      <c r="S105" s="25" t="s">
        <v>262</v>
      </c>
      <c r="T105" s="25">
        <v>4057083</v>
      </c>
    </row>
    <row r="106" spans="3:20" ht="11.25" customHeight="1" x14ac:dyDescent="0.2">
      <c r="C106" s="39">
        <v>4992</v>
      </c>
      <c r="D106" s="3" t="s">
        <v>170</v>
      </c>
      <c r="E106"/>
      <c r="F106" s="13">
        <v>1721000</v>
      </c>
      <c r="G106" s="56">
        <v>1727000</v>
      </c>
      <c r="H106" s="13">
        <v>334000</v>
      </c>
      <c r="I106" s="13">
        <v>205000</v>
      </c>
      <c r="J106" s="13">
        <v>102000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-146000</v>
      </c>
      <c r="G108" s="56">
        <v>125000</v>
      </c>
      <c r="H108" s="13">
        <v>69000</v>
      </c>
      <c r="I108" s="13">
        <v>39000</v>
      </c>
      <c r="J108" s="13">
        <v>16000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2.9426443134137998</v>
      </c>
      <c r="G111" s="55">
        <v>2.9163704987675301</v>
      </c>
      <c r="H111" s="14">
        <v>2.97241428469599</v>
      </c>
      <c r="I111" s="14">
        <v>3.09061991209991</v>
      </c>
      <c r="J111" s="14">
        <v>2.0949665359787701</v>
      </c>
      <c r="K111"/>
      <c r="L111"/>
      <c r="M111"/>
      <c r="N111"/>
      <c r="O111"/>
      <c r="P111" s="10"/>
      <c r="S111" s="25" t="s">
        <v>292</v>
      </c>
      <c r="T111" s="25">
        <v>4062444</v>
      </c>
    </row>
    <row r="112" spans="3:20" ht="11.25" customHeight="1" x14ac:dyDescent="0.2">
      <c r="C112" s="39">
        <v>284</v>
      </c>
      <c r="D112" s="3" t="s">
        <v>167</v>
      </c>
      <c r="E112"/>
      <c r="F112" s="14">
        <v>10.4661100519361</v>
      </c>
      <c r="G112" s="55">
        <v>10.3580128441721</v>
      </c>
      <c r="H112" s="14">
        <v>10.434456225954801</v>
      </c>
      <c r="I112" s="14">
        <v>10.857095627737801</v>
      </c>
      <c r="J112" s="14">
        <v>7.2271461994296198</v>
      </c>
      <c r="K112"/>
      <c r="L112"/>
      <c r="M112"/>
      <c r="N112"/>
      <c r="O112"/>
      <c r="P112" s="10"/>
      <c r="S112" s="25" t="s">
        <v>36</v>
      </c>
      <c r="T112" s="25">
        <v>4057103</v>
      </c>
    </row>
    <row r="113" spans="2:20" ht="11.25" customHeight="1" x14ac:dyDescent="0.2">
      <c r="C113" s="39">
        <v>18791</v>
      </c>
      <c r="D113" s="76" t="s">
        <v>173</v>
      </c>
      <c r="E113" s="61"/>
      <c r="F113" s="100">
        <v>4.4703781288434898</v>
      </c>
      <c r="G113" s="101">
        <v>4.5933665920310096</v>
      </c>
      <c r="H113" s="100">
        <v>4.7685413495143498</v>
      </c>
      <c r="I113" s="100">
        <v>5.0044955121074004</v>
      </c>
      <c r="J113" s="100">
        <v>3.4110876468976201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91CD0681-75CB-4C41-9DC0-B6C19F74C66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1B1F-C927-4918-BCE4-27559F1AFA0A}">
  <sheetPr codeName="Sheet39">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Appalachian Power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_xll.SNL.Clients.Office.Excel.Functions.SNLTable(1,APC!F20:G20,APC!C24:C35,APC!F21:G21,,"Options:Curr=USD,Mag=SNLstandard,ConvMethod=SNLrecommended")</f>
        <v>SNLTable</v>
      </c>
      <c r="D20" s="10"/>
      <c r="E20" s="10"/>
      <c r="F20" s="22">
        <f>VLOOKUP(V40,S:T,2,FALSE)</f>
        <v>4056972</v>
      </c>
      <c r="G20" s="51">
        <f>F20</f>
        <v>4056972</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286</v>
      </c>
      <c r="H24" s="129"/>
      <c r="I24"/>
      <c r="J24"/>
      <c r="K24"/>
      <c r="L24"/>
      <c r="M24"/>
      <c r="N24"/>
      <c r="O24"/>
      <c r="P24" s="10"/>
      <c r="V24" t="str">
        <f>SUBSTITUTE(Company_Name,"&amp;","&amp;amp;")</f>
        <v>Appalachian Power Company</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44314</v>
      </c>
      <c r="G26" s="78">
        <v>44218</v>
      </c>
      <c r="H26" s="130"/>
      <c r="I26" s="10"/>
      <c r="J26"/>
      <c r="K26"/>
      <c r="L26"/>
      <c r="M26"/>
      <c r="N26" s="4"/>
      <c r="O26" s="4"/>
      <c r="P26" s="44"/>
      <c r="Q26" s="44"/>
    </row>
    <row r="27" spans="3:27" ht="11.25" customHeight="1" x14ac:dyDescent="0.2">
      <c r="C27" s="39">
        <v>44949</v>
      </c>
      <c r="D27" s="2" t="s">
        <v>131</v>
      </c>
      <c r="E27"/>
      <c r="F27" s="24" t="s">
        <v>379</v>
      </c>
      <c r="G27" s="52" t="s">
        <v>286</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42768</v>
      </c>
      <c r="G29" s="78">
        <v>44218</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376</v>
      </c>
      <c r="G31" s="52" t="s">
        <v>376</v>
      </c>
      <c r="H31" s="129"/>
      <c r="I31"/>
      <c r="J31"/>
      <c r="K31"/>
      <c r="L31"/>
      <c r="M31"/>
      <c r="N31"/>
      <c r="O31"/>
      <c r="P31" s="10"/>
      <c r="S31" s="2" t="s">
        <v>215</v>
      </c>
    </row>
    <row r="32" spans="3:27" ht="11.25" customHeight="1" x14ac:dyDescent="0.2">
      <c r="C32" s="39">
        <v>44968</v>
      </c>
      <c r="D32" s="76" t="s">
        <v>126</v>
      </c>
      <c r="E32" s="61"/>
      <c r="F32" s="77">
        <v>40585</v>
      </c>
      <c r="G32" s="78">
        <v>40207</v>
      </c>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383</v>
      </c>
      <c r="G34" s="52" t="s">
        <v>182</v>
      </c>
      <c r="H34" s="129"/>
      <c r="I34"/>
      <c r="J34"/>
      <c r="K34"/>
      <c r="L34"/>
      <c r="M34"/>
      <c r="N34"/>
      <c r="O34"/>
      <c r="P34" s="10"/>
    </row>
    <row r="35" spans="3:24" ht="11.25" customHeight="1" x14ac:dyDescent="0.2">
      <c r="C35" s="39">
        <v>44948</v>
      </c>
      <c r="D35" s="23" t="s">
        <v>126</v>
      </c>
      <c r="E35" s="10"/>
      <c r="F35" s="30">
        <v>42381</v>
      </c>
      <c r="G35" s="53">
        <v>44218</v>
      </c>
      <c r="H35" s="130"/>
      <c r="I35" s="10"/>
      <c r="J35"/>
      <c r="K35"/>
      <c r="L35"/>
      <c r="M35"/>
      <c r="N35"/>
      <c r="O35"/>
      <c r="P35" s="10"/>
    </row>
    <row r="36" spans="3:24" ht="11.25" hidden="1" customHeight="1" outlineLevel="1" x14ac:dyDescent="0.2">
      <c r="C36" s="12" t="str">
        <f>_xll.SNL.Clients.Office.Excel.Functions.SNLTable(1,APC!F36:J36,APC!C41:C113,APC!F37:J37,,"Options:Curr=USD,Mag=SNLstandard,ConvMethod=SNLrecommended")</f>
        <v>SNLTable</v>
      </c>
      <c r="E36"/>
      <c r="F36" s="11">
        <f>F20</f>
        <v>4056972</v>
      </c>
      <c r="G36" s="54">
        <f>F20</f>
        <v>4056972</v>
      </c>
      <c r="H36" s="11">
        <f>F20</f>
        <v>4056972</v>
      </c>
      <c r="I36" s="11">
        <f>F20</f>
        <v>4056972</v>
      </c>
      <c r="J36" s="11">
        <f>F20</f>
        <v>4056972</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Appalachian Power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46.999282052319202</v>
      </c>
      <c r="G42" s="55">
        <v>46.622665808113297</v>
      </c>
      <c r="H42" s="31">
        <v>46.913052766502901</v>
      </c>
      <c r="I42" s="14">
        <v>48.184409617397002</v>
      </c>
      <c r="J42" s="14">
        <v>47.484429799927597</v>
      </c>
      <c r="K42"/>
      <c r="L42"/>
      <c r="M42"/>
      <c r="N42"/>
      <c r="O42"/>
      <c r="P42" s="10"/>
      <c r="S42" s="25" t="s">
        <v>336</v>
      </c>
      <c r="T42" s="25">
        <v>4056935</v>
      </c>
      <c r="V42" s="8" t="str">
        <f>_xll.SNL.Clients.Office.Excel.Functions.SNLTable(1,APC!X42,APC!W48:W56,APC!X43,,"Options:Curr=USD,Mag=SNLstandard,ConvMethod=SNLrecommended")</f>
        <v>SNLTable</v>
      </c>
      <c r="W42" s="3"/>
      <c r="X42" s="7">
        <f>F36</f>
        <v>4056972</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53.000717947680798</v>
      </c>
      <c r="G44" s="55">
        <v>53.377334191886703</v>
      </c>
      <c r="H44" s="31">
        <v>53.086947233497099</v>
      </c>
      <c r="I44" s="14">
        <v>51.815590382602998</v>
      </c>
      <c r="J44" s="14">
        <v>52.515570200072403</v>
      </c>
      <c r="K44"/>
      <c r="L44"/>
      <c r="M44"/>
      <c r="N44"/>
      <c r="O44"/>
      <c r="P44" s="10"/>
      <c r="S44" s="25" t="s">
        <v>409</v>
      </c>
      <c r="T44" s="25">
        <v>4024697</v>
      </c>
      <c r="V44" s="3"/>
      <c r="W44" s="3"/>
      <c r="X44" s="7">
        <v>1</v>
      </c>
    </row>
    <row r="45" spans="3:24" ht="11.25" customHeight="1" x14ac:dyDescent="0.2">
      <c r="C45" s="39">
        <v>18861</v>
      </c>
      <c r="D45" s="3" t="s">
        <v>164</v>
      </c>
      <c r="E45"/>
      <c r="F45" s="14">
        <v>45.895058295329299</v>
      </c>
      <c r="G45" s="55">
        <v>47.377119553552298</v>
      </c>
      <c r="H45" s="31">
        <v>47.754078638167698</v>
      </c>
      <c r="I45" s="14">
        <v>44.088957313479497</v>
      </c>
      <c r="J45" s="14">
        <v>47.001410366820203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2.4803611738149001</v>
      </c>
      <c r="G47" s="55">
        <v>2.4682926829268301</v>
      </c>
      <c r="H47" s="14">
        <v>1.8539430704619699</v>
      </c>
      <c r="I47" s="14">
        <v>2.3794291338582698</v>
      </c>
      <c r="J47" s="14">
        <v>3.51834862385321</v>
      </c>
      <c r="K47"/>
      <c r="L47"/>
      <c r="M47"/>
      <c r="N47"/>
      <c r="O47"/>
      <c r="P47" s="10"/>
      <c r="S47" s="25" t="s">
        <v>216</v>
      </c>
      <c r="T47" s="25">
        <v>4056955</v>
      </c>
      <c r="V47" s="3"/>
      <c r="W47" s="3"/>
      <c r="X47" s="7"/>
    </row>
    <row r="48" spans="3:24" ht="11.25" customHeight="1" x14ac:dyDescent="0.2">
      <c r="C48" s="39">
        <v>18778</v>
      </c>
      <c r="D48" s="3" t="s">
        <v>198</v>
      </c>
      <c r="E48"/>
      <c r="F48" s="14">
        <v>2.4803611738149001</v>
      </c>
      <c r="G48" s="55">
        <v>2.4682926829268301</v>
      </c>
      <c r="H48" s="14">
        <v>1.8539430704619699</v>
      </c>
      <c r="I48" s="14">
        <v>2.3794291338582698</v>
      </c>
      <c r="J48" s="14">
        <v>3.51834862385321</v>
      </c>
      <c r="K48" s="4"/>
      <c r="L48" s="4"/>
      <c r="M48" s="4"/>
      <c r="N48" s="4"/>
      <c r="O48" s="4"/>
      <c r="P48" s="44"/>
      <c r="Q48" s="44"/>
      <c r="S48" s="25" t="s">
        <v>5</v>
      </c>
      <c r="T48" s="25">
        <v>4022309</v>
      </c>
      <c r="V48" s="17" t="s">
        <v>175</v>
      </c>
      <c r="W48" s="114">
        <v>7597</v>
      </c>
      <c r="X48" s="20">
        <v>687600</v>
      </c>
    </row>
    <row r="49" spans="3:28" ht="11.25" customHeight="1" x14ac:dyDescent="0.2">
      <c r="C49" s="39">
        <v>7270</v>
      </c>
      <c r="D49" s="3" t="s">
        <v>149</v>
      </c>
      <c r="E49"/>
      <c r="F49" s="14">
        <v>5.2859813084112197</v>
      </c>
      <c r="G49" s="55">
        <v>5.0510110294117601</v>
      </c>
      <c r="H49" s="14">
        <v>4.3907317073170704</v>
      </c>
      <c r="I49" s="14">
        <v>4.8567761806981498</v>
      </c>
      <c r="J49" s="14">
        <v>5.8428496595075998</v>
      </c>
      <c r="K49"/>
      <c r="L49"/>
      <c r="M49"/>
      <c r="N49"/>
      <c r="O49"/>
      <c r="P49" s="10"/>
      <c r="S49" s="25" t="s">
        <v>6</v>
      </c>
      <c r="T49" s="25">
        <v>4057038</v>
      </c>
      <c r="V49" s="17" t="s">
        <v>176</v>
      </c>
      <c r="W49" s="114">
        <v>7598</v>
      </c>
      <c r="X49" s="20">
        <v>35700</v>
      </c>
    </row>
    <row r="50" spans="3:28" ht="11.25" customHeight="1" x14ac:dyDescent="0.2">
      <c r="C50" s="39">
        <v>11512</v>
      </c>
      <c r="D50" s="3" t="s">
        <v>199</v>
      </c>
      <c r="E50"/>
      <c r="F50" s="14">
        <v>5.2859813084112197</v>
      </c>
      <c r="G50" s="55">
        <v>4.8258272058823497</v>
      </c>
      <c r="H50" s="14">
        <v>4.8439024390243901</v>
      </c>
      <c r="I50" s="14">
        <v>4.8567761806981498</v>
      </c>
      <c r="J50" s="14">
        <v>5.8428496595075998</v>
      </c>
      <c r="K50"/>
      <c r="L50"/>
      <c r="M50"/>
      <c r="N50"/>
      <c r="O50"/>
      <c r="P50" s="10"/>
      <c r="S50" s="25" t="s">
        <v>270</v>
      </c>
      <c r="T50" s="25">
        <v>4135391</v>
      </c>
      <c r="V50" s="18" t="s">
        <v>177</v>
      </c>
      <c r="W50" s="115">
        <v>7599</v>
      </c>
      <c r="X50" s="20">
        <v>121800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451100</v>
      </c>
    </row>
    <row r="52" spans="3:28" ht="11.25" customHeight="1" x14ac:dyDescent="0.2">
      <c r="C52" s="39">
        <v>18788</v>
      </c>
      <c r="D52" s="3" t="s">
        <v>211</v>
      </c>
      <c r="E52"/>
      <c r="F52" s="14">
        <v>4.4606943953323901</v>
      </c>
      <c r="G52" s="55">
        <v>4.4305568192157203</v>
      </c>
      <c r="H52" s="14">
        <v>5.03445450505499</v>
      </c>
      <c r="I52" s="14">
        <v>4.4603107493922396</v>
      </c>
      <c r="J52" s="14">
        <v>3.6866258741258702</v>
      </c>
      <c r="K52"/>
      <c r="L52"/>
      <c r="M52"/>
      <c r="N52"/>
      <c r="O52"/>
      <c r="P52" s="10"/>
      <c r="S52" s="25" t="s">
        <v>7</v>
      </c>
      <c r="T52" s="25">
        <v>4007308</v>
      </c>
      <c r="V52" s="19" t="s">
        <v>179</v>
      </c>
      <c r="W52" s="114">
        <v>7601</v>
      </c>
      <c r="X52" s="20">
        <v>33600</v>
      </c>
    </row>
    <row r="53" spans="3:28" ht="11.25" customHeight="1" x14ac:dyDescent="0.2">
      <c r="C53" s="39">
        <v>18794</v>
      </c>
      <c r="D53" s="3" t="s">
        <v>200</v>
      </c>
      <c r="E53"/>
      <c r="F53" s="14">
        <v>4.0397196261682202</v>
      </c>
      <c r="G53" s="55">
        <v>4.7458639705882399</v>
      </c>
      <c r="H53" s="14">
        <v>4.5658536585365903</v>
      </c>
      <c r="I53" s="14">
        <v>5.0251540041067804</v>
      </c>
      <c r="J53" s="14">
        <v>5.5903614457831301</v>
      </c>
      <c r="K53"/>
      <c r="L53"/>
      <c r="M53"/>
      <c r="N53"/>
      <c r="O53"/>
      <c r="P53" s="10"/>
      <c r="S53" s="25" t="s">
        <v>218</v>
      </c>
      <c r="T53" s="25">
        <v>4272394</v>
      </c>
      <c r="V53" s="17" t="s">
        <v>180</v>
      </c>
      <c r="W53" s="114">
        <v>7602</v>
      </c>
      <c r="X53" s="20">
        <v>3891500</v>
      </c>
    </row>
    <row r="54" spans="3:28" ht="11.25" customHeight="1" x14ac:dyDescent="0.2">
      <c r="C54" s="39">
        <v>18792</v>
      </c>
      <c r="D54" s="3" t="s">
        <v>201</v>
      </c>
      <c r="E54"/>
      <c r="F54" s="14">
        <v>13.052083978448</v>
      </c>
      <c r="G54" s="55">
        <v>16.876042816438598</v>
      </c>
      <c r="H54" s="14">
        <v>16.2925733957481</v>
      </c>
      <c r="I54" s="14">
        <v>18.694755799900499</v>
      </c>
      <c r="J54" s="14">
        <v>21.405316675026199</v>
      </c>
      <c r="K54"/>
      <c r="L54"/>
      <c r="M54"/>
      <c r="N54"/>
      <c r="O54"/>
      <c r="P54" s="10"/>
      <c r="S54" s="25" t="s">
        <v>8</v>
      </c>
      <c r="T54" s="25">
        <v>4006321</v>
      </c>
      <c r="V54" s="26" t="s">
        <v>184</v>
      </c>
      <c r="W54" s="116"/>
      <c r="X54" s="20"/>
    </row>
    <row r="55" spans="3:28" ht="11.25" customHeight="1" x14ac:dyDescent="0.2">
      <c r="C55" s="39">
        <v>11576</v>
      </c>
      <c r="D55" s="3" t="s">
        <v>202</v>
      </c>
      <c r="E55"/>
      <c r="F55" s="14">
        <v>3.8584112149532701</v>
      </c>
      <c r="G55" s="55">
        <v>4.2720588235294104</v>
      </c>
      <c r="H55" s="14">
        <v>4.2263414634146299</v>
      </c>
      <c r="I55" s="14">
        <v>5.3459958932238196</v>
      </c>
      <c r="J55" s="14">
        <v>5.6097433211105301</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9</v>
      </c>
    </row>
    <row r="57" spans="3:28" ht="11.25" customHeight="1" x14ac:dyDescent="0.2">
      <c r="C57" s="39">
        <v>6419</v>
      </c>
      <c r="D57" s="3" t="s">
        <v>165</v>
      </c>
      <c r="E57"/>
      <c r="F57" s="14">
        <v>0.65350660357369905</v>
      </c>
      <c r="G57" s="55">
        <v>0.55358462675535802</v>
      </c>
      <c r="H57" s="14">
        <v>0.57145187601957603</v>
      </c>
      <c r="I57" s="14">
        <v>0.51602658788774003</v>
      </c>
      <c r="J57" s="14">
        <v>0.56591353851627801</v>
      </c>
      <c r="K57"/>
      <c r="L57"/>
      <c r="M57"/>
      <c r="N57"/>
      <c r="O57"/>
      <c r="P57" s="10"/>
      <c r="S57" s="25" t="s">
        <v>339</v>
      </c>
      <c r="T57" s="25">
        <v>4963960</v>
      </c>
    </row>
    <row r="58" spans="3:28" ht="11.25" customHeight="1" x14ac:dyDescent="0.2">
      <c r="C58" s="39">
        <v>4963</v>
      </c>
      <c r="D58" s="3" t="s">
        <v>203</v>
      </c>
      <c r="E58"/>
      <c r="F58" s="14">
        <v>1.1276920759913101</v>
      </c>
      <c r="G58" s="55">
        <v>1.14487949727229</v>
      </c>
      <c r="H58" s="14">
        <v>1.1316029143898001</v>
      </c>
      <c r="I58" s="14">
        <v>1.0753600758842801</v>
      </c>
      <c r="J58" s="14">
        <v>1.1059534761466701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687600</v>
      </c>
      <c r="G61" s="56">
        <v>544200</v>
      </c>
      <c r="H61" s="13">
        <v>459100</v>
      </c>
      <c r="I61" s="13">
        <v>642400</v>
      </c>
      <c r="J61" s="13">
        <v>441800</v>
      </c>
      <c r="K61"/>
      <c r="L61"/>
      <c r="M61"/>
      <c r="N61"/>
      <c r="O61"/>
      <c r="P61" s="10"/>
      <c r="S61" s="25" t="s">
        <v>410</v>
      </c>
      <c r="T61" s="25">
        <v>4086899</v>
      </c>
      <c r="V61" s="28" t="s">
        <v>149</v>
      </c>
      <c r="X61" s="27">
        <f>IF(ISNUMBER(F49),F49,NA())</f>
        <v>5.2859813084112197</v>
      </c>
      <c r="Y61" s="27">
        <f>IF(ISNUMBER(G49),G49,NA())</f>
        <v>5.0510110294117601</v>
      </c>
      <c r="Z61" s="27">
        <f>IF(ISNUMBER(H49),H49,NA())</f>
        <v>4.3907317073170704</v>
      </c>
      <c r="AA61" s="27">
        <f>IF(ISNUMBER(I49),I49,NA())</f>
        <v>4.8567761806981498</v>
      </c>
      <c r="AB61" s="27">
        <f>IF(ISNUMBER(J49),J49,NA())</f>
        <v>5.8428496595075998</v>
      </c>
    </row>
    <row r="62" spans="3:28" ht="11.25" customHeight="1" x14ac:dyDescent="0.2">
      <c r="C62" s="39">
        <v>7598</v>
      </c>
      <c r="D62" s="3" t="s">
        <v>205</v>
      </c>
      <c r="E62"/>
      <c r="F62" s="13">
        <v>35700</v>
      </c>
      <c r="G62" s="56">
        <v>364800</v>
      </c>
      <c r="H62" s="13">
        <v>401900</v>
      </c>
      <c r="I62" s="13">
        <v>98300</v>
      </c>
      <c r="J62" s="13">
        <v>313300</v>
      </c>
      <c r="K62"/>
      <c r="L62"/>
      <c r="M62"/>
      <c r="N62"/>
      <c r="O62"/>
      <c r="P62" s="10"/>
      <c r="S62" s="25" t="s">
        <v>11</v>
      </c>
      <c r="T62" s="25">
        <v>4056975</v>
      </c>
      <c r="V62" s="118" t="s">
        <v>188</v>
      </c>
    </row>
    <row r="63" spans="3:28" ht="11.25" customHeight="1" x14ac:dyDescent="0.2">
      <c r="C63" s="39">
        <v>7599</v>
      </c>
      <c r="D63" s="3" t="s">
        <v>206</v>
      </c>
      <c r="E63"/>
      <c r="F63" s="13">
        <v>121800</v>
      </c>
      <c r="G63" s="56">
        <v>35300</v>
      </c>
      <c r="H63" s="13">
        <v>363600</v>
      </c>
      <c r="I63" s="13">
        <v>400300</v>
      </c>
      <c r="J63" s="13">
        <v>97300</v>
      </c>
      <c r="K63"/>
      <c r="L63"/>
      <c r="M63"/>
      <c r="N63"/>
      <c r="O63"/>
      <c r="P63" s="10"/>
      <c r="S63" s="25" t="s">
        <v>271</v>
      </c>
      <c r="T63" s="25">
        <v>4098671</v>
      </c>
      <c r="V63" s="28" t="s">
        <v>189</v>
      </c>
    </row>
    <row r="64" spans="3:28" ht="11.25" customHeight="1" x14ac:dyDescent="0.2">
      <c r="C64" s="39">
        <v>7600</v>
      </c>
      <c r="D64" s="3" t="s">
        <v>207</v>
      </c>
      <c r="E64"/>
      <c r="F64" s="13">
        <v>451100</v>
      </c>
      <c r="G64" s="56">
        <v>121600</v>
      </c>
      <c r="H64" s="13">
        <v>34300</v>
      </c>
      <c r="I64" s="13">
        <v>237200</v>
      </c>
      <c r="J64" s="13">
        <v>399800</v>
      </c>
      <c r="K64"/>
      <c r="L64"/>
      <c r="M64"/>
      <c r="N64"/>
      <c r="O64"/>
      <c r="P64" s="10"/>
      <c r="S64" s="25" t="s">
        <v>396</v>
      </c>
      <c r="T64" s="25">
        <v>4545218</v>
      </c>
      <c r="V64" s="28" t="s">
        <v>190</v>
      </c>
    </row>
    <row r="65" spans="3:28" ht="11.25" customHeight="1" x14ac:dyDescent="0.2">
      <c r="C65" s="39">
        <v>7601</v>
      </c>
      <c r="D65" s="3" t="s">
        <v>208</v>
      </c>
      <c r="E65"/>
      <c r="F65" s="13">
        <v>33600</v>
      </c>
      <c r="G65" s="56">
        <v>450900</v>
      </c>
      <c r="H65" s="13">
        <v>120600</v>
      </c>
      <c r="I65" s="13">
        <v>32900</v>
      </c>
      <c r="J65" s="13">
        <v>32400</v>
      </c>
      <c r="K65"/>
      <c r="L65"/>
      <c r="M65"/>
      <c r="N65"/>
      <c r="O65"/>
      <c r="P65" s="10"/>
      <c r="S65" s="25" t="s">
        <v>219</v>
      </c>
      <c r="T65" s="25">
        <v>4057157</v>
      </c>
      <c r="V65" s="28" t="s">
        <v>165</v>
      </c>
      <c r="X65" s="27">
        <f>IF(ISNUMBER(F57),F57,NA())</f>
        <v>0.65350660357369905</v>
      </c>
      <c r="Y65" s="27">
        <f>IF(ISNUMBER(G57),G57,NA())</f>
        <v>0.55358462675535802</v>
      </c>
      <c r="Z65" s="27">
        <f>IF(ISNUMBER(H57),H57,NA())</f>
        <v>0.57145187601957603</v>
      </c>
      <c r="AA65" s="27">
        <f>IF(ISNUMBER(I57),I57,NA())</f>
        <v>0.51602658788774003</v>
      </c>
      <c r="AB65" s="27">
        <f>IF(ISNUMBER(J57),J57,NA())</f>
        <v>0.56591353851627801</v>
      </c>
    </row>
    <row r="66" spans="3:28" ht="11.25" customHeight="1" x14ac:dyDescent="0.2">
      <c r="C66" s="39">
        <v>7602</v>
      </c>
      <c r="D66" s="3" t="s">
        <v>209</v>
      </c>
      <c r="E66"/>
      <c r="F66" s="13">
        <v>3891500</v>
      </c>
      <c r="G66" s="56">
        <v>3424700</v>
      </c>
      <c r="H66" s="13">
        <v>3262800</v>
      </c>
      <c r="I66" s="13">
        <v>2896900</v>
      </c>
      <c r="J66" s="13">
        <v>2923000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46.999282052319202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3105200</v>
      </c>
      <c r="G69" s="56">
        <v>2796200</v>
      </c>
      <c r="H69" s="13">
        <v>2924700</v>
      </c>
      <c r="I69" s="13">
        <v>2967500</v>
      </c>
      <c r="J69" s="13">
        <v>2934200</v>
      </c>
      <c r="K69" s="4"/>
      <c r="L69" s="4"/>
      <c r="M69" s="4"/>
      <c r="N69"/>
      <c r="O69"/>
      <c r="P69" s="10"/>
      <c r="S69" s="25" t="s">
        <v>341</v>
      </c>
      <c r="T69" s="25">
        <v>4057049</v>
      </c>
      <c r="V69" s="28" t="str">
        <f>"Total Debt -"</f>
        <v>Total Debt -</v>
      </c>
      <c r="X69" s="47">
        <f>F44</f>
        <v>53.000717947680798</v>
      </c>
    </row>
    <row r="70" spans="3:28" ht="11.25" customHeight="1" x14ac:dyDescent="0.2">
      <c r="C70" s="39">
        <v>18630</v>
      </c>
      <c r="D70" s="3" t="s">
        <v>136</v>
      </c>
      <c r="F70" s="13">
        <v>979900</v>
      </c>
      <c r="G70" s="56">
        <v>873600</v>
      </c>
      <c r="H70" s="13">
        <v>998500</v>
      </c>
      <c r="I70" s="13">
        <v>1092400</v>
      </c>
      <c r="J70" s="13">
        <v>954900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4.4606943953323901</v>
      </c>
      <c r="Y71" s="27">
        <f>IF(ISNUMBER(G52),G52,NA())</f>
        <v>4.4305568192157203</v>
      </c>
      <c r="Z71" s="27">
        <f>IF(ISNUMBER(H52),H52,NA())</f>
        <v>5.03445450505499</v>
      </c>
      <c r="AA71" s="27">
        <f>IF(ISNUMBER(I52),I52,NA())</f>
        <v>4.4603107493922396</v>
      </c>
      <c r="AB71" s="27">
        <f>IF(ISNUMBER(J52),J52,NA())</f>
        <v>3.6866258741258702</v>
      </c>
    </row>
    <row r="72" spans="3:28" ht="11.25" customHeight="1" x14ac:dyDescent="0.2">
      <c r="C72" s="39">
        <v>18632</v>
      </c>
      <c r="D72" s="3" t="s">
        <v>138</v>
      </c>
      <c r="E72" s="5"/>
      <c r="F72" s="13">
        <v>875500</v>
      </c>
      <c r="G72" s="56">
        <v>757300</v>
      </c>
      <c r="H72" s="13">
        <v>823000</v>
      </c>
      <c r="I72" s="13">
        <v>828500</v>
      </c>
      <c r="J72" s="13">
        <v>754700</v>
      </c>
      <c r="K72"/>
      <c r="L72"/>
      <c r="M72"/>
      <c r="N72"/>
      <c r="O72"/>
      <c r="P72" s="10"/>
      <c r="S72" s="25" t="s">
        <v>272</v>
      </c>
      <c r="T72" s="25">
        <v>4082886</v>
      </c>
    </row>
    <row r="73" spans="3:28" ht="11.25" customHeight="1" x14ac:dyDescent="0.2">
      <c r="C73" s="39">
        <v>18636</v>
      </c>
      <c r="D73" s="3" t="s">
        <v>139</v>
      </c>
      <c r="F73" s="13">
        <v>546200</v>
      </c>
      <c r="G73" s="56">
        <v>507500</v>
      </c>
      <c r="H73" s="13">
        <v>466800</v>
      </c>
      <c r="I73" s="13">
        <v>428400</v>
      </c>
      <c r="J73" s="13">
        <v>407900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2555800</v>
      </c>
      <c r="G75" s="56">
        <v>2288600</v>
      </c>
      <c r="H75" s="13">
        <v>2434500</v>
      </c>
      <c r="I75" s="13">
        <v>2484000</v>
      </c>
      <c r="J75" s="13">
        <v>2243900</v>
      </c>
      <c r="K75"/>
      <c r="L75"/>
      <c r="M75"/>
      <c r="N75"/>
      <c r="O75"/>
      <c r="P75" s="10"/>
      <c r="S75" s="25" t="s">
        <v>16</v>
      </c>
      <c r="T75" s="25">
        <v>4056958</v>
      </c>
    </row>
    <row r="76" spans="3:28" ht="11.25" customHeight="1" x14ac:dyDescent="0.2">
      <c r="C76" s="39">
        <v>6200</v>
      </c>
      <c r="D76" s="3" t="s">
        <v>142</v>
      </c>
      <c r="F76" s="13">
        <v>1131200</v>
      </c>
      <c r="G76" s="56">
        <v>1099100</v>
      </c>
      <c r="H76" s="13">
        <v>900100</v>
      </c>
      <c r="I76" s="13">
        <v>946100</v>
      </c>
      <c r="J76" s="13">
        <v>1115400</v>
      </c>
      <c r="K76"/>
      <c r="L76"/>
      <c r="M76"/>
      <c r="N76"/>
      <c r="O76"/>
      <c r="P76" s="10"/>
      <c r="S76" s="25" t="s">
        <v>313</v>
      </c>
      <c r="T76" s="25">
        <v>4246977</v>
      </c>
    </row>
    <row r="77" spans="3:28" ht="11.25" customHeight="1" x14ac:dyDescent="0.2">
      <c r="C77" s="39">
        <v>28017</v>
      </c>
      <c r="D77" s="3" t="s">
        <v>151</v>
      </c>
      <c r="E77"/>
      <c r="F77" s="13">
        <v>1131200</v>
      </c>
      <c r="G77" s="56">
        <v>1050100</v>
      </c>
      <c r="H77" s="13">
        <v>993000</v>
      </c>
      <c r="I77" s="13">
        <v>946100</v>
      </c>
      <c r="J77" s="13">
        <v>1115400</v>
      </c>
      <c r="K77"/>
      <c r="L77"/>
      <c r="M77"/>
      <c r="N77"/>
      <c r="O77"/>
      <c r="P77" s="10"/>
      <c r="S77" s="25" t="s">
        <v>273</v>
      </c>
      <c r="T77" s="25">
        <v>4142320</v>
      </c>
    </row>
    <row r="78" spans="3:28" ht="11.25" customHeight="1" x14ac:dyDescent="0.2">
      <c r="C78" s="39">
        <v>4424</v>
      </c>
      <c r="D78" s="3" t="s">
        <v>143</v>
      </c>
      <c r="F78" s="13">
        <v>371000</v>
      </c>
      <c r="G78" s="56">
        <v>374000</v>
      </c>
      <c r="H78" s="13">
        <v>228300</v>
      </c>
      <c r="I78" s="13">
        <v>322900</v>
      </c>
      <c r="J78" s="13">
        <v>516600</v>
      </c>
      <c r="K78"/>
      <c r="L78"/>
      <c r="M78"/>
      <c r="N78"/>
      <c r="O78"/>
      <c r="P78" s="10"/>
      <c r="S78" s="25" t="s">
        <v>274</v>
      </c>
      <c r="T78" s="25">
        <v>4237697</v>
      </c>
    </row>
    <row r="79" spans="3:28" ht="11.25" customHeight="1" x14ac:dyDescent="0.2">
      <c r="C79" s="39">
        <v>4427</v>
      </c>
      <c r="D79" s="3" t="s">
        <v>144</v>
      </c>
      <c r="F79" s="13">
        <v>22100</v>
      </c>
      <c r="G79" s="56">
        <v>4300</v>
      </c>
      <c r="H79" s="13">
        <v>-78000</v>
      </c>
      <c r="I79" s="13">
        <v>-44900</v>
      </c>
      <c r="J79" s="13">
        <v>185300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348900</v>
      </c>
      <c r="G81" s="93">
        <v>369700</v>
      </c>
      <c r="H81" s="92">
        <v>306300</v>
      </c>
      <c r="I81" s="92">
        <v>367800</v>
      </c>
      <c r="J81" s="92">
        <v>331300</v>
      </c>
      <c r="K81"/>
      <c r="L81"/>
      <c r="M81"/>
      <c r="N81"/>
      <c r="O81"/>
      <c r="P81" s="10"/>
      <c r="S81" s="25" t="s">
        <v>276</v>
      </c>
      <c r="T81" s="25">
        <v>4276419</v>
      </c>
    </row>
    <row r="82" spans="3:20" ht="11.25" customHeight="1" x14ac:dyDescent="0.2">
      <c r="C82" s="39">
        <v>833</v>
      </c>
      <c r="D82" s="94" t="s">
        <v>147</v>
      </c>
      <c r="E82" s="95"/>
      <c r="F82" s="96">
        <v>348900</v>
      </c>
      <c r="G82" s="97">
        <v>369700</v>
      </c>
      <c r="H82" s="96">
        <v>306300</v>
      </c>
      <c r="I82" s="96">
        <v>367800</v>
      </c>
      <c r="J82" s="96">
        <v>331300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348900</v>
      </c>
      <c r="G84" s="56">
        <v>369700</v>
      </c>
      <c r="H84" s="13">
        <v>306300</v>
      </c>
      <c r="I84" s="13">
        <v>367800</v>
      </c>
      <c r="J84" s="13">
        <v>331300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925300</v>
      </c>
      <c r="G87" s="56">
        <v>674100</v>
      </c>
      <c r="H87" s="13">
        <v>700600</v>
      </c>
      <c r="I87" s="13">
        <v>698700</v>
      </c>
      <c r="J87" s="13">
        <v>636200</v>
      </c>
      <c r="K87"/>
      <c r="L87"/>
      <c r="M87"/>
      <c r="N87"/>
      <c r="O87"/>
      <c r="P87" s="10"/>
      <c r="S87" s="25" t="s">
        <v>21</v>
      </c>
      <c r="T87" s="25">
        <v>4057039</v>
      </c>
    </row>
    <row r="88" spans="3:20" ht="11.25" customHeight="1" x14ac:dyDescent="0.2">
      <c r="C88" s="39">
        <v>18807</v>
      </c>
      <c r="D88" s="3" t="s">
        <v>153</v>
      </c>
      <c r="E88"/>
      <c r="F88" s="13">
        <v>11871200</v>
      </c>
      <c r="G88" s="56">
        <v>11472900</v>
      </c>
      <c r="H88" s="13">
        <v>11160400</v>
      </c>
      <c r="I88" s="13">
        <v>10668300</v>
      </c>
      <c r="J88" s="13">
        <v>10245100</v>
      </c>
      <c r="K88"/>
      <c r="L88"/>
      <c r="M88"/>
      <c r="N88"/>
      <c r="O88"/>
      <c r="P88" s="10"/>
      <c r="S88" s="25" t="s">
        <v>22</v>
      </c>
      <c r="T88" s="25">
        <v>4057113</v>
      </c>
    </row>
    <row r="89" spans="3:20" ht="11.25" customHeight="1" x14ac:dyDescent="0.2">
      <c r="C89" s="39">
        <v>18851</v>
      </c>
      <c r="D89" s="3" t="s">
        <v>154</v>
      </c>
      <c r="E89"/>
      <c r="F89" s="13">
        <v>0</v>
      </c>
      <c r="G89" s="56">
        <v>100</v>
      </c>
      <c r="H89" s="13">
        <v>100</v>
      </c>
      <c r="I89" s="13">
        <v>900</v>
      </c>
      <c r="J89" s="13">
        <v>1100</v>
      </c>
      <c r="K89"/>
      <c r="L89"/>
      <c r="M89"/>
      <c r="N89"/>
      <c r="O89"/>
      <c r="P89" s="10"/>
      <c r="S89" s="25" t="s">
        <v>342</v>
      </c>
      <c r="T89" s="25">
        <v>4393379</v>
      </c>
    </row>
    <row r="90" spans="3:20" ht="11.25" customHeight="1" x14ac:dyDescent="0.2">
      <c r="C90" s="39">
        <v>18823</v>
      </c>
      <c r="D90" s="3" t="s">
        <v>155</v>
      </c>
      <c r="E90"/>
      <c r="F90" s="13">
        <v>0</v>
      </c>
      <c r="G90" s="56">
        <v>0</v>
      </c>
      <c r="H90" s="13">
        <v>0</v>
      </c>
      <c r="I90" s="13">
        <v>0</v>
      </c>
      <c r="J90" s="13">
        <v>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14088900</v>
      </c>
      <c r="G92" s="97">
        <v>13315200</v>
      </c>
      <c r="H92" s="96">
        <v>12768300</v>
      </c>
      <c r="I92" s="96">
        <v>12290500</v>
      </c>
      <c r="J92" s="96">
        <v>11928600</v>
      </c>
      <c r="K92"/>
      <c r="L92"/>
      <c r="M92"/>
      <c r="N92"/>
      <c r="O92"/>
      <c r="P92" s="10"/>
      <c r="S92" s="25" t="s">
        <v>24</v>
      </c>
      <c r="T92" s="25">
        <v>4004172</v>
      </c>
    </row>
    <row r="93" spans="3:20" ht="11.25" customHeight="1" x14ac:dyDescent="0.2">
      <c r="C93" s="39">
        <v>6361</v>
      </c>
      <c r="D93" s="3" t="s">
        <v>158</v>
      </c>
      <c r="E93"/>
      <c r="F93" s="13">
        <v>1415900</v>
      </c>
      <c r="G93" s="56">
        <v>1217700</v>
      </c>
      <c r="H93" s="13">
        <v>1226000</v>
      </c>
      <c r="I93" s="13">
        <v>1354000</v>
      </c>
      <c r="J93" s="13">
        <v>1124200</v>
      </c>
      <c r="K93"/>
      <c r="L93"/>
      <c r="M93"/>
      <c r="N93"/>
      <c r="O93"/>
      <c r="P93" s="10"/>
      <c r="S93" s="25" t="s">
        <v>25</v>
      </c>
      <c r="T93" s="25">
        <v>4000672</v>
      </c>
    </row>
    <row r="94" spans="3:20" ht="11.25" customHeight="1" x14ac:dyDescent="0.2">
      <c r="C94" s="39">
        <v>6148</v>
      </c>
      <c r="D94" s="3" t="s">
        <v>159</v>
      </c>
      <c r="E94"/>
      <c r="F94" s="13">
        <v>4538700</v>
      </c>
      <c r="G94" s="56">
        <v>4414600</v>
      </c>
      <c r="H94" s="13">
        <v>4247200</v>
      </c>
      <c r="I94" s="13">
        <v>3665600</v>
      </c>
      <c r="J94" s="13">
        <v>3765800</v>
      </c>
      <c r="K94"/>
      <c r="L94"/>
      <c r="M94"/>
      <c r="N94"/>
      <c r="O94"/>
      <c r="P94" s="10"/>
      <c r="S94" s="25" t="s">
        <v>26</v>
      </c>
      <c r="T94" s="25">
        <v>4059402</v>
      </c>
    </row>
    <row r="95" spans="3:20" ht="11.25" customHeight="1" x14ac:dyDescent="0.2">
      <c r="C95" s="39">
        <v>18082</v>
      </c>
      <c r="D95" s="3" t="s">
        <v>160</v>
      </c>
      <c r="E95"/>
      <c r="F95" s="13">
        <v>401400</v>
      </c>
      <c r="G95" s="56">
        <v>319900</v>
      </c>
      <c r="H95" s="13">
        <v>122300</v>
      </c>
      <c r="I95" s="13">
        <v>132000</v>
      </c>
      <c r="J95" s="13">
        <v>140000</v>
      </c>
      <c r="K95"/>
      <c r="L95"/>
      <c r="M95"/>
      <c r="N95"/>
      <c r="O95"/>
      <c r="P95" s="10"/>
      <c r="S95" s="25" t="s">
        <v>27</v>
      </c>
      <c r="T95" s="25">
        <v>4057080</v>
      </c>
    </row>
    <row r="96" spans="3:20" ht="11.25" customHeight="1" x14ac:dyDescent="0.2">
      <c r="C96" s="39">
        <v>845</v>
      </c>
      <c r="D96" s="3" t="s">
        <v>174</v>
      </c>
      <c r="E96"/>
      <c r="F96" s="13">
        <v>5241400</v>
      </c>
      <c r="G96" s="56">
        <v>4973700</v>
      </c>
      <c r="H96" s="13">
        <v>4721500</v>
      </c>
      <c r="I96" s="13">
        <v>4308000</v>
      </c>
      <c r="J96" s="13">
        <v>4207600</v>
      </c>
      <c r="K96"/>
      <c r="L96"/>
      <c r="M96"/>
      <c r="N96"/>
      <c r="O96"/>
      <c r="P96" s="10"/>
      <c r="S96" s="25" t="s">
        <v>28</v>
      </c>
      <c r="T96" s="25">
        <v>4057041</v>
      </c>
    </row>
    <row r="97" spans="3:20" ht="11.25" customHeight="1" x14ac:dyDescent="0.2">
      <c r="C97" s="39">
        <v>49691</v>
      </c>
      <c r="D97" s="32" t="s">
        <v>193</v>
      </c>
      <c r="E97"/>
      <c r="F97" s="13">
        <v>4647900</v>
      </c>
      <c r="G97" s="56">
        <v>4344300</v>
      </c>
      <c r="H97" s="13">
        <v>4172400</v>
      </c>
      <c r="I97" s="13">
        <v>4006100</v>
      </c>
      <c r="J97" s="13">
        <v>3804500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4647900</v>
      </c>
      <c r="G99" s="97">
        <v>4344300</v>
      </c>
      <c r="H99" s="96">
        <v>4172400</v>
      </c>
      <c r="I99" s="96">
        <v>4006100</v>
      </c>
      <c r="J99" s="96">
        <v>3804500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9889300</v>
      </c>
      <c r="G101" s="56">
        <v>9318000</v>
      </c>
      <c r="H101" s="13">
        <v>8893900</v>
      </c>
      <c r="I101" s="13">
        <v>8314100</v>
      </c>
      <c r="J101" s="13">
        <v>8012100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611700</v>
      </c>
      <c r="G104" s="56">
        <v>712000</v>
      </c>
      <c r="H104" s="13">
        <v>661400</v>
      </c>
      <c r="I104" s="13">
        <v>846600</v>
      </c>
      <c r="J104" s="13">
        <v>880000</v>
      </c>
      <c r="K104"/>
      <c r="L104"/>
      <c r="M104"/>
      <c r="N104"/>
      <c r="O104"/>
      <c r="P104" s="10"/>
      <c r="S104" s="25" t="s">
        <v>411</v>
      </c>
      <c r="T104" s="25">
        <v>4057043</v>
      </c>
    </row>
    <row r="105" spans="3:20" ht="11.25" customHeight="1" x14ac:dyDescent="0.2">
      <c r="C105" s="39">
        <v>4993</v>
      </c>
      <c r="D105" s="3" t="s">
        <v>169</v>
      </c>
      <c r="E105"/>
      <c r="F105" s="13">
        <v>-826500</v>
      </c>
      <c r="G105" s="56">
        <v>-757900</v>
      </c>
      <c r="H105" s="13">
        <v>-837400</v>
      </c>
      <c r="I105" s="13">
        <v>-769400</v>
      </c>
      <c r="J105" s="13">
        <v>-802300</v>
      </c>
      <c r="K105"/>
      <c r="L105"/>
      <c r="M105"/>
      <c r="N105"/>
      <c r="O105"/>
      <c r="P105" s="10"/>
      <c r="S105" s="25" t="s">
        <v>262</v>
      </c>
      <c r="T105" s="25">
        <v>4057083</v>
      </c>
    </row>
    <row r="106" spans="3:20" ht="11.25" customHeight="1" x14ac:dyDescent="0.2">
      <c r="C106" s="39">
        <v>4992</v>
      </c>
      <c r="D106" s="3" t="s">
        <v>170</v>
      </c>
      <c r="E106"/>
      <c r="F106" s="13">
        <v>212200</v>
      </c>
      <c r="G106" s="56">
        <v>41800</v>
      </c>
      <c r="H106" s="13">
        <v>173000</v>
      </c>
      <c r="I106" s="13">
        <v>-66600</v>
      </c>
      <c r="J106" s="13">
        <v>-77000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-2600</v>
      </c>
      <c r="G108" s="56">
        <v>-4100</v>
      </c>
      <c r="H108" s="13">
        <v>-3000</v>
      </c>
      <c r="I108" s="13">
        <v>10600</v>
      </c>
      <c r="J108" s="13">
        <v>700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2.55215729159714</v>
      </c>
      <c r="G111" s="55">
        <v>2.8364522863957502</v>
      </c>
      <c r="H111" s="14">
        <v>2.4456700740767401</v>
      </c>
      <c r="I111" s="14">
        <v>3.03661085167316</v>
      </c>
      <c r="J111" s="14">
        <v>2.75078722914024</v>
      </c>
      <c r="K111"/>
      <c r="L111"/>
      <c r="M111"/>
      <c r="N111"/>
      <c r="O111"/>
      <c r="P111" s="10"/>
      <c r="S111" s="25" t="s">
        <v>292</v>
      </c>
      <c r="T111" s="25">
        <v>4062444</v>
      </c>
    </row>
    <row r="112" spans="3:20" ht="11.25" customHeight="1" x14ac:dyDescent="0.2">
      <c r="C112" s="39">
        <v>284</v>
      </c>
      <c r="D112" s="3" t="s">
        <v>167</v>
      </c>
      <c r="E112"/>
      <c r="F112" s="14">
        <v>7.7274036012491401</v>
      </c>
      <c r="G112" s="55">
        <v>8.6573446633628901</v>
      </c>
      <c r="H112" s="14">
        <v>7.4508098772489397</v>
      </c>
      <c r="I112" s="14">
        <v>9.3752389691825293</v>
      </c>
      <c r="J112" s="14">
        <v>8.9639871208636599</v>
      </c>
      <c r="K112"/>
      <c r="L112"/>
      <c r="M112"/>
      <c r="N112"/>
      <c r="O112"/>
      <c r="P112" s="10"/>
      <c r="S112" s="25" t="s">
        <v>36</v>
      </c>
      <c r="T112" s="25">
        <v>4057103</v>
      </c>
    </row>
    <row r="113" spans="2:20" ht="11.25" customHeight="1" x14ac:dyDescent="0.2">
      <c r="C113" s="39">
        <v>18791</v>
      </c>
      <c r="D113" s="76" t="s">
        <v>173</v>
      </c>
      <c r="E113" s="61"/>
      <c r="F113" s="100">
        <v>3.6491855617133599</v>
      </c>
      <c r="G113" s="101">
        <v>4.0448632998677496</v>
      </c>
      <c r="H113" s="100">
        <v>3.5441236451363798</v>
      </c>
      <c r="I113" s="100">
        <v>4.5167628638094097</v>
      </c>
      <c r="J113" s="100">
        <v>4.2431043950326304</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G123" s="1">
        <v>7.45</v>
      </c>
      <c r="P123" s="10"/>
      <c r="S123" s="25" t="s">
        <v>41</v>
      </c>
      <c r="T123" s="25">
        <v>4112564</v>
      </c>
    </row>
    <row r="124" spans="2:20" x14ac:dyDescent="0.2">
      <c r="G124" s="1">
        <v>9.3800000000000008</v>
      </c>
      <c r="P124" s="10"/>
      <c r="S124" s="25" t="s">
        <v>347</v>
      </c>
      <c r="T124" s="25">
        <v>4008616</v>
      </c>
    </row>
    <row r="125" spans="2:20" x14ac:dyDescent="0.2">
      <c r="G125" s="1">
        <v>8.9600000000000009</v>
      </c>
      <c r="P125" s="10"/>
      <c r="S125" s="25" t="s">
        <v>348</v>
      </c>
      <c r="T125" s="25">
        <v>4057085</v>
      </c>
    </row>
    <row r="126" spans="2:20" x14ac:dyDescent="0.2">
      <c r="G126" s="1">
        <f>AVERAGE(G123:G125)</f>
        <v>8.5966666666666676</v>
      </c>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D2BC2F41-236B-4330-96BB-06776D4FD3E5}">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BFCB6-6675-4B9A-A589-BA15E2EF3C51}">
  <sheetPr codeName="Sheet9">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288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Avangrid,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_xll.SNL.Clients.Office.Excel.Functions.SNLTable(1,AGR!F20:G20,AGR!C24:C35,AGR!F21:G21,,"Options:Curr=USD,Mag=SNLstandard,ConvMethod=SNLrecommended")</f>
        <v>SNLTable</v>
      </c>
      <c r="D20" s="10"/>
      <c r="E20" s="10"/>
      <c r="F20" s="22">
        <f>VLOOKUP(V40,S:T,2,FALSE)</f>
        <v>4057045</v>
      </c>
      <c r="G20" s="51">
        <f>F20</f>
        <v>4057045</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Avangrid, Inc.</v>
      </c>
    </row>
    <row r="25" spans="3:27" ht="11.25" customHeight="1" x14ac:dyDescent="0.2">
      <c r="C25" s="39">
        <v>44942</v>
      </c>
      <c r="D25" s="23" t="s">
        <v>127</v>
      </c>
      <c r="E25" s="10"/>
      <c r="F25" s="74" t="s">
        <v>285</v>
      </c>
      <c r="G25" s="75" t="s">
        <v>375</v>
      </c>
      <c r="H25" s="129"/>
      <c r="I25"/>
      <c r="J25"/>
      <c r="K25"/>
      <c r="L25"/>
      <c r="M25"/>
      <c r="N25"/>
      <c r="O25"/>
      <c r="P25" s="10"/>
    </row>
    <row r="26" spans="3:27" ht="11.25" customHeight="1" x14ac:dyDescent="0.2">
      <c r="C26" s="39">
        <v>44944</v>
      </c>
      <c r="D26" s="76" t="s">
        <v>126</v>
      </c>
      <c r="E26" s="61"/>
      <c r="F26" s="77">
        <v>42482</v>
      </c>
      <c r="G26" s="78">
        <v>44397</v>
      </c>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382</v>
      </c>
      <c r="G28" s="52" t="s">
        <v>375</v>
      </c>
      <c r="H28" s="129"/>
      <c r="I28"/>
      <c r="J28"/>
      <c r="K28"/>
      <c r="L28"/>
      <c r="M28"/>
      <c r="N28"/>
      <c r="O28"/>
      <c r="P28" s="10"/>
    </row>
    <row r="29" spans="3:27" ht="11.25" customHeight="1" x14ac:dyDescent="0.2">
      <c r="C29" s="48">
        <v>44952</v>
      </c>
      <c r="D29" s="76" t="s">
        <v>126</v>
      </c>
      <c r="E29" s="61"/>
      <c r="F29" s="77">
        <v>42765</v>
      </c>
      <c r="G29" s="78">
        <v>44397</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383</v>
      </c>
      <c r="G34" s="52" t="s">
        <v>182</v>
      </c>
      <c r="H34" s="129"/>
      <c r="I34"/>
      <c r="J34"/>
      <c r="K34"/>
      <c r="L34"/>
      <c r="M34"/>
      <c r="N34"/>
      <c r="O34"/>
      <c r="P34" s="10"/>
    </row>
    <row r="35" spans="3:24" ht="11.25" customHeight="1" x14ac:dyDescent="0.2">
      <c r="C35" s="39">
        <v>44948</v>
      </c>
      <c r="D35" s="23" t="s">
        <v>126</v>
      </c>
      <c r="E35" s="10"/>
      <c r="F35" s="30">
        <v>42516</v>
      </c>
      <c r="G35" s="53">
        <v>44397</v>
      </c>
      <c r="H35" s="130"/>
      <c r="I35" s="10"/>
      <c r="J35"/>
      <c r="K35"/>
      <c r="L35"/>
      <c r="M35"/>
      <c r="N35"/>
      <c r="O35"/>
      <c r="P35" s="10"/>
    </row>
    <row r="36" spans="3:24" ht="11.25" hidden="1" customHeight="1" outlineLevel="1" x14ac:dyDescent="0.2">
      <c r="C36" s="12" t="str">
        <f>_xll.SNL.Clients.Office.Excel.Functions.SNLTable(1,AGR!F36:J36,AGR!C41:C113,AGR!F37:J37,,"Options:Curr=USD,Mag=SNLstandard,ConvMethod=SNLrecommended")</f>
        <v>SNLTable</v>
      </c>
      <c r="E36"/>
      <c r="F36" s="11">
        <f>F20</f>
        <v>4057045</v>
      </c>
      <c r="G36" s="54">
        <f>F20</f>
        <v>4057045</v>
      </c>
      <c r="H36" s="11">
        <f>F20</f>
        <v>4057045</v>
      </c>
      <c r="I36" s="11">
        <f>F20</f>
        <v>4057045</v>
      </c>
      <c r="J36" s="11">
        <f>F20</f>
        <v>4057045</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Avangrid,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66.531808035714306</v>
      </c>
      <c r="G42" s="55">
        <v>55.946293912083902</v>
      </c>
      <c r="H42" s="31">
        <v>64.133417774963107</v>
      </c>
      <c r="I42" s="14">
        <v>69.437293122471502</v>
      </c>
      <c r="J42" s="14">
        <v>70.913879873947593</v>
      </c>
      <c r="K42"/>
      <c r="L42"/>
      <c r="M42"/>
      <c r="N42"/>
      <c r="O42"/>
      <c r="P42" s="10"/>
      <c r="S42" s="25" t="s">
        <v>336</v>
      </c>
      <c r="T42" s="25">
        <v>4056935</v>
      </c>
      <c r="V42" s="8" t="str">
        <f>_xll.SNL.Clients.Office.Excel.Functions.SNLTable(1,AGR!X42,AGR!W48:W56,AGR!X43,,"Options:Curr=USD,Mag=SNLstandard,ConvMethod=SNLrecommended")</f>
        <v>SNLTable</v>
      </c>
      <c r="W42" s="3"/>
      <c r="X42" s="7">
        <f>F36</f>
        <v>4057045</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30.3815569196429</v>
      </c>
      <c r="G44" s="55">
        <v>41.784072098583799</v>
      </c>
      <c r="H44" s="31">
        <v>34.393075786362701</v>
      </c>
      <c r="I44" s="14">
        <v>29.188120632585498</v>
      </c>
      <c r="J44" s="14">
        <v>28.996754621137299</v>
      </c>
      <c r="K44"/>
      <c r="L44"/>
      <c r="M44"/>
      <c r="N44"/>
      <c r="O44"/>
      <c r="P44" s="10"/>
      <c r="S44" s="25" t="s">
        <v>409</v>
      </c>
      <c r="T44" s="25">
        <v>4024697</v>
      </c>
      <c r="V44" s="3"/>
      <c r="W44" s="3"/>
      <c r="X44" s="7">
        <v>1</v>
      </c>
    </row>
    <row r="45" spans="3:24" ht="11.25" customHeight="1" x14ac:dyDescent="0.2">
      <c r="C45" s="39">
        <v>18861</v>
      </c>
      <c r="D45" s="3" t="s">
        <v>164</v>
      </c>
      <c r="E45"/>
      <c r="F45" s="14">
        <v>28.466796875</v>
      </c>
      <c r="G45" s="55">
        <v>39.444546624977001</v>
      </c>
      <c r="H45" s="31">
        <v>28.857926957990301</v>
      </c>
      <c r="I45" s="14">
        <v>24.678190511217402</v>
      </c>
      <c r="J45" s="14">
        <v>24.4391138704671</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2.7039274924471299</v>
      </c>
      <c r="G47" s="55">
        <v>2.3678474114441399</v>
      </c>
      <c r="H47" s="14">
        <v>2.7645429362880898</v>
      </c>
      <c r="I47" s="14">
        <v>3.4255319148936199</v>
      </c>
      <c r="J47" s="14">
        <v>1.63961038961039</v>
      </c>
      <c r="K47"/>
      <c r="L47"/>
      <c r="M47"/>
      <c r="N47"/>
      <c r="O47"/>
      <c r="P47" s="10"/>
      <c r="S47" s="25" t="s">
        <v>216</v>
      </c>
      <c r="T47" s="25">
        <v>4056955</v>
      </c>
      <c r="V47" s="3"/>
      <c r="W47" s="3"/>
      <c r="X47" s="7"/>
    </row>
    <row r="48" spans="3:24" ht="11.25" customHeight="1" x14ac:dyDescent="0.2">
      <c r="C48" s="39">
        <v>18778</v>
      </c>
      <c r="D48" s="3" t="s">
        <v>198</v>
      </c>
      <c r="E48"/>
      <c r="F48" s="14">
        <v>2.7039274924471299</v>
      </c>
      <c r="G48" s="55">
        <v>2.3678474114441399</v>
      </c>
      <c r="H48" s="14">
        <v>2.7645429362880898</v>
      </c>
      <c r="I48" s="14">
        <v>3.4255319148936199</v>
      </c>
      <c r="J48" s="14">
        <v>1.63961038961039</v>
      </c>
      <c r="K48" s="4"/>
      <c r="L48" s="4"/>
      <c r="M48" s="4"/>
      <c r="N48" s="4"/>
      <c r="O48" s="4"/>
      <c r="P48" s="44"/>
      <c r="Q48" s="44"/>
      <c r="S48" s="25" t="s">
        <v>5</v>
      </c>
      <c r="T48" s="25">
        <v>4022309</v>
      </c>
      <c r="V48" s="17" t="s">
        <v>175</v>
      </c>
      <c r="W48" s="114">
        <v>7597</v>
      </c>
      <c r="X48" s="20">
        <v>537000</v>
      </c>
    </row>
    <row r="49" spans="3:28" ht="11.25" customHeight="1" x14ac:dyDescent="0.2">
      <c r="C49" s="39">
        <v>7270</v>
      </c>
      <c r="D49" s="3" t="s">
        <v>149</v>
      </c>
      <c r="E49"/>
      <c r="F49" s="14">
        <v>6.6711409395973202</v>
      </c>
      <c r="G49" s="55">
        <v>5.9556962025316498</v>
      </c>
      <c r="H49" s="14">
        <v>6.6677419354838703</v>
      </c>
      <c r="I49" s="14">
        <v>6.3960396039603999</v>
      </c>
      <c r="J49" s="14">
        <v>4.41785714285714</v>
      </c>
      <c r="K49"/>
      <c r="L49"/>
      <c r="M49"/>
      <c r="N49"/>
      <c r="O49"/>
      <c r="P49" s="10"/>
      <c r="S49" s="25" t="s">
        <v>6</v>
      </c>
      <c r="T49" s="25">
        <v>4057038</v>
      </c>
      <c r="V49" s="17" t="s">
        <v>176</v>
      </c>
      <c r="W49" s="114">
        <v>7598</v>
      </c>
      <c r="X49" s="20">
        <v>492000</v>
      </c>
    </row>
    <row r="50" spans="3:28" ht="11.25" customHeight="1" x14ac:dyDescent="0.2">
      <c r="C50" s="39">
        <v>11512</v>
      </c>
      <c r="D50" s="3" t="s">
        <v>199</v>
      </c>
      <c r="E50"/>
      <c r="F50" s="14">
        <v>6.8255033557046998</v>
      </c>
      <c r="G50" s="55">
        <v>6.0379746835442996</v>
      </c>
      <c r="H50" s="14">
        <v>6.2096774193548399</v>
      </c>
      <c r="I50" s="14">
        <v>6.42904290429043</v>
      </c>
      <c r="J50" s="14">
        <v>6.7821428571428601</v>
      </c>
      <c r="K50"/>
      <c r="L50"/>
      <c r="M50"/>
      <c r="N50"/>
      <c r="O50"/>
      <c r="P50" s="10"/>
      <c r="S50" s="25" t="s">
        <v>270</v>
      </c>
      <c r="T50" s="25">
        <v>4135391</v>
      </c>
      <c r="V50" s="18" t="s">
        <v>177</v>
      </c>
      <c r="W50" s="115">
        <v>7599</v>
      </c>
      <c r="X50" s="20">
        <v>635000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1109000</v>
      </c>
    </row>
    <row r="52" spans="3:28" ht="11.25" customHeight="1" x14ac:dyDescent="0.2">
      <c r="C52" s="39">
        <v>18788</v>
      </c>
      <c r="D52" s="3" t="s">
        <v>211</v>
      </c>
      <c r="E52"/>
      <c r="F52" s="14">
        <v>4.6592052313883299</v>
      </c>
      <c r="G52" s="55">
        <v>4.6926806588735399</v>
      </c>
      <c r="H52" s="14">
        <v>3.5134857281083698</v>
      </c>
      <c r="I52" s="14">
        <v>3.1326109391124901</v>
      </c>
      <c r="J52" s="14">
        <v>4.4372473726758299</v>
      </c>
      <c r="K52"/>
      <c r="L52"/>
      <c r="M52"/>
      <c r="N52"/>
      <c r="O52"/>
      <c r="P52" s="10"/>
      <c r="S52" s="25" t="s">
        <v>7</v>
      </c>
      <c r="T52" s="25">
        <v>4007308</v>
      </c>
      <c r="V52" s="19" t="s">
        <v>179</v>
      </c>
      <c r="W52" s="114">
        <v>7601</v>
      </c>
      <c r="X52" s="20">
        <v>662000</v>
      </c>
    </row>
    <row r="53" spans="3:28" ht="11.25" customHeight="1" x14ac:dyDescent="0.2">
      <c r="C53" s="39">
        <v>18794</v>
      </c>
      <c r="D53" s="3" t="s">
        <v>200</v>
      </c>
      <c r="E53"/>
      <c r="F53" s="14">
        <v>5.6827794561933498</v>
      </c>
      <c r="G53" s="55">
        <v>4.5449591280653996</v>
      </c>
      <c r="H53" s="14">
        <v>5.0554016620498601</v>
      </c>
      <c r="I53" s="14">
        <v>6.5015197568389098</v>
      </c>
      <c r="J53" s="14">
        <v>6.6363636363636402</v>
      </c>
      <c r="K53"/>
      <c r="L53"/>
      <c r="M53"/>
      <c r="N53"/>
      <c r="O53"/>
      <c r="P53" s="10"/>
      <c r="S53" s="25" t="s">
        <v>218</v>
      </c>
      <c r="T53" s="25">
        <v>4272394</v>
      </c>
      <c r="V53" s="17" t="s">
        <v>180</v>
      </c>
      <c r="W53" s="114">
        <v>7602</v>
      </c>
      <c r="X53" s="20">
        <v>5123000</v>
      </c>
    </row>
    <row r="54" spans="3:28" ht="11.25" customHeight="1" x14ac:dyDescent="0.2">
      <c r="C54" s="39">
        <v>18792</v>
      </c>
      <c r="D54" s="3" t="s">
        <v>201</v>
      </c>
      <c r="E54"/>
      <c r="F54" s="14">
        <v>16.734143049932499</v>
      </c>
      <c r="G54" s="55">
        <v>14.7311508357748</v>
      </c>
      <c r="H54" s="14">
        <v>20.158694641904301</v>
      </c>
      <c r="I54" s="14">
        <v>29.813869214297501</v>
      </c>
      <c r="J54" s="14">
        <v>31.627610393750999</v>
      </c>
      <c r="K54"/>
      <c r="L54"/>
      <c r="M54"/>
      <c r="N54"/>
      <c r="O54"/>
      <c r="P54" s="10"/>
      <c r="S54" s="25" t="s">
        <v>8</v>
      </c>
      <c r="T54" s="25">
        <v>4006321</v>
      </c>
      <c r="V54" s="26" t="s">
        <v>184</v>
      </c>
      <c r="W54" s="116"/>
      <c r="X54" s="20"/>
    </row>
    <row r="55" spans="3:28" ht="11.25" customHeight="1" x14ac:dyDescent="0.2">
      <c r="C55" s="39">
        <v>11576</v>
      </c>
      <c r="D55" s="3" t="s">
        <v>202</v>
      </c>
      <c r="E55"/>
      <c r="F55" s="14">
        <v>6.2382550335570501</v>
      </c>
      <c r="G55" s="55">
        <v>5.0759493670886098</v>
      </c>
      <c r="H55" s="14">
        <v>6.1225806451612899</v>
      </c>
      <c r="I55" s="14">
        <v>6.9108910891089099</v>
      </c>
      <c r="J55" s="14">
        <v>7.2964285714285699</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288</v>
      </c>
    </row>
    <row r="57" spans="3:28" ht="11.25" customHeight="1" x14ac:dyDescent="0.2">
      <c r="C57" s="39">
        <v>6419</v>
      </c>
      <c r="D57" s="3" t="s">
        <v>165</v>
      </c>
      <c r="E57"/>
      <c r="F57" s="14">
        <v>1.13457494743166</v>
      </c>
      <c r="G57" s="55">
        <v>1.2306940371456501</v>
      </c>
      <c r="H57" s="14">
        <v>0.56422401783226495</v>
      </c>
      <c r="I57" s="14">
        <v>0.65346205059920104</v>
      </c>
      <c r="J57" s="14">
        <v>0.72575465639049497</v>
      </c>
      <c r="K57"/>
      <c r="L57"/>
      <c r="M57"/>
      <c r="N57"/>
      <c r="O57"/>
      <c r="P57" s="10"/>
      <c r="S57" s="25" t="s">
        <v>339</v>
      </c>
      <c r="T57" s="25">
        <v>4963960</v>
      </c>
    </row>
    <row r="58" spans="3:28" ht="11.25" customHeight="1" x14ac:dyDescent="0.2">
      <c r="C58" s="39">
        <v>4963</v>
      </c>
      <c r="D58" s="3" t="s">
        <v>203</v>
      </c>
      <c r="E58"/>
      <c r="F58" s="14">
        <v>0.43640098191473398</v>
      </c>
      <c r="G58" s="55">
        <v>0.71774295463161897</v>
      </c>
      <c r="H58" s="14">
        <v>0.52422935838857099</v>
      </c>
      <c r="I58" s="14">
        <v>0.41219243004609502</v>
      </c>
      <c r="J58" s="14">
        <v>0.40838632750397502</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537000</v>
      </c>
      <c r="G61" s="56">
        <v>628000</v>
      </c>
      <c r="H61" s="13">
        <v>1299000</v>
      </c>
      <c r="I61" s="13">
        <v>981000</v>
      </c>
      <c r="J61" s="13">
        <v>969000</v>
      </c>
      <c r="K61"/>
      <c r="L61"/>
      <c r="M61"/>
      <c r="N61"/>
      <c r="O61"/>
      <c r="P61" s="10"/>
      <c r="S61" s="25" t="s">
        <v>410</v>
      </c>
      <c r="T61" s="25">
        <v>4086899</v>
      </c>
      <c r="V61" s="28" t="s">
        <v>149</v>
      </c>
      <c r="X61" s="27">
        <f>IF(ISNUMBER(F49),F49,NA())</f>
        <v>6.6711409395973202</v>
      </c>
      <c r="Y61" s="27">
        <f>IF(ISNUMBER(G49),G49,NA())</f>
        <v>5.9556962025316498</v>
      </c>
      <c r="Z61" s="27">
        <f>IF(ISNUMBER(H49),H49,NA())</f>
        <v>6.6677419354838703</v>
      </c>
      <c r="AA61" s="27">
        <f>IF(ISNUMBER(I49),I49,NA())</f>
        <v>6.3960396039603999</v>
      </c>
      <c r="AB61" s="27">
        <f>IF(ISNUMBER(J49),J49,NA())</f>
        <v>4.41785714285714</v>
      </c>
    </row>
    <row r="62" spans="3:28" ht="11.25" customHeight="1" x14ac:dyDescent="0.2">
      <c r="C62" s="39">
        <v>7598</v>
      </c>
      <c r="D62" s="3" t="s">
        <v>205</v>
      </c>
      <c r="E62"/>
      <c r="F62" s="13">
        <v>492000</v>
      </c>
      <c r="G62" s="56">
        <v>368000</v>
      </c>
      <c r="H62" s="13">
        <v>808000</v>
      </c>
      <c r="I62" s="13">
        <v>720000</v>
      </c>
      <c r="J62" s="13">
        <v>357000</v>
      </c>
      <c r="K62"/>
      <c r="L62"/>
      <c r="M62"/>
      <c r="N62"/>
      <c r="O62"/>
      <c r="P62" s="10"/>
      <c r="S62" s="25" t="s">
        <v>11</v>
      </c>
      <c r="T62" s="25">
        <v>4056975</v>
      </c>
      <c r="V62" s="118" t="s">
        <v>188</v>
      </c>
    </row>
    <row r="63" spans="3:28" ht="11.25" customHeight="1" x14ac:dyDescent="0.2">
      <c r="C63" s="39">
        <v>7599</v>
      </c>
      <c r="D63" s="3" t="s">
        <v>206</v>
      </c>
      <c r="E63"/>
      <c r="F63" s="13">
        <v>635000</v>
      </c>
      <c r="G63" s="56">
        <v>492000</v>
      </c>
      <c r="H63" s="13">
        <v>366000</v>
      </c>
      <c r="I63" s="13">
        <v>308000</v>
      </c>
      <c r="J63" s="13">
        <v>722000</v>
      </c>
      <c r="K63"/>
      <c r="L63"/>
      <c r="M63"/>
      <c r="N63"/>
      <c r="O63"/>
      <c r="P63" s="10"/>
      <c r="S63" s="25" t="s">
        <v>271</v>
      </c>
      <c r="T63" s="25">
        <v>4098671</v>
      </c>
      <c r="V63" s="28" t="s">
        <v>189</v>
      </c>
    </row>
    <row r="64" spans="3:28" ht="11.25" customHeight="1" x14ac:dyDescent="0.2">
      <c r="C64" s="39">
        <v>7600</v>
      </c>
      <c r="D64" s="3" t="s">
        <v>207</v>
      </c>
      <c r="E64"/>
      <c r="F64" s="13">
        <v>1109000</v>
      </c>
      <c r="G64" s="56">
        <v>635000</v>
      </c>
      <c r="H64" s="13">
        <v>489000</v>
      </c>
      <c r="I64" s="13">
        <v>365000</v>
      </c>
      <c r="J64" s="13">
        <v>307000</v>
      </c>
      <c r="K64"/>
      <c r="L64"/>
      <c r="M64"/>
      <c r="N64"/>
      <c r="O64"/>
      <c r="P64" s="10"/>
      <c r="S64" s="25" t="s">
        <v>396</v>
      </c>
      <c r="T64" s="25">
        <v>4545218</v>
      </c>
      <c r="V64" s="28" t="s">
        <v>190</v>
      </c>
    </row>
    <row r="65" spans="3:28" ht="11.25" customHeight="1" x14ac:dyDescent="0.2">
      <c r="C65" s="39">
        <v>7601</v>
      </c>
      <c r="D65" s="3" t="s">
        <v>208</v>
      </c>
      <c r="E65"/>
      <c r="F65" s="13">
        <v>662000</v>
      </c>
      <c r="G65" s="56">
        <v>1109000</v>
      </c>
      <c r="H65" s="13">
        <v>612000</v>
      </c>
      <c r="I65" s="13">
        <v>489000</v>
      </c>
      <c r="J65" s="13">
        <v>369000</v>
      </c>
      <c r="K65"/>
      <c r="L65"/>
      <c r="M65"/>
      <c r="N65"/>
      <c r="O65"/>
      <c r="P65" s="10"/>
      <c r="S65" s="25" t="s">
        <v>219</v>
      </c>
      <c r="T65" s="25">
        <v>4057157</v>
      </c>
      <c r="V65" s="28" t="s">
        <v>165</v>
      </c>
      <c r="X65" s="27">
        <f>IF(ISNUMBER(F57),F57,NA())</f>
        <v>1.13457494743166</v>
      </c>
      <c r="Y65" s="27">
        <f>IF(ISNUMBER(G57),G57,NA())</f>
        <v>1.2306940371456501</v>
      </c>
      <c r="Z65" s="27">
        <f>IF(ISNUMBER(H57),H57,NA())</f>
        <v>0.56422401783226495</v>
      </c>
      <c r="AA65" s="27">
        <f>IF(ISNUMBER(I57),I57,NA())</f>
        <v>0.65346205059920104</v>
      </c>
      <c r="AB65" s="27">
        <f>IF(ISNUMBER(J57),J57,NA())</f>
        <v>0.72575465639049497</v>
      </c>
    </row>
    <row r="66" spans="3:28" ht="11.25" customHeight="1" x14ac:dyDescent="0.2">
      <c r="C66" s="39">
        <v>7602</v>
      </c>
      <c r="D66" s="3" t="s">
        <v>209</v>
      </c>
      <c r="E66"/>
      <c r="F66" s="13">
        <v>5123000</v>
      </c>
      <c r="G66" s="56">
        <v>7976000</v>
      </c>
      <c r="H66" s="13">
        <v>4503000</v>
      </c>
      <c r="I66" s="13">
        <v>3486000</v>
      </c>
      <c r="J66" s="13">
        <v>3441000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66.531808035714306</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6974000</v>
      </c>
      <c r="G69" s="56">
        <v>6320000</v>
      </c>
      <c r="H69" s="13">
        <v>6336000</v>
      </c>
      <c r="I69" s="13">
        <v>6478000</v>
      </c>
      <c r="J69" s="13">
        <v>5963000</v>
      </c>
      <c r="K69" s="4"/>
      <c r="L69" s="4"/>
      <c r="M69" s="4"/>
      <c r="N69"/>
      <c r="O69"/>
      <c r="P69" s="10"/>
      <c r="S69" s="25" t="s">
        <v>341</v>
      </c>
      <c r="T69" s="25">
        <v>4057049</v>
      </c>
      <c r="V69" s="28" t="str">
        <f>"Total Debt -"</f>
        <v>Total Debt -</v>
      </c>
      <c r="X69" s="47">
        <f>F44</f>
        <v>30.3815569196429</v>
      </c>
    </row>
    <row r="70" spans="3:28" ht="11.25" customHeight="1" x14ac:dyDescent="0.2">
      <c r="C70" s="39">
        <v>18630</v>
      </c>
      <c r="D70" s="3" t="s">
        <v>136</v>
      </c>
      <c r="F70" s="13" t="s">
        <v>320</v>
      </c>
      <c r="G70" s="56" t="s">
        <v>320</v>
      </c>
      <c r="H70" s="13" t="s">
        <v>320</v>
      </c>
      <c r="I70" s="13" t="s">
        <v>320</v>
      </c>
      <c r="J70" s="13" t="s">
        <v>320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4.6592052313883299</v>
      </c>
      <c r="Y71" s="27">
        <f>IF(ISNUMBER(G52),G52,NA())</f>
        <v>4.6926806588735399</v>
      </c>
      <c r="Z71" s="27">
        <f>IF(ISNUMBER(H52),H52,NA())</f>
        <v>3.5134857281083698</v>
      </c>
      <c r="AA71" s="27">
        <f>IF(ISNUMBER(I52),I52,NA())</f>
        <v>3.1326109391124901</v>
      </c>
      <c r="AB71" s="27">
        <f>IF(ISNUMBER(J52),J52,NA())</f>
        <v>4.4372473726758299</v>
      </c>
    </row>
    <row r="72" spans="3:28" ht="11.25" customHeight="1" x14ac:dyDescent="0.2">
      <c r="C72" s="39">
        <v>18632</v>
      </c>
      <c r="D72" s="3" t="s">
        <v>138</v>
      </c>
      <c r="E72" s="5"/>
      <c r="F72" s="13">
        <v>2660000</v>
      </c>
      <c r="G72" s="56">
        <v>2424000</v>
      </c>
      <c r="H72" s="13">
        <v>2301000</v>
      </c>
      <c r="I72" s="13">
        <v>2245000</v>
      </c>
      <c r="J72" s="13">
        <v>2072000</v>
      </c>
      <c r="K72"/>
      <c r="L72"/>
      <c r="M72"/>
      <c r="N72"/>
      <c r="O72"/>
      <c r="P72" s="10"/>
      <c r="S72" s="25" t="s">
        <v>272</v>
      </c>
      <c r="T72" s="25">
        <v>4082886</v>
      </c>
    </row>
    <row r="73" spans="3:28" ht="11.25" customHeight="1" x14ac:dyDescent="0.2">
      <c r="C73" s="39">
        <v>18636</v>
      </c>
      <c r="D73" s="3" t="s">
        <v>139</v>
      </c>
      <c r="F73" s="13">
        <v>1014000</v>
      </c>
      <c r="G73" s="56">
        <v>987000</v>
      </c>
      <c r="H73" s="13">
        <v>933000</v>
      </c>
      <c r="I73" s="13">
        <v>855000</v>
      </c>
      <c r="J73" s="13">
        <v>823000</v>
      </c>
      <c r="K73"/>
      <c r="L73"/>
      <c r="M73"/>
      <c r="N73"/>
      <c r="O73"/>
      <c r="P73" s="10"/>
      <c r="S73" s="25" t="s">
        <v>397</v>
      </c>
      <c r="T73" s="25">
        <v>4235589</v>
      </c>
    </row>
    <row r="74" spans="3:28" ht="11.25" customHeight="1" x14ac:dyDescent="0.2">
      <c r="C74" s="39">
        <v>18635</v>
      </c>
      <c r="D74" s="3" t="s">
        <v>140</v>
      </c>
      <c r="F74" s="13">
        <v>1719000</v>
      </c>
      <c r="G74" s="56">
        <v>1375000</v>
      </c>
      <c r="H74" s="13">
        <v>1507000</v>
      </c>
      <c r="I74" s="13">
        <v>1652000</v>
      </c>
      <c r="J74" s="13">
        <v>1338000</v>
      </c>
      <c r="K74"/>
      <c r="L74"/>
      <c r="M74"/>
      <c r="N74"/>
      <c r="O74"/>
      <c r="P74" s="10"/>
      <c r="S74" s="25" t="s">
        <v>289</v>
      </c>
      <c r="T74" s="25">
        <v>4304864</v>
      </c>
    </row>
    <row r="75" spans="3:28" ht="11.25" customHeight="1" x14ac:dyDescent="0.2">
      <c r="C75" s="39">
        <v>18634</v>
      </c>
      <c r="D75" s="3" t="s">
        <v>141</v>
      </c>
      <c r="F75" s="13">
        <v>6033000</v>
      </c>
      <c r="G75" s="56">
        <v>5405000</v>
      </c>
      <c r="H75" s="13">
        <v>5332000</v>
      </c>
      <c r="I75" s="13">
        <v>5331000</v>
      </c>
      <c r="J75" s="13">
        <v>4796000</v>
      </c>
      <c r="K75"/>
      <c r="L75"/>
      <c r="M75"/>
      <c r="N75"/>
      <c r="O75"/>
      <c r="P75" s="10"/>
      <c r="S75" s="25" t="s">
        <v>16</v>
      </c>
      <c r="T75" s="25">
        <v>4056958</v>
      </c>
    </row>
    <row r="76" spans="3:28" ht="11.25" customHeight="1" x14ac:dyDescent="0.2">
      <c r="C76" s="39">
        <v>6200</v>
      </c>
      <c r="D76" s="3" t="s">
        <v>142</v>
      </c>
      <c r="F76" s="13">
        <v>1988000</v>
      </c>
      <c r="G76" s="56">
        <v>1882000</v>
      </c>
      <c r="H76" s="13">
        <v>2067000</v>
      </c>
      <c r="I76" s="13">
        <v>1938000</v>
      </c>
      <c r="J76" s="13">
        <v>1237000</v>
      </c>
      <c r="K76"/>
      <c r="L76"/>
      <c r="M76"/>
      <c r="N76"/>
      <c r="O76"/>
      <c r="P76" s="10"/>
      <c r="S76" s="25" t="s">
        <v>313</v>
      </c>
      <c r="T76" s="25">
        <v>4246977</v>
      </c>
    </row>
    <row r="77" spans="3:28" ht="11.25" customHeight="1" x14ac:dyDescent="0.2">
      <c r="C77" s="39">
        <v>28017</v>
      </c>
      <c r="D77" s="3" t="s">
        <v>151</v>
      </c>
      <c r="E77"/>
      <c r="F77" s="13">
        <v>2034000</v>
      </c>
      <c r="G77" s="56">
        <v>1908000</v>
      </c>
      <c r="H77" s="13">
        <v>1925000</v>
      </c>
      <c r="I77" s="13">
        <v>1948000</v>
      </c>
      <c r="J77" s="13">
        <v>1899000</v>
      </c>
      <c r="K77"/>
      <c r="L77"/>
      <c r="M77"/>
      <c r="N77"/>
      <c r="O77"/>
      <c r="P77" s="10"/>
      <c r="S77" s="25" t="s">
        <v>273</v>
      </c>
      <c r="T77" s="25">
        <v>4142320</v>
      </c>
    </row>
    <row r="78" spans="3:28" ht="11.25" customHeight="1" x14ac:dyDescent="0.2">
      <c r="C78" s="39">
        <v>4424</v>
      </c>
      <c r="D78" s="3" t="s">
        <v>143</v>
      </c>
      <c r="F78" s="13">
        <v>664000</v>
      </c>
      <c r="G78" s="56">
        <v>568000</v>
      </c>
      <c r="H78" s="13">
        <v>812000</v>
      </c>
      <c r="I78" s="13">
        <v>768000</v>
      </c>
      <c r="J78" s="13">
        <v>123000</v>
      </c>
      <c r="K78"/>
      <c r="L78"/>
      <c r="M78"/>
      <c r="N78"/>
      <c r="O78"/>
      <c r="P78" s="10"/>
      <c r="S78" s="25" t="s">
        <v>274</v>
      </c>
      <c r="T78" s="25">
        <v>4237697</v>
      </c>
    </row>
    <row r="79" spans="3:28" ht="11.25" customHeight="1" x14ac:dyDescent="0.2">
      <c r="C79" s="39">
        <v>4427</v>
      </c>
      <c r="D79" s="3" t="s">
        <v>144</v>
      </c>
      <c r="F79" s="13">
        <v>21000</v>
      </c>
      <c r="G79" s="56">
        <v>29000</v>
      </c>
      <c r="H79" s="13">
        <v>169000</v>
      </c>
      <c r="I79" s="13">
        <v>170000</v>
      </c>
      <c r="J79" s="13">
        <v>-259000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643000</v>
      </c>
      <c r="G81" s="93">
        <v>539000</v>
      </c>
      <c r="H81" s="92">
        <v>643000</v>
      </c>
      <c r="I81" s="92">
        <v>598000</v>
      </c>
      <c r="J81" s="92">
        <v>382000</v>
      </c>
      <c r="K81"/>
      <c r="L81"/>
      <c r="M81"/>
      <c r="N81"/>
      <c r="O81"/>
      <c r="P81" s="10"/>
      <c r="S81" s="25" t="s">
        <v>276</v>
      </c>
      <c r="T81" s="25">
        <v>4276419</v>
      </c>
    </row>
    <row r="82" spans="3:20" ht="11.25" customHeight="1" x14ac:dyDescent="0.2">
      <c r="C82" s="39">
        <v>833</v>
      </c>
      <c r="D82" s="94" t="s">
        <v>147</v>
      </c>
      <c r="E82" s="95"/>
      <c r="F82" s="96">
        <v>643000</v>
      </c>
      <c r="G82" s="97">
        <v>539000</v>
      </c>
      <c r="H82" s="96">
        <v>643000</v>
      </c>
      <c r="I82" s="96">
        <v>598000</v>
      </c>
      <c r="J82" s="96">
        <v>382000</v>
      </c>
      <c r="K82"/>
      <c r="L82"/>
      <c r="M82"/>
      <c r="N82"/>
      <c r="O82"/>
      <c r="P82" s="10"/>
      <c r="S82" s="25" t="s">
        <v>17</v>
      </c>
      <c r="T82" s="25">
        <v>4057059</v>
      </c>
    </row>
    <row r="83" spans="3:20" ht="11.25" customHeight="1" x14ac:dyDescent="0.2">
      <c r="C83" s="39">
        <v>47814</v>
      </c>
      <c r="D83" s="32" t="s">
        <v>191</v>
      </c>
      <c r="F83" s="13">
        <v>-64000</v>
      </c>
      <c r="G83" s="56">
        <v>-42000</v>
      </c>
      <c r="H83" s="13">
        <v>-24000</v>
      </c>
      <c r="I83" s="13">
        <v>3000</v>
      </c>
      <c r="J83" s="13">
        <v>1000</v>
      </c>
      <c r="K83" s="16"/>
      <c r="L83"/>
      <c r="M83"/>
      <c r="N83"/>
      <c r="O83"/>
      <c r="P83" s="10"/>
      <c r="S83" s="25" t="s">
        <v>18</v>
      </c>
      <c r="T83" s="25">
        <v>4057141</v>
      </c>
    </row>
    <row r="84" spans="3:20" ht="11.25" customHeight="1" x14ac:dyDescent="0.2">
      <c r="C84" s="39">
        <v>47813</v>
      </c>
      <c r="D84" s="29" t="s">
        <v>192</v>
      </c>
      <c r="E84"/>
      <c r="F84" s="13">
        <v>707000</v>
      </c>
      <c r="G84" s="56">
        <v>581000</v>
      </c>
      <c r="H84" s="13">
        <v>667000</v>
      </c>
      <c r="I84" s="13">
        <v>595000</v>
      </c>
      <c r="J84" s="13">
        <v>381000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3777000</v>
      </c>
      <c r="G87" s="56">
        <v>3777000</v>
      </c>
      <c r="H87" s="13">
        <v>2025000</v>
      </c>
      <c r="I87" s="13">
        <v>1963000</v>
      </c>
      <c r="J87" s="13">
        <v>2260000</v>
      </c>
      <c r="K87"/>
      <c r="L87"/>
      <c r="M87"/>
      <c r="N87"/>
      <c r="O87"/>
      <c r="P87" s="10"/>
      <c r="S87" s="25" t="s">
        <v>21</v>
      </c>
      <c r="T87" s="25">
        <v>4057039</v>
      </c>
    </row>
    <row r="88" spans="3:20" ht="11.25" customHeight="1" x14ac:dyDescent="0.2">
      <c r="C88" s="39">
        <v>18807</v>
      </c>
      <c r="D88" s="3" t="s">
        <v>153</v>
      </c>
      <c r="E88"/>
      <c r="F88" s="13">
        <v>29170000</v>
      </c>
      <c r="G88" s="56">
        <v>27066000</v>
      </c>
      <c r="H88" s="13">
        <v>25399000</v>
      </c>
      <c r="I88" s="13">
        <v>23459000</v>
      </c>
      <c r="J88" s="13">
        <v>22669000</v>
      </c>
      <c r="K88"/>
      <c r="L88"/>
      <c r="M88"/>
      <c r="N88"/>
      <c r="O88"/>
      <c r="P88" s="10"/>
      <c r="S88" s="25" t="s">
        <v>22</v>
      </c>
      <c r="T88" s="25">
        <v>4057113</v>
      </c>
    </row>
    <row r="89" spans="3:20" ht="11.25" customHeight="1" x14ac:dyDescent="0.2">
      <c r="C89" s="39">
        <v>18851</v>
      </c>
      <c r="D89" s="3" t="s">
        <v>154</v>
      </c>
      <c r="E89"/>
      <c r="F89" s="13">
        <v>59000</v>
      </c>
      <c r="G89" s="56">
        <v>79000</v>
      </c>
      <c r="H89" s="13">
        <v>84000</v>
      </c>
      <c r="I89" s="13">
        <v>63000</v>
      </c>
      <c r="J89" s="13">
        <v>63000</v>
      </c>
      <c r="K89"/>
      <c r="L89"/>
      <c r="M89"/>
      <c r="N89"/>
      <c r="O89"/>
      <c r="P89" s="10"/>
      <c r="S89" s="25" t="s">
        <v>342</v>
      </c>
      <c r="T89" s="25">
        <v>4393379</v>
      </c>
    </row>
    <row r="90" spans="3:20" ht="11.25" customHeight="1" x14ac:dyDescent="0.2">
      <c r="C90" s="39">
        <v>18823</v>
      </c>
      <c r="D90" s="3" t="s">
        <v>155</v>
      </c>
      <c r="E90"/>
      <c r="F90" s="13">
        <v>621000</v>
      </c>
      <c r="G90" s="56">
        <v>736000</v>
      </c>
      <c r="H90" s="13">
        <v>708000</v>
      </c>
      <c r="I90" s="13">
        <v>424000</v>
      </c>
      <c r="J90" s="13">
        <v>415000</v>
      </c>
      <c r="K90"/>
      <c r="L90"/>
      <c r="M90"/>
      <c r="N90"/>
      <c r="O90"/>
      <c r="P90" s="10"/>
      <c r="S90" s="25" t="s">
        <v>290</v>
      </c>
      <c r="T90" s="25">
        <v>4056937</v>
      </c>
    </row>
    <row r="91" spans="3:20" ht="11.25" customHeight="1" x14ac:dyDescent="0.2">
      <c r="C91" s="39">
        <v>3706</v>
      </c>
      <c r="D91" s="23" t="s">
        <v>156</v>
      </c>
      <c r="E91" s="10"/>
      <c r="F91" s="92">
        <v>3412000</v>
      </c>
      <c r="G91" s="93">
        <v>3424000</v>
      </c>
      <c r="H91" s="92">
        <v>3433000</v>
      </c>
      <c r="I91" s="92">
        <v>3450000</v>
      </c>
      <c r="J91" s="92">
        <v>3455000</v>
      </c>
      <c r="K91"/>
      <c r="L91"/>
      <c r="M91"/>
      <c r="N91"/>
      <c r="O91"/>
      <c r="P91" s="10"/>
      <c r="S91" s="25" t="s">
        <v>23</v>
      </c>
      <c r="T91" s="25">
        <v>4056982</v>
      </c>
    </row>
    <row r="92" spans="3:20" ht="11.25" customHeight="1" x14ac:dyDescent="0.2">
      <c r="C92" s="39">
        <v>220</v>
      </c>
      <c r="D92" s="98" t="s">
        <v>157</v>
      </c>
      <c r="E92" s="95"/>
      <c r="F92" s="96">
        <v>39504000</v>
      </c>
      <c r="G92" s="97">
        <v>37823000</v>
      </c>
      <c r="H92" s="96">
        <v>34394000</v>
      </c>
      <c r="I92" s="96">
        <v>32167000</v>
      </c>
      <c r="J92" s="96">
        <v>31671000</v>
      </c>
      <c r="K92"/>
      <c r="L92"/>
      <c r="M92"/>
      <c r="N92"/>
      <c r="O92"/>
      <c r="P92" s="10"/>
      <c r="S92" s="25" t="s">
        <v>24</v>
      </c>
      <c r="T92" s="25">
        <v>4004172</v>
      </c>
    </row>
    <row r="93" spans="3:20" ht="11.25" customHeight="1" x14ac:dyDescent="0.2">
      <c r="C93" s="39">
        <v>6361</v>
      </c>
      <c r="D93" s="3" t="s">
        <v>158</v>
      </c>
      <c r="E93"/>
      <c r="F93" s="13">
        <v>3329000</v>
      </c>
      <c r="G93" s="56">
        <v>3069000</v>
      </c>
      <c r="H93" s="13">
        <v>3589000</v>
      </c>
      <c r="I93" s="13">
        <v>3004000</v>
      </c>
      <c r="J93" s="13">
        <v>3114000</v>
      </c>
      <c r="K93"/>
      <c r="L93"/>
      <c r="M93"/>
      <c r="N93"/>
      <c r="O93"/>
      <c r="P93" s="10"/>
      <c r="S93" s="25" t="s">
        <v>25</v>
      </c>
      <c r="T93" s="25">
        <v>4000672</v>
      </c>
    </row>
    <row r="94" spans="3:20" ht="11.25" customHeight="1" x14ac:dyDescent="0.2">
      <c r="C94" s="39">
        <v>6148</v>
      </c>
      <c r="D94" s="3" t="s">
        <v>159</v>
      </c>
      <c r="E94"/>
      <c r="F94" s="13">
        <v>8162000</v>
      </c>
      <c r="G94" s="56">
        <v>10723000</v>
      </c>
      <c r="H94" s="13">
        <v>6835000</v>
      </c>
      <c r="I94" s="13">
        <v>5368000</v>
      </c>
      <c r="J94" s="13">
        <v>5196000</v>
      </c>
      <c r="K94"/>
      <c r="L94"/>
      <c r="M94"/>
      <c r="N94"/>
      <c r="O94"/>
      <c r="P94" s="10"/>
      <c r="S94" s="25" t="s">
        <v>26</v>
      </c>
      <c r="T94" s="25">
        <v>4059402</v>
      </c>
    </row>
    <row r="95" spans="3:20" ht="11.25" customHeight="1" x14ac:dyDescent="0.2">
      <c r="C95" s="39">
        <v>18082</v>
      </c>
      <c r="D95" s="3" t="s">
        <v>160</v>
      </c>
      <c r="E95"/>
      <c r="F95" s="13">
        <v>2170000</v>
      </c>
      <c r="G95" s="56">
        <v>2063000</v>
      </c>
      <c r="H95" s="13">
        <v>2128000</v>
      </c>
      <c r="I95" s="13">
        <v>2440000</v>
      </c>
      <c r="J95" s="13">
        <v>2420000</v>
      </c>
      <c r="K95"/>
      <c r="L95"/>
      <c r="M95"/>
      <c r="N95"/>
      <c r="O95"/>
      <c r="P95" s="10"/>
      <c r="S95" s="25" t="s">
        <v>27</v>
      </c>
      <c r="T95" s="25">
        <v>4057080</v>
      </c>
    </row>
    <row r="96" spans="3:20" ht="11.25" customHeight="1" x14ac:dyDescent="0.2">
      <c r="C96" s="39">
        <v>845</v>
      </c>
      <c r="D96" s="3" t="s">
        <v>174</v>
      </c>
      <c r="E96"/>
      <c r="F96" s="13">
        <v>8711000</v>
      </c>
      <c r="G96" s="56">
        <v>11359000</v>
      </c>
      <c r="H96" s="13">
        <v>8146000</v>
      </c>
      <c r="I96" s="13">
        <v>6349000</v>
      </c>
      <c r="J96" s="13">
        <v>6165000</v>
      </c>
      <c r="K96"/>
      <c r="L96"/>
      <c r="M96"/>
      <c r="N96"/>
      <c r="O96"/>
      <c r="P96" s="10"/>
      <c r="S96" s="25" t="s">
        <v>28</v>
      </c>
      <c r="T96" s="25">
        <v>4057041</v>
      </c>
    </row>
    <row r="97" spans="3:20" ht="11.25" customHeight="1" x14ac:dyDescent="0.2">
      <c r="C97" s="39">
        <v>49691</v>
      </c>
      <c r="D97" s="32" t="s">
        <v>193</v>
      </c>
      <c r="E97"/>
      <c r="F97" s="13">
        <v>19076000</v>
      </c>
      <c r="G97" s="56">
        <v>15209000</v>
      </c>
      <c r="H97" s="13">
        <v>15190000</v>
      </c>
      <c r="I97" s="13">
        <v>15104000</v>
      </c>
      <c r="J97" s="13">
        <v>15077000</v>
      </c>
      <c r="K97"/>
      <c r="L97"/>
      <c r="M97"/>
      <c r="N97"/>
      <c r="O97"/>
      <c r="P97" s="10"/>
      <c r="S97" s="25" t="s">
        <v>432</v>
      </c>
      <c r="T97" s="25">
        <v>4072145</v>
      </c>
    </row>
    <row r="98" spans="3:20" ht="11.25" customHeight="1" x14ac:dyDescent="0.2">
      <c r="C98" s="48">
        <v>47772</v>
      </c>
      <c r="D98" s="99" t="s">
        <v>194</v>
      </c>
      <c r="E98" s="10"/>
      <c r="F98" s="92">
        <v>885000</v>
      </c>
      <c r="G98" s="93">
        <v>617000</v>
      </c>
      <c r="H98" s="92">
        <v>349000</v>
      </c>
      <c r="I98" s="92">
        <v>299000</v>
      </c>
      <c r="J98" s="92">
        <v>19000</v>
      </c>
      <c r="K98"/>
      <c r="L98"/>
      <c r="M98"/>
      <c r="N98"/>
      <c r="O98"/>
      <c r="P98" s="10"/>
      <c r="S98" s="25" t="s">
        <v>29</v>
      </c>
      <c r="T98" s="25">
        <v>4057081</v>
      </c>
    </row>
    <row r="99" spans="3:20" ht="11.25" customHeight="1" x14ac:dyDescent="0.2">
      <c r="C99" s="39">
        <v>3800</v>
      </c>
      <c r="D99" s="94" t="s">
        <v>161</v>
      </c>
      <c r="E99" s="95"/>
      <c r="F99" s="96">
        <v>19961000</v>
      </c>
      <c r="G99" s="97">
        <v>15826000</v>
      </c>
      <c r="H99" s="96">
        <v>15539000</v>
      </c>
      <c r="I99" s="96">
        <v>15403000</v>
      </c>
      <c r="J99" s="96">
        <v>15096000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28672000</v>
      </c>
      <c r="G101" s="56">
        <v>27185000</v>
      </c>
      <c r="H101" s="13">
        <v>23685000</v>
      </c>
      <c r="I101" s="13">
        <v>21752000</v>
      </c>
      <c r="J101" s="13">
        <v>21261000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1561000</v>
      </c>
      <c r="G104" s="56">
        <v>1288000</v>
      </c>
      <c r="H104" s="13">
        <v>1588000</v>
      </c>
      <c r="I104" s="13">
        <v>1791000</v>
      </c>
      <c r="J104" s="13">
        <v>1763000</v>
      </c>
      <c r="K104"/>
      <c r="L104"/>
      <c r="M104"/>
      <c r="N104"/>
      <c r="O104"/>
      <c r="P104" s="10"/>
      <c r="S104" s="25" t="s">
        <v>411</v>
      </c>
      <c r="T104" s="25">
        <v>4057043</v>
      </c>
    </row>
    <row r="105" spans="3:20" ht="11.25" customHeight="1" x14ac:dyDescent="0.2">
      <c r="C105" s="39">
        <v>4993</v>
      </c>
      <c r="D105" s="3" t="s">
        <v>169</v>
      </c>
      <c r="E105"/>
      <c r="F105" s="13">
        <v>-2440000</v>
      </c>
      <c r="G105" s="56">
        <v>-2858000</v>
      </c>
      <c r="H105" s="13">
        <v>-2708000</v>
      </c>
      <c r="I105" s="13">
        <v>-1564000</v>
      </c>
      <c r="J105" s="13">
        <v>-2341000</v>
      </c>
      <c r="K105"/>
      <c r="L105"/>
      <c r="M105"/>
      <c r="N105"/>
      <c r="O105"/>
      <c r="P105" s="10"/>
      <c r="S105" s="25" t="s">
        <v>262</v>
      </c>
      <c r="T105" s="25">
        <v>4057083</v>
      </c>
    </row>
    <row r="106" spans="3:20" ht="11.25" customHeight="1" x14ac:dyDescent="0.2">
      <c r="C106" s="39">
        <v>4992</v>
      </c>
      <c r="D106" s="3" t="s">
        <v>170</v>
      </c>
      <c r="E106"/>
      <c r="F106" s="13">
        <v>889000</v>
      </c>
      <c r="G106" s="56">
        <v>2853000</v>
      </c>
      <c r="H106" s="13">
        <v>1261000</v>
      </c>
      <c r="I106" s="13">
        <v>-230000</v>
      </c>
      <c r="J106" s="13">
        <v>528000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10000</v>
      </c>
      <c r="G108" s="56">
        <v>1283000</v>
      </c>
      <c r="H108" s="13">
        <v>141000</v>
      </c>
      <c r="I108" s="13">
        <v>-3000</v>
      </c>
      <c r="J108" s="13">
        <v>-50000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1.6705583575007901</v>
      </c>
      <c r="G111" s="55">
        <v>1.5268202693180699</v>
      </c>
      <c r="H111" s="14">
        <v>1.9400119930757</v>
      </c>
      <c r="I111" s="14">
        <v>1.8904159389250199</v>
      </c>
      <c r="J111" s="14">
        <v>1.20989453013651</v>
      </c>
      <c r="K111"/>
      <c r="L111"/>
      <c r="M111"/>
      <c r="N111"/>
      <c r="O111"/>
      <c r="P111" s="10"/>
      <c r="S111" s="25" t="s">
        <v>292</v>
      </c>
      <c r="T111" s="25">
        <v>4062444</v>
      </c>
    </row>
    <row r="112" spans="3:20" ht="11.25" customHeight="1" x14ac:dyDescent="0.2">
      <c r="C112" s="39">
        <v>284</v>
      </c>
      <c r="D112" s="3" t="s">
        <v>167</v>
      </c>
      <c r="E112"/>
      <c r="F112" s="14">
        <v>3.4971072722699201</v>
      </c>
      <c r="G112" s="55">
        <v>3.4014893348479101</v>
      </c>
      <c r="H112" s="14">
        <v>4.1487885924444301</v>
      </c>
      <c r="I112" s="14">
        <v>3.8899685322361601</v>
      </c>
      <c r="J112" s="14">
        <v>2.5123727782436398</v>
      </c>
      <c r="K112"/>
      <c r="L112"/>
      <c r="M112"/>
      <c r="N112"/>
      <c r="O112"/>
      <c r="P112" s="10"/>
      <c r="S112" s="25" t="s">
        <v>36</v>
      </c>
      <c r="T112" s="25">
        <v>4057103</v>
      </c>
    </row>
    <row r="113" spans="2:20" ht="11.25" customHeight="1" x14ac:dyDescent="0.2">
      <c r="C113" s="39">
        <v>18791</v>
      </c>
      <c r="D113" s="76" t="s">
        <v>173</v>
      </c>
      <c r="E113" s="61"/>
      <c r="F113" s="100">
        <v>2.32557088153784</v>
      </c>
      <c r="G113" s="101">
        <v>2.1841648051625699</v>
      </c>
      <c r="H113" s="100">
        <v>2.8250232031940801</v>
      </c>
      <c r="I113" s="100">
        <v>2.7886750878747399</v>
      </c>
      <c r="J113" s="100">
        <v>1.8459791360866</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t="s">
        <v>253</v>
      </c>
      <c r="E119" s="107"/>
      <c r="F119" s="107"/>
      <c r="G119" s="108"/>
      <c r="H119" s="107"/>
      <c r="I119" s="107"/>
      <c r="J119" s="109" t="s">
        <v>260</v>
      </c>
      <c r="K119" s="110"/>
      <c r="L119" s="110"/>
      <c r="M119" s="110"/>
      <c r="N119" s="110"/>
      <c r="O119" s="110"/>
      <c r="P119" s="10"/>
      <c r="S119" s="25" t="s">
        <v>344</v>
      </c>
      <c r="T119" s="25">
        <v>13585952</v>
      </c>
    </row>
    <row r="120" spans="2:20" ht="33.75" x14ac:dyDescent="0.2">
      <c r="B120" s="49" t="s">
        <v>237</v>
      </c>
      <c r="C120" s="49" t="s">
        <v>238</v>
      </c>
      <c r="D120" s="103" t="s">
        <v>239</v>
      </c>
      <c r="E120" s="103" t="s">
        <v>240</v>
      </c>
      <c r="F120" s="103" t="s">
        <v>241</v>
      </c>
      <c r="G120" s="103" t="s">
        <v>242</v>
      </c>
      <c r="H120" s="104" t="s">
        <v>243</v>
      </c>
      <c r="I120" s="105" t="s">
        <v>244</v>
      </c>
      <c r="J120" s="105" t="s">
        <v>254</v>
      </c>
      <c r="K120" s="105" t="s">
        <v>255</v>
      </c>
      <c r="L120" s="105" t="s">
        <v>256</v>
      </c>
      <c r="M120" s="105" t="s">
        <v>257</v>
      </c>
      <c r="N120" s="105" t="s">
        <v>258</v>
      </c>
      <c r="O120" s="105" t="s">
        <v>259</v>
      </c>
      <c r="P120" s="10"/>
      <c r="S120" s="25" t="s">
        <v>345</v>
      </c>
      <c r="T120" s="25">
        <v>4990825</v>
      </c>
    </row>
    <row r="121" spans="2:20" x14ac:dyDescent="0.2">
      <c r="B121" s="119" t="s">
        <v>438</v>
      </c>
      <c r="C121" s="120">
        <v>3909</v>
      </c>
      <c r="D121" s="32" t="s">
        <v>377</v>
      </c>
      <c r="E121" s="32" t="s">
        <v>399</v>
      </c>
      <c r="F121" s="121" t="s">
        <v>378</v>
      </c>
      <c r="G121" s="142" t="str">
        <f>HYPERLINK("http://www.snl.com/interactivex/RateCaseProfile.aspx?ID="&amp;C121,B121)</f>
        <v>D-E-015/GR-21-335</v>
      </c>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sortState xmlns:xlrd2="http://schemas.microsoft.com/office/spreadsheetml/2017/richdata2" ref="B121:O121">
    <sortCondition ref="E121"/>
    <sortCondition descending="1" ref="I121"/>
  </sortState>
  <mergeCells count="2">
    <mergeCell ref="G10:J10"/>
    <mergeCell ref="K10:O13"/>
  </mergeCells>
  <dataValidations count="1">
    <dataValidation type="list" allowBlank="1" showInputMessage="1" showErrorMessage="1" sqref="G10" xr:uid="{6DEC890F-FB56-4F05-B13A-99A4400F910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344BD-1A29-4600-8F55-1CE4003BA78E}">
  <sheetPr codeName="Sheet10">
    <outlinePr summaryRight="0"/>
    <pageSetUpPr autoPageBreaks="0"/>
  </sheetPr>
  <dimension ref="A1:AB460"/>
  <sheetViews>
    <sheetView showGridLines="0" topLeftCell="A5" zoomScaleNormal="100" workbookViewId="0">
      <selection activeCell="F46" sqref="F46"/>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12</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Avista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_xll.SNL.Clients.Office.Excel.Functions.SNLTable(1,AVA!F20:G20,AVA!C24:C35,AVA!F21:G21,,"Options:Curr=USD,Mag=SNLstandard,ConvMethod=SNLrecommended")</f>
        <v>SNLTable</v>
      </c>
      <c r="D20" s="10"/>
      <c r="E20" s="10"/>
      <c r="F20" s="22">
        <f>VLOOKUP(V40,S:T,2,FALSE)</f>
        <v>4057075</v>
      </c>
      <c r="G20" s="51">
        <f>F20</f>
        <v>4057075</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380</v>
      </c>
      <c r="H24" s="129"/>
      <c r="I24"/>
      <c r="J24"/>
      <c r="K24"/>
      <c r="L24"/>
      <c r="M24"/>
      <c r="N24"/>
      <c r="O24"/>
      <c r="P24" s="10"/>
      <c r="V24" t="str">
        <f>SUBSTITUTE(Company_Name,"&amp;","&amp;amp;")</f>
        <v>Avista Corporation</v>
      </c>
    </row>
    <row r="25" spans="3:27" ht="11.25" customHeight="1" x14ac:dyDescent="0.2">
      <c r="C25" s="39">
        <v>44942</v>
      </c>
      <c r="D25" s="23" t="s">
        <v>127</v>
      </c>
      <c r="E25" s="10"/>
      <c r="F25" s="74" t="s">
        <v>374</v>
      </c>
      <c r="G25" s="75" t="s">
        <v>375</v>
      </c>
      <c r="H25" s="129"/>
      <c r="I25"/>
      <c r="J25"/>
      <c r="K25"/>
      <c r="L25"/>
      <c r="M25"/>
      <c r="N25"/>
      <c r="O25"/>
      <c r="P25" s="10"/>
    </row>
    <row r="26" spans="3:27" ht="11.25" customHeight="1" x14ac:dyDescent="0.2">
      <c r="C26" s="39">
        <v>44944</v>
      </c>
      <c r="D26" s="76" t="s">
        <v>126</v>
      </c>
      <c r="E26" s="61"/>
      <c r="F26" s="77">
        <v>43444</v>
      </c>
      <c r="G26" s="78">
        <v>43454</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376</v>
      </c>
      <c r="G28" s="52" t="s">
        <v>376</v>
      </c>
      <c r="H28" s="129"/>
      <c r="I28"/>
      <c r="J28"/>
      <c r="K28"/>
      <c r="L28"/>
      <c r="M28"/>
      <c r="N28"/>
      <c r="O28"/>
      <c r="P28" s="10"/>
    </row>
    <row r="29" spans="3:27" ht="11.25" customHeight="1" x14ac:dyDescent="0.2">
      <c r="C29" s="48">
        <v>44952</v>
      </c>
      <c r="D29" s="76" t="s">
        <v>126</v>
      </c>
      <c r="E29" s="61"/>
      <c r="F29" s="77">
        <v>39506</v>
      </c>
      <c r="G29" s="78">
        <v>41577</v>
      </c>
      <c r="H29" s="130"/>
      <c r="I29"/>
      <c r="J29"/>
      <c r="K29"/>
      <c r="L29"/>
      <c r="M29"/>
      <c r="N29"/>
      <c r="O29"/>
      <c r="P29" s="10"/>
    </row>
    <row r="30" spans="3:27" ht="11.25" customHeight="1" x14ac:dyDescent="0.2">
      <c r="C30" s="39">
        <v>44965</v>
      </c>
      <c r="D30" s="2" t="s">
        <v>132</v>
      </c>
      <c r="E30"/>
      <c r="F30" s="24" t="s">
        <v>379</v>
      </c>
      <c r="G30" s="52" t="s">
        <v>384</v>
      </c>
      <c r="H30" s="129"/>
      <c r="I30"/>
      <c r="J30"/>
      <c r="K30"/>
      <c r="L30"/>
      <c r="M30"/>
      <c r="N30"/>
      <c r="O30"/>
      <c r="P30" s="10"/>
      <c r="Q30" s="44"/>
      <c r="R30" s="4"/>
      <c r="S30" s="113" t="s">
        <v>214</v>
      </c>
    </row>
    <row r="31" spans="3:27" ht="11.25" customHeight="1" x14ac:dyDescent="0.2">
      <c r="C31" s="39">
        <v>44966</v>
      </c>
      <c r="D31" s="3" t="s">
        <v>127</v>
      </c>
      <c r="E31"/>
      <c r="F31" s="24" t="s">
        <v>374</v>
      </c>
      <c r="G31" s="52" t="s">
        <v>375</v>
      </c>
      <c r="H31" s="129"/>
      <c r="I31"/>
      <c r="J31"/>
      <c r="K31"/>
      <c r="L31"/>
      <c r="M31"/>
      <c r="N31"/>
      <c r="O31"/>
      <c r="P31" s="10"/>
      <c r="S31" s="2" t="s">
        <v>215</v>
      </c>
    </row>
    <row r="32" spans="3:27" ht="11.25" customHeight="1" x14ac:dyDescent="0.2">
      <c r="C32" s="39">
        <v>44968</v>
      </c>
      <c r="D32" s="76" t="s">
        <v>126</v>
      </c>
      <c r="E32" s="61"/>
      <c r="F32" s="77">
        <v>43266</v>
      </c>
      <c r="G32" s="78">
        <v>43454</v>
      </c>
      <c r="H32" s="130"/>
      <c r="I32"/>
      <c r="J32"/>
      <c r="K32"/>
      <c r="L32"/>
      <c r="M32"/>
      <c r="N32"/>
      <c r="O32"/>
      <c r="P32" s="10"/>
    </row>
    <row r="33" spans="3:24" ht="11.25" customHeight="1" x14ac:dyDescent="0.2">
      <c r="C33" s="39">
        <v>44945</v>
      </c>
      <c r="D33" s="2" t="s">
        <v>133</v>
      </c>
      <c r="E33"/>
      <c r="F33" s="24" t="s">
        <v>266</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v>43444</v>
      </c>
      <c r="G35" s="53"/>
      <c r="H35" s="130"/>
      <c r="I35" s="10"/>
      <c r="J35"/>
      <c r="K35"/>
      <c r="L35"/>
      <c r="M35"/>
      <c r="N35"/>
      <c r="O35"/>
      <c r="P35" s="10"/>
    </row>
    <row r="36" spans="3:24" ht="11.25" hidden="1" customHeight="1" outlineLevel="1" x14ac:dyDescent="0.2">
      <c r="C36" s="12" t="str">
        <f>_xll.SNL.Clients.Office.Excel.Functions.SNLTable(1,AVA!F36:J36,AVA!C41:C113,AVA!F37:J37,,"Options:Curr=USD,Mag=SNLstandard,ConvMethod=SNLrecommended")</f>
        <v>SNLTable</v>
      </c>
      <c r="E36"/>
      <c r="F36" s="11">
        <f>F20</f>
        <v>4057075</v>
      </c>
      <c r="G36" s="54">
        <f>F20</f>
        <v>4057075</v>
      </c>
      <c r="H36" s="11">
        <f>F20</f>
        <v>4057075</v>
      </c>
      <c r="I36" s="11">
        <f>F20</f>
        <v>4057075</v>
      </c>
      <c r="J36" s="11">
        <f>F20</f>
        <v>4057075</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Avista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45.288234484309598</v>
      </c>
      <c r="G42" s="55">
        <v>45.957565704416297</v>
      </c>
      <c r="H42" s="31">
        <v>46.210374866381301</v>
      </c>
      <c r="I42" s="14">
        <v>45.7160859922976</v>
      </c>
      <c r="J42" s="14">
        <v>47.306152653810898</v>
      </c>
      <c r="K42"/>
      <c r="L42"/>
      <c r="M42"/>
      <c r="N42"/>
      <c r="O42"/>
      <c r="P42" s="10"/>
      <c r="S42" s="25" t="s">
        <v>336</v>
      </c>
      <c r="T42" s="25">
        <v>4056935</v>
      </c>
      <c r="V42" s="8" t="str">
        <f>_xll.SNL.Clients.Office.Excel.Functions.SNLTable(1,AVA!X42,AVA!W48:W56,AVA!X43,,"Options:Curr=USD,Mag=SNLstandard,ConvMethod=SNLrecommended")</f>
        <v>SNLTable</v>
      </c>
      <c r="W42" s="3"/>
      <c r="X42" s="7">
        <f>F36</f>
        <v>4057075</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54.711765515690402</v>
      </c>
      <c r="G44" s="55">
        <v>54.042434295583703</v>
      </c>
      <c r="H44" s="31">
        <v>53.789625133618699</v>
      </c>
      <c r="I44" s="14">
        <v>54.262644356478297</v>
      </c>
      <c r="J44" s="14">
        <v>52.6759075070023</v>
      </c>
      <c r="K44"/>
      <c r="L44"/>
      <c r="M44"/>
      <c r="N44"/>
      <c r="O44"/>
      <c r="P44" s="10"/>
      <c r="S44" s="25" t="s">
        <v>409</v>
      </c>
      <c r="T44" s="25">
        <v>4024697</v>
      </c>
      <c r="V44" s="3"/>
      <c r="W44" s="3"/>
      <c r="X44" s="7">
        <v>1</v>
      </c>
    </row>
    <row r="45" spans="3:24" ht="11.25" customHeight="1" x14ac:dyDescent="0.2">
      <c r="C45" s="39">
        <v>18861</v>
      </c>
      <c r="D45" s="3" t="s">
        <v>164</v>
      </c>
      <c r="E45"/>
      <c r="F45" s="14">
        <v>43.332958513780902</v>
      </c>
      <c r="G45" s="55">
        <v>49.283395395743497</v>
      </c>
      <c r="H45" s="31">
        <v>47.958105552010402</v>
      </c>
      <c r="I45" s="14">
        <v>46.588940915744899</v>
      </c>
      <c r="J45" s="14">
        <v>42.206370502528799</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2.1500489863591801</v>
      </c>
      <c r="G47" s="55">
        <v>2.2149037225992498</v>
      </c>
      <c r="H47" s="14">
        <v>2.0161086302393798</v>
      </c>
      <c r="I47" s="14">
        <v>2.5869164619164602</v>
      </c>
      <c r="J47" s="14">
        <v>3.03745633732535</v>
      </c>
      <c r="K47"/>
      <c r="L47"/>
      <c r="M47"/>
      <c r="N47"/>
      <c r="O47"/>
      <c r="P47" s="10"/>
      <c r="S47" s="25" t="s">
        <v>216</v>
      </c>
      <c r="T47" s="25">
        <v>4056955</v>
      </c>
      <c r="V47" s="3"/>
      <c r="W47" s="3"/>
      <c r="X47" s="7"/>
    </row>
    <row r="48" spans="3:24" ht="11.25" customHeight="1" x14ac:dyDescent="0.2">
      <c r="C48" s="39">
        <v>18778</v>
      </c>
      <c r="D48" s="3" t="s">
        <v>198</v>
      </c>
      <c r="E48"/>
      <c r="F48" s="14">
        <v>2.1500489863591801</v>
      </c>
      <c r="G48" s="55">
        <v>2.2149037225992498</v>
      </c>
      <c r="H48" s="14">
        <v>2.0161086302393798</v>
      </c>
      <c r="I48" s="14">
        <v>2.5869164619164602</v>
      </c>
      <c r="J48" s="14">
        <v>3.03745633732535</v>
      </c>
      <c r="K48" s="4"/>
      <c r="L48" s="4"/>
      <c r="M48" s="4"/>
      <c r="N48" s="4"/>
      <c r="O48" s="4"/>
      <c r="P48" s="44"/>
      <c r="Q48" s="44"/>
      <c r="S48" s="25" t="s">
        <v>5</v>
      </c>
      <c r="T48" s="25">
        <v>4022309</v>
      </c>
      <c r="V48" s="17" t="s">
        <v>175</v>
      </c>
      <c r="W48" s="114">
        <v>7597</v>
      </c>
      <c r="X48" s="20">
        <v>537085</v>
      </c>
    </row>
    <row r="49" spans="3:28" ht="11.25" customHeight="1" x14ac:dyDescent="0.2">
      <c r="C49" s="39">
        <v>7270</v>
      </c>
      <c r="D49" s="3" t="s">
        <v>149</v>
      </c>
      <c r="E49"/>
      <c r="F49" s="14">
        <v>4.8324377232907496</v>
      </c>
      <c r="G49" s="55">
        <v>4.5726791974489496</v>
      </c>
      <c r="H49" s="14">
        <v>5.3335096825713704</v>
      </c>
      <c r="I49" s="14">
        <v>4.6081115910801396</v>
      </c>
      <c r="J49" s="14">
        <v>5.0303288042893097</v>
      </c>
      <c r="K49"/>
      <c r="L49"/>
      <c r="M49"/>
      <c r="N49"/>
      <c r="O49"/>
      <c r="P49" s="10"/>
      <c r="S49" s="25" t="s">
        <v>6</v>
      </c>
      <c r="T49" s="25">
        <v>4057038</v>
      </c>
      <c r="V49" s="17" t="s">
        <v>176</v>
      </c>
      <c r="W49" s="114">
        <v>7598</v>
      </c>
      <c r="X49" s="20">
        <v>18956</v>
      </c>
    </row>
    <row r="50" spans="3:28" ht="11.25" customHeight="1" x14ac:dyDescent="0.2">
      <c r="C50" s="39">
        <v>11512</v>
      </c>
      <c r="D50" s="3" t="s">
        <v>199</v>
      </c>
      <c r="E50"/>
      <c r="F50" s="14">
        <v>4.8324377232907496</v>
      </c>
      <c r="G50" s="55">
        <v>4.5726791974489496</v>
      </c>
      <c r="H50" s="14">
        <v>4.5017568376921497</v>
      </c>
      <c r="I50" s="14">
        <v>4.6464426734847502</v>
      </c>
      <c r="J50" s="14">
        <v>5.18771128959325</v>
      </c>
      <c r="K50"/>
      <c r="L50"/>
      <c r="M50"/>
      <c r="N50"/>
      <c r="O50"/>
      <c r="P50" s="10"/>
      <c r="S50" s="25" t="s">
        <v>270</v>
      </c>
      <c r="T50" s="25">
        <v>4135391</v>
      </c>
      <c r="V50" s="18" t="s">
        <v>177</v>
      </c>
      <c r="W50" s="115">
        <v>7599</v>
      </c>
      <c r="X50" s="20">
        <v>20459</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5454</v>
      </c>
    </row>
    <row r="52" spans="3:28" ht="11.25" customHeight="1" x14ac:dyDescent="0.2">
      <c r="C52" s="39">
        <v>18788</v>
      </c>
      <c r="D52" s="3" t="s">
        <v>211</v>
      </c>
      <c r="E52"/>
      <c r="F52" s="14">
        <v>4.9998539110320701</v>
      </c>
      <c r="G52" s="55">
        <v>5.0685429029323901</v>
      </c>
      <c r="H52" s="14">
        <v>4.0401355671135404</v>
      </c>
      <c r="I52" s="14">
        <v>4.3343269615838098</v>
      </c>
      <c r="J52" s="14">
        <v>4.0258410258824897</v>
      </c>
      <c r="K52"/>
      <c r="L52"/>
      <c r="M52"/>
      <c r="N52"/>
      <c r="O52"/>
      <c r="P52" s="10"/>
      <c r="S52" s="25" t="s">
        <v>7</v>
      </c>
      <c r="T52" s="25">
        <v>4007308</v>
      </c>
      <c r="V52" s="19" t="s">
        <v>179</v>
      </c>
      <c r="W52" s="114">
        <v>7601</v>
      </c>
      <c r="X52" s="20">
        <v>5456</v>
      </c>
    </row>
    <row r="53" spans="3:28" ht="11.25" customHeight="1" x14ac:dyDescent="0.2">
      <c r="C53" s="39">
        <v>18794</v>
      </c>
      <c r="D53" s="3" t="s">
        <v>200</v>
      </c>
      <c r="E53"/>
      <c r="F53" s="14">
        <v>3.7293032632451601</v>
      </c>
      <c r="G53" s="55">
        <v>4.6135102464282696</v>
      </c>
      <c r="H53" s="14">
        <v>4.3623339785729298</v>
      </c>
      <c r="I53" s="14">
        <v>4.5443647459776502</v>
      </c>
      <c r="J53" s="14">
        <v>5.1845995508982003</v>
      </c>
      <c r="K53"/>
      <c r="L53"/>
      <c r="M53"/>
      <c r="N53"/>
      <c r="O53"/>
      <c r="P53" s="10"/>
      <c r="S53" s="25" t="s">
        <v>218</v>
      </c>
      <c r="T53" s="25">
        <v>4272394</v>
      </c>
      <c r="V53" s="17" t="s">
        <v>180</v>
      </c>
      <c r="W53" s="114">
        <v>7602</v>
      </c>
      <c r="X53" s="20">
        <v>1923204</v>
      </c>
    </row>
    <row r="54" spans="3:28" ht="11.25" customHeight="1" x14ac:dyDescent="0.2">
      <c r="C54" s="39">
        <v>18792</v>
      </c>
      <c r="D54" s="3" t="s">
        <v>201</v>
      </c>
      <c r="E54"/>
      <c r="F54" s="14">
        <v>12.0206629007189</v>
      </c>
      <c r="G54" s="55">
        <v>16.519288362547599</v>
      </c>
      <c r="H54" s="14">
        <v>16.5590328527542</v>
      </c>
      <c r="I54" s="14">
        <v>18.804671410358701</v>
      </c>
      <c r="J54" s="14">
        <v>21.7542794975469</v>
      </c>
      <c r="K54"/>
      <c r="L54"/>
      <c r="M54"/>
      <c r="N54"/>
      <c r="O54"/>
      <c r="P54" s="10"/>
      <c r="S54" s="25" t="s">
        <v>8</v>
      </c>
      <c r="T54" s="25">
        <v>4006321</v>
      </c>
      <c r="V54" s="26" t="s">
        <v>184</v>
      </c>
      <c r="W54" s="116"/>
      <c r="X54" s="20"/>
    </row>
    <row r="55" spans="3:28" ht="11.25" customHeight="1" x14ac:dyDescent="0.2">
      <c r="C55" s="39">
        <v>11576</v>
      </c>
      <c r="D55" s="3" t="s">
        <v>202</v>
      </c>
      <c r="E55"/>
      <c r="F55" s="14">
        <v>3.61674741839182</v>
      </c>
      <c r="G55" s="55">
        <v>4.2779813424706399</v>
      </c>
      <c r="H55" s="14">
        <v>4.9749650628867998</v>
      </c>
      <c r="I55" s="14">
        <v>4.7308885841830204</v>
      </c>
      <c r="J55" s="14">
        <v>5.4174113391184502</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12</v>
      </c>
    </row>
    <row r="57" spans="3:28" ht="11.25" customHeight="1" x14ac:dyDescent="0.2">
      <c r="C57" s="39">
        <v>6419</v>
      </c>
      <c r="D57" s="3" t="s">
        <v>165</v>
      </c>
      <c r="E57"/>
      <c r="F57" s="14">
        <v>0.47581879869368898</v>
      </c>
      <c r="G57" s="55">
        <v>0.679959041588997</v>
      </c>
      <c r="H57" s="14">
        <v>0.57494163512105401</v>
      </c>
      <c r="I57" s="14">
        <v>0.54241976034422401</v>
      </c>
      <c r="J57" s="14">
        <v>0.48391832568221999</v>
      </c>
      <c r="K57"/>
      <c r="L57"/>
      <c r="M57"/>
      <c r="N57"/>
      <c r="O57"/>
      <c r="P57" s="10"/>
      <c r="S57" s="25" t="s">
        <v>339</v>
      </c>
      <c r="T57" s="25">
        <v>4963960</v>
      </c>
    </row>
    <row r="58" spans="3:28" ht="11.25" customHeight="1" x14ac:dyDescent="0.2">
      <c r="C58" s="39">
        <v>4963</v>
      </c>
      <c r="D58" s="3" t="s">
        <v>203</v>
      </c>
      <c r="E58"/>
      <c r="F58" s="14">
        <v>1.2080790107780801</v>
      </c>
      <c r="G58" s="55">
        <v>1.1759202966311699</v>
      </c>
      <c r="H58" s="14">
        <v>1.16401620391856</v>
      </c>
      <c r="I58" s="14">
        <v>1.1863966246628499</v>
      </c>
      <c r="J58" s="14">
        <v>1.11308859255561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537085</v>
      </c>
      <c r="G61" s="56">
        <v>205935</v>
      </c>
      <c r="H61" s="13">
        <v>240600</v>
      </c>
      <c r="I61" s="13">
        <v>297645</v>
      </c>
      <c r="J61" s="13">
        <v>382836</v>
      </c>
      <c r="K61"/>
      <c r="L61"/>
      <c r="M61"/>
      <c r="N61"/>
      <c r="O61"/>
      <c r="P61" s="10"/>
      <c r="S61" s="25" t="s">
        <v>410</v>
      </c>
      <c r="T61" s="25">
        <v>4086899</v>
      </c>
      <c r="V61" s="28" t="s">
        <v>149</v>
      </c>
      <c r="X61" s="27">
        <f>IF(ISNUMBER(F49),F49,NA())</f>
        <v>4.8324377232907496</v>
      </c>
      <c r="Y61" s="27">
        <f>IF(ISNUMBER(G49),G49,NA())</f>
        <v>4.5726791974489496</v>
      </c>
      <c r="Z61" s="27">
        <f>IF(ISNUMBER(H49),H49,NA())</f>
        <v>5.3335096825713704</v>
      </c>
      <c r="AA61" s="27">
        <f>IF(ISNUMBER(I49),I49,NA())</f>
        <v>4.6081115910801396</v>
      </c>
      <c r="AB61" s="27">
        <f>IF(ISNUMBER(J49),J49,NA())</f>
        <v>5.0303288042893097</v>
      </c>
    </row>
    <row r="62" spans="3:28" ht="11.25" customHeight="1" x14ac:dyDescent="0.2">
      <c r="C62" s="39">
        <v>7598</v>
      </c>
      <c r="D62" s="3" t="s">
        <v>205</v>
      </c>
      <c r="E62"/>
      <c r="F62" s="13">
        <v>18956</v>
      </c>
      <c r="G62" s="56">
        <v>255460</v>
      </c>
      <c r="H62" s="13">
        <v>5457</v>
      </c>
      <c r="I62" s="13">
        <v>54800</v>
      </c>
      <c r="J62" s="13">
        <v>107660</v>
      </c>
      <c r="K62"/>
      <c r="L62"/>
      <c r="M62"/>
      <c r="N62"/>
      <c r="O62"/>
      <c r="P62" s="10"/>
      <c r="S62" s="25" t="s">
        <v>11</v>
      </c>
      <c r="T62" s="25">
        <v>4056975</v>
      </c>
      <c r="V62" s="118" t="s">
        <v>188</v>
      </c>
    </row>
    <row r="63" spans="3:28" ht="11.25" customHeight="1" x14ac:dyDescent="0.2">
      <c r="C63" s="39">
        <v>7599</v>
      </c>
      <c r="D63" s="3" t="s">
        <v>206</v>
      </c>
      <c r="E63"/>
      <c r="F63" s="13">
        <v>20459</v>
      </c>
      <c r="G63" s="56">
        <v>18956</v>
      </c>
      <c r="H63" s="13">
        <v>255460</v>
      </c>
      <c r="I63" s="13">
        <v>2935</v>
      </c>
      <c r="J63" s="13">
        <v>54800</v>
      </c>
      <c r="K63"/>
      <c r="L63"/>
      <c r="M63"/>
      <c r="N63"/>
      <c r="O63"/>
      <c r="P63" s="10"/>
      <c r="S63" s="25" t="s">
        <v>271</v>
      </c>
      <c r="T63" s="25">
        <v>4098671</v>
      </c>
      <c r="V63" s="28" t="s">
        <v>189</v>
      </c>
    </row>
    <row r="64" spans="3:28" ht="11.25" customHeight="1" x14ac:dyDescent="0.2">
      <c r="C64" s="39">
        <v>7600</v>
      </c>
      <c r="D64" s="3" t="s">
        <v>207</v>
      </c>
      <c r="E64"/>
      <c r="F64" s="13">
        <v>5454</v>
      </c>
      <c r="G64" s="56">
        <v>20459</v>
      </c>
      <c r="H64" s="13">
        <v>18956</v>
      </c>
      <c r="I64" s="13">
        <v>253085</v>
      </c>
      <c r="J64" s="13">
        <v>2935</v>
      </c>
      <c r="K64"/>
      <c r="L64"/>
      <c r="M64"/>
      <c r="N64"/>
      <c r="O64"/>
      <c r="P64" s="10"/>
      <c r="S64" s="25" t="s">
        <v>396</v>
      </c>
      <c r="T64" s="25">
        <v>4545218</v>
      </c>
      <c r="V64" s="28" t="s">
        <v>190</v>
      </c>
    </row>
    <row r="65" spans="3:28" ht="11.25" customHeight="1" x14ac:dyDescent="0.2">
      <c r="C65" s="39">
        <v>7601</v>
      </c>
      <c r="D65" s="3" t="s">
        <v>208</v>
      </c>
      <c r="E65"/>
      <c r="F65" s="13">
        <v>5456</v>
      </c>
      <c r="G65" s="56">
        <v>5454</v>
      </c>
      <c r="H65" s="13">
        <v>20459</v>
      </c>
      <c r="I65" s="13">
        <v>16735</v>
      </c>
      <c r="J65" s="13">
        <v>253085</v>
      </c>
      <c r="K65"/>
      <c r="L65"/>
      <c r="M65"/>
      <c r="N65"/>
      <c r="O65"/>
      <c r="P65" s="10"/>
      <c r="S65" s="25" t="s">
        <v>219</v>
      </c>
      <c r="T65" s="25">
        <v>4057157</v>
      </c>
      <c r="V65" s="28" t="s">
        <v>165</v>
      </c>
      <c r="X65" s="27">
        <f>IF(ISNUMBER(F57),F57,NA())</f>
        <v>0.47581879869368898</v>
      </c>
      <c r="Y65" s="27">
        <f>IF(ISNUMBER(G57),G57,NA())</f>
        <v>0.679959041588997</v>
      </c>
      <c r="Z65" s="27">
        <f>IF(ISNUMBER(H57),H57,NA())</f>
        <v>0.57494163512105401</v>
      </c>
      <c r="AA65" s="27">
        <f>IF(ISNUMBER(I57),I57,NA())</f>
        <v>0.54241976034422401</v>
      </c>
      <c r="AB65" s="27">
        <f>IF(ISNUMBER(J57),J57,NA())</f>
        <v>0.48391832568221999</v>
      </c>
    </row>
    <row r="66" spans="3:28" ht="11.25" customHeight="1" x14ac:dyDescent="0.2">
      <c r="C66" s="39">
        <v>7602</v>
      </c>
      <c r="D66" s="3" t="s">
        <v>209</v>
      </c>
      <c r="E66"/>
      <c r="F66" s="13">
        <v>1923204</v>
      </c>
      <c r="G66" s="56">
        <v>1788661</v>
      </c>
      <c r="H66" s="13">
        <v>1629115</v>
      </c>
      <c r="I66" s="13">
        <v>1442495</v>
      </c>
      <c r="J66" s="13">
        <v>1084230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45.288234484309598</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1438936</v>
      </c>
      <c r="G69" s="56">
        <v>1321891</v>
      </c>
      <c r="H69" s="13">
        <v>1345622</v>
      </c>
      <c r="I69" s="13">
        <v>1396893</v>
      </c>
      <c r="J69" s="13">
        <v>1445929</v>
      </c>
      <c r="K69" s="4"/>
      <c r="L69" s="4"/>
      <c r="M69" s="4"/>
      <c r="N69"/>
      <c r="O69"/>
      <c r="P69" s="10"/>
      <c r="S69" s="25" t="s">
        <v>341</v>
      </c>
      <c r="T69" s="25">
        <v>4057049</v>
      </c>
      <c r="V69" s="28" t="str">
        <f>"Total Debt -"</f>
        <v>Total Debt -</v>
      </c>
      <c r="X69" s="47">
        <f>F44</f>
        <v>54.711765515690402</v>
      </c>
    </row>
    <row r="70" spans="3:28" ht="11.25" customHeight="1" x14ac:dyDescent="0.2">
      <c r="C70" s="39">
        <v>18630</v>
      </c>
      <c r="D70" s="3" t="s">
        <v>136</v>
      </c>
      <c r="F70" s="13">
        <v>272700</v>
      </c>
      <c r="G70" s="56">
        <v>203100</v>
      </c>
      <c r="H70" s="13">
        <v>227800</v>
      </c>
      <c r="I70" s="13">
        <v>218700</v>
      </c>
      <c r="J70" s="13">
        <v>219200</v>
      </c>
      <c r="K70"/>
      <c r="L70"/>
      <c r="M70"/>
      <c r="N70"/>
      <c r="O70"/>
      <c r="P70" s="10"/>
      <c r="S70" s="25" t="s">
        <v>14</v>
      </c>
      <c r="T70" s="25">
        <v>4010420</v>
      </c>
      <c r="V70" s="118" t="s">
        <v>212</v>
      </c>
    </row>
    <row r="71" spans="3:28" ht="11.25" customHeight="1" x14ac:dyDescent="0.2">
      <c r="C71" s="39">
        <v>18631</v>
      </c>
      <c r="D71" s="3" t="s">
        <v>137</v>
      </c>
      <c r="F71" s="13">
        <v>245800</v>
      </c>
      <c r="G71" s="56">
        <v>207100</v>
      </c>
      <c r="H71" s="13">
        <v>262400</v>
      </c>
      <c r="I71" s="13">
        <v>214200</v>
      </c>
      <c r="J71" s="13">
        <v>246000</v>
      </c>
      <c r="K71"/>
      <c r="L71"/>
      <c r="M71"/>
      <c r="N71"/>
      <c r="O71"/>
      <c r="P71" s="10"/>
      <c r="S71" s="25" t="s">
        <v>15</v>
      </c>
      <c r="T71" s="25">
        <v>4065694</v>
      </c>
      <c r="V71" s="28" t="s">
        <v>211</v>
      </c>
      <c r="X71" s="27">
        <f>IF(ISNUMBER(F52),F52,NA())</f>
        <v>4.9998539110320701</v>
      </c>
      <c r="Y71" s="27">
        <f>IF(ISNUMBER(G52),G52,NA())</f>
        <v>5.0685429029323901</v>
      </c>
      <c r="Z71" s="27">
        <f>IF(ISNUMBER(H52),H52,NA())</f>
        <v>4.0401355671135404</v>
      </c>
      <c r="AA71" s="27">
        <f>IF(ISNUMBER(I52),I52,NA())</f>
        <v>4.3343269615838098</v>
      </c>
      <c r="AB71" s="27">
        <f>IF(ISNUMBER(J52),J52,NA())</f>
        <v>4.0258410258824897</v>
      </c>
    </row>
    <row r="72" spans="3:28" ht="11.25" customHeight="1" x14ac:dyDescent="0.2">
      <c r="C72" s="39">
        <v>18632</v>
      </c>
      <c r="D72" s="3" t="s">
        <v>138</v>
      </c>
      <c r="E72" s="5"/>
      <c r="F72" s="13">
        <v>372052</v>
      </c>
      <c r="G72" s="56">
        <v>359958</v>
      </c>
      <c r="H72" s="13">
        <v>364095</v>
      </c>
      <c r="I72" s="13">
        <v>346355</v>
      </c>
      <c r="J72" s="13">
        <v>335793</v>
      </c>
      <c r="K72"/>
      <c r="L72"/>
      <c r="M72"/>
      <c r="N72"/>
      <c r="O72"/>
      <c r="P72" s="10"/>
      <c r="S72" s="25" t="s">
        <v>272</v>
      </c>
      <c r="T72" s="25">
        <v>4082886</v>
      </c>
    </row>
    <row r="73" spans="3:28" ht="11.25" customHeight="1" x14ac:dyDescent="0.2">
      <c r="C73" s="39">
        <v>18636</v>
      </c>
      <c r="D73" s="3" t="s">
        <v>139</v>
      </c>
      <c r="F73" s="13">
        <v>232176</v>
      </c>
      <c r="G73" s="56">
        <v>224223</v>
      </c>
      <c r="H73" s="13">
        <v>205994</v>
      </c>
      <c r="I73" s="13">
        <v>183676</v>
      </c>
      <c r="J73" s="13">
        <v>172021</v>
      </c>
      <c r="K73"/>
      <c r="L73"/>
      <c r="M73"/>
      <c r="N73"/>
      <c r="O73"/>
      <c r="P73" s="10"/>
      <c r="S73" s="25" t="s">
        <v>397</v>
      </c>
      <c r="T73" s="25">
        <v>4235589</v>
      </c>
    </row>
    <row r="74" spans="3:28" ht="11.25" customHeight="1" x14ac:dyDescent="0.2">
      <c r="C74" s="39">
        <v>18635</v>
      </c>
      <c r="D74" s="3" t="s">
        <v>140</v>
      </c>
      <c r="F74" s="13">
        <v>-21377</v>
      </c>
      <c r="G74" s="56">
        <v>-11691</v>
      </c>
      <c r="H74" s="13">
        <v>-50383</v>
      </c>
      <c r="I74" s="13">
        <v>61836</v>
      </c>
      <c r="J74" s="13">
        <v>59366</v>
      </c>
      <c r="K74"/>
      <c r="L74"/>
      <c r="M74"/>
      <c r="N74"/>
      <c r="O74"/>
      <c r="P74" s="10"/>
      <c r="S74" s="25" t="s">
        <v>289</v>
      </c>
      <c r="T74" s="25">
        <v>4304864</v>
      </c>
    </row>
    <row r="75" spans="3:28" ht="11.25" customHeight="1" x14ac:dyDescent="0.2">
      <c r="C75" s="39">
        <v>18634</v>
      </c>
      <c r="D75" s="3" t="s">
        <v>141</v>
      </c>
      <c r="F75" s="13">
        <v>1210704</v>
      </c>
      <c r="G75" s="56">
        <v>1089191</v>
      </c>
      <c r="H75" s="13">
        <v>1115558</v>
      </c>
      <c r="I75" s="13">
        <v>1132062</v>
      </c>
      <c r="J75" s="13">
        <v>1139132</v>
      </c>
      <c r="K75"/>
      <c r="L75"/>
      <c r="M75"/>
      <c r="N75"/>
      <c r="O75"/>
      <c r="P75" s="10"/>
      <c r="S75" s="25" t="s">
        <v>16</v>
      </c>
      <c r="T75" s="25">
        <v>4056958</v>
      </c>
    </row>
    <row r="76" spans="3:28" ht="11.25" customHeight="1" x14ac:dyDescent="0.2">
      <c r="C76" s="39">
        <v>6200</v>
      </c>
      <c r="D76" s="3" t="s">
        <v>142</v>
      </c>
      <c r="F76" s="13">
        <v>493706</v>
      </c>
      <c r="G76" s="56">
        <v>461740</v>
      </c>
      <c r="H76" s="13">
        <v>534311</v>
      </c>
      <c r="I76" s="13">
        <v>446973</v>
      </c>
      <c r="J76" s="13">
        <v>467227</v>
      </c>
      <c r="K76"/>
      <c r="L76"/>
      <c r="M76"/>
      <c r="N76"/>
      <c r="O76"/>
      <c r="P76" s="10"/>
      <c r="S76" s="25" t="s">
        <v>313</v>
      </c>
      <c r="T76" s="25">
        <v>4246977</v>
      </c>
    </row>
    <row r="77" spans="3:28" ht="11.25" customHeight="1" x14ac:dyDescent="0.2">
      <c r="C77" s="39">
        <v>28017</v>
      </c>
      <c r="D77" s="3" t="s">
        <v>151</v>
      </c>
      <c r="E77"/>
      <c r="F77" s="13">
        <v>493706</v>
      </c>
      <c r="G77" s="56">
        <v>461740</v>
      </c>
      <c r="H77" s="13">
        <v>450986</v>
      </c>
      <c r="I77" s="13">
        <v>450691</v>
      </c>
      <c r="J77" s="13">
        <v>481845</v>
      </c>
      <c r="K77"/>
      <c r="L77"/>
      <c r="M77"/>
      <c r="N77"/>
      <c r="O77"/>
      <c r="P77" s="10"/>
      <c r="S77" s="25" t="s">
        <v>273</v>
      </c>
      <c r="T77" s="25">
        <v>4142320</v>
      </c>
    </row>
    <row r="78" spans="3:28" ht="11.25" customHeight="1" x14ac:dyDescent="0.2">
      <c r="C78" s="39">
        <v>4424</v>
      </c>
      <c r="D78" s="3" t="s">
        <v>143</v>
      </c>
      <c r="F78" s="13">
        <v>159365</v>
      </c>
      <c r="G78" s="56">
        <v>136539</v>
      </c>
      <c r="H78" s="13">
        <v>228137</v>
      </c>
      <c r="I78" s="13">
        <v>162658</v>
      </c>
      <c r="J78" s="13">
        <v>198690</v>
      </c>
      <c r="K78"/>
      <c r="L78"/>
      <c r="M78"/>
      <c r="N78"/>
      <c r="O78"/>
      <c r="P78" s="10"/>
      <c r="S78" s="25" t="s">
        <v>274</v>
      </c>
      <c r="T78" s="25">
        <v>4237697</v>
      </c>
    </row>
    <row r="79" spans="3:28" ht="11.25" customHeight="1" x14ac:dyDescent="0.2">
      <c r="C79" s="39">
        <v>4427</v>
      </c>
      <c r="D79" s="3" t="s">
        <v>144</v>
      </c>
      <c r="F79" s="13">
        <v>12031</v>
      </c>
      <c r="G79" s="56">
        <v>7051</v>
      </c>
      <c r="H79" s="13">
        <v>31374</v>
      </c>
      <c r="I79" s="13">
        <v>26060</v>
      </c>
      <c r="J79" s="13">
        <v>82758</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147334</v>
      </c>
      <c r="G81" s="93">
        <v>129488</v>
      </c>
      <c r="H81" s="92">
        <v>196763</v>
      </c>
      <c r="I81" s="92">
        <v>136598</v>
      </c>
      <c r="J81" s="92">
        <v>115932</v>
      </c>
      <c r="K81"/>
      <c r="L81"/>
      <c r="M81"/>
      <c r="N81"/>
      <c r="O81"/>
      <c r="P81" s="10"/>
      <c r="S81" s="25" t="s">
        <v>276</v>
      </c>
      <c r="T81" s="25">
        <v>4276419</v>
      </c>
    </row>
    <row r="82" spans="3:20" ht="11.25" customHeight="1" x14ac:dyDescent="0.2">
      <c r="C82" s="39">
        <v>833</v>
      </c>
      <c r="D82" s="94" t="s">
        <v>147</v>
      </c>
      <c r="E82" s="95"/>
      <c r="F82" s="96">
        <v>147334</v>
      </c>
      <c r="G82" s="97">
        <v>129488</v>
      </c>
      <c r="H82" s="96">
        <v>196763</v>
      </c>
      <c r="I82" s="96">
        <v>136598</v>
      </c>
      <c r="J82" s="96">
        <v>115932</v>
      </c>
      <c r="K82"/>
      <c r="L82"/>
      <c r="M82"/>
      <c r="N82"/>
      <c r="O82"/>
      <c r="P82" s="10"/>
      <c r="S82" s="25" t="s">
        <v>17</v>
      </c>
      <c r="T82" s="25">
        <v>4057059</v>
      </c>
    </row>
    <row r="83" spans="3:20" ht="11.25" customHeight="1" x14ac:dyDescent="0.2">
      <c r="C83" s="39">
        <v>47814</v>
      </c>
      <c r="D83" s="32" t="s">
        <v>191</v>
      </c>
      <c r="F83" s="13">
        <v>0</v>
      </c>
      <c r="G83" s="56">
        <v>0</v>
      </c>
      <c r="H83" s="13">
        <v>-216</v>
      </c>
      <c r="I83" s="13">
        <v>169</v>
      </c>
      <c r="J83" s="13">
        <v>16</v>
      </c>
      <c r="K83" s="16"/>
      <c r="L83"/>
      <c r="M83"/>
      <c r="N83"/>
      <c r="O83"/>
      <c r="P83" s="10"/>
      <c r="S83" s="25" t="s">
        <v>18</v>
      </c>
      <c r="T83" s="25">
        <v>4057141</v>
      </c>
    </row>
    <row r="84" spans="3:20" ht="11.25" customHeight="1" x14ac:dyDescent="0.2">
      <c r="C84" s="39">
        <v>47813</v>
      </c>
      <c r="D84" s="29" t="s">
        <v>192</v>
      </c>
      <c r="E84"/>
      <c r="F84" s="13">
        <v>147334</v>
      </c>
      <c r="G84" s="56">
        <v>129488</v>
      </c>
      <c r="H84" s="13">
        <v>196979</v>
      </c>
      <c r="I84" s="13">
        <v>136429</v>
      </c>
      <c r="J84" s="13">
        <v>115916</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434473</v>
      </c>
      <c r="G87" s="56">
        <v>343977</v>
      </c>
      <c r="H87" s="13">
        <v>305129</v>
      </c>
      <c r="I87" s="13">
        <v>346923</v>
      </c>
      <c r="J87" s="13">
        <v>337534</v>
      </c>
      <c r="K87"/>
      <c r="L87"/>
      <c r="M87"/>
      <c r="N87"/>
      <c r="O87"/>
      <c r="P87" s="10"/>
      <c r="S87" s="25" t="s">
        <v>21</v>
      </c>
      <c r="T87" s="25">
        <v>4057039</v>
      </c>
    </row>
    <row r="88" spans="3:20" ht="11.25" customHeight="1" x14ac:dyDescent="0.2">
      <c r="C88" s="39">
        <v>18807</v>
      </c>
      <c r="D88" s="3" t="s">
        <v>153</v>
      </c>
      <c r="E88"/>
      <c r="F88" s="13">
        <v>5359378</v>
      </c>
      <c r="G88" s="56">
        <v>5130349</v>
      </c>
      <c r="H88" s="13">
        <v>4944892</v>
      </c>
      <c r="I88" s="13">
        <v>4648930</v>
      </c>
      <c r="J88" s="13">
        <v>4398810</v>
      </c>
      <c r="K88"/>
      <c r="L88"/>
      <c r="M88"/>
      <c r="N88"/>
      <c r="O88"/>
      <c r="P88" s="10"/>
      <c r="S88" s="25" t="s">
        <v>22</v>
      </c>
      <c r="T88" s="25">
        <v>4057113</v>
      </c>
    </row>
    <row r="89" spans="3:20" ht="11.25" customHeight="1" x14ac:dyDescent="0.2">
      <c r="C89" s="39">
        <v>18851</v>
      </c>
      <c r="D89" s="3" t="s">
        <v>154</v>
      </c>
      <c r="E89"/>
      <c r="F89" s="13">
        <v>1509</v>
      </c>
      <c r="G89" s="56">
        <v>596</v>
      </c>
      <c r="H89" s="13">
        <v>923</v>
      </c>
      <c r="I89" s="13">
        <v>0</v>
      </c>
      <c r="J89" s="13">
        <v>0</v>
      </c>
      <c r="K89"/>
      <c r="L89"/>
      <c r="M89"/>
      <c r="N89"/>
      <c r="O89"/>
      <c r="P89" s="10"/>
      <c r="S89" s="25" t="s">
        <v>342</v>
      </c>
      <c r="T89" s="25">
        <v>4393379</v>
      </c>
    </row>
    <row r="90" spans="3:20" ht="11.25" customHeight="1" x14ac:dyDescent="0.2">
      <c r="C90" s="39">
        <v>18823</v>
      </c>
      <c r="D90" s="3" t="s">
        <v>155</v>
      </c>
      <c r="E90"/>
      <c r="F90" s="13">
        <v>102604</v>
      </c>
      <c r="G90" s="56">
        <v>70865</v>
      </c>
      <c r="H90" s="13">
        <v>62805</v>
      </c>
      <c r="I90" s="13">
        <v>114697</v>
      </c>
      <c r="J90" s="13">
        <v>95459</v>
      </c>
      <c r="K90"/>
      <c r="L90"/>
      <c r="M90"/>
      <c r="N90"/>
      <c r="O90"/>
      <c r="P90" s="10"/>
      <c r="S90" s="25" t="s">
        <v>290</v>
      </c>
      <c r="T90" s="25">
        <v>4056937</v>
      </c>
    </row>
    <row r="91" spans="3:20" ht="11.25" customHeight="1" x14ac:dyDescent="0.2">
      <c r="C91" s="39">
        <v>3706</v>
      </c>
      <c r="D91" s="23" t="s">
        <v>156</v>
      </c>
      <c r="E91" s="10"/>
      <c r="F91" s="92">
        <v>52426</v>
      </c>
      <c r="G91" s="93">
        <v>52426</v>
      </c>
      <c r="H91" s="92">
        <v>52426</v>
      </c>
      <c r="I91" s="92">
        <v>57672</v>
      </c>
      <c r="J91" s="92">
        <v>57672</v>
      </c>
      <c r="K91"/>
      <c r="L91"/>
      <c r="M91"/>
      <c r="N91"/>
      <c r="O91"/>
      <c r="P91" s="10"/>
      <c r="S91" s="25" t="s">
        <v>23</v>
      </c>
      <c r="T91" s="25">
        <v>4056982</v>
      </c>
    </row>
    <row r="92" spans="3:20" ht="11.25" customHeight="1" x14ac:dyDescent="0.2">
      <c r="C92" s="39">
        <v>220</v>
      </c>
      <c r="D92" s="98" t="s">
        <v>157</v>
      </c>
      <c r="E92" s="95"/>
      <c r="F92" s="96">
        <v>6853583</v>
      </c>
      <c r="G92" s="97">
        <v>6402097</v>
      </c>
      <c r="H92" s="96">
        <v>6082456</v>
      </c>
      <c r="I92" s="96">
        <v>5782576</v>
      </c>
      <c r="J92" s="96">
        <v>5514732</v>
      </c>
      <c r="K92"/>
      <c r="L92"/>
      <c r="M92"/>
      <c r="N92"/>
      <c r="O92"/>
      <c r="P92" s="10"/>
      <c r="S92" s="25" t="s">
        <v>24</v>
      </c>
      <c r="T92" s="25">
        <v>4004172</v>
      </c>
    </row>
    <row r="93" spans="3:20" ht="11.25" customHeight="1" x14ac:dyDescent="0.2">
      <c r="C93" s="39">
        <v>6361</v>
      </c>
      <c r="D93" s="3" t="s">
        <v>158</v>
      </c>
      <c r="E93"/>
      <c r="F93" s="13">
        <v>913106</v>
      </c>
      <c r="G93" s="56">
        <v>505879</v>
      </c>
      <c r="H93" s="13">
        <v>530713</v>
      </c>
      <c r="I93" s="13">
        <v>639584</v>
      </c>
      <c r="J93" s="13">
        <v>697502</v>
      </c>
      <c r="K93"/>
      <c r="L93"/>
      <c r="M93"/>
      <c r="N93"/>
      <c r="O93"/>
      <c r="P93" s="10"/>
      <c r="S93" s="25" t="s">
        <v>25</v>
      </c>
      <c r="T93" s="25">
        <v>4000672</v>
      </c>
    </row>
    <row r="94" spans="3:20" ht="11.25" customHeight="1" x14ac:dyDescent="0.2">
      <c r="C94" s="39">
        <v>6148</v>
      </c>
      <c r="D94" s="3" t="s">
        <v>159</v>
      </c>
      <c r="E94"/>
      <c r="F94" s="13">
        <v>2061715</v>
      </c>
      <c r="G94" s="56">
        <v>2176612</v>
      </c>
      <c r="H94" s="13">
        <v>2012630</v>
      </c>
      <c r="I94" s="13">
        <v>1807076</v>
      </c>
      <c r="J94" s="13">
        <v>1543346</v>
      </c>
      <c r="K94"/>
      <c r="L94"/>
      <c r="M94"/>
      <c r="N94"/>
      <c r="O94"/>
      <c r="P94" s="10"/>
      <c r="S94" s="25" t="s">
        <v>26</v>
      </c>
      <c r="T94" s="25">
        <v>4059402</v>
      </c>
    </row>
    <row r="95" spans="3:20" ht="11.25" customHeight="1" x14ac:dyDescent="0.2">
      <c r="C95" s="39">
        <v>18082</v>
      </c>
      <c r="D95" s="3" t="s">
        <v>160</v>
      </c>
      <c r="E95"/>
      <c r="F95" s="13">
        <v>32566</v>
      </c>
      <c r="G95" s="56">
        <v>62413</v>
      </c>
      <c r="H95" s="13">
        <v>52243</v>
      </c>
      <c r="I95" s="13">
        <v>67592</v>
      </c>
      <c r="J95" s="13">
        <v>64181</v>
      </c>
      <c r="K95"/>
      <c r="L95"/>
      <c r="M95"/>
      <c r="N95"/>
      <c r="O95"/>
      <c r="P95" s="10"/>
      <c r="S95" s="25" t="s">
        <v>27</v>
      </c>
      <c r="T95" s="25">
        <v>4057080</v>
      </c>
    </row>
    <row r="96" spans="3:20" ht="11.25" customHeight="1" x14ac:dyDescent="0.2">
      <c r="C96" s="39">
        <v>845</v>
      </c>
      <c r="D96" s="3" t="s">
        <v>174</v>
      </c>
      <c r="E96"/>
      <c r="F96" s="13">
        <v>2603101</v>
      </c>
      <c r="G96" s="56">
        <v>2386796</v>
      </c>
      <c r="H96" s="13">
        <v>2257358</v>
      </c>
      <c r="I96" s="13">
        <v>2104721</v>
      </c>
      <c r="J96" s="13">
        <v>1926182</v>
      </c>
      <c r="K96"/>
      <c r="L96"/>
      <c r="M96"/>
      <c r="N96"/>
      <c r="O96"/>
      <c r="P96" s="10"/>
      <c r="S96" s="25" t="s">
        <v>28</v>
      </c>
      <c r="T96" s="25">
        <v>4057041</v>
      </c>
    </row>
    <row r="97" spans="3:20" ht="11.25" customHeight="1" x14ac:dyDescent="0.2">
      <c r="C97" s="39">
        <v>49691</v>
      </c>
      <c r="D97" s="32" t="s">
        <v>193</v>
      </c>
      <c r="E97"/>
      <c r="F97" s="13">
        <v>2154744</v>
      </c>
      <c r="G97" s="56">
        <v>2029726</v>
      </c>
      <c r="H97" s="13">
        <v>1939284</v>
      </c>
      <c r="I97" s="13">
        <v>1773220</v>
      </c>
      <c r="J97" s="13">
        <v>1729828</v>
      </c>
      <c r="K97"/>
      <c r="L97"/>
      <c r="M97"/>
      <c r="N97"/>
      <c r="O97"/>
      <c r="P97" s="10"/>
      <c r="S97" s="25" t="s">
        <v>432</v>
      </c>
      <c r="T97" s="25">
        <v>4072145</v>
      </c>
    </row>
    <row r="98" spans="3:20" ht="11.25" customHeight="1" x14ac:dyDescent="0.2">
      <c r="C98" s="48">
        <v>47772</v>
      </c>
      <c r="D98" s="99" t="s">
        <v>194</v>
      </c>
      <c r="E98" s="10"/>
      <c r="F98" s="92">
        <v>0</v>
      </c>
      <c r="G98" s="93">
        <v>0</v>
      </c>
      <c r="H98" s="92">
        <v>0</v>
      </c>
      <c r="I98" s="92">
        <v>825</v>
      </c>
      <c r="J98" s="92">
        <v>656</v>
      </c>
      <c r="K98"/>
      <c r="L98"/>
      <c r="M98"/>
      <c r="N98"/>
      <c r="O98"/>
      <c r="P98" s="10"/>
      <c r="S98" s="25" t="s">
        <v>29</v>
      </c>
      <c r="T98" s="25">
        <v>4057081</v>
      </c>
    </row>
    <row r="99" spans="3:20" ht="11.25" customHeight="1" x14ac:dyDescent="0.2">
      <c r="C99" s="39">
        <v>3800</v>
      </c>
      <c r="D99" s="94" t="s">
        <v>161</v>
      </c>
      <c r="E99" s="95"/>
      <c r="F99" s="96">
        <v>2154744</v>
      </c>
      <c r="G99" s="97">
        <v>2029726</v>
      </c>
      <c r="H99" s="96">
        <v>1939284</v>
      </c>
      <c r="I99" s="96">
        <v>1774045</v>
      </c>
      <c r="J99" s="96">
        <v>1730484</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4757845</v>
      </c>
      <c r="G101" s="56">
        <v>4416522</v>
      </c>
      <c r="H101" s="13">
        <v>4196642</v>
      </c>
      <c r="I101" s="13">
        <v>3878766</v>
      </c>
      <c r="J101" s="13">
        <v>3656666</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267340</v>
      </c>
      <c r="G104" s="56">
        <v>331004</v>
      </c>
      <c r="H104" s="13">
        <v>398212</v>
      </c>
      <c r="I104" s="13">
        <v>361885</v>
      </c>
      <c r="J104" s="13">
        <v>410298</v>
      </c>
      <c r="K104"/>
      <c r="L104"/>
      <c r="M104"/>
      <c r="N104"/>
      <c r="O104"/>
      <c r="P104" s="10"/>
      <c r="S104" s="25" t="s">
        <v>411</v>
      </c>
      <c r="T104" s="25">
        <v>4057043</v>
      </c>
    </row>
    <row r="105" spans="3:20" ht="11.25" customHeight="1" x14ac:dyDescent="0.2">
      <c r="C105" s="39">
        <v>4993</v>
      </c>
      <c r="D105" s="3" t="s">
        <v>169</v>
      </c>
      <c r="E105"/>
      <c r="F105" s="13">
        <v>-444916</v>
      </c>
      <c r="G105" s="56">
        <v>-410743</v>
      </c>
      <c r="H105" s="13">
        <v>-445511</v>
      </c>
      <c r="I105" s="13">
        <v>-440432</v>
      </c>
      <c r="J105" s="13">
        <v>-434103</v>
      </c>
      <c r="K105"/>
      <c r="L105"/>
      <c r="M105"/>
      <c r="N105"/>
      <c r="O105"/>
      <c r="P105" s="10"/>
      <c r="S105" s="25" t="s">
        <v>262</v>
      </c>
      <c r="T105" s="25">
        <v>4057083</v>
      </c>
    </row>
    <row r="106" spans="3:20" ht="11.25" customHeight="1" x14ac:dyDescent="0.2">
      <c r="C106" s="39">
        <v>4992</v>
      </c>
      <c r="D106" s="3" t="s">
        <v>170</v>
      </c>
      <c r="E106"/>
      <c r="F106" s="13">
        <v>185548</v>
      </c>
      <c r="G106" s="56">
        <v>84039</v>
      </c>
      <c r="H106" s="13">
        <v>42539</v>
      </c>
      <c r="I106" s="13">
        <v>77031</v>
      </c>
      <c r="J106" s="13">
        <v>31470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7972</v>
      </c>
      <c r="G108" s="56">
        <v>4300</v>
      </c>
      <c r="H108" s="13">
        <v>-4760</v>
      </c>
      <c r="I108" s="13">
        <v>-1516</v>
      </c>
      <c r="J108" s="13">
        <v>7665</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2.2319009025334702</v>
      </c>
      <c r="G111" s="55">
        <v>2.0716397414202001</v>
      </c>
      <c r="H111" s="14">
        <v>3.3257765301892501</v>
      </c>
      <c r="I111" s="14">
        <v>2.4619998679764801</v>
      </c>
      <c r="J111" s="14">
        <v>2.1490938492286902</v>
      </c>
      <c r="K111"/>
      <c r="L111"/>
      <c r="M111"/>
      <c r="N111"/>
      <c r="O111"/>
      <c r="P111" s="10"/>
      <c r="S111" s="25" t="s">
        <v>292</v>
      </c>
      <c r="T111" s="25">
        <v>4062444</v>
      </c>
    </row>
    <row r="112" spans="3:20" ht="11.25" customHeight="1" x14ac:dyDescent="0.2">
      <c r="C112" s="39">
        <v>284</v>
      </c>
      <c r="D112" s="3" t="s">
        <v>167</v>
      </c>
      <c r="E112"/>
      <c r="F112" s="14">
        <v>7.0728012378626302</v>
      </c>
      <c r="G112" s="55">
        <v>6.5551189149285696</v>
      </c>
      <c r="H112" s="14">
        <v>10.490545903535899</v>
      </c>
      <c r="I112" s="14">
        <v>7.7790473332205297</v>
      </c>
      <c r="J112" s="14">
        <v>6.8876298389101898</v>
      </c>
      <c r="K112"/>
      <c r="L112"/>
      <c r="M112"/>
      <c r="N112"/>
      <c r="O112"/>
      <c r="P112" s="10"/>
      <c r="S112" s="25" t="s">
        <v>36</v>
      </c>
      <c r="T112" s="25">
        <v>4057103</v>
      </c>
    </row>
    <row r="113" spans="2:20" ht="11.25" customHeight="1" x14ac:dyDescent="0.2">
      <c r="C113" s="39">
        <v>18791</v>
      </c>
      <c r="D113" s="76" t="s">
        <v>173</v>
      </c>
      <c r="E113" s="61"/>
      <c r="F113" s="100">
        <v>3.2369967722912398</v>
      </c>
      <c r="G113" s="101">
        <v>3.0003791370909298</v>
      </c>
      <c r="H113" s="100">
        <v>4.8772392609295601</v>
      </c>
      <c r="I113" s="100">
        <v>3.6985346846269298</v>
      </c>
      <c r="J113" s="100">
        <v>3.2527039493907899</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2F634807-3AAA-4D9A-8763-3EEBDB8C53C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1284-CBBE-4355-95EB-7EF4B1A7C404}">
  <sheetPr codeName="Sheet51">
    <outlinePr summaryRight="0"/>
    <pageSetUpPr autoPageBreaks="0"/>
  </sheetPr>
  <dimension ref="A1:AB460"/>
  <sheetViews>
    <sheetView showGridLines="0" zoomScaleNormal="100" workbookViewId="0">
      <selection activeCell="F42" sqref="F4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269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Algonquin Power &amp; Utilities Corp.</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_xll.SNL.Clients.Office.Excel.Functions.SNLTable(1,'AVA (2)'!F20:G20,'AVA (2)'!C24:C35,'AVA (2)'!F21:G21,,"Options:Curr=USD,Mag=SNLstandard,ConvMethod=SNLrecommended")</f>
        <v>SNLTable</v>
      </c>
      <c r="D20" s="10"/>
      <c r="E20" s="10"/>
      <c r="F20" s="22">
        <f>VLOOKUP(V40,S:T,2,FALSE)</f>
        <v>4142273</v>
      </c>
      <c r="G20" s="51">
        <f>F20</f>
        <v>4142273</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374</v>
      </c>
      <c r="H24" s="129"/>
      <c r="I24"/>
      <c r="J24"/>
      <c r="K24"/>
      <c r="L24"/>
      <c r="M24"/>
      <c r="N24"/>
      <c r="O24"/>
      <c r="P24" s="10"/>
      <c r="V24" t="str">
        <f>SUBSTITUTE(Company_Name,"&amp;","&amp;amp;")</f>
        <v>Algonquin Power &amp;amp; Utilities Corp.</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v>44497</v>
      </c>
      <c r="G26" s="78"/>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374</v>
      </c>
      <c r="G28" s="52" t="s">
        <v>374</v>
      </c>
      <c r="H28" s="129"/>
      <c r="I28"/>
      <c r="J28"/>
      <c r="K28"/>
      <c r="L28"/>
      <c r="M28"/>
      <c r="N28"/>
      <c r="O28"/>
      <c r="P28" s="10"/>
    </row>
    <row r="29" spans="3:27" ht="11.25" customHeight="1" x14ac:dyDescent="0.2">
      <c r="C29" s="48">
        <v>44952</v>
      </c>
      <c r="D29" s="76" t="s">
        <v>126</v>
      </c>
      <c r="E29" s="61"/>
      <c r="F29" s="77"/>
      <c r="G29" s="78"/>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_xll.SNL.Clients.Office.Excel.Functions.SNLTable(1,'AVA (2)'!F36:J36,'AVA (2)'!C41:C113,'AVA (2)'!F37:J37,,"Options:Curr=USD,Mag=SNLstandard,ConvMethod=SNLrecommended")</f>
        <v>SNLTable</v>
      </c>
      <c r="E36"/>
      <c r="F36" s="11">
        <f>F20</f>
        <v>4142273</v>
      </c>
      <c r="G36" s="54">
        <f>F20</f>
        <v>4142273</v>
      </c>
      <c r="H36" s="11">
        <f>F20</f>
        <v>4142273</v>
      </c>
      <c r="I36" s="11">
        <f>F20</f>
        <v>4142273</v>
      </c>
      <c r="J36" s="11">
        <f>F20</f>
        <v>4142273</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Algonquin Power &amp; Utilities Corp.</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40.682221604090401</v>
      </c>
      <c r="G42" s="55">
        <v>47.549868456465902</v>
      </c>
      <c r="H42" s="31">
        <v>42.453081399956503</v>
      </c>
      <c r="I42" s="14">
        <v>40.493282272008003</v>
      </c>
      <c r="J42" s="14">
        <v>39.237850147507999</v>
      </c>
      <c r="K42"/>
      <c r="L42"/>
      <c r="M42"/>
      <c r="N42"/>
      <c r="O42"/>
      <c r="P42" s="10"/>
      <c r="S42" s="25" t="s">
        <v>336</v>
      </c>
      <c r="T42" s="25">
        <v>4056935</v>
      </c>
      <c r="V42" s="8" t="str">
        <f>_xll.SNL.Clients.Office.Excel.Functions.SNLTable(1,'AVA (2)'!X42,'AVA (2)'!W48:W56,'AVA (2)'!X43,,"Options:Curr=USD,Mag=SNLstandard,ConvMethod=SNLrecommended")</f>
        <v>SNLTable</v>
      </c>
      <c r="W42" s="3"/>
      <c r="X42" s="7">
        <f>F36</f>
        <v>4142273</v>
      </c>
    </row>
    <row r="43" spans="3:24" ht="11.25" customHeight="1" x14ac:dyDescent="0.2">
      <c r="C43" s="39">
        <v>18869</v>
      </c>
      <c r="D43" s="3" t="s">
        <v>197</v>
      </c>
      <c r="E43"/>
      <c r="F43" s="14">
        <v>1.3212496523008399</v>
      </c>
      <c r="G43" s="55">
        <v>1.74594662035288</v>
      </c>
      <c r="H43" s="31">
        <v>2.1199078369955702</v>
      </c>
      <c r="I43" s="14">
        <v>2.49316944972895</v>
      </c>
      <c r="J43" s="14">
        <v>2.8547277987559299</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44.786770799579003</v>
      </c>
      <c r="G44" s="55">
        <v>43.260074228238601</v>
      </c>
      <c r="H44" s="31">
        <v>45.496666734531701</v>
      </c>
      <c r="I44" s="14">
        <v>45.367664674871001</v>
      </c>
      <c r="J44" s="14">
        <v>47.929157136656897</v>
      </c>
      <c r="K44"/>
      <c r="L44"/>
      <c r="M44"/>
      <c r="N44"/>
      <c r="O44"/>
      <c r="P44" s="10"/>
      <c r="S44" s="25" t="s">
        <v>409</v>
      </c>
      <c r="T44" s="25">
        <v>4024697</v>
      </c>
      <c r="V44" s="3"/>
      <c r="W44" s="3"/>
      <c r="X44" s="7">
        <v>1</v>
      </c>
    </row>
    <row r="45" spans="3:24" ht="11.25" customHeight="1" x14ac:dyDescent="0.2">
      <c r="C45" s="39">
        <v>18861</v>
      </c>
      <c r="D45" s="3" t="s">
        <v>164</v>
      </c>
      <c r="E45"/>
      <c r="F45" s="14">
        <v>42.231741134029797</v>
      </c>
      <c r="G45" s="55">
        <v>41.934985445471298</v>
      </c>
      <c r="H45" s="31">
        <v>42.877916456313798</v>
      </c>
      <c r="I45" s="14">
        <v>45.191153272312803</v>
      </c>
      <c r="J45" s="14">
        <v>47.737643050829902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1.9403170195534001</v>
      </c>
      <c r="G47" s="55">
        <v>1.97170993181631</v>
      </c>
      <c r="H47" s="14">
        <v>1.99121221496692</v>
      </c>
      <c r="I47" s="14">
        <v>2.4605336731641998</v>
      </c>
      <c r="J47" s="14">
        <v>2.4007599335535499</v>
      </c>
      <c r="K47"/>
      <c r="L47"/>
      <c r="M47"/>
      <c r="N47"/>
      <c r="O47"/>
      <c r="P47" s="10"/>
      <c r="S47" s="25" t="s">
        <v>216</v>
      </c>
      <c r="T47" s="25">
        <v>4056955</v>
      </c>
      <c r="V47" s="3"/>
      <c r="W47" s="3"/>
      <c r="X47" s="7"/>
    </row>
    <row r="48" spans="3:24" ht="11.25" customHeight="1" x14ac:dyDescent="0.2">
      <c r="C48" s="39">
        <v>18778</v>
      </c>
      <c r="D48" s="3" t="s">
        <v>198</v>
      </c>
      <c r="E48"/>
      <c r="F48" s="14">
        <v>1.86270537324838</v>
      </c>
      <c r="G48" s="55">
        <v>1.89018009637297</v>
      </c>
      <c r="H48" s="14">
        <v>1.90353312335577</v>
      </c>
      <c r="I48" s="14">
        <v>2.3384869213799799</v>
      </c>
      <c r="J48" s="14">
        <v>2.2841666717129199</v>
      </c>
      <c r="K48" s="4"/>
      <c r="L48" s="4"/>
      <c r="M48" s="4"/>
      <c r="N48" s="4"/>
      <c r="O48" s="4"/>
      <c r="P48" s="44"/>
      <c r="Q48" s="44"/>
      <c r="S48" s="25" t="s">
        <v>5</v>
      </c>
      <c r="T48" s="25">
        <v>4022309</v>
      </c>
      <c r="V48" s="17" t="s">
        <v>175</v>
      </c>
      <c r="W48" s="114">
        <v>7597</v>
      </c>
      <c r="X48" s="20">
        <v>834645</v>
      </c>
    </row>
    <row r="49" spans="3:28" ht="11.25" customHeight="1" x14ac:dyDescent="0.2">
      <c r="C49" s="39">
        <v>7270</v>
      </c>
      <c r="D49" s="3" t="s">
        <v>149</v>
      </c>
      <c r="E49"/>
      <c r="F49" s="14">
        <v>3.60169216526528</v>
      </c>
      <c r="G49" s="55">
        <v>7.0820627260435103</v>
      </c>
      <c r="H49" s="14">
        <v>5.6249393899321198</v>
      </c>
      <c r="I49" s="14">
        <v>3.5850523935365999</v>
      </c>
      <c r="J49" s="14">
        <v>3.77179730718384</v>
      </c>
      <c r="K49"/>
      <c r="L49"/>
      <c r="M49"/>
      <c r="N49"/>
      <c r="O49"/>
      <c r="P49" s="10"/>
      <c r="S49" s="25" t="s">
        <v>6</v>
      </c>
      <c r="T49" s="25">
        <v>4057038</v>
      </c>
      <c r="V49" s="17" t="s">
        <v>176</v>
      </c>
      <c r="W49" s="114">
        <v>7598</v>
      </c>
      <c r="X49" s="20">
        <v>125520</v>
      </c>
    </row>
    <row r="50" spans="3:28" ht="11.25" customHeight="1" x14ac:dyDescent="0.2">
      <c r="C50" s="39">
        <v>11512</v>
      </c>
      <c r="D50" s="3" t="s">
        <v>199</v>
      </c>
      <c r="E50"/>
      <c r="F50" s="14">
        <v>3.3867274898539099</v>
      </c>
      <c r="G50" s="55">
        <v>6.9051934746630899</v>
      </c>
      <c r="H50" s="14">
        <v>5.4347858127954396</v>
      </c>
      <c r="I50" s="14">
        <v>3.4096475069468299</v>
      </c>
      <c r="J50" s="14">
        <v>3.8783523150352202</v>
      </c>
      <c r="K50"/>
      <c r="L50"/>
      <c r="M50"/>
      <c r="N50"/>
      <c r="O50"/>
      <c r="P50" s="10"/>
      <c r="S50" s="25" t="s">
        <v>270</v>
      </c>
      <c r="T50" s="25">
        <v>4135391</v>
      </c>
      <c r="V50" s="18" t="s">
        <v>177</v>
      </c>
      <c r="W50" s="115">
        <v>7599</v>
      </c>
      <c r="X50" s="20">
        <v>374550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44951</v>
      </c>
    </row>
    <row r="52" spans="3:28" ht="11.25" customHeight="1" x14ac:dyDescent="0.2">
      <c r="C52" s="39">
        <v>18788</v>
      </c>
      <c r="D52" s="3" t="s">
        <v>211</v>
      </c>
      <c r="E52"/>
      <c r="F52" s="14">
        <v>8.3960931051250096</v>
      </c>
      <c r="G52" s="55">
        <v>3.2351232238596501</v>
      </c>
      <c r="H52" s="14">
        <v>3.7800909577130599</v>
      </c>
      <c r="I52" s="14">
        <v>6.4671184246476097</v>
      </c>
      <c r="J52" s="14" t="s">
        <v>320</v>
      </c>
      <c r="K52"/>
      <c r="L52"/>
      <c r="M52"/>
      <c r="N52"/>
      <c r="O52"/>
      <c r="P52" s="10"/>
      <c r="S52" s="25" t="s">
        <v>7</v>
      </c>
      <c r="T52" s="25">
        <v>4007308</v>
      </c>
      <c r="V52" s="19" t="s">
        <v>179</v>
      </c>
      <c r="W52" s="114">
        <v>7601</v>
      </c>
      <c r="X52" s="20">
        <v>1172284</v>
      </c>
    </row>
    <row r="53" spans="3:28" ht="11.25" customHeight="1" x14ac:dyDescent="0.2">
      <c r="C53" s="39">
        <v>18794</v>
      </c>
      <c r="D53" s="3" t="s">
        <v>200</v>
      </c>
      <c r="E53"/>
      <c r="F53" s="14">
        <v>2.2167315741754199</v>
      </c>
      <c r="G53" s="55">
        <v>3.92761888830224</v>
      </c>
      <c r="H53" s="14">
        <v>4.1224984571982697</v>
      </c>
      <c r="I53" s="14">
        <v>4.4395403568282497</v>
      </c>
      <c r="J53" s="14">
        <v>3.3379882173249</v>
      </c>
      <c r="K53"/>
      <c r="L53"/>
      <c r="M53"/>
      <c r="N53"/>
      <c r="O53"/>
      <c r="P53" s="10"/>
      <c r="S53" s="25" t="s">
        <v>218</v>
      </c>
      <c r="T53" s="25">
        <v>4272394</v>
      </c>
      <c r="V53" s="17" t="s">
        <v>180</v>
      </c>
      <c r="W53" s="114">
        <v>7602</v>
      </c>
      <c r="X53" s="20">
        <v>3671384</v>
      </c>
    </row>
    <row r="54" spans="3:28" ht="11.25" customHeight="1" x14ac:dyDescent="0.2">
      <c r="C54" s="39">
        <v>18792</v>
      </c>
      <c r="D54" s="3" t="s">
        <v>201</v>
      </c>
      <c r="E54"/>
      <c r="F54" s="14">
        <v>4.0466042547369501</v>
      </c>
      <c r="G54" s="55">
        <v>13.4052234422818</v>
      </c>
      <c r="H54" s="14">
        <v>14.7410174407032</v>
      </c>
      <c r="I54" s="14">
        <v>14.864824824535299</v>
      </c>
      <c r="J54" s="14" t="s">
        <v>320</v>
      </c>
      <c r="K54"/>
      <c r="L54"/>
      <c r="M54"/>
      <c r="N54"/>
      <c r="O54"/>
      <c r="P54" s="10"/>
      <c r="S54" s="25" t="s">
        <v>8</v>
      </c>
      <c r="T54" s="25">
        <v>4006321</v>
      </c>
      <c r="V54" s="26" t="s">
        <v>184</v>
      </c>
      <c r="W54" s="116"/>
      <c r="X54" s="20"/>
    </row>
    <row r="55" spans="3:28" ht="11.25" customHeight="1" x14ac:dyDescent="0.2">
      <c r="C55" s="39">
        <v>11576</v>
      </c>
      <c r="D55" s="3" t="s">
        <v>202</v>
      </c>
      <c r="E55"/>
      <c r="F55" s="14">
        <v>1.75143399791939</v>
      </c>
      <c r="G55" s="55">
        <v>3.7769245990304201</v>
      </c>
      <c r="H55" s="14">
        <v>4.36804637221194</v>
      </c>
      <c r="I55" s="14">
        <v>4.4864513075375703</v>
      </c>
      <c r="J55" s="14">
        <v>3.0957695319017899</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269</v>
      </c>
    </row>
    <row r="57" spans="3:28" ht="11.25" customHeight="1" x14ac:dyDescent="0.2">
      <c r="C57" s="39">
        <v>6419</v>
      </c>
      <c r="D57" s="3" t="s">
        <v>165</v>
      </c>
      <c r="E57"/>
      <c r="F57" s="14">
        <v>0.68786894231163798</v>
      </c>
      <c r="G57" s="55">
        <v>0.72765638541505295</v>
      </c>
      <c r="H57" s="14">
        <v>0.58847724828166703</v>
      </c>
      <c r="I57" s="14">
        <v>0.98521787402726801</v>
      </c>
      <c r="J57" s="14">
        <v>0.88358775242451604</v>
      </c>
      <c r="K57"/>
      <c r="L57"/>
      <c r="M57"/>
      <c r="N57"/>
      <c r="O57"/>
      <c r="P57" s="10"/>
      <c r="S57" s="25" t="s">
        <v>339</v>
      </c>
      <c r="T57" s="25">
        <v>4963960</v>
      </c>
    </row>
    <row r="58" spans="3:28" ht="11.25" customHeight="1" x14ac:dyDescent="0.2">
      <c r="C58" s="39">
        <v>4963</v>
      </c>
      <c r="D58" s="3" t="s">
        <v>203</v>
      </c>
      <c r="E58"/>
      <c r="F58" s="14">
        <v>0.84627040702219503</v>
      </c>
      <c r="G58" s="55">
        <v>0.80648229748560196</v>
      </c>
      <c r="H58" s="14">
        <v>0.89759916670354301</v>
      </c>
      <c r="I58" s="14">
        <v>0.90699906586086598</v>
      </c>
      <c r="J58" s="14">
        <v>0.93198066323303497</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834645</v>
      </c>
      <c r="G61" s="56">
        <v>334352</v>
      </c>
      <c r="H61" s="13">
        <v>225552</v>
      </c>
      <c r="I61" s="13">
        <v>13048</v>
      </c>
      <c r="J61" s="13">
        <v>12364</v>
      </c>
      <c r="K61"/>
      <c r="L61"/>
      <c r="M61"/>
      <c r="N61"/>
      <c r="O61"/>
      <c r="P61" s="10"/>
      <c r="S61" s="25" t="s">
        <v>410</v>
      </c>
      <c r="T61" s="25">
        <v>4086899</v>
      </c>
      <c r="V61" s="28" t="s">
        <v>149</v>
      </c>
      <c r="X61" s="27">
        <f>IF(ISNUMBER(F49),F49,NA())</f>
        <v>3.60169216526528</v>
      </c>
      <c r="Y61" s="27">
        <f>IF(ISNUMBER(G49),G49,NA())</f>
        <v>7.0820627260435103</v>
      </c>
      <c r="Z61" s="27">
        <f>IF(ISNUMBER(H49),H49,NA())</f>
        <v>5.6249393899321198</v>
      </c>
      <c r="AA61" s="27">
        <f>IF(ISNUMBER(I49),I49,NA())</f>
        <v>3.5850523935365999</v>
      </c>
      <c r="AB61" s="27">
        <f>IF(ISNUMBER(J49),J49,NA())</f>
        <v>3.77179730718384</v>
      </c>
    </row>
    <row r="62" spans="3:28" ht="11.25" customHeight="1" x14ac:dyDescent="0.2">
      <c r="C62" s="39">
        <v>7598</v>
      </c>
      <c r="D62" s="3" t="s">
        <v>205</v>
      </c>
      <c r="E62"/>
      <c r="F62" s="13">
        <v>125520</v>
      </c>
      <c r="G62" s="56">
        <v>422609</v>
      </c>
      <c r="H62" s="13">
        <v>118052</v>
      </c>
      <c r="I62" s="13">
        <v>308917</v>
      </c>
      <c r="J62" s="13" t="s">
        <v>320</v>
      </c>
      <c r="K62"/>
      <c r="L62"/>
      <c r="M62"/>
      <c r="N62"/>
      <c r="O62"/>
      <c r="P62" s="10"/>
      <c r="S62" s="25" t="s">
        <v>11</v>
      </c>
      <c r="T62" s="25">
        <v>4056975</v>
      </c>
      <c r="V62" s="118" t="s">
        <v>188</v>
      </c>
    </row>
    <row r="63" spans="3:28" ht="11.25" customHeight="1" x14ac:dyDescent="0.2">
      <c r="C63" s="39">
        <v>7599</v>
      </c>
      <c r="D63" s="3" t="s">
        <v>206</v>
      </c>
      <c r="E63"/>
      <c r="F63" s="13">
        <v>374550</v>
      </c>
      <c r="G63" s="56">
        <v>111427</v>
      </c>
      <c r="H63" s="13">
        <v>351766</v>
      </c>
      <c r="I63" s="13">
        <v>111880</v>
      </c>
      <c r="J63" s="13" t="s">
        <v>320</v>
      </c>
      <c r="K63"/>
      <c r="L63"/>
      <c r="M63"/>
      <c r="N63"/>
      <c r="O63"/>
      <c r="P63" s="10"/>
      <c r="S63" s="25" t="s">
        <v>271</v>
      </c>
      <c r="T63" s="25">
        <v>4098671</v>
      </c>
      <c r="V63" s="28" t="s">
        <v>189</v>
      </c>
    </row>
    <row r="64" spans="3:28" ht="11.25" customHeight="1" x14ac:dyDescent="0.2">
      <c r="C64" s="39">
        <v>7600</v>
      </c>
      <c r="D64" s="3" t="s">
        <v>207</v>
      </c>
      <c r="E64"/>
      <c r="F64" s="13">
        <v>44951</v>
      </c>
      <c r="G64" s="56">
        <v>240151</v>
      </c>
      <c r="H64" s="13">
        <v>98017</v>
      </c>
      <c r="I64" s="13">
        <v>343737</v>
      </c>
      <c r="J64" s="13" t="s">
        <v>320</v>
      </c>
      <c r="K64"/>
      <c r="L64"/>
      <c r="M64"/>
      <c r="N64"/>
      <c r="O64"/>
      <c r="P64" s="10"/>
      <c r="S64" s="25" t="s">
        <v>396</v>
      </c>
      <c r="T64" s="25">
        <v>4545218</v>
      </c>
      <c r="V64" s="28" t="s">
        <v>190</v>
      </c>
    </row>
    <row r="65" spans="3:28" ht="11.25" customHeight="1" x14ac:dyDescent="0.2">
      <c r="C65" s="39">
        <v>7601</v>
      </c>
      <c r="D65" s="3" t="s">
        <v>208</v>
      </c>
      <c r="E65"/>
      <c r="F65" s="13">
        <v>1172284</v>
      </c>
      <c r="G65" s="56">
        <v>45451</v>
      </c>
      <c r="H65" s="13">
        <v>216282</v>
      </c>
      <c r="I65" s="13">
        <v>481859</v>
      </c>
      <c r="J65" s="13" t="s">
        <v>320</v>
      </c>
      <c r="K65"/>
      <c r="L65"/>
      <c r="M65"/>
      <c r="N65"/>
      <c r="O65"/>
      <c r="P65" s="10"/>
      <c r="S65" s="25" t="s">
        <v>219</v>
      </c>
      <c r="T65" s="25">
        <v>4057157</v>
      </c>
      <c r="V65" s="28" t="s">
        <v>165</v>
      </c>
      <c r="X65" s="27">
        <f>IF(ISNUMBER(F57),F57,NA())</f>
        <v>0.68786894231163798</v>
      </c>
      <c r="Y65" s="27">
        <f>IF(ISNUMBER(G57),G57,NA())</f>
        <v>0.72765638541505295</v>
      </c>
      <c r="Z65" s="27">
        <f>IF(ISNUMBER(H57),H57,NA())</f>
        <v>0.58847724828166703</v>
      </c>
      <c r="AA65" s="27">
        <f>IF(ISNUMBER(I57),I57,NA())</f>
        <v>0.98521787402726801</v>
      </c>
      <c r="AB65" s="27">
        <f>IF(ISNUMBER(J57),J57,NA())</f>
        <v>0.88358775242451604</v>
      </c>
    </row>
    <row r="66" spans="3:28" ht="11.25" customHeight="1" x14ac:dyDescent="0.2">
      <c r="C66" s="39">
        <v>7602</v>
      </c>
      <c r="D66" s="3" t="s">
        <v>209</v>
      </c>
      <c r="E66"/>
      <c r="F66" s="13">
        <v>3671384</v>
      </c>
      <c r="G66" s="56">
        <v>3606944</v>
      </c>
      <c r="H66" s="13">
        <v>2935992</v>
      </c>
      <c r="I66" s="13">
        <v>2090772</v>
      </c>
      <c r="J66" s="13" t="s">
        <v>320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40.682221604090401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1.3212496523008399</v>
      </c>
    </row>
    <row r="69" spans="3:28" ht="11.25" customHeight="1" x14ac:dyDescent="0.2">
      <c r="C69" s="39">
        <v>18626</v>
      </c>
      <c r="D69" s="3" t="s">
        <v>135</v>
      </c>
      <c r="F69" s="13">
        <v>2285479</v>
      </c>
      <c r="G69" s="56">
        <v>1676991</v>
      </c>
      <c r="H69" s="13">
        <v>1626392</v>
      </c>
      <c r="I69" s="13">
        <v>1648463</v>
      </c>
      <c r="J69" s="13">
        <v>1521938</v>
      </c>
      <c r="K69" s="4"/>
      <c r="L69" s="4"/>
      <c r="M69" s="4"/>
      <c r="N69"/>
      <c r="O69"/>
      <c r="P69" s="10"/>
      <c r="S69" s="25" t="s">
        <v>341</v>
      </c>
      <c r="T69" s="25">
        <v>4057049</v>
      </c>
      <c r="V69" s="28" t="str">
        <f>"Total Debt -"</f>
        <v>Total Debt -</v>
      </c>
      <c r="X69" s="47">
        <f>F44</f>
        <v>44.786770799579003</v>
      </c>
    </row>
    <row r="70" spans="3:28" ht="11.25" customHeight="1" x14ac:dyDescent="0.2">
      <c r="C70" s="39">
        <v>18630</v>
      </c>
      <c r="D70" s="3" t="s">
        <v>136</v>
      </c>
      <c r="F70" s="13">
        <v>548762</v>
      </c>
      <c r="G70" s="56">
        <v>260754</v>
      </c>
      <c r="H70" s="13">
        <v>281975</v>
      </c>
      <c r="I70" s="13">
        <v>319530</v>
      </c>
      <c r="J70" s="13">
        <v>261633</v>
      </c>
      <c r="K70"/>
      <c r="L70"/>
      <c r="M70"/>
      <c r="N70"/>
      <c r="O70"/>
      <c r="P70" s="10"/>
      <c r="S70" s="25" t="s">
        <v>14</v>
      </c>
      <c r="T70" s="25">
        <v>4010420</v>
      </c>
      <c r="V70" s="118" t="s">
        <v>212</v>
      </c>
    </row>
    <row r="71" spans="3:28" ht="11.25" customHeight="1" x14ac:dyDescent="0.2">
      <c r="C71" s="39">
        <v>18631</v>
      </c>
      <c r="D71" s="3" t="s">
        <v>137</v>
      </c>
      <c r="F71" s="13">
        <v>194174</v>
      </c>
      <c r="G71" s="56">
        <v>144271</v>
      </c>
      <c r="H71" s="13">
        <v>170487</v>
      </c>
      <c r="I71" s="13">
        <v>183012</v>
      </c>
      <c r="J71" s="13">
        <v>141689</v>
      </c>
      <c r="K71"/>
      <c r="L71"/>
      <c r="M71"/>
      <c r="N71"/>
      <c r="O71"/>
      <c r="P71" s="10"/>
      <c r="S71" s="25" t="s">
        <v>15</v>
      </c>
      <c r="T71" s="25">
        <v>4065694</v>
      </c>
      <c r="V71" s="28" t="s">
        <v>211</v>
      </c>
      <c r="X71" s="27">
        <f>IF(ISNUMBER(F52),F52,NA())</f>
        <v>8.3960931051250096</v>
      </c>
      <c r="Y71" s="27">
        <f>IF(ISNUMBER(G52),G52,NA())</f>
        <v>3.2351232238596501</v>
      </c>
      <c r="Z71" s="27">
        <f>IF(ISNUMBER(H52),H52,NA())</f>
        <v>3.7800909577130599</v>
      </c>
      <c r="AA71" s="27">
        <f>IF(ISNUMBER(I52),I52,NA())</f>
        <v>6.4671184246476097</v>
      </c>
      <c r="AB71" s="27" t="e">
        <f>IF(ISNUMBER(J52),J52,NA())</f>
        <v>#N/A</v>
      </c>
    </row>
    <row r="72" spans="3:28" ht="11.25" customHeight="1" x14ac:dyDescent="0.2">
      <c r="C72" s="39">
        <v>18632</v>
      </c>
      <c r="D72" s="3" t="s">
        <v>138</v>
      </c>
      <c r="E72" s="5"/>
      <c r="F72" s="13">
        <v>665628</v>
      </c>
      <c r="G72" s="56">
        <v>500220</v>
      </c>
      <c r="H72" s="13">
        <v>454689</v>
      </c>
      <c r="I72" s="13">
        <v>445266</v>
      </c>
      <c r="J72" s="13">
        <v>430631</v>
      </c>
      <c r="K72"/>
      <c r="L72"/>
      <c r="M72"/>
      <c r="N72"/>
      <c r="O72"/>
      <c r="P72" s="10"/>
      <c r="S72" s="25" t="s">
        <v>272</v>
      </c>
      <c r="T72" s="25">
        <v>4082886</v>
      </c>
    </row>
    <row r="73" spans="3:28" ht="11.25" customHeight="1" x14ac:dyDescent="0.2">
      <c r="C73" s="39">
        <v>18636</v>
      </c>
      <c r="D73" s="3" t="s">
        <v>139</v>
      </c>
      <c r="F73" s="13">
        <v>402963</v>
      </c>
      <c r="G73" s="56">
        <v>314123</v>
      </c>
      <c r="H73" s="13">
        <v>284304</v>
      </c>
      <c r="I73" s="13">
        <v>260772</v>
      </c>
      <c r="J73" s="13">
        <v>251314</v>
      </c>
      <c r="K73"/>
      <c r="L73"/>
      <c r="M73"/>
      <c r="N73"/>
      <c r="O73"/>
      <c r="P73" s="10"/>
      <c r="S73" s="25" t="s">
        <v>397</v>
      </c>
      <c r="T73" s="25">
        <v>4235589</v>
      </c>
    </row>
    <row r="74" spans="3:28" ht="11.25" customHeight="1" x14ac:dyDescent="0.2">
      <c r="C74" s="39">
        <v>18635</v>
      </c>
      <c r="D74" s="3" t="s">
        <v>140</v>
      </c>
      <c r="F74" s="13">
        <v>83761</v>
      </c>
      <c r="G74" s="56">
        <v>73597</v>
      </c>
      <c r="H74" s="13">
        <v>68090</v>
      </c>
      <c r="I74" s="13">
        <v>61506</v>
      </c>
      <c r="J74" s="13">
        <v>59143</v>
      </c>
      <c r="K74"/>
      <c r="L74"/>
      <c r="M74"/>
      <c r="N74"/>
      <c r="O74"/>
      <c r="P74" s="10"/>
      <c r="S74" s="25" t="s">
        <v>289</v>
      </c>
      <c r="T74" s="25">
        <v>4304864</v>
      </c>
    </row>
    <row r="75" spans="3:28" ht="11.25" customHeight="1" x14ac:dyDescent="0.2">
      <c r="C75" s="39">
        <v>18634</v>
      </c>
      <c r="D75" s="3" t="s">
        <v>141</v>
      </c>
      <c r="F75" s="13">
        <v>1895288</v>
      </c>
      <c r="G75" s="56">
        <v>1292965</v>
      </c>
      <c r="H75" s="13">
        <v>1259545</v>
      </c>
      <c r="I75" s="13">
        <v>1270086</v>
      </c>
      <c r="J75" s="13">
        <v>1144410</v>
      </c>
      <c r="K75"/>
      <c r="L75"/>
      <c r="M75"/>
      <c r="N75"/>
      <c r="O75"/>
      <c r="P75" s="10"/>
      <c r="S75" s="25" t="s">
        <v>16</v>
      </c>
      <c r="T75" s="25">
        <v>4056958</v>
      </c>
    </row>
    <row r="76" spans="3:28" ht="11.25" customHeight="1" x14ac:dyDescent="0.2">
      <c r="C76" s="39">
        <v>6200</v>
      </c>
      <c r="D76" s="3" t="s">
        <v>142</v>
      </c>
      <c r="F76" s="13">
        <v>754749</v>
      </c>
      <c r="G76" s="56">
        <v>1288468</v>
      </c>
      <c r="H76" s="13">
        <v>1020859</v>
      </c>
      <c r="I76" s="13">
        <v>545351</v>
      </c>
      <c r="J76" s="13">
        <v>587729</v>
      </c>
      <c r="K76"/>
      <c r="L76"/>
      <c r="M76"/>
      <c r="N76"/>
      <c r="O76"/>
      <c r="P76" s="10"/>
      <c r="S76" s="25" t="s">
        <v>313</v>
      </c>
      <c r="T76" s="25">
        <v>4246977</v>
      </c>
    </row>
    <row r="77" spans="3:28" ht="11.25" customHeight="1" x14ac:dyDescent="0.2">
      <c r="C77" s="39">
        <v>28017</v>
      </c>
      <c r="D77" s="3" t="s">
        <v>151</v>
      </c>
      <c r="E77"/>
      <c r="F77" s="13">
        <v>740193</v>
      </c>
      <c r="G77" s="56">
        <v>1314300</v>
      </c>
      <c r="H77" s="13">
        <v>1032468</v>
      </c>
      <c r="I77" s="13">
        <v>546038</v>
      </c>
      <c r="J77" s="13">
        <v>635437</v>
      </c>
      <c r="K77"/>
      <c r="L77"/>
      <c r="M77"/>
      <c r="N77"/>
      <c r="O77"/>
      <c r="P77" s="10"/>
      <c r="S77" s="25" t="s">
        <v>273</v>
      </c>
      <c r="T77" s="25">
        <v>4142320</v>
      </c>
    </row>
    <row r="78" spans="3:28" ht="11.25" customHeight="1" x14ac:dyDescent="0.2">
      <c r="C78" s="39">
        <v>4424</v>
      </c>
      <c r="D78" s="3" t="s">
        <v>143</v>
      </c>
      <c r="F78" s="13">
        <v>142232</v>
      </c>
      <c r="G78" s="56">
        <v>792411</v>
      </c>
      <c r="H78" s="13">
        <v>555067</v>
      </c>
      <c r="I78" s="13">
        <v>132461</v>
      </c>
      <c r="J78" s="13">
        <v>175132</v>
      </c>
      <c r="K78"/>
      <c r="L78"/>
      <c r="M78"/>
      <c r="N78"/>
      <c r="O78"/>
      <c r="P78" s="10"/>
      <c r="S78" s="25" t="s">
        <v>274</v>
      </c>
      <c r="T78" s="25">
        <v>4237697</v>
      </c>
    </row>
    <row r="79" spans="3:28" ht="11.25" customHeight="1" x14ac:dyDescent="0.2">
      <c r="C79" s="39">
        <v>4427</v>
      </c>
      <c r="D79" s="3" t="s">
        <v>144</v>
      </c>
      <c r="F79" s="13">
        <v>-43425</v>
      </c>
      <c r="G79" s="56">
        <v>64583</v>
      </c>
      <c r="H79" s="13">
        <v>70117</v>
      </c>
      <c r="I79" s="13">
        <v>53372</v>
      </c>
      <c r="J79" s="13">
        <v>73427</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185657</v>
      </c>
      <c r="G81" s="93">
        <v>727828</v>
      </c>
      <c r="H81" s="92">
        <v>484950</v>
      </c>
      <c r="I81" s="92">
        <v>79089</v>
      </c>
      <c r="J81" s="92">
        <v>101705</v>
      </c>
      <c r="K81"/>
      <c r="L81"/>
      <c r="M81"/>
      <c r="N81"/>
      <c r="O81"/>
      <c r="P81" s="10"/>
      <c r="S81" s="25" t="s">
        <v>276</v>
      </c>
      <c r="T81" s="25">
        <v>4276419</v>
      </c>
    </row>
    <row r="82" spans="3:20" ht="11.25" customHeight="1" x14ac:dyDescent="0.2">
      <c r="C82" s="39">
        <v>833</v>
      </c>
      <c r="D82" s="94" t="s">
        <v>147</v>
      </c>
      <c r="E82" s="95"/>
      <c r="F82" s="96">
        <v>185657</v>
      </c>
      <c r="G82" s="97">
        <v>727828</v>
      </c>
      <c r="H82" s="96">
        <v>484950</v>
      </c>
      <c r="I82" s="96">
        <v>79089</v>
      </c>
      <c r="J82" s="96">
        <v>101705</v>
      </c>
      <c r="K82"/>
      <c r="L82"/>
      <c r="M82"/>
      <c r="N82"/>
      <c r="O82"/>
      <c r="P82" s="10"/>
      <c r="S82" s="25" t="s">
        <v>17</v>
      </c>
      <c r="T82" s="25">
        <v>4057059</v>
      </c>
    </row>
    <row r="83" spans="3:20" ht="11.25" customHeight="1" x14ac:dyDescent="0.2">
      <c r="C83" s="39">
        <v>47814</v>
      </c>
      <c r="D83" s="32" t="s">
        <v>191</v>
      </c>
      <c r="F83" s="13">
        <v>-79202</v>
      </c>
      <c r="G83" s="56">
        <v>-54635</v>
      </c>
      <c r="H83" s="13">
        <v>-45934</v>
      </c>
      <c r="I83" s="13">
        <v>-105899</v>
      </c>
      <c r="J83" s="13">
        <v>-47770</v>
      </c>
      <c r="K83" s="16"/>
      <c r="L83"/>
      <c r="M83"/>
      <c r="N83"/>
      <c r="O83"/>
      <c r="P83" s="10"/>
      <c r="S83" s="25" t="s">
        <v>18</v>
      </c>
      <c r="T83" s="25">
        <v>4057141</v>
      </c>
    </row>
    <row r="84" spans="3:20" ht="11.25" customHeight="1" x14ac:dyDescent="0.2">
      <c r="C84" s="39">
        <v>47813</v>
      </c>
      <c r="D84" s="29" t="s">
        <v>192</v>
      </c>
      <c r="E84"/>
      <c r="F84" s="13">
        <v>264859</v>
      </c>
      <c r="G84" s="56">
        <v>782463</v>
      </c>
      <c r="H84" s="13">
        <v>530884</v>
      </c>
      <c r="I84" s="13">
        <v>184988</v>
      </c>
      <c r="J84" s="13">
        <v>149475</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938743</v>
      </c>
      <c r="G87" s="56">
        <v>695200</v>
      </c>
      <c r="H87" s="13">
        <v>513191</v>
      </c>
      <c r="I87" s="13">
        <v>491605</v>
      </c>
      <c r="J87" s="13">
        <v>498370</v>
      </c>
      <c r="K87"/>
      <c r="L87"/>
      <c r="M87"/>
      <c r="N87"/>
      <c r="O87"/>
      <c r="P87" s="10"/>
      <c r="S87" s="25" t="s">
        <v>21</v>
      </c>
      <c r="T87" s="25">
        <v>4057039</v>
      </c>
    </row>
    <row r="88" spans="3:20" ht="11.25" customHeight="1" x14ac:dyDescent="0.2">
      <c r="C88" s="39">
        <v>18807</v>
      </c>
      <c r="D88" s="3" t="s">
        <v>153</v>
      </c>
      <c r="E88"/>
      <c r="F88" s="13">
        <v>11042446</v>
      </c>
      <c r="G88" s="56">
        <v>8241838</v>
      </c>
      <c r="H88" s="13">
        <v>7240980</v>
      </c>
      <c r="I88" s="13">
        <v>6393558</v>
      </c>
      <c r="J88" s="13">
        <v>6304897</v>
      </c>
      <c r="K88"/>
      <c r="L88"/>
      <c r="M88"/>
      <c r="N88"/>
      <c r="O88"/>
      <c r="P88" s="10"/>
      <c r="S88" s="25" t="s">
        <v>22</v>
      </c>
      <c r="T88" s="25">
        <v>4057113</v>
      </c>
    </row>
    <row r="89" spans="3:20" ht="11.25" customHeight="1" x14ac:dyDescent="0.2">
      <c r="C89" s="39">
        <v>18851</v>
      </c>
      <c r="D89" s="3" t="s">
        <v>154</v>
      </c>
      <c r="E89"/>
      <c r="F89" s="13">
        <v>17136</v>
      </c>
      <c r="G89" s="56">
        <v>39001</v>
      </c>
      <c r="H89" s="13">
        <v>72221</v>
      </c>
      <c r="I89" s="13">
        <v>53192</v>
      </c>
      <c r="J89" s="13">
        <v>54115</v>
      </c>
      <c r="K89"/>
      <c r="L89"/>
      <c r="M89"/>
      <c r="N89"/>
      <c r="O89"/>
      <c r="P89" s="10"/>
      <c r="S89" s="25" t="s">
        <v>342</v>
      </c>
      <c r="T89" s="25">
        <v>4393379</v>
      </c>
    </row>
    <row r="90" spans="3:20" ht="11.25" customHeight="1" x14ac:dyDescent="0.2">
      <c r="C90" s="39">
        <v>18823</v>
      </c>
      <c r="D90" s="3" t="s">
        <v>155</v>
      </c>
      <c r="E90"/>
      <c r="F90" s="13">
        <v>2344282</v>
      </c>
      <c r="G90" s="56">
        <v>2053795</v>
      </c>
      <c r="H90" s="13">
        <v>1416115</v>
      </c>
      <c r="I90" s="13">
        <v>34361</v>
      </c>
      <c r="J90" s="13">
        <v>32267</v>
      </c>
      <c r="K90"/>
      <c r="L90"/>
      <c r="M90"/>
      <c r="N90"/>
      <c r="O90"/>
      <c r="P90" s="10"/>
      <c r="S90" s="25" t="s">
        <v>290</v>
      </c>
      <c r="T90" s="25">
        <v>4056937</v>
      </c>
    </row>
    <row r="91" spans="3:20" ht="11.25" customHeight="1" x14ac:dyDescent="0.2">
      <c r="C91" s="39">
        <v>3706</v>
      </c>
      <c r="D91" s="23" t="s">
        <v>156</v>
      </c>
      <c r="E91" s="10"/>
      <c r="F91" s="92">
        <v>1306360</v>
      </c>
      <c r="G91" s="93">
        <v>1323303</v>
      </c>
      <c r="H91" s="92">
        <v>1079312</v>
      </c>
      <c r="I91" s="92">
        <v>1009276</v>
      </c>
      <c r="J91" s="92">
        <v>1005385</v>
      </c>
      <c r="K91"/>
      <c r="L91"/>
      <c r="M91"/>
      <c r="N91"/>
      <c r="O91"/>
      <c r="P91" s="10"/>
      <c r="S91" s="25" t="s">
        <v>23</v>
      </c>
      <c r="T91" s="25">
        <v>4056982</v>
      </c>
    </row>
    <row r="92" spans="3:20" ht="11.25" customHeight="1" x14ac:dyDescent="0.2">
      <c r="C92" s="39">
        <v>220</v>
      </c>
      <c r="D92" s="98" t="s">
        <v>157</v>
      </c>
      <c r="E92" s="95"/>
      <c r="F92" s="96">
        <v>16785836</v>
      </c>
      <c r="G92" s="97">
        <v>13224149</v>
      </c>
      <c r="H92" s="96">
        <v>10920786</v>
      </c>
      <c r="I92" s="96">
        <v>9398589</v>
      </c>
      <c r="J92" s="96">
        <v>8395567</v>
      </c>
      <c r="K92"/>
      <c r="L92"/>
      <c r="M92"/>
      <c r="N92"/>
      <c r="O92"/>
      <c r="P92" s="10"/>
      <c r="S92" s="25" t="s">
        <v>24</v>
      </c>
      <c r="T92" s="25">
        <v>4004172</v>
      </c>
    </row>
    <row r="93" spans="3:20" ht="11.25" customHeight="1" x14ac:dyDescent="0.2">
      <c r="C93" s="39">
        <v>6361</v>
      </c>
      <c r="D93" s="3" t="s">
        <v>158</v>
      </c>
      <c r="E93"/>
      <c r="F93" s="13">
        <v>1364712</v>
      </c>
      <c r="G93" s="56">
        <v>955396</v>
      </c>
      <c r="H93" s="13">
        <v>872066</v>
      </c>
      <c r="I93" s="13">
        <v>498981</v>
      </c>
      <c r="J93" s="13">
        <v>564030</v>
      </c>
      <c r="K93"/>
      <c r="L93"/>
      <c r="M93"/>
      <c r="N93"/>
      <c r="O93"/>
      <c r="P93" s="10"/>
      <c r="S93" s="25" t="s">
        <v>25</v>
      </c>
      <c r="T93" s="25">
        <v>4000672</v>
      </c>
    </row>
    <row r="94" spans="3:20" ht="11.25" customHeight="1" x14ac:dyDescent="0.2">
      <c r="C94" s="39">
        <v>6148</v>
      </c>
      <c r="D94" s="3" t="s">
        <v>159</v>
      </c>
      <c r="E94"/>
      <c r="F94" s="13">
        <v>5890838</v>
      </c>
      <c r="G94" s="56">
        <v>4426582</v>
      </c>
      <c r="H94" s="13">
        <v>3727689</v>
      </c>
      <c r="I94" s="13">
        <v>3340601</v>
      </c>
      <c r="J94" s="13">
        <v>3081905</v>
      </c>
      <c r="K94"/>
      <c r="L94"/>
      <c r="M94"/>
      <c r="N94"/>
      <c r="O94"/>
      <c r="P94" s="10"/>
      <c r="S94" s="25" t="s">
        <v>26</v>
      </c>
      <c r="T94" s="25">
        <v>4059402</v>
      </c>
    </row>
    <row r="95" spans="3:20" ht="11.25" customHeight="1" x14ac:dyDescent="0.2">
      <c r="C95" s="39">
        <v>18082</v>
      </c>
      <c r="D95" s="3" t="s">
        <v>160</v>
      </c>
      <c r="E95"/>
      <c r="F95" s="13">
        <v>480051</v>
      </c>
      <c r="G95" s="56">
        <v>311195</v>
      </c>
      <c r="H95" s="13">
        <v>222567</v>
      </c>
      <c r="I95" s="13">
        <v>238814</v>
      </c>
      <c r="J95" s="13">
        <v>227387</v>
      </c>
      <c r="K95"/>
      <c r="L95"/>
      <c r="M95"/>
      <c r="N95"/>
      <c r="O95"/>
      <c r="P95" s="10"/>
      <c r="S95" s="25" t="s">
        <v>27</v>
      </c>
      <c r="T95" s="25">
        <v>4057080</v>
      </c>
    </row>
    <row r="96" spans="3:20" ht="11.25" customHeight="1" x14ac:dyDescent="0.2">
      <c r="C96" s="39">
        <v>845</v>
      </c>
      <c r="D96" s="3" t="s">
        <v>174</v>
      </c>
      <c r="E96"/>
      <c r="F96" s="13">
        <v>6247235</v>
      </c>
      <c r="G96" s="56">
        <v>4566456</v>
      </c>
      <c r="H96" s="13">
        <v>3955356</v>
      </c>
      <c r="I96" s="13">
        <v>3353649</v>
      </c>
      <c r="J96" s="13">
        <v>3094269</v>
      </c>
      <c r="K96"/>
      <c r="L96"/>
      <c r="M96"/>
      <c r="N96"/>
      <c r="O96"/>
      <c r="P96" s="10"/>
      <c r="S96" s="25" t="s">
        <v>28</v>
      </c>
      <c r="T96" s="25">
        <v>4057041</v>
      </c>
    </row>
    <row r="97" spans="3:20" ht="11.25" customHeight="1" x14ac:dyDescent="0.2">
      <c r="C97" s="39">
        <v>49691</v>
      </c>
      <c r="D97" s="32" t="s">
        <v>193</v>
      </c>
      <c r="E97"/>
      <c r="F97" s="13">
        <v>5858997</v>
      </c>
      <c r="G97" s="56">
        <v>5203578</v>
      </c>
      <c r="H97" s="13">
        <v>3875054</v>
      </c>
      <c r="I97" s="13">
        <v>3177626</v>
      </c>
      <c r="J97" s="13">
        <v>2717464</v>
      </c>
      <c r="K97"/>
      <c r="L97"/>
      <c r="M97"/>
      <c r="N97"/>
      <c r="O97"/>
      <c r="P97" s="10"/>
      <c r="S97" s="25" t="s">
        <v>432</v>
      </c>
      <c r="T97" s="25">
        <v>4072145</v>
      </c>
    </row>
    <row r="98" spans="3:20" ht="11.25" customHeight="1" x14ac:dyDescent="0.2">
      <c r="C98" s="48">
        <v>47772</v>
      </c>
      <c r="D98" s="99" t="s">
        <v>194</v>
      </c>
      <c r="E98" s="10"/>
      <c r="F98" s="92">
        <v>1523082</v>
      </c>
      <c r="G98" s="93">
        <v>458612</v>
      </c>
      <c r="H98" s="92">
        <v>531541</v>
      </c>
      <c r="I98" s="92">
        <v>519896</v>
      </c>
      <c r="J98" s="92">
        <v>602636</v>
      </c>
      <c r="K98"/>
      <c r="L98"/>
      <c r="M98"/>
      <c r="N98"/>
      <c r="O98"/>
      <c r="P98" s="10"/>
      <c r="S98" s="25" t="s">
        <v>29</v>
      </c>
      <c r="T98" s="25">
        <v>4057081</v>
      </c>
    </row>
    <row r="99" spans="3:20" ht="11.25" customHeight="1" x14ac:dyDescent="0.2">
      <c r="C99" s="39">
        <v>3800</v>
      </c>
      <c r="D99" s="94" t="s">
        <v>161</v>
      </c>
      <c r="E99" s="95"/>
      <c r="F99" s="96">
        <v>7382079</v>
      </c>
      <c r="G99" s="97">
        <v>5662190</v>
      </c>
      <c r="H99" s="96">
        <v>4406595</v>
      </c>
      <c r="I99" s="96">
        <v>3697522</v>
      </c>
      <c r="J99" s="96">
        <v>3320100</v>
      </c>
      <c r="K99"/>
      <c r="L99"/>
      <c r="M99"/>
      <c r="N99"/>
      <c r="O99"/>
      <c r="P99" s="10"/>
      <c r="S99" s="25" t="s">
        <v>282</v>
      </c>
      <c r="T99" s="25">
        <v>4420429</v>
      </c>
    </row>
    <row r="100" spans="3:20" ht="11.25" customHeight="1" x14ac:dyDescent="0.2">
      <c r="C100" s="39">
        <v>18081</v>
      </c>
      <c r="D100" s="3" t="s">
        <v>163</v>
      </c>
      <c r="E100"/>
      <c r="F100" s="13">
        <v>319526</v>
      </c>
      <c r="G100" s="56">
        <v>327175</v>
      </c>
      <c r="H100" s="13">
        <v>331776</v>
      </c>
      <c r="I100" s="13">
        <v>340986</v>
      </c>
      <c r="J100" s="13">
        <v>41553</v>
      </c>
      <c r="K100"/>
      <c r="L100"/>
      <c r="M100"/>
      <c r="N100"/>
      <c r="O100"/>
      <c r="P100" s="10"/>
      <c r="S100" s="25" t="s">
        <v>30</v>
      </c>
      <c r="T100" s="25">
        <v>103347</v>
      </c>
    </row>
    <row r="101" spans="3:20" ht="11.25" customHeight="1" x14ac:dyDescent="0.2">
      <c r="C101" s="39">
        <v>17860</v>
      </c>
      <c r="D101" s="3" t="s">
        <v>162</v>
      </c>
      <c r="E101"/>
      <c r="F101" s="13">
        <v>13948840</v>
      </c>
      <c r="G101" s="56">
        <v>10555821</v>
      </c>
      <c r="H101" s="13">
        <v>8693727</v>
      </c>
      <c r="I101" s="13">
        <v>7392157</v>
      </c>
      <c r="J101" s="13">
        <v>6455922</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157466</v>
      </c>
      <c r="G104" s="56">
        <v>505217</v>
      </c>
      <c r="H104" s="13">
        <v>611260</v>
      </c>
      <c r="I104" s="13">
        <v>530352</v>
      </c>
      <c r="J104" s="13">
        <v>326567</v>
      </c>
      <c r="K104"/>
      <c r="L104"/>
      <c r="M104"/>
      <c r="N104"/>
      <c r="O104"/>
      <c r="P104" s="10"/>
      <c r="S104" s="25" t="s">
        <v>411</v>
      </c>
      <c r="T104" s="25">
        <v>4057043</v>
      </c>
    </row>
    <row r="105" spans="3:20" ht="11.25" customHeight="1" x14ac:dyDescent="0.2">
      <c r="C105" s="39">
        <v>4993</v>
      </c>
      <c r="D105" s="3" t="s">
        <v>169</v>
      </c>
      <c r="E105"/>
      <c r="F105" s="13">
        <v>-1798109</v>
      </c>
      <c r="G105" s="56">
        <v>-1229903</v>
      </c>
      <c r="H105" s="13">
        <v>-1324159</v>
      </c>
      <c r="I105" s="13">
        <v>-1455333</v>
      </c>
      <c r="J105" s="13">
        <v>-2072058</v>
      </c>
      <c r="K105"/>
      <c r="L105"/>
      <c r="M105"/>
      <c r="N105"/>
      <c r="O105"/>
      <c r="P105" s="10"/>
      <c r="S105" s="25" t="s">
        <v>262</v>
      </c>
      <c r="T105" s="25">
        <v>4057083</v>
      </c>
    </row>
    <row r="106" spans="3:20" ht="11.25" customHeight="1" x14ac:dyDescent="0.2">
      <c r="C106" s="39">
        <v>4992</v>
      </c>
      <c r="D106" s="3" t="s">
        <v>170</v>
      </c>
      <c r="E106"/>
      <c r="F106" s="13">
        <v>1673716</v>
      </c>
      <c r="G106" s="56">
        <v>766859</v>
      </c>
      <c r="H106" s="13">
        <v>733366</v>
      </c>
      <c r="I106" s="13">
        <v>931937</v>
      </c>
      <c r="J106" s="13">
        <v>213045</v>
      </c>
      <c r="K106"/>
      <c r="L106"/>
      <c r="M106"/>
      <c r="N106"/>
      <c r="O106"/>
      <c r="P106" s="10"/>
      <c r="S106" s="25" t="s">
        <v>33</v>
      </c>
      <c r="T106" s="25">
        <v>4057044</v>
      </c>
    </row>
    <row r="107" spans="3:20" ht="11.25" customHeight="1" x14ac:dyDescent="0.2">
      <c r="C107" s="39">
        <v>4994</v>
      </c>
      <c r="D107" s="3" t="s">
        <v>171</v>
      </c>
      <c r="E107"/>
      <c r="F107" s="13">
        <v>-1702</v>
      </c>
      <c r="G107" s="56">
        <v>573</v>
      </c>
      <c r="H107" s="13">
        <v>1032</v>
      </c>
      <c r="I107" s="13">
        <v>-606</v>
      </c>
      <c r="J107" s="13">
        <v>598</v>
      </c>
      <c r="K107"/>
      <c r="L107"/>
      <c r="M107"/>
      <c r="N107"/>
      <c r="O107"/>
      <c r="P107" s="10"/>
      <c r="S107" s="25" t="s">
        <v>263</v>
      </c>
      <c r="T107" s="25">
        <v>4057126</v>
      </c>
    </row>
    <row r="108" spans="3:20" ht="11.25" customHeight="1" x14ac:dyDescent="0.2">
      <c r="C108" s="39">
        <v>4995</v>
      </c>
      <c r="D108" s="3" t="s">
        <v>172</v>
      </c>
      <c r="E108"/>
      <c r="F108" s="13">
        <v>31371</v>
      </c>
      <c r="G108" s="56">
        <v>42746</v>
      </c>
      <c r="H108" s="13">
        <v>21499</v>
      </c>
      <c r="I108" s="13">
        <v>6350</v>
      </c>
      <c r="J108" s="13">
        <v>-1531848</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1.1705303627414201</v>
      </c>
      <c r="G111" s="55">
        <v>6.3425814025617697</v>
      </c>
      <c r="H111" s="14">
        <v>4.7914976630209898</v>
      </c>
      <c r="I111" s="14">
        <v>0.88288515423907898</v>
      </c>
      <c r="J111" s="14" t="s">
        <v>320</v>
      </c>
      <c r="K111"/>
      <c r="L111"/>
      <c r="M111"/>
      <c r="N111"/>
      <c r="O111"/>
      <c r="P111" s="10"/>
      <c r="S111" s="25" t="s">
        <v>292</v>
      </c>
      <c r="T111" s="25">
        <v>4062444</v>
      </c>
    </row>
    <row r="112" spans="3:20" ht="11.25" customHeight="1" x14ac:dyDescent="0.2">
      <c r="C112" s="39">
        <v>284</v>
      </c>
      <c r="D112" s="3" t="s">
        <v>167</v>
      </c>
      <c r="E112"/>
      <c r="F112" s="14">
        <v>2.8906888083160398</v>
      </c>
      <c r="G112" s="55">
        <v>15.346704656276801</v>
      </c>
      <c r="H112" s="14">
        <v>12.3819820394876</v>
      </c>
      <c r="I112" s="14">
        <v>2.27487390994547</v>
      </c>
      <c r="J112" s="14" t="s">
        <v>320</v>
      </c>
      <c r="K112"/>
      <c r="L112"/>
      <c r="M112"/>
      <c r="N112"/>
      <c r="O112"/>
      <c r="P112" s="10"/>
      <c r="S112" s="25" t="s">
        <v>36</v>
      </c>
      <c r="T112" s="25">
        <v>4057103</v>
      </c>
    </row>
    <row r="113" spans="2:20" ht="11.25" customHeight="1" x14ac:dyDescent="0.2">
      <c r="C113" s="39">
        <v>18791</v>
      </c>
      <c r="D113" s="76" t="s">
        <v>173</v>
      </c>
      <c r="E113" s="61"/>
      <c r="F113" s="100">
        <v>1.4190775592667799</v>
      </c>
      <c r="G113" s="101">
        <v>7.87597707040453</v>
      </c>
      <c r="H113" s="100">
        <v>5.9771002922795304</v>
      </c>
      <c r="I113" s="100">
        <v>1.1173305704163701</v>
      </c>
      <c r="J113" s="100" t="s">
        <v>320</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79C01A4E-453E-4FAE-8C8E-59D4B3026C2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587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D5A21-B19B-4134-98F8-FEA66B64AA2B}">
  <sheetPr codeName="Sheet11">
    <outlinePr summaryRight="0"/>
    <pageSetUpPr autoPageBreaks="0"/>
  </sheetPr>
  <dimension ref="A1:AB460"/>
  <sheetViews>
    <sheetView showGridLines="0" topLeftCell="A48"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14</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Black Hills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_xll.SNL.Clients.Office.Excel.Functions.SNLTable(1,BKH!F20:G20,BKH!C24:C35,BKH!F21:G21,,"Options:Curr=USD,Mag=SNLstandard,ConvMethod=SNLrecommended")</f>
        <v>SNLTable</v>
      </c>
      <c r="D20" s="10"/>
      <c r="E20" s="10"/>
      <c r="F20" s="22">
        <f>VLOOKUP(V40,S:T,2,FALSE)</f>
        <v>4010420</v>
      </c>
      <c r="G20" s="51">
        <f>F20</f>
        <v>4010420</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Black Hills Corporation</v>
      </c>
    </row>
    <row r="25" spans="3:27" ht="11.25" customHeight="1" x14ac:dyDescent="0.2">
      <c r="C25" s="39">
        <v>44942</v>
      </c>
      <c r="D25" s="23" t="s">
        <v>127</v>
      </c>
      <c r="E25" s="10"/>
      <c r="F25" s="74" t="s">
        <v>285</v>
      </c>
      <c r="G25" s="75" t="s">
        <v>182</v>
      </c>
      <c r="H25" s="129"/>
      <c r="I25"/>
      <c r="J25"/>
      <c r="K25"/>
      <c r="L25"/>
      <c r="M25"/>
      <c r="N25"/>
      <c r="O25"/>
      <c r="P25" s="10"/>
    </row>
    <row r="26" spans="3:27" ht="11.25" customHeight="1" x14ac:dyDescent="0.2">
      <c r="C26" s="39">
        <v>44944</v>
      </c>
      <c r="D26" s="76" t="s">
        <v>126</v>
      </c>
      <c r="E26" s="61"/>
      <c r="F26" s="77">
        <v>43321</v>
      </c>
      <c r="G26" s="78">
        <v>43818</v>
      </c>
      <c r="H26" s="130"/>
      <c r="I26" s="10"/>
      <c r="J26"/>
      <c r="K26"/>
      <c r="L26"/>
      <c r="M26"/>
      <c r="N26" s="4"/>
      <c r="O26" s="4"/>
      <c r="P26" s="44"/>
      <c r="Q26" s="44"/>
    </row>
    <row r="27" spans="3:27" ht="11.25" customHeight="1" x14ac:dyDescent="0.2">
      <c r="C27" s="39">
        <v>44949</v>
      </c>
      <c r="D27" s="2" t="s">
        <v>131</v>
      </c>
      <c r="E27"/>
      <c r="F27" s="24" t="s">
        <v>249</v>
      </c>
      <c r="G27" s="52" t="s">
        <v>380</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43321</v>
      </c>
      <c r="G29" s="78">
        <v>43818</v>
      </c>
      <c r="H29" s="130"/>
      <c r="I29"/>
      <c r="J29"/>
      <c r="K29"/>
      <c r="L29"/>
      <c r="M29"/>
      <c r="N29"/>
      <c r="O29"/>
      <c r="P29" s="10"/>
    </row>
    <row r="30" spans="3:27" ht="11.25" customHeight="1" x14ac:dyDescent="0.2">
      <c r="C30" s="39">
        <v>44965</v>
      </c>
      <c r="D30" s="2" t="s">
        <v>132</v>
      </c>
      <c r="E30"/>
      <c r="F30" s="24" t="s">
        <v>374</v>
      </c>
      <c r="G30" s="52" t="s">
        <v>380</v>
      </c>
      <c r="H30" s="129"/>
      <c r="I30"/>
      <c r="J30"/>
      <c r="K30"/>
      <c r="L30"/>
      <c r="M30"/>
      <c r="N30"/>
      <c r="O30"/>
      <c r="P30" s="10"/>
      <c r="Q30" s="44"/>
      <c r="R30" s="4"/>
      <c r="S30" s="113" t="s">
        <v>214</v>
      </c>
    </row>
    <row r="31" spans="3:27" ht="11.25" customHeight="1" x14ac:dyDescent="0.2">
      <c r="C31" s="39">
        <v>44966</v>
      </c>
      <c r="D31" s="3" t="s">
        <v>127</v>
      </c>
      <c r="E31"/>
      <c r="F31" s="24" t="s">
        <v>374</v>
      </c>
      <c r="G31" s="52" t="s">
        <v>375</v>
      </c>
      <c r="H31" s="129"/>
      <c r="I31"/>
      <c r="J31"/>
      <c r="K31"/>
      <c r="L31"/>
      <c r="M31"/>
      <c r="N31"/>
      <c r="O31"/>
      <c r="P31" s="10"/>
      <c r="S31" s="2" t="s">
        <v>215</v>
      </c>
    </row>
    <row r="32" spans="3:27" ht="11.25" customHeight="1" x14ac:dyDescent="0.2">
      <c r="C32" s="39">
        <v>44968</v>
      </c>
      <c r="D32" s="76" t="s">
        <v>126</v>
      </c>
      <c r="E32" s="61"/>
      <c r="F32" s="77"/>
      <c r="G32" s="78">
        <v>42713</v>
      </c>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383</v>
      </c>
      <c r="G34" s="52" t="s">
        <v>182</v>
      </c>
      <c r="H34" s="129"/>
      <c r="I34"/>
      <c r="J34"/>
      <c r="K34"/>
      <c r="L34"/>
      <c r="M34"/>
      <c r="N34"/>
      <c r="O34"/>
      <c r="P34" s="10"/>
    </row>
    <row r="35" spans="3:24" ht="11.25" customHeight="1" x14ac:dyDescent="0.2">
      <c r="C35" s="39">
        <v>44948</v>
      </c>
      <c r="D35" s="23" t="s">
        <v>126</v>
      </c>
      <c r="E35" s="10"/>
      <c r="F35" s="30">
        <v>42726</v>
      </c>
      <c r="G35" s="53">
        <v>43818</v>
      </c>
      <c r="H35" s="130"/>
      <c r="I35" s="10"/>
      <c r="J35"/>
      <c r="K35"/>
      <c r="L35"/>
      <c r="M35"/>
      <c r="N35"/>
      <c r="O35"/>
      <c r="P35" s="10"/>
    </row>
    <row r="36" spans="3:24" ht="11.25" hidden="1" customHeight="1" outlineLevel="1" x14ac:dyDescent="0.2">
      <c r="C36" s="12" t="str">
        <f>_xll.SNL.Clients.Office.Excel.Functions.SNLTable(1,BKH!F36:J36,BKH!C41:C113,BKH!F37:J37,,"Options:Curr=USD,Mag=SNLstandard,ConvMethod=SNLrecommended")</f>
        <v>SNLTable</v>
      </c>
      <c r="E36"/>
      <c r="F36" s="11">
        <f>F20</f>
        <v>4010420</v>
      </c>
      <c r="G36" s="54">
        <f>F20</f>
        <v>4010420</v>
      </c>
      <c r="H36" s="11">
        <f>F20</f>
        <v>4010420</v>
      </c>
      <c r="I36" s="11">
        <f>F20</f>
        <v>4010420</v>
      </c>
      <c r="J36" s="11">
        <f>F20</f>
        <v>4010420</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Black Hills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37.4900359499429</v>
      </c>
      <c r="G42" s="55">
        <v>39.786860845827597</v>
      </c>
      <c r="H42" s="31">
        <v>39.600505022648399</v>
      </c>
      <c r="I42" s="14">
        <v>40.1793790026965</v>
      </c>
      <c r="J42" s="14">
        <v>33.205567350716898</v>
      </c>
      <c r="K42"/>
      <c r="L42"/>
      <c r="M42"/>
      <c r="N42"/>
      <c r="O42"/>
      <c r="P42" s="10"/>
      <c r="S42" s="25" t="s">
        <v>336</v>
      </c>
      <c r="T42" s="25">
        <v>4056935</v>
      </c>
      <c r="V42" s="8" t="str">
        <f>_xll.SNL.Clients.Office.Excel.Functions.SNLTable(1,BKH!X42,BKH!W48:W56,BKH!X43,,"Options:Curr=USD,Mag=SNLstandard,ConvMethod=SNLrecommended")</f>
        <v>SNLTable</v>
      </c>
      <c r="W42" s="3"/>
      <c r="X42" s="7">
        <f>F36</f>
        <v>4010420</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61.164444018785503</v>
      </c>
      <c r="G44" s="55">
        <v>58.640202206790399</v>
      </c>
      <c r="H44" s="31">
        <v>58.690391308728501</v>
      </c>
      <c r="I44" s="14">
        <v>57.871405757418401</v>
      </c>
      <c r="J44" s="14">
        <v>64.633181707165207</v>
      </c>
      <c r="K44"/>
      <c r="L44"/>
      <c r="M44"/>
      <c r="N44"/>
      <c r="O44"/>
      <c r="P44" s="10"/>
      <c r="S44" s="25" t="s">
        <v>409</v>
      </c>
      <c r="T44" s="25">
        <v>4024697</v>
      </c>
      <c r="V44" s="3"/>
      <c r="W44" s="3"/>
      <c r="X44" s="7">
        <v>1</v>
      </c>
    </row>
    <row r="45" spans="3:24" ht="11.25" customHeight="1" x14ac:dyDescent="0.2">
      <c r="C45" s="39">
        <v>18861</v>
      </c>
      <c r="D45" s="3" t="s">
        <v>164</v>
      </c>
      <c r="E45"/>
      <c r="F45" s="14">
        <v>55.512477021817702</v>
      </c>
      <c r="G45" s="55">
        <v>54.862307825416501</v>
      </c>
      <c r="H45" s="31">
        <v>52.713222610811499</v>
      </c>
      <c r="I45" s="14">
        <v>54.346979282715999</v>
      </c>
      <c r="J45" s="14">
        <v>60.416010495372802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2.5883740042988999</v>
      </c>
      <c r="G47" s="55">
        <v>2.8449597470574202</v>
      </c>
      <c r="H47" s="14">
        <v>2.78402709688921</v>
      </c>
      <c r="I47" s="14">
        <v>2.7625730587252999</v>
      </c>
      <c r="J47" s="14">
        <v>2.9606979453806601</v>
      </c>
      <c r="K47"/>
      <c r="L47"/>
      <c r="M47"/>
      <c r="N47"/>
      <c r="O47"/>
      <c r="P47" s="10"/>
      <c r="S47" s="25" t="s">
        <v>216</v>
      </c>
      <c r="T47" s="25">
        <v>4056955</v>
      </c>
      <c r="V47" s="3"/>
      <c r="W47" s="3"/>
      <c r="X47" s="7"/>
    </row>
    <row r="48" spans="3:24" ht="11.25" customHeight="1" x14ac:dyDescent="0.2">
      <c r="C48" s="39">
        <v>18778</v>
      </c>
      <c r="D48" s="3" t="s">
        <v>198</v>
      </c>
      <c r="E48"/>
      <c r="F48" s="14">
        <v>2.5883740042988999</v>
      </c>
      <c r="G48" s="55">
        <v>2.8449597470574202</v>
      </c>
      <c r="H48" s="14">
        <v>2.78402709688921</v>
      </c>
      <c r="I48" s="14">
        <v>2.7625730587252999</v>
      </c>
      <c r="J48" s="14">
        <v>2.9606979453806601</v>
      </c>
      <c r="K48" s="4"/>
      <c r="L48" s="4"/>
      <c r="M48" s="4"/>
      <c r="N48" s="4"/>
      <c r="O48" s="4"/>
      <c r="P48" s="44"/>
      <c r="Q48" s="44"/>
      <c r="S48" s="25" t="s">
        <v>5</v>
      </c>
      <c r="T48" s="25">
        <v>4022309</v>
      </c>
      <c r="V48" s="17" t="s">
        <v>175</v>
      </c>
      <c r="W48" s="114">
        <v>7597</v>
      </c>
      <c r="X48" s="20">
        <v>420180</v>
      </c>
    </row>
    <row r="49" spans="3:28" ht="11.25" customHeight="1" x14ac:dyDescent="0.2">
      <c r="C49" s="39">
        <v>7270</v>
      </c>
      <c r="D49" s="3" t="s">
        <v>149</v>
      </c>
      <c r="E49"/>
      <c r="F49" s="14">
        <v>4.2079396802325597</v>
      </c>
      <c r="G49" s="55">
        <v>4.4508697242135904</v>
      </c>
      <c r="H49" s="14">
        <v>4.2451630040706103</v>
      </c>
      <c r="I49" s="14">
        <v>4.1932126313410896</v>
      </c>
      <c r="J49" s="14">
        <v>4.4028005039169402</v>
      </c>
      <c r="K49"/>
      <c r="L49"/>
      <c r="M49"/>
      <c r="N49"/>
      <c r="O49"/>
      <c r="P49" s="10"/>
      <c r="S49" s="25" t="s">
        <v>6</v>
      </c>
      <c r="T49" s="25">
        <v>4057038</v>
      </c>
      <c r="V49" s="17" t="s">
        <v>176</v>
      </c>
      <c r="W49" s="114">
        <v>7598</v>
      </c>
      <c r="X49" s="20">
        <v>525000</v>
      </c>
    </row>
    <row r="50" spans="3:28" ht="11.25" customHeight="1" x14ac:dyDescent="0.2">
      <c r="C50" s="39">
        <v>11512</v>
      </c>
      <c r="D50" s="3" t="s">
        <v>199</v>
      </c>
      <c r="E50"/>
      <c r="F50" s="14">
        <v>4.2079396802325597</v>
      </c>
      <c r="G50" s="55">
        <v>4.4981956931229297</v>
      </c>
      <c r="H50" s="14">
        <v>4.3868878822034398</v>
      </c>
      <c r="I50" s="14">
        <v>4.1932126313410896</v>
      </c>
      <c r="J50" s="14">
        <v>4.5503916940586997</v>
      </c>
      <c r="K50"/>
      <c r="L50"/>
      <c r="M50"/>
      <c r="N50"/>
      <c r="O50"/>
      <c r="P50" s="10"/>
      <c r="S50" s="25" t="s">
        <v>270</v>
      </c>
      <c r="T50" s="25">
        <v>4135391</v>
      </c>
      <c r="V50" s="18" t="s">
        <v>177</v>
      </c>
      <c r="W50" s="115">
        <v>7599</v>
      </c>
      <c r="X50" s="20">
        <v>600000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0</v>
      </c>
    </row>
    <row r="52" spans="3:28" ht="11.25" customHeight="1" x14ac:dyDescent="0.2">
      <c r="C52" s="39">
        <v>18788</v>
      </c>
      <c r="D52" s="3" t="s">
        <v>211</v>
      </c>
      <c r="E52"/>
      <c r="F52" s="14">
        <v>6.6840637692869898</v>
      </c>
      <c r="G52" s="55">
        <v>5.5257652669714403</v>
      </c>
      <c r="H52" s="14">
        <v>5.4825993171129301</v>
      </c>
      <c r="I52" s="14">
        <v>5.5015667468248299</v>
      </c>
      <c r="J52" s="14">
        <v>5.4275930101002103</v>
      </c>
      <c r="K52"/>
      <c r="L52"/>
      <c r="M52"/>
      <c r="N52"/>
      <c r="O52"/>
      <c r="P52" s="10"/>
      <c r="S52" s="25" t="s">
        <v>7</v>
      </c>
      <c r="T52" s="25">
        <v>4007308</v>
      </c>
      <c r="V52" s="19" t="s">
        <v>179</v>
      </c>
      <c r="W52" s="114">
        <v>7601</v>
      </c>
      <c r="X52" s="20">
        <v>300000</v>
      </c>
    </row>
    <row r="53" spans="3:28" ht="11.25" customHeight="1" x14ac:dyDescent="0.2">
      <c r="C53" s="39">
        <v>18794</v>
      </c>
      <c r="D53" s="3" t="s">
        <v>200</v>
      </c>
      <c r="E53"/>
      <c r="F53" s="14">
        <v>1.0500934385382099</v>
      </c>
      <c r="G53" s="55">
        <v>4.6631845498892597</v>
      </c>
      <c r="H53" s="14">
        <v>4.7969718072237297</v>
      </c>
      <c r="I53" s="14">
        <v>4.4060699356004998</v>
      </c>
      <c r="J53" s="14">
        <v>4.50146377429685</v>
      </c>
      <c r="K53"/>
      <c r="L53"/>
      <c r="M53"/>
      <c r="N53"/>
      <c r="O53"/>
      <c r="P53" s="10"/>
      <c r="S53" s="25" t="s">
        <v>218</v>
      </c>
      <c r="T53" s="25">
        <v>4272394</v>
      </c>
      <c r="V53" s="17" t="s">
        <v>180</v>
      </c>
      <c r="W53" s="114">
        <v>7602</v>
      </c>
      <c r="X53" s="20">
        <v>2735000</v>
      </c>
    </row>
    <row r="54" spans="3:28" ht="11.25" customHeight="1" x14ac:dyDescent="0.2">
      <c r="C54" s="39">
        <v>18792</v>
      </c>
      <c r="D54" s="3" t="s">
        <v>201</v>
      </c>
      <c r="E54"/>
      <c r="F54" s="14">
        <v>8.4252776555211503E-2</v>
      </c>
      <c r="G54" s="55">
        <v>14.7367658415194</v>
      </c>
      <c r="H54" s="14">
        <v>16.126185240299201</v>
      </c>
      <c r="I54" s="14">
        <v>14.719097611256201</v>
      </c>
      <c r="J54" s="14">
        <v>14.6733642839654</v>
      </c>
      <c r="K54"/>
      <c r="L54"/>
      <c r="M54"/>
      <c r="N54"/>
      <c r="O54"/>
      <c r="P54" s="10"/>
      <c r="S54" s="25" t="s">
        <v>8</v>
      </c>
      <c r="T54" s="25">
        <v>4006321</v>
      </c>
      <c r="V54" s="26" t="s">
        <v>184</v>
      </c>
      <c r="W54" s="116"/>
      <c r="X54" s="20"/>
    </row>
    <row r="55" spans="3:28" ht="11.25" customHeight="1" x14ac:dyDescent="0.2">
      <c r="C55" s="39">
        <v>11576</v>
      </c>
      <c r="D55" s="3" t="s">
        <v>202</v>
      </c>
      <c r="E55"/>
      <c r="F55" s="14">
        <v>0.58105144310631196</v>
      </c>
      <c r="G55" s="55">
        <v>4.7387653435082902</v>
      </c>
      <c r="H55" s="14">
        <v>4.6291863795937997</v>
      </c>
      <c r="I55" s="14">
        <v>4.4516650660942299</v>
      </c>
      <c r="J55" s="14">
        <v>4.10068926570034</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14</v>
      </c>
    </row>
    <row r="57" spans="3:28" ht="11.25" customHeight="1" x14ac:dyDescent="0.2">
      <c r="C57" s="39">
        <v>6419</v>
      </c>
      <c r="D57" s="3" t="s">
        <v>165</v>
      </c>
      <c r="E57"/>
      <c r="F57" s="14">
        <v>0.89621975063018899</v>
      </c>
      <c r="G57" s="55">
        <v>0.70820908700664598</v>
      </c>
      <c r="H57" s="14">
        <v>0.58324602425261396</v>
      </c>
      <c r="I57" s="14">
        <v>0.77724418801968398</v>
      </c>
      <c r="J57" s="14">
        <v>0.87934235196063504</v>
      </c>
      <c r="K57"/>
      <c r="L57"/>
      <c r="M57"/>
      <c r="N57"/>
      <c r="O57"/>
      <c r="P57" s="10"/>
      <c r="S57" s="25" t="s">
        <v>339</v>
      </c>
      <c r="T57" s="25">
        <v>4963960</v>
      </c>
    </row>
    <row r="58" spans="3:28" ht="11.25" customHeight="1" x14ac:dyDescent="0.2">
      <c r="C58" s="39">
        <v>4963</v>
      </c>
      <c r="D58" s="3" t="s">
        <v>203</v>
      </c>
      <c r="E58"/>
      <c r="F58" s="14">
        <v>1.5749599168445501</v>
      </c>
      <c r="G58" s="55">
        <v>1.41780679151236</v>
      </c>
      <c r="H58" s="14">
        <v>1.42074430545573</v>
      </c>
      <c r="I58" s="14">
        <v>1.3736847098241101</v>
      </c>
      <c r="J58" s="14">
        <v>1.8275090841366299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420180</v>
      </c>
      <c r="G61" s="56">
        <v>242476</v>
      </c>
      <c r="H61" s="13">
        <v>355352</v>
      </c>
      <c r="I61" s="13">
        <v>191363</v>
      </c>
      <c r="J61" s="13">
        <v>217043</v>
      </c>
      <c r="K61"/>
      <c r="L61"/>
      <c r="M61"/>
      <c r="N61"/>
      <c r="O61"/>
      <c r="P61" s="10"/>
      <c r="S61" s="25" t="s">
        <v>410</v>
      </c>
      <c r="T61" s="25">
        <v>4086899</v>
      </c>
      <c r="V61" s="28" t="s">
        <v>149</v>
      </c>
      <c r="X61" s="27">
        <f>IF(ISNUMBER(F49),F49,NA())</f>
        <v>4.2079396802325597</v>
      </c>
      <c r="Y61" s="27">
        <f>IF(ISNUMBER(G49),G49,NA())</f>
        <v>4.4508697242135904</v>
      </c>
      <c r="Z61" s="27">
        <f>IF(ISNUMBER(H49),H49,NA())</f>
        <v>4.2451630040706103</v>
      </c>
      <c r="AA61" s="27">
        <f>IF(ISNUMBER(I49),I49,NA())</f>
        <v>4.1932126313410896</v>
      </c>
      <c r="AB61" s="27">
        <f>IF(ISNUMBER(J49),J49,NA())</f>
        <v>4.4028005039169402</v>
      </c>
    </row>
    <row r="62" spans="3:28" ht="11.25" customHeight="1" x14ac:dyDescent="0.2">
      <c r="C62" s="39">
        <v>7598</v>
      </c>
      <c r="D62" s="3" t="s">
        <v>205</v>
      </c>
      <c r="E62"/>
      <c r="F62" s="13">
        <v>525000</v>
      </c>
      <c r="G62" s="56">
        <v>0</v>
      </c>
      <c r="H62" s="13">
        <v>8561</v>
      </c>
      <c r="I62" s="13">
        <v>505743</v>
      </c>
      <c r="J62" s="13">
        <v>555742</v>
      </c>
      <c r="K62"/>
      <c r="L62"/>
      <c r="M62"/>
      <c r="N62"/>
      <c r="O62"/>
      <c r="P62" s="10"/>
      <c r="S62" s="25" t="s">
        <v>11</v>
      </c>
      <c r="T62" s="25">
        <v>4056975</v>
      </c>
      <c r="V62" s="118" t="s">
        <v>188</v>
      </c>
    </row>
    <row r="63" spans="3:28" ht="11.25" customHeight="1" x14ac:dyDescent="0.2">
      <c r="C63" s="39">
        <v>7599</v>
      </c>
      <c r="D63" s="3" t="s">
        <v>206</v>
      </c>
      <c r="E63"/>
      <c r="F63" s="13">
        <v>600000</v>
      </c>
      <c r="G63" s="56">
        <v>525000</v>
      </c>
      <c r="H63" s="13">
        <v>126</v>
      </c>
      <c r="I63" s="13">
        <v>8435</v>
      </c>
      <c r="J63" s="13">
        <v>205743</v>
      </c>
      <c r="K63"/>
      <c r="L63"/>
      <c r="M63"/>
      <c r="N63"/>
      <c r="O63"/>
      <c r="P63" s="10"/>
      <c r="S63" s="25" t="s">
        <v>271</v>
      </c>
      <c r="T63" s="25">
        <v>4098671</v>
      </c>
      <c r="V63" s="28" t="s">
        <v>189</v>
      </c>
    </row>
    <row r="64" spans="3:28" ht="11.25" customHeight="1" x14ac:dyDescent="0.2">
      <c r="C64" s="39">
        <v>7600</v>
      </c>
      <c r="D64" s="3" t="s">
        <v>207</v>
      </c>
      <c r="E64"/>
      <c r="F64" s="13">
        <v>0</v>
      </c>
      <c r="G64" s="56">
        <v>0</v>
      </c>
      <c r="H64" s="13">
        <v>525126</v>
      </c>
      <c r="I64" s="13">
        <v>0</v>
      </c>
      <c r="J64" s="13">
        <v>8436</v>
      </c>
      <c r="K64"/>
      <c r="L64"/>
      <c r="M64"/>
      <c r="N64"/>
      <c r="O64"/>
      <c r="P64" s="10"/>
      <c r="S64" s="25" t="s">
        <v>396</v>
      </c>
      <c r="T64" s="25">
        <v>4545218</v>
      </c>
      <c r="V64" s="28" t="s">
        <v>190</v>
      </c>
    </row>
    <row r="65" spans="3:28" ht="11.25" customHeight="1" x14ac:dyDescent="0.2">
      <c r="C65" s="39">
        <v>7601</v>
      </c>
      <c r="D65" s="3" t="s">
        <v>208</v>
      </c>
      <c r="E65"/>
      <c r="F65" s="13">
        <v>300000</v>
      </c>
      <c r="G65" s="56">
        <v>0</v>
      </c>
      <c r="H65" s="13">
        <v>2865</v>
      </c>
      <c r="I65" s="13">
        <v>525000</v>
      </c>
      <c r="J65" s="13">
        <v>0</v>
      </c>
      <c r="K65"/>
      <c r="L65"/>
      <c r="M65"/>
      <c r="N65"/>
      <c r="O65"/>
      <c r="P65" s="10"/>
      <c r="S65" s="25" t="s">
        <v>219</v>
      </c>
      <c r="T65" s="25">
        <v>4057157</v>
      </c>
      <c r="V65" s="28" t="s">
        <v>165</v>
      </c>
      <c r="X65" s="27">
        <f>IF(ISNUMBER(F57),F57,NA())</f>
        <v>0.89621975063018899</v>
      </c>
      <c r="Y65" s="27">
        <f>IF(ISNUMBER(G57),G57,NA())</f>
        <v>0.70820908700664598</v>
      </c>
      <c r="Z65" s="27">
        <f>IF(ISNUMBER(H57),H57,NA())</f>
        <v>0.58324602425261396</v>
      </c>
      <c r="AA65" s="27">
        <f>IF(ISNUMBER(I57),I57,NA())</f>
        <v>0.77724418801968398</v>
      </c>
      <c r="AB65" s="27">
        <f>IF(ISNUMBER(J57),J57,NA())</f>
        <v>0.87934235196063504</v>
      </c>
    </row>
    <row r="66" spans="3:28" ht="11.25" customHeight="1" x14ac:dyDescent="0.2">
      <c r="C66" s="39">
        <v>7602</v>
      </c>
      <c r="D66" s="3" t="s">
        <v>209</v>
      </c>
      <c r="E66"/>
      <c r="F66" s="13">
        <v>2735000</v>
      </c>
      <c r="G66" s="56">
        <v>3035000</v>
      </c>
      <c r="H66" s="13">
        <v>2603782</v>
      </c>
      <c r="I66" s="13">
        <v>1911657</v>
      </c>
      <c r="J66" s="13">
        <v>2339479</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37.4900359499429</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1949102</v>
      </c>
      <c r="G69" s="56">
        <v>1696941</v>
      </c>
      <c r="H69" s="13">
        <v>1734900</v>
      </c>
      <c r="I69" s="13">
        <v>1754268</v>
      </c>
      <c r="J69" s="13">
        <v>1680266</v>
      </c>
      <c r="K69" s="4"/>
      <c r="L69" s="4"/>
      <c r="M69" s="4"/>
      <c r="N69"/>
      <c r="O69"/>
      <c r="P69" s="10"/>
      <c r="S69" s="25" t="s">
        <v>341</v>
      </c>
      <c r="T69" s="25">
        <v>4057049</v>
      </c>
      <c r="V69" s="28" t="str">
        <f>"Total Debt -"</f>
        <v>Total Debt -</v>
      </c>
      <c r="X69" s="47">
        <f>F44</f>
        <v>61.164444018785503</v>
      </c>
    </row>
    <row r="70" spans="3:28" ht="11.25" customHeight="1" x14ac:dyDescent="0.2">
      <c r="C70" s="39">
        <v>18630</v>
      </c>
      <c r="D70" s="3" t="s">
        <v>136</v>
      </c>
      <c r="F70" s="13">
        <v>248018</v>
      </c>
      <c r="G70" s="56">
        <v>138572</v>
      </c>
      <c r="H70" s="13">
        <v>145973</v>
      </c>
      <c r="I70" s="13">
        <v>283840</v>
      </c>
      <c r="J70" s="13">
        <v>274363</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6.6840637692869898</v>
      </c>
      <c r="Y71" s="27">
        <f>IF(ISNUMBER(G52),G52,NA())</f>
        <v>5.5257652669714403</v>
      </c>
      <c r="Z71" s="27">
        <f>IF(ISNUMBER(H52),H52,NA())</f>
        <v>5.4825993171129301</v>
      </c>
      <c r="AA71" s="27">
        <f>IF(ISNUMBER(I52),I52,NA())</f>
        <v>5.5015667468248299</v>
      </c>
      <c r="AB71" s="27">
        <f>IF(ISNUMBER(J52),J52,NA())</f>
        <v>5.4275930101002103</v>
      </c>
    </row>
    <row r="72" spans="3:28" ht="11.25" customHeight="1" x14ac:dyDescent="0.2">
      <c r="C72" s="39">
        <v>18632</v>
      </c>
      <c r="D72" s="3" t="s">
        <v>138</v>
      </c>
      <c r="E72" s="5"/>
      <c r="F72" s="13">
        <v>501690</v>
      </c>
      <c r="G72" s="56">
        <v>495404</v>
      </c>
      <c r="H72" s="13">
        <v>495994</v>
      </c>
      <c r="I72" s="13">
        <v>481706</v>
      </c>
      <c r="J72" s="13">
        <v>434220</v>
      </c>
      <c r="K72"/>
      <c r="L72"/>
      <c r="M72"/>
      <c r="N72"/>
      <c r="O72"/>
      <c r="P72" s="10"/>
      <c r="S72" s="25" t="s">
        <v>272</v>
      </c>
      <c r="T72" s="25">
        <v>4082886</v>
      </c>
    </row>
    <row r="73" spans="3:28" ht="11.25" customHeight="1" x14ac:dyDescent="0.2">
      <c r="C73" s="39">
        <v>18636</v>
      </c>
      <c r="D73" s="3" t="s">
        <v>139</v>
      </c>
      <c r="F73" s="13">
        <v>235953</v>
      </c>
      <c r="G73" s="56">
        <v>224457</v>
      </c>
      <c r="H73" s="13">
        <v>209120</v>
      </c>
      <c r="I73" s="13">
        <v>196328</v>
      </c>
      <c r="J73" s="13">
        <v>188246</v>
      </c>
      <c r="K73"/>
      <c r="L73"/>
      <c r="M73"/>
      <c r="N73"/>
      <c r="O73"/>
      <c r="P73" s="10"/>
      <c r="S73" s="25" t="s">
        <v>397</v>
      </c>
      <c r="T73" s="25">
        <v>4235589</v>
      </c>
    </row>
    <row r="74" spans="3:28" ht="11.25" customHeight="1" x14ac:dyDescent="0.2">
      <c r="C74" s="39">
        <v>18635</v>
      </c>
      <c r="D74" s="3" t="s">
        <v>140</v>
      </c>
      <c r="F74" s="13">
        <v>493916</v>
      </c>
      <c r="G74" s="56">
        <v>353832</v>
      </c>
      <c r="H74" s="13">
        <v>424856</v>
      </c>
      <c r="I74" s="13">
        <v>343611</v>
      </c>
      <c r="J74" s="13">
        <v>294738</v>
      </c>
      <c r="K74"/>
      <c r="L74"/>
      <c r="M74"/>
      <c r="N74"/>
      <c r="O74"/>
      <c r="P74" s="10"/>
      <c r="S74" s="25" t="s">
        <v>289</v>
      </c>
      <c r="T74" s="25">
        <v>4304864</v>
      </c>
    </row>
    <row r="75" spans="3:28" ht="11.25" customHeight="1" x14ac:dyDescent="0.2">
      <c r="C75" s="39">
        <v>18634</v>
      </c>
      <c r="D75" s="3" t="s">
        <v>141</v>
      </c>
      <c r="F75" s="13">
        <v>1539673</v>
      </c>
      <c r="G75" s="56">
        <v>1268638</v>
      </c>
      <c r="H75" s="13">
        <v>1328858</v>
      </c>
      <c r="I75" s="13">
        <v>1357231</v>
      </c>
      <c r="J75" s="13">
        <v>1243145</v>
      </c>
      <c r="K75"/>
      <c r="L75"/>
      <c r="M75"/>
      <c r="N75"/>
      <c r="O75"/>
      <c r="P75" s="10"/>
      <c r="S75" s="25" t="s">
        <v>16</v>
      </c>
      <c r="T75" s="25">
        <v>4056958</v>
      </c>
    </row>
    <row r="76" spans="3:28" ht="11.25" customHeight="1" x14ac:dyDescent="0.2">
      <c r="C76" s="39">
        <v>6200</v>
      </c>
      <c r="D76" s="3" t="s">
        <v>142</v>
      </c>
      <c r="F76" s="13">
        <v>648494</v>
      </c>
      <c r="G76" s="56">
        <v>645069</v>
      </c>
      <c r="H76" s="13">
        <v>591313</v>
      </c>
      <c r="I76" s="13">
        <v>593826</v>
      </c>
      <c r="J76" s="13">
        <v>608106</v>
      </c>
      <c r="K76"/>
      <c r="L76"/>
      <c r="M76"/>
      <c r="N76"/>
      <c r="O76"/>
      <c r="P76" s="10"/>
      <c r="S76" s="25" t="s">
        <v>313</v>
      </c>
      <c r="T76" s="25">
        <v>4246977</v>
      </c>
    </row>
    <row r="77" spans="3:28" ht="11.25" customHeight="1" x14ac:dyDescent="0.2">
      <c r="C77" s="39">
        <v>28017</v>
      </c>
      <c r="D77" s="3" t="s">
        <v>151</v>
      </c>
      <c r="E77"/>
      <c r="F77" s="13">
        <v>648494</v>
      </c>
      <c r="G77" s="56">
        <v>651928</v>
      </c>
      <c r="H77" s="13">
        <v>611054</v>
      </c>
      <c r="I77" s="13">
        <v>593826</v>
      </c>
      <c r="J77" s="13">
        <v>628491</v>
      </c>
      <c r="K77"/>
      <c r="L77"/>
      <c r="M77"/>
      <c r="N77"/>
      <c r="O77"/>
      <c r="P77" s="10"/>
      <c r="S77" s="25" t="s">
        <v>273</v>
      </c>
      <c r="T77" s="25">
        <v>4142320</v>
      </c>
    </row>
    <row r="78" spans="3:28" ht="11.25" customHeight="1" x14ac:dyDescent="0.2">
      <c r="C78" s="39">
        <v>4424</v>
      </c>
      <c r="D78" s="3" t="s">
        <v>143</v>
      </c>
      <c r="F78" s="13">
        <v>258429</v>
      </c>
      <c r="G78" s="56">
        <v>275681</v>
      </c>
      <c r="H78" s="13">
        <v>242902</v>
      </c>
      <c r="I78" s="13">
        <v>255882</v>
      </c>
      <c r="J78" s="13">
        <v>281742</v>
      </c>
      <c r="K78"/>
      <c r="L78"/>
      <c r="M78"/>
      <c r="N78"/>
      <c r="O78"/>
      <c r="P78" s="10"/>
      <c r="S78" s="25" t="s">
        <v>274</v>
      </c>
      <c r="T78" s="25">
        <v>4237697</v>
      </c>
    </row>
    <row r="79" spans="3:28" ht="11.25" customHeight="1" x14ac:dyDescent="0.2">
      <c r="C79" s="39">
        <v>4427</v>
      </c>
      <c r="D79" s="3" t="s">
        <v>144</v>
      </c>
      <c r="F79" s="13">
        <v>7169</v>
      </c>
      <c r="G79" s="56">
        <v>32918</v>
      </c>
      <c r="H79" s="13">
        <v>29580</v>
      </c>
      <c r="I79" s="13">
        <v>-23667</v>
      </c>
      <c r="J79" s="13">
        <v>73367</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251260</v>
      </c>
      <c r="G81" s="93">
        <v>242763</v>
      </c>
      <c r="H81" s="92">
        <v>213322</v>
      </c>
      <c r="I81" s="92">
        <v>279549</v>
      </c>
      <c r="J81" s="92">
        <v>208375</v>
      </c>
      <c r="K81"/>
      <c r="L81"/>
      <c r="M81"/>
      <c r="N81"/>
      <c r="O81"/>
      <c r="P81" s="10"/>
      <c r="S81" s="25" t="s">
        <v>276</v>
      </c>
      <c r="T81" s="25">
        <v>4276419</v>
      </c>
    </row>
    <row r="82" spans="3:20" ht="11.25" customHeight="1" x14ac:dyDescent="0.2">
      <c r="C82" s="39">
        <v>833</v>
      </c>
      <c r="D82" s="94" t="s">
        <v>147</v>
      </c>
      <c r="E82" s="95"/>
      <c r="F82" s="96">
        <v>251260</v>
      </c>
      <c r="G82" s="97">
        <v>242763</v>
      </c>
      <c r="H82" s="96">
        <v>213322</v>
      </c>
      <c r="I82" s="96">
        <v>272662</v>
      </c>
      <c r="J82" s="96">
        <v>191276</v>
      </c>
      <c r="K82"/>
      <c r="L82"/>
      <c r="M82"/>
      <c r="N82"/>
      <c r="O82"/>
      <c r="P82" s="10"/>
      <c r="S82" s="25" t="s">
        <v>17</v>
      </c>
      <c r="T82" s="25">
        <v>4057059</v>
      </c>
    </row>
    <row r="83" spans="3:20" ht="11.25" customHeight="1" x14ac:dyDescent="0.2">
      <c r="C83" s="39">
        <v>47814</v>
      </c>
      <c r="D83" s="32" t="s">
        <v>191</v>
      </c>
      <c r="F83" s="13">
        <v>14516</v>
      </c>
      <c r="G83" s="56">
        <v>15155</v>
      </c>
      <c r="H83" s="13">
        <v>14012</v>
      </c>
      <c r="I83" s="13">
        <v>14220</v>
      </c>
      <c r="J83" s="13">
        <v>14242</v>
      </c>
      <c r="K83" s="16"/>
      <c r="L83"/>
      <c r="M83"/>
      <c r="N83"/>
      <c r="O83"/>
      <c r="P83" s="10"/>
      <c r="S83" s="25" t="s">
        <v>18</v>
      </c>
      <c r="T83" s="25">
        <v>4057141</v>
      </c>
    </row>
    <row r="84" spans="3:20" ht="11.25" customHeight="1" x14ac:dyDescent="0.2">
      <c r="C84" s="39">
        <v>47813</v>
      </c>
      <c r="D84" s="29" t="s">
        <v>192</v>
      </c>
      <c r="E84"/>
      <c r="F84" s="13">
        <v>236744</v>
      </c>
      <c r="G84" s="56">
        <v>227608</v>
      </c>
      <c r="H84" s="13">
        <v>199310</v>
      </c>
      <c r="I84" s="13">
        <v>258442</v>
      </c>
      <c r="J84" s="13">
        <v>177034</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808133</v>
      </c>
      <c r="G87" s="56">
        <v>493291</v>
      </c>
      <c r="H87" s="13">
        <v>473184</v>
      </c>
      <c r="I87" s="13">
        <v>503833</v>
      </c>
      <c r="J87" s="13">
        <v>570782</v>
      </c>
      <c r="K87"/>
      <c r="L87"/>
      <c r="M87"/>
      <c r="N87"/>
      <c r="O87"/>
      <c r="P87" s="10"/>
      <c r="S87" s="25" t="s">
        <v>21</v>
      </c>
      <c r="T87" s="25">
        <v>4057039</v>
      </c>
    </row>
    <row r="88" spans="3:20" ht="11.25" customHeight="1" x14ac:dyDescent="0.2">
      <c r="C88" s="39">
        <v>18807</v>
      </c>
      <c r="D88" s="3" t="s">
        <v>153</v>
      </c>
      <c r="E88"/>
      <c r="F88" s="13">
        <v>6449176</v>
      </c>
      <c r="G88" s="56">
        <v>6023902</v>
      </c>
      <c r="H88" s="13">
        <v>5508280</v>
      </c>
      <c r="I88" s="13">
        <v>4854879</v>
      </c>
      <c r="J88" s="13">
        <v>4541430</v>
      </c>
      <c r="K88"/>
      <c r="L88"/>
      <c r="M88"/>
      <c r="N88"/>
      <c r="O88"/>
      <c r="P88" s="10"/>
      <c r="S88" s="25" t="s">
        <v>22</v>
      </c>
      <c r="T88" s="25">
        <v>4057113</v>
      </c>
    </row>
    <row r="89" spans="3:20" ht="11.25" customHeight="1" x14ac:dyDescent="0.2">
      <c r="C89" s="39">
        <v>18851</v>
      </c>
      <c r="D89" s="3" t="s">
        <v>154</v>
      </c>
      <c r="E89"/>
      <c r="F89" s="13">
        <v>18</v>
      </c>
      <c r="G89" s="56">
        <v>43</v>
      </c>
      <c r="H89" s="13">
        <v>3</v>
      </c>
      <c r="I89" s="13">
        <v>19</v>
      </c>
      <c r="J89" s="13">
        <v>0</v>
      </c>
      <c r="K89"/>
      <c r="L89"/>
      <c r="M89"/>
      <c r="N89"/>
      <c r="O89"/>
      <c r="P89" s="10"/>
      <c r="S89" s="25" t="s">
        <v>342</v>
      </c>
      <c r="T89" s="25">
        <v>4393379</v>
      </c>
    </row>
    <row r="90" spans="3:20" ht="11.25" customHeight="1" x14ac:dyDescent="0.2">
      <c r="C90" s="39">
        <v>18823</v>
      </c>
      <c r="D90" s="3" t="s">
        <v>155</v>
      </c>
      <c r="E90"/>
      <c r="F90" s="13">
        <v>15481</v>
      </c>
      <c r="G90" s="56">
        <v>15810</v>
      </c>
      <c r="H90" s="13">
        <v>21929</v>
      </c>
      <c r="I90" s="13">
        <v>41013</v>
      </c>
      <c r="J90" s="13">
        <v>13090</v>
      </c>
      <c r="K90"/>
      <c r="L90"/>
      <c r="M90"/>
      <c r="N90"/>
      <c r="O90"/>
      <c r="P90" s="10"/>
      <c r="S90" s="25" t="s">
        <v>290</v>
      </c>
      <c r="T90" s="25">
        <v>4056937</v>
      </c>
    </row>
    <row r="91" spans="3:20" ht="11.25" customHeight="1" x14ac:dyDescent="0.2">
      <c r="C91" s="39">
        <v>3706</v>
      </c>
      <c r="D91" s="23" t="s">
        <v>156</v>
      </c>
      <c r="E91" s="10"/>
      <c r="F91" s="92">
        <v>1310224</v>
      </c>
      <c r="G91" s="93">
        <v>1311398</v>
      </c>
      <c r="H91" s="92">
        <v>1312720</v>
      </c>
      <c r="I91" s="92">
        <v>1313791</v>
      </c>
      <c r="J91" s="92">
        <v>1307013</v>
      </c>
      <c r="K91"/>
      <c r="L91"/>
      <c r="M91"/>
      <c r="N91"/>
      <c r="O91"/>
      <c r="P91" s="10"/>
      <c r="S91" s="25" t="s">
        <v>23</v>
      </c>
      <c r="T91" s="25">
        <v>4056982</v>
      </c>
    </row>
    <row r="92" spans="3:20" ht="11.25" customHeight="1" x14ac:dyDescent="0.2">
      <c r="C92" s="39">
        <v>220</v>
      </c>
      <c r="D92" s="98" t="s">
        <v>157</v>
      </c>
      <c r="E92" s="95"/>
      <c r="F92" s="96">
        <v>9131896</v>
      </c>
      <c r="G92" s="97">
        <v>8088786</v>
      </c>
      <c r="H92" s="96">
        <v>7558457</v>
      </c>
      <c r="I92" s="96">
        <v>6963327</v>
      </c>
      <c r="J92" s="96">
        <v>6658902</v>
      </c>
      <c r="K92"/>
      <c r="L92"/>
      <c r="M92"/>
      <c r="N92"/>
      <c r="O92"/>
      <c r="P92" s="10"/>
      <c r="S92" s="25" t="s">
        <v>24</v>
      </c>
      <c r="T92" s="25">
        <v>4004172</v>
      </c>
    </row>
    <row r="93" spans="3:20" ht="11.25" customHeight="1" x14ac:dyDescent="0.2">
      <c r="C93" s="39">
        <v>6361</v>
      </c>
      <c r="D93" s="3" t="s">
        <v>158</v>
      </c>
      <c r="E93"/>
      <c r="F93" s="13">
        <v>901713</v>
      </c>
      <c r="G93" s="56">
        <v>696533</v>
      </c>
      <c r="H93" s="13">
        <v>811294</v>
      </c>
      <c r="I93" s="13">
        <v>648230</v>
      </c>
      <c r="J93" s="13">
        <v>649101</v>
      </c>
      <c r="K93"/>
      <c r="L93"/>
      <c r="M93"/>
      <c r="N93"/>
      <c r="O93"/>
      <c r="P93" s="10"/>
      <c r="S93" s="25" t="s">
        <v>25</v>
      </c>
      <c r="T93" s="25">
        <v>4000672</v>
      </c>
    </row>
    <row r="94" spans="3:20" ht="11.25" customHeight="1" x14ac:dyDescent="0.2">
      <c r="C94" s="39">
        <v>6148</v>
      </c>
      <c r="D94" s="3" t="s">
        <v>159</v>
      </c>
      <c r="E94"/>
      <c r="F94" s="13">
        <v>4126923</v>
      </c>
      <c r="G94" s="56">
        <v>3531907</v>
      </c>
      <c r="H94" s="13">
        <v>3144281</v>
      </c>
      <c r="I94" s="13">
        <v>2950835</v>
      </c>
      <c r="J94" s="13">
        <v>3109400</v>
      </c>
      <c r="K94"/>
      <c r="L94"/>
      <c r="M94"/>
      <c r="N94"/>
      <c r="O94"/>
      <c r="P94" s="10"/>
      <c r="S94" s="25" t="s">
        <v>26</v>
      </c>
      <c r="T94" s="25">
        <v>4059402</v>
      </c>
    </row>
    <row r="95" spans="3:20" ht="11.25" customHeight="1" x14ac:dyDescent="0.2">
      <c r="C95" s="39">
        <v>18082</v>
      </c>
      <c r="D95" s="3" t="s">
        <v>160</v>
      </c>
      <c r="E95"/>
      <c r="F95" s="13">
        <v>141427</v>
      </c>
      <c r="G95" s="56">
        <v>130860</v>
      </c>
      <c r="H95" s="13">
        <v>120448</v>
      </c>
      <c r="I95" s="13">
        <v>109377</v>
      </c>
      <c r="J95" s="13">
        <v>105735</v>
      </c>
      <c r="K95"/>
      <c r="L95"/>
      <c r="M95"/>
      <c r="N95"/>
      <c r="O95"/>
      <c r="P95" s="10"/>
      <c r="S95" s="25" t="s">
        <v>27</v>
      </c>
      <c r="T95" s="25">
        <v>4057080</v>
      </c>
    </row>
    <row r="96" spans="3:20" ht="11.25" customHeight="1" x14ac:dyDescent="0.2">
      <c r="C96" s="39">
        <v>845</v>
      </c>
      <c r="D96" s="3" t="s">
        <v>174</v>
      </c>
      <c r="E96"/>
      <c r="F96" s="13">
        <v>4547103</v>
      </c>
      <c r="G96" s="56">
        <v>3775119</v>
      </c>
      <c r="H96" s="13">
        <v>3500812</v>
      </c>
      <c r="I96" s="13">
        <v>3142198</v>
      </c>
      <c r="J96" s="13">
        <v>3326443</v>
      </c>
      <c r="K96"/>
      <c r="L96"/>
      <c r="M96"/>
      <c r="N96"/>
      <c r="O96"/>
      <c r="P96" s="10"/>
      <c r="S96" s="25" t="s">
        <v>28</v>
      </c>
      <c r="T96" s="25">
        <v>4057041</v>
      </c>
    </row>
    <row r="97" spans="3:20" ht="11.25" customHeight="1" x14ac:dyDescent="0.2">
      <c r="C97" s="39">
        <v>49691</v>
      </c>
      <c r="D97" s="32" t="s">
        <v>193</v>
      </c>
      <c r="E97"/>
      <c r="F97" s="13">
        <v>2787094</v>
      </c>
      <c r="G97" s="56">
        <v>2561385</v>
      </c>
      <c r="H97" s="13">
        <v>2362123</v>
      </c>
      <c r="I97" s="13">
        <v>2181588</v>
      </c>
      <c r="J97" s="13">
        <v>1708974</v>
      </c>
      <c r="K97"/>
      <c r="L97"/>
      <c r="M97"/>
      <c r="N97"/>
      <c r="O97"/>
      <c r="P97" s="10"/>
      <c r="S97" s="25" t="s">
        <v>432</v>
      </c>
      <c r="T97" s="25">
        <v>4072145</v>
      </c>
    </row>
    <row r="98" spans="3:20" ht="11.25" customHeight="1" x14ac:dyDescent="0.2">
      <c r="C98" s="48">
        <v>47772</v>
      </c>
      <c r="D98" s="99" t="s">
        <v>194</v>
      </c>
      <c r="E98" s="10"/>
      <c r="F98" s="92">
        <v>100029</v>
      </c>
      <c r="G98" s="93">
        <v>101262</v>
      </c>
      <c r="H98" s="92">
        <v>101946</v>
      </c>
      <c r="I98" s="92">
        <v>105835</v>
      </c>
      <c r="J98" s="92">
        <v>111232</v>
      </c>
      <c r="K98"/>
      <c r="L98"/>
      <c r="M98"/>
      <c r="N98"/>
      <c r="O98"/>
      <c r="P98" s="10"/>
      <c r="S98" s="25" t="s">
        <v>29</v>
      </c>
      <c r="T98" s="25">
        <v>4057081</v>
      </c>
    </row>
    <row r="99" spans="3:20" ht="11.25" customHeight="1" x14ac:dyDescent="0.2">
      <c r="C99" s="39">
        <v>3800</v>
      </c>
      <c r="D99" s="94" t="s">
        <v>161</v>
      </c>
      <c r="E99" s="95"/>
      <c r="F99" s="96">
        <v>2887123</v>
      </c>
      <c r="G99" s="97">
        <v>2662647</v>
      </c>
      <c r="H99" s="96">
        <v>2464069</v>
      </c>
      <c r="I99" s="96">
        <v>2287423</v>
      </c>
      <c r="J99" s="96">
        <v>1820206</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7434226</v>
      </c>
      <c r="G101" s="56">
        <v>6437766</v>
      </c>
      <c r="H101" s="13">
        <v>5964881</v>
      </c>
      <c r="I101" s="13">
        <v>5429621</v>
      </c>
      <c r="J101" s="13">
        <v>5146649</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-64565</v>
      </c>
      <c r="G104" s="56">
        <v>541863</v>
      </c>
      <c r="H104" s="13">
        <v>505513</v>
      </c>
      <c r="I104" s="13">
        <v>488811</v>
      </c>
      <c r="J104" s="13">
        <v>428261</v>
      </c>
      <c r="K104"/>
      <c r="L104"/>
      <c r="M104"/>
      <c r="N104"/>
      <c r="O104"/>
      <c r="P104" s="10"/>
      <c r="S104" s="25" t="s">
        <v>411</v>
      </c>
      <c r="T104" s="25">
        <v>4057043</v>
      </c>
    </row>
    <row r="105" spans="3:20" ht="11.25" customHeight="1" x14ac:dyDescent="0.2">
      <c r="C105" s="39">
        <v>4993</v>
      </c>
      <c r="D105" s="3" t="s">
        <v>169</v>
      </c>
      <c r="E105"/>
      <c r="F105" s="13">
        <v>-664230</v>
      </c>
      <c r="G105" s="56">
        <v>-761664</v>
      </c>
      <c r="H105" s="13">
        <v>-816210</v>
      </c>
      <c r="I105" s="13">
        <v>-465849</v>
      </c>
      <c r="J105" s="13">
        <v>-317118</v>
      </c>
      <c r="K105"/>
      <c r="L105"/>
      <c r="M105"/>
      <c r="N105"/>
      <c r="O105"/>
      <c r="P105" s="10"/>
      <c r="S105" s="25" t="s">
        <v>262</v>
      </c>
      <c r="T105" s="25">
        <v>4057083</v>
      </c>
    </row>
    <row r="106" spans="3:20" ht="11.25" customHeight="1" x14ac:dyDescent="0.2">
      <c r="C106" s="39">
        <v>4992</v>
      </c>
      <c r="D106" s="3" t="s">
        <v>170</v>
      </c>
      <c r="E106"/>
      <c r="F106" s="13">
        <v>731866</v>
      </c>
      <c r="G106" s="56">
        <v>216882</v>
      </c>
      <c r="H106" s="13">
        <v>300210</v>
      </c>
      <c r="I106" s="13">
        <v>-17057</v>
      </c>
      <c r="J106" s="13">
        <v>-108695</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3071</v>
      </c>
      <c r="G108" s="56">
        <v>-2919</v>
      </c>
      <c r="H108" s="13">
        <v>-10487</v>
      </c>
      <c r="I108" s="13">
        <v>5905</v>
      </c>
      <c r="J108" s="13">
        <v>2448</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2.8752410743624499</v>
      </c>
      <c r="G111" s="55">
        <v>3.1332932738555801</v>
      </c>
      <c r="H111" s="14">
        <v>2.9778117623089999</v>
      </c>
      <c r="I111" s="14">
        <v>4.0893926793606399</v>
      </c>
      <c r="J111" s="14">
        <v>2.9232118369019799</v>
      </c>
      <c r="K111"/>
      <c r="L111"/>
      <c r="M111"/>
      <c r="N111"/>
      <c r="O111"/>
      <c r="P111" s="10"/>
      <c r="S111" s="25" t="s">
        <v>292</v>
      </c>
      <c r="T111" s="25">
        <v>4062444</v>
      </c>
    </row>
    <row r="112" spans="3:20" ht="11.25" customHeight="1" x14ac:dyDescent="0.2">
      <c r="C112" s="39">
        <v>284</v>
      </c>
      <c r="D112" s="3" t="s">
        <v>167</v>
      </c>
      <c r="E112"/>
      <c r="F112" s="14">
        <v>9.0879966087297497</v>
      </c>
      <c r="G112" s="55">
        <v>9.3169023064286893</v>
      </c>
      <c r="H112" s="14">
        <v>8.8770041681829497</v>
      </c>
      <c r="I112" s="14">
        <v>13.929964076298299</v>
      </c>
      <c r="J112" s="14">
        <v>10.700514296111701</v>
      </c>
      <c r="K112"/>
      <c r="L112"/>
      <c r="M112"/>
      <c r="N112"/>
      <c r="O112"/>
      <c r="P112" s="10"/>
      <c r="S112" s="25" t="s">
        <v>36</v>
      </c>
      <c r="T112" s="25">
        <v>4057103</v>
      </c>
    </row>
    <row r="113" spans="2:20" ht="11.25" customHeight="1" x14ac:dyDescent="0.2">
      <c r="C113" s="39">
        <v>18791</v>
      </c>
      <c r="D113" s="76" t="s">
        <v>173</v>
      </c>
      <c r="E113" s="61"/>
      <c r="F113" s="100">
        <v>3.5392117077112002</v>
      </c>
      <c r="G113" s="101">
        <v>3.9344945386285399</v>
      </c>
      <c r="H113" s="100">
        <v>3.7789429448649701</v>
      </c>
      <c r="I113" s="100">
        <v>5.2190597454114398</v>
      </c>
      <c r="J113" s="100">
        <v>3.7588906560097</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t="s">
        <v>253</v>
      </c>
      <c r="E119" s="107"/>
      <c r="F119" s="107"/>
      <c r="G119" s="108"/>
      <c r="H119" s="107"/>
      <c r="I119" s="107"/>
      <c r="J119" s="109" t="s">
        <v>260</v>
      </c>
      <c r="K119" s="110"/>
      <c r="L119" s="110"/>
      <c r="M119" s="110"/>
      <c r="N119" s="110"/>
      <c r="O119" s="110"/>
      <c r="P119" s="10"/>
      <c r="S119" s="25" t="s">
        <v>344</v>
      </c>
      <c r="T119" s="25">
        <v>13585952</v>
      </c>
    </row>
    <row r="120" spans="2:20" ht="33.75" x14ac:dyDescent="0.2">
      <c r="B120" s="49" t="s">
        <v>237</v>
      </c>
      <c r="C120" s="49" t="s">
        <v>238</v>
      </c>
      <c r="D120" s="103" t="s">
        <v>239</v>
      </c>
      <c r="E120" s="103" t="s">
        <v>240</v>
      </c>
      <c r="F120" s="103" t="s">
        <v>241</v>
      </c>
      <c r="G120" s="103" t="s">
        <v>242</v>
      </c>
      <c r="H120" s="104" t="s">
        <v>243</v>
      </c>
      <c r="I120" s="105" t="s">
        <v>244</v>
      </c>
      <c r="J120" s="105" t="s">
        <v>254</v>
      </c>
      <c r="K120" s="105" t="s">
        <v>255</v>
      </c>
      <c r="L120" s="105" t="s">
        <v>256</v>
      </c>
      <c r="M120" s="105" t="s">
        <v>257</v>
      </c>
      <c r="N120" s="105" t="s">
        <v>258</v>
      </c>
      <c r="O120" s="105" t="s">
        <v>259</v>
      </c>
      <c r="P120" s="10"/>
      <c r="S120" s="25" t="s">
        <v>345</v>
      </c>
      <c r="T120" s="25">
        <v>4990825</v>
      </c>
    </row>
    <row r="121" spans="2:20" x14ac:dyDescent="0.2">
      <c r="B121" s="119" t="s">
        <v>438</v>
      </c>
      <c r="C121" s="120">
        <v>3909</v>
      </c>
      <c r="D121" s="32" t="s">
        <v>377</v>
      </c>
      <c r="E121" s="32" t="s">
        <v>399</v>
      </c>
      <c r="F121" s="121" t="s">
        <v>378</v>
      </c>
      <c r="G121" s="142" t="str">
        <f>HYPERLINK("http://www.snl.com/interactivex/RateCaseProfile.aspx?ID="&amp;C121,B121)</f>
        <v>D-E-015/GR-21-335</v>
      </c>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sortState xmlns:xlrd2="http://schemas.microsoft.com/office/spreadsheetml/2017/richdata2" ref="B121:O121">
    <sortCondition ref="E121"/>
    <sortCondition descending="1" ref="I121"/>
  </sortState>
  <mergeCells count="2">
    <mergeCell ref="G10:J10"/>
    <mergeCell ref="K10:O13"/>
  </mergeCells>
  <dataValidations count="1">
    <dataValidation type="list" allowBlank="1" showInputMessage="1" showErrorMessage="1" sqref="G10" xr:uid="{73172521-A105-4449-AAA9-347D79BD96B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A10"/>
  <sheetViews>
    <sheetView workbookViewId="0"/>
  </sheetViews>
  <sheetFormatPr defaultRowHeight="12.75" x14ac:dyDescent="0.2"/>
  <sheetData>
    <row r="1" spans="1:1" x14ac:dyDescent="0.2">
      <c r="A1" t="s">
        <v>722</v>
      </c>
    </row>
    <row r="2" spans="1:1" x14ac:dyDescent="0.2">
      <c r="A2" t="s">
        <v>430</v>
      </c>
    </row>
    <row r="3" spans="1:1" x14ac:dyDescent="0.2">
      <c r="A3" t="s">
        <v>543</v>
      </c>
    </row>
    <row r="4" spans="1:1" x14ac:dyDescent="0.2">
      <c r="A4" t="s">
        <v>714</v>
      </c>
    </row>
    <row r="5" spans="1:1" x14ac:dyDescent="0.2">
      <c r="A5" t="s">
        <v>715</v>
      </c>
    </row>
    <row r="6" spans="1:1" x14ac:dyDescent="0.2">
      <c r="A6" t="s">
        <v>716</v>
      </c>
    </row>
    <row r="7" spans="1:1" x14ac:dyDescent="0.2">
      <c r="A7" t="s">
        <v>717</v>
      </c>
    </row>
    <row r="8" spans="1:1" x14ac:dyDescent="0.2">
      <c r="A8" t="s">
        <v>723</v>
      </c>
    </row>
    <row r="9" spans="1:1" x14ac:dyDescent="0.2">
      <c r="A9" t="s">
        <v>724</v>
      </c>
    </row>
    <row r="10" spans="1:1" x14ac:dyDescent="0.2">
      <c r="A10" t="s">
        <v>733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9693-7171-4528-9C10-C3F5A3EFFCF4}">
  <sheetPr codeName="Sheet12">
    <outlinePr summaryRight="0"/>
    <pageSetUpPr autoPageBreaks="0"/>
  </sheetPr>
  <dimension ref="A1:AB460"/>
  <sheetViews>
    <sheetView showGridLines="0" topLeftCell="A6"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CenterPoint Energy,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_xll.SNL.Clients.Office.Excel.Functions.SNLTable(1,CNP!F20:G20,CNP!C24:C35,CNP!F21:G21,,"Options:Curr=USD,Mag=SNLstandard,ConvMethod=SNLrecommended")</f>
        <v>SNLTable</v>
      </c>
      <c r="D20" s="10"/>
      <c r="E20" s="10"/>
      <c r="F20" s="22">
        <f>VLOOKUP(V40,S:T,2,FALSE)</f>
        <v>4074390</v>
      </c>
      <c r="G20" s="51">
        <f>F20</f>
        <v>4074390</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CenterPoint Energy, Inc.</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44249</v>
      </c>
      <c r="G26" s="78">
        <v>44168</v>
      </c>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375</v>
      </c>
      <c r="G28" s="52" t="s">
        <v>182</v>
      </c>
      <c r="H28" s="129"/>
      <c r="I28"/>
      <c r="J28"/>
      <c r="K28"/>
      <c r="L28"/>
      <c r="M28"/>
      <c r="N28"/>
      <c r="O28"/>
      <c r="P28" s="10"/>
    </row>
    <row r="29" spans="3:27" ht="11.25" customHeight="1" x14ac:dyDescent="0.2">
      <c r="C29" s="48">
        <v>44952</v>
      </c>
      <c r="D29" s="76" t="s">
        <v>126</v>
      </c>
      <c r="E29" s="61"/>
      <c r="F29" s="77">
        <v>43497</v>
      </c>
      <c r="G29" s="78">
        <v>44168</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388</v>
      </c>
      <c r="G33" s="52" t="s">
        <v>267</v>
      </c>
      <c r="H33" s="129"/>
      <c r="I33"/>
      <c r="J33"/>
      <c r="K33"/>
      <c r="L33"/>
      <c r="M33"/>
      <c r="N33"/>
      <c r="O33"/>
      <c r="P33" s="10"/>
    </row>
    <row r="34" spans="3:24" ht="11.25" customHeight="1" x14ac:dyDescent="0.2">
      <c r="C34" s="39">
        <v>44946</v>
      </c>
      <c r="D34" s="3" t="s">
        <v>127</v>
      </c>
      <c r="E34"/>
      <c r="F34" s="24" t="s">
        <v>375</v>
      </c>
      <c r="G34" s="52" t="s">
        <v>182</v>
      </c>
      <c r="H34" s="129"/>
      <c r="I34"/>
      <c r="J34"/>
      <c r="K34"/>
      <c r="L34"/>
      <c r="M34"/>
      <c r="N34"/>
      <c r="O34"/>
      <c r="P34" s="10"/>
    </row>
    <row r="35" spans="3:24" ht="11.25" customHeight="1" x14ac:dyDescent="0.2">
      <c r="C35" s="39">
        <v>44948</v>
      </c>
      <c r="D35" s="23" t="s">
        <v>126</v>
      </c>
      <c r="E35" s="10"/>
      <c r="F35" s="30">
        <v>39933</v>
      </c>
      <c r="G35" s="53">
        <v>44168</v>
      </c>
      <c r="H35" s="130"/>
      <c r="I35" s="10"/>
      <c r="J35"/>
      <c r="K35"/>
      <c r="L35"/>
      <c r="M35"/>
      <c r="N35"/>
      <c r="O35"/>
      <c r="P35" s="10"/>
    </row>
    <row r="36" spans="3:24" ht="11.25" hidden="1" customHeight="1" outlineLevel="1" x14ac:dyDescent="0.2">
      <c r="C36" s="12" t="str">
        <f>_xll.SNL.Clients.Office.Excel.Functions.SNLTable(1,CNP!F36:J36,CNP!C41:C113,CNP!F37:J37,,"Options:Curr=USD,Mag=SNLstandard,ConvMethod=SNLrecommended")</f>
        <v>SNLTable</v>
      </c>
      <c r="E36"/>
      <c r="F36" s="11">
        <f>F20</f>
        <v>4074390</v>
      </c>
      <c r="G36" s="54">
        <f>F20</f>
        <v>4074390</v>
      </c>
      <c r="H36" s="11">
        <f>F20</f>
        <v>4074390</v>
      </c>
      <c r="I36" s="11">
        <f>F20</f>
        <v>4074390</v>
      </c>
      <c r="J36" s="11">
        <f>F20</f>
        <v>4074390</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CenterPoint Energy,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33.726119636705299</v>
      </c>
      <c r="G42" s="55">
        <v>27.248395967002701</v>
      </c>
      <c r="H42" s="31">
        <v>28.003999659603402</v>
      </c>
      <c r="I42" s="14">
        <v>36.685634653350398</v>
      </c>
      <c r="J42" s="14">
        <v>34.654050857480797</v>
      </c>
      <c r="K42"/>
      <c r="L42"/>
      <c r="M42"/>
      <c r="N42"/>
      <c r="O42"/>
      <c r="P42" s="10"/>
      <c r="S42" s="25" t="s">
        <v>336</v>
      </c>
      <c r="T42" s="25">
        <v>4056935</v>
      </c>
      <c r="V42" s="8" t="str">
        <f>_xll.SNL.Clients.Office.Excel.Functions.SNLTable(1,CNP!X42,CNP!W48:W56,CNP!X43,,"Options:Curr=USD,Mag=SNLstandard,ConvMethod=SNLrecommended")</f>
        <v>SNLTable</v>
      </c>
      <c r="W42" s="3"/>
      <c r="X42" s="7">
        <f>F36</f>
        <v>4074390</v>
      </c>
    </row>
    <row r="43" spans="3:24" ht="11.25" customHeight="1" x14ac:dyDescent="0.2">
      <c r="C43" s="39">
        <v>18869</v>
      </c>
      <c r="D43" s="3" t="s">
        <v>197</v>
      </c>
      <c r="E43"/>
      <c r="F43" s="14">
        <v>3.1318509238960202</v>
      </c>
      <c r="G43" s="55">
        <v>11.0100824931256</v>
      </c>
      <c r="H43" s="31">
        <v>7.5631861118202703</v>
      </c>
      <c r="I43" s="14">
        <v>10.103356172337699</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63.130284998434099</v>
      </c>
      <c r="G44" s="55">
        <v>61.741521539871698</v>
      </c>
      <c r="H44" s="31">
        <v>64.432814228576305</v>
      </c>
      <c r="I44" s="14">
        <v>53.211009174311897</v>
      </c>
      <c r="J44" s="14">
        <v>65.345949142519203</v>
      </c>
      <c r="K44"/>
      <c r="L44"/>
      <c r="M44"/>
      <c r="N44"/>
      <c r="O44"/>
      <c r="P44" s="10"/>
      <c r="S44" s="25" t="s">
        <v>409</v>
      </c>
      <c r="T44" s="25">
        <v>4024697</v>
      </c>
      <c r="V44" s="3"/>
      <c r="W44" s="3"/>
      <c r="X44" s="7">
        <v>1</v>
      </c>
    </row>
    <row r="45" spans="3:24" ht="11.25" customHeight="1" x14ac:dyDescent="0.2">
      <c r="C45" s="39">
        <v>18861</v>
      </c>
      <c r="D45" s="3" t="s">
        <v>164</v>
      </c>
      <c r="E45"/>
      <c r="F45" s="14">
        <v>60.973222674600699</v>
      </c>
      <c r="G45" s="55">
        <v>52.919340054995402</v>
      </c>
      <c r="H45" s="31">
        <v>60.709726831758999</v>
      </c>
      <c r="I45" s="14">
        <v>50.412263384043698</v>
      </c>
      <c r="J45" s="14">
        <v>60.578060319337702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2.5765595463138</v>
      </c>
      <c r="G47" s="55">
        <v>1.9640831758034001</v>
      </c>
      <c r="H47" s="14">
        <v>1.77611940298507</v>
      </c>
      <c r="I47" s="14">
        <v>1.9415887850467299</v>
      </c>
      <c r="J47" s="14">
        <v>2.8471177944862198</v>
      </c>
      <c r="K47"/>
      <c r="L47"/>
      <c r="M47"/>
      <c r="N47"/>
      <c r="O47"/>
      <c r="P47" s="10"/>
      <c r="S47" s="25" t="s">
        <v>216</v>
      </c>
      <c r="T47" s="25">
        <v>4056955</v>
      </c>
      <c r="V47" s="3"/>
      <c r="W47" s="3"/>
      <c r="X47" s="7"/>
    </row>
    <row r="48" spans="3:24" ht="11.25" customHeight="1" x14ac:dyDescent="0.2">
      <c r="C48" s="39">
        <v>18778</v>
      </c>
      <c r="D48" s="3" t="s">
        <v>198</v>
      </c>
      <c r="E48"/>
      <c r="F48" s="14">
        <v>2.18429487179487</v>
      </c>
      <c r="G48" s="55">
        <v>1.4737588652482301</v>
      </c>
      <c r="H48" s="14">
        <v>1.4875</v>
      </c>
      <c r="I48" s="14">
        <v>1.79481641468683</v>
      </c>
      <c r="J48" s="14">
        <v>2.8471177944862198</v>
      </c>
      <c r="K48" s="4"/>
      <c r="L48" s="4"/>
      <c r="M48" s="4"/>
      <c r="N48" s="4"/>
      <c r="O48" s="4"/>
      <c r="P48" s="44"/>
      <c r="Q48" s="44"/>
      <c r="S48" s="25" t="s">
        <v>5</v>
      </c>
      <c r="T48" s="25">
        <v>4022309</v>
      </c>
      <c r="V48" s="17" t="s">
        <v>175</v>
      </c>
      <c r="W48" s="114">
        <v>7597</v>
      </c>
      <c r="X48" s="20">
        <v>545000</v>
      </c>
    </row>
    <row r="49" spans="3:28" ht="11.25" customHeight="1" x14ac:dyDescent="0.2">
      <c r="C49" s="39">
        <v>7270</v>
      </c>
      <c r="D49" s="3" t="s">
        <v>149</v>
      </c>
      <c r="E49"/>
      <c r="F49" s="14">
        <v>4.9584120982986803</v>
      </c>
      <c r="G49" s="55">
        <v>4.3119092627599196</v>
      </c>
      <c r="H49" s="14">
        <v>4.6772486772486799</v>
      </c>
      <c r="I49" s="14">
        <v>5.18333333333333</v>
      </c>
      <c r="J49" s="14">
        <v>6.3820512820512798</v>
      </c>
      <c r="K49"/>
      <c r="L49"/>
      <c r="M49"/>
      <c r="N49"/>
      <c r="O49"/>
      <c r="P49" s="10"/>
      <c r="S49" s="25" t="s">
        <v>6</v>
      </c>
      <c r="T49" s="25">
        <v>4057038</v>
      </c>
      <c r="V49" s="17" t="s">
        <v>176</v>
      </c>
      <c r="W49" s="114">
        <v>7598</v>
      </c>
      <c r="X49" s="20">
        <v>2113000</v>
      </c>
    </row>
    <row r="50" spans="3:28" ht="11.25" customHeight="1" x14ac:dyDescent="0.2">
      <c r="C50" s="39">
        <v>11512</v>
      </c>
      <c r="D50" s="3" t="s">
        <v>199</v>
      </c>
      <c r="E50"/>
      <c r="F50" s="14">
        <v>3.09935897435897</v>
      </c>
      <c r="G50" s="55">
        <v>3.4978723404255301</v>
      </c>
      <c r="H50" s="14">
        <v>3.87719298245614</v>
      </c>
      <c r="I50" s="14">
        <v>4.8857142857142897</v>
      </c>
      <c r="J50" s="14">
        <v>6.3820512820512798</v>
      </c>
      <c r="K50"/>
      <c r="L50"/>
      <c r="M50"/>
      <c r="N50"/>
      <c r="O50"/>
      <c r="P50" s="10"/>
      <c r="S50" s="25" t="s">
        <v>270</v>
      </c>
      <c r="T50" s="25">
        <v>4135391</v>
      </c>
      <c r="V50" s="18" t="s">
        <v>177</v>
      </c>
      <c r="W50" s="115">
        <v>7599</v>
      </c>
      <c r="X50" s="20">
        <v>4283000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51000</v>
      </c>
    </row>
    <row r="52" spans="3:28" ht="11.25" customHeight="1" x14ac:dyDescent="0.2">
      <c r="C52" s="39">
        <v>18788</v>
      </c>
      <c r="D52" s="3" t="s">
        <v>211</v>
      </c>
      <c r="E52"/>
      <c r="F52" s="14">
        <v>6.0305947388486496</v>
      </c>
      <c r="G52" s="55">
        <v>6.1125054800526097</v>
      </c>
      <c r="H52" s="14">
        <v>5.2801187782805403</v>
      </c>
      <c r="I52" s="14">
        <v>3.8879191548001799</v>
      </c>
      <c r="J52" s="14">
        <v>3.49306950582563</v>
      </c>
      <c r="K52"/>
      <c r="L52"/>
      <c r="M52"/>
      <c r="N52"/>
      <c r="O52"/>
      <c r="P52" s="10"/>
      <c r="S52" s="25" t="s">
        <v>7</v>
      </c>
      <c r="T52" s="25">
        <v>4007308</v>
      </c>
      <c r="V52" s="19" t="s">
        <v>179</v>
      </c>
      <c r="W52" s="114">
        <v>7601</v>
      </c>
      <c r="X52" s="20">
        <v>860000</v>
      </c>
    </row>
    <row r="53" spans="3:28" ht="11.25" customHeight="1" x14ac:dyDescent="0.2">
      <c r="C53" s="39">
        <v>18794</v>
      </c>
      <c r="D53" s="3" t="s">
        <v>200</v>
      </c>
      <c r="E53"/>
      <c r="F53" s="14">
        <v>0.90170132325141805</v>
      </c>
      <c r="G53" s="55">
        <v>4.3383742911153096</v>
      </c>
      <c r="H53" s="14">
        <v>4.57545605306799</v>
      </c>
      <c r="I53" s="14">
        <v>5.7850467289719596</v>
      </c>
      <c r="J53" s="14">
        <v>4.74185463659148</v>
      </c>
      <c r="K53"/>
      <c r="L53"/>
      <c r="M53"/>
      <c r="N53"/>
      <c r="O53"/>
      <c r="P53" s="10"/>
      <c r="S53" s="25" t="s">
        <v>218</v>
      </c>
      <c r="T53" s="25">
        <v>4272394</v>
      </c>
      <c r="V53" s="17" t="s">
        <v>180</v>
      </c>
      <c r="W53" s="114">
        <v>7602</v>
      </c>
      <c r="X53" s="20">
        <v>8251000</v>
      </c>
    </row>
    <row r="54" spans="3:28" ht="11.25" customHeight="1" x14ac:dyDescent="0.2">
      <c r="C54" s="39">
        <v>18792</v>
      </c>
      <c r="D54" s="3" t="s">
        <v>201</v>
      </c>
      <c r="E54"/>
      <c r="F54" s="14">
        <v>-0.32873421522608398</v>
      </c>
      <c r="G54" s="55">
        <v>12.6661944935046</v>
      </c>
      <c r="H54" s="14">
        <v>15.3968381493086</v>
      </c>
      <c r="I54" s="14">
        <v>24.1965973534972</v>
      </c>
      <c r="J54" s="14">
        <v>17.1722690283808</v>
      </c>
      <c r="K54"/>
      <c r="L54"/>
      <c r="M54"/>
      <c r="N54"/>
      <c r="O54"/>
      <c r="P54" s="10"/>
      <c r="S54" s="25" t="s">
        <v>8</v>
      </c>
      <c r="T54" s="25">
        <v>4006321</v>
      </c>
      <c r="V54" s="26" t="s">
        <v>184</v>
      </c>
      <c r="W54" s="116"/>
      <c r="X54" s="20"/>
    </row>
    <row r="55" spans="3:28" ht="11.25" customHeight="1" x14ac:dyDescent="0.2">
      <c r="C55" s="39">
        <v>11576</v>
      </c>
      <c r="D55" s="3" t="s">
        <v>202</v>
      </c>
      <c r="E55"/>
      <c r="F55" s="14">
        <v>1.0415879017013201</v>
      </c>
      <c r="G55" s="55">
        <v>4.7712665406427197</v>
      </c>
      <c r="H55" s="14">
        <v>3.8888888888888902</v>
      </c>
      <c r="I55" s="14">
        <v>6.0857142857142899</v>
      </c>
      <c r="J55" s="14">
        <v>4.6333333333333302</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19</v>
      </c>
    </row>
    <row r="57" spans="3:28" ht="11.25" customHeight="1" x14ac:dyDescent="0.2">
      <c r="C57" s="39">
        <v>6419</v>
      </c>
      <c r="D57" s="3" t="s">
        <v>165</v>
      </c>
      <c r="E57"/>
      <c r="F57" s="14">
        <v>1.71565197107534</v>
      </c>
      <c r="G57" s="55">
        <v>0.60518134715025895</v>
      </c>
      <c r="H57" s="14">
        <v>0.98969331322272502</v>
      </c>
      <c r="I57" s="14">
        <v>2.1274984857661998</v>
      </c>
      <c r="J57" s="14">
        <v>1.1062235255783599</v>
      </c>
      <c r="K57"/>
      <c r="L57"/>
      <c r="M57"/>
      <c r="N57"/>
      <c r="O57"/>
      <c r="P57" s="10"/>
      <c r="S57" s="25" t="s">
        <v>339</v>
      </c>
      <c r="T57" s="25">
        <v>4963960</v>
      </c>
    </row>
    <row r="58" spans="3:28" ht="11.25" customHeight="1" x14ac:dyDescent="0.2">
      <c r="C58" s="39">
        <v>4963</v>
      </c>
      <c r="D58" s="3" t="s">
        <v>203</v>
      </c>
      <c r="E58"/>
      <c r="F58" s="14">
        <v>1.7127987254381301</v>
      </c>
      <c r="G58" s="55">
        <v>1.61379971250599</v>
      </c>
      <c r="H58" s="14">
        <v>1.8115803325756701</v>
      </c>
      <c r="I58" s="14">
        <v>1.1372549019607801</v>
      </c>
      <c r="J58" s="14">
        <v>1.88566552901024</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545000</v>
      </c>
      <c r="G61" s="56">
        <v>1919000</v>
      </c>
      <c r="H61" s="13">
        <v>868000</v>
      </c>
      <c r="I61" s="13">
        <v>482000</v>
      </c>
      <c r="J61" s="13">
        <v>645000</v>
      </c>
      <c r="K61"/>
      <c r="L61"/>
      <c r="M61"/>
      <c r="N61"/>
      <c r="O61"/>
      <c r="P61" s="10"/>
      <c r="S61" s="25" t="s">
        <v>410</v>
      </c>
      <c r="T61" s="25">
        <v>4086899</v>
      </c>
      <c r="V61" s="28" t="s">
        <v>149</v>
      </c>
      <c r="X61" s="27">
        <f>IF(ISNUMBER(F49),F49,NA())</f>
        <v>4.9584120982986803</v>
      </c>
      <c r="Y61" s="27">
        <f>IF(ISNUMBER(G49),G49,NA())</f>
        <v>4.3119092627599196</v>
      </c>
      <c r="Z61" s="27">
        <f>IF(ISNUMBER(H49),H49,NA())</f>
        <v>4.6772486772486799</v>
      </c>
      <c r="AA61" s="27">
        <f>IF(ISNUMBER(I49),I49,NA())</f>
        <v>5.18333333333333</v>
      </c>
      <c r="AB61" s="27">
        <f>IF(ISNUMBER(J49),J49,NA())</f>
        <v>6.3820512820512798</v>
      </c>
    </row>
    <row r="62" spans="3:28" ht="11.25" customHeight="1" x14ac:dyDescent="0.2">
      <c r="C62" s="39">
        <v>7598</v>
      </c>
      <c r="D62" s="3" t="s">
        <v>205</v>
      </c>
      <c r="E62"/>
      <c r="F62" s="13">
        <v>2113000</v>
      </c>
      <c r="G62" s="56">
        <v>2542000</v>
      </c>
      <c r="H62" s="13">
        <v>2761000</v>
      </c>
      <c r="I62" s="13">
        <v>231000</v>
      </c>
      <c r="J62" s="13">
        <v>458000</v>
      </c>
      <c r="K62"/>
      <c r="L62"/>
      <c r="M62"/>
      <c r="N62"/>
      <c r="O62"/>
      <c r="P62" s="10"/>
      <c r="S62" s="25" t="s">
        <v>11</v>
      </c>
      <c r="T62" s="25">
        <v>4056975</v>
      </c>
      <c r="V62" s="118" t="s">
        <v>188</v>
      </c>
    </row>
    <row r="63" spans="3:28" ht="11.25" customHeight="1" x14ac:dyDescent="0.2">
      <c r="C63" s="39">
        <v>7599</v>
      </c>
      <c r="D63" s="3" t="s">
        <v>206</v>
      </c>
      <c r="E63"/>
      <c r="F63" s="13">
        <v>4283000</v>
      </c>
      <c r="G63" s="56">
        <v>713000</v>
      </c>
      <c r="H63" s="13">
        <v>3302000</v>
      </c>
      <c r="I63" s="13">
        <v>1706000</v>
      </c>
      <c r="J63" s="13">
        <v>231000</v>
      </c>
      <c r="K63"/>
      <c r="L63"/>
      <c r="M63"/>
      <c r="N63"/>
      <c r="O63"/>
      <c r="P63" s="10"/>
      <c r="S63" s="25" t="s">
        <v>271</v>
      </c>
      <c r="T63" s="25">
        <v>4098671</v>
      </c>
      <c r="V63" s="28" t="s">
        <v>189</v>
      </c>
    </row>
    <row r="64" spans="3:28" ht="11.25" customHeight="1" x14ac:dyDescent="0.2">
      <c r="C64" s="39">
        <v>7600</v>
      </c>
      <c r="D64" s="3" t="s">
        <v>207</v>
      </c>
      <c r="E64"/>
      <c r="F64" s="13">
        <v>51000</v>
      </c>
      <c r="G64" s="56">
        <v>1184000</v>
      </c>
      <c r="H64" s="13">
        <v>713000</v>
      </c>
      <c r="I64" s="13">
        <v>1230000</v>
      </c>
      <c r="J64" s="13">
        <v>1206000</v>
      </c>
      <c r="K64"/>
      <c r="L64"/>
      <c r="M64"/>
      <c r="N64"/>
      <c r="O64"/>
      <c r="P64" s="10"/>
      <c r="S64" s="25" t="s">
        <v>396</v>
      </c>
      <c r="T64" s="25">
        <v>4545218</v>
      </c>
      <c r="V64" s="28" t="s">
        <v>190</v>
      </c>
    </row>
    <row r="65" spans="3:28" ht="11.25" customHeight="1" x14ac:dyDescent="0.2">
      <c r="C65" s="39">
        <v>7601</v>
      </c>
      <c r="D65" s="3" t="s">
        <v>208</v>
      </c>
      <c r="E65"/>
      <c r="F65" s="13">
        <v>860000</v>
      </c>
      <c r="G65" s="56">
        <v>51000</v>
      </c>
      <c r="H65" s="13">
        <v>1184000</v>
      </c>
      <c r="I65" s="13">
        <v>656000</v>
      </c>
      <c r="J65" s="13">
        <v>2773000</v>
      </c>
      <c r="K65"/>
      <c r="L65"/>
      <c r="M65"/>
      <c r="N65"/>
      <c r="O65"/>
      <c r="P65" s="10"/>
      <c r="S65" s="25" t="s">
        <v>219</v>
      </c>
      <c r="T65" s="25">
        <v>4057157</v>
      </c>
      <c r="V65" s="28" t="s">
        <v>165</v>
      </c>
      <c r="X65" s="27">
        <f>IF(ISNUMBER(F57),F57,NA())</f>
        <v>1.71565197107534</v>
      </c>
      <c r="Y65" s="27">
        <f>IF(ISNUMBER(G57),G57,NA())</f>
        <v>0.60518134715025895</v>
      </c>
      <c r="Z65" s="27">
        <f>IF(ISNUMBER(H57),H57,NA())</f>
        <v>0.98969331322272502</v>
      </c>
      <c r="AA65" s="27">
        <f>IF(ISNUMBER(I57),I57,NA())</f>
        <v>2.1274984857661998</v>
      </c>
      <c r="AB65" s="27">
        <f>IF(ISNUMBER(J57),J57,NA())</f>
        <v>1.1062235255783599</v>
      </c>
    </row>
    <row r="66" spans="3:28" ht="11.25" customHeight="1" x14ac:dyDescent="0.2">
      <c r="C66" s="39">
        <v>7602</v>
      </c>
      <c r="D66" s="3" t="s">
        <v>209</v>
      </c>
      <c r="E66"/>
      <c r="F66" s="13">
        <v>8251000</v>
      </c>
      <c r="G66" s="56">
        <v>7031000</v>
      </c>
      <c r="H66" s="13">
        <v>14244000</v>
      </c>
      <c r="I66" s="13">
        <v>4859000</v>
      </c>
      <c r="J66" s="13">
        <v>3527000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33.726119636705299</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3.1318509238960202</v>
      </c>
    </row>
    <row r="69" spans="3:28" ht="11.25" customHeight="1" x14ac:dyDescent="0.2">
      <c r="C69" s="39">
        <v>18626</v>
      </c>
      <c r="D69" s="3" t="s">
        <v>135</v>
      </c>
      <c r="F69" s="13">
        <v>8352000</v>
      </c>
      <c r="G69" s="56">
        <v>7418000</v>
      </c>
      <c r="H69" s="13">
        <v>7588000</v>
      </c>
      <c r="I69" s="13">
        <v>10589000</v>
      </c>
      <c r="J69" s="13">
        <v>9614000</v>
      </c>
      <c r="K69" s="4"/>
      <c r="L69" s="4"/>
      <c r="M69" s="4"/>
      <c r="N69"/>
      <c r="O69"/>
      <c r="P69" s="10"/>
      <c r="S69" s="25" t="s">
        <v>341</v>
      </c>
      <c r="T69" s="25">
        <v>4057049</v>
      </c>
      <c r="V69" s="28" t="str">
        <f>"Total Debt -"</f>
        <v>Total Debt -</v>
      </c>
      <c r="X69" s="47">
        <f>F44</f>
        <v>63.130284998434099</v>
      </c>
    </row>
    <row r="70" spans="3:28" ht="11.25" customHeight="1" x14ac:dyDescent="0.2">
      <c r="C70" s="39">
        <v>18630</v>
      </c>
      <c r="D70" s="3" t="s">
        <v>136</v>
      </c>
      <c r="F70" s="13" t="s">
        <v>320</v>
      </c>
      <c r="G70" s="56" t="s">
        <v>320</v>
      </c>
      <c r="H70" s="13" t="s">
        <v>320</v>
      </c>
      <c r="I70" s="13" t="s">
        <v>320</v>
      </c>
      <c r="J70" s="13" t="s">
        <v>320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6.0305947388486496</v>
      </c>
      <c r="Y71" s="27">
        <f>IF(ISNUMBER(G52),G52,NA())</f>
        <v>6.1125054800526097</v>
      </c>
      <c r="Z71" s="27">
        <f>IF(ISNUMBER(H52),H52,NA())</f>
        <v>5.2801187782805403</v>
      </c>
      <c r="AA71" s="27">
        <f>IF(ISNUMBER(I52),I52,NA())</f>
        <v>3.8879191548001799</v>
      </c>
      <c r="AB71" s="27">
        <f>IF(ISNUMBER(J52),J52,NA())</f>
        <v>3.49306950582563</v>
      </c>
    </row>
    <row r="72" spans="3:28" ht="11.25" customHeight="1" x14ac:dyDescent="0.2">
      <c r="C72" s="39">
        <v>18632</v>
      </c>
      <c r="D72" s="3" t="s">
        <v>138</v>
      </c>
      <c r="E72" s="5"/>
      <c r="F72" s="13">
        <v>2810000</v>
      </c>
      <c r="G72" s="56">
        <v>2744000</v>
      </c>
      <c r="H72" s="13">
        <v>2775000</v>
      </c>
      <c r="I72" s="13">
        <v>2289000</v>
      </c>
      <c r="J72" s="13">
        <v>2157000</v>
      </c>
      <c r="K72"/>
      <c r="L72"/>
      <c r="M72"/>
      <c r="N72"/>
      <c r="O72"/>
      <c r="P72" s="10"/>
      <c r="S72" s="25" t="s">
        <v>272</v>
      </c>
      <c r="T72" s="25">
        <v>4082886</v>
      </c>
    </row>
    <row r="73" spans="3:28" ht="11.25" customHeight="1" x14ac:dyDescent="0.2">
      <c r="C73" s="39">
        <v>18636</v>
      </c>
      <c r="D73" s="3" t="s">
        <v>139</v>
      </c>
      <c r="F73" s="13">
        <v>1316000</v>
      </c>
      <c r="G73" s="56">
        <v>1189000</v>
      </c>
      <c r="H73" s="13">
        <v>1225000</v>
      </c>
      <c r="I73" s="13">
        <v>1243000</v>
      </c>
      <c r="J73" s="13">
        <v>1036000</v>
      </c>
      <c r="K73"/>
      <c r="L73"/>
      <c r="M73"/>
      <c r="N73"/>
      <c r="O73"/>
      <c r="P73" s="10"/>
      <c r="S73" s="25" t="s">
        <v>397</v>
      </c>
      <c r="T73" s="25">
        <v>4235589</v>
      </c>
    </row>
    <row r="74" spans="3:28" ht="11.25" customHeight="1" x14ac:dyDescent="0.2">
      <c r="C74" s="39">
        <v>18635</v>
      </c>
      <c r="D74" s="3" t="s">
        <v>140</v>
      </c>
      <c r="F74" s="13">
        <v>2335000</v>
      </c>
      <c r="G74" s="56">
        <v>1745000</v>
      </c>
      <c r="H74" s="13">
        <v>2043000</v>
      </c>
      <c r="I74" s="13">
        <v>5774000</v>
      </c>
      <c r="J74" s="13">
        <v>4894000</v>
      </c>
      <c r="K74"/>
      <c r="L74"/>
      <c r="M74"/>
      <c r="N74"/>
      <c r="O74"/>
      <c r="P74" s="10"/>
      <c r="S74" s="25" t="s">
        <v>289</v>
      </c>
      <c r="T74" s="25">
        <v>4304864</v>
      </c>
    </row>
    <row r="75" spans="3:28" ht="11.25" customHeight="1" x14ac:dyDescent="0.2">
      <c r="C75" s="39">
        <v>18634</v>
      </c>
      <c r="D75" s="3" t="s">
        <v>141</v>
      </c>
      <c r="F75" s="13">
        <v>6989000</v>
      </c>
      <c r="G75" s="56">
        <v>6194000</v>
      </c>
      <c r="H75" s="13">
        <v>6517000</v>
      </c>
      <c r="I75" s="13">
        <v>9712000</v>
      </c>
      <c r="J75" s="13">
        <v>8478000</v>
      </c>
      <c r="K75"/>
      <c r="L75"/>
      <c r="M75"/>
      <c r="N75"/>
      <c r="O75"/>
      <c r="P75" s="10"/>
      <c r="S75" s="25" t="s">
        <v>16</v>
      </c>
      <c r="T75" s="25">
        <v>4056958</v>
      </c>
    </row>
    <row r="76" spans="3:28" ht="11.25" customHeight="1" x14ac:dyDescent="0.2">
      <c r="C76" s="39">
        <v>6200</v>
      </c>
      <c r="D76" s="3" t="s">
        <v>142</v>
      </c>
      <c r="F76" s="13">
        <v>2623000</v>
      </c>
      <c r="G76" s="56">
        <v>2281000</v>
      </c>
      <c r="H76" s="13">
        <v>2652000</v>
      </c>
      <c r="I76" s="13">
        <v>2177000</v>
      </c>
      <c r="J76" s="13">
        <v>2489000</v>
      </c>
      <c r="K76"/>
      <c r="L76"/>
      <c r="M76"/>
      <c r="N76"/>
      <c r="O76"/>
      <c r="P76" s="10"/>
      <c r="S76" s="25" t="s">
        <v>313</v>
      </c>
      <c r="T76" s="25">
        <v>4246977</v>
      </c>
    </row>
    <row r="77" spans="3:28" ht="11.25" customHeight="1" x14ac:dyDescent="0.2">
      <c r="C77" s="39">
        <v>28017</v>
      </c>
      <c r="D77" s="3" t="s">
        <v>151</v>
      </c>
      <c r="E77"/>
      <c r="F77" s="13">
        <v>1934000</v>
      </c>
      <c r="G77" s="56">
        <v>2466000</v>
      </c>
      <c r="H77" s="13">
        <v>2652000</v>
      </c>
      <c r="I77" s="13">
        <v>2223000</v>
      </c>
      <c r="J77" s="13">
        <v>2489000</v>
      </c>
      <c r="K77"/>
      <c r="L77"/>
      <c r="M77"/>
      <c r="N77"/>
      <c r="O77"/>
      <c r="P77" s="10"/>
      <c r="S77" s="25" t="s">
        <v>273</v>
      </c>
      <c r="T77" s="25">
        <v>4142320</v>
      </c>
    </row>
    <row r="78" spans="3:28" ht="11.25" customHeight="1" x14ac:dyDescent="0.2">
      <c r="C78" s="39">
        <v>4424</v>
      </c>
      <c r="D78" s="3" t="s">
        <v>143</v>
      </c>
      <c r="F78" s="13">
        <v>778000</v>
      </c>
      <c r="G78" s="56">
        <v>563000</v>
      </c>
      <c r="H78" s="13">
        <v>774000</v>
      </c>
      <c r="I78" s="13">
        <v>514000</v>
      </c>
      <c r="J78" s="13">
        <v>1063000</v>
      </c>
      <c r="K78"/>
      <c r="L78"/>
      <c r="M78"/>
      <c r="N78"/>
      <c r="O78"/>
      <c r="P78" s="10"/>
      <c r="S78" s="25" t="s">
        <v>274</v>
      </c>
      <c r="T78" s="25">
        <v>4237697</v>
      </c>
    </row>
    <row r="79" spans="3:28" ht="11.25" customHeight="1" x14ac:dyDescent="0.2">
      <c r="C79" s="39">
        <v>4427</v>
      </c>
      <c r="D79" s="3" t="s">
        <v>144</v>
      </c>
      <c r="F79" s="13">
        <v>110000</v>
      </c>
      <c r="G79" s="56">
        <v>80000</v>
      </c>
      <c r="H79" s="13">
        <v>92000</v>
      </c>
      <c r="I79" s="13">
        <v>146000</v>
      </c>
      <c r="J79" s="13">
        <v>-729000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668000</v>
      </c>
      <c r="G81" s="93">
        <v>483000</v>
      </c>
      <c r="H81" s="92">
        <v>682000</v>
      </c>
      <c r="I81" s="92">
        <v>368000</v>
      </c>
      <c r="J81" s="92">
        <v>1792000</v>
      </c>
      <c r="K81"/>
      <c r="L81"/>
      <c r="M81"/>
      <c r="N81"/>
      <c r="O81"/>
      <c r="P81" s="10"/>
      <c r="S81" s="25" t="s">
        <v>276</v>
      </c>
      <c r="T81" s="25">
        <v>4276419</v>
      </c>
    </row>
    <row r="82" spans="3:20" ht="11.25" customHeight="1" x14ac:dyDescent="0.2">
      <c r="C82" s="39">
        <v>833</v>
      </c>
      <c r="D82" s="94" t="s">
        <v>147</v>
      </c>
      <c r="E82" s="95"/>
      <c r="F82" s="96">
        <v>1486000</v>
      </c>
      <c r="G82" s="97">
        <v>-773000</v>
      </c>
      <c r="H82" s="96">
        <v>791000</v>
      </c>
      <c r="I82" s="96">
        <v>368000</v>
      </c>
      <c r="J82" s="96">
        <v>1792000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1486000</v>
      </c>
      <c r="G84" s="56">
        <v>-773000</v>
      </c>
      <c r="H84" s="13">
        <v>791000</v>
      </c>
      <c r="I84" s="13">
        <v>368000</v>
      </c>
      <c r="J84" s="13">
        <v>1792000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7355000</v>
      </c>
      <c r="G87" s="56">
        <v>2920000</v>
      </c>
      <c r="H87" s="13">
        <v>3937000</v>
      </c>
      <c r="I87" s="13">
        <v>7025000</v>
      </c>
      <c r="J87" s="13">
        <v>3395000</v>
      </c>
      <c r="K87"/>
      <c r="L87"/>
      <c r="M87"/>
      <c r="N87"/>
      <c r="O87"/>
      <c r="P87" s="10"/>
      <c r="S87" s="25" t="s">
        <v>21</v>
      </c>
      <c r="T87" s="25">
        <v>4057039</v>
      </c>
    </row>
    <row r="88" spans="3:20" ht="11.25" customHeight="1" x14ac:dyDescent="0.2">
      <c r="C88" s="39">
        <v>18807</v>
      </c>
      <c r="D88" s="3" t="s">
        <v>153</v>
      </c>
      <c r="E88"/>
      <c r="F88" s="13">
        <v>23506000</v>
      </c>
      <c r="G88" s="56">
        <v>22393000</v>
      </c>
      <c r="H88" s="13">
        <v>20655000</v>
      </c>
      <c r="I88" s="13">
        <v>14044000</v>
      </c>
      <c r="J88" s="13">
        <v>13057000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0</v>
      </c>
      <c r="G90" s="56">
        <v>363000</v>
      </c>
      <c r="H90" s="13">
        <v>2771000</v>
      </c>
      <c r="I90" s="13">
        <v>2845000</v>
      </c>
      <c r="J90" s="13">
        <v>2835000</v>
      </c>
      <c r="K90"/>
      <c r="L90"/>
      <c r="M90"/>
      <c r="N90"/>
      <c r="O90"/>
      <c r="P90" s="10"/>
      <c r="S90" s="25" t="s">
        <v>290</v>
      </c>
      <c r="T90" s="25">
        <v>4056937</v>
      </c>
    </row>
    <row r="91" spans="3:20" ht="11.25" customHeight="1" x14ac:dyDescent="0.2">
      <c r="C91" s="39">
        <v>3706</v>
      </c>
      <c r="D91" s="23" t="s">
        <v>156</v>
      </c>
      <c r="E91" s="10"/>
      <c r="F91" s="92">
        <v>4338000</v>
      </c>
      <c r="G91" s="93">
        <v>4747000</v>
      </c>
      <c r="H91" s="92">
        <v>4940000</v>
      </c>
      <c r="I91" s="92">
        <v>932000</v>
      </c>
      <c r="J91" s="92" t="s">
        <v>320</v>
      </c>
      <c r="K91"/>
      <c r="L91"/>
      <c r="M91"/>
      <c r="N91"/>
      <c r="O91"/>
      <c r="P91" s="10"/>
      <c r="S91" s="25" t="s">
        <v>23</v>
      </c>
      <c r="T91" s="25">
        <v>4056982</v>
      </c>
    </row>
    <row r="92" spans="3:20" ht="11.25" customHeight="1" x14ac:dyDescent="0.2">
      <c r="C92" s="39">
        <v>220</v>
      </c>
      <c r="D92" s="98" t="s">
        <v>157</v>
      </c>
      <c r="E92" s="95"/>
      <c r="F92" s="96">
        <v>37679000</v>
      </c>
      <c r="G92" s="97">
        <v>33471000</v>
      </c>
      <c r="H92" s="96">
        <v>35529000</v>
      </c>
      <c r="I92" s="96">
        <v>27009000</v>
      </c>
      <c r="J92" s="96">
        <v>22736000</v>
      </c>
      <c r="K92"/>
      <c r="L92"/>
      <c r="M92"/>
      <c r="N92"/>
      <c r="O92"/>
      <c r="P92" s="10"/>
      <c r="S92" s="25" t="s">
        <v>24</v>
      </c>
      <c r="T92" s="25">
        <v>4004172</v>
      </c>
    </row>
    <row r="93" spans="3:20" ht="11.25" customHeight="1" x14ac:dyDescent="0.2">
      <c r="C93" s="39">
        <v>6361</v>
      </c>
      <c r="D93" s="3" t="s">
        <v>158</v>
      </c>
      <c r="E93"/>
      <c r="F93" s="13">
        <v>4287000</v>
      </c>
      <c r="G93" s="56">
        <v>4825000</v>
      </c>
      <c r="H93" s="13">
        <v>3978000</v>
      </c>
      <c r="I93" s="13">
        <v>3302000</v>
      </c>
      <c r="J93" s="13">
        <v>3069000</v>
      </c>
      <c r="K93"/>
      <c r="L93"/>
      <c r="M93"/>
      <c r="N93"/>
      <c r="O93"/>
      <c r="P93" s="10"/>
      <c r="S93" s="25" t="s">
        <v>25</v>
      </c>
      <c r="T93" s="25">
        <v>4000672</v>
      </c>
    </row>
    <row r="94" spans="3:20" ht="11.25" customHeight="1" x14ac:dyDescent="0.2">
      <c r="C94" s="39">
        <v>6148</v>
      </c>
      <c r="D94" s="3" t="s">
        <v>159</v>
      </c>
      <c r="E94"/>
      <c r="F94" s="13">
        <v>15575000</v>
      </c>
      <c r="G94" s="56">
        <v>11547000</v>
      </c>
      <c r="H94" s="13">
        <v>14268000</v>
      </c>
      <c r="I94" s="13">
        <v>8682000</v>
      </c>
      <c r="J94" s="13">
        <v>8195000</v>
      </c>
      <c r="K94"/>
      <c r="L94"/>
      <c r="M94"/>
      <c r="N94"/>
      <c r="O94"/>
      <c r="P94" s="10"/>
      <c r="S94" s="25" t="s">
        <v>26</v>
      </c>
      <c r="T94" s="25">
        <v>4059402</v>
      </c>
    </row>
    <row r="95" spans="3:20" ht="11.25" customHeight="1" x14ac:dyDescent="0.2">
      <c r="C95" s="39">
        <v>18082</v>
      </c>
      <c r="D95" s="3" t="s">
        <v>160</v>
      </c>
      <c r="E95"/>
      <c r="F95" s="13">
        <v>831000</v>
      </c>
      <c r="G95" s="56">
        <v>1020000</v>
      </c>
      <c r="H95" s="13">
        <v>772000</v>
      </c>
      <c r="I95" s="13">
        <v>407000</v>
      </c>
      <c r="J95" s="13">
        <v>361000</v>
      </c>
      <c r="K95"/>
      <c r="L95"/>
      <c r="M95"/>
      <c r="N95"/>
      <c r="O95"/>
      <c r="P95" s="10"/>
      <c r="S95" s="25" t="s">
        <v>27</v>
      </c>
      <c r="T95" s="25">
        <v>4057080</v>
      </c>
    </row>
    <row r="96" spans="3:20" ht="11.25" customHeight="1" x14ac:dyDescent="0.2">
      <c r="C96" s="39">
        <v>845</v>
      </c>
      <c r="D96" s="3" t="s">
        <v>174</v>
      </c>
      <c r="E96"/>
      <c r="F96" s="13">
        <v>16126000</v>
      </c>
      <c r="G96" s="56">
        <v>13472000</v>
      </c>
      <c r="H96" s="13">
        <v>15143000</v>
      </c>
      <c r="I96" s="13">
        <v>9164000</v>
      </c>
      <c r="J96" s="13">
        <v>8840000</v>
      </c>
      <c r="K96"/>
      <c r="L96"/>
      <c r="M96"/>
      <c r="N96"/>
      <c r="O96"/>
      <c r="P96" s="10"/>
      <c r="S96" s="25" t="s">
        <v>28</v>
      </c>
      <c r="T96" s="25">
        <v>4057041</v>
      </c>
    </row>
    <row r="97" spans="3:20" ht="11.25" customHeight="1" x14ac:dyDescent="0.2">
      <c r="C97" s="39">
        <v>49691</v>
      </c>
      <c r="D97" s="32" t="s">
        <v>193</v>
      </c>
      <c r="E97"/>
      <c r="F97" s="13">
        <v>9415000</v>
      </c>
      <c r="G97" s="56">
        <v>8348000</v>
      </c>
      <c r="H97" s="13">
        <v>8359000</v>
      </c>
      <c r="I97" s="13">
        <v>8058000</v>
      </c>
      <c r="J97" s="13">
        <v>4688000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9415000</v>
      </c>
      <c r="G99" s="97">
        <v>8348000</v>
      </c>
      <c r="H99" s="96">
        <v>8359000</v>
      </c>
      <c r="I99" s="96">
        <v>8058000</v>
      </c>
      <c r="J99" s="96">
        <v>4688000</v>
      </c>
      <c r="K99"/>
      <c r="L99"/>
      <c r="M99"/>
      <c r="N99"/>
      <c r="O99"/>
      <c r="P99" s="10"/>
      <c r="S99" s="25" t="s">
        <v>282</v>
      </c>
      <c r="T99" s="25">
        <v>4420429</v>
      </c>
    </row>
    <row r="100" spans="3:20" ht="11.25" customHeight="1" x14ac:dyDescent="0.2">
      <c r="C100" s="39">
        <v>18081</v>
      </c>
      <c r="D100" s="3" t="s">
        <v>163</v>
      </c>
      <c r="E100"/>
      <c r="F100" s="13">
        <v>3000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25544000</v>
      </c>
      <c r="G101" s="56">
        <v>21820000</v>
      </c>
      <c r="H101" s="13">
        <v>23502000</v>
      </c>
      <c r="I101" s="13">
        <v>17222000</v>
      </c>
      <c r="J101" s="13">
        <v>13528000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22000</v>
      </c>
      <c r="G104" s="56">
        <v>1995000</v>
      </c>
      <c r="H104" s="13">
        <v>1638000</v>
      </c>
      <c r="I104" s="13">
        <v>2136000</v>
      </c>
      <c r="J104" s="13">
        <v>1417000</v>
      </c>
      <c r="K104"/>
      <c r="L104"/>
      <c r="M104"/>
      <c r="N104"/>
      <c r="O104"/>
      <c r="P104" s="10"/>
      <c r="S104" s="25" t="s">
        <v>411</v>
      </c>
      <c r="T104" s="25">
        <v>4057043</v>
      </c>
    </row>
    <row r="105" spans="3:20" ht="11.25" customHeight="1" x14ac:dyDescent="0.2">
      <c r="C105" s="39">
        <v>4993</v>
      </c>
      <c r="D105" s="3" t="s">
        <v>169</v>
      </c>
      <c r="E105"/>
      <c r="F105" s="13">
        <v>-1851000</v>
      </c>
      <c r="G105" s="56">
        <v>-1265000</v>
      </c>
      <c r="H105" s="13">
        <v>-8421000</v>
      </c>
      <c r="I105" s="13">
        <v>-1207000</v>
      </c>
      <c r="J105" s="13">
        <v>-1257000</v>
      </c>
      <c r="K105"/>
      <c r="L105"/>
      <c r="M105"/>
      <c r="N105"/>
      <c r="O105"/>
      <c r="P105" s="10"/>
      <c r="S105" s="25" t="s">
        <v>262</v>
      </c>
      <c r="T105" s="25">
        <v>4057083</v>
      </c>
    </row>
    <row r="106" spans="3:20" ht="11.25" customHeight="1" x14ac:dyDescent="0.2">
      <c r="C106" s="39">
        <v>4992</v>
      </c>
      <c r="D106" s="3" t="s">
        <v>170</v>
      </c>
      <c r="E106"/>
      <c r="F106" s="13">
        <v>1916000</v>
      </c>
      <c r="G106" s="56">
        <v>-834000</v>
      </c>
      <c r="H106" s="13">
        <v>2776000</v>
      </c>
      <c r="I106" s="13">
        <v>3053000</v>
      </c>
      <c r="J106" s="13">
        <v>-245000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87000</v>
      </c>
      <c r="G108" s="56">
        <v>-104000</v>
      </c>
      <c r="H108" s="13">
        <v>-4007000</v>
      </c>
      <c r="I108" s="13">
        <v>3982000</v>
      </c>
      <c r="J108" s="13">
        <v>-85000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4.0962875671056498</v>
      </c>
      <c r="G111" s="55">
        <v>-2.3292252990628901</v>
      </c>
      <c r="H111" s="14">
        <v>2.3611587886747998</v>
      </c>
      <c r="I111" s="14">
        <v>1.60666240988447</v>
      </c>
      <c r="J111" s="14">
        <v>8.1091935492994391</v>
      </c>
      <c r="K111"/>
      <c r="L111"/>
      <c r="M111"/>
      <c r="N111"/>
      <c r="O111"/>
      <c r="P111" s="10"/>
      <c r="S111" s="25" t="s">
        <v>292</v>
      </c>
      <c r="T111" s="25">
        <v>4062444</v>
      </c>
    </row>
    <row r="112" spans="3:20" ht="11.25" customHeight="1" x14ac:dyDescent="0.2">
      <c r="C112" s="39">
        <v>284</v>
      </c>
      <c r="D112" s="3" t="s">
        <v>167</v>
      </c>
      <c r="E112"/>
      <c r="F112" s="14">
        <v>16.822562157725699</v>
      </c>
      <c r="G112" s="55">
        <v>-9.6313486068497198</v>
      </c>
      <c r="H112" s="14">
        <v>9.57989554159413</v>
      </c>
      <c r="I112" s="14">
        <v>6.8759342301943196</v>
      </c>
      <c r="J112" s="14">
        <v>48.4586262844781</v>
      </c>
      <c r="K112"/>
      <c r="L112"/>
      <c r="M112"/>
      <c r="N112"/>
      <c r="O112"/>
      <c r="P112" s="10"/>
      <c r="S112" s="25" t="s">
        <v>36</v>
      </c>
      <c r="T112" s="25">
        <v>4057103</v>
      </c>
    </row>
    <row r="113" spans="2:20" ht="11.25" customHeight="1" x14ac:dyDescent="0.2">
      <c r="C113" s="39">
        <v>18791</v>
      </c>
      <c r="D113" s="76" t="s">
        <v>173</v>
      </c>
      <c r="E113" s="61"/>
      <c r="F113" s="100">
        <v>6.0279084861268899</v>
      </c>
      <c r="G113" s="101">
        <v>-3.5186744657122699</v>
      </c>
      <c r="H113" s="100">
        <v>3.5534990285155899</v>
      </c>
      <c r="I113" s="100">
        <v>2.6635784597568</v>
      </c>
      <c r="J113" s="100">
        <v>14.460650809982001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6ECFB535-E286-40A0-975A-7C2BC394F46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E0954-7813-4D71-96E7-D6F863ECB6EA}">
  <sheetPr codeName="Sheet38">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17</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CenterPoint Energy Houston Electric, LLC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_xll.SNL.Clients.Office.Excel.Functions.SNLTable(1,'CNP (2)'!F20:G20,'CNP (2)'!C24:C35,'CNP (2)'!F21:G21,,"Options:Curr=USD,Mag=SNLstandard,ConvMethod=SNLrecommended")</f>
        <v>SNLTable</v>
      </c>
      <c r="D20" s="10"/>
      <c r="E20" s="10"/>
      <c r="F20" s="22">
        <f>VLOOKUP(V40,S:T,2,FALSE)</f>
        <v>4057059</v>
      </c>
      <c r="G20" s="51">
        <f>F20</f>
        <v>4057059</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286</v>
      </c>
      <c r="H24" s="129"/>
      <c r="I24"/>
      <c r="J24"/>
      <c r="K24"/>
      <c r="L24"/>
      <c r="M24"/>
      <c r="N24"/>
      <c r="O24"/>
      <c r="P24" s="10"/>
      <c r="V24" t="str">
        <f>SUBSTITUTE(Company_Name,"&amp;","&amp;amp;")</f>
        <v>CenterPoint Energy Houston Electric, LLC</v>
      </c>
    </row>
    <row r="25" spans="3:27" ht="11.25" customHeight="1" x14ac:dyDescent="0.2">
      <c r="C25" s="39">
        <v>44942</v>
      </c>
      <c r="D25" s="23" t="s">
        <v>127</v>
      </c>
      <c r="E25" s="10"/>
      <c r="F25" s="74" t="s">
        <v>374</v>
      </c>
      <c r="G25" s="75" t="s">
        <v>375</v>
      </c>
      <c r="H25" s="129"/>
      <c r="I25"/>
      <c r="J25"/>
      <c r="K25"/>
      <c r="L25"/>
      <c r="M25"/>
      <c r="N25"/>
      <c r="O25"/>
      <c r="P25" s="10"/>
    </row>
    <row r="26" spans="3:27" ht="11.25" customHeight="1" x14ac:dyDescent="0.2">
      <c r="C26" s="39">
        <v>44944</v>
      </c>
      <c r="D26" s="76" t="s">
        <v>126</v>
      </c>
      <c r="E26" s="61"/>
      <c r="F26" s="77">
        <v>44249</v>
      </c>
      <c r="G26" s="78">
        <v>43894</v>
      </c>
      <c r="H26" s="130"/>
      <c r="I26" s="10"/>
      <c r="J26"/>
      <c r="K26"/>
      <c r="L26"/>
      <c r="M26"/>
      <c r="N26" s="4"/>
      <c r="O26" s="4"/>
      <c r="P26" s="44"/>
      <c r="Q26" s="44"/>
    </row>
    <row r="27" spans="3:27" ht="11.25" customHeight="1" x14ac:dyDescent="0.2">
      <c r="C27" s="39">
        <v>44949</v>
      </c>
      <c r="D27" s="2" t="s">
        <v>131</v>
      </c>
      <c r="E27"/>
      <c r="F27" s="24" t="s">
        <v>374</v>
      </c>
      <c r="G27" s="52" t="s">
        <v>286</v>
      </c>
      <c r="H27" s="129"/>
      <c r="I27"/>
      <c r="J27"/>
      <c r="K27"/>
      <c r="L27"/>
      <c r="M27"/>
      <c r="N27"/>
      <c r="O27"/>
      <c r="P27" s="10"/>
    </row>
    <row r="28" spans="3:27" ht="11.25" customHeight="1" x14ac:dyDescent="0.2">
      <c r="C28" s="39">
        <v>44950</v>
      </c>
      <c r="D28" s="3" t="s">
        <v>127</v>
      </c>
      <c r="E28"/>
      <c r="F28" s="24" t="s">
        <v>374</v>
      </c>
      <c r="G28" s="52" t="s">
        <v>375</v>
      </c>
      <c r="H28" s="129"/>
      <c r="I28"/>
      <c r="J28"/>
      <c r="K28"/>
      <c r="L28"/>
      <c r="M28"/>
      <c r="N28"/>
      <c r="O28"/>
      <c r="P28" s="10"/>
    </row>
    <row r="29" spans="3:27" ht="11.25" customHeight="1" x14ac:dyDescent="0.2">
      <c r="C29" s="48">
        <v>44952</v>
      </c>
      <c r="D29" s="76" t="s">
        <v>126</v>
      </c>
      <c r="E29" s="61"/>
      <c r="F29" s="77"/>
      <c r="G29" s="78">
        <v>43894</v>
      </c>
      <c r="H29" s="130"/>
      <c r="I29"/>
      <c r="J29"/>
      <c r="K29"/>
      <c r="L29"/>
      <c r="M29"/>
      <c r="N29"/>
      <c r="O29"/>
      <c r="P29" s="10"/>
    </row>
    <row r="30" spans="3:27" ht="11.25" customHeight="1" x14ac:dyDescent="0.2">
      <c r="C30" s="39">
        <v>44965</v>
      </c>
      <c r="D30" s="2" t="s">
        <v>132</v>
      </c>
      <c r="E30"/>
      <c r="F30" s="24" t="s">
        <v>390</v>
      </c>
      <c r="G30" s="52" t="s">
        <v>287</v>
      </c>
      <c r="H30" s="129"/>
      <c r="I30"/>
      <c r="J30"/>
      <c r="K30"/>
      <c r="L30"/>
      <c r="M30"/>
      <c r="N30"/>
      <c r="O30"/>
      <c r="P30" s="10"/>
      <c r="Q30" s="44"/>
      <c r="R30" s="4"/>
      <c r="S30" s="113" t="s">
        <v>214</v>
      </c>
    </row>
    <row r="31" spans="3:27" ht="11.25" customHeight="1" x14ac:dyDescent="0.2">
      <c r="C31" s="39">
        <v>44966</v>
      </c>
      <c r="D31" s="3" t="s">
        <v>127</v>
      </c>
      <c r="E31"/>
      <c r="F31" s="24" t="s">
        <v>374</v>
      </c>
      <c r="G31" s="52" t="s">
        <v>375</v>
      </c>
      <c r="H31" s="129"/>
      <c r="I31"/>
      <c r="J31"/>
      <c r="K31"/>
      <c r="L31"/>
      <c r="M31"/>
      <c r="N31"/>
      <c r="O31"/>
      <c r="P31" s="10"/>
      <c r="S31" s="2" t="s">
        <v>215</v>
      </c>
    </row>
    <row r="32" spans="3:27" ht="11.25" customHeight="1" x14ac:dyDescent="0.2">
      <c r="C32" s="39">
        <v>44968</v>
      </c>
      <c r="D32" s="76" t="s">
        <v>126</v>
      </c>
      <c r="E32" s="61"/>
      <c r="F32" s="77">
        <v>43497</v>
      </c>
      <c r="G32" s="78">
        <v>43894</v>
      </c>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376</v>
      </c>
      <c r="G34" s="52" t="s">
        <v>376</v>
      </c>
      <c r="H34" s="129"/>
      <c r="I34"/>
      <c r="J34"/>
      <c r="K34"/>
      <c r="L34"/>
      <c r="M34"/>
      <c r="N34"/>
      <c r="O34"/>
      <c r="P34" s="10"/>
    </row>
    <row r="35" spans="3:24" ht="11.25" customHeight="1" x14ac:dyDescent="0.2">
      <c r="C35" s="39">
        <v>44948</v>
      </c>
      <c r="D35" s="23" t="s">
        <v>126</v>
      </c>
      <c r="E35" s="10"/>
      <c r="F35" s="30">
        <v>37558</v>
      </c>
      <c r="G35" s="53">
        <v>37554</v>
      </c>
      <c r="H35" s="130"/>
      <c r="I35" s="10"/>
      <c r="J35"/>
      <c r="K35"/>
      <c r="L35"/>
      <c r="M35"/>
      <c r="N35"/>
      <c r="O35"/>
      <c r="P35" s="10"/>
    </row>
    <row r="36" spans="3:24" ht="11.25" hidden="1" customHeight="1" outlineLevel="1" x14ac:dyDescent="0.2">
      <c r="C36" s="12" t="str">
        <f>_xll.SNL.Clients.Office.Excel.Functions.SNLTable(1,'CNP (2)'!F36:J36,'CNP (2)'!C41:C113,'CNP (2)'!F37:J37,,"Options:Curr=USD,Mag=SNLstandard,ConvMethod=SNLrecommended")</f>
        <v>SNLTable</v>
      </c>
      <c r="E36"/>
      <c r="F36" s="11">
        <f>F20</f>
        <v>4057059</v>
      </c>
      <c r="G36" s="54">
        <f>F20</f>
        <v>4057059</v>
      </c>
      <c r="H36" s="11">
        <f>F20</f>
        <v>4057059</v>
      </c>
      <c r="I36" s="11">
        <f>F20</f>
        <v>4057059</v>
      </c>
      <c r="J36" s="11">
        <f>F20</f>
        <v>4057059</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CenterPoint Energy Houston Electric, LLC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39.723623601667001</v>
      </c>
      <c r="G42" s="55">
        <v>38.260976509654398</v>
      </c>
      <c r="H42" s="31">
        <v>39.636673981955603</v>
      </c>
      <c r="I42" s="14">
        <v>36.253041362530404</v>
      </c>
      <c r="J42" s="14">
        <v>33.263128334737402</v>
      </c>
      <c r="K42"/>
      <c r="L42"/>
      <c r="M42"/>
      <c r="N42"/>
      <c r="O42"/>
      <c r="P42" s="10"/>
      <c r="S42" s="25" t="s">
        <v>336</v>
      </c>
      <c r="T42" s="25">
        <v>4056935</v>
      </c>
      <c r="V42" s="8" t="str">
        <f>_xll.SNL.Clients.Office.Excel.Functions.SNLTable(1,'CNP (2)'!X42,'CNP (2)'!W48:W56,'CNP (2)'!X43,,"Options:Curr=USD,Mag=SNLstandard,ConvMethod=SNLrecommended")</f>
        <v>SNLTable</v>
      </c>
      <c r="W42" s="3"/>
      <c r="X42" s="7">
        <f>F36</f>
        <v>4057059</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60.276376398332999</v>
      </c>
      <c r="G44" s="55">
        <v>61.739023490345602</v>
      </c>
      <c r="H44" s="31">
        <v>60.363326018044397</v>
      </c>
      <c r="I44" s="14">
        <v>63.746958637469596</v>
      </c>
      <c r="J44" s="14">
        <v>66.736871665262598</v>
      </c>
      <c r="K44"/>
      <c r="L44"/>
      <c r="M44"/>
      <c r="N44"/>
      <c r="O44"/>
      <c r="P44" s="10"/>
      <c r="S44" s="25" t="s">
        <v>409</v>
      </c>
      <c r="T44" s="25">
        <v>4024697</v>
      </c>
      <c r="V44" s="3"/>
      <c r="W44" s="3"/>
      <c r="X44" s="7">
        <v>1</v>
      </c>
    </row>
    <row r="45" spans="3:24" ht="11.25" customHeight="1" x14ac:dyDescent="0.2">
      <c r="C45" s="39">
        <v>18861</v>
      </c>
      <c r="D45" s="3" t="s">
        <v>164</v>
      </c>
      <c r="E45"/>
      <c r="F45" s="14">
        <v>54.562404035972797</v>
      </c>
      <c r="G45" s="55">
        <v>54.199975402779501</v>
      </c>
      <c r="H45" s="31">
        <v>57.546939770787603</v>
      </c>
      <c r="I45" s="14">
        <v>57.556096242227603</v>
      </c>
      <c r="J45" s="14">
        <v>60.643077787138402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2.9677419354838701</v>
      </c>
      <c r="G47" s="55">
        <v>2.7826086956521698</v>
      </c>
      <c r="H47" s="14">
        <v>2.92890995260663</v>
      </c>
      <c r="I47" s="14">
        <v>3.0788177339901499</v>
      </c>
      <c r="J47" s="14">
        <v>3.0189573459715602</v>
      </c>
      <c r="K47"/>
      <c r="L47"/>
      <c r="M47"/>
      <c r="N47"/>
      <c r="O47"/>
      <c r="P47" s="10"/>
      <c r="S47" s="25" t="s">
        <v>216</v>
      </c>
      <c r="T47" s="25">
        <v>4056955</v>
      </c>
      <c r="V47" s="3"/>
      <c r="W47" s="3"/>
      <c r="X47" s="7"/>
    </row>
    <row r="48" spans="3:24" ht="11.25" customHeight="1" x14ac:dyDescent="0.2">
      <c r="C48" s="39">
        <v>18778</v>
      </c>
      <c r="D48" s="3" t="s">
        <v>198</v>
      </c>
      <c r="E48"/>
      <c r="F48" s="14">
        <v>2.9677419354838701</v>
      </c>
      <c r="G48" s="55">
        <v>2.7826086956521698</v>
      </c>
      <c r="H48" s="14">
        <v>2.92890995260663</v>
      </c>
      <c r="I48" s="14">
        <v>3.0788177339901499</v>
      </c>
      <c r="J48" s="14">
        <v>3.0189573459715602</v>
      </c>
      <c r="K48" s="4"/>
      <c r="L48" s="4"/>
      <c r="M48" s="4"/>
      <c r="N48" s="4"/>
      <c r="O48" s="4"/>
      <c r="P48" s="44"/>
      <c r="Q48" s="44"/>
      <c r="S48" s="25" t="s">
        <v>5</v>
      </c>
      <c r="T48" s="25">
        <v>4022309</v>
      </c>
      <c r="V48" s="17" t="s">
        <v>175</v>
      </c>
      <c r="W48" s="114">
        <v>7597</v>
      </c>
      <c r="X48" s="20">
        <v>520000</v>
      </c>
    </row>
    <row r="49" spans="3:28" ht="11.25" customHeight="1" x14ac:dyDescent="0.2">
      <c r="C49" s="39">
        <v>7270</v>
      </c>
      <c r="D49" s="3" t="s">
        <v>149</v>
      </c>
      <c r="E49"/>
      <c r="F49" s="14">
        <v>6.3872549019607803</v>
      </c>
      <c r="G49" s="55">
        <v>5.7587939698492496</v>
      </c>
      <c r="H49" s="14">
        <v>6.3399014778325098</v>
      </c>
      <c r="I49" s="14">
        <v>7.8121827411167502</v>
      </c>
      <c r="J49" s="14">
        <v>6.6</v>
      </c>
      <c r="K49"/>
      <c r="L49"/>
      <c r="M49"/>
      <c r="N49"/>
      <c r="O49"/>
      <c r="P49" s="10"/>
      <c r="S49" s="25" t="s">
        <v>6</v>
      </c>
      <c r="T49" s="25">
        <v>4057038</v>
      </c>
      <c r="V49" s="17" t="s">
        <v>176</v>
      </c>
      <c r="W49" s="114">
        <v>7598</v>
      </c>
      <c r="X49" s="20">
        <v>356000</v>
      </c>
    </row>
    <row r="50" spans="3:28" ht="11.25" customHeight="1" x14ac:dyDescent="0.2">
      <c r="C50" s="39">
        <v>11512</v>
      </c>
      <c r="D50" s="3" t="s">
        <v>199</v>
      </c>
      <c r="E50"/>
      <c r="F50" s="14">
        <v>6.3872549019607803</v>
      </c>
      <c r="G50" s="55">
        <v>5.7587939698492496</v>
      </c>
      <c r="H50" s="14">
        <v>6.3399014778325098</v>
      </c>
      <c r="I50" s="14">
        <v>7.8121827411167502</v>
      </c>
      <c r="J50" s="14">
        <v>6.6</v>
      </c>
      <c r="K50"/>
      <c r="L50"/>
      <c r="M50"/>
      <c r="N50"/>
      <c r="O50"/>
      <c r="P50" s="10"/>
      <c r="S50" s="25" t="s">
        <v>270</v>
      </c>
      <c r="T50" s="25">
        <v>4135391</v>
      </c>
      <c r="V50" s="18" t="s">
        <v>177</v>
      </c>
      <c r="W50" s="115">
        <v>7599</v>
      </c>
      <c r="X50" s="20">
        <v>161000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0</v>
      </c>
    </row>
    <row r="52" spans="3:28" ht="11.25" customHeight="1" x14ac:dyDescent="0.2">
      <c r="C52" s="39">
        <v>18788</v>
      </c>
      <c r="D52" s="3" t="s">
        <v>211</v>
      </c>
      <c r="E52"/>
      <c r="F52" s="14">
        <v>4.2954719877206404</v>
      </c>
      <c r="G52" s="55">
        <v>4.3820898778359503</v>
      </c>
      <c r="H52" s="14">
        <v>3.93366355866356</v>
      </c>
      <c r="I52" s="14">
        <v>3.1545646523716702</v>
      </c>
      <c r="J52" s="14">
        <v>3.6171470805617099</v>
      </c>
      <c r="K52"/>
      <c r="L52"/>
      <c r="M52"/>
      <c r="N52"/>
      <c r="O52"/>
      <c r="P52" s="10"/>
      <c r="S52" s="25" t="s">
        <v>7</v>
      </c>
      <c r="T52" s="25">
        <v>4007308</v>
      </c>
      <c r="V52" s="19" t="s">
        <v>179</v>
      </c>
      <c r="W52" s="114">
        <v>7601</v>
      </c>
      <c r="X52" s="20">
        <v>300000</v>
      </c>
    </row>
    <row r="53" spans="3:28" ht="11.25" customHeight="1" x14ac:dyDescent="0.2">
      <c r="C53" s="39">
        <v>18794</v>
      </c>
      <c r="D53" s="3" t="s">
        <v>200</v>
      </c>
      <c r="E53"/>
      <c r="F53" s="14">
        <v>4.7557603686635899</v>
      </c>
      <c r="G53" s="55">
        <v>5.0724637681159397</v>
      </c>
      <c r="H53" s="14">
        <v>5.3744075829383897</v>
      </c>
      <c r="I53" s="14">
        <v>6.5714285714285703</v>
      </c>
      <c r="J53" s="14">
        <v>5.3933649289099499</v>
      </c>
      <c r="K53"/>
      <c r="L53"/>
      <c r="M53"/>
      <c r="N53"/>
      <c r="O53"/>
      <c r="P53" s="10"/>
      <c r="S53" s="25" t="s">
        <v>218</v>
      </c>
      <c r="T53" s="25">
        <v>4272394</v>
      </c>
      <c r="V53" s="17" t="s">
        <v>180</v>
      </c>
      <c r="W53" s="114">
        <v>7602</v>
      </c>
      <c r="X53" s="20">
        <v>4158000</v>
      </c>
    </row>
    <row r="54" spans="3:28" ht="11.25" customHeight="1" x14ac:dyDescent="0.2">
      <c r="C54" s="39">
        <v>18792</v>
      </c>
      <c r="D54" s="3" t="s">
        <v>201</v>
      </c>
      <c r="E54"/>
      <c r="F54" s="14">
        <v>14.561372163659099</v>
      </c>
      <c r="G54" s="55">
        <v>16.786558805227099</v>
      </c>
      <c r="H54" s="14">
        <v>18.2316486012691</v>
      </c>
      <c r="I54" s="14">
        <v>23.2961713741342</v>
      </c>
      <c r="J54" s="14">
        <v>18.941561095218599</v>
      </c>
      <c r="K54"/>
      <c r="L54"/>
      <c r="M54"/>
      <c r="N54"/>
      <c r="O54"/>
      <c r="P54" s="10"/>
      <c r="S54" s="25" t="s">
        <v>8</v>
      </c>
      <c r="T54" s="25">
        <v>4006321</v>
      </c>
      <c r="V54" s="26" t="s">
        <v>184</v>
      </c>
      <c r="W54" s="116"/>
      <c r="X54" s="20"/>
    </row>
    <row r="55" spans="3:28" ht="11.25" customHeight="1" x14ac:dyDescent="0.2">
      <c r="C55" s="39">
        <v>11576</v>
      </c>
      <c r="D55" s="3" t="s">
        <v>202</v>
      </c>
      <c r="E55"/>
      <c r="F55" s="14">
        <v>4.7745098039215703</v>
      </c>
      <c r="G55" s="55">
        <v>5.5175879396984904</v>
      </c>
      <c r="H55" s="14">
        <v>5.5221674876847304</v>
      </c>
      <c r="I55" s="14">
        <v>6.6598984771573599</v>
      </c>
      <c r="J55" s="14">
        <v>5.4146341463414602</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17</v>
      </c>
    </row>
    <row r="57" spans="3:28" ht="11.25" customHeight="1" x14ac:dyDescent="0.2">
      <c r="C57" s="39">
        <v>6419</v>
      </c>
      <c r="D57" s="3" t="s">
        <v>165</v>
      </c>
      <c r="E57"/>
      <c r="F57" s="14">
        <v>0.48875255623721903</v>
      </c>
      <c r="G57" s="55">
        <v>0.57559880239521</v>
      </c>
      <c r="H57" s="14">
        <v>1.55421686746988</v>
      </c>
      <c r="I57" s="14">
        <v>0.87064220183486196</v>
      </c>
      <c r="J57" s="14">
        <v>0.76709796672828101</v>
      </c>
      <c r="K57"/>
      <c r="L57"/>
      <c r="M57"/>
      <c r="N57"/>
      <c r="O57"/>
      <c r="P57" s="10"/>
      <c r="S57" s="25" t="s">
        <v>339</v>
      </c>
      <c r="T57" s="25">
        <v>4963960</v>
      </c>
    </row>
    <row r="58" spans="3:28" ht="11.25" customHeight="1" x14ac:dyDescent="0.2">
      <c r="C58" s="39">
        <v>4963</v>
      </c>
      <c r="D58" s="3" t="s">
        <v>203</v>
      </c>
      <c r="E58"/>
      <c r="F58" s="14">
        <v>1.5173937051352799</v>
      </c>
      <c r="G58" s="55">
        <v>1.6136290581806501</v>
      </c>
      <c r="H58" s="14">
        <v>1.5229160258382</v>
      </c>
      <c r="I58" s="14">
        <v>1.7583892617449699</v>
      </c>
      <c r="J58" s="14">
        <v>2.0063317855635301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520000</v>
      </c>
      <c r="G61" s="56">
        <v>613000</v>
      </c>
      <c r="H61" s="13">
        <v>231000</v>
      </c>
      <c r="I61" s="13">
        <v>458000</v>
      </c>
      <c r="J61" s="13">
        <v>434000</v>
      </c>
      <c r="K61"/>
      <c r="L61"/>
      <c r="M61"/>
      <c r="N61"/>
      <c r="O61"/>
      <c r="P61" s="10"/>
      <c r="S61" s="25" t="s">
        <v>410</v>
      </c>
      <c r="T61" s="25">
        <v>4086899</v>
      </c>
      <c r="V61" s="28" t="s">
        <v>149</v>
      </c>
      <c r="X61" s="27">
        <f>IF(ISNUMBER(F49),F49,NA())</f>
        <v>6.3872549019607803</v>
      </c>
      <c r="Y61" s="27">
        <f>IF(ISNUMBER(G49),G49,NA())</f>
        <v>5.7587939698492496</v>
      </c>
      <c r="Z61" s="27">
        <f>IF(ISNUMBER(H49),H49,NA())</f>
        <v>6.3399014778325098</v>
      </c>
      <c r="AA61" s="27">
        <f>IF(ISNUMBER(I49),I49,NA())</f>
        <v>7.8121827411167502</v>
      </c>
      <c r="AB61" s="27">
        <f>IF(ISNUMBER(J49),J49,NA())</f>
        <v>6.6</v>
      </c>
    </row>
    <row r="62" spans="3:28" ht="11.25" customHeight="1" x14ac:dyDescent="0.2">
      <c r="C62" s="39">
        <v>7598</v>
      </c>
      <c r="D62" s="3" t="s">
        <v>205</v>
      </c>
      <c r="E62"/>
      <c r="F62" s="13">
        <v>356000</v>
      </c>
      <c r="G62" s="56">
        <v>519000</v>
      </c>
      <c r="H62" s="13">
        <v>613000</v>
      </c>
      <c r="I62" s="13">
        <v>231000</v>
      </c>
      <c r="J62" s="13">
        <v>458000</v>
      </c>
      <c r="K62"/>
      <c r="L62"/>
      <c r="M62"/>
      <c r="N62"/>
      <c r="O62"/>
      <c r="P62" s="10"/>
      <c r="S62" s="25" t="s">
        <v>11</v>
      </c>
      <c r="T62" s="25">
        <v>4056975</v>
      </c>
      <c r="V62" s="118" t="s">
        <v>188</v>
      </c>
    </row>
    <row r="63" spans="3:28" ht="11.25" customHeight="1" x14ac:dyDescent="0.2">
      <c r="C63" s="39">
        <v>7599</v>
      </c>
      <c r="D63" s="3" t="s">
        <v>206</v>
      </c>
      <c r="E63"/>
      <c r="F63" s="13">
        <v>161000</v>
      </c>
      <c r="G63" s="56">
        <v>356000</v>
      </c>
      <c r="H63" s="13">
        <v>519000</v>
      </c>
      <c r="I63" s="13">
        <v>613000</v>
      </c>
      <c r="J63" s="13">
        <v>231000</v>
      </c>
      <c r="K63"/>
      <c r="L63"/>
      <c r="M63"/>
      <c r="N63"/>
      <c r="O63"/>
      <c r="P63" s="10"/>
      <c r="S63" s="25" t="s">
        <v>271</v>
      </c>
      <c r="T63" s="25">
        <v>4098671</v>
      </c>
      <c r="V63" s="28" t="s">
        <v>189</v>
      </c>
    </row>
    <row r="64" spans="3:28" ht="11.25" customHeight="1" x14ac:dyDescent="0.2">
      <c r="C64" s="39">
        <v>7600</v>
      </c>
      <c r="D64" s="3" t="s">
        <v>207</v>
      </c>
      <c r="E64"/>
      <c r="F64" s="13">
        <v>0</v>
      </c>
      <c r="G64" s="56">
        <v>162000</v>
      </c>
      <c r="H64" s="13">
        <v>356000</v>
      </c>
      <c r="I64" s="13">
        <v>519000</v>
      </c>
      <c r="J64" s="13">
        <v>613000</v>
      </c>
      <c r="K64"/>
      <c r="L64"/>
      <c r="M64"/>
      <c r="N64"/>
      <c r="O64"/>
      <c r="P64" s="10"/>
      <c r="S64" s="25" t="s">
        <v>396</v>
      </c>
      <c r="T64" s="25">
        <v>4545218</v>
      </c>
      <c r="V64" s="28" t="s">
        <v>190</v>
      </c>
    </row>
    <row r="65" spans="3:28" ht="11.25" customHeight="1" x14ac:dyDescent="0.2">
      <c r="C65" s="39">
        <v>7601</v>
      </c>
      <c r="D65" s="3" t="s">
        <v>208</v>
      </c>
      <c r="E65"/>
      <c r="F65" s="13">
        <v>300000</v>
      </c>
      <c r="G65" s="56">
        <v>0</v>
      </c>
      <c r="H65" s="13">
        <v>162000</v>
      </c>
      <c r="I65" s="13">
        <v>356000</v>
      </c>
      <c r="J65" s="13">
        <v>519000</v>
      </c>
      <c r="K65"/>
      <c r="L65"/>
      <c r="M65"/>
      <c r="N65"/>
      <c r="O65"/>
      <c r="P65" s="10"/>
      <c r="S65" s="25" t="s">
        <v>219</v>
      </c>
      <c r="T65" s="25">
        <v>4057157</v>
      </c>
      <c r="V65" s="28" t="s">
        <v>165</v>
      </c>
      <c r="X65" s="27">
        <f>IF(ISNUMBER(F57),F57,NA())</f>
        <v>0.48875255623721903</v>
      </c>
      <c r="Y65" s="27">
        <f>IF(ISNUMBER(G57),G57,NA())</f>
        <v>0.57559880239521</v>
      </c>
      <c r="Z65" s="27">
        <f>IF(ISNUMBER(H57),H57,NA())</f>
        <v>1.55421686746988</v>
      </c>
      <c r="AA65" s="27">
        <f>IF(ISNUMBER(I57),I57,NA())</f>
        <v>0.87064220183486196</v>
      </c>
      <c r="AB65" s="27">
        <f>IF(ISNUMBER(J57),J57,NA())</f>
        <v>0.76709796672828101</v>
      </c>
    </row>
    <row r="66" spans="3:28" ht="11.25" customHeight="1" x14ac:dyDescent="0.2">
      <c r="C66" s="39">
        <v>7602</v>
      </c>
      <c r="D66" s="3" t="s">
        <v>209</v>
      </c>
      <c r="E66"/>
      <c r="F66" s="13">
        <v>4158000</v>
      </c>
      <c r="G66" s="56">
        <v>3369000</v>
      </c>
      <c r="H66" s="13">
        <v>3069000</v>
      </c>
      <c r="I66" s="13">
        <v>2539000</v>
      </c>
      <c r="J66" s="13">
        <v>2498000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39.723623601667001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3134000</v>
      </c>
      <c r="G69" s="56">
        <v>2911000</v>
      </c>
      <c r="H69" s="13">
        <v>2990000</v>
      </c>
      <c r="I69" s="13">
        <v>3234000</v>
      </c>
      <c r="J69" s="13">
        <v>2998000</v>
      </c>
      <c r="K69" s="4"/>
      <c r="L69" s="4"/>
      <c r="M69" s="4"/>
      <c r="N69"/>
      <c r="O69"/>
      <c r="P69" s="10"/>
      <c r="S69" s="25" t="s">
        <v>341</v>
      </c>
      <c r="T69" s="25">
        <v>4057049</v>
      </c>
      <c r="V69" s="28" t="str">
        <f>"Total Debt -"</f>
        <v>Total Debt -</v>
      </c>
      <c r="X69" s="47">
        <f>F44</f>
        <v>60.276376398332999</v>
      </c>
    </row>
    <row r="70" spans="3:28" ht="11.25" customHeight="1" x14ac:dyDescent="0.2">
      <c r="C70" s="39">
        <v>18630</v>
      </c>
      <c r="D70" s="3" t="s">
        <v>136</v>
      </c>
      <c r="F70" s="13" t="s">
        <v>320</v>
      </c>
      <c r="G70" s="56" t="s">
        <v>320</v>
      </c>
      <c r="H70" s="13" t="s">
        <v>320</v>
      </c>
      <c r="I70" s="13" t="s">
        <v>320</v>
      </c>
      <c r="J70" s="13" t="s">
        <v>320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4.2954719877206404</v>
      </c>
      <c r="Y71" s="27">
        <f>IF(ISNUMBER(G52),G52,NA())</f>
        <v>4.3820898778359503</v>
      </c>
      <c r="Z71" s="27">
        <f>IF(ISNUMBER(H52),H52,NA())</f>
        <v>3.93366355866356</v>
      </c>
      <c r="AA71" s="27">
        <f>IF(ISNUMBER(I52),I52,NA())</f>
        <v>3.1545646523716702</v>
      </c>
      <c r="AB71" s="27">
        <f>IF(ISNUMBER(J52),J52,NA())</f>
        <v>3.6171470805617099</v>
      </c>
    </row>
    <row r="72" spans="3:28" ht="11.25" customHeight="1" x14ac:dyDescent="0.2">
      <c r="C72" s="39">
        <v>18632</v>
      </c>
      <c r="D72" s="3" t="s">
        <v>138</v>
      </c>
      <c r="E72" s="5"/>
      <c r="F72" s="13">
        <v>1597000</v>
      </c>
      <c r="G72" s="56">
        <v>1523000</v>
      </c>
      <c r="H72" s="13">
        <v>1477000</v>
      </c>
      <c r="I72" s="13">
        <v>1452000</v>
      </c>
      <c r="J72" s="13">
        <v>1402000</v>
      </c>
      <c r="K72"/>
      <c r="L72"/>
      <c r="M72"/>
      <c r="N72"/>
      <c r="O72"/>
      <c r="P72" s="10"/>
      <c r="S72" s="25" t="s">
        <v>272</v>
      </c>
      <c r="T72" s="25">
        <v>4082886</v>
      </c>
    </row>
    <row r="73" spans="3:28" ht="11.25" customHeight="1" x14ac:dyDescent="0.2">
      <c r="C73" s="39">
        <v>18636</v>
      </c>
      <c r="D73" s="3" t="s">
        <v>139</v>
      </c>
      <c r="F73" s="13">
        <v>642000</v>
      </c>
      <c r="G73" s="56">
        <v>560000</v>
      </c>
      <c r="H73" s="13">
        <v>648000</v>
      </c>
      <c r="I73" s="13">
        <v>917000</v>
      </c>
      <c r="J73" s="13">
        <v>724000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2490000</v>
      </c>
      <c r="G75" s="56">
        <v>2335000</v>
      </c>
      <c r="H75" s="13">
        <v>2372000</v>
      </c>
      <c r="I75" s="13">
        <v>2609000</v>
      </c>
      <c r="J75" s="13">
        <v>2361000</v>
      </c>
      <c r="K75"/>
      <c r="L75"/>
      <c r="M75"/>
      <c r="N75"/>
      <c r="O75"/>
      <c r="P75" s="10"/>
      <c r="S75" s="25" t="s">
        <v>16</v>
      </c>
      <c r="T75" s="25">
        <v>4056958</v>
      </c>
    </row>
    <row r="76" spans="3:28" ht="11.25" customHeight="1" x14ac:dyDescent="0.2">
      <c r="C76" s="39">
        <v>6200</v>
      </c>
      <c r="D76" s="3" t="s">
        <v>142</v>
      </c>
      <c r="F76" s="13">
        <v>1303000</v>
      </c>
      <c r="G76" s="56">
        <v>1146000</v>
      </c>
      <c r="H76" s="13">
        <v>1287000</v>
      </c>
      <c r="I76" s="13">
        <v>1539000</v>
      </c>
      <c r="J76" s="13">
        <v>1353000</v>
      </c>
      <c r="K76"/>
      <c r="L76"/>
      <c r="M76"/>
      <c r="N76"/>
      <c r="O76"/>
      <c r="P76" s="10"/>
      <c r="S76" s="25" t="s">
        <v>313</v>
      </c>
      <c r="T76" s="25">
        <v>4246977</v>
      </c>
    </row>
    <row r="77" spans="3:28" ht="11.25" customHeight="1" x14ac:dyDescent="0.2">
      <c r="C77" s="39">
        <v>28017</v>
      </c>
      <c r="D77" s="3" t="s">
        <v>151</v>
      </c>
      <c r="E77"/>
      <c r="F77" s="13">
        <v>1303000</v>
      </c>
      <c r="G77" s="56">
        <v>1146000</v>
      </c>
      <c r="H77" s="13">
        <v>1287000</v>
      </c>
      <c r="I77" s="13">
        <v>1539000</v>
      </c>
      <c r="J77" s="13">
        <v>1353000</v>
      </c>
      <c r="K77"/>
      <c r="L77"/>
      <c r="M77"/>
      <c r="N77"/>
      <c r="O77"/>
      <c r="P77" s="10"/>
      <c r="S77" s="25" t="s">
        <v>273</v>
      </c>
      <c r="T77" s="25">
        <v>4142320</v>
      </c>
    </row>
    <row r="78" spans="3:28" ht="11.25" customHeight="1" x14ac:dyDescent="0.2">
      <c r="C78" s="39">
        <v>4424</v>
      </c>
      <c r="D78" s="3" t="s">
        <v>143</v>
      </c>
      <c r="F78" s="13">
        <v>457000</v>
      </c>
      <c r="G78" s="56">
        <v>387000</v>
      </c>
      <c r="H78" s="13">
        <v>436000</v>
      </c>
      <c r="I78" s="13">
        <v>425000</v>
      </c>
      <c r="J78" s="13">
        <v>424000</v>
      </c>
      <c r="K78"/>
      <c r="L78"/>
      <c r="M78"/>
      <c r="N78"/>
      <c r="O78"/>
      <c r="P78" s="10"/>
      <c r="S78" s="25" t="s">
        <v>274</v>
      </c>
      <c r="T78" s="25">
        <v>4237697</v>
      </c>
    </row>
    <row r="79" spans="3:28" ht="11.25" customHeight="1" x14ac:dyDescent="0.2">
      <c r="C79" s="39">
        <v>4427</v>
      </c>
      <c r="D79" s="3" t="s">
        <v>144</v>
      </c>
      <c r="F79" s="13">
        <v>76000</v>
      </c>
      <c r="G79" s="56">
        <v>53000</v>
      </c>
      <c r="H79" s="13">
        <v>80000</v>
      </c>
      <c r="I79" s="13">
        <v>89000</v>
      </c>
      <c r="J79" s="13">
        <v>-9000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381000</v>
      </c>
      <c r="G81" s="93">
        <v>334000</v>
      </c>
      <c r="H81" s="92">
        <v>356000</v>
      </c>
      <c r="I81" s="92">
        <v>336000</v>
      </c>
      <c r="J81" s="92">
        <v>433000</v>
      </c>
      <c r="K81"/>
      <c r="L81"/>
      <c r="M81"/>
      <c r="N81"/>
      <c r="O81"/>
      <c r="P81" s="10"/>
      <c r="S81" s="25" t="s">
        <v>276</v>
      </c>
      <c r="T81" s="25">
        <v>4276419</v>
      </c>
    </row>
    <row r="82" spans="3:20" ht="11.25" customHeight="1" x14ac:dyDescent="0.2">
      <c r="C82" s="39">
        <v>833</v>
      </c>
      <c r="D82" s="94" t="s">
        <v>147</v>
      </c>
      <c r="E82" s="95"/>
      <c r="F82" s="96">
        <v>381000</v>
      </c>
      <c r="G82" s="97">
        <v>334000</v>
      </c>
      <c r="H82" s="96">
        <v>356000</v>
      </c>
      <c r="I82" s="96">
        <v>336000</v>
      </c>
      <c r="J82" s="96">
        <v>433000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381000</v>
      </c>
      <c r="G84" s="56">
        <v>334000</v>
      </c>
      <c r="H84" s="13">
        <v>356000</v>
      </c>
      <c r="I84" s="13">
        <v>336000</v>
      </c>
      <c r="J84" s="13">
        <v>433000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956000</v>
      </c>
      <c r="G87" s="56">
        <v>769000</v>
      </c>
      <c r="H87" s="13">
        <v>1290000</v>
      </c>
      <c r="I87" s="13">
        <v>949000</v>
      </c>
      <c r="J87" s="13">
        <v>830000</v>
      </c>
      <c r="K87"/>
      <c r="L87"/>
      <c r="M87"/>
      <c r="N87"/>
      <c r="O87"/>
      <c r="P87" s="10"/>
      <c r="S87" s="25" t="s">
        <v>21</v>
      </c>
      <c r="T87" s="25">
        <v>4057039</v>
      </c>
    </row>
    <row r="88" spans="3:20" ht="11.25" customHeight="1" x14ac:dyDescent="0.2">
      <c r="C88" s="39">
        <v>18807</v>
      </c>
      <c r="D88" s="3" t="s">
        <v>153</v>
      </c>
      <c r="E88"/>
      <c r="F88" s="13">
        <v>11204000</v>
      </c>
      <c r="G88" s="56">
        <v>9664000</v>
      </c>
      <c r="H88" s="13">
        <v>9033000</v>
      </c>
      <c r="I88" s="13">
        <v>8402000</v>
      </c>
      <c r="J88" s="13">
        <v>7863000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0</v>
      </c>
      <c r="G90" s="56">
        <v>0</v>
      </c>
      <c r="H90" s="13">
        <v>0</v>
      </c>
      <c r="I90" s="13">
        <v>0</v>
      </c>
      <c r="J90" s="13">
        <v>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12980000</v>
      </c>
      <c r="G92" s="97">
        <v>11316000</v>
      </c>
      <c r="H92" s="96">
        <v>11262000</v>
      </c>
      <c r="I92" s="96">
        <v>10507000</v>
      </c>
      <c r="J92" s="96">
        <v>10292000</v>
      </c>
      <c r="K92"/>
      <c r="L92"/>
      <c r="M92"/>
      <c r="N92"/>
      <c r="O92"/>
      <c r="P92" s="10"/>
      <c r="S92" s="25" t="s">
        <v>24</v>
      </c>
      <c r="T92" s="25">
        <v>4004172</v>
      </c>
    </row>
    <row r="93" spans="3:20" ht="11.25" customHeight="1" x14ac:dyDescent="0.2">
      <c r="C93" s="39">
        <v>6361</v>
      </c>
      <c r="D93" s="3" t="s">
        <v>158</v>
      </c>
      <c r="E93"/>
      <c r="F93" s="13">
        <v>1956000</v>
      </c>
      <c r="G93" s="56">
        <v>1336000</v>
      </c>
      <c r="H93" s="13">
        <v>830000</v>
      </c>
      <c r="I93" s="13">
        <v>1090000</v>
      </c>
      <c r="J93" s="13">
        <v>1082000</v>
      </c>
      <c r="K93"/>
      <c r="L93"/>
      <c r="M93"/>
      <c r="N93"/>
      <c r="O93"/>
      <c r="P93" s="10"/>
      <c r="S93" s="25" t="s">
        <v>25</v>
      </c>
      <c r="T93" s="25">
        <v>4000672</v>
      </c>
    </row>
    <row r="94" spans="3:20" ht="11.25" customHeight="1" x14ac:dyDescent="0.2">
      <c r="C94" s="39">
        <v>6148</v>
      </c>
      <c r="D94" s="3" t="s">
        <v>159</v>
      </c>
      <c r="E94"/>
      <c r="F94" s="13">
        <v>4975000</v>
      </c>
      <c r="G94" s="56">
        <v>4407000</v>
      </c>
      <c r="H94" s="13">
        <v>4720000</v>
      </c>
      <c r="I94" s="13">
        <v>4258000</v>
      </c>
      <c r="J94" s="13">
        <v>4319000</v>
      </c>
      <c r="K94"/>
      <c r="L94"/>
      <c r="M94"/>
      <c r="N94"/>
      <c r="O94"/>
      <c r="P94" s="10"/>
      <c r="S94" s="25" t="s">
        <v>26</v>
      </c>
      <c r="T94" s="25">
        <v>4059402</v>
      </c>
    </row>
    <row r="95" spans="3:20" ht="11.25" customHeight="1" x14ac:dyDescent="0.2">
      <c r="C95" s="39">
        <v>18082</v>
      </c>
      <c r="D95" s="3" t="s">
        <v>160</v>
      </c>
      <c r="E95"/>
      <c r="F95" s="13">
        <v>98000</v>
      </c>
      <c r="G95" s="56">
        <v>94000</v>
      </c>
      <c r="H95" s="13">
        <v>68000</v>
      </c>
      <c r="I95" s="13">
        <v>65000</v>
      </c>
      <c r="J95" s="13">
        <v>54000</v>
      </c>
      <c r="K95"/>
      <c r="L95"/>
      <c r="M95"/>
      <c r="N95"/>
      <c r="O95"/>
      <c r="P95" s="10"/>
      <c r="S95" s="25" t="s">
        <v>27</v>
      </c>
      <c r="T95" s="25">
        <v>4057080</v>
      </c>
    </row>
    <row r="96" spans="3:20" ht="11.25" customHeight="1" x14ac:dyDescent="0.2">
      <c r="C96" s="39">
        <v>845</v>
      </c>
      <c r="D96" s="3" t="s">
        <v>174</v>
      </c>
      <c r="E96"/>
      <c r="F96" s="13">
        <v>5496000</v>
      </c>
      <c r="G96" s="56">
        <v>5020000</v>
      </c>
      <c r="H96" s="13">
        <v>4951000</v>
      </c>
      <c r="I96" s="13">
        <v>4716000</v>
      </c>
      <c r="J96" s="13">
        <v>4753000</v>
      </c>
      <c r="K96"/>
      <c r="L96"/>
      <c r="M96"/>
      <c r="N96"/>
      <c r="O96"/>
      <c r="P96" s="10"/>
      <c r="S96" s="25" t="s">
        <v>28</v>
      </c>
      <c r="T96" s="25">
        <v>4057041</v>
      </c>
    </row>
    <row r="97" spans="3:20" ht="11.25" customHeight="1" x14ac:dyDescent="0.2">
      <c r="C97" s="39">
        <v>49691</v>
      </c>
      <c r="D97" s="32" t="s">
        <v>193</v>
      </c>
      <c r="E97"/>
      <c r="F97" s="13">
        <v>3622000</v>
      </c>
      <c r="G97" s="56">
        <v>3111000</v>
      </c>
      <c r="H97" s="13">
        <v>3251000</v>
      </c>
      <c r="I97" s="13">
        <v>2682000</v>
      </c>
      <c r="J97" s="13">
        <v>2369000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3622000</v>
      </c>
      <c r="G99" s="97">
        <v>3111000</v>
      </c>
      <c r="H99" s="96">
        <v>3251000</v>
      </c>
      <c r="I99" s="96">
        <v>2682000</v>
      </c>
      <c r="J99" s="96">
        <v>2369000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9118000</v>
      </c>
      <c r="G101" s="56">
        <v>8131000</v>
      </c>
      <c r="H101" s="13">
        <v>8202000</v>
      </c>
      <c r="I101" s="13">
        <v>7398000</v>
      </c>
      <c r="J101" s="13">
        <v>7122000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770000</v>
      </c>
      <c r="G104" s="56">
        <v>899000</v>
      </c>
      <c r="H104" s="13">
        <v>918000</v>
      </c>
      <c r="I104" s="13">
        <v>1115000</v>
      </c>
      <c r="J104" s="13">
        <v>905000</v>
      </c>
      <c r="K104"/>
      <c r="L104"/>
      <c r="M104"/>
      <c r="N104"/>
      <c r="O104"/>
      <c r="P104" s="10"/>
      <c r="S104" s="25" t="s">
        <v>411</v>
      </c>
      <c r="T104" s="25">
        <v>4057043</v>
      </c>
    </row>
    <row r="105" spans="3:20" ht="11.25" customHeight="1" x14ac:dyDescent="0.2">
      <c r="C105" s="39">
        <v>4993</v>
      </c>
      <c r="D105" s="3" t="s">
        <v>169</v>
      </c>
      <c r="E105"/>
      <c r="F105" s="13">
        <v>-1617000</v>
      </c>
      <c r="G105" s="56">
        <v>-564000</v>
      </c>
      <c r="H105" s="13">
        <v>-1495000</v>
      </c>
      <c r="I105" s="13">
        <v>-911000</v>
      </c>
      <c r="J105" s="13">
        <v>-776000</v>
      </c>
      <c r="K105"/>
      <c r="L105"/>
      <c r="M105"/>
      <c r="N105"/>
      <c r="O105"/>
      <c r="P105" s="10"/>
      <c r="S105" s="25" t="s">
        <v>262</v>
      </c>
      <c r="T105" s="25">
        <v>4057083</v>
      </c>
    </row>
    <row r="106" spans="3:20" ht="11.25" customHeight="1" x14ac:dyDescent="0.2">
      <c r="C106" s="39">
        <v>4992</v>
      </c>
      <c r="D106" s="3" t="s">
        <v>170</v>
      </c>
      <c r="E106"/>
      <c r="F106" s="13">
        <v>926000</v>
      </c>
      <c r="G106" s="56">
        <v>-416000</v>
      </c>
      <c r="H106" s="13">
        <v>442000</v>
      </c>
      <c r="I106" s="13">
        <v>-108000</v>
      </c>
      <c r="J106" s="13">
        <v>-236000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79000</v>
      </c>
      <c r="G108" s="56">
        <v>-81000</v>
      </c>
      <c r="H108" s="13">
        <v>-135000</v>
      </c>
      <c r="I108" s="13">
        <v>96000</v>
      </c>
      <c r="J108" s="13">
        <v>-107000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3.1320002466141901</v>
      </c>
      <c r="G111" s="55">
        <v>2.99874304183875</v>
      </c>
      <c r="H111" s="14">
        <v>3.1472743145727202</v>
      </c>
      <c r="I111" s="14">
        <v>3.2289451872139501</v>
      </c>
      <c r="J111" s="14">
        <v>4.21365057353818</v>
      </c>
      <c r="K111"/>
      <c r="L111"/>
      <c r="M111"/>
      <c r="N111"/>
      <c r="O111"/>
      <c r="P111" s="10"/>
      <c r="S111" s="25" t="s">
        <v>292</v>
      </c>
      <c r="T111" s="25">
        <v>4062444</v>
      </c>
    </row>
    <row r="112" spans="3:20" ht="11.25" customHeight="1" x14ac:dyDescent="0.2">
      <c r="C112" s="39">
        <v>284</v>
      </c>
      <c r="D112" s="3" t="s">
        <v>167</v>
      </c>
      <c r="E112"/>
      <c r="F112" s="14">
        <v>11.531913283644201</v>
      </c>
      <c r="G112" s="55">
        <v>10.998600477484199</v>
      </c>
      <c r="H112" s="14">
        <v>10.885601804074501</v>
      </c>
      <c r="I112" s="14">
        <v>13.5313365215203</v>
      </c>
      <c r="J112" s="14">
        <v>19.7581565138033</v>
      </c>
      <c r="K112"/>
      <c r="L112"/>
      <c r="M112"/>
      <c r="N112"/>
      <c r="O112"/>
      <c r="P112" s="10"/>
      <c r="S112" s="25" t="s">
        <v>36</v>
      </c>
      <c r="T112" s="25">
        <v>4057103</v>
      </c>
    </row>
    <row r="113" spans="2:20" ht="11.25" customHeight="1" x14ac:dyDescent="0.2">
      <c r="C113" s="39">
        <v>18791</v>
      </c>
      <c r="D113" s="76" t="s">
        <v>173</v>
      </c>
      <c r="E113" s="61"/>
      <c r="F113" s="100">
        <v>4.2804780428890403</v>
      </c>
      <c r="G113" s="101">
        <v>4.1446276504986903</v>
      </c>
      <c r="H113" s="100">
        <v>4.27217088683547</v>
      </c>
      <c r="I113" s="100">
        <v>4.5789043336058901</v>
      </c>
      <c r="J113" s="100">
        <v>6.1110719074165596</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5870625A-0836-4212-B257-80B2EBE67BA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7C4E1-690C-455A-AB88-94F97CFFD109}">
  <sheetPr codeName="Sheet13">
    <outlinePr summaryRight="0"/>
    <pageSetUpPr autoPageBreaks="0"/>
  </sheetPr>
  <dimension ref="A1:AB460"/>
  <sheetViews>
    <sheetView showGridLines="0" topLeftCell="A5"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24</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CMS Energy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_xll.SNL.Clients.Office.Excel.Functions.SNLTable(1,CMS!F20:G20,CMS!C24:C35,CMS!F21:G21,,"Options:Curr=USD,Mag=SNLstandard,ConvMethod=SNLrecommended")</f>
        <v>SNLTable</v>
      </c>
      <c r="D20" s="10"/>
      <c r="E20" s="10"/>
      <c r="F20" s="22">
        <f>VLOOKUP(V40,S:T,2,FALSE)</f>
        <v>4004172</v>
      </c>
      <c r="G20" s="51">
        <f>F20</f>
        <v>4004172</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374</v>
      </c>
      <c r="H24" s="129"/>
      <c r="I24"/>
      <c r="J24"/>
      <c r="K24"/>
      <c r="L24"/>
      <c r="M24"/>
      <c r="N24"/>
      <c r="O24"/>
      <c r="P24" s="10"/>
      <c r="V24" t="str">
        <f>SUBSTITUTE(Company_Name,"&amp;","&amp;amp;")</f>
        <v>CMS Energy Corporation</v>
      </c>
    </row>
    <row r="25" spans="3:27" ht="11.25" customHeight="1" x14ac:dyDescent="0.2">
      <c r="C25" s="39">
        <v>44942</v>
      </c>
      <c r="D25" s="23" t="s">
        <v>127</v>
      </c>
      <c r="E25" s="10"/>
      <c r="F25" s="74" t="s">
        <v>285</v>
      </c>
      <c r="G25" s="75" t="s">
        <v>374</v>
      </c>
      <c r="H25" s="129"/>
      <c r="I25"/>
      <c r="J25"/>
      <c r="K25"/>
      <c r="L25"/>
      <c r="M25"/>
      <c r="N25"/>
      <c r="O25"/>
      <c r="P25" s="10"/>
    </row>
    <row r="26" spans="3:27" ht="11.25" customHeight="1" x14ac:dyDescent="0.2">
      <c r="C26" s="39">
        <v>44944</v>
      </c>
      <c r="D26" s="76" t="s">
        <v>126</v>
      </c>
      <c r="E26" s="61"/>
      <c r="F26" s="77">
        <v>41976</v>
      </c>
      <c r="G26" s="78"/>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285</v>
      </c>
      <c r="G28" s="52" t="s">
        <v>375</v>
      </c>
      <c r="H28" s="129"/>
      <c r="I28"/>
      <c r="J28"/>
      <c r="K28"/>
      <c r="L28"/>
      <c r="M28"/>
      <c r="N28"/>
      <c r="O28"/>
      <c r="P28" s="10"/>
    </row>
    <row r="29" spans="3:27" ht="11.25" customHeight="1" x14ac:dyDescent="0.2">
      <c r="C29" s="48">
        <v>44952</v>
      </c>
      <c r="D29" s="76" t="s">
        <v>126</v>
      </c>
      <c r="E29" s="61"/>
      <c r="F29" s="77">
        <v>41976</v>
      </c>
      <c r="G29" s="78">
        <v>44319</v>
      </c>
      <c r="H29" s="130"/>
      <c r="I29"/>
      <c r="J29"/>
      <c r="K29"/>
      <c r="L29"/>
      <c r="M29"/>
      <c r="N29"/>
      <c r="O29"/>
      <c r="P29" s="10"/>
    </row>
    <row r="30" spans="3:27" ht="11.25" customHeight="1" x14ac:dyDescent="0.2">
      <c r="C30" s="39">
        <v>44965</v>
      </c>
      <c r="D30" s="2" t="s">
        <v>132</v>
      </c>
      <c r="E30"/>
      <c r="F30" s="24" t="s">
        <v>374</v>
      </c>
      <c r="G30" s="52" t="s">
        <v>286</v>
      </c>
      <c r="H30" s="129"/>
      <c r="I30"/>
      <c r="J30"/>
      <c r="K30"/>
      <c r="L30"/>
      <c r="M30"/>
      <c r="N30"/>
      <c r="O30"/>
      <c r="P30" s="10"/>
      <c r="Q30" s="44"/>
      <c r="R30" s="4"/>
      <c r="S30" s="113" t="s">
        <v>214</v>
      </c>
    </row>
    <row r="31" spans="3:27" ht="11.25" customHeight="1" x14ac:dyDescent="0.2">
      <c r="C31" s="39">
        <v>44966</v>
      </c>
      <c r="D31" s="3" t="s">
        <v>127</v>
      </c>
      <c r="E31"/>
      <c r="F31" s="24" t="s">
        <v>374</v>
      </c>
      <c r="G31" s="52" t="s">
        <v>383</v>
      </c>
      <c r="H31" s="129"/>
      <c r="I31"/>
      <c r="J31"/>
      <c r="K31"/>
      <c r="L31"/>
      <c r="M31"/>
      <c r="N31"/>
      <c r="O31"/>
      <c r="P31" s="10"/>
      <c r="S31" s="2" t="s">
        <v>215</v>
      </c>
    </row>
    <row r="32" spans="3:27" ht="11.25" customHeight="1" x14ac:dyDescent="0.2">
      <c r="C32" s="39">
        <v>44968</v>
      </c>
      <c r="D32" s="76" t="s">
        <v>126</v>
      </c>
      <c r="E32" s="61"/>
      <c r="F32" s="77"/>
      <c r="G32" s="78">
        <v>41713</v>
      </c>
      <c r="H32" s="130"/>
      <c r="I32"/>
      <c r="J32"/>
      <c r="K32"/>
      <c r="L32"/>
      <c r="M32"/>
      <c r="N32"/>
      <c r="O32"/>
      <c r="P32" s="10"/>
    </row>
    <row r="33" spans="3:24" ht="11.25" customHeight="1" x14ac:dyDescent="0.2">
      <c r="C33" s="39">
        <v>44945</v>
      </c>
      <c r="D33" s="2" t="s">
        <v>133</v>
      </c>
      <c r="E33"/>
      <c r="F33" s="24" t="s">
        <v>266</v>
      </c>
      <c r="G33" s="52" t="s">
        <v>374</v>
      </c>
      <c r="H33" s="129"/>
      <c r="I33"/>
      <c r="J33"/>
      <c r="K33"/>
      <c r="L33"/>
      <c r="M33"/>
      <c r="N33"/>
      <c r="O33"/>
      <c r="P33" s="10"/>
    </row>
    <row r="34" spans="3:24" ht="11.25" customHeight="1" x14ac:dyDescent="0.2">
      <c r="C34" s="39">
        <v>44946</v>
      </c>
      <c r="D34" s="3" t="s">
        <v>127</v>
      </c>
      <c r="E34"/>
      <c r="F34" s="24" t="s">
        <v>285</v>
      </c>
      <c r="G34" s="52" t="s">
        <v>374</v>
      </c>
      <c r="H34" s="129"/>
      <c r="I34"/>
      <c r="J34"/>
      <c r="K34"/>
      <c r="L34"/>
      <c r="M34"/>
      <c r="N34"/>
      <c r="O34"/>
      <c r="P34" s="10"/>
    </row>
    <row r="35" spans="3:24" ht="11.25" customHeight="1" x14ac:dyDescent="0.2">
      <c r="C35" s="39">
        <v>44948</v>
      </c>
      <c r="D35" s="23" t="s">
        <v>126</v>
      </c>
      <c r="E35" s="10"/>
      <c r="F35" s="30">
        <v>41351</v>
      </c>
      <c r="G35" s="53"/>
      <c r="H35" s="130"/>
      <c r="I35" s="10"/>
      <c r="J35"/>
      <c r="K35"/>
      <c r="L35"/>
      <c r="M35"/>
      <c r="N35"/>
      <c r="O35"/>
      <c r="P35" s="10"/>
    </row>
    <row r="36" spans="3:24" ht="11.25" hidden="1" customHeight="1" outlineLevel="1" x14ac:dyDescent="0.2">
      <c r="C36" s="12" t="str">
        <f>_xll.SNL.Clients.Office.Excel.Functions.SNLTable(1,CMS!F36:J36,CMS!C41:C113,CMS!F37:J37,,"Options:Curr=USD,Mag=SNLstandard,ConvMethod=SNLrecommended")</f>
        <v>SNLTable</v>
      </c>
      <c r="E36"/>
      <c r="F36" s="11">
        <f>F20</f>
        <v>4004172</v>
      </c>
      <c r="G36" s="54">
        <f>F20</f>
        <v>4004172</v>
      </c>
      <c r="H36" s="11">
        <f>F20</f>
        <v>4004172</v>
      </c>
      <c r="I36" s="11">
        <f>F20</f>
        <v>4004172</v>
      </c>
      <c r="J36" s="11">
        <f>F20</f>
        <v>4004172</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CMS Energy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32.542665583096301</v>
      </c>
      <c r="G42" s="55">
        <v>29.7081081081081</v>
      </c>
      <c r="H42" s="31">
        <v>27.349029867015499</v>
      </c>
      <c r="I42" s="14">
        <v>28.698171283722601</v>
      </c>
      <c r="J42" s="14">
        <v>29.675910457734702</v>
      </c>
      <c r="K42"/>
      <c r="L42"/>
      <c r="M42"/>
      <c r="N42"/>
      <c r="O42"/>
      <c r="P42" s="10"/>
      <c r="S42" s="25" t="s">
        <v>336</v>
      </c>
      <c r="T42" s="25">
        <v>4056935</v>
      </c>
      <c r="V42" s="8" t="str">
        <f>_xll.SNL.Clients.Office.Excel.Functions.SNLTable(1,CMS!X42,CMS!W48:W56,CMS!X43,,"Options:Curr=USD,Mag=SNLstandard,ConvMethod=SNLrecommended")</f>
        <v>SNLTable</v>
      </c>
      <c r="W42" s="3"/>
      <c r="X42" s="7">
        <f>F36</f>
        <v>4004172</v>
      </c>
    </row>
    <row r="43" spans="3:24" ht="11.25" customHeight="1" x14ac:dyDescent="0.2">
      <c r="C43" s="39">
        <v>18869</v>
      </c>
      <c r="D43" s="3" t="s">
        <v>197</v>
      </c>
      <c r="E43"/>
      <c r="F43" s="14">
        <v>1.1377488825680599</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63.490451036164202</v>
      </c>
      <c r="G44" s="55">
        <v>67.151351351351394</v>
      </c>
      <c r="H44" s="31">
        <v>72.449313276651395</v>
      </c>
      <c r="I44" s="14">
        <v>71.078520127949801</v>
      </c>
      <c r="J44" s="14">
        <v>70.0768459739392</v>
      </c>
      <c r="K44"/>
      <c r="L44"/>
      <c r="M44"/>
      <c r="N44"/>
      <c r="O44"/>
      <c r="P44" s="10"/>
      <c r="S44" s="25" t="s">
        <v>409</v>
      </c>
      <c r="T44" s="25">
        <v>4024697</v>
      </c>
      <c r="V44" s="3"/>
      <c r="W44" s="3"/>
      <c r="X44" s="7">
        <v>1</v>
      </c>
    </row>
    <row r="45" spans="3:24" ht="11.25" customHeight="1" x14ac:dyDescent="0.2">
      <c r="C45" s="39">
        <v>18861</v>
      </c>
      <c r="D45" s="3" t="s">
        <v>164</v>
      </c>
      <c r="E45"/>
      <c r="F45" s="14">
        <v>61.534945144250301</v>
      </c>
      <c r="G45" s="55">
        <v>63.918918918918898</v>
      </c>
      <c r="H45" s="31">
        <v>65.751035535208203</v>
      </c>
      <c r="I45" s="14">
        <v>64.481863721407507</v>
      </c>
      <c r="J45" s="14">
        <v>61.570330771800897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2.2783300198807201</v>
      </c>
      <c r="G47" s="55">
        <v>2.4260355029585798</v>
      </c>
      <c r="H47" s="14">
        <v>2.3690248565965599</v>
      </c>
      <c r="I47" s="14">
        <v>2.5206073752711502</v>
      </c>
      <c r="J47" s="14">
        <v>3.0409090909090901</v>
      </c>
      <c r="K47"/>
      <c r="L47"/>
      <c r="M47"/>
      <c r="N47"/>
      <c r="O47"/>
      <c r="P47" s="10"/>
      <c r="S47" s="25" t="s">
        <v>216</v>
      </c>
      <c r="T47" s="25">
        <v>4056955</v>
      </c>
      <c r="V47" s="3"/>
      <c r="W47" s="3"/>
      <c r="X47" s="7"/>
    </row>
    <row r="48" spans="3:24" ht="11.25" customHeight="1" x14ac:dyDescent="0.2">
      <c r="C48" s="39">
        <v>18778</v>
      </c>
      <c r="D48" s="3" t="s">
        <v>198</v>
      </c>
      <c r="E48"/>
      <c r="F48" s="14">
        <v>2.2559055118110201</v>
      </c>
      <c r="G48" s="55">
        <v>2.4260355029585798</v>
      </c>
      <c r="H48" s="14">
        <v>2.3690248565965599</v>
      </c>
      <c r="I48" s="14">
        <v>2.5206073752711502</v>
      </c>
      <c r="J48" s="14">
        <v>3.0409090909090901</v>
      </c>
      <c r="K48" s="4"/>
      <c r="L48" s="4"/>
      <c r="M48" s="4"/>
      <c r="N48" s="4"/>
      <c r="O48" s="4"/>
      <c r="P48" s="44"/>
      <c r="Q48" s="44"/>
      <c r="S48" s="25" t="s">
        <v>5</v>
      </c>
      <c r="T48" s="25">
        <v>4022309</v>
      </c>
      <c r="V48" s="17" t="s">
        <v>175</v>
      </c>
      <c r="W48" s="114">
        <v>7597</v>
      </c>
      <c r="X48" s="20">
        <v>382000</v>
      </c>
    </row>
    <row r="49" spans="3:28" ht="11.25" customHeight="1" x14ac:dyDescent="0.2">
      <c r="C49" s="39">
        <v>7270</v>
      </c>
      <c r="D49" s="3" t="s">
        <v>149</v>
      </c>
      <c r="E49"/>
      <c r="F49" s="14">
        <v>4.8739999999999997</v>
      </c>
      <c r="G49" s="55">
        <v>4.6673267326732697</v>
      </c>
      <c r="H49" s="14">
        <v>4.5086705202312096</v>
      </c>
      <c r="I49" s="14">
        <v>4.7270742358078603</v>
      </c>
      <c r="J49" s="14">
        <v>5.0342465753424701</v>
      </c>
      <c r="K49"/>
      <c r="L49"/>
      <c r="M49"/>
      <c r="N49"/>
      <c r="O49"/>
      <c r="P49" s="10"/>
      <c r="S49" s="25" t="s">
        <v>6</v>
      </c>
      <c r="T49" s="25">
        <v>4057038</v>
      </c>
      <c r="V49" s="17" t="s">
        <v>176</v>
      </c>
      <c r="W49" s="114">
        <v>7598</v>
      </c>
      <c r="X49" s="20">
        <v>681000</v>
      </c>
    </row>
    <row r="50" spans="3:28" ht="11.25" customHeight="1" x14ac:dyDescent="0.2">
      <c r="C50" s="39">
        <v>11512</v>
      </c>
      <c r="D50" s="3" t="s">
        <v>199</v>
      </c>
      <c r="E50"/>
      <c r="F50" s="14">
        <v>4.82574257425743</v>
      </c>
      <c r="G50" s="55">
        <v>4.6990099009900996</v>
      </c>
      <c r="H50" s="14">
        <v>4.5086705202312096</v>
      </c>
      <c r="I50" s="14">
        <v>4.7620087336244499</v>
      </c>
      <c r="J50" s="14">
        <v>5.0753424657534199</v>
      </c>
      <c r="K50"/>
      <c r="L50"/>
      <c r="M50"/>
      <c r="N50"/>
      <c r="O50"/>
      <c r="P50" s="10"/>
      <c r="S50" s="25" t="s">
        <v>270</v>
      </c>
      <c r="T50" s="25">
        <v>4135391</v>
      </c>
      <c r="V50" s="18" t="s">
        <v>177</v>
      </c>
      <c r="W50" s="115">
        <v>7599</v>
      </c>
      <c r="X50" s="20">
        <v>608000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346000</v>
      </c>
    </row>
    <row r="52" spans="3:28" ht="11.25" customHeight="1" x14ac:dyDescent="0.2">
      <c r="C52" s="39">
        <v>18788</v>
      </c>
      <c r="D52" s="3" t="s">
        <v>211</v>
      </c>
      <c r="E52"/>
      <c r="F52" s="14">
        <v>5.5406237176856798</v>
      </c>
      <c r="G52" s="55">
        <v>6.1046881629189604</v>
      </c>
      <c r="H52" s="14">
        <v>5.3792735042734998</v>
      </c>
      <c r="I52" s="14">
        <v>4.9957274826789799</v>
      </c>
      <c r="J52" s="14">
        <v>4.6107142857142902</v>
      </c>
      <c r="K52"/>
      <c r="L52"/>
      <c r="M52"/>
      <c r="N52"/>
      <c r="O52"/>
      <c r="P52" s="10"/>
      <c r="S52" s="25" t="s">
        <v>7</v>
      </c>
      <c r="T52" s="25">
        <v>4007308</v>
      </c>
      <c r="V52" s="19" t="s">
        <v>179</v>
      </c>
      <c r="W52" s="114">
        <v>7601</v>
      </c>
      <c r="X52" s="20">
        <v>347000</v>
      </c>
    </row>
    <row r="53" spans="3:28" ht="11.25" customHeight="1" x14ac:dyDescent="0.2">
      <c r="C53" s="39">
        <v>18794</v>
      </c>
      <c r="D53" s="3" t="s">
        <v>200</v>
      </c>
      <c r="E53"/>
      <c r="F53" s="14">
        <v>4.4980000000000002</v>
      </c>
      <c r="G53" s="55">
        <v>3.4990099009900999</v>
      </c>
      <c r="H53" s="14">
        <v>4.5048169556840101</v>
      </c>
      <c r="I53" s="14">
        <v>4.6462882096069897</v>
      </c>
      <c r="J53" s="14">
        <v>4.89041095890411</v>
      </c>
      <c r="K53"/>
      <c r="L53"/>
      <c r="M53"/>
      <c r="N53"/>
      <c r="O53"/>
      <c r="P53" s="10"/>
      <c r="S53" s="25" t="s">
        <v>218</v>
      </c>
      <c r="T53" s="25">
        <v>4272394</v>
      </c>
      <c r="V53" s="17" t="s">
        <v>180</v>
      </c>
      <c r="W53" s="114">
        <v>7602</v>
      </c>
      <c r="X53" s="20">
        <v>10236000</v>
      </c>
    </row>
    <row r="54" spans="3:28" ht="11.25" customHeight="1" x14ac:dyDescent="0.2">
      <c r="C54" s="39">
        <v>18792</v>
      </c>
      <c r="D54" s="3" t="s">
        <v>201</v>
      </c>
      <c r="E54"/>
      <c r="F54" s="14">
        <v>12.990187002407</v>
      </c>
      <c r="G54" s="55">
        <v>8.7985405264529604</v>
      </c>
      <c r="H54" s="14">
        <v>14.498510427010901</v>
      </c>
      <c r="I54" s="14">
        <v>15.468182973903801</v>
      </c>
      <c r="J54" s="14">
        <v>16.790232746855501</v>
      </c>
      <c r="K54"/>
      <c r="L54"/>
      <c r="M54"/>
      <c r="N54"/>
      <c r="O54"/>
      <c r="P54" s="10"/>
      <c r="S54" s="25" t="s">
        <v>8</v>
      </c>
      <c r="T54" s="25">
        <v>4006321</v>
      </c>
      <c r="V54" s="26" t="s">
        <v>184</v>
      </c>
      <c r="W54" s="116"/>
      <c r="X54" s="20"/>
    </row>
    <row r="55" spans="3:28" ht="11.25" customHeight="1" x14ac:dyDescent="0.2">
      <c r="C55" s="39">
        <v>11576</v>
      </c>
      <c r="D55" s="3" t="s">
        <v>202</v>
      </c>
      <c r="E55"/>
      <c r="F55" s="14">
        <v>4.6379999999999999</v>
      </c>
      <c r="G55" s="55">
        <v>3.5267326732673299</v>
      </c>
      <c r="H55" s="14">
        <v>4.4489402697495199</v>
      </c>
      <c r="I55" s="14">
        <v>4.7183406113537103</v>
      </c>
      <c r="J55" s="14">
        <v>4.8926940639269398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24</v>
      </c>
    </row>
    <row r="57" spans="3:28" ht="11.25" customHeight="1" x14ac:dyDescent="0.2">
      <c r="C57" s="39">
        <v>6419</v>
      </c>
      <c r="D57" s="3" t="s">
        <v>165</v>
      </c>
      <c r="E57"/>
      <c r="F57" s="14">
        <v>1.1919237749546301</v>
      </c>
      <c r="G57" s="55">
        <v>0.78204294079375403</v>
      </c>
      <c r="H57" s="14">
        <v>0.86205621301775104</v>
      </c>
      <c r="I57" s="14">
        <v>0.94054878048780499</v>
      </c>
      <c r="J57" s="14">
        <v>0.88900862068965503</v>
      </c>
      <c r="K57"/>
      <c r="L57"/>
      <c r="M57"/>
      <c r="N57"/>
      <c r="O57"/>
      <c r="P57" s="10"/>
      <c r="S57" s="25" t="s">
        <v>339</v>
      </c>
      <c r="T57" s="25">
        <v>4963960</v>
      </c>
    </row>
    <row r="58" spans="3:28" ht="11.25" customHeight="1" x14ac:dyDescent="0.2">
      <c r="C58" s="39">
        <v>4963</v>
      </c>
      <c r="D58" s="3" t="s">
        <v>203</v>
      </c>
      <c r="E58"/>
      <c r="F58" s="14">
        <v>1.7390094602114601</v>
      </c>
      <c r="G58" s="55">
        <v>2.0442652624650299</v>
      </c>
      <c r="H58" s="14">
        <v>2.6296735905044502</v>
      </c>
      <c r="I58" s="14">
        <v>2.45763772954925</v>
      </c>
      <c r="J58" s="14">
        <v>2.34189370254578</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382000</v>
      </c>
      <c r="G61" s="56">
        <v>591000</v>
      </c>
      <c r="H61" s="13">
        <v>1220000</v>
      </c>
      <c r="I61" s="13">
        <v>1093000</v>
      </c>
      <c r="J61" s="13">
        <v>1273000</v>
      </c>
      <c r="K61"/>
      <c r="L61"/>
      <c r="M61"/>
      <c r="N61"/>
      <c r="O61"/>
      <c r="P61" s="10"/>
      <c r="S61" s="25" t="s">
        <v>410</v>
      </c>
      <c r="T61" s="25">
        <v>4086899</v>
      </c>
      <c r="V61" s="28" t="s">
        <v>149</v>
      </c>
      <c r="X61" s="27">
        <f>IF(ISNUMBER(F49),F49,NA())</f>
        <v>4.8739999999999997</v>
      </c>
      <c r="Y61" s="27">
        <f>IF(ISNUMBER(G49),G49,NA())</f>
        <v>4.6673267326732697</v>
      </c>
      <c r="Z61" s="27">
        <f>IF(ISNUMBER(H49),H49,NA())</f>
        <v>4.5086705202312096</v>
      </c>
      <c r="AA61" s="27">
        <f>IF(ISNUMBER(I49),I49,NA())</f>
        <v>4.7270742358078603</v>
      </c>
      <c r="AB61" s="27">
        <f>IF(ISNUMBER(J49),J49,NA())</f>
        <v>5.0342465753424701</v>
      </c>
    </row>
    <row r="62" spans="3:28" ht="11.25" customHeight="1" x14ac:dyDescent="0.2">
      <c r="C62" s="39">
        <v>7598</v>
      </c>
      <c r="D62" s="3" t="s">
        <v>205</v>
      </c>
      <c r="E62"/>
      <c r="F62" s="13">
        <v>681000</v>
      </c>
      <c r="G62" s="56">
        <v>55000</v>
      </c>
      <c r="H62" s="13">
        <v>561000</v>
      </c>
      <c r="I62" s="13">
        <v>1032000</v>
      </c>
      <c r="J62" s="13">
        <v>1458000</v>
      </c>
      <c r="K62"/>
      <c r="L62"/>
      <c r="M62"/>
      <c r="N62"/>
      <c r="O62"/>
      <c r="P62" s="10"/>
      <c r="S62" s="25" t="s">
        <v>11</v>
      </c>
      <c r="T62" s="25">
        <v>4056975</v>
      </c>
      <c r="V62" s="118" t="s">
        <v>188</v>
      </c>
    </row>
    <row r="63" spans="3:28" ht="11.25" customHeight="1" x14ac:dyDescent="0.2">
      <c r="C63" s="39">
        <v>7599</v>
      </c>
      <c r="D63" s="3" t="s">
        <v>206</v>
      </c>
      <c r="E63"/>
      <c r="F63" s="13">
        <v>608000</v>
      </c>
      <c r="G63" s="56">
        <v>681000</v>
      </c>
      <c r="H63" s="13">
        <v>1373000</v>
      </c>
      <c r="I63" s="13">
        <v>335000</v>
      </c>
      <c r="J63" s="13">
        <v>931000</v>
      </c>
      <c r="K63"/>
      <c r="L63"/>
      <c r="M63"/>
      <c r="N63"/>
      <c r="O63"/>
      <c r="P63" s="10"/>
      <c r="S63" s="25" t="s">
        <v>271</v>
      </c>
      <c r="T63" s="25">
        <v>4098671</v>
      </c>
      <c r="V63" s="28" t="s">
        <v>189</v>
      </c>
    </row>
    <row r="64" spans="3:28" ht="11.25" customHeight="1" x14ac:dyDescent="0.2">
      <c r="C64" s="39">
        <v>7600</v>
      </c>
      <c r="D64" s="3" t="s">
        <v>207</v>
      </c>
      <c r="E64"/>
      <c r="F64" s="13">
        <v>346000</v>
      </c>
      <c r="G64" s="56">
        <v>608000</v>
      </c>
      <c r="H64" s="13">
        <v>687000</v>
      </c>
      <c r="I64" s="13">
        <v>1157000</v>
      </c>
      <c r="J64" s="13">
        <v>204000</v>
      </c>
      <c r="K64"/>
      <c r="L64"/>
      <c r="M64"/>
      <c r="N64"/>
      <c r="O64"/>
      <c r="P64" s="10"/>
      <c r="S64" s="25" t="s">
        <v>396</v>
      </c>
      <c r="T64" s="25">
        <v>4545218</v>
      </c>
      <c r="V64" s="28" t="s">
        <v>190</v>
      </c>
    </row>
    <row r="65" spans="3:28" ht="11.25" customHeight="1" x14ac:dyDescent="0.2">
      <c r="C65" s="39">
        <v>7601</v>
      </c>
      <c r="D65" s="3" t="s">
        <v>208</v>
      </c>
      <c r="E65"/>
      <c r="F65" s="13">
        <v>347000</v>
      </c>
      <c r="G65" s="56">
        <v>346000</v>
      </c>
      <c r="H65" s="13">
        <v>824000</v>
      </c>
      <c r="I65" s="13">
        <v>552000</v>
      </c>
      <c r="J65" s="13">
        <v>1050000</v>
      </c>
      <c r="K65"/>
      <c r="L65"/>
      <c r="M65"/>
      <c r="N65"/>
      <c r="O65"/>
      <c r="P65" s="10"/>
      <c r="S65" s="25" t="s">
        <v>219</v>
      </c>
      <c r="T65" s="25">
        <v>4057157</v>
      </c>
      <c r="V65" s="28" t="s">
        <v>165</v>
      </c>
      <c r="X65" s="27">
        <f>IF(ISNUMBER(F57),F57,NA())</f>
        <v>1.1919237749546301</v>
      </c>
      <c r="Y65" s="27">
        <f>IF(ISNUMBER(G57),G57,NA())</f>
        <v>0.78204294079375403</v>
      </c>
      <c r="Z65" s="27">
        <f>IF(ISNUMBER(H57),H57,NA())</f>
        <v>0.86205621301775104</v>
      </c>
      <c r="AA65" s="27">
        <f>IF(ISNUMBER(I57),I57,NA())</f>
        <v>0.94054878048780499</v>
      </c>
      <c r="AB65" s="27">
        <f>IF(ISNUMBER(J57),J57,NA())</f>
        <v>0.88900862068965503</v>
      </c>
    </row>
    <row r="66" spans="3:28" ht="11.25" customHeight="1" x14ac:dyDescent="0.2">
      <c r="C66" s="39">
        <v>7602</v>
      </c>
      <c r="D66" s="3" t="s">
        <v>209</v>
      </c>
      <c r="E66"/>
      <c r="F66" s="13">
        <v>10236000</v>
      </c>
      <c r="G66" s="56">
        <v>10110000</v>
      </c>
      <c r="H66" s="13">
        <v>8582000</v>
      </c>
      <c r="I66" s="13">
        <v>7608000</v>
      </c>
      <c r="J66" s="13">
        <v>5571000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32.542665583096301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1.1377488825680599</v>
      </c>
    </row>
    <row r="69" spans="3:28" ht="11.25" customHeight="1" x14ac:dyDescent="0.2">
      <c r="C69" s="39">
        <v>18626</v>
      </c>
      <c r="D69" s="3" t="s">
        <v>135</v>
      </c>
      <c r="F69" s="13">
        <v>7329000</v>
      </c>
      <c r="G69" s="56">
        <v>6418000</v>
      </c>
      <c r="H69" s="13">
        <v>6845000</v>
      </c>
      <c r="I69" s="13">
        <v>6873000</v>
      </c>
      <c r="J69" s="13">
        <v>6583000</v>
      </c>
      <c r="K69" s="4"/>
      <c r="L69" s="4"/>
      <c r="M69" s="4"/>
      <c r="N69"/>
      <c r="O69"/>
      <c r="P69" s="10"/>
      <c r="S69" s="25" t="s">
        <v>341</v>
      </c>
      <c r="T69" s="25">
        <v>4057049</v>
      </c>
      <c r="V69" s="28" t="str">
        <f>"Total Debt -"</f>
        <v>Total Debt -</v>
      </c>
      <c r="X69" s="47">
        <f>F44</f>
        <v>63.490451036164202</v>
      </c>
    </row>
    <row r="70" spans="3:28" ht="11.25" customHeight="1" x14ac:dyDescent="0.2">
      <c r="C70" s="39">
        <v>18630</v>
      </c>
      <c r="D70" s="3" t="s">
        <v>136</v>
      </c>
      <c r="F70" s="13">
        <v>2335000</v>
      </c>
      <c r="G70" s="56">
        <v>1931000</v>
      </c>
      <c r="H70" s="13">
        <v>2064000</v>
      </c>
      <c r="I70" s="13">
        <v>2222000</v>
      </c>
      <c r="J70" s="13">
        <v>2094000</v>
      </c>
      <c r="K70"/>
      <c r="L70"/>
      <c r="M70"/>
      <c r="N70"/>
      <c r="O70"/>
      <c r="P70" s="10"/>
      <c r="S70" s="25" t="s">
        <v>14</v>
      </c>
      <c r="T70" s="25">
        <v>4010420</v>
      </c>
      <c r="V70" s="118" t="s">
        <v>212</v>
      </c>
    </row>
    <row r="71" spans="3:28" ht="11.25" customHeight="1" x14ac:dyDescent="0.2">
      <c r="C71" s="39">
        <v>18631</v>
      </c>
      <c r="D71" s="3" t="s">
        <v>137</v>
      </c>
      <c r="F71" s="13">
        <v>735000</v>
      </c>
      <c r="G71" s="56">
        <v>577000</v>
      </c>
      <c r="H71" s="13">
        <v>769000</v>
      </c>
      <c r="I71" s="13">
        <v>836000</v>
      </c>
      <c r="J71" s="13">
        <v>750000</v>
      </c>
      <c r="K71"/>
      <c r="L71"/>
      <c r="M71"/>
      <c r="N71"/>
      <c r="O71"/>
      <c r="P71" s="10"/>
      <c r="S71" s="25" t="s">
        <v>15</v>
      </c>
      <c r="T71" s="25">
        <v>4065694</v>
      </c>
      <c r="V71" s="28" t="s">
        <v>211</v>
      </c>
      <c r="X71" s="27">
        <f>IF(ISNUMBER(F52),F52,NA())</f>
        <v>5.5406237176856798</v>
      </c>
      <c r="Y71" s="27">
        <f>IF(ISNUMBER(G52),G52,NA())</f>
        <v>6.1046881629189604</v>
      </c>
      <c r="Z71" s="27">
        <f>IF(ISNUMBER(H52),H52,NA())</f>
        <v>5.3792735042734998</v>
      </c>
      <c r="AA71" s="27">
        <f>IF(ISNUMBER(I52),I52,NA())</f>
        <v>4.9957274826789799</v>
      </c>
      <c r="AB71" s="27">
        <f>IF(ISNUMBER(J52),J52,NA())</f>
        <v>4.6107142857142902</v>
      </c>
    </row>
    <row r="72" spans="3:28" ht="11.25" customHeight="1" x14ac:dyDescent="0.2">
      <c r="C72" s="39">
        <v>18632</v>
      </c>
      <c r="D72" s="3" t="s">
        <v>138</v>
      </c>
      <c r="E72" s="5"/>
      <c r="F72" s="13" t="s">
        <v>320</v>
      </c>
      <c r="G72" s="56" t="s">
        <v>320</v>
      </c>
      <c r="H72" s="13" t="s">
        <v>320</v>
      </c>
      <c r="I72" s="13" t="s">
        <v>320</v>
      </c>
      <c r="J72" s="13" t="s">
        <v>320</v>
      </c>
      <c r="K72"/>
      <c r="L72"/>
      <c r="M72"/>
      <c r="N72"/>
      <c r="O72"/>
      <c r="P72" s="10"/>
      <c r="S72" s="25" t="s">
        <v>272</v>
      </c>
      <c r="T72" s="25">
        <v>4082886</v>
      </c>
    </row>
    <row r="73" spans="3:28" ht="11.25" customHeight="1" x14ac:dyDescent="0.2">
      <c r="C73" s="39">
        <v>18636</v>
      </c>
      <c r="D73" s="3" t="s">
        <v>139</v>
      </c>
      <c r="F73" s="13">
        <v>1114000</v>
      </c>
      <c r="G73" s="56">
        <v>1043000</v>
      </c>
      <c r="H73" s="13">
        <v>992000</v>
      </c>
      <c r="I73" s="13">
        <v>933000</v>
      </c>
      <c r="J73" s="13">
        <v>881000</v>
      </c>
      <c r="K73"/>
      <c r="L73"/>
      <c r="M73"/>
      <c r="N73"/>
      <c r="O73"/>
      <c r="P73" s="10"/>
      <c r="S73" s="25" t="s">
        <v>397</v>
      </c>
      <c r="T73" s="25">
        <v>4235589</v>
      </c>
    </row>
    <row r="74" spans="3:28" ht="11.25" customHeight="1" x14ac:dyDescent="0.2">
      <c r="C74" s="39">
        <v>18635</v>
      </c>
      <c r="D74" s="3" t="s">
        <v>140</v>
      </c>
      <c r="F74" s="13">
        <v>1610000</v>
      </c>
      <c r="G74" s="56">
        <v>1280000</v>
      </c>
      <c r="H74" s="13">
        <v>1448000</v>
      </c>
      <c r="I74" s="13">
        <v>1417000</v>
      </c>
      <c r="J74" s="13">
        <v>1236000</v>
      </c>
      <c r="K74"/>
      <c r="L74"/>
      <c r="M74"/>
      <c r="N74"/>
      <c r="O74"/>
      <c r="P74" s="10"/>
      <c r="S74" s="25" t="s">
        <v>289</v>
      </c>
      <c r="T74" s="25">
        <v>4304864</v>
      </c>
    </row>
    <row r="75" spans="3:28" ht="11.25" customHeight="1" x14ac:dyDescent="0.2">
      <c r="C75" s="39">
        <v>18634</v>
      </c>
      <c r="D75" s="3" t="s">
        <v>141</v>
      </c>
      <c r="F75" s="13">
        <v>6183000</v>
      </c>
      <c r="G75" s="56">
        <v>5188000</v>
      </c>
      <c r="H75" s="13">
        <v>5606000</v>
      </c>
      <c r="I75" s="13">
        <v>5711000</v>
      </c>
      <c r="J75" s="13">
        <v>5245000</v>
      </c>
      <c r="K75"/>
      <c r="L75"/>
      <c r="M75"/>
      <c r="N75"/>
      <c r="O75"/>
      <c r="P75" s="10"/>
      <c r="S75" s="25" t="s">
        <v>16</v>
      </c>
      <c r="T75" s="25">
        <v>4056958</v>
      </c>
    </row>
    <row r="76" spans="3:28" ht="11.25" customHeight="1" x14ac:dyDescent="0.2">
      <c r="C76" s="39">
        <v>6200</v>
      </c>
      <c r="D76" s="3" t="s">
        <v>142</v>
      </c>
      <c r="F76" s="13">
        <v>2437000</v>
      </c>
      <c r="G76" s="56">
        <v>2357000</v>
      </c>
      <c r="H76" s="13">
        <v>2340000</v>
      </c>
      <c r="I76" s="13">
        <v>2165000</v>
      </c>
      <c r="J76" s="13">
        <v>2205000</v>
      </c>
      <c r="K76"/>
      <c r="L76"/>
      <c r="M76"/>
      <c r="N76"/>
      <c r="O76"/>
      <c r="P76" s="10"/>
      <c r="S76" s="25" t="s">
        <v>313</v>
      </c>
      <c r="T76" s="25">
        <v>4246977</v>
      </c>
    </row>
    <row r="77" spans="3:28" ht="11.25" customHeight="1" x14ac:dyDescent="0.2">
      <c r="C77" s="39">
        <v>28017</v>
      </c>
      <c r="D77" s="3" t="s">
        <v>151</v>
      </c>
      <c r="E77"/>
      <c r="F77" s="13">
        <v>2437000</v>
      </c>
      <c r="G77" s="56">
        <v>2373000</v>
      </c>
      <c r="H77" s="13">
        <v>2340000</v>
      </c>
      <c r="I77" s="13">
        <v>2181000</v>
      </c>
      <c r="J77" s="13">
        <v>2223000</v>
      </c>
      <c r="K77"/>
      <c r="L77"/>
      <c r="M77"/>
      <c r="N77"/>
      <c r="O77"/>
      <c r="P77" s="10"/>
      <c r="S77" s="25" t="s">
        <v>273</v>
      </c>
      <c r="T77" s="25">
        <v>4142320</v>
      </c>
    </row>
    <row r="78" spans="3:28" ht="11.25" customHeight="1" x14ac:dyDescent="0.2">
      <c r="C78" s="39">
        <v>4424</v>
      </c>
      <c r="D78" s="3" t="s">
        <v>143</v>
      </c>
      <c r="F78" s="13">
        <v>823000</v>
      </c>
      <c r="G78" s="56">
        <v>809000</v>
      </c>
      <c r="H78" s="13">
        <v>829000</v>
      </c>
      <c r="I78" s="13">
        <v>774000</v>
      </c>
      <c r="J78" s="13">
        <v>886000</v>
      </c>
      <c r="K78"/>
      <c r="L78"/>
      <c r="M78"/>
      <c r="N78"/>
      <c r="O78"/>
      <c r="P78" s="10"/>
      <c r="S78" s="25" t="s">
        <v>274</v>
      </c>
      <c r="T78" s="25">
        <v>4237697</v>
      </c>
    </row>
    <row r="79" spans="3:28" ht="11.25" customHeight="1" x14ac:dyDescent="0.2">
      <c r="C79" s="39">
        <v>4427</v>
      </c>
      <c r="D79" s="3" t="s">
        <v>144</v>
      </c>
      <c r="F79" s="13">
        <v>95000</v>
      </c>
      <c r="G79" s="56">
        <v>115000</v>
      </c>
      <c r="H79" s="13">
        <v>147000</v>
      </c>
      <c r="I79" s="13">
        <v>115000</v>
      </c>
      <c r="J79" s="13">
        <v>424000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728000</v>
      </c>
      <c r="G81" s="93">
        <v>694000</v>
      </c>
      <c r="H81" s="92">
        <v>682000</v>
      </c>
      <c r="I81" s="92">
        <v>659000</v>
      </c>
      <c r="J81" s="92">
        <v>462000</v>
      </c>
      <c r="K81"/>
      <c r="L81"/>
      <c r="M81"/>
      <c r="N81"/>
      <c r="O81"/>
      <c r="P81" s="10"/>
      <c r="S81" s="25" t="s">
        <v>276</v>
      </c>
      <c r="T81" s="25">
        <v>4276419</v>
      </c>
    </row>
    <row r="82" spans="3:20" ht="11.25" customHeight="1" x14ac:dyDescent="0.2">
      <c r="C82" s="39">
        <v>833</v>
      </c>
      <c r="D82" s="94" t="s">
        <v>147</v>
      </c>
      <c r="E82" s="95"/>
      <c r="F82" s="96">
        <v>1330000</v>
      </c>
      <c r="G82" s="97">
        <v>752000</v>
      </c>
      <c r="H82" s="96">
        <v>682000</v>
      </c>
      <c r="I82" s="96">
        <v>659000</v>
      </c>
      <c r="J82" s="96">
        <v>462000</v>
      </c>
      <c r="K82"/>
      <c r="L82"/>
      <c r="M82"/>
      <c r="N82"/>
      <c r="O82"/>
      <c r="P82" s="10"/>
      <c r="S82" s="25" t="s">
        <v>17</v>
      </c>
      <c r="T82" s="25">
        <v>4057059</v>
      </c>
    </row>
    <row r="83" spans="3:20" ht="11.25" customHeight="1" x14ac:dyDescent="0.2">
      <c r="C83" s="39">
        <v>47814</v>
      </c>
      <c r="D83" s="32" t="s">
        <v>191</v>
      </c>
      <c r="F83" s="13">
        <v>-23000</v>
      </c>
      <c r="G83" s="56">
        <v>-3000</v>
      </c>
      <c r="H83" s="13">
        <v>2000</v>
      </c>
      <c r="I83" s="13">
        <v>2000</v>
      </c>
      <c r="J83" s="13">
        <v>2000</v>
      </c>
      <c r="K83" s="16"/>
      <c r="L83"/>
      <c r="M83"/>
      <c r="N83"/>
      <c r="O83"/>
      <c r="P83" s="10"/>
      <c r="S83" s="25" t="s">
        <v>18</v>
      </c>
      <c r="T83" s="25">
        <v>4057141</v>
      </c>
    </row>
    <row r="84" spans="3:20" ht="11.25" customHeight="1" x14ac:dyDescent="0.2">
      <c r="C84" s="39">
        <v>47813</v>
      </c>
      <c r="D84" s="29" t="s">
        <v>192</v>
      </c>
      <c r="E84"/>
      <c r="F84" s="13">
        <v>1353000</v>
      </c>
      <c r="G84" s="56">
        <v>755000</v>
      </c>
      <c r="H84" s="13">
        <v>680000</v>
      </c>
      <c r="I84" s="13">
        <v>657000</v>
      </c>
      <c r="J84" s="13">
        <v>460000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2627000</v>
      </c>
      <c r="G87" s="56">
        <v>2404000</v>
      </c>
      <c r="H87" s="13">
        <v>2331000</v>
      </c>
      <c r="I87" s="13">
        <v>2468000</v>
      </c>
      <c r="J87" s="13">
        <v>2475000</v>
      </c>
      <c r="K87"/>
      <c r="L87"/>
      <c r="M87"/>
      <c r="N87"/>
      <c r="O87"/>
      <c r="P87" s="10"/>
      <c r="S87" s="25" t="s">
        <v>21</v>
      </c>
      <c r="T87" s="25">
        <v>4057039</v>
      </c>
    </row>
    <row r="88" spans="3:20" ht="11.25" customHeight="1" x14ac:dyDescent="0.2">
      <c r="C88" s="39">
        <v>18807</v>
      </c>
      <c r="D88" s="3" t="s">
        <v>153</v>
      </c>
      <c r="E88"/>
      <c r="F88" s="13">
        <v>22017000</v>
      </c>
      <c r="G88" s="56">
        <v>20667000</v>
      </c>
      <c r="H88" s="13">
        <v>18545000</v>
      </c>
      <c r="I88" s="13">
        <v>17570000</v>
      </c>
      <c r="J88" s="13">
        <v>16164000</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v>71000</v>
      </c>
      <c r="G90" s="56">
        <v>70000</v>
      </c>
      <c r="H90" s="13">
        <v>71000</v>
      </c>
      <c r="I90" s="13">
        <v>69000</v>
      </c>
      <c r="J90" s="13">
        <v>64000</v>
      </c>
      <c r="K90"/>
      <c r="L90"/>
      <c r="M90"/>
      <c r="N90"/>
      <c r="O90"/>
      <c r="P90" s="10"/>
      <c r="S90" s="25" t="s">
        <v>290</v>
      </c>
      <c r="T90" s="25">
        <v>4056937</v>
      </c>
    </row>
    <row r="91" spans="3:20" ht="11.25" customHeight="1" x14ac:dyDescent="0.2">
      <c r="C91" s="39">
        <v>3706</v>
      </c>
      <c r="D91" s="23" t="s">
        <v>156</v>
      </c>
      <c r="E91" s="10"/>
      <c r="F91" s="92">
        <v>418000</v>
      </c>
      <c r="G91" s="93">
        <v>447000</v>
      </c>
      <c r="H91" s="92">
        <v>499000</v>
      </c>
      <c r="I91" s="92">
        <v>556000</v>
      </c>
      <c r="J91" s="92">
        <v>597000</v>
      </c>
      <c r="K91"/>
      <c r="L91"/>
      <c r="M91"/>
      <c r="N91"/>
      <c r="O91"/>
      <c r="P91" s="10"/>
      <c r="S91" s="25" t="s">
        <v>23</v>
      </c>
      <c r="T91" s="25">
        <v>4056982</v>
      </c>
    </row>
    <row r="92" spans="3:20" ht="11.25" customHeight="1" x14ac:dyDescent="0.2">
      <c r="C92" s="39">
        <v>220</v>
      </c>
      <c r="D92" s="98" t="s">
        <v>157</v>
      </c>
      <c r="E92" s="95"/>
      <c r="F92" s="96">
        <v>28753000</v>
      </c>
      <c r="G92" s="97">
        <v>29666000</v>
      </c>
      <c r="H92" s="96">
        <v>26837000</v>
      </c>
      <c r="I92" s="96">
        <v>24529000</v>
      </c>
      <c r="J92" s="96">
        <v>23050000</v>
      </c>
      <c r="K92"/>
      <c r="L92"/>
      <c r="M92"/>
      <c r="N92"/>
      <c r="O92"/>
      <c r="P92" s="10"/>
      <c r="S92" s="25" t="s">
        <v>24</v>
      </c>
      <c r="T92" s="25">
        <v>4004172</v>
      </c>
    </row>
    <row r="93" spans="3:20" ht="11.25" customHeight="1" x14ac:dyDescent="0.2">
      <c r="C93" s="39">
        <v>6361</v>
      </c>
      <c r="D93" s="3" t="s">
        <v>158</v>
      </c>
      <c r="E93"/>
      <c r="F93" s="13">
        <v>2204000</v>
      </c>
      <c r="G93" s="56">
        <v>3074000</v>
      </c>
      <c r="H93" s="13">
        <v>2704000</v>
      </c>
      <c r="I93" s="13">
        <v>2624000</v>
      </c>
      <c r="J93" s="13">
        <v>2784000</v>
      </c>
      <c r="K93"/>
      <c r="L93"/>
      <c r="M93"/>
      <c r="N93"/>
      <c r="O93"/>
      <c r="P93" s="10"/>
      <c r="S93" s="25" t="s">
        <v>25</v>
      </c>
      <c r="T93" s="25">
        <v>4000672</v>
      </c>
    </row>
    <row r="94" spans="3:20" ht="11.25" customHeight="1" x14ac:dyDescent="0.2">
      <c r="C94" s="39">
        <v>6148</v>
      </c>
      <c r="D94" s="3" t="s">
        <v>159</v>
      </c>
      <c r="E94"/>
      <c r="F94" s="13">
        <v>12115000</v>
      </c>
      <c r="G94" s="56">
        <v>11825000</v>
      </c>
      <c r="H94" s="13">
        <v>12064000</v>
      </c>
      <c r="I94" s="13">
        <v>10684000</v>
      </c>
      <c r="J94" s="13">
        <v>9214000</v>
      </c>
      <c r="K94"/>
      <c r="L94"/>
      <c r="M94"/>
      <c r="N94"/>
      <c r="O94"/>
      <c r="P94" s="10"/>
      <c r="S94" s="25" t="s">
        <v>26</v>
      </c>
      <c r="T94" s="25">
        <v>4059402</v>
      </c>
    </row>
    <row r="95" spans="3:20" ht="11.25" customHeight="1" x14ac:dyDescent="0.2">
      <c r="C95" s="39">
        <v>18082</v>
      </c>
      <c r="D95" s="3" t="s">
        <v>160</v>
      </c>
      <c r="E95"/>
      <c r="F95" s="13">
        <v>980000</v>
      </c>
      <c r="G95" s="56">
        <v>2816000</v>
      </c>
      <c r="H95" s="13">
        <v>823000</v>
      </c>
      <c r="I95" s="13">
        <v>726000</v>
      </c>
      <c r="J95" s="13">
        <v>737000</v>
      </c>
      <c r="K95"/>
      <c r="L95"/>
      <c r="M95"/>
      <c r="N95"/>
      <c r="O95"/>
      <c r="P95" s="10"/>
      <c r="S95" s="25" t="s">
        <v>27</v>
      </c>
      <c r="T95" s="25">
        <v>4057080</v>
      </c>
    </row>
    <row r="96" spans="3:20" ht="11.25" customHeight="1" x14ac:dyDescent="0.2">
      <c r="C96" s="39">
        <v>845</v>
      </c>
      <c r="D96" s="3" t="s">
        <v>174</v>
      </c>
      <c r="E96"/>
      <c r="F96" s="13">
        <v>12500000</v>
      </c>
      <c r="G96" s="56">
        <v>12423000</v>
      </c>
      <c r="H96" s="13">
        <v>13293000</v>
      </c>
      <c r="I96" s="13">
        <v>11777000</v>
      </c>
      <c r="J96" s="13">
        <v>10487000</v>
      </c>
      <c r="K96"/>
      <c r="L96"/>
      <c r="M96"/>
      <c r="N96"/>
      <c r="O96"/>
      <c r="P96" s="10"/>
      <c r="S96" s="25" t="s">
        <v>28</v>
      </c>
      <c r="T96" s="25">
        <v>4057041</v>
      </c>
    </row>
    <row r="97" spans="3:20" ht="11.25" customHeight="1" x14ac:dyDescent="0.2">
      <c r="C97" s="39">
        <v>49691</v>
      </c>
      <c r="D97" s="32" t="s">
        <v>193</v>
      </c>
      <c r="E97"/>
      <c r="F97" s="13">
        <v>6631000</v>
      </c>
      <c r="G97" s="56">
        <v>5496000</v>
      </c>
      <c r="H97" s="13">
        <v>5018000</v>
      </c>
      <c r="I97" s="13">
        <v>4755000</v>
      </c>
      <c r="J97" s="13">
        <v>4441000</v>
      </c>
      <c r="K97"/>
      <c r="L97"/>
      <c r="M97"/>
      <c r="N97"/>
      <c r="O97"/>
      <c r="P97" s="10"/>
      <c r="S97" s="25" t="s">
        <v>432</v>
      </c>
      <c r="T97" s="25">
        <v>4072145</v>
      </c>
    </row>
    <row r="98" spans="3:20" ht="11.25" customHeight="1" x14ac:dyDescent="0.2">
      <c r="C98" s="48">
        <v>47772</v>
      </c>
      <c r="D98" s="99" t="s">
        <v>194</v>
      </c>
      <c r="E98" s="10"/>
      <c r="F98" s="92">
        <v>557000</v>
      </c>
      <c r="G98" s="93">
        <v>581000</v>
      </c>
      <c r="H98" s="92">
        <v>37000</v>
      </c>
      <c r="I98" s="92">
        <v>37000</v>
      </c>
      <c r="J98" s="92">
        <v>37000</v>
      </c>
      <c r="K98"/>
      <c r="L98"/>
      <c r="M98"/>
      <c r="N98"/>
      <c r="O98"/>
      <c r="P98" s="10"/>
      <c r="S98" s="25" t="s">
        <v>29</v>
      </c>
      <c r="T98" s="25">
        <v>4057081</v>
      </c>
    </row>
    <row r="99" spans="3:20" ht="11.25" customHeight="1" x14ac:dyDescent="0.2">
      <c r="C99" s="39">
        <v>3800</v>
      </c>
      <c r="D99" s="94" t="s">
        <v>161</v>
      </c>
      <c r="E99" s="95"/>
      <c r="F99" s="96">
        <v>7188000</v>
      </c>
      <c r="G99" s="97">
        <v>6077000</v>
      </c>
      <c r="H99" s="96">
        <v>5055000</v>
      </c>
      <c r="I99" s="96">
        <v>4792000</v>
      </c>
      <c r="J99" s="96">
        <v>4478000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19688000</v>
      </c>
      <c r="G101" s="56">
        <v>18500000</v>
      </c>
      <c r="H101" s="13">
        <v>18348000</v>
      </c>
      <c r="I101" s="13">
        <v>16569000</v>
      </c>
      <c r="J101" s="13">
        <v>14965000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1819000</v>
      </c>
      <c r="G104" s="56">
        <v>1276000</v>
      </c>
      <c r="H104" s="13">
        <v>1790000</v>
      </c>
      <c r="I104" s="13">
        <v>1703000</v>
      </c>
      <c r="J104" s="13">
        <v>1705000</v>
      </c>
      <c r="K104"/>
      <c r="L104"/>
      <c r="M104"/>
      <c r="N104"/>
      <c r="O104"/>
      <c r="P104" s="10"/>
      <c r="S104" s="25" t="s">
        <v>411</v>
      </c>
      <c r="T104" s="25">
        <v>4057043</v>
      </c>
    </row>
    <row r="105" spans="3:20" ht="11.25" customHeight="1" x14ac:dyDescent="0.2">
      <c r="C105" s="39">
        <v>4993</v>
      </c>
      <c r="D105" s="3" t="s">
        <v>169</v>
      </c>
      <c r="E105"/>
      <c r="F105" s="13">
        <v>-1233000</v>
      </c>
      <c r="G105" s="56">
        <v>-2867000</v>
      </c>
      <c r="H105" s="13">
        <v>-2816000</v>
      </c>
      <c r="I105" s="13">
        <v>-2606000</v>
      </c>
      <c r="J105" s="13">
        <v>-1868000</v>
      </c>
      <c r="K105"/>
      <c r="L105"/>
      <c r="M105"/>
      <c r="N105"/>
      <c r="O105"/>
      <c r="P105" s="10"/>
      <c r="S105" s="25" t="s">
        <v>262</v>
      </c>
      <c r="T105" s="25">
        <v>4057083</v>
      </c>
    </row>
    <row r="106" spans="3:20" ht="11.25" customHeight="1" x14ac:dyDescent="0.2">
      <c r="C106" s="39">
        <v>4992</v>
      </c>
      <c r="D106" s="3" t="s">
        <v>170</v>
      </c>
      <c r="E106"/>
      <c r="F106" s="13">
        <v>-295000</v>
      </c>
      <c r="G106" s="56">
        <v>1619000</v>
      </c>
      <c r="H106" s="13">
        <v>1008000</v>
      </c>
      <c r="I106" s="13">
        <v>874000</v>
      </c>
      <c r="J106" s="13">
        <v>110000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291000</v>
      </c>
      <c r="G108" s="56">
        <v>28000</v>
      </c>
      <c r="H108" s="13">
        <v>-18000</v>
      </c>
      <c r="I108" s="13">
        <v>-29000</v>
      </c>
      <c r="J108" s="13">
        <v>-53000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4.4556673660054402</v>
      </c>
      <c r="G111" s="55">
        <v>2.6488316697414098</v>
      </c>
      <c r="H111" s="14">
        <v>2.6803698281537098</v>
      </c>
      <c r="I111" s="14">
        <v>2.80776502543072</v>
      </c>
      <c r="J111" s="14">
        <v>2.1012894276032998</v>
      </c>
      <c r="K111"/>
      <c r="L111"/>
      <c r="M111"/>
      <c r="N111"/>
      <c r="O111"/>
      <c r="P111" s="10"/>
      <c r="S111" s="25" t="s">
        <v>292</v>
      </c>
      <c r="T111" s="25">
        <v>4062444</v>
      </c>
    </row>
    <row r="112" spans="3:20" ht="11.25" customHeight="1" x14ac:dyDescent="0.2">
      <c r="C112" s="39">
        <v>284</v>
      </c>
      <c r="D112" s="3" t="s">
        <v>167</v>
      </c>
      <c r="E112"/>
      <c r="F112" s="14">
        <v>20.498198701523901</v>
      </c>
      <c r="G112" s="55">
        <v>13.7119934357478</v>
      </c>
      <c r="H112" s="14">
        <v>13.8473642800944</v>
      </c>
      <c r="I112" s="14">
        <v>14.048926077919299</v>
      </c>
      <c r="J112" s="14">
        <v>10.3535212056698</v>
      </c>
      <c r="K112"/>
      <c r="L112"/>
      <c r="M112"/>
      <c r="N112"/>
      <c r="O112"/>
      <c r="P112" s="10"/>
      <c r="S112" s="25" t="s">
        <v>36</v>
      </c>
      <c r="T112" s="25">
        <v>4057103</v>
      </c>
    </row>
    <row r="113" spans="2:20" ht="11.25" customHeight="1" x14ac:dyDescent="0.2">
      <c r="C113" s="39">
        <v>18791</v>
      </c>
      <c r="D113" s="76" t="s">
        <v>173</v>
      </c>
      <c r="E113" s="61"/>
      <c r="F113" s="100">
        <v>6.6530354474228899</v>
      </c>
      <c r="G113" s="101">
        <v>3.7840285814924801</v>
      </c>
      <c r="H113" s="100">
        <v>3.8943333737803401</v>
      </c>
      <c r="I113" s="100">
        <v>4.2498307161512896</v>
      </c>
      <c r="J113" s="100">
        <v>3.1581375874768201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0115C144-3A17-47A0-BA18-F4E5F88D959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C1DB-B118-41C8-91FA-FC4570FB271E}">
  <sheetPr codeName="Sheet14">
    <outlinePr summaryRight="0"/>
    <pageSetUpPr autoPageBreaks="0"/>
  </sheetPr>
  <dimension ref="A1:AB460"/>
  <sheetViews>
    <sheetView showGridLines="0" topLeftCell="A5"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Consolidated Edison,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_xll.SNL.Clients.Office.Excel.Functions.SNLTable(1,ED!F20:G20,ED!C24:C35,ED!F21:G21,,"Options:Curr=USD,Mag=SNLstandard,ConvMethod=SNLrecommended")</f>
        <v>SNLTable</v>
      </c>
      <c r="D20" s="10"/>
      <c r="E20" s="10"/>
      <c r="F20" s="22">
        <f>VLOOKUP(V40,S:T,2,FALSE)</f>
        <v>4057041</v>
      </c>
      <c r="G20" s="51">
        <f>F20</f>
        <v>4057041</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380</v>
      </c>
      <c r="H24" s="129"/>
      <c r="I24"/>
      <c r="J24"/>
      <c r="K24"/>
      <c r="L24"/>
      <c r="M24"/>
      <c r="N24"/>
      <c r="O24"/>
      <c r="P24" s="10"/>
      <c r="V24" t="str">
        <f>SUBSTITUTE(Company_Name,"&amp;","&amp;amp;")</f>
        <v>Consolidated Edison, Inc.</v>
      </c>
    </row>
    <row r="25" spans="3:27" ht="11.25" customHeight="1" x14ac:dyDescent="0.2">
      <c r="C25" s="39">
        <v>44942</v>
      </c>
      <c r="D25" s="23" t="s">
        <v>127</v>
      </c>
      <c r="E25" s="10"/>
      <c r="F25" s="74" t="s">
        <v>374</v>
      </c>
      <c r="G25" s="75" t="s">
        <v>375</v>
      </c>
      <c r="H25" s="129"/>
      <c r="I25"/>
      <c r="J25"/>
      <c r="K25"/>
      <c r="L25"/>
      <c r="M25"/>
      <c r="N25"/>
      <c r="O25"/>
      <c r="P25" s="10"/>
    </row>
    <row r="26" spans="3:27" ht="11.25" customHeight="1" x14ac:dyDescent="0.2">
      <c r="C26" s="39">
        <v>44944</v>
      </c>
      <c r="D26" s="76" t="s">
        <v>126</v>
      </c>
      <c r="E26" s="61"/>
      <c r="F26" s="77">
        <v>44159</v>
      </c>
      <c r="G26" s="78">
        <v>43907</v>
      </c>
      <c r="H26" s="130"/>
      <c r="I26" s="10"/>
      <c r="J26"/>
      <c r="K26"/>
      <c r="L26"/>
      <c r="M26"/>
      <c r="N26" s="4"/>
      <c r="O26" s="4"/>
      <c r="P26" s="44"/>
      <c r="Q26" s="44"/>
    </row>
    <row r="27" spans="3:27" ht="11.25" customHeight="1" x14ac:dyDescent="0.2">
      <c r="C27" s="39">
        <v>44949</v>
      </c>
      <c r="D27" s="2" t="s">
        <v>131</v>
      </c>
      <c r="E27"/>
      <c r="F27" s="24" t="s">
        <v>249</v>
      </c>
      <c r="G27" s="52" t="s">
        <v>380</v>
      </c>
      <c r="H27" s="129"/>
      <c r="I27"/>
      <c r="J27"/>
      <c r="K27"/>
      <c r="L27"/>
      <c r="M27"/>
      <c r="N27"/>
      <c r="O27"/>
      <c r="P27" s="10"/>
    </row>
    <row r="28" spans="3:27" ht="11.25" customHeight="1" x14ac:dyDescent="0.2">
      <c r="C28" s="39">
        <v>44950</v>
      </c>
      <c r="D28" s="3" t="s">
        <v>127</v>
      </c>
      <c r="E28"/>
      <c r="F28" s="24" t="s">
        <v>374</v>
      </c>
      <c r="G28" s="52" t="s">
        <v>375</v>
      </c>
      <c r="H28" s="129"/>
      <c r="I28"/>
      <c r="J28"/>
      <c r="K28"/>
      <c r="L28"/>
      <c r="M28"/>
      <c r="N28"/>
      <c r="O28"/>
      <c r="P28" s="10"/>
    </row>
    <row r="29" spans="3:27" ht="11.25" customHeight="1" x14ac:dyDescent="0.2">
      <c r="C29" s="48">
        <v>44952</v>
      </c>
      <c r="D29" s="76" t="s">
        <v>126</v>
      </c>
      <c r="E29" s="61"/>
      <c r="F29" s="77">
        <v>42501</v>
      </c>
      <c r="G29" s="78">
        <v>43907</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375</v>
      </c>
      <c r="G34" s="52" t="s">
        <v>182</v>
      </c>
      <c r="H34" s="129"/>
      <c r="I34"/>
      <c r="J34"/>
      <c r="K34"/>
      <c r="L34"/>
      <c r="M34"/>
      <c r="N34"/>
      <c r="O34"/>
      <c r="P34" s="10"/>
    </row>
    <row r="35" spans="3:24" ht="11.25" customHeight="1" x14ac:dyDescent="0.2">
      <c r="C35" s="39">
        <v>44948</v>
      </c>
      <c r="D35" s="23" t="s">
        <v>126</v>
      </c>
      <c r="E35" s="10"/>
      <c r="F35" s="30">
        <v>38874</v>
      </c>
      <c r="G35" s="53">
        <v>43907</v>
      </c>
      <c r="H35" s="130"/>
      <c r="I35" s="10"/>
      <c r="J35"/>
      <c r="K35"/>
      <c r="L35"/>
      <c r="M35"/>
      <c r="N35"/>
      <c r="O35"/>
      <c r="P35" s="10"/>
    </row>
    <row r="36" spans="3:24" ht="11.25" hidden="1" customHeight="1" outlineLevel="1" x14ac:dyDescent="0.2">
      <c r="C36" s="12" t="str">
        <f>_xll.SNL.Clients.Office.Excel.Functions.SNLTable(1,ED!F36:J36,ED!C41:C113,ED!F37:J37,,"Options:Curr=USD,Mag=SNLstandard,ConvMethod=SNLrecommended")</f>
        <v>SNLTable</v>
      </c>
      <c r="E36"/>
      <c r="F36" s="11">
        <f>F20</f>
        <v>4057041</v>
      </c>
      <c r="G36" s="54">
        <f>F20</f>
        <v>4057041</v>
      </c>
      <c r="H36" s="11">
        <f>F20</f>
        <v>4057041</v>
      </c>
      <c r="I36" s="11">
        <f>F20</f>
        <v>4057041</v>
      </c>
      <c r="J36" s="11">
        <f>F20</f>
        <v>4057041</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Consolidated Edison,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43.844638949671797</v>
      </c>
      <c r="G42" s="55">
        <v>42.691462613541098</v>
      </c>
      <c r="H42" s="31">
        <v>44.222511226167398</v>
      </c>
      <c r="I42" s="14">
        <v>44.543275632490001</v>
      </c>
      <c r="J42" s="14">
        <v>48.134619587274798</v>
      </c>
      <c r="K42"/>
      <c r="L42"/>
      <c r="M42"/>
      <c r="N42"/>
      <c r="O42"/>
      <c r="P42" s="10"/>
      <c r="S42" s="25" t="s">
        <v>336</v>
      </c>
      <c r="T42" s="25">
        <v>4056935</v>
      </c>
      <c r="V42" s="8" t="str">
        <f>_xll.SNL.Clients.Office.Excel.Functions.SNLTable(1,ED!X42,ED!W48:W56,ED!X43,,"Options:Curr=USD,Mag=SNLstandard,ConvMethod=SNLrecommended")</f>
        <v>SNLTable</v>
      </c>
      <c r="W42" s="3"/>
      <c r="X42" s="7">
        <f>F36</f>
        <v>4057041</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55.501094091903703</v>
      </c>
      <c r="G44" s="55">
        <v>56.814732597911501</v>
      </c>
      <c r="H44" s="31">
        <v>55.308811621230298</v>
      </c>
      <c r="I44" s="14">
        <v>55.155792276964</v>
      </c>
      <c r="J44" s="14">
        <v>51.843526583622101</v>
      </c>
      <c r="K44"/>
      <c r="L44"/>
      <c r="M44"/>
      <c r="N44"/>
      <c r="O44"/>
      <c r="P44" s="10"/>
      <c r="S44" s="25" t="s">
        <v>409</v>
      </c>
      <c r="T44" s="25">
        <v>4024697</v>
      </c>
      <c r="V44" s="3"/>
      <c r="W44" s="3"/>
      <c r="X44" s="7">
        <v>1</v>
      </c>
    </row>
    <row r="45" spans="3:24" ht="11.25" customHeight="1" x14ac:dyDescent="0.2">
      <c r="C45" s="39">
        <v>18861</v>
      </c>
      <c r="D45" s="3" t="s">
        <v>164</v>
      </c>
      <c r="E45"/>
      <c r="F45" s="14">
        <v>51.035010940919001</v>
      </c>
      <c r="G45" s="55">
        <v>47.903594808254198</v>
      </c>
      <c r="H45" s="31">
        <v>47.449267538586099</v>
      </c>
      <c r="I45" s="14">
        <v>46.591211717709697</v>
      </c>
      <c r="J45" s="14">
        <v>45.989822359589098</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3.0851528384279501</v>
      </c>
      <c r="G47" s="55">
        <v>2.5692158760890602</v>
      </c>
      <c r="H47" s="14">
        <v>2.6653386454183301</v>
      </c>
      <c r="I47" s="14">
        <v>3.2135102533172502</v>
      </c>
      <c r="J47" s="14">
        <v>3.76390773405699</v>
      </c>
      <c r="K47"/>
      <c r="L47"/>
      <c r="M47"/>
      <c r="N47"/>
      <c r="O47"/>
      <c r="P47" s="10"/>
      <c r="S47" s="25" t="s">
        <v>216</v>
      </c>
      <c r="T47" s="25">
        <v>4056955</v>
      </c>
      <c r="V47" s="3"/>
      <c r="W47" s="3"/>
      <c r="X47" s="7"/>
    </row>
    <row r="48" spans="3:24" ht="11.25" customHeight="1" x14ac:dyDescent="0.2">
      <c r="C48" s="39">
        <v>18778</v>
      </c>
      <c r="D48" s="3" t="s">
        <v>198</v>
      </c>
      <c r="E48"/>
      <c r="F48" s="14">
        <v>3.0851528384279501</v>
      </c>
      <c r="G48" s="55">
        <v>2.5692158760890602</v>
      </c>
      <c r="H48" s="14">
        <v>2.6653386454183301</v>
      </c>
      <c r="I48" s="14">
        <v>3.2135102533172502</v>
      </c>
      <c r="J48" s="14">
        <v>3.76390773405699</v>
      </c>
      <c r="K48" s="4"/>
      <c r="L48" s="4"/>
      <c r="M48" s="4"/>
      <c r="N48" s="4"/>
      <c r="O48" s="4"/>
      <c r="P48" s="44"/>
      <c r="Q48" s="44"/>
      <c r="S48" s="25" t="s">
        <v>5</v>
      </c>
      <c r="T48" s="25">
        <v>4022309</v>
      </c>
      <c r="V48" s="17" t="s">
        <v>175</v>
      </c>
      <c r="W48" s="114">
        <v>7597</v>
      </c>
      <c r="X48" s="20">
        <v>1928000</v>
      </c>
    </row>
    <row r="49" spans="3:28" ht="11.25" customHeight="1" x14ac:dyDescent="0.2">
      <c r="C49" s="39">
        <v>7270</v>
      </c>
      <c r="D49" s="3" t="s">
        <v>149</v>
      </c>
      <c r="E49"/>
      <c r="F49" s="14">
        <v>4.7734806629834301</v>
      </c>
      <c r="G49" s="55">
        <v>4.0951913640824298</v>
      </c>
      <c r="H49" s="14">
        <v>4.4510595358223997</v>
      </c>
      <c r="I49" s="14">
        <v>4.9328449328449304</v>
      </c>
      <c r="J49" s="14">
        <v>5.57887517146776</v>
      </c>
      <c r="K49"/>
      <c r="L49"/>
      <c r="M49"/>
      <c r="N49"/>
      <c r="O49"/>
      <c r="P49" s="10"/>
      <c r="S49" s="25" t="s">
        <v>6</v>
      </c>
      <c r="T49" s="25">
        <v>4057038</v>
      </c>
      <c r="V49" s="17" t="s">
        <v>176</v>
      </c>
      <c r="W49" s="114">
        <v>7598</v>
      </c>
      <c r="X49" s="20">
        <v>969000</v>
      </c>
    </row>
    <row r="50" spans="3:28" ht="11.25" customHeight="1" x14ac:dyDescent="0.2">
      <c r="C50" s="39">
        <v>11512</v>
      </c>
      <c r="D50" s="3" t="s">
        <v>199</v>
      </c>
      <c r="E50"/>
      <c r="F50" s="14">
        <v>5.2629834254143599</v>
      </c>
      <c r="G50" s="55">
        <v>4.4092247301275798</v>
      </c>
      <c r="H50" s="14">
        <v>4.4510595358223997</v>
      </c>
      <c r="I50" s="14">
        <v>4.7728937728937701</v>
      </c>
      <c r="J50" s="14">
        <v>5.5775034293552803</v>
      </c>
      <c r="K50"/>
      <c r="L50"/>
      <c r="M50"/>
      <c r="N50"/>
      <c r="O50"/>
      <c r="P50" s="10"/>
      <c r="S50" s="25" t="s">
        <v>270</v>
      </c>
      <c r="T50" s="25">
        <v>4135391</v>
      </c>
      <c r="V50" s="18" t="s">
        <v>177</v>
      </c>
      <c r="W50" s="115">
        <v>7599</v>
      </c>
      <c r="X50" s="20">
        <v>394000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319000</v>
      </c>
    </row>
    <row r="52" spans="3:28" ht="11.25" customHeight="1" x14ac:dyDescent="0.2">
      <c r="C52" s="39">
        <v>18788</v>
      </c>
      <c r="D52" s="3" t="s">
        <v>211</v>
      </c>
      <c r="E52"/>
      <c r="F52" s="14">
        <v>5.7391203703703697</v>
      </c>
      <c r="G52" s="55">
        <v>5.6994967649173303</v>
      </c>
      <c r="H52" s="14">
        <v>4.8761902063024296</v>
      </c>
      <c r="I52" s="14">
        <v>4.4515779702970297</v>
      </c>
      <c r="J52" s="14">
        <v>3.9332431767887899</v>
      </c>
      <c r="K52"/>
      <c r="L52"/>
      <c r="M52"/>
      <c r="N52"/>
      <c r="O52"/>
      <c r="P52" s="10"/>
      <c r="S52" s="25" t="s">
        <v>7</v>
      </c>
      <c r="T52" s="25">
        <v>4007308</v>
      </c>
      <c r="V52" s="19" t="s">
        <v>179</v>
      </c>
      <c r="W52" s="114">
        <v>7601</v>
      </c>
      <c r="X52" s="20">
        <v>385000</v>
      </c>
    </row>
    <row r="53" spans="3:28" ht="11.25" customHeight="1" x14ac:dyDescent="0.2">
      <c r="C53" s="39">
        <v>18794</v>
      </c>
      <c r="D53" s="3" t="s">
        <v>200</v>
      </c>
      <c r="E53"/>
      <c r="F53" s="14">
        <v>4.60994475138122</v>
      </c>
      <c r="G53" s="55">
        <v>3.72031403336605</v>
      </c>
      <c r="H53" s="14">
        <v>4.1402623612512599</v>
      </c>
      <c r="I53" s="14">
        <v>4.5958485958485999</v>
      </c>
      <c r="J53" s="14">
        <v>5.2962962962963003</v>
      </c>
      <c r="K53"/>
      <c r="L53"/>
      <c r="M53"/>
      <c r="N53"/>
      <c r="O53"/>
      <c r="P53" s="10"/>
      <c r="S53" s="25" t="s">
        <v>218</v>
      </c>
      <c r="T53" s="25">
        <v>4272394</v>
      </c>
      <c r="V53" s="17" t="s">
        <v>180</v>
      </c>
      <c r="W53" s="114">
        <v>7602</v>
      </c>
      <c r="X53" s="20">
        <v>20537000</v>
      </c>
    </row>
    <row r="54" spans="3:28" ht="11.25" customHeight="1" x14ac:dyDescent="0.2">
      <c r="C54" s="39">
        <v>18792</v>
      </c>
      <c r="D54" s="3" t="s">
        <v>201</v>
      </c>
      <c r="E54"/>
      <c r="F54" s="14">
        <v>13.2174404065664</v>
      </c>
      <c r="G54" s="55">
        <v>11.667507568113001</v>
      </c>
      <c r="H54" s="14">
        <v>14.473095408290799</v>
      </c>
      <c r="I54" s="14">
        <v>16.386446568201599</v>
      </c>
      <c r="J54" s="14">
        <v>19.598037070609202</v>
      </c>
      <c r="K54"/>
      <c r="L54"/>
      <c r="M54"/>
      <c r="N54"/>
      <c r="O54"/>
      <c r="P54" s="10"/>
      <c r="S54" s="25" t="s">
        <v>8</v>
      </c>
      <c r="T54" s="25">
        <v>4006321</v>
      </c>
      <c r="V54" s="26" t="s">
        <v>184</v>
      </c>
      <c r="W54" s="116"/>
      <c r="X54" s="20"/>
    </row>
    <row r="55" spans="3:28" ht="11.25" customHeight="1" x14ac:dyDescent="0.2">
      <c r="C55" s="39">
        <v>11576</v>
      </c>
      <c r="D55" s="3" t="s">
        <v>202</v>
      </c>
      <c r="E55"/>
      <c r="F55" s="14">
        <v>4.01988950276243</v>
      </c>
      <c r="G55" s="55">
        <v>3.1570166830225701</v>
      </c>
      <c r="H55" s="14">
        <v>4.1624621594349103</v>
      </c>
      <c r="I55" s="14">
        <v>4.2905982905982896</v>
      </c>
      <c r="J55" s="14">
        <v>5.6186556927297699</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28</v>
      </c>
    </row>
    <row r="57" spans="3:28" ht="11.25" customHeight="1" x14ac:dyDescent="0.2">
      <c r="C57" s="39">
        <v>6419</v>
      </c>
      <c r="D57" s="3" t="s">
        <v>165</v>
      </c>
      <c r="E57"/>
      <c r="F57" s="14">
        <v>1.02284871936613</v>
      </c>
      <c r="G57" s="55">
        <v>0.72083220016317695</v>
      </c>
      <c r="H57" s="14">
        <v>0.67949737553682199</v>
      </c>
      <c r="I57" s="14">
        <v>0.62252295795070101</v>
      </c>
      <c r="J57" s="14">
        <v>0.72154222766217901</v>
      </c>
      <c r="K57"/>
      <c r="L57"/>
      <c r="M57"/>
      <c r="N57"/>
      <c r="O57"/>
      <c r="P57" s="10"/>
      <c r="S57" s="25" t="s">
        <v>339</v>
      </c>
      <c r="T57" s="25">
        <v>4963960</v>
      </c>
    </row>
    <row r="58" spans="3:28" ht="11.25" customHeight="1" x14ac:dyDescent="0.2">
      <c r="C58" s="39">
        <v>4963</v>
      </c>
      <c r="D58" s="3" t="s">
        <v>203</v>
      </c>
      <c r="E58"/>
      <c r="F58" s="14">
        <v>1.2472462627852099</v>
      </c>
      <c r="G58" s="55">
        <v>1.3156045108838199</v>
      </c>
      <c r="H58" s="14">
        <v>1.2375775544940399</v>
      </c>
      <c r="I58" s="14">
        <v>1.2299423956291899</v>
      </c>
      <c r="J58" s="14">
        <v>1.0765640194489501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1928000</v>
      </c>
      <c r="G61" s="56">
        <v>3838000</v>
      </c>
      <c r="H61" s="13">
        <v>3138000</v>
      </c>
      <c r="I61" s="13">
        <v>3216000</v>
      </c>
      <c r="J61" s="13">
        <v>1875000</v>
      </c>
      <c r="K61"/>
      <c r="L61"/>
      <c r="M61"/>
      <c r="N61"/>
      <c r="O61"/>
      <c r="P61" s="10"/>
      <c r="S61" s="25" t="s">
        <v>410</v>
      </c>
      <c r="T61" s="25">
        <v>4086899</v>
      </c>
      <c r="V61" s="28" t="s">
        <v>149</v>
      </c>
      <c r="X61" s="27">
        <f>IF(ISNUMBER(F49),F49,NA())</f>
        <v>4.7734806629834301</v>
      </c>
      <c r="Y61" s="27">
        <f>IF(ISNUMBER(G49),G49,NA())</f>
        <v>4.0951913640824298</v>
      </c>
      <c r="Z61" s="27">
        <f>IF(ISNUMBER(H49),H49,NA())</f>
        <v>4.4510595358223997</v>
      </c>
      <c r="AA61" s="27">
        <f>IF(ISNUMBER(I49),I49,NA())</f>
        <v>4.9328449328449304</v>
      </c>
      <c r="AB61" s="27">
        <f>IF(ISNUMBER(J49),J49,NA())</f>
        <v>5.57887517146776</v>
      </c>
    </row>
    <row r="62" spans="3:28" ht="11.25" customHeight="1" x14ac:dyDescent="0.2">
      <c r="C62" s="39">
        <v>7598</v>
      </c>
      <c r="D62" s="3" t="s">
        <v>205</v>
      </c>
      <c r="E62"/>
      <c r="F62" s="13">
        <v>969000</v>
      </c>
      <c r="G62" s="56">
        <v>438000</v>
      </c>
      <c r="H62" s="13">
        <v>1967000</v>
      </c>
      <c r="I62" s="13">
        <v>866000</v>
      </c>
      <c r="J62" s="13">
        <v>578000</v>
      </c>
      <c r="K62"/>
      <c r="L62"/>
      <c r="M62"/>
      <c r="N62"/>
      <c r="O62"/>
      <c r="P62" s="10"/>
      <c r="S62" s="25" t="s">
        <v>11</v>
      </c>
      <c r="T62" s="25">
        <v>4056975</v>
      </c>
      <c r="V62" s="118" t="s">
        <v>188</v>
      </c>
    </row>
    <row r="63" spans="3:28" ht="11.25" customHeight="1" x14ac:dyDescent="0.2">
      <c r="C63" s="39">
        <v>7599</v>
      </c>
      <c r="D63" s="3" t="s">
        <v>206</v>
      </c>
      <c r="E63"/>
      <c r="F63" s="13">
        <v>394000</v>
      </c>
      <c r="G63" s="56">
        <v>966000</v>
      </c>
      <c r="H63" s="13">
        <v>437000</v>
      </c>
      <c r="I63" s="13">
        <v>1260000</v>
      </c>
      <c r="J63" s="13">
        <v>791000</v>
      </c>
      <c r="K63"/>
      <c r="L63"/>
      <c r="M63"/>
      <c r="N63"/>
      <c r="O63"/>
      <c r="P63" s="10"/>
      <c r="S63" s="25" t="s">
        <v>271</v>
      </c>
      <c r="T63" s="25">
        <v>4098671</v>
      </c>
      <c r="V63" s="28" t="s">
        <v>189</v>
      </c>
    </row>
    <row r="64" spans="3:28" ht="11.25" customHeight="1" x14ac:dyDescent="0.2">
      <c r="C64" s="39">
        <v>7600</v>
      </c>
      <c r="D64" s="3" t="s">
        <v>207</v>
      </c>
      <c r="E64"/>
      <c r="F64" s="13">
        <v>319000</v>
      </c>
      <c r="G64" s="56">
        <v>385000</v>
      </c>
      <c r="H64" s="13">
        <v>316000</v>
      </c>
      <c r="I64" s="13">
        <v>413000</v>
      </c>
      <c r="J64" s="13">
        <v>544000</v>
      </c>
      <c r="K64"/>
      <c r="L64"/>
      <c r="M64"/>
      <c r="N64"/>
      <c r="O64"/>
      <c r="P64" s="10"/>
      <c r="S64" s="25" t="s">
        <v>396</v>
      </c>
      <c r="T64" s="25">
        <v>4545218</v>
      </c>
      <c r="V64" s="28" t="s">
        <v>190</v>
      </c>
    </row>
    <row r="65" spans="3:28" ht="11.25" customHeight="1" x14ac:dyDescent="0.2">
      <c r="C65" s="39">
        <v>7601</v>
      </c>
      <c r="D65" s="3" t="s">
        <v>208</v>
      </c>
      <c r="E65"/>
      <c r="F65" s="13">
        <v>385000</v>
      </c>
      <c r="G65" s="56">
        <v>315000</v>
      </c>
      <c r="H65" s="13">
        <v>385000</v>
      </c>
      <c r="I65" s="13">
        <v>293000</v>
      </c>
      <c r="J65" s="13">
        <v>335000</v>
      </c>
      <c r="K65"/>
      <c r="L65"/>
      <c r="M65"/>
      <c r="N65"/>
      <c r="O65"/>
      <c r="P65" s="10"/>
      <c r="S65" s="25" t="s">
        <v>219</v>
      </c>
      <c r="T65" s="25">
        <v>4057157</v>
      </c>
      <c r="V65" s="28" t="s">
        <v>165</v>
      </c>
      <c r="X65" s="27">
        <f>IF(ISNUMBER(F57),F57,NA())</f>
        <v>1.02284871936613</v>
      </c>
      <c r="Y65" s="27">
        <f>IF(ISNUMBER(G57),G57,NA())</f>
        <v>0.72083220016317695</v>
      </c>
      <c r="Z65" s="27">
        <f>IF(ISNUMBER(H57),H57,NA())</f>
        <v>0.67949737553682199</v>
      </c>
      <c r="AA65" s="27">
        <f>IF(ISNUMBER(I57),I57,NA())</f>
        <v>0.62252295795070101</v>
      </c>
      <c r="AB65" s="27">
        <f>IF(ISNUMBER(J57),J57,NA())</f>
        <v>0.72154222766217901</v>
      </c>
    </row>
    <row r="66" spans="3:28" ht="11.25" customHeight="1" x14ac:dyDescent="0.2">
      <c r="C66" s="39">
        <v>7602</v>
      </c>
      <c r="D66" s="3" t="s">
        <v>209</v>
      </c>
      <c r="E66"/>
      <c r="F66" s="13">
        <v>20537000</v>
      </c>
      <c r="G66" s="56">
        <v>18280000</v>
      </c>
      <c r="H66" s="13">
        <v>15423000</v>
      </c>
      <c r="I66" s="13">
        <v>14663000</v>
      </c>
      <c r="J66" s="13">
        <v>12483000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43.844638949671797</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13676000</v>
      </c>
      <c r="G69" s="56">
        <v>12246000</v>
      </c>
      <c r="H69" s="13">
        <v>12574000</v>
      </c>
      <c r="I69" s="13">
        <v>12337000</v>
      </c>
      <c r="J69" s="13">
        <v>12033000</v>
      </c>
      <c r="K69" s="4"/>
      <c r="L69" s="4"/>
      <c r="M69" s="4"/>
      <c r="N69"/>
      <c r="O69"/>
      <c r="P69" s="10"/>
      <c r="S69" s="25" t="s">
        <v>341</v>
      </c>
      <c r="T69" s="25">
        <v>4057049</v>
      </c>
      <c r="V69" s="28" t="str">
        <f>"Total Debt -"</f>
        <v>Total Debt -</v>
      </c>
      <c r="X69" s="47">
        <f>F44</f>
        <v>55.501094091903703</v>
      </c>
    </row>
    <row r="70" spans="3:28" ht="11.25" customHeight="1" x14ac:dyDescent="0.2">
      <c r="C70" s="39">
        <v>18630</v>
      </c>
      <c r="D70" s="3" t="s">
        <v>136</v>
      </c>
      <c r="F70" s="13">
        <v>2064000</v>
      </c>
      <c r="G70" s="56">
        <v>1756000</v>
      </c>
      <c r="H70" s="13">
        <v>1753000</v>
      </c>
      <c r="I70" s="13">
        <v>1907000</v>
      </c>
      <c r="J70" s="13">
        <v>1817000</v>
      </c>
      <c r="K70"/>
      <c r="L70"/>
      <c r="M70"/>
      <c r="N70"/>
      <c r="O70"/>
      <c r="P70" s="10"/>
      <c r="S70" s="25" t="s">
        <v>14</v>
      </c>
      <c r="T70" s="25">
        <v>4010420</v>
      </c>
      <c r="V70" s="118" t="s">
        <v>212</v>
      </c>
    </row>
    <row r="71" spans="3:28" ht="11.25" customHeight="1" x14ac:dyDescent="0.2">
      <c r="C71" s="39">
        <v>18631</v>
      </c>
      <c r="D71" s="3" t="s">
        <v>137</v>
      </c>
      <c r="F71" s="13">
        <v>690000</v>
      </c>
      <c r="G71" s="56">
        <v>527000</v>
      </c>
      <c r="H71" s="13">
        <v>880000</v>
      </c>
      <c r="I71" s="13">
        <v>1041000</v>
      </c>
      <c r="J71" s="13">
        <v>808000</v>
      </c>
      <c r="K71"/>
      <c r="L71"/>
      <c r="M71"/>
      <c r="N71"/>
      <c r="O71"/>
      <c r="P71" s="10"/>
      <c r="S71" s="25" t="s">
        <v>15</v>
      </c>
      <c r="T71" s="25">
        <v>4065694</v>
      </c>
      <c r="V71" s="28" t="s">
        <v>211</v>
      </c>
      <c r="X71" s="27">
        <f>IF(ISNUMBER(F52),F52,NA())</f>
        <v>5.7391203703703697</v>
      </c>
      <c r="Y71" s="27">
        <f>IF(ISNUMBER(G52),G52,NA())</f>
        <v>5.6994967649173303</v>
      </c>
      <c r="Z71" s="27">
        <f>IF(ISNUMBER(H52),H52,NA())</f>
        <v>4.8761902063024296</v>
      </c>
      <c r="AA71" s="27">
        <f>IF(ISNUMBER(I52),I52,NA())</f>
        <v>4.4515779702970297</v>
      </c>
      <c r="AB71" s="27">
        <f>IF(ISNUMBER(J52),J52,NA())</f>
        <v>3.9332431767887899</v>
      </c>
    </row>
    <row r="72" spans="3:28" ht="11.25" customHeight="1" x14ac:dyDescent="0.2">
      <c r="C72" s="39">
        <v>18632</v>
      </c>
      <c r="D72" s="3" t="s">
        <v>138</v>
      </c>
      <c r="E72" s="5"/>
      <c r="F72" s="13">
        <v>3254000</v>
      </c>
      <c r="G72" s="56">
        <v>2814000</v>
      </c>
      <c r="H72" s="13">
        <v>3175000</v>
      </c>
      <c r="I72" s="13">
        <v>3152000</v>
      </c>
      <c r="J72" s="13">
        <v>3139000</v>
      </c>
      <c r="K72"/>
      <c r="L72"/>
      <c r="M72"/>
      <c r="N72"/>
      <c r="O72"/>
      <c r="P72" s="10"/>
      <c r="S72" s="25" t="s">
        <v>272</v>
      </c>
      <c r="T72" s="25">
        <v>4082886</v>
      </c>
    </row>
    <row r="73" spans="3:28" ht="11.25" customHeight="1" x14ac:dyDescent="0.2">
      <c r="C73" s="39">
        <v>18636</v>
      </c>
      <c r="D73" s="3" t="s">
        <v>139</v>
      </c>
      <c r="F73" s="13">
        <v>2032000</v>
      </c>
      <c r="G73" s="56">
        <v>1920000</v>
      </c>
      <c r="H73" s="13">
        <v>1684000</v>
      </c>
      <c r="I73" s="13">
        <v>1438000</v>
      </c>
      <c r="J73" s="13">
        <v>1341000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10850000</v>
      </c>
      <c r="G75" s="56">
        <v>9592000</v>
      </c>
      <c r="H75" s="13">
        <v>9898000</v>
      </c>
      <c r="I75" s="13">
        <v>9804000</v>
      </c>
      <c r="J75" s="13">
        <v>9260000</v>
      </c>
      <c r="K75"/>
      <c r="L75"/>
      <c r="M75"/>
      <c r="N75"/>
      <c r="O75"/>
      <c r="P75" s="10"/>
      <c r="S75" s="25" t="s">
        <v>16</v>
      </c>
      <c r="T75" s="25">
        <v>4056958</v>
      </c>
    </row>
    <row r="76" spans="3:28" ht="11.25" customHeight="1" x14ac:dyDescent="0.2">
      <c r="C76" s="39">
        <v>6200</v>
      </c>
      <c r="D76" s="3" t="s">
        <v>142</v>
      </c>
      <c r="F76" s="13">
        <v>4320000</v>
      </c>
      <c r="G76" s="56">
        <v>4173000</v>
      </c>
      <c r="H76" s="13">
        <v>4411000</v>
      </c>
      <c r="I76" s="13">
        <v>4040000</v>
      </c>
      <c r="J76" s="13">
        <v>4067000</v>
      </c>
      <c r="K76"/>
      <c r="L76"/>
      <c r="M76"/>
      <c r="N76"/>
      <c r="O76"/>
      <c r="P76" s="10"/>
      <c r="S76" s="25" t="s">
        <v>313</v>
      </c>
      <c r="T76" s="25">
        <v>4246977</v>
      </c>
    </row>
    <row r="77" spans="3:28" ht="11.25" customHeight="1" x14ac:dyDescent="0.2">
      <c r="C77" s="39">
        <v>28017</v>
      </c>
      <c r="D77" s="3" t="s">
        <v>151</v>
      </c>
      <c r="E77"/>
      <c r="F77" s="13">
        <v>4763000</v>
      </c>
      <c r="G77" s="56">
        <v>4493000</v>
      </c>
      <c r="H77" s="13">
        <v>4411000</v>
      </c>
      <c r="I77" s="13">
        <v>3909000</v>
      </c>
      <c r="J77" s="13">
        <v>4066000</v>
      </c>
      <c r="K77"/>
      <c r="L77"/>
      <c r="M77"/>
      <c r="N77"/>
      <c r="O77"/>
      <c r="P77" s="10"/>
      <c r="S77" s="25" t="s">
        <v>273</v>
      </c>
      <c r="T77" s="25">
        <v>4142320</v>
      </c>
    </row>
    <row r="78" spans="3:28" ht="11.25" customHeight="1" x14ac:dyDescent="0.2">
      <c r="C78" s="39">
        <v>4424</v>
      </c>
      <c r="D78" s="3" t="s">
        <v>143</v>
      </c>
      <c r="F78" s="13">
        <v>1383000</v>
      </c>
      <c r="G78" s="56">
        <v>1234000</v>
      </c>
      <c r="H78" s="13">
        <v>1736000</v>
      </c>
      <c r="I78" s="13">
        <v>1783000</v>
      </c>
      <c r="J78" s="13">
        <v>1997000</v>
      </c>
      <c r="K78"/>
      <c r="L78"/>
      <c r="M78"/>
      <c r="N78"/>
      <c r="O78"/>
      <c r="P78" s="10"/>
      <c r="S78" s="25" t="s">
        <v>274</v>
      </c>
      <c r="T78" s="25">
        <v>4237697</v>
      </c>
    </row>
    <row r="79" spans="3:28" ht="11.25" customHeight="1" x14ac:dyDescent="0.2">
      <c r="C79" s="39">
        <v>4427</v>
      </c>
      <c r="D79" s="3" t="s">
        <v>144</v>
      </c>
      <c r="F79" s="13">
        <v>190000</v>
      </c>
      <c r="G79" s="56">
        <v>90000</v>
      </c>
      <c r="H79" s="13">
        <v>296000</v>
      </c>
      <c r="I79" s="13">
        <v>401000</v>
      </c>
      <c r="J79" s="13">
        <v>472000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1193000</v>
      </c>
      <c r="G81" s="93">
        <v>1144000</v>
      </c>
      <c r="H81" s="92">
        <v>1440000</v>
      </c>
      <c r="I81" s="92">
        <v>1382000</v>
      </c>
      <c r="J81" s="92">
        <v>1525000</v>
      </c>
      <c r="K81"/>
      <c r="L81"/>
      <c r="M81"/>
      <c r="N81"/>
      <c r="O81"/>
      <c r="P81" s="10"/>
      <c r="S81" s="25" t="s">
        <v>276</v>
      </c>
      <c r="T81" s="25">
        <v>4276419</v>
      </c>
    </row>
    <row r="82" spans="3:20" ht="11.25" customHeight="1" x14ac:dyDescent="0.2">
      <c r="C82" s="39">
        <v>833</v>
      </c>
      <c r="D82" s="94" t="s">
        <v>147</v>
      </c>
      <c r="E82" s="95"/>
      <c r="F82" s="96">
        <v>1193000</v>
      </c>
      <c r="G82" s="97">
        <v>1144000</v>
      </c>
      <c r="H82" s="96">
        <v>1440000</v>
      </c>
      <c r="I82" s="96">
        <v>1382000</v>
      </c>
      <c r="J82" s="96">
        <v>1525000</v>
      </c>
      <c r="K82"/>
      <c r="L82"/>
      <c r="M82"/>
      <c r="N82"/>
      <c r="O82"/>
      <c r="P82" s="10"/>
      <c r="S82" s="25" t="s">
        <v>17</v>
      </c>
      <c r="T82" s="25">
        <v>4057059</v>
      </c>
    </row>
    <row r="83" spans="3:20" ht="11.25" customHeight="1" x14ac:dyDescent="0.2">
      <c r="C83" s="39">
        <v>47814</v>
      </c>
      <c r="D83" s="32" t="s">
        <v>191</v>
      </c>
      <c r="F83" s="13">
        <v>-153000</v>
      </c>
      <c r="G83" s="56">
        <v>43000</v>
      </c>
      <c r="H83" s="13">
        <v>97000</v>
      </c>
      <c r="I83" s="13">
        <v>0</v>
      </c>
      <c r="J83" s="13">
        <v>0</v>
      </c>
      <c r="K83" s="16"/>
      <c r="L83"/>
      <c r="M83"/>
      <c r="N83"/>
      <c r="O83"/>
      <c r="P83" s="10"/>
      <c r="S83" s="25" t="s">
        <v>18</v>
      </c>
      <c r="T83" s="25">
        <v>4057141</v>
      </c>
    </row>
    <row r="84" spans="3:20" ht="11.25" customHeight="1" x14ac:dyDescent="0.2">
      <c r="C84" s="39">
        <v>47813</v>
      </c>
      <c r="D84" s="29" t="s">
        <v>192</v>
      </c>
      <c r="E84"/>
      <c r="F84" s="13">
        <v>1346000</v>
      </c>
      <c r="G84" s="56">
        <v>1101000</v>
      </c>
      <c r="H84" s="13">
        <v>1343000</v>
      </c>
      <c r="I84" s="13">
        <v>1382000</v>
      </c>
      <c r="J84" s="13">
        <v>1525000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5551000</v>
      </c>
      <c r="G87" s="56">
        <v>5301000</v>
      </c>
      <c r="H87" s="13">
        <v>4272000</v>
      </c>
      <c r="I87" s="13">
        <v>3864000</v>
      </c>
      <c r="J87" s="13">
        <v>3537000</v>
      </c>
      <c r="K87"/>
      <c r="L87"/>
      <c r="M87"/>
      <c r="N87"/>
      <c r="O87"/>
      <c r="P87" s="10"/>
      <c r="S87" s="25" t="s">
        <v>21</v>
      </c>
      <c r="T87" s="25">
        <v>4057039</v>
      </c>
    </row>
    <row r="88" spans="3:20" ht="11.25" customHeight="1" x14ac:dyDescent="0.2">
      <c r="C88" s="39">
        <v>18807</v>
      </c>
      <c r="D88" s="3" t="s">
        <v>153</v>
      </c>
      <c r="E88"/>
      <c r="F88" s="13">
        <v>49405000</v>
      </c>
      <c r="G88" s="56">
        <v>47392000</v>
      </c>
      <c r="H88" s="13">
        <v>44746000</v>
      </c>
      <c r="I88" s="13">
        <v>41749000</v>
      </c>
      <c r="J88" s="13">
        <v>37600000</v>
      </c>
      <c r="K88"/>
      <c r="L88"/>
      <c r="M88"/>
      <c r="N88"/>
      <c r="O88"/>
      <c r="P88" s="10"/>
      <c r="S88" s="25" t="s">
        <v>22</v>
      </c>
      <c r="T88" s="25">
        <v>4057113</v>
      </c>
    </row>
    <row r="89" spans="3:20" ht="11.25" customHeight="1" x14ac:dyDescent="0.2">
      <c r="C89" s="39">
        <v>18851</v>
      </c>
      <c r="D89" s="3" t="s">
        <v>154</v>
      </c>
      <c r="E89"/>
      <c r="F89" s="13">
        <v>77000</v>
      </c>
      <c r="G89" s="56">
        <v>57000</v>
      </c>
      <c r="H89" s="13">
        <v>5000</v>
      </c>
      <c r="I89" s="13">
        <v>7000</v>
      </c>
      <c r="J89" s="13">
        <v>6000</v>
      </c>
      <c r="K89"/>
      <c r="L89"/>
      <c r="M89"/>
      <c r="N89"/>
      <c r="O89"/>
      <c r="P89" s="10"/>
      <c r="S89" s="25" t="s">
        <v>342</v>
      </c>
      <c r="T89" s="25">
        <v>4393379</v>
      </c>
    </row>
    <row r="90" spans="3:20" ht="11.25" customHeight="1" x14ac:dyDescent="0.2">
      <c r="C90" s="39">
        <v>18823</v>
      </c>
      <c r="D90" s="3" t="s">
        <v>155</v>
      </c>
      <c r="E90"/>
      <c r="F90" s="13">
        <v>853000</v>
      </c>
      <c r="G90" s="56">
        <v>1816000</v>
      </c>
      <c r="H90" s="13">
        <v>2065000</v>
      </c>
      <c r="I90" s="13">
        <v>1766000</v>
      </c>
      <c r="J90" s="13">
        <v>2001000</v>
      </c>
      <c r="K90"/>
      <c r="L90"/>
      <c r="M90"/>
      <c r="N90"/>
      <c r="O90"/>
      <c r="P90" s="10"/>
      <c r="S90" s="25" t="s">
        <v>290</v>
      </c>
      <c r="T90" s="25">
        <v>4056937</v>
      </c>
    </row>
    <row r="91" spans="3:20" ht="11.25" customHeight="1" x14ac:dyDescent="0.2">
      <c r="C91" s="39">
        <v>3706</v>
      </c>
      <c r="D91" s="23" t="s">
        <v>156</v>
      </c>
      <c r="E91" s="10"/>
      <c r="F91" s="92">
        <v>1732000</v>
      </c>
      <c r="G91" s="93">
        <v>1906000</v>
      </c>
      <c r="H91" s="92">
        <v>2003000</v>
      </c>
      <c r="I91" s="92">
        <v>2094000</v>
      </c>
      <c r="J91" s="92">
        <v>559000</v>
      </c>
      <c r="K91"/>
      <c r="L91"/>
      <c r="M91"/>
      <c r="N91"/>
      <c r="O91"/>
      <c r="P91" s="10"/>
      <c r="S91" s="25" t="s">
        <v>23</v>
      </c>
      <c r="T91" s="25">
        <v>4056982</v>
      </c>
    </row>
    <row r="92" spans="3:20" ht="11.25" customHeight="1" x14ac:dyDescent="0.2">
      <c r="C92" s="39">
        <v>220</v>
      </c>
      <c r="D92" s="98" t="s">
        <v>157</v>
      </c>
      <c r="E92" s="95"/>
      <c r="F92" s="96">
        <v>63116000</v>
      </c>
      <c r="G92" s="97">
        <v>62895000</v>
      </c>
      <c r="H92" s="96">
        <v>58079000</v>
      </c>
      <c r="I92" s="96">
        <v>53920000</v>
      </c>
      <c r="J92" s="96">
        <v>48111000</v>
      </c>
      <c r="K92"/>
      <c r="L92"/>
      <c r="M92"/>
      <c r="N92"/>
      <c r="O92"/>
      <c r="P92" s="10"/>
      <c r="S92" s="25" t="s">
        <v>24</v>
      </c>
      <c r="T92" s="25">
        <v>4004172</v>
      </c>
    </row>
    <row r="93" spans="3:20" ht="11.25" customHeight="1" x14ac:dyDescent="0.2">
      <c r="C93" s="39">
        <v>6361</v>
      </c>
      <c r="D93" s="3" t="s">
        <v>158</v>
      </c>
      <c r="E93"/>
      <c r="F93" s="13">
        <v>5427000</v>
      </c>
      <c r="G93" s="56">
        <v>7354000</v>
      </c>
      <c r="H93" s="13">
        <v>6287000</v>
      </c>
      <c r="I93" s="13">
        <v>6207000</v>
      </c>
      <c r="J93" s="13">
        <v>4902000</v>
      </c>
      <c r="K93"/>
      <c r="L93"/>
      <c r="M93"/>
      <c r="N93"/>
      <c r="O93"/>
      <c r="P93" s="10"/>
      <c r="S93" s="25" t="s">
        <v>25</v>
      </c>
      <c r="T93" s="25">
        <v>4000672</v>
      </c>
    </row>
    <row r="94" spans="3:20" ht="11.25" customHeight="1" x14ac:dyDescent="0.2">
      <c r="C94" s="39">
        <v>6148</v>
      </c>
      <c r="D94" s="3" t="s">
        <v>159</v>
      </c>
      <c r="E94"/>
      <c r="F94" s="13">
        <v>23323000</v>
      </c>
      <c r="G94" s="56">
        <v>21148000</v>
      </c>
      <c r="H94" s="13">
        <v>19337000</v>
      </c>
      <c r="I94" s="13">
        <v>17495000</v>
      </c>
      <c r="J94" s="13">
        <v>14731000</v>
      </c>
      <c r="K94"/>
      <c r="L94"/>
      <c r="M94"/>
      <c r="N94"/>
      <c r="O94"/>
      <c r="P94" s="10"/>
      <c r="S94" s="25" t="s">
        <v>26</v>
      </c>
      <c r="T94" s="25">
        <v>4059402</v>
      </c>
    </row>
    <row r="95" spans="3:20" ht="11.25" customHeight="1" x14ac:dyDescent="0.2">
      <c r="C95" s="39">
        <v>18082</v>
      </c>
      <c r="D95" s="3" t="s">
        <v>160</v>
      </c>
      <c r="E95"/>
      <c r="F95" s="13">
        <v>2037000</v>
      </c>
      <c r="G95" s="56">
        <v>1925000</v>
      </c>
      <c r="H95" s="13">
        <v>1601000</v>
      </c>
      <c r="I95" s="13">
        <v>1674000</v>
      </c>
      <c r="J95" s="13">
        <v>1500000</v>
      </c>
      <c r="K95"/>
      <c r="L95"/>
      <c r="M95"/>
      <c r="N95"/>
      <c r="O95"/>
      <c r="P95" s="10"/>
      <c r="S95" s="25" t="s">
        <v>27</v>
      </c>
      <c r="T95" s="25">
        <v>4057080</v>
      </c>
    </row>
    <row r="96" spans="3:20" ht="11.25" customHeight="1" x14ac:dyDescent="0.2">
      <c r="C96" s="39">
        <v>845</v>
      </c>
      <c r="D96" s="3" t="s">
        <v>174</v>
      </c>
      <c r="E96"/>
      <c r="F96" s="13">
        <v>25364000</v>
      </c>
      <c r="G96" s="56">
        <v>25082000</v>
      </c>
      <c r="H96" s="13">
        <v>22540000</v>
      </c>
      <c r="I96" s="13">
        <v>20711000</v>
      </c>
      <c r="J96" s="13">
        <v>16606000</v>
      </c>
      <c r="K96"/>
      <c r="L96"/>
      <c r="M96"/>
      <c r="N96"/>
      <c r="O96"/>
      <c r="P96" s="10"/>
      <c r="S96" s="25" t="s">
        <v>28</v>
      </c>
      <c r="T96" s="25">
        <v>4057041</v>
      </c>
    </row>
    <row r="97" spans="3:20" ht="11.25" customHeight="1" x14ac:dyDescent="0.2">
      <c r="C97" s="39">
        <v>49691</v>
      </c>
      <c r="D97" s="32" t="s">
        <v>193</v>
      </c>
      <c r="E97"/>
      <c r="F97" s="13">
        <v>20037000</v>
      </c>
      <c r="G97" s="56">
        <v>18847000</v>
      </c>
      <c r="H97" s="13">
        <v>18022000</v>
      </c>
      <c r="I97" s="13">
        <v>16726000</v>
      </c>
      <c r="J97" s="13">
        <v>15418000</v>
      </c>
      <c r="K97"/>
      <c r="L97"/>
      <c r="M97"/>
      <c r="N97"/>
      <c r="O97"/>
      <c r="P97" s="10"/>
      <c r="S97" s="25" t="s">
        <v>432</v>
      </c>
      <c r="T97" s="25">
        <v>4072145</v>
      </c>
    </row>
    <row r="98" spans="3:20" ht="11.25" customHeight="1" x14ac:dyDescent="0.2">
      <c r="C98" s="48">
        <v>47772</v>
      </c>
      <c r="D98" s="99" t="s">
        <v>194</v>
      </c>
      <c r="E98" s="10"/>
      <c r="F98" s="92">
        <v>299000</v>
      </c>
      <c r="G98" s="93">
        <v>218000</v>
      </c>
      <c r="H98" s="92">
        <v>191000</v>
      </c>
      <c r="I98" s="92">
        <v>113000</v>
      </c>
      <c r="J98" s="92">
        <v>7000</v>
      </c>
      <c r="K98"/>
      <c r="L98"/>
      <c r="M98"/>
      <c r="N98"/>
      <c r="O98"/>
      <c r="P98" s="10"/>
      <c r="S98" s="25" t="s">
        <v>29</v>
      </c>
      <c r="T98" s="25">
        <v>4057081</v>
      </c>
    </row>
    <row r="99" spans="3:20" ht="11.25" customHeight="1" x14ac:dyDescent="0.2">
      <c r="C99" s="39">
        <v>3800</v>
      </c>
      <c r="D99" s="94" t="s">
        <v>161</v>
      </c>
      <c r="E99" s="95"/>
      <c r="F99" s="96">
        <v>20336000</v>
      </c>
      <c r="G99" s="97">
        <v>19065000</v>
      </c>
      <c r="H99" s="96">
        <v>18213000</v>
      </c>
      <c r="I99" s="96">
        <v>16839000</v>
      </c>
      <c r="J99" s="96">
        <v>15425000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45700000</v>
      </c>
      <c r="G101" s="56">
        <v>44147000</v>
      </c>
      <c r="H101" s="13">
        <v>40753000</v>
      </c>
      <c r="I101" s="13">
        <v>37550000</v>
      </c>
      <c r="J101" s="13">
        <v>32031000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2733000</v>
      </c>
      <c r="G104" s="56">
        <v>2198000</v>
      </c>
      <c r="H104" s="13">
        <v>3134000</v>
      </c>
      <c r="I104" s="13">
        <v>2695000</v>
      </c>
      <c r="J104" s="13">
        <v>3367000</v>
      </c>
      <c r="K104"/>
      <c r="L104"/>
      <c r="M104"/>
      <c r="N104"/>
      <c r="O104"/>
      <c r="P104" s="10"/>
      <c r="S104" s="25" t="s">
        <v>411</v>
      </c>
      <c r="T104" s="25">
        <v>4057043</v>
      </c>
    </row>
    <row r="105" spans="3:20" ht="11.25" customHeight="1" x14ac:dyDescent="0.2">
      <c r="C105" s="39">
        <v>4993</v>
      </c>
      <c r="D105" s="3" t="s">
        <v>169</v>
      </c>
      <c r="E105"/>
      <c r="F105" s="13">
        <v>-3484000</v>
      </c>
      <c r="G105" s="56">
        <v>-4224000</v>
      </c>
      <c r="H105" s="13">
        <v>-3782000</v>
      </c>
      <c r="I105" s="13">
        <v>-5471000</v>
      </c>
      <c r="J105" s="13">
        <v>-3710000</v>
      </c>
      <c r="K105"/>
      <c r="L105"/>
      <c r="M105"/>
      <c r="N105"/>
      <c r="O105"/>
      <c r="P105" s="10"/>
      <c r="S105" s="25" t="s">
        <v>262</v>
      </c>
      <c r="T105" s="25">
        <v>4057083</v>
      </c>
    </row>
    <row r="106" spans="3:20" ht="11.25" customHeight="1" x14ac:dyDescent="0.2">
      <c r="C106" s="39">
        <v>4992</v>
      </c>
      <c r="D106" s="3" t="s">
        <v>170</v>
      </c>
      <c r="E106"/>
      <c r="F106" s="13">
        <v>461000</v>
      </c>
      <c r="G106" s="56">
        <v>2245000</v>
      </c>
      <c r="H106" s="13">
        <v>859000</v>
      </c>
      <c r="I106" s="13">
        <v>2938000</v>
      </c>
      <c r="J106" s="13">
        <v>357000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-290000</v>
      </c>
      <c r="G108" s="56">
        <v>219000</v>
      </c>
      <c r="H108" s="13">
        <v>211000</v>
      </c>
      <c r="I108" s="13">
        <v>162000</v>
      </c>
      <c r="J108" s="13">
        <v>14000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1.8999727267116999</v>
      </c>
      <c r="G111" s="55">
        <v>1.9200913050410799</v>
      </c>
      <c r="H111" s="14">
        <v>2.5875138977797199</v>
      </c>
      <c r="I111" s="14">
        <v>2.7845569919933899</v>
      </c>
      <c r="J111" s="14">
        <v>3.1299225728989799</v>
      </c>
      <c r="K111"/>
      <c r="L111"/>
      <c r="M111"/>
      <c r="N111"/>
      <c r="O111"/>
      <c r="P111" s="10"/>
      <c r="S111" s="25" t="s">
        <v>292</v>
      </c>
      <c r="T111" s="25">
        <v>4062444</v>
      </c>
    </row>
    <row r="112" spans="3:20" ht="11.25" customHeight="1" x14ac:dyDescent="0.2">
      <c r="C112" s="39">
        <v>284</v>
      </c>
      <c r="D112" s="3" t="s">
        <v>167</v>
      </c>
      <c r="E112"/>
      <c r="F112" s="14">
        <v>6.0091295450968003</v>
      </c>
      <c r="G112" s="55">
        <v>6.1622990115543104</v>
      </c>
      <c r="H112" s="14">
        <v>8.1097063047334803</v>
      </c>
      <c r="I112" s="14">
        <v>8.7266757174880798</v>
      </c>
      <c r="J112" s="14">
        <v>10.3425766579913</v>
      </c>
      <c r="K112"/>
      <c r="L112"/>
      <c r="M112"/>
      <c r="N112"/>
      <c r="O112"/>
      <c r="P112" s="10"/>
      <c r="S112" s="25" t="s">
        <v>36</v>
      </c>
      <c r="T112" s="25">
        <v>4057103</v>
      </c>
    </row>
    <row r="113" spans="2:20" ht="11.25" customHeight="1" x14ac:dyDescent="0.2">
      <c r="C113" s="39">
        <v>18791</v>
      </c>
      <c r="D113" s="76" t="s">
        <v>173</v>
      </c>
      <c r="E113" s="61"/>
      <c r="F113" s="100">
        <v>2.67212440049388</v>
      </c>
      <c r="G113" s="101">
        <v>2.7013943823275901</v>
      </c>
      <c r="H113" s="100">
        <v>3.6673532342426398</v>
      </c>
      <c r="I113" s="100">
        <v>4.0862337239944297</v>
      </c>
      <c r="J113" s="100">
        <v>4.9607410208554397</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56BFF1B9-3D80-40F1-A9EE-800F581436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8CEED-ABA6-48EB-B5D1-8B9BD517B693}">
  <sheetPr codeName="Sheet15">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319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Dominion Energy,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_xll.SNL.Clients.Office.Excel.Functions.SNLTable(1,D!F20:G20,D!C24:C35,D!F21:G21,,"Options:Curr=USD,Mag=SNLstandard,ConvMethod=SNLrecommended")</f>
        <v>SNLTable</v>
      </c>
      <c r="D20" s="10"/>
      <c r="E20" s="10"/>
      <c r="F20" s="22">
        <f>VLOOKUP(V40,S:T,2,FALSE)</f>
        <v>4001616</v>
      </c>
      <c r="G20" s="51">
        <f>F20</f>
        <v>4001616</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374</v>
      </c>
      <c r="H24" s="129"/>
      <c r="I24"/>
      <c r="J24"/>
      <c r="K24"/>
      <c r="L24"/>
      <c r="M24"/>
      <c r="N24"/>
      <c r="O24"/>
      <c r="P24" s="10"/>
      <c r="V24" t="str">
        <f>SUBSTITUTE(Company_Name,"&amp;","&amp;amp;")</f>
        <v>Dominion Energy, Inc.</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v>44019</v>
      </c>
      <c r="G26" s="78"/>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374</v>
      </c>
      <c r="G28" s="52" t="s">
        <v>182</v>
      </c>
      <c r="H28" s="129"/>
      <c r="I28"/>
      <c r="J28"/>
      <c r="K28"/>
      <c r="L28"/>
      <c r="M28"/>
      <c r="N28"/>
      <c r="O28"/>
      <c r="P28" s="10"/>
    </row>
    <row r="29" spans="3:27" ht="11.25" customHeight="1" x14ac:dyDescent="0.2">
      <c r="C29" s="48">
        <v>44952</v>
      </c>
      <c r="D29" s="76" t="s">
        <v>126</v>
      </c>
      <c r="E29" s="61"/>
      <c r="F29" s="77">
        <v>43250</v>
      </c>
      <c r="G29" s="78">
        <v>44018</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382</v>
      </c>
      <c r="G34" s="52" t="s">
        <v>182</v>
      </c>
      <c r="H34" s="129"/>
      <c r="I34"/>
      <c r="J34"/>
      <c r="K34"/>
      <c r="L34"/>
      <c r="M34"/>
      <c r="N34"/>
      <c r="O34"/>
      <c r="P34" s="10"/>
    </row>
    <row r="35" spans="3:24" ht="11.25" customHeight="1" x14ac:dyDescent="0.2">
      <c r="C35" s="39">
        <v>44948</v>
      </c>
      <c r="D35" s="23" t="s">
        <v>126</v>
      </c>
      <c r="E35" s="10"/>
      <c r="F35" s="30"/>
      <c r="G35" s="53">
        <v>44018</v>
      </c>
      <c r="H35" s="130"/>
      <c r="I35" s="10"/>
      <c r="J35"/>
      <c r="K35"/>
      <c r="L35"/>
      <c r="M35"/>
      <c r="N35"/>
      <c r="O35"/>
      <c r="P35" s="10"/>
    </row>
    <row r="36" spans="3:24" ht="11.25" hidden="1" customHeight="1" outlineLevel="1" x14ac:dyDescent="0.2">
      <c r="C36" s="12" t="str">
        <f>_xll.SNL.Clients.Office.Excel.Functions.SNLTable(1,D!F36:J36,D!C41:C113,D!F37:J37,,"Options:Curr=USD,Mag=SNLstandard,ConvMethod=SNLrecommended")</f>
        <v>SNLTable</v>
      </c>
      <c r="E36"/>
      <c r="F36" s="11">
        <f>F20</f>
        <v>4001616</v>
      </c>
      <c r="G36" s="54">
        <f>F20</f>
        <v>4001616</v>
      </c>
      <c r="H36" s="11">
        <f>F20</f>
        <v>4001616</v>
      </c>
      <c r="I36" s="11">
        <f>F20</f>
        <v>4001616</v>
      </c>
      <c r="J36" s="11">
        <f>F20</f>
        <v>4001616</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Dominion Energy,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36.460639650320701</v>
      </c>
      <c r="G42" s="55">
        <v>37.052072761339701</v>
      </c>
      <c r="H42" s="31">
        <v>44.316548916297499</v>
      </c>
      <c r="I42" s="14">
        <v>35.1379689984796</v>
      </c>
      <c r="J42" s="14">
        <v>30.236003809926999</v>
      </c>
      <c r="K42"/>
      <c r="L42"/>
      <c r="M42"/>
      <c r="N42"/>
      <c r="O42"/>
      <c r="P42" s="10"/>
      <c r="S42" s="25" t="s">
        <v>336</v>
      </c>
      <c r="T42" s="25">
        <v>4056935</v>
      </c>
      <c r="V42" s="8" t="str">
        <f>_xll.SNL.Clients.Office.Excel.Functions.SNLTable(1,D!X42,D!W48:W56,D!X43,,"Options:Curr=USD,Mag=SNLstandard,ConvMethod=SNLrecommended")</f>
        <v>SNLTable</v>
      </c>
      <c r="W42" s="3"/>
      <c r="X42" s="7">
        <f>F36</f>
        <v>4001616</v>
      </c>
    </row>
    <row r="43" spans="3:24" ht="11.25" customHeight="1" x14ac:dyDescent="0.2">
      <c r="C43" s="39">
        <v>18869</v>
      </c>
      <c r="D43" s="3" t="s">
        <v>197</v>
      </c>
      <c r="E43"/>
      <c r="F43" s="14">
        <v>2.5468881683260198</v>
      </c>
      <c r="G43" s="55">
        <v>3.7270669060816601</v>
      </c>
      <c r="H43" s="31">
        <v>3.5729253981559101</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58.692702158355601</v>
      </c>
      <c r="G44" s="55">
        <v>58.683737996721099</v>
      </c>
      <c r="H44" s="31">
        <v>49.058495988504397</v>
      </c>
      <c r="I44" s="14">
        <v>61.470038271324498</v>
      </c>
      <c r="J44" s="14">
        <v>65.834127068120097</v>
      </c>
      <c r="K44"/>
      <c r="L44"/>
      <c r="M44"/>
      <c r="N44"/>
      <c r="O44"/>
      <c r="P44" s="10"/>
      <c r="S44" s="25" t="s">
        <v>409</v>
      </c>
      <c r="T44" s="25">
        <v>4024697</v>
      </c>
      <c r="V44" s="3"/>
      <c r="W44" s="3"/>
      <c r="X44" s="7">
        <v>1</v>
      </c>
    </row>
    <row r="45" spans="3:24" ht="11.25" customHeight="1" x14ac:dyDescent="0.2">
      <c r="C45" s="39">
        <v>18861</v>
      </c>
      <c r="D45" s="3" t="s">
        <v>164</v>
      </c>
      <c r="E45"/>
      <c r="F45" s="14">
        <v>54.123159112660197</v>
      </c>
      <c r="G45" s="55">
        <v>53.826215941915798</v>
      </c>
      <c r="H45" s="31">
        <v>44.023170877739197</v>
      </c>
      <c r="I45" s="14">
        <v>54.425668000629102</v>
      </c>
      <c r="J45" s="14">
        <v>54.587787067414503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2.08494475138122</v>
      </c>
      <c r="G47" s="55">
        <v>1.41821946169772</v>
      </c>
      <c r="H47" s="14">
        <v>0.99292604501607695</v>
      </c>
      <c r="I47" s="14">
        <v>2.2132759680393401</v>
      </c>
      <c r="J47" s="14">
        <v>2.7321304649548899</v>
      </c>
      <c r="K47"/>
      <c r="L47"/>
      <c r="M47"/>
      <c r="N47"/>
      <c r="O47"/>
      <c r="P47" s="10"/>
      <c r="S47" s="25" t="s">
        <v>216</v>
      </c>
      <c r="T47" s="25">
        <v>4056955</v>
      </c>
      <c r="V47" s="3"/>
      <c r="W47" s="3"/>
      <c r="X47" s="7"/>
    </row>
    <row r="48" spans="3:24" ht="11.25" customHeight="1" x14ac:dyDescent="0.2">
      <c r="C48" s="39">
        <v>18778</v>
      </c>
      <c r="D48" s="3" t="s">
        <v>198</v>
      </c>
      <c r="E48"/>
      <c r="F48" s="14">
        <v>1.9914248021108201</v>
      </c>
      <c r="G48" s="55">
        <v>1.3573315719947201</v>
      </c>
      <c r="H48" s="14">
        <v>0.98218829516539397</v>
      </c>
      <c r="I48" s="14">
        <v>2.2132759680393401</v>
      </c>
      <c r="J48" s="14">
        <v>2.7321304649548899</v>
      </c>
      <c r="K48" s="4"/>
      <c r="L48" s="4"/>
      <c r="M48" s="4"/>
      <c r="N48" s="4"/>
      <c r="O48" s="4"/>
      <c r="P48" s="44"/>
      <c r="Q48" s="44"/>
      <c r="S48" s="25" t="s">
        <v>5</v>
      </c>
      <c r="T48" s="25">
        <v>4022309</v>
      </c>
      <c r="V48" s="17" t="s">
        <v>175</v>
      </c>
      <c r="W48" s="114">
        <v>7597</v>
      </c>
      <c r="X48" s="20">
        <v>3155000</v>
      </c>
    </row>
    <row r="49" spans="3:28" ht="11.25" customHeight="1" x14ac:dyDescent="0.2">
      <c r="C49" s="39">
        <v>7270</v>
      </c>
      <c r="D49" s="3" t="s">
        <v>149</v>
      </c>
      <c r="E49"/>
      <c r="F49" s="14">
        <v>5.4072126220886503</v>
      </c>
      <c r="G49" s="55">
        <v>4.1552748885586901</v>
      </c>
      <c r="H49" s="14">
        <v>3.6039268788083998</v>
      </c>
      <c r="I49" s="14">
        <v>4.6229068988613502</v>
      </c>
      <c r="J49" s="14">
        <v>5.3917012448132802</v>
      </c>
      <c r="K49"/>
      <c r="L49"/>
      <c r="M49"/>
      <c r="N49"/>
      <c r="O49"/>
      <c r="P49" s="10"/>
      <c r="S49" s="25" t="s">
        <v>6</v>
      </c>
      <c r="T49" s="25">
        <v>4057038</v>
      </c>
      <c r="V49" s="17" t="s">
        <v>176</v>
      </c>
      <c r="W49" s="114">
        <v>7598</v>
      </c>
      <c r="X49" s="20">
        <v>2890000</v>
      </c>
    </row>
    <row r="50" spans="3:28" ht="11.25" customHeight="1" x14ac:dyDescent="0.2">
      <c r="C50" s="39">
        <v>11512</v>
      </c>
      <c r="D50" s="3" t="s">
        <v>199</v>
      </c>
      <c r="E50"/>
      <c r="F50" s="14">
        <v>5.4481772694782</v>
      </c>
      <c r="G50" s="55">
        <v>5.5031892274982299</v>
      </c>
      <c r="H50" s="14">
        <v>4.9109772423025397</v>
      </c>
      <c r="I50" s="14">
        <v>4.8713998660415303</v>
      </c>
      <c r="J50" s="14">
        <v>5.3037344398340203</v>
      </c>
      <c r="K50"/>
      <c r="L50"/>
      <c r="M50"/>
      <c r="N50"/>
      <c r="O50"/>
      <c r="P50" s="10"/>
      <c r="S50" s="25" t="s">
        <v>270</v>
      </c>
      <c r="T50" s="25">
        <v>4135391</v>
      </c>
      <c r="V50" s="18" t="s">
        <v>177</v>
      </c>
      <c r="W50" s="115">
        <v>7599</v>
      </c>
      <c r="X50" s="20">
        <v>3669000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2037000</v>
      </c>
    </row>
    <row r="52" spans="3:28" ht="11.25" customHeight="1" x14ac:dyDescent="0.2">
      <c r="C52" s="39">
        <v>18788</v>
      </c>
      <c r="D52" s="3" t="s">
        <v>211</v>
      </c>
      <c r="E52"/>
      <c r="F52" s="14">
        <v>5.5319056551340804</v>
      </c>
      <c r="G52" s="55">
        <v>7.00290541748614</v>
      </c>
      <c r="H52" s="14">
        <v>7.52212098440729</v>
      </c>
      <c r="I52" s="14">
        <v>5.4230476673428001</v>
      </c>
      <c r="J52" s="14">
        <v>5.6216523010620296</v>
      </c>
      <c r="K52"/>
      <c r="L52"/>
      <c r="M52"/>
      <c r="N52"/>
      <c r="O52"/>
      <c r="P52" s="10"/>
      <c r="S52" s="25" t="s">
        <v>7</v>
      </c>
      <c r="T52" s="25">
        <v>4007308</v>
      </c>
      <c r="V52" s="19" t="s">
        <v>179</v>
      </c>
      <c r="W52" s="114">
        <v>7601</v>
      </c>
      <c r="X52" s="20">
        <v>2292000</v>
      </c>
    </row>
    <row r="53" spans="3:28" ht="11.25" customHeight="1" x14ac:dyDescent="0.2">
      <c r="C53" s="39">
        <v>18794</v>
      </c>
      <c r="D53" s="3" t="s">
        <v>200</v>
      </c>
      <c r="E53"/>
      <c r="F53" s="14">
        <v>4.9668508287292799</v>
      </c>
      <c r="G53" s="55">
        <v>4.6342305037957203</v>
      </c>
      <c r="H53" s="14">
        <v>4.6906752411575603</v>
      </c>
      <c r="I53" s="14">
        <v>4.16840811309158</v>
      </c>
      <c r="J53" s="14">
        <v>4.5171658144631097</v>
      </c>
      <c r="K53"/>
      <c r="L53"/>
      <c r="M53"/>
      <c r="N53"/>
      <c r="O53"/>
      <c r="P53" s="10"/>
      <c r="S53" s="25" t="s">
        <v>218</v>
      </c>
      <c r="T53" s="25">
        <v>4272394</v>
      </c>
      <c r="V53" s="17" t="s">
        <v>180</v>
      </c>
      <c r="W53" s="114">
        <v>7602</v>
      </c>
      <c r="X53" s="20">
        <v>26126000</v>
      </c>
    </row>
    <row r="54" spans="3:28" ht="11.25" customHeight="1" x14ac:dyDescent="0.2">
      <c r="C54" s="39">
        <v>18792</v>
      </c>
      <c r="D54" s="3" t="s">
        <v>201</v>
      </c>
      <c r="E54"/>
      <c r="F54" s="14">
        <v>14.4274030235004</v>
      </c>
      <c r="G54" s="55">
        <v>13.444906139695799</v>
      </c>
      <c r="H54" s="14">
        <v>14.3330773409257</v>
      </c>
      <c r="I54" s="14">
        <v>13.772421094112699</v>
      </c>
      <c r="J54" s="14">
        <v>12.9860262636426</v>
      </c>
      <c r="K54"/>
      <c r="L54"/>
      <c r="M54"/>
      <c r="N54"/>
      <c r="O54"/>
      <c r="P54" s="10"/>
      <c r="S54" s="25" t="s">
        <v>8</v>
      </c>
      <c r="T54" s="25">
        <v>4006321</v>
      </c>
      <c r="V54" s="26" t="s">
        <v>184</v>
      </c>
      <c r="W54" s="116"/>
      <c r="X54" s="20"/>
    </row>
    <row r="55" spans="3:28" ht="11.25" customHeight="1" x14ac:dyDescent="0.2">
      <c r="C55" s="39">
        <v>11576</v>
      </c>
      <c r="D55" s="3" t="s">
        <v>202</v>
      </c>
      <c r="E55"/>
      <c r="F55" s="14">
        <v>4.0330578512396702</v>
      </c>
      <c r="G55" s="55">
        <v>4.8833580980683502</v>
      </c>
      <c r="H55" s="14">
        <v>4.5233581584292502</v>
      </c>
      <c r="I55" s="14">
        <v>4.1969189551239099</v>
      </c>
      <c r="J55" s="14">
        <v>4.7360995850622398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319</v>
      </c>
    </row>
    <row r="57" spans="3:28" ht="11.25" customHeight="1" x14ac:dyDescent="0.2">
      <c r="C57" s="39">
        <v>6419</v>
      </c>
      <c r="D57" s="3" t="s">
        <v>165</v>
      </c>
      <c r="E57"/>
      <c r="F57" s="14">
        <v>0.83811829816672401</v>
      </c>
      <c r="G57" s="55">
        <v>0.63506409665221797</v>
      </c>
      <c r="H57" s="14">
        <v>0.61327967806840999</v>
      </c>
      <c r="I57" s="14">
        <v>0.67490519157839701</v>
      </c>
      <c r="J57" s="14">
        <v>0.44977168949771701</v>
      </c>
      <c r="K57"/>
      <c r="L57"/>
      <c r="M57"/>
      <c r="N57"/>
      <c r="O57"/>
      <c r="P57" s="10"/>
      <c r="S57" s="25" t="s">
        <v>339</v>
      </c>
      <c r="T57" s="25">
        <v>4963960</v>
      </c>
    </row>
    <row r="58" spans="3:28" ht="11.25" customHeight="1" x14ac:dyDescent="0.2">
      <c r="C58" s="39">
        <v>4963</v>
      </c>
      <c r="D58" s="3" t="s">
        <v>203</v>
      </c>
      <c r="E58"/>
      <c r="F58" s="14">
        <v>1.50465065182364</v>
      </c>
      <c r="G58" s="55">
        <v>1.42035448395752</v>
      </c>
      <c r="H58" s="14">
        <v>0.963035876942967</v>
      </c>
      <c r="I58" s="14">
        <v>1.5953828011611</v>
      </c>
      <c r="J58" s="14">
        <v>1.9268972638100199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3155000</v>
      </c>
      <c r="G61" s="56">
        <v>3057000</v>
      </c>
      <c r="H61" s="13">
        <v>3311000</v>
      </c>
      <c r="I61" s="13">
        <v>4031000</v>
      </c>
      <c r="J61" s="13">
        <v>6376000</v>
      </c>
      <c r="K61"/>
      <c r="L61"/>
      <c r="M61"/>
      <c r="N61"/>
      <c r="O61"/>
      <c r="P61" s="10"/>
      <c r="S61" s="25" t="s">
        <v>410</v>
      </c>
      <c r="T61" s="25">
        <v>4086899</v>
      </c>
      <c r="V61" s="28" t="s">
        <v>149</v>
      </c>
      <c r="X61" s="27">
        <f>IF(ISNUMBER(F49),F49,NA())</f>
        <v>5.4072126220886503</v>
      </c>
      <c r="Y61" s="27">
        <f>IF(ISNUMBER(G49),G49,NA())</f>
        <v>4.1552748885586901</v>
      </c>
      <c r="Z61" s="27">
        <f>IF(ISNUMBER(H49),H49,NA())</f>
        <v>3.6039268788083998</v>
      </c>
      <c r="AA61" s="27">
        <f>IF(ISNUMBER(I49),I49,NA())</f>
        <v>4.6229068988613502</v>
      </c>
      <c r="AB61" s="27">
        <f>IF(ISNUMBER(J49),J49,NA())</f>
        <v>5.3917012448132802</v>
      </c>
    </row>
    <row r="62" spans="3:28" ht="11.25" customHeight="1" x14ac:dyDescent="0.2">
      <c r="C62" s="39">
        <v>7598</v>
      </c>
      <c r="D62" s="3" t="s">
        <v>205</v>
      </c>
      <c r="E62"/>
      <c r="F62" s="13">
        <v>2890000</v>
      </c>
      <c r="G62" s="56">
        <v>1587000</v>
      </c>
      <c r="H62" s="13" t="s">
        <v>320</v>
      </c>
      <c r="I62" s="13">
        <v>2054000</v>
      </c>
      <c r="J62" s="13">
        <v>4286500</v>
      </c>
      <c r="K62"/>
      <c r="L62"/>
      <c r="M62"/>
      <c r="N62"/>
      <c r="O62"/>
      <c r="P62" s="10"/>
      <c r="S62" s="25" t="s">
        <v>11</v>
      </c>
      <c r="T62" s="25">
        <v>4056975</v>
      </c>
      <c r="V62" s="118" t="s">
        <v>188</v>
      </c>
    </row>
    <row r="63" spans="3:28" ht="11.25" customHeight="1" x14ac:dyDescent="0.2">
      <c r="C63" s="39">
        <v>7599</v>
      </c>
      <c r="D63" s="3" t="s">
        <v>206</v>
      </c>
      <c r="E63"/>
      <c r="F63" s="13">
        <v>3669000</v>
      </c>
      <c r="G63" s="56">
        <v>2997000</v>
      </c>
      <c r="H63" s="13" t="s">
        <v>320</v>
      </c>
      <c r="I63" s="13">
        <v>5279000</v>
      </c>
      <c r="J63" s="13">
        <v>2035100</v>
      </c>
      <c r="K63"/>
      <c r="L63"/>
      <c r="M63"/>
      <c r="N63"/>
      <c r="O63"/>
      <c r="P63" s="10"/>
      <c r="S63" s="25" t="s">
        <v>271</v>
      </c>
      <c r="T63" s="25">
        <v>4098671</v>
      </c>
      <c r="V63" s="28" t="s">
        <v>189</v>
      </c>
    </row>
    <row r="64" spans="3:28" ht="11.25" customHeight="1" x14ac:dyDescent="0.2">
      <c r="C64" s="39">
        <v>7600</v>
      </c>
      <c r="D64" s="3" t="s">
        <v>207</v>
      </c>
      <c r="E64"/>
      <c r="F64" s="13">
        <v>2037000</v>
      </c>
      <c r="G64" s="56">
        <v>1593000</v>
      </c>
      <c r="H64" s="13" t="s">
        <v>320</v>
      </c>
      <c r="I64" s="13">
        <v>1556000</v>
      </c>
      <c r="J64" s="13">
        <v>2185400</v>
      </c>
      <c r="K64"/>
      <c r="L64"/>
      <c r="M64"/>
      <c r="N64"/>
      <c r="O64"/>
      <c r="P64" s="10"/>
      <c r="S64" s="25" t="s">
        <v>396</v>
      </c>
      <c r="T64" s="25">
        <v>4545218</v>
      </c>
      <c r="V64" s="28" t="s">
        <v>190</v>
      </c>
    </row>
    <row r="65" spans="3:28" ht="11.25" customHeight="1" x14ac:dyDescent="0.2">
      <c r="C65" s="39">
        <v>7601</v>
      </c>
      <c r="D65" s="3" t="s">
        <v>208</v>
      </c>
      <c r="E65"/>
      <c r="F65" s="13">
        <v>2292000</v>
      </c>
      <c r="G65" s="56">
        <v>2040000</v>
      </c>
      <c r="H65" s="13" t="s">
        <v>320</v>
      </c>
      <c r="I65" s="13">
        <v>1682000</v>
      </c>
      <c r="J65" s="13">
        <v>1534000</v>
      </c>
      <c r="K65"/>
      <c r="L65"/>
      <c r="M65"/>
      <c r="N65"/>
      <c r="O65"/>
      <c r="P65" s="10"/>
      <c r="S65" s="25" t="s">
        <v>219</v>
      </c>
      <c r="T65" s="25">
        <v>4057157</v>
      </c>
      <c r="V65" s="28" t="s">
        <v>165</v>
      </c>
      <c r="X65" s="27">
        <f>IF(ISNUMBER(F57),F57,NA())</f>
        <v>0.83811829816672401</v>
      </c>
      <c r="Y65" s="27">
        <f>IF(ISNUMBER(G57),G57,NA())</f>
        <v>0.63506409665221797</v>
      </c>
      <c r="Z65" s="27">
        <f>IF(ISNUMBER(H57),H57,NA())</f>
        <v>0.61327967806840999</v>
      </c>
      <c r="AA65" s="27">
        <f>IF(ISNUMBER(I57),I57,NA())</f>
        <v>0.67490519157839701</v>
      </c>
      <c r="AB65" s="27">
        <f>IF(ISNUMBER(J57),J57,NA())</f>
        <v>0.44977168949771701</v>
      </c>
    </row>
    <row r="66" spans="3:28" ht="11.25" customHeight="1" x14ac:dyDescent="0.2">
      <c r="C66" s="39">
        <v>7602</v>
      </c>
      <c r="D66" s="3" t="s">
        <v>209</v>
      </c>
      <c r="E66"/>
      <c r="F66" s="13">
        <v>26126000</v>
      </c>
      <c r="G66" s="56">
        <v>25298000</v>
      </c>
      <c r="H66" s="13" t="s">
        <v>320</v>
      </c>
      <c r="I66" s="13">
        <v>20573000</v>
      </c>
      <c r="J66" s="13">
        <v>20907000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36.460639650320701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2.5468881683260198</v>
      </c>
    </row>
    <row r="69" spans="3:28" ht="11.25" customHeight="1" x14ac:dyDescent="0.2">
      <c r="C69" s="39">
        <v>18626</v>
      </c>
      <c r="D69" s="3" t="s">
        <v>135</v>
      </c>
      <c r="F69" s="13">
        <v>13964000</v>
      </c>
      <c r="G69" s="56">
        <v>14172000</v>
      </c>
      <c r="H69" s="13">
        <v>14401000</v>
      </c>
      <c r="I69" s="13">
        <v>13366000</v>
      </c>
      <c r="J69" s="13">
        <v>12586000</v>
      </c>
      <c r="K69" s="4"/>
      <c r="L69" s="4"/>
      <c r="M69" s="4"/>
      <c r="N69"/>
      <c r="O69"/>
      <c r="P69" s="10"/>
      <c r="S69" s="25" t="s">
        <v>341</v>
      </c>
      <c r="T69" s="25">
        <v>4057049</v>
      </c>
      <c r="V69" s="28" t="str">
        <f>"Total Debt -"</f>
        <v>Total Debt -</v>
      </c>
      <c r="X69" s="47">
        <f>F44</f>
        <v>58.692702158355601</v>
      </c>
    </row>
    <row r="70" spans="3:28" ht="11.25" customHeight="1" x14ac:dyDescent="0.2">
      <c r="C70" s="39">
        <v>18630</v>
      </c>
      <c r="D70" s="3" t="s">
        <v>136</v>
      </c>
      <c r="F70" s="13">
        <v>2438000</v>
      </c>
      <c r="G70" s="56">
        <v>2296000</v>
      </c>
      <c r="H70" s="13">
        <v>2973000</v>
      </c>
      <c r="I70" s="13">
        <v>2936000</v>
      </c>
      <c r="J70" s="13">
        <v>2307000</v>
      </c>
      <c r="K70"/>
      <c r="L70"/>
      <c r="M70"/>
      <c r="N70"/>
      <c r="O70"/>
      <c r="P70" s="10"/>
      <c r="S70" s="25" t="s">
        <v>14</v>
      </c>
      <c r="T70" s="25">
        <v>4010420</v>
      </c>
      <c r="V70" s="118" t="s">
        <v>212</v>
      </c>
    </row>
    <row r="71" spans="3:28" ht="11.25" customHeight="1" x14ac:dyDescent="0.2">
      <c r="C71" s="39">
        <v>18631</v>
      </c>
      <c r="D71" s="3" t="s">
        <v>137</v>
      </c>
      <c r="F71" s="13">
        <v>1083000</v>
      </c>
      <c r="G71" s="56">
        <v>889000</v>
      </c>
      <c r="H71" s="13">
        <v>1560000</v>
      </c>
      <c r="I71" s="13">
        <v>645000</v>
      </c>
      <c r="J71" s="13">
        <v>701000</v>
      </c>
      <c r="K71"/>
      <c r="L71"/>
      <c r="M71"/>
      <c r="N71"/>
      <c r="O71"/>
      <c r="P71" s="10"/>
      <c r="S71" s="25" t="s">
        <v>15</v>
      </c>
      <c r="T71" s="25">
        <v>4065694</v>
      </c>
      <c r="V71" s="28" t="s">
        <v>211</v>
      </c>
      <c r="X71" s="27">
        <f>IF(ISNUMBER(F52),F52,NA())</f>
        <v>5.5319056551340804</v>
      </c>
      <c r="Y71" s="27">
        <f>IF(ISNUMBER(G52),G52,NA())</f>
        <v>7.00290541748614</v>
      </c>
      <c r="Z71" s="27">
        <f>IF(ISNUMBER(H52),H52,NA())</f>
        <v>7.52212098440729</v>
      </c>
      <c r="AA71" s="27">
        <f>IF(ISNUMBER(I52),I52,NA())</f>
        <v>5.4230476673428001</v>
      </c>
      <c r="AB71" s="27">
        <f>IF(ISNUMBER(J52),J52,NA())</f>
        <v>5.6216523010620296</v>
      </c>
    </row>
    <row r="72" spans="3:28" ht="11.25" customHeight="1" x14ac:dyDescent="0.2">
      <c r="C72" s="39">
        <v>18632</v>
      </c>
      <c r="D72" s="3" t="s">
        <v>138</v>
      </c>
      <c r="E72" s="5"/>
      <c r="F72" s="13">
        <v>3635000</v>
      </c>
      <c r="G72" s="56">
        <v>3588000</v>
      </c>
      <c r="H72" s="13">
        <v>3153000</v>
      </c>
      <c r="I72" s="13">
        <v>3110000</v>
      </c>
      <c r="J72" s="13">
        <v>3174000</v>
      </c>
      <c r="K72"/>
      <c r="L72"/>
      <c r="M72"/>
      <c r="N72"/>
      <c r="O72"/>
      <c r="P72" s="10"/>
      <c r="S72" s="25" t="s">
        <v>272</v>
      </c>
      <c r="T72" s="25">
        <v>4082886</v>
      </c>
    </row>
    <row r="73" spans="3:28" ht="11.25" customHeight="1" x14ac:dyDescent="0.2">
      <c r="C73" s="39">
        <v>18636</v>
      </c>
      <c r="D73" s="3" t="s">
        <v>139</v>
      </c>
      <c r="F73" s="13">
        <v>2478000</v>
      </c>
      <c r="G73" s="56">
        <v>2332000</v>
      </c>
      <c r="H73" s="13">
        <v>2283000</v>
      </c>
      <c r="I73" s="13">
        <v>2000000</v>
      </c>
      <c r="J73" s="13">
        <v>1905000</v>
      </c>
      <c r="K73"/>
      <c r="L73"/>
      <c r="M73"/>
      <c r="N73"/>
      <c r="O73"/>
      <c r="P73" s="10"/>
      <c r="S73" s="25" t="s">
        <v>397</v>
      </c>
      <c r="T73" s="25">
        <v>4235589</v>
      </c>
    </row>
    <row r="74" spans="3:28" ht="11.25" customHeight="1" x14ac:dyDescent="0.2">
      <c r="C74" s="39">
        <v>18635</v>
      </c>
      <c r="D74" s="3" t="s">
        <v>140</v>
      </c>
      <c r="F74" s="13" t="s">
        <v>320</v>
      </c>
      <c r="G74" s="56" t="s">
        <v>320</v>
      </c>
      <c r="H74" s="13" t="s">
        <v>320</v>
      </c>
      <c r="I74" s="13" t="s">
        <v>320</v>
      </c>
      <c r="J74" s="13" t="s">
        <v>320</v>
      </c>
      <c r="K74"/>
      <c r="L74"/>
      <c r="M74"/>
      <c r="N74"/>
      <c r="O74"/>
      <c r="P74" s="10"/>
      <c r="S74" s="25" t="s">
        <v>289</v>
      </c>
      <c r="T74" s="25">
        <v>4304864</v>
      </c>
    </row>
    <row r="75" spans="3:28" ht="11.25" customHeight="1" x14ac:dyDescent="0.2">
      <c r="C75" s="39">
        <v>18634</v>
      </c>
      <c r="D75" s="3" t="s">
        <v>141</v>
      </c>
      <c r="F75" s="13">
        <v>10543000</v>
      </c>
      <c r="G75" s="56">
        <v>9976000</v>
      </c>
      <c r="H75" s="13">
        <v>10852000</v>
      </c>
      <c r="I75" s="13">
        <v>9394000</v>
      </c>
      <c r="J75" s="13">
        <v>8755000</v>
      </c>
      <c r="K75"/>
      <c r="L75"/>
      <c r="M75"/>
      <c r="N75"/>
      <c r="O75"/>
      <c r="P75" s="10"/>
      <c r="S75" s="25" t="s">
        <v>16</v>
      </c>
      <c r="T75" s="25">
        <v>4056958</v>
      </c>
    </row>
    <row r="76" spans="3:28" ht="11.25" customHeight="1" x14ac:dyDescent="0.2">
      <c r="C76" s="39">
        <v>6200</v>
      </c>
      <c r="D76" s="3" t="s">
        <v>142</v>
      </c>
      <c r="F76" s="13">
        <v>7197000</v>
      </c>
      <c r="G76" s="56">
        <v>5593000</v>
      </c>
      <c r="H76" s="13">
        <v>5323000</v>
      </c>
      <c r="I76" s="13">
        <v>6902000</v>
      </c>
      <c r="J76" s="13">
        <v>6497000</v>
      </c>
      <c r="K76"/>
      <c r="L76"/>
      <c r="M76"/>
      <c r="N76"/>
      <c r="O76"/>
      <c r="P76" s="10"/>
      <c r="S76" s="25" t="s">
        <v>313</v>
      </c>
      <c r="T76" s="25">
        <v>4246977</v>
      </c>
    </row>
    <row r="77" spans="3:28" ht="11.25" customHeight="1" x14ac:dyDescent="0.2">
      <c r="C77" s="39">
        <v>28017</v>
      </c>
      <c r="D77" s="3" t="s">
        <v>151</v>
      </c>
      <c r="E77"/>
      <c r="F77" s="13">
        <v>7622000</v>
      </c>
      <c r="G77" s="56">
        <v>7765000</v>
      </c>
      <c r="H77" s="13">
        <v>7337000</v>
      </c>
      <c r="I77" s="13">
        <v>7273000</v>
      </c>
      <c r="J77" s="13">
        <v>6391000</v>
      </c>
      <c r="K77"/>
      <c r="L77"/>
      <c r="M77"/>
      <c r="N77"/>
      <c r="O77"/>
      <c r="P77" s="10"/>
      <c r="S77" s="25" t="s">
        <v>273</v>
      </c>
      <c r="T77" s="25">
        <v>4142320</v>
      </c>
    </row>
    <row r="78" spans="3:28" ht="11.25" customHeight="1" x14ac:dyDescent="0.2">
      <c r="C78" s="39">
        <v>4424</v>
      </c>
      <c r="D78" s="3" t="s">
        <v>143</v>
      </c>
      <c r="F78" s="13">
        <v>3098000</v>
      </c>
      <c r="G78" s="56">
        <v>1411000</v>
      </c>
      <c r="H78" s="13">
        <v>869000</v>
      </c>
      <c r="I78" s="13">
        <v>3129000</v>
      </c>
      <c r="J78" s="13">
        <v>3090000</v>
      </c>
      <c r="K78"/>
      <c r="L78"/>
      <c r="M78"/>
      <c r="N78"/>
      <c r="O78"/>
      <c r="P78" s="10"/>
      <c r="S78" s="25" t="s">
        <v>274</v>
      </c>
      <c r="T78" s="25">
        <v>4237697</v>
      </c>
    </row>
    <row r="79" spans="3:28" ht="11.25" customHeight="1" x14ac:dyDescent="0.2">
      <c r="C79" s="39">
        <v>4427</v>
      </c>
      <c r="D79" s="3" t="s">
        <v>144</v>
      </c>
      <c r="F79" s="13">
        <v>425000</v>
      </c>
      <c r="G79" s="56">
        <v>83000</v>
      </c>
      <c r="H79" s="13">
        <v>209000</v>
      </c>
      <c r="I79" s="13">
        <v>580000</v>
      </c>
      <c r="J79" s="13">
        <v>-30000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2673000</v>
      </c>
      <c r="G81" s="93">
        <v>1328000</v>
      </c>
      <c r="H81" s="92">
        <v>660000</v>
      </c>
      <c r="I81" s="92">
        <v>2549000</v>
      </c>
      <c r="J81" s="92">
        <v>3120000</v>
      </c>
      <c r="K81"/>
      <c r="L81"/>
      <c r="M81"/>
      <c r="N81"/>
      <c r="O81"/>
      <c r="P81" s="10"/>
      <c r="S81" s="25" t="s">
        <v>276</v>
      </c>
      <c r="T81" s="25">
        <v>4276419</v>
      </c>
    </row>
    <row r="82" spans="3:20" ht="11.25" customHeight="1" x14ac:dyDescent="0.2">
      <c r="C82" s="39">
        <v>833</v>
      </c>
      <c r="D82" s="94" t="s">
        <v>147</v>
      </c>
      <c r="E82" s="95"/>
      <c r="F82" s="96">
        <v>3314000</v>
      </c>
      <c r="G82" s="97">
        <v>-550000</v>
      </c>
      <c r="H82" s="96">
        <v>1376000</v>
      </c>
      <c r="I82" s="96">
        <v>2549000</v>
      </c>
      <c r="J82" s="96">
        <v>3120000</v>
      </c>
      <c r="K82"/>
      <c r="L82"/>
      <c r="M82"/>
      <c r="N82"/>
      <c r="O82"/>
      <c r="P82" s="10"/>
      <c r="S82" s="25" t="s">
        <v>17</v>
      </c>
      <c r="T82" s="25">
        <v>4057059</v>
      </c>
    </row>
    <row r="83" spans="3:20" ht="11.25" customHeight="1" x14ac:dyDescent="0.2">
      <c r="C83" s="39">
        <v>47814</v>
      </c>
      <c r="D83" s="32" t="s">
        <v>191</v>
      </c>
      <c r="F83" s="13">
        <v>26000</v>
      </c>
      <c r="G83" s="56">
        <v>-149000</v>
      </c>
      <c r="H83" s="13">
        <v>18000</v>
      </c>
      <c r="I83" s="13">
        <v>102000</v>
      </c>
      <c r="J83" s="13">
        <v>121000</v>
      </c>
      <c r="K83" s="16"/>
      <c r="L83"/>
      <c r="M83"/>
      <c r="N83"/>
      <c r="O83"/>
      <c r="P83" s="10"/>
      <c r="S83" s="25" t="s">
        <v>18</v>
      </c>
      <c r="T83" s="25">
        <v>4057141</v>
      </c>
    </row>
    <row r="84" spans="3:20" ht="11.25" customHeight="1" x14ac:dyDescent="0.2">
      <c r="C84" s="39">
        <v>47813</v>
      </c>
      <c r="D84" s="29" t="s">
        <v>192</v>
      </c>
      <c r="E84"/>
      <c r="F84" s="13">
        <v>3288000</v>
      </c>
      <c r="G84" s="56">
        <v>-401000</v>
      </c>
      <c r="H84" s="13">
        <v>1358000</v>
      </c>
      <c r="I84" s="13">
        <v>2447000</v>
      </c>
      <c r="J84" s="13">
        <v>2999000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7269000</v>
      </c>
      <c r="G87" s="56">
        <v>6886000</v>
      </c>
      <c r="H87" s="13">
        <v>6096000</v>
      </c>
      <c r="I87" s="13">
        <v>5161000</v>
      </c>
      <c r="J87" s="13">
        <v>4334000</v>
      </c>
      <c r="K87"/>
      <c r="L87"/>
      <c r="M87"/>
      <c r="N87"/>
      <c r="O87"/>
      <c r="P87" s="10"/>
      <c r="S87" s="25" t="s">
        <v>21</v>
      </c>
      <c r="T87" s="25">
        <v>4057039</v>
      </c>
    </row>
    <row r="88" spans="3:20" ht="11.25" customHeight="1" x14ac:dyDescent="0.2">
      <c r="C88" s="39">
        <v>18807</v>
      </c>
      <c r="D88" s="3" t="s">
        <v>153</v>
      </c>
      <c r="E88"/>
      <c r="F88" s="13">
        <v>60280000</v>
      </c>
      <c r="G88" s="56">
        <v>58412000</v>
      </c>
      <c r="H88" s="13">
        <v>57662000</v>
      </c>
      <c r="I88" s="13">
        <v>54560000</v>
      </c>
      <c r="J88" s="13">
        <v>53758000</v>
      </c>
      <c r="K88"/>
      <c r="L88"/>
      <c r="M88"/>
      <c r="N88"/>
      <c r="O88"/>
      <c r="P88" s="10"/>
      <c r="S88" s="25" t="s">
        <v>22</v>
      </c>
      <c r="T88" s="25">
        <v>4057113</v>
      </c>
    </row>
    <row r="89" spans="3:20" ht="11.25" customHeight="1" x14ac:dyDescent="0.2">
      <c r="C89" s="39">
        <v>18851</v>
      </c>
      <c r="D89" s="3" t="s">
        <v>154</v>
      </c>
      <c r="E89"/>
      <c r="F89" s="13">
        <v>0</v>
      </c>
      <c r="G89" s="56">
        <v>0</v>
      </c>
      <c r="H89" s="13">
        <v>1000</v>
      </c>
      <c r="I89" s="13">
        <v>6000</v>
      </c>
      <c r="J89" s="13">
        <v>0</v>
      </c>
      <c r="K89"/>
      <c r="L89"/>
      <c r="M89"/>
      <c r="N89"/>
      <c r="O89"/>
      <c r="P89" s="10"/>
      <c r="S89" s="25" t="s">
        <v>342</v>
      </c>
      <c r="T89" s="25">
        <v>4393379</v>
      </c>
    </row>
    <row r="90" spans="3:20" ht="11.25" customHeight="1" x14ac:dyDescent="0.2">
      <c r="C90" s="39">
        <v>18823</v>
      </c>
      <c r="D90" s="3" t="s">
        <v>155</v>
      </c>
      <c r="E90"/>
      <c r="F90" s="13">
        <v>11276000</v>
      </c>
      <c r="G90" s="56">
        <v>10238000</v>
      </c>
      <c r="H90" s="13">
        <v>7905000</v>
      </c>
      <c r="I90" s="13">
        <v>6560000</v>
      </c>
      <c r="J90" s="13">
        <v>6964000</v>
      </c>
      <c r="K90"/>
      <c r="L90"/>
      <c r="M90"/>
      <c r="N90"/>
      <c r="O90"/>
      <c r="P90" s="10"/>
      <c r="S90" s="25" t="s">
        <v>290</v>
      </c>
      <c r="T90" s="25">
        <v>4056937</v>
      </c>
    </row>
    <row r="91" spans="3:20" ht="11.25" customHeight="1" x14ac:dyDescent="0.2">
      <c r="C91" s="39">
        <v>3706</v>
      </c>
      <c r="D91" s="23" t="s">
        <v>156</v>
      </c>
      <c r="E91" s="10"/>
      <c r="F91" s="92">
        <v>8189000</v>
      </c>
      <c r="G91" s="93">
        <v>8146000</v>
      </c>
      <c r="H91" s="92">
        <v>8080000</v>
      </c>
      <c r="I91" s="92">
        <v>7080000</v>
      </c>
      <c r="J91" s="92">
        <v>7090000</v>
      </c>
      <c r="K91"/>
      <c r="L91"/>
      <c r="M91"/>
      <c r="N91"/>
      <c r="O91"/>
      <c r="P91" s="10"/>
      <c r="S91" s="25" t="s">
        <v>23</v>
      </c>
      <c r="T91" s="25">
        <v>4056982</v>
      </c>
    </row>
    <row r="92" spans="3:20" ht="11.25" customHeight="1" x14ac:dyDescent="0.2">
      <c r="C92" s="39">
        <v>220</v>
      </c>
      <c r="D92" s="98" t="s">
        <v>157</v>
      </c>
      <c r="E92" s="95"/>
      <c r="F92" s="96">
        <v>99590000</v>
      </c>
      <c r="G92" s="97">
        <v>95905000</v>
      </c>
      <c r="H92" s="96">
        <v>103823000</v>
      </c>
      <c r="I92" s="96">
        <v>77914000</v>
      </c>
      <c r="J92" s="96">
        <v>76585000</v>
      </c>
      <c r="K92"/>
      <c r="L92"/>
      <c r="M92"/>
      <c r="N92"/>
      <c r="O92"/>
      <c r="P92" s="10"/>
      <c r="S92" s="25" t="s">
        <v>24</v>
      </c>
      <c r="T92" s="25">
        <v>4004172</v>
      </c>
    </row>
    <row r="93" spans="3:20" ht="11.25" customHeight="1" x14ac:dyDescent="0.2">
      <c r="C93" s="39">
        <v>6361</v>
      </c>
      <c r="D93" s="3" t="s">
        <v>158</v>
      </c>
      <c r="E93"/>
      <c r="F93" s="13">
        <v>8673000</v>
      </c>
      <c r="G93" s="56">
        <v>10843000</v>
      </c>
      <c r="H93" s="13">
        <v>9940000</v>
      </c>
      <c r="I93" s="13">
        <v>7647000</v>
      </c>
      <c r="J93" s="13">
        <v>9636000</v>
      </c>
      <c r="K93"/>
      <c r="L93"/>
      <c r="M93"/>
      <c r="N93"/>
      <c r="O93"/>
      <c r="P93" s="10"/>
      <c r="S93" s="25" t="s">
        <v>25</v>
      </c>
      <c r="T93" s="25">
        <v>4000672</v>
      </c>
    </row>
    <row r="94" spans="3:20" ht="11.25" customHeight="1" x14ac:dyDescent="0.2">
      <c r="C94" s="39">
        <v>6148</v>
      </c>
      <c r="D94" s="3" t="s">
        <v>159</v>
      </c>
      <c r="E94"/>
      <c r="F94" s="13">
        <v>37890000</v>
      </c>
      <c r="G94" s="56">
        <v>34473000</v>
      </c>
      <c r="H94" s="13">
        <v>29411000</v>
      </c>
      <c r="I94" s="13">
        <v>31144000</v>
      </c>
      <c r="J94" s="13">
        <v>30948000</v>
      </c>
      <c r="K94"/>
      <c r="L94"/>
      <c r="M94"/>
      <c r="N94"/>
      <c r="O94"/>
      <c r="P94" s="10"/>
      <c r="S94" s="25" t="s">
        <v>26</v>
      </c>
      <c r="T94" s="25">
        <v>4059402</v>
      </c>
    </row>
    <row r="95" spans="3:20" ht="11.25" customHeight="1" x14ac:dyDescent="0.2">
      <c r="C95" s="39">
        <v>18082</v>
      </c>
      <c r="D95" s="3" t="s">
        <v>160</v>
      </c>
      <c r="E95"/>
      <c r="F95" s="13">
        <v>6296000</v>
      </c>
      <c r="G95" s="56">
        <v>6282000</v>
      </c>
      <c r="H95" s="13">
        <v>11593000</v>
      </c>
      <c r="I95" s="13">
        <v>2786000</v>
      </c>
      <c r="J95" s="13">
        <v>3031000</v>
      </c>
      <c r="K95"/>
      <c r="L95"/>
      <c r="M95"/>
      <c r="N95"/>
      <c r="O95"/>
      <c r="P95" s="10"/>
      <c r="S95" s="25" t="s">
        <v>27</v>
      </c>
      <c r="T95" s="25">
        <v>4057080</v>
      </c>
    </row>
    <row r="96" spans="3:20" ht="11.25" customHeight="1" x14ac:dyDescent="0.2">
      <c r="C96" s="39">
        <v>845</v>
      </c>
      <c r="D96" s="3" t="s">
        <v>174</v>
      </c>
      <c r="E96"/>
      <c r="F96" s="13">
        <v>41089000</v>
      </c>
      <c r="G96" s="56">
        <v>37584000</v>
      </c>
      <c r="H96" s="13">
        <v>32775000</v>
      </c>
      <c r="I96" s="13">
        <v>35175000</v>
      </c>
      <c r="J96" s="13">
        <v>37324000</v>
      </c>
      <c r="K96"/>
      <c r="L96"/>
      <c r="M96"/>
      <c r="N96"/>
      <c r="O96"/>
      <c r="P96" s="10"/>
      <c r="S96" s="25" t="s">
        <v>28</v>
      </c>
      <c r="T96" s="25">
        <v>4057041</v>
      </c>
    </row>
    <row r="97" spans="3:20" ht="11.25" customHeight="1" x14ac:dyDescent="0.2">
      <c r="C97" s="39">
        <v>49691</v>
      </c>
      <c r="D97" s="32" t="s">
        <v>193</v>
      </c>
      <c r="E97"/>
      <c r="F97" s="13">
        <v>27308000</v>
      </c>
      <c r="G97" s="56">
        <v>26117000</v>
      </c>
      <c r="H97" s="13">
        <v>31994000</v>
      </c>
      <c r="I97" s="13">
        <v>20107000</v>
      </c>
      <c r="J97" s="13">
        <v>17142000</v>
      </c>
      <c r="K97"/>
      <c r="L97"/>
      <c r="M97"/>
      <c r="N97"/>
      <c r="O97"/>
      <c r="P97" s="10"/>
      <c r="S97" s="25" t="s">
        <v>432</v>
      </c>
      <c r="T97" s="25">
        <v>4072145</v>
      </c>
    </row>
    <row r="98" spans="3:20" ht="11.25" customHeight="1" x14ac:dyDescent="0.2">
      <c r="C98" s="48">
        <v>47772</v>
      </c>
      <c r="D98" s="99" t="s">
        <v>194</v>
      </c>
      <c r="E98" s="10"/>
      <c r="F98" s="92">
        <v>0</v>
      </c>
      <c r="G98" s="93">
        <v>344000</v>
      </c>
      <c r="H98" s="92">
        <v>2039000</v>
      </c>
      <c r="I98" s="92">
        <v>1941000</v>
      </c>
      <c r="J98" s="92">
        <v>2228000</v>
      </c>
      <c r="K98"/>
      <c r="L98"/>
      <c r="M98"/>
      <c r="N98"/>
      <c r="O98"/>
      <c r="P98" s="10"/>
      <c r="S98" s="25" t="s">
        <v>29</v>
      </c>
      <c r="T98" s="25">
        <v>4057081</v>
      </c>
    </row>
    <row r="99" spans="3:20" ht="11.25" customHeight="1" x14ac:dyDescent="0.2">
      <c r="C99" s="39">
        <v>3800</v>
      </c>
      <c r="D99" s="94" t="s">
        <v>161</v>
      </c>
      <c r="E99" s="95"/>
      <c r="F99" s="96">
        <v>27308000</v>
      </c>
      <c r="G99" s="97">
        <v>26461000</v>
      </c>
      <c r="H99" s="96">
        <v>34033000</v>
      </c>
      <c r="I99" s="96">
        <v>22048000</v>
      </c>
      <c r="J99" s="96">
        <v>19370000</v>
      </c>
      <c r="K99"/>
      <c r="L99"/>
      <c r="M99"/>
      <c r="N99"/>
      <c r="O99"/>
      <c r="P99" s="10"/>
      <c r="S99" s="25" t="s">
        <v>282</v>
      </c>
      <c r="T99" s="25">
        <v>4420429</v>
      </c>
    </row>
    <row r="100" spans="3:20" ht="11.25" customHeight="1" x14ac:dyDescent="0.2">
      <c r="C100" s="39">
        <v>18081</v>
      </c>
      <c r="D100" s="3" t="s">
        <v>163</v>
      </c>
      <c r="E100"/>
      <c r="F100" s="13">
        <v>1610000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70007000</v>
      </c>
      <c r="G101" s="56">
        <v>64045000</v>
      </c>
      <c r="H101" s="13">
        <v>66808000</v>
      </c>
      <c r="I101" s="13">
        <v>57223000</v>
      </c>
      <c r="J101" s="13">
        <v>56694000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4037000</v>
      </c>
      <c r="G104" s="56">
        <v>5227000</v>
      </c>
      <c r="H104" s="13">
        <v>5204000</v>
      </c>
      <c r="I104" s="13">
        <v>4773000</v>
      </c>
      <c r="J104" s="13">
        <v>4502000</v>
      </c>
      <c r="K104"/>
      <c r="L104"/>
      <c r="M104"/>
      <c r="N104"/>
      <c r="O104"/>
      <c r="P104" s="10"/>
      <c r="S104" s="25" t="s">
        <v>411</v>
      </c>
      <c r="T104" s="25">
        <v>4057043</v>
      </c>
    </row>
    <row r="105" spans="3:20" ht="11.25" customHeight="1" x14ac:dyDescent="0.2">
      <c r="C105" s="39">
        <v>4993</v>
      </c>
      <c r="D105" s="3" t="s">
        <v>169</v>
      </c>
      <c r="E105"/>
      <c r="F105" s="13">
        <v>-6247000</v>
      </c>
      <c r="G105" s="56">
        <v>-2916000</v>
      </c>
      <c r="H105" s="13">
        <v>-4622000</v>
      </c>
      <c r="I105" s="13">
        <v>-2358000</v>
      </c>
      <c r="J105" s="13">
        <v>-5942000</v>
      </c>
      <c r="K105"/>
      <c r="L105"/>
      <c r="M105"/>
      <c r="N105"/>
      <c r="O105"/>
      <c r="P105" s="10"/>
      <c r="S105" s="25" t="s">
        <v>262</v>
      </c>
      <c r="T105" s="25">
        <v>4057083</v>
      </c>
    </row>
    <row r="106" spans="3:20" ht="11.25" customHeight="1" x14ac:dyDescent="0.2">
      <c r="C106" s="39">
        <v>4992</v>
      </c>
      <c r="D106" s="3" t="s">
        <v>170</v>
      </c>
      <c r="E106"/>
      <c r="F106" s="13">
        <v>2371000</v>
      </c>
      <c r="G106" s="56">
        <v>-2333000</v>
      </c>
      <c r="H106" s="13">
        <v>-704000</v>
      </c>
      <c r="I106" s="13">
        <v>-2209000</v>
      </c>
      <c r="J106" s="13">
        <v>1303000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161000</v>
      </c>
      <c r="G108" s="56">
        <v>-22000</v>
      </c>
      <c r="H108" s="13">
        <v>-122000</v>
      </c>
      <c r="I108" s="13">
        <v>206000</v>
      </c>
      <c r="J108" s="13">
        <v>-137000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3.37975740501125</v>
      </c>
      <c r="G111" s="55">
        <v>-0.533652878208285</v>
      </c>
      <c r="H111" s="14">
        <v>1.3965874446687201</v>
      </c>
      <c r="I111" s="14">
        <v>3.2704592146856299</v>
      </c>
      <c r="J111" s="14">
        <v>4.21276488012355</v>
      </c>
      <c r="K111"/>
      <c r="L111"/>
      <c r="M111"/>
      <c r="N111"/>
      <c r="O111"/>
      <c r="P111" s="10"/>
      <c r="S111" s="25" t="s">
        <v>292</v>
      </c>
      <c r="T111" s="25">
        <v>4062444</v>
      </c>
    </row>
    <row r="112" spans="3:20" ht="11.25" customHeight="1" x14ac:dyDescent="0.2">
      <c r="C112" s="39">
        <v>284</v>
      </c>
      <c r="D112" s="3" t="s">
        <v>167</v>
      </c>
      <c r="E112"/>
      <c r="F112" s="14">
        <v>12.269700153186101</v>
      </c>
      <c r="G112" s="55">
        <v>-1.8040328333975699</v>
      </c>
      <c r="H112" s="14">
        <v>4.8290232721370403</v>
      </c>
      <c r="I112" s="14">
        <v>12.554640266952299</v>
      </c>
      <c r="J112" s="14">
        <v>17.579197949093601</v>
      </c>
      <c r="K112"/>
      <c r="L112"/>
      <c r="M112"/>
      <c r="N112"/>
      <c r="O112"/>
      <c r="P112" s="10"/>
      <c r="S112" s="25" t="s">
        <v>36</v>
      </c>
      <c r="T112" s="25">
        <v>4057103</v>
      </c>
    </row>
    <row r="113" spans="2:20" ht="11.25" customHeight="1" x14ac:dyDescent="0.2">
      <c r="C113" s="39">
        <v>18791</v>
      </c>
      <c r="D113" s="76" t="s">
        <v>173</v>
      </c>
      <c r="E113" s="61"/>
      <c r="F113" s="100">
        <v>4.9444974934351897</v>
      </c>
      <c r="G113" s="101">
        <v>-0.78961158288409194</v>
      </c>
      <c r="H113" s="100">
        <v>2.0077442606565699</v>
      </c>
      <c r="I113" s="100">
        <v>4.4151429530273996</v>
      </c>
      <c r="J113" s="100">
        <v>5.7488075139862298</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AE0B5293-B54F-4688-AF9F-9427468A434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B797-EE6C-4B0B-9037-28E40194562E}">
  <sheetPr codeName="Sheet46">
    <outlinePr summaryRight="0"/>
    <pageSetUpPr autoPageBreaks="0"/>
  </sheetPr>
  <dimension ref="A1:AB460"/>
  <sheetViews>
    <sheetView showGridLines="0" topLeftCell="A4"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343</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Dominion Energy South Carolina,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_xll.SNL.Clients.Office.Excel.Functions.SNLTable(1,DESC!F20:G20,DESC!C24:C35,DESC!F21:G21,,"Options:Curr=USD,Mag=SNLstandard,ConvMethod=SNLrecommended")</f>
        <v>SNLTable</v>
      </c>
      <c r="D20" s="10"/>
      <c r="E20" s="10"/>
      <c r="F20" s="22">
        <f>VLOOKUP(V40,S:T,2,FALSE)</f>
        <v>4057099</v>
      </c>
      <c r="G20" s="51">
        <f>F20</f>
        <v>4057099</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Dominion Energy South Carolina, Inc.</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44019</v>
      </c>
      <c r="G26" s="78">
        <v>44517</v>
      </c>
      <c r="H26" s="130"/>
      <c r="I26" s="10"/>
      <c r="J26"/>
      <c r="K26"/>
      <c r="L26"/>
      <c r="M26"/>
      <c r="N26" s="4"/>
      <c r="O26" s="4"/>
      <c r="P26" s="44"/>
      <c r="Q26" s="44"/>
    </row>
    <row r="27" spans="3:27" ht="11.25" customHeight="1" x14ac:dyDescent="0.2">
      <c r="C27" s="39">
        <v>44949</v>
      </c>
      <c r="D27" s="2" t="s">
        <v>131</v>
      </c>
      <c r="E27"/>
      <c r="F27" s="24" t="s">
        <v>374</v>
      </c>
      <c r="G27" s="52" t="s">
        <v>385</v>
      </c>
      <c r="H27" s="129"/>
      <c r="I27"/>
      <c r="J27"/>
      <c r="K27"/>
      <c r="L27"/>
      <c r="M27"/>
      <c r="N27"/>
      <c r="O27"/>
      <c r="P27" s="10"/>
    </row>
    <row r="28" spans="3:27" ht="11.25" customHeight="1" x14ac:dyDescent="0.2">
      <c r="C28" s="39">
        <v>44950</v>
      </c>
      <c r="D28" s="3" t="s">
        <v>127</v>
      </c>
      <c r="E28"/>
      <c r="F28" s="24" t="s">
        <v>374</v>
      </c>
      <c r="G28" s="52" t="s">
        <v>182</v>
      </c>
      <c r="H28" s="129"/>
      <c r="I28"/>
      <c r="J28"/>
      <c r="K28"/>
      <c r="L28"/>
      <c r="M28"/>
      <c r="N28"/>
      <c r="O28"/>
      <c r="P28" s="10"/>
    </row>
    <row r="29" spans="3:27" ht="11.25" customHeight="1" x14ac:dyDescent="0.2">
      <c r="C29" s="48">
        <v>44952</v>
      </c>
      <c r="D29" s="76" t="s">
        <v>126</v>
      </c>
      <c r="E29" s="61"/>
      <c r="F29" s="77"/>
      <c r="G29" s="78">
        <v>43454</v>
      </c>
      <c r="H29" s="130"/>
      <c r="I29"/>
      <c r="J29"/>
      <c r="K29"/>
      <c r="L29"/>
      <c r="M29"/>
      <c r="N29"/>
      <c r="O29"/>
      <c r="P29" s="10"/>
    </row>
    <row r="30" spans="3:27" ht="11.25" customHeight="1" x14ac:dyDescent="0.2">
      <c r="C30" s="39">
        <v>44965</v>
      </c>
      <c r="D30" s="2" t="s">
        <v>132</v>
      </c>
      <c r="E30"/>
      <c r="F30" s="24" t="s">
        <v>390</v>
      </c>
      <c r="G30" s="52" t="s">
        <v>384</v>
      </c>
      <c r="H30" s="129"/>
      <c r="I30"/>
      <c r="J30"/>
      <c r="K30"/>
      <c r="L30"/>
      <c r="M30"/>
      <c r="N30"/>
      <c r="O30"/>
      <c r="P30" s="10"/>
      <c r="Q30" s="44"/>
      <c r="R30" s="4"/>
      <c r="S30" s="113" t="s">
        <v>214</v>
      </c>
    </row>
    <row r="31" spans="3:27" ht="11.25" customHeight="1" x14ac:dyDescent="0.2">
      <c r="C31" s="39">
        <v>44966</v>
      </c>
      <c r="D31" s="3" t="s">
        <v>127</v>
      </c>
      <c r="E31"/>
      <c r="F31" s="24" t="s">
        <v>285</v>
      </c>
      <c r="G31" s="52" t="s">
        <v>285</v>
      </c>
      <c r="H31" s="129"/>
      <c r="I31"/>
      <c r="J31"/>
      <c r="K31"/>
      <c r="L31"/>
      <c r="M31"/>
      <c r="N31"/>
      <c r="O31"/>
      <c r="P31" s="10"/>
      <c r="S31" s="2" t="s">
        <v>215</v>
      </c>
    </row>
    <row r="32" spans="3:27" ht="11.25" customHeight="1" x14ac:dyDescent="0.2">
      <c r="C32" s="39">
        <v>44968</v>
      </c>
      <c r="D32" s="76" t="s">
        <v>126</v>
      </c>
      <c r="E32" s="61"/>
      <c r="F32" s="77">
        <v>43461</v>
      </c>
      <c r="G32" s="78">
        <v>43860</v>
      </c>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43461</v>
      </c>
      <c r="G35" s="53">
        <v>44517</v>
      </c>
      <c r="H35" s="130"/>
      <c r="I35" s="10"/>
      <c r="J35"/>
      <c r="K35"/>
      <c r="L35"/>
      <c r="M35"/>
      <c r="N35"/>
      <c r="O35"/>
      <c r="P35" s="10"/>
    </row>
    <row r="36" spans="3:24" ht="11.25" hidden="1" customHeight="1" outlineLevel="1" x14ac:dyDescent="0.2">
      <c r="C36" s="12" t="str">
        <f>_xll.SNL.Clients.Office.Excel.Functions.SNLTable(1,DESC!F36:J36,DESC!C41:C113,DESC!F37:J37,,"Options:Curr=USD,Mag=SNLstandard,ConvMethod=SNLrecommended")</f>
        <v>SNLTable</v>
      </c>
      <c r="E36"/>
      <c r="F36" s="11">
        <f>F20</f>
        <v>4057099</v>
      </c>
      <c r="G36" s="54">
        <f>F20</f>
        <v>4057099</v>
      </c>
      <c r="H36" s="11">
        <f>F20</f>
        <v>4057099</v>
      </c>
      <c r="I36" s="11">
        <f>F20</f>
        <v>4057099</v>
      </c>
      <c r="J36" s="11">
        <f>F20</f>
        <v>4057099</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Dominion Energy South Carolina,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51.098320216140003</v>
      </c>
      <c r="G42" s="55">
        <v>51.574140831530897</v>
      </c>
      <c r="H42" s="31">
        <v>47.902955220028403</v>
      </c>
      <c r="I42" s="14">
        <v>42.135289323553401</v>
      </c>
      <c r="J42" s="14">
        <v>46.3720885651299</v>
      </c>
      <c r="K42"/>
      <c r="L42"/>
      <c r="M42"/>
      <c r="N42"/>
      <c r="O42"/>
      <c r="P42" s="10"/>
      <c r="S42" s="25" t="s">
        <v>336</v>
      </c>
      <c r="T42" s="25">
        <v>4056935</v>
      </c>
      <c r="V42" s="8" t="str">
        <f>_xll.SNL.Clients.Office.Excel.Functions.SNLTable(1,DESC!X42,DESC!W48:W56,DESC!X43,,"Options:Curr=USD,Mag=SNLstandard,ConvMethod=SNLrecommended")</f>
        <v>SNLTable</v>
      </c>
      <c r="W42" s="3"/>
      <c r="X42" s="7">
        <f>F36</f>
        <v>4057099</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46.846000234934799</v>
      </c>
      <c r="G44" s="55">
        <v>46.118721461187199</v>
      </c>
      <c r="H44" s="31">
        <v>49.774164408310803</v>
      </c>
      <c r="I44" s="14">
        <v>56.041157294213498</v>
      </c>
      <c r="J44" s="14">
        <v>52.266845586121001</v>
      </c>
      <c r="K44"/>
      <c r="L44"/>
      <c r="M44"/>
      <c r="N44"/>
      <c r="O44"/>
      <c r="P44" s="10"/>
      <c r="S44" s="25" t="s">
        <v>409</v>
      </c>
      <c r="T44" s="25">
        <v>4024697</v>
      </c>
      <c r="V44" s="3"/>
      <c r="W44" s="3"/>
      <c r="X44" s="7">
        <v>1</v>
      </c>
    </row>
    <row r="45" spans="3:24" ht="11.25" customHeight="1" x14ac:dyDescent="0.2">
      <c r="C45" s="39">
        <v>18861</v>
      </c>
      <c r="D45" s="3" t="s">
        <v>164</v>
      </c>
      <c r="E45"/>
      <c r="F45" s="14">
        <v>46.763773052977797</v>
      </c>
      <c r="G45" s="55">
        <v>43.138668589281401</v>
      </c>
      <c r="H45" s="31">
        <v>46.818944379919998</v>
      </c>
      <c r="I45" s="14">
        <v>52.281988590056997</v>
      </c>
      <c r="J45" s="14">
        <v>42.566855171091703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2.2153846153846199</v>
      </c>
      <c r="G47" s="55">
        <v>2.6965811965811999</v>
      </c>
      <c r="H47" s="14">
        <v>-3.5509433962264199</v>
      </c>
      <c r="I47" s="14">
        <v>-2.6634615384615401</v>
      </c>
      <c r="J47" s="14">
        <v>-0.27392739273927402</v>
      </c>
      <c r="K47"/>
      <c r="L47"/>
      <c r="M47"/>
      <c r="N47"/>
      <c r="O47"/>
      <c r="P47" s="10"/>
      <c r="S47" s="25" t="s">
        <v>216</v>
      </c>
      <c r="T47" s="25">
        <v>4056955</v>
      </c>
      <c r="V47" s="3"/>
      <c r="W47" s="3"/>
      <c r="X47" s="7"/>
    </row>
    <row r="48" spans="3:24" ht="11.25" customHeight="1" x14ac:dyDescent="0.2">
      <c r="C48" s="39">
        <v>18778</v>
      </c>
      <c r="D48" s="3" t="s">
        <v>198</v>
      </c>
      <c r="E48"/>
      <c r="F48" s="14">
        <v>2.2153846153846199</v>
      </c>
      <c r="G48" s="55">
        <v>2.6965811965811999</v>
      </c>
      <c r="H48" s="14">
        <v>-3.5509433962264199</v>
      </c>
      <c r="I48" s="14">
        <v>-2.6634615384615401</v>
      </c>
      <c r="J48" s="14">
        <v>-0.27392739273927402</v>
      </c>
      <c r="K48" s="4"/>
      <c r="L48" s="4"/>
      <c r="M48" s="4"/>
      <c r="N48" s="4"/>
      <c r="O48" s="4"/>
      <c r="P48" s="44"/>
      <c r="Q48" s="44"/>
      <c r="S48" s="25" t="s">
        <v>5</v>
      </c>
      <c r="T48" s="25">
        <v>4022309</v>
      </c>
      <c r="V48" s="17" t="s">
        <v>175</v>
      </c>
      <c r="W48" s="114">
        <v>7597</v>
      </c>
      <c r="X48" s="20">
        <v>5000</v>
      </c>
    </row>
    <row r="49" spans="3:28" ht="11.25" customHeight="1" x14ac:dyDescent="0.2">
      <c r="C49" s="39">
        <v>7270</v>
      </c>
      <c r="D49" s="3" t="s">
        <v>149</v>
      </c>
      <c r="E49"/>
      <c r="F49" s="14">
        <v>4.9479166666666696</v>
      </c>
      <c r="G49" s="55">
        <v>4.9039301310043699</v>
      </c>
      <c r="H49" s="14">
        <v>-1.7576923076923101</v>
      </c>
      <c r="I49" s="14">
        <v>-1.0330033003300301</v>
      </c>
      <c r="J49" s="14">
        <v>1.0833333333333299</v>
      </c>
      <c r="K49"/>
      <c r="L49"/>
      <c r="M49"/>
      <c r="N49"/>
      <c r="O49"/>
      <c r="P49" s="10"/>
      <c r="S49" s="25" t="s">
        <v>6</v>
      </c>
      <c r="T49" s="25">
        <v>4057038</v>
      </c>
      <c r="V49" s="17" t="s">
        <v>176</v>
      </c>
      <c r="W49" s="114">
        <v>7598</v>
      </c>
      <c r="X49" s="20">
        <v>4000</v>
      </c>
    </row>
    <row r="50" spans="3:28" ht="11.25" customHeight="1" x14ac:dyDescent="0.2">
      <c r="C50" s="39">
        <v>11512</v>
      </c>
      <c r="D50" s="3" t="s">
        <v>199</v>
      </c>
      <c r="E50"/>
      <c r="F50" s="14">
        <v>6.6145833333333304</v>
      </c>
      <c r="G50" s="55">
        <v>5.3886462882096096</v>
      </c>
      <c r="H50" s="14">
        <v>0.91538461538461502</v>
      </c>
      <c r="I50" s="14">
        <v>3.5082508250825102</v>
      </c>
      <c r="J50" s="14">
        <v>4.9652777777777803</v>
      </c>
      <c r="K50"/>
      <c r="L50"/>
      <c r="M50"/>
      <c r="N50"/>
      <c r="O50"/>
      <c r="P50" s="10"/>
      <c r="S50" s="25" t="s">
        <v>270</v>
      </c>
      <c r="T50" s="25">
        <v>4135391</v>
      </c>
      <c r="V50" s="18" t="s">
        <v>177</v>
      </c>
      <c r="W50" s="115">
        <v>7599</v>
      </c>
      <c r="X50" s="20">
        <v>233000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1000</v>
      </c>
    </row>
    <row r="52" spans="3:28" ht="11.25" customHeight="1" x14ac:dyDescent="0.2">
      <c r="C52" s="39">
        <v>18788</v>
      </c>
      <c r="D52" s="3" t="s">
        <v>211</v>
      </c>
      <c r="E52"/>
      <c r="F52" s="14">
        <v>3.89342105263158</v>
      </c>
      <c r="G52" s="55">
        <v>3.4228628673196799</v>
      </c>
      <c r="H52" s="14" t="s">
        <v>389</v>
      </c>
      <c r="I52" s="14" t="s">
        <v>389</v>
      </c>
      <c r="J52" s="14">
        <v>19.3044871794872</v>
      </c>
      <c r="K52"/>
      <c r="L52"/>
      <c r="M52"/>
      <c r="N52"/>
      <c r="O52"/>
      <c r="P52" s="10"/>
      <c r="S52" s="25" t="s">
        <v>7</v>
      </c>
      <c r="T52" s="25">
        <v>4007308</v>
      </c>
      <c r="V52" s="19" t="s">
        <v>179</v>
      </c>
      <c r="W52" s="114">
        <v>7601</v>
      </c>
      <c r="X52" s="20">
        <v>1000</v>
      </c>
    </row>
    <row r="53" spans="3:28" ht="11.25" customHeight="1" x14ac:dyDescent="0.2">
      <c r="C53" s="39">
        <v>18794</v>
      </c>
      <c r="D53" s="3" t="s">
        <v>200</v>
      </c>
      <c r="E53"/>
      <c r="F53" s="14">
        <v>5.40625</v>
      </c>
      <c r="G53" s="55">
        <v>5.2008733624454102</v>
      </c>
      <c r="H53" s="14">
        <v>3.7884615384615401</v>
      </c>
      <c r="I53" s="14">
        <v>2.8976897689769001</v>
      </c>
      <c r="J53" s="14">
        <v>5.2881944444444402</v>
      </c>
      <c r="K53"/>
      <c r="L53"/>
      <c r="M53"/>
      <c r="N53"/>
      <c r="O53"/>
      <c r="P53" s="10"/>
      <c r="S53" s="25" t="s">
        <v>218</v>
      </c>
      <c r="T53" s="25">
        <v>4272394</v>
      </c>
      <c r="V53" s="17" t="s">
        <v>180</v>
      </c>
      <c r="W53" s="114">
        <v>7602</v>
      </c>
      <c r="X53" s="20">
        <v>3725000</v>
      </c>
    </row>
    <row r="54" spans="3:28" ht="11.25" customHeight="1" x14ac:dyDescent="0.2">
      <c r="C54" s="39">
        <v>18792</v>
      </c>
      <c r="D54" s="3" t="s">
        <v>201</v>
      </c>
      <c r="E54"/>
      <c r="F54" s="14">
        <v>22.7914836093275</v>
      </c>
      <c r="G54" s="55">
        <v>24.896751325160199</v>
      </c>
      <c r="H54" s="14">
        <v>16.459023888444399</v>
      </c>
      <c r="I54" s="14">
        <v>10.3326319559475</v>
      </c>
      <c r="J54" s="14">
        <v>20.5047318611987</v>
      </c>
      <c r="K54"/>
      <c r="L54"/>
      <c r="M54"/>
      <c r="N54"/>
      <c r="O54"/>
      <c r="P54" s="10"/>
      <c r="S54" s="25" t="s">
        <v>8</v>
      </c>
      <c r="T54" s="25">
        <v>4006321</v>
      </c>
      <c r="V54" s="26" t="s">
        <v>184</v>
      </c>
      <c r="W54" s="116"/>
      <c r="X54" s="20"/>
    </row>
    <row r="55" spans="3:28" ht="11.25" customHeight="1" x14ac:dyDescent="0.2">
      <c r="C55" s="39">
        <v>11576</v>
      </c>
      <c r="D55" s="3" t="s">
        <v>202</v>
      </c>
      <c r="E55"/>
      <c r="F55" s="14">
        <v>4.7447916666666696</v>
      </c>
      <c r="G55" s="55">
        <v>5.4192139737991303</v>
      </c>
      <c r="H55" s="14">
        <v>2.7230769230769201</v>
      </c>
      <c r="I55" s="14">
        <v>4.0594059405940603</v>
      </c>
      <c r="J55" s="14">
        <v>4.4930555555555598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343</v>
      </c>
    </row>
    <row r="57" spans="3:28" ht="11.25" customHeight="1" x14ac:dyDescent="0.2">
      <c r="C57" s="39">
        <v>6419</v>
      </c>
      <c r="D57" s="3" t="s">
        <v>165</v>
      </c>
      <c r="E57"/>
      <c r="F57" s="14">
        <v>0.79073962717979596</v>
      </c>
      <c r="G57" s="55">
        <v>0.65552050473186096</v>
      </c>
      <c r="H57" s="14">
        <v>0.54114230396902196</v>
      </c>
      <c r="I57" s="14">
        <v>1.2691729323308301</v>
      </c>
      <c r="J57" s="14">
        <v>0.81873614190687405</v>
      </c>
      <c r="K57"/>
      <c r="L57"/>
      <c r="M57"/>
      <c r="N57"/>
      <c r="O57"/>
      <c r="P57" s="10"/>
      <c r="S57" s="25" t="s">
        <v>339</v>
      </c>
      <c r="T57" s="25">
        <v>4963960</v>
      </c>
    </row>
    <row r="58" spans="3:28" ht="11.25" customHeight="1" x14ac:dyDescent="0.2">
      <c r="C58" s="39">
        <v>4963</v>
      </c>
      <c r="D58" s="3" t="s">
        <v>203</v>
      </c>
      <c r="E58"/>
      <c r="F58" s="14">
        <v>0.88132596685082898</v>
      </c>
      <c r="G58" s="55">
        <v>0.855932203389831</v>
      </c>
      <c r="H58" s="14">
        <v>0.99100719424460404</v>
      </c>
      <c r="I58" s="14">
        <v>1.27485515643105</v>
      </c>
      <c r="J58" s="14">
        <v>1.09497991967871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5000</v>
      </c>
      <c r="G61" s="56">
        <v>245000</v>
      </c>
      <c r="H61" s="13">
        <v>226000</v>
      </c>
      <c r="I61" s="13">
        <v>369000</v>
      </c>
      <c r="J61" s="13">
        <v>1012000</v>
      </c>
      <c r="K61"/>
      <c r="L61"/>
      <c r="M61"/>
      <c r="N61"/>
      <c r="O61"/>
      <c r="P61" s="10"/>
      <c r="S61" s="25" t="s">
        <v>410</v>
      </c>
      <c r="T61" s="25">
        <v>4086899</v>
      </c>
      <c r="V61" s="28" t="s">
        <v>149</v>
      </c>
      <c r="X61" s="27">
        <f>IF(ISNUMBER(F49),F49,NA())</f>
        <v>4.9479166666666696</v>
      </c>
      <c r="Y61" s="27">
        <f>IF(ISNUMBER(G49),G49,NA())</f>
        <v>4.9039301310043699</v>
      </c>
      <c r="Z61" s="27">
        <f>IF(ISNUMBER(H49),H49,NA())</f>
        <v>-1.7576923076923101</v>
      </c>
      <c r="AA61" s="27">
        <f>IF(ISNUMBER(I49),I49,NA())</f>
        <v>-1.0330033003300301</v>
      </c>
      <c r="AB61" s="27">
        <f>IF(ISNUMBER(J49),J49,NA())</f>
        <v>1.0833333333333299</v>
      </c>
    </row>
    <row r="62" spans="3:28" ht="11.25" customHeight="1" x14ac:dyDescent="0.2">
      <c r="C62" s="39">
        <v>7598</v>
      </c>
      <c r="D62" s="3" t="s">
        <v>205</v>
      </c>
      <c r="E62"/>
      <c r="F62" s="13">
        <v>4000</v>
      </c>
      <c r="G62" s="56">
        <v>6000</v>
      </c>
      <c r="H62" s="13">
        <v>40000</v>
      </c>
      <c r="I62" s="13">
        <v>13300</v>
      </c>
      <c r="J62" s="13">
        <v>12000</v>
      </c>
      <c r="K62"/>
      <c r="L62"/>
      <c r="M62"/>
      <c r="N62"/>
      <c r="O62"/>
      <c r="P62" s="10"/>
      <c r="S62" s="25" t="s">
        <v>11</v>
      </c>
      <c r="T62" s="25">
        <v>4056975</v>
      </c>
      <c r="V62" s="118" t="s">
        <v>188</v>
      </c>
    </row>
    <row r="63" spans="3:28" ht="11.25" customHeight="1" x14ac:dyDescent="0.2">
      <c r="C63" s="39">
        <v>7599</v>
      </c>
      <c r="D63" s="3" t="s">
        <v>206</v>
      </c>
      <c r="E63"/>
      <c r="F63" s="13">
        <v>233000</v>
      </c>
      <c r="G63" s="56">
        <v>4000</v>
      </c>
      <c r="H63" s="13">
        <v>5000</v>
      </c>
      <c r="I63" s="13">
        <v>341800</v>
      </c>
      <c r="J63" s="13">
        <v>11500</v>
      </c>
      <c r="K63"/>
      <c r="L63"/>
      <c r="M63"/>
      <c r="N63"/>
      <c r="O63"/>
      <c r="P63" s="10"/>
      <c r="S63" s="25" t="s">
        <v>271</v>
      </c>
      <c r="T63" s="25">
        <v>4098671</v>
      </c>
      <c r="V63" s="28" t="s">
        <v>189</v>
      </c>
    </row>
    <row r="64" spans="3:28" ht="11.25" customHeight="1" x14ac:dyDescent="0.2">
      <c r="C64" s="39">
        <v>7600</v>
      </c>
      <c r="D64" s="3" t="s">
        <v>207</v>
      </c>
      <c r="E64"/>
      <c r="F64" s="13">
        <v>1000</v>
      </c>
      <c r="G64" s="56">
        <v>233000</v>
      </c>
      <c r="H64" s="13">
        <v>4000</v>
      </c>
      <c r="I64" s="13">
        <v>10800</v>
      </c>
      <c r="J64" s="13">
        <v>40200</v>
      </c>
      <c r="K64"/>
      <c r="L64"/>
      <c r="M64"/>
      <c r="N64"/>
      <c r="O64"/>
      <c r="P64" s="10"/>
      <c r="S64" s="25" t="s">
        <v>396</v>
      </c>
      <c r="T64" s="25">
        <v>4545218</v>
      </c>
      <c r="V64" s="28" t="s">
        <v>190</v>
      </c>
    </row>
    <row r="65" spans="3:28" ht="11.25" customHeight="1" x14ac:dyDescent="0.2">
      <c r="C65" s="39">
        <v>7601</v>
      </c>
      <c r="D65" s="3" t="s">
        <v>208</v>
      </c>
      <c r="E65"/>
      <c r="F65" s="13">
        <v>1000</v>
      </c>
      <c r="G65" s="56">
        <v>2000</v>
      </c>
      <c r="H65" s="13">
        <v>232000</v>
      </c>
      <c r="I65" s="13">
        <v>9500</v>
      </c>
      <c r="J65" s="13">
        <v>9300</v>
      </c>
      <c r="K65"/>
      <c r="L65"/>
      <c r="M65"/>
      <c r="N65"/>
      <c r="O65"/>
      <c r="P65" s="10"/>
      <c r="S65" s="25" t="s">
        <v>219</v>
      </c>
      <c r="T65" s="25">
        <v>4057157</v>
      </c>
      <c r="V65" s="28" t="s">
        <v>165</v>
      </c>
      <c r="X65" s="27">
        <f>IF(ISNUMBER(F57),F57,NA())</f>
        <v>0.79073962717979596</v>
      </c>
      <c r="Y65" s="27">
        <f>IF(ISNUMBER(G57),G57,NA())</f>
        <v>0.65552050473186096</v>
      </c>
      <c r="Z65" s="27">
        <f>IF(ISNUMBER(H57),H57,NA())</f>
        <v>0.54114230396902196</v>
      </c>
      <c r="AA65" s="27">
        <f>IF(ISNUMBER(I57),I57,NA())</f>
        <v>1.2691729323308301</v>
      </c>
      <c r="AB65" s="27">
        <f>IF(ISNUMBER(J57),J57,NA())</f>
        <v>0.81873614190687405</v>
      </c>
    </row>
    <row r="66" spans="3:28" ht="11.25" customHeight="1" x14ac:dyDescent="0.2">
      <c r="C66" s="39">
        <v>7602</v>
      </c>
      <c r="D66" s="3" t="s">
        <v>209</v>
      </c>
      <c r="E66"/>
      <c r="F66" s="13">
        <v>3725000</v>
      </c>
      <c r="G66" s="56">
        <v>3327000</v>
      </c>
      <c r="H66" s="13">
        <v>3327000</v>
      </c>
      <c r="I66" s="13">
        <v>4756600</v>
      </c>
      <c r="J66" s="13">
        <v>4368000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51.098320216140003</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3146000</v>
      </c>
      <c r="G69" s="56">
        <v>2739000</v>
      </c>
      <c r="H69" s="13">
        <v>1929000</v>
      </c>
      <c r="I69" s="13">
        <v>2762000</v>
      </c>
      <c r="J69" s="13">
        <v>3070000</v>
      </c>
      <c r="K69" s="4"/>
      <c r="L69" s="4"/>
      <c r="M69" s="4"/>
      <c r="N69"/>
      <c r="O69"/>
      <c r="P69" s="10"/>
      <c r="S69" s="25" t="s">
        <v>341</v>
      </c>
      <c r="T69" s="25">
        <v>4057049</v>
      </c>
      <c r="V69" s="28" t="str">
        <f>"Total Debt -"</f>
        <v>Total Debt -</v>
      </c>
      <c r="X69" s="47">
        <f>F44</f>
        <v>46.846000234934799</v>
      </c>
    </row>
    <row r="70" spans="3:28" ht="11.25" customHeight="1" x14ac:dyDescent="0.2">
      <c r="C70" s="39">
        <v>18630</v>
      </c>
      <c r="D70" s="3" t="s">
        <v>136</v>
      </c>
      <c r="F70" s="13">
        <v>762000</v>
      </c>
      <c r="G70" s="56">
        <v>533000</v>
      </c>
      <c r="H70" s="13">
        <v>627000</v>
      </c>
      <c r="I70" s="13">
        <v>763000</v>
      </c>
      <c r="J70" s="13">
        <v>674000</v>
      </c>
      <c r="K70"/>
      <c r="L70"/>
      <c r="M70"/>
      <c r="N70"/>
      <c r="O70"/>
      <c r="P70" s="10"/>
      <c r="S70" s="25" t="s">
        <v>14</v>
      </c>
      <c r="T70" s="25">
        <v>4010420</v>
      </c>
      <c r="V70" s="118" t="s">
        <v>212</v>
      </c>
    </row>
    <row r="71" spans="3:28" ht="11.25" customHeight="1" x14ac:dyDescent="0.2">
      <c r="C71" s="39">
        <v>18631</v>
      </c>
      <c r="D71" s="3" t="s">
        <v>137</v>
      </c>
      <c r="F71" s="13">
        <v>285000</v>
      </c>
      <c r="G71" s="56">
        <v>181000</v>
      </c>
      <c r="H71" s="13">
        <v>216000</v>
      </c>
      <c r="I71" s="13">
        <v>239000</v>
      </c>
      <c r="J71" s="13">
        <v>206000</v>
      </c>
      <c r="K71"/>
      <c r="L71"/>
      <c r="M71"/>
      <c r="N71"/>
      <c r="O71"/>
      <c r="P71" s="10"/>
      <c r="S71" s="25" t="s">
        <v>15</v>
      </c>
      <c r="T71" s="25">
        <v>4065694</v>
      </c>
      <c r="V71" s="28" t="s">
        <v>211</v>
      </c>
      <c r="X71" s="27">
        <f>IF(ISNUMBER(F52),F52,NA())</f>
        <v>3.89342105263158</v>
      </c>
      <c r="Y71" s="27">
        <f>IF(ISNUMBER(G52),G52,NA())</f>
        <v>3.4228628673196799</v>
      </c>
      <c r="Z71" s="27" t="e">
        <f>IF(ISNUMBER(H52),H52,NA())</f>
        <v>#N/A</v>
      </c>
      <c r="AA71" s="27" t="e">
        <f>IF(ISNUMBER(I52),I52,NA())</f>
        <v>#N/A</v>
      </c>
      <c r="AB71" s="27">
        <f>IF(ISNUMBER(J52),J52,NA())</f>
        <v>19.3044871794872</v>
      </c>
    </row>
    <row r="72" spans="3:28" ht="11.25" customHeight="1" x14ac:dyDescent="0.2">
      <c r="C72" s="39">
        <v>18632</v>
      </c>
      <c r="D72" s="3" t="s">
        <v>138</v>
      </c>
      <c r="E72" s="5"/>
      <c r="F72" s="13">
        <v>606000</v>
      </c>
      <c r="G72" s="56">
        <v>570000</v>
      </c>
      <c r="H72" s="13">
        <v>632000</v>
      </c>
      <c r="I72" s="13">
        <v>631000</v>
      </c>
      <c r="J72" s="13">
        <v>597000</v>
      </c>
      <c r="K72"/>
      <c r="L72"/>
      <c r="M72"/>
      <c r="N72"/>
      <c r="O72"/>
      <c r="P72" s="10"/>
      <c r="S72" s="25" t="s">
        <v>272</v>
      </c>
      <c r="T72" s="25">
        <v>4082886</v>
      </c>
    </row>
    <row r="73" spans="3:28" ht="11.25" customHeight="1" x14ac:dyDescent="0.2">
      <c r="C73" s="39">
        <v>18636</v>
      </c>
      <c r="D73" s="3" t="s">
        <v>139</v>
      </c>
      <c r="F73" s="13">
        <v>486000</v>
      </c>
      <c r="G73" s="56">
        <v>474000</v>
      </c>
      <c r="H73" s="13">
        <v>450000</v>
      </c>
      <c r="I73" s="13">
        <v>327000</v>
      </c>
      <c r="J73" s="13">
        <v>312000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2394000</v>
      </c>
      <c r="G75" s="56">
        <v>1997000</v>
      </c>
      <c r="H75" s="13">
        <v>2175000</v>
      </c>
      <c r="I75" s="13">
        <v>2217000</v>
      </c>
      <c r="J75" s="13">
        <v>2035000</v>
      </c>
      <c r="K75"/>
      <c r="L75"/>
      <c r="M75"/>
      <c r="N75"/>
      <c r="O75"/>
      <c r="P75" s="10"/>
      <c r="S75" s="25" t="s">
        <v>16</v>
      </c>
      <c r="T75" s="25">
        <v>4056958</v>
      </c>
    </row>
    <row r="76" spans="3:28" ht="11.25" customHeight="1" x14ac:dyDescent="0.2">
      <c r="C76" s="39">
        <v>6200</v>
      </c>
      <c r="D76" s="3" t="s">
        <v>142</v>
      </c>
      <c r="F76" s="13">
        <v>950000</v>
      </c>
      <c r="G76" s="56">
        <v>1123000</v>
      </c>
      <c r="H76" s="13">
        <v>-457000</v>
      </c>
      <c r="I76" s="13">
        <v>-313000</v>
      </c>
      <c r="J76" s="13">
        <v>312000</v>
      </c>
      <c r="K76"/>
      <c r="L76"/>
      <c r="M76"/>
      <c r="N76"/>
      <c r="O76"/>
      <c r="P76" s="10"/>
      <c r="S76" s="25" t="s">
        <v>313</v>
      </c>
      <c r="T76" s="25">
        <v>4246977</v>
      </c>
    </row>
    <row r="77" spans="3:28" ht="11.25" customHeight="1" x14ac:dyDescent="0.2">
      <c r="C77" s="39">
        <v>28017</v>
      </c>
      <c r="D77" s="3" t="s">
        <v>151</v>
      </c>
      <c r="E77"/>
      <c r="F77" s="13">
        <v>1270000</v>
      </c>
      <c r="G77" s="56">
        <v>1234000</v>
      </c>
      <c r="H77" s="13">
        <v>238000</v>
      </c>
      <c r="I77" s="13">
        <v>1063000</v>
      </c>
      <c r="J77" s="13">
        <v>1430000</v>
      </c>
      <c r="K77"/>
      <c r="L77"/>
      <c r="M77"/>
      <c r="N77"/>
      <c r="O77"/>
      <c r="P77" s="10"/>
      <c r="S77" s="25" t="s">
        <v>273</v>
      </c>
      <c r="T77" s="25">
        <v>4142320</v>
      </c>
    </row>
    <row r="78" spans="3:28" ht="11.25" customHeight="1" x14ac:dyDescent="0.2">
      <c r="C78" s="39">
        <v>4424</v>
      </c>
      <c r="D78" s="3" t="s">
        <v>143</v>
      </c>
      <c r="F78" s="13">
        <v>238000</v>
      </c>
      <c r="G78" s="56">
        <v>379000</v>
      </c>
      <c r="H78" s="13">
        <v>-1234000</v>
      </c>
      <c r="I78" s="13">
        <v>-1005000</v>
      </c>
      <c r="J78" s="13">
        <v>-343000</v>
      </c>
      <c r="K78"/>
      <c r="L78"/>
      <c r="M78"/>
      <c r="N78"/>
      <c r="O78"/>
      <c r="P78" s="10"/>
      <c r="S78" s="25" t="s">
        <v>274</v>
      </c>
      <c r="T78" s="25">
        <v>4237697</v>
      </c>
    </row>
    <row r="79" spans="3:28" ht="11.25" customHeight="1" x14ac:dyDescent="0.2">
      <c r="C79" s="39">
        <v>4427</v>
      </c>
      <c r="D79" s="3" t="s">
        <v>144</v>
      </c>
      <c r="F79" s="13">
        <v>9000</v>
      </c>
      <c r="G79" s="56">
        <v>71000</v>
      </c>
      <c r="H79" s="13">
        <v>-12000</v>
      </c>
      <c r="I79" s="13">
        <v>-416000</v>
      </c>
      <c r="J79" s="13">
        <v>-171000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229000</v>
      </c>
      <c r="G81" s="93">
        <v>308000</v>
      </c>
      <c r="H81" s="92">
        <v>-1222000</v>
      </c>
      <c r="I81" s="92">
        <v>-589000</v>
      </c>
      <c r="J81" s="92">
        <v>-172000</v>
      </c>
      <c r="K81"/>
      <c r="L81"/>
      <c r="M81"/>
      <c r="N81"/>
      <c r="O81"/>
      <c r="P81" s="10"/>
      <c r="S81" s="25" t="s">
        <v>276</v>
      </c>
      <c r="T81" s="25">
        <v>4276419</v>
      </c>
    </row>
    <row r="82" spans="3:20" ht="11.25" customHeight="1" x14ac:dyDescent="0.2">
      <c r="C82" s="39">
        <v>833</v>
      </c>
      <c r="D82" s="94" t="s">
        <v>147</v>
      </c>
      <c r="E82" s="95"/>
      <c r="F82" s="96">
        <v>229000</v>
      </c>
      <c r="G82" s="97">
        <v>308000</v>
      </c>
      <c r="H82" s="96">
        <v>-1222000</v>
      </c>
      <c r="I82" s="96">
        <v>-589000</v>
      </c>
      <c r="J82" s="96">
        <v>-172000</v>
      </c>
      <c r="K82"/>
      <c r="L82"/>
      <c r="M82"/>
      <c r="N82"/>
      <c r="O82"/>
      <c r="P82" s="10"/>
      <c r="S82" s="25" t="s">
        <v>17</v>
      </c>
      <c r="T82" s="25">
        <v>4057059</v>
      </c>
    </row>
    <row r="83" spans="3:20" ht="11.25" customHeight="1" x14ac:dyDescent="0.2">
      <c r="C83" s="39">
        <v>47814</v>
      </c>
      <c r="D83" s="32" t="s">
        <v>191</v>
      </c>
      <c r="F83" s="13">
        <v>21000</v>
      </c>
      <c r="G83" s="56">
        <v>12000</v>
      </c>
      <c r="H83" s="13">
        <v>18000</v>
      </c>
      <c r="I83" s="13">
        <v>25000</v>
      </c>
      <c r="J83" s="13">
        <v>13000</v>
      </c>
      <c r="K83" s="16"/>
      <c r="L83"/>
      <c r="M83"/>
      <c r="N83"/>
      <c r="O83"/>
      <c r="P83" s="10"/>
      <c r="S83" s="25" t="s">
        <v>18</v>
      </c>
      <c r="T83" s="25">
        <v>4057141</v>
      </c>
    </row>
    <row r="84" spans="3:20" ht="11.25" customHeight="1" x14ac:dyDescent="0.2">
      <c r="C84" s="39">
        <v>47813</v>
      </c>
      <c r="D84" s="29" t="s">
        <v>192</v>
      </c>
      <c r="E84"/>
      <c r="F84" s="13">
        <v>208000</v>
      </c>
      <c r="G84" s="56">
        <v>296000</v>
      </c>
      <c r="H84" s="13">
        <v>-1240000</v>
      </c>
      <c r="I84" s="13">
        <v>-614000</v>
      </c>
      <c r="J84" s="13">
        <v>-185000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1315000</v>
      </c>
      <c r="G87" s="56">
        <v>1039000</v>
      </c>
      <c r="H87" s="13">
        <v>1118000</v>
      </c>
      <c r="I87" s="13">
        <v>1688000</v>
      </c>
      <c r="J87" s="13">
        <v>1477000</v>
      </c>
      <c r="K87"/>
      <c r="L87"/>
      <c r="M87"/>
      <c r="N87"/>
      <c r="O87"/>
      <c r="P87" s="10"/>
      <c r="S87" s="25" t="s">
        <v>21</v>
      </c>
      <c r="T87" s="25">
        <v>4057039</v>
      </c>
    </row>
    <row r="88" spans="3:20" ht="11.25" customHeight="1" x14ac:dyDescent="0.2">
      <c r="C88" s="39">
        <v>18807</v>
      </c>
      <c r="D88" s="3" t="s">
        <v>153</v>
      </c>
      <c r="E88"/>
      <c r="F88" s="13">
        <v>9766000</v>
      </c>
      <c r="G88" s="56">
        <v>9394000</v>
      </c>
      <c r="H88" s="13">
        <v>9007000</v>
      </c>
      <c r="I88" s="13">
        <v>8855000</v>
      </c>
      <c r="J88" s="13">
        <v>8691000</v>
      </c>
      <c r="K88"/>
      <c r="L88"/>
      <c r="M88"/>
      <c r="N88"/>
      <c r="O88"/>
      <c r="P88" s="10"/>
      <c r="S88" s="25" t="s">
        <v>22</v>
      </c>
      <c r="T88" s="25">
        <v>4057113</v>
      </c>
    </row>
    <row r="89" spans="3:20" ht="11.25" customHeight="1" x14ac:dyDescent="0.2">
      <c r="C89" s="39">
        <v>18851</v>
      </c>
      <c r="D89" s="3" t="s">
        <v>154</v>
      </c>
      <c r="E89"/>
      <c r="F89" s="13">
        <v>0</v>
      </c>
      <c r="G89" s="56">
        <v>0</v>
      </c>
      <c r="H89" s="13">
        <v>0</v>
      </c>
      <c r="I89" s="13" t="s">
        <v>320</v>
      </c>
      <c r="J89" s="13">
        <v>0</v>
      </c>
      <c r="K89"/>
      <c r="L89"/>
      <c r="M89"/>
      <c r="N89"/>
      <c r="O89"/>
      <c r="P89" s="10"/>
      <c r="S89" s="25" t="s">
        <v>342</v>
      </c>
      <c r="T89" s="25">
        <v>4393379</v>
      </c>
    </row>
    <row r="90" spans="3:20" ht="11.25" customHeight="1" x14ac:dyDescent="0.2">
      <c r="C90" s="39">
        <v>18823</v>
      </c>
      <c r="D90" s="3" t="s">
        <v>155</v>
      </c>
      <c r="E90"/>
      <c r="F90" s="13">
        <v>256000</v>
      </c>
      <c r="G90" s="56">
        <v>238000</v>
      </c>
      <c r="H90" s="13">
        <v>214000</v>
      </c>
      <c r="I90" s="13">
        <v>191000</v>
      </c>
      <c r="J90" s="13">
        <v>138000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14927000</v>
      </c>
      <c r="G92" s="97">
        <v>14479000</v>
      </c>
      <c r="H92" s="96">
        <v>14301000</v>
      </c>
      <c r="I92" s="96">
        <v>14963000</v>
      </c>
      <c r="J92" s="96">
        <v>15946000</v>
      </c>
      <c r="K92"/>
      <c r="L92"/>
      <c r="M92"/>
      <c r="N92"/>
      <c r="O92"/>
      <c r="P92" s="10"/>
      <c r="S92" s="25" t="s">
        <v>24</v>
      </c>
      <c r="T92" s="25">
        <v>4004172</v>
      </c>
    </row>
    <row r="93" spans="3:20" ht="11.25" customHeight="1" x14ac:dyDescent="0.2">
      <c r="C93" s="39">
        <v>6361</v>
      </c>
      <c r="D93" s="3" t="s">
        <v>158</v>
      </c>
      <c r="E93"/>
      <c r="F93" s="13">
        <v>1663000</v>
      </c>
      <c r="G93" s="56">
        <v>1585000</v>
      </c>
      <c r="H93" s="13">
        <v>2066000</v>
      </c>
      <c r="I93" s="13">
        <v>1330000</v>
      </c>
      <c r="J93" s="13">
        <v>1804000</v>
      </c>
      <c r="K93"/>
      <c r="L93"/>
      <c r="M93"/>
      <c r="N93"/>
      <c r="O93"/>
      <c r="P93" s="10"/>
      <c r="S93" s="25" t="s">
        <v>25</v>
      </c>
      <c r="T93" s="25">
        <v>4000672</v>
      </c>
    </row>
    <row r="94" spans="3:20" ht="11.25" customHeight="1" x14ac:dyDescent="0.2">
      <c r="C94" s="39">
        <v>6148</v>
      </c>
      <c r="D94" s="3" t="s">
        <v>159</v>
      </c>
      <c r="E94"/>
      <c r="F94" s="13">
        <v>3981000</v>
      </c>
      <c r="G94" s="56">
        <v>3590000</v>
      </c>
      <c r="H94" s="13">
        <v>3628000</v>
      </c>
      <c r="I94" s="13">
        <v>5132000</v>
      </c>
      <c r="J94" s="13">
        <v>4441000</v>
      </c>
      <c r="K94"/>
      <c r="L94"/>
      <c r="M94"/>
      <c r="N94"/>
      <c r="O94"/>
      <c r="P94" s="10"/>
      <c r="S94" s="25" t="s">
        <v>26</v>
      </c>
      <c r="T94" s="25">
        <v>4059402</v>
      </c>
    </row>
    <row r="95" spans="3:20" ht="11.25" customHeight="1" x14ac:dyDescent="0.2">
      <c r="C95" s="39">
        <v>18082</v>
      </c>
      <c r="D95" s="3" t="s">
        <v>160</v>
      </c>
      <c r="E95"/>
      <c r="F95" s="13">
        <v>683000</v>
      </c>
      <c r="G95" s="56">
        <v>785000</v>
      </c>
      <c r="H95" s="13">
        <v>673000</v>
      </c>
      <c r="I95" s="13">
        <v>682000</v>
      </c>
      <c r="J95" s="13">
        <v>664000</v>
      </c>
      <c r="K95"/>
      <c r="L95"/>
      <c r="M95"/>
      <c r="N95"/>
      <c r="O95"/>
      <c r="P95" s="10"/>
      <c r="S95" s="25" t="s">
        <v>27</v>
      </c>
      <c r="T95" s="25">
        <v>4057080</v>
      </c>
    </row>
    <row r="96" spans="3:20" ht="11.25" customHeight="1" x14ac:dyDescent="0.2">
      <c r="C96" s="39">
        <v>845</v>
      </c>
      <c r="D96" s="3" t="s">
        <v>174</v>
      </c>
      <c r="E96"/>
      <c r="F96" s="13">
        <v>3988000</v>
      </c>
      <c r="G96" s="56">
        <v>3838000</v>
      </c>
      <c r="H96" s="13">
        <v>3857000</v>
      </c>
      <c r="I96" s="13">
        <v>5501000</v>
      </c>
      <c r="J96" s="13">
        <v>5453000</v>
      </c>
      <c r="K96"/>
      <c r="L96"/>
      <c r="M96"/>
      <c r="N96"/>
      <c r="O96"/>
      <c r="P96" s="10"/>
      <c r="S96" s="25" t="s">
        <v>28</v>
      </c>
      <c r="T96" s="25">
        <v>4057041</v>
      </c>
    </row>
    <row r="97" spans="3:20" ht="11.25" customHeight="1" x14ac:dyDescent="0.2">
      <c r="C97" s="39">
        <v>49691</v>
      </c>
      <c r="D97" s="32" t="s">
        <v>193</v>
      </c>
      <c r="E97"/>
      <c r="F97" s="13">
        <v>4350000</v>
      </c>
      <c r="G97" s="56">
        <v>4292000</v>
      </c>
      <c r="H97" s="13">
        <v>3712000</v>
      </c>
      <c r="I97" s="13">
        <v>4136000</v>
      </c>
      <c r="J97" s="13">
        <v>4838000</v>
      </c>
      <c r="K97"/>
      <c r="L97"/>
      <c r="M97"/>
      <c r="N97"/>
      <c r="O97"/>
      <c r="P97" s="10"/>
      <c r="S97" s="25" t="s">
        <v>432</v>
      </c>
      <c r="T97" s="25">
        <v>4072145</v>
      </c>
    </row>
    <row r="98" spans="3:20" ht="11.25" customHeight="1" x14ac:dyDescent="0.2">
      <c r="C98" s="48">
        <v>47772</v>
      </c>
      <c r="D98" s="99" t="s">
        <v>194</v>
      </c>
      <c r="E98" s="10"/>
      <c r="F98" s="92">
        <v>175000</v>
      </c>
      <c r="G98" s="93">
        <v>192000</v>
      </c>
      <c r="H98" s="92">
        <v>180000</v>
      </c>
      <c r="I98" s="92">
        <v>179000</v>
      </c>
      <c r="J98" s="92">
        <v>142000</v>
      </c>
      <c r="K98"/>
      <c r="L98"/>
      <c r="M98"/>
      <c r="N98"/>
      <c r="O98"/>
      <c r="P98" s="10"/>
      <c r="S98" s="25" t="s">
        <v>29</v>
      </c>
      <c r="T98" s="25">
        <v>4057081</v>
      </c>
    </row>
    <row r="99" spans="3:20" ht="11.25" customHeight="1" x14ac:dyDescent="0.2">
      <c r="C99" s="39">
        <v>3800</v>
      </c>
      <c r="D99" s="94" t="s">
        <v>161</v>
      </c>
      <c r="E99" s="95"/>
      <c r="F99" s="96">
        <v>4525000</v>
      </c>
      <c r="G99" s="97">
        <v>4484000</v>
      </c>
      <c r="H99" s="96">
        <v>3892000</v>
      </c>
      <c r="I99" s="96">
        <v>4315000</v>
      </c>
      <c r="J99" s="96">
        <v>4980000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8513000</v>
      </c>
      <c r="G101" s="56">
        <v>8322000</v>
      </c>
      <c r="H101" s="13">
        <v>7749000</v>
      </c>
      <c r="I101" s="13">
        <v>9816000</v>
      </c>
      <c r="J101" s="13">
        <v>10433000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719000</v>
      </c>
      <c r="G104" s="56">
        <v>1012000</v>
      </c>
      <c r="H104" s="13">
        <v>448000</v>
      </c>
      <c r="I104" s="13">
        <v>927000</v>
      </c>
      <c r="J104" s="13">
        <v>1006000</v>
      </c>
      <c r="K104"/>
      <c r="L104"/>
      <c r="M104"/>
      <c r="N104"/>
      <c r="O104"/>
      <c r="P104" s="10"/>
      <c r="S104" s="25" t="s">
        <v>411</v>
      </c>
      <c r="T104" s="25">
        <v>4057043</v>
      </c>
    </row>
    <row r="105" spans="3:20" ht="11.25" customHeight="1" x14ac:dyDescent="0.2">
      <c r="C105" s="39">
        <v>4993</v>
      </c>
      <c r="D105" s="3" t="s">
        <v>169</v>
      </c>
      <c r="E105"/>
      <c r="F105" s="13">
        <v>-750000</v>
      </c>
      <c r="G105" s="56">
        <v>-747000</v>
      </c>
      <c r="H105" s="13">
        <v>-168000</v>
      </c>
      <c r="I105" s="13">
        <v>-832000</v>
      </c>
      <c r="J105" s="13">
        <v>97000</v>
      </c>
      <c r="K105"/>
      <c r="L105"/>
      <c r="M105"/>
      <c r="N105"/>
      <c r="O105"/>
      <c r="P105" s="10"/>
      <c r="S105" s="25" t="s">
        <v>262</v>
      </c>
      <c r="T105" s="25">
        <v>4057083</v>
      </c>
    </row>
    <row r="106" spans="3:20" ht="11.25" customHeight="1" x14ac:dyDescent="0.2">
      <c r="C106" s="39">
        <v>4992</v>
      </c>
      <c r="D106" s="3" t="s">
        <v>170</v>
      </c>
      <c r="E106"/>
      <c r="F106" s="13">
        <v>80000</v>
      </c>
      <c r="G106" s="56">
        <v>-264000</v>
      </c>
      <c r="H106" s="13">
        <v>-653000</v>
      </c>
      <c r="I106" s="13">
        <v>-113000</v>
      </c>
      <c r="J106" s="13">
        <v>-872000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49000</v>
      </c>
      <c r="G108" s="56">
        <v>1000</v>
      </c>
      <c r="H108" s="13">
        <v>-373000</v>
      </c>
      <c r="I108" s="13">
        <v>-18000</v>
      </c>
      <c r="J108" s="13">
        <v>231000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1.5766734943284499</v>
      </c>
      <c r="G111" s="55">
        <v>2.1393717332036699</v>
      </c>
      <c r="H111" s="14">
        <v>-8.5217664185219402</v>
      </c>
      <c r="I111" s="14">
        <v>-3.6923559142734002</v>
      </c>
      <c r="J111" s="14">
        <v>-1.04399814872421</v>
      </c>
      <c r="K111"/>
      <c r="L111"/>
      <c r="M111"/>
      <c r="N111"/>
      <c r="O111"/>
      <c r="P111" s="10"/>
      <c r="S111" s="25" t="s">
        <v>292</v>
      </c>
      <c r="T111" s="25">
        <v>4062444</v>
      </c>
    </row>
    <row r="112" spans="3:20" ht="11.25" customHeight="1" x14ac:dyDescent="0.2">
      <c r="C112" s="39">
        <v>284</v>
      </c>
      <c r="D112" s="3" t="s">
        <v>167</v>
      </c>
      <c r="E112"/>
      <c r="F112" s="14">
        <v>5.1441889197764903</v>
      </c>
      <c r="G112" s="55">
        <v>7.3750374139479202</v>
      </c>
      <c r="H112" s="14">
        <v>-30.712198799911999</v>
      </c>
      <c r="I112" s="14">
        <v>-11.816335230834801</v>
      </c>
      <c r="J112" s="14">
        <v>-3.1569770109668198</v>
      </c>
      <c r="K112"/>
      <c r="L112"/>
      <c r="M112"/>
      <c r="N112"/>
      <c r="O112"/>
      <c r="P112" s="10"/>
      <c r="S112" s="25" t="s">
        <v>36</v>
      </c>
      <c r="T112" s="25">
        <v>4057103</v>
      </c>
    </row>
    <row r="113" spans="2:20" ht="11.25" customHeight="1" x14ac:dyDescent="0.2">
      <c r="C113" s="39">
        <v>18791</v>
      </c>
      <c r="D113" s="76" t="s">
        <v>173</v>
      </c>
      <c r="E113" s="61"/>
      <c r="F113" s="100">
        <v>2.8096866708586998</v>
      </c>
      <c r="G113" s="101">
        <v>3.8403391468337502</v>
      </c>
      <c r="H113" s="100">
        <v>-14.628817693447299</v>
      </c>
      <c r="I113" s="100">
        <v>-5.5729677945855203</v>
      </c>
      <c r="J113" s="100">
        <v>-1.4994006756020499</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B6DB21E6-BA97-4674-A1F5-06E578D8F2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545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900F8-3C19-4A87-AD64-36A2AFC3282E}">
  <sheetPr codeName="Sheet16">
    <outlinePr summaryRight="0"/>
    <pageSetUpPr autoPageBreaks="0"/>
  </sheetPr>
  <dimension ref="A1:AB460"/>
  <sheetViews>
    <sheetView showGridLines="0" topLeftCell="A6"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33</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DTE Energy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_xll.SNL.Clients.Office.Excel.Functions.SNLTable(1,DTE!F20:G20,DTE!C24:C35,DTE!F21:G21,,"Options:Curr=USD,Mag=SNLstandard,ConvMethod=SNLrecommended")</f>
        <v>SNLTable</v>
      </c>
      <c r="D20" s="10"/>
      <c r="E20" s="10"/>
      <c r="F20" s="22">
        <f>VLOOKUP(V40,S:T,2,FALSE)</f>
        <v>4057044</v>
      </c>
      <c r="G20" s="51">
        <f>F20</f>
        <v>4057044</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374</v>
      </c>
      <c r="H24" s="129"/>
      <c r="I24"/>
      <c r="J24"/>
      <c r="K24"/>
      <c r="L24"/>
      <c r="M24"/>
      <c r="N24"/>
      <c r="O24"/>
      <c r="P24" s="10"/>
      <c r="V24" t="str">
        <f>SUBSTITUTE(Company_Name,"&amp;","&amp;amp;")</f>
        <v>DTE Energy Company</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v>42237</v>
      </c>
      <c r="G26" s="78"/>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40521</v>
      </c>
      <c r="G29" s="78">
        <v>44378</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40193</v>
      </c>
      <c r="G35" s="53">
        <v>44378</v>
      </c>
      <c r="H35" s="130"/>
      <c r="I35" s="10"/>
      <c r="J35"/>
      <c r="K35"/>
      <c r="L35"/>
      <c r="M35"/>
      <c r="N35"/>
      <c r="O35"/>
      <c r="P35" s="10"/>
    </row>
    <row r="36" spans="3:24" ht="11.25" hidden="1" customHeight="1" outlineLevel="1" x14ac:dyDescent="0.2">
      <c r="C36" s="12" t="str">
        <f>_xll.SNL.Clients.Office.Excel.Functions.SNLTable(1,DTE!F36:J36,DTE!C41:C113,DTE!F37:J37,,"Options:Curr=USD,Mag=SNLstandard,ConvMethod=SNLrecommended")</f>
        <v>SNLTable</v>
      </c>
      <c r="E36"/>
      <c r="F36" s="11">
        <f>F20</f>
        <v>4057044</v>
      </c>
      <c r="G36" s="54">
        <f>F20</f>
        <v>4057044</v>
      </c>
      <c r="H36" s="11">
        <f>F20</f>
        <v>4057044</v>
      </c>
      <c r="I36" s="11">
        <f>F20</f>
        <v>4057044</v>
      </c>
      <c r="J36" s="11">
        <f>F20</f>
        <v>4057044</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DTE Energy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32.283785788458701</v>
      </c>
      <c r="G42" s="55">
        <v>38.591750528015901</v>
      </c>
      <c r="H42" s="31">
        <v>39.638660599062703</v>
      </c>
      <c r="I42" s="14">
        <v>41.0152650346568</v>
      </c>
      <c r="J42" s="14">
        <v>41.5280506439642</v>
      </c>
      <c r="K42"/>
      <c r="L42"/>
      <c r="M42"/>
      <c r="N42"/>
      <c r="O42"/>
      <c r="P42" s="10"/>
      <c r="S42" s="25" t="s">
        <v>336</v>
      </c>
      <c r="T42" s="25">
        <v>4056935</v>
      </c>
      <c r="V42" s="8" t="str">
        <f>_xll.SNL.Clients.Office.Excel.Functions.SNLTable(1,DTE!X42,DTE!W48:W56,DTE!X43,,"Options:Curr=USD,Mag=SNLstandard,ConvMethod=SNLrecommended")</f>
        <v>SNLTable</v>
      </c>
      <c r="W42" s="3"/>
      <c r="X42" s="7">
        <f>F36</f>
        <v>4057044</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67.686545022993599</v>
      </c>
      <c r="G44" s="55">
        <v>60.898869424773302</v>
      </c>
      <c r="H44" s="31">
        <v>59.804387692725697</v>
      </c>
      <c r="I44" s="14">
        <v>57.061580992828198</v>
      </c>
      <c r="J44" s="14">
        <v>56.385068762278998</v>
      </c>
      <c r="K44"/>
      <c r="L44"/>
      <c r="M44"/>
      <c r="N44"/>
      <c r="O44"/>
      <c r="P44" s="10"/>
      <c r="S44" s="25" t="s">
        <v>409</v>
      </c>
      <c r="T44" s="25">
        <v>4024697</v>
      </c>
      <c r="V44" s="3"/>
      <c r="W44" s="3"/>
      <c r="X44" s="7">
        <v>1</v>
      </c>
    </row>
    <row r="45" spans="3:24" ht="11.25" customHeight="1" x14ac:dyDescent="0.2">
      <c r="C45" s="39">
        <v>18861</v>
      </c>
      <c r="D45" s="3" t="s">
        <v>164</v>
      </c>
      <c r="E45"/>
      <c r="F45" s="14">
        <v>54.164812342382398</v>
      </c>
      <c r="G45" s="55">
        <v>59.274444030314299</v>
      </c>
      <c r="H45" s="31">
        <v>54.547306934727999</v>
      </c>
      <c r="I45" s="14">
        <v>48.615729796866901</v>
      </c>
      <c r="J45" s="14">
        <v>53.197991704867903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2.3286604361370702</v>
      </c>
      <c r="G47" s="55">
        <v>2.5408496732026098</v>
      </c>
      <c r="H47" s="14">
        <v>2.6021341463414598</v>
      </c>
      <c r="I47" s="14">
        <v>2.7770034843205602</v>
      </c>
      <c r="J47" s="14">
        <v>3.1165755919854301</v>
      </c>
      <c r="K47"/>
      <c r="L47"/>
      <c r="M47"/>
      <c r="N47"/>
      <c r="O47"/>
      <c r="P47" s="10"/>
      <c r="S47" s="25" t="s">
        <v>216</v>
      </c>
      <c r="T47" s="25">
        <v>4056955</v>
      </c>
      <c r="V47" s="3"/>
      <c r="W47" s="3"/>
      <c r="X47" s="7"/>
    </row>
    <row r="48" spans="3:24" ht="11.25" customHeight="1" x14ac:dyDescent="0.2">
      <c r="C48" s="39">
        <v>18778</v>
      </c>
      <c r="D48" s="3" t="s">
        <v>198</v>
      </c>
      <c r="E48"/>
      <c r="F48" s="14">
        <v>2.3286604361370702</v>
      </c>
      <c r="G48" s="55">
        <v>2.5408496732026098</v>
      </c>
      <c r="H48" s="14">
        <v>2.6021341463414598</v>
      </c>
      <c r="I48" s="14">
        <v>2.7770034843205602</v>
      </c>
      <c r="J48" s="14">
        <v>3.1165755919854301</v>
      </c>
      <c r="K48" s="4"/>
      <c r="L48" s="4"/>
      <c r="M48" s="4"/>
      <c r="N48" s="4"/>
      <c r="O48" s="4"/>
      <c r="P48" s="44"/>
      <c r="Q48" s="44"/>
      <c r="S48" s="25" t="s">
        <v>5</v>
      </c>
      <c r="T48" s="25">
        <v>4022309</v>
      </c>
      <c r="V48" s="17" t="s">
        <v>175</v>
      </c>
      <c r="W48" s="114">
        <v>7597</v>
      </c>
      <c r="X48" s="20">
        <v>3632000</v>
      </c>
    </row>
    <row r="49" spans="3:28" ht="11.25" customHeight="1" x14ac:dyDescent="0.2">
      <c r="C49" s="39">
        <v>7270</v>
      </c>
      <c r="D49" s="3" t="s">
        <v>149</v>
      </c>
      <c r="E49"/>
      <c r="F49" s="14">
        <v>4.4492063492063503</v>
      </c>
      <c r="G49" s="55">
        <v>5.2628951747088202</v>
      </c>
      <c r="H49" s="14">
        <v>5.1294851794071796</v>
      </c>
      <c r="I49" s="14">
        <v>5.2665474060822897</v>
      </c>
      <c r="J49" s="14">
        <v>5.4216417910447801</v>
      </c>
      <c r="K49"/>
      <c r="L49"/>
      <c r="M49"/>
      <c r="N49"/>
      <c r="O49"/>
      <c r="P49" s="10"/>
      <c r="S49" s="25" t="s">
        <v>6</v>
      </c>
      <c r="T49" s="25">
        <v>4057038</v>
      </c>
      <c r="V49" s="17" t="s">
        <v>176</v>
      </c>
      <c r="W49" s="114">
        <v>7598</v>
      </c>
      <c r="X49" s="20">
        <v>286000</v>
      </c>
    </row>
    <row r="50" spans="3:28" ht="11.25" customHeight="1" x14ac:dyDescent="0.2">
      <c r="C50" s="39">
        <v>11512</v>
      </c>
      <c r="D50" s="3" t="s">
        <v>199</v>
      </c>
      <c r="E50"/>
      <c r="F50" s="14">
        <v>5.1253968253968303</v>
      </c>
      <c r="G50" s="55">
        <v>5.3344425956738801</v>
      </c>
      <c r="H50" s="14">
        <v>5.1809672386895498</v>
      </c>
      <c r="I50" s="14">
        <v>5.3148479427549198</v>
      </c>
      <c r="J50" s="14">
        <v>5.4981343283582103</v>
      </c>
      <c r="K50"/>
      <c r="L50"/>
      <c r="M50"/>
      <c r="N50"/>
      <c r="O50"/>
      <c r="P50" s="10"/>
      <c r="S50" s="25" t="s">
        <v>270</v>
      </c>
      <c r="T50" s="25">
        <v>4135391</v>
      </c>
      <c r="V50" s="18" t="s">
        <v>177</v>
      </c>
      <c r="W50" s="115">
        <v>7599</v>
      </c>
      <c r="X50" s="20">
        <v>1078000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1221000</v>
      </c>
    </row>
    <row r="52" spans="3:28" ht="11.25" customHeight="1" x14ac:dyDescent="0.2">
      <c r="C52" s="39">
        <v>18788</v>
      </c>
      <c r="D52" s="3" t="s">
        <v>211</v>
      </c>
      <c r="E52"/>
      <c r="F52" s="14">
        <v>7.1745005351409201</v>
      </c>
      <c r="G52" s="55">
        <v>6.0234350300347801</v>
      </c>
      <c r="H52" s="14">
        <v>4.68529501216545</v>
      </c>
      <c r="I52" s="14">
        <v>4.5335003396739104</v>
      </c>
      <c r="J52" s="14">
        <v>4.2095233998623502</v>
      </c>
      <c r="K52"/>
      <c r="L52"/>
      <c r="M52"/>
      <c r="N52"/>
      <c r="O52"/>
      <c r="P52" s="10"/>
      <c r="S52" s="25" t="s">
        <v>7</v>
      </c>
      <c r="T52" s="25">
        <v>4007308</v>
      </c>
      <c r="V52" s="19" t="s">
        <v>179</v>
      </c>
      <c r="W52" s="114">
        <v>7601</v>
      </c>
      <c r="X52" s="20">
        <v>778000</v>
      </c>
    </row>
    <row r="53" spans="3:28" ht="11.25" customHeight="1" x14ac:dyDescent="0.2">
      <c r="C53" s="39">
        <v>18794</v>
      </c>
      <c r="D53" s="3" t="s">
        <v>200</v>
      </c>
      <c r="E53"/>
      <c r="F53" s="14">
        <v>5.7632398753894103</v>
      </c>
      <c r="G53" s="55">
        <v>6.7859477124182996</v>
      </c>
      <c r="H53" s="14">
        <v>5.3125</v>
      </c>
      <c r="I53" s="14">
        <v>5.5470383275261304</v>
      </c>
      <c r="J53" s="14">
        <v>5.0874316939890702</v>
      </c>
      <c r="K53"/>
      <c r="L53"/>
      <c r="M53"/>
      <c r="N53"/>
      <c r="O53"/>
      <c r="P53" s="10"/>
      <c r="S53" s="25" t="s">
        <v>218</v>
      </c>
      <c r="T53" s="25">
        <v>4272394</v>
      </c>
      <c r="V53" s="17" t="s">
        <v>180</v>
      </c>
      <c r="W53" s="114">
        <v>7602</v>
      </c>
      <c r="X53" s="20">
        <v>11310000</v>
      </c>
    </row>
    <row r="54" spans="3:28" ht="11.25" customHeight="1" x14ac:dyDescent="0.2">
      <c r="C54" s="39">
        <v>18792</v>
      </c>
      <c r="D54" s="3" t="s">
        <v>201</v>
      </c>
      <c r="E54"/>
      <c r="F54" s="14">
        <v>15.340531200079599</v>
      </c>
      <c r="G54" s="55">
        <v>18.717072242597599</v>
      </c>
      <c r="H54" s="14">
        <v>18.519660505347201</v>
      </c>
      <c r="I54" s="14">
        <v>19.765296470081399</v>
      </c>
      <c r="J54" s="14">
        <v>18.532029469769</v>
      </c>
      <c r="K54"/>
      <c r="L54"/>
      <c r="M54"/>
      <c r="N54"/>
      <c r="O54"/>
      <c r="P54" s="10"/>
      <c r="S54" s="25" t="s">
        <v>8</v>
      </c>
      <c r="T54" s="25">
        <v>4006321</v>
      </c>
      <c r="V54" s="26" t="s">
        <v>184</v>
      </c>
      <c r="W54" s="116"/>
      <c r="X54" s="20"/>
    </row>
    <row r="55" spans="3:28" ht="11.25" customHeight="1" x14ac:dyDescent="0.2">
      <c r="C55" s="39">
        <v>11576</v>
      </c>
      <c r="D55" s="3" t="s">
        <v>202</v>
      </c>
      <c r="E55"/>
      <c r="F55" s="14">
        <v>5.8682539682539696</v>
      </c>
      <c r="G55" s="55">
        <v>7.1514143094841902</v>
      </c>
      <c r="H55" s="14">
        <v>5.13260530421217</v>
      </c>
      <c r="I55" s="14">
        <v>5.79427549194991</v>
      </c>
      <c r="J55" s="14">
        <v>4.9496268656716396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33</v>
      </c>
    </row>
    <row r="57" spans="3:28" ht="11.25" customHeight="1" x14ac:dyDescent="0.2">
      <c r="C57" s="39">
        <v>6419</v>
      </c>
      <c r="D57" s="3" t="s">
        <v>165</v>
      </c>
      <c r="E57"/>
      <c r="F57" s="14">
        <v>0.52269145918688897</v>
      </c>
      <c r="G57" s="55">
        <v>1.29988851727982</v>
      </c>
      <c r="H57" s="14">
        <v>0.77207905929447096</v>
      </c>
      <c r="I57" s="14">
        <v>0.73456511942316405</v>
      </c>
      <c r="J57" s="14">
        <v>1.0956614509246101</v>
      </c>
      <c r="K57"/>
      <c r="L57"/>
      <c r="M57"/>
      <c r="N57"/>
      <c r="O57"/>
      <c r="P57" s="10"/>
      <c r="S57" s="25" t="s">
        <v>339</v>
      </c>
      <c r="T57" s="25">
        <v>4963960</v>
      </c>
    </row>
    <row r="58" spans="3:28" ht="11.25" customHeight="1" x14ac:dyDescent="0.2">
      <c r="C58" s="39">
        <v>4963</v>
      </c>
      <c r="D58" s="3" t="s">
        <v>203</v>
      </c>
      <c r="E58"/>
      <c r="F58" s="14">
        <v>2.0946861012280502</v>
      </c>
      <c r="G58" s="55">
        <v>1.5574708078481201</v>
      </c>
      <c r="H58" s="14">
        <v>1.4878337276106799</v>
      </c>
      <c r="I58" s="14">
        <v>1.3289166744424701</v>
      </c>
      <c r="J58" s="14">
        <v>1.29279279279279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3632000</v>
      </c>
      <c r="G61" s="56">
        <v>507000</v>
      </c>
      <c r="H61" s="13">
        <v>1519000</v>
      </c>
      <c r="I61" s="13">
        <v>2108000</v>
      </c>
      <c r="J61" s="13">
        <v>730000</v>
      </c>
      <c r="K61"/>
      <c r="L61"/>
      <c r="M61"/>
      <c r="N61"/>
      <c r="O61"/>
      <c r="P61" s="10"/>
      <c r="S61" s="25" t="s">
        <v>410</v>
      </c>
      <c r="T61" s="25">
        <v>4086899</v>
      </c>
      <c r="V61" s="28" t="s">
        <v>149</v>
      </c>
      <c r="X61" s="27">
        <f>IF(ISNUMBER(F49),F49,NA())</f>
        <v>4.4492063492063503</v>
      </c>
      <c r="Y61" s="27">
        <f>IF(ISNUMBER(G49),G49,NA())</f>
        <v>5.2628951747088202</v>
      </c>
      <c r="Z61" s="27">
        <f>IF(ISNUMBER(H49),H49,NA())</f>
        <v>5.1294851794071796</v>
      </c>
      <c r="AA61" s="27">
        <f>IF(ISNUMBER(I49),I49,NA())</f>
        <v>5.2665474060822897</v>
      </c>
      <c r="AB61" s="27">
        <f>IF(ISNUMBER(J49),J49,NA())</f>
        <v>5.4216417910447801</v>
      </c>
    </row>
    <row r="62" spans="3:28" ht="11.25" customHeight="1" x14ac:dyDescent="0.2">
      <c r="C62" s="39">
        <v>7598</v>
      </c>
      <c r="D62" s="3" t="s">
        <v>205</v>
      </c>
      <c r="E62"/>
      <c r="F62" s="13">
        <v>286000</v>
      </c>
      <c r="G62" s="56">
        <v>3474000</v>
      </c>
      <c r="H62" s="13">
        <v>467000</v>
      </c>
      <c r="I62" s="13">
        <v>682000</v>
      </c>
      <c r="J62" s="13">
        <v>1497000</v>
      </c>
      <c r="K62"/>
      <c r="L62"/>
      <c r="M62"/>
      <c r="N62"/>
      <c r="O62"/>
      <c r="P62" s="10"/>
      <c r="S62" s="25" t="s">
        <v>11</v>
      </c>
      <c r="T62" s="25">
        <v>4056975</v>
      </c>
      <c r="V62" s="118" t="s">
        <v>188</v>
      </c>
    </row>
    <row r="63" spans="3:28" ht="11.25" customHeight="1" x14ac:dyDescent="0.2">
      <c r="C63" s="39">
        <v>7599</v>
      </c>
      <c r="D63" s="3" t="s">
        <v>206</v>
      </c>
      <c r="E63"/>
      <c r="F63" s="13">
        <v>1078000</v>
      </c>
      <c r="G63" s="56">
        <v>1185000</v>
      </c>
      <c r="H63" s="13">
        <v>2717000</v>
      </c>
      <c r="I63" s="13">
        <v>462000</v>
      </c>
      <c r="J63" s="13">
        <v>683000</v>
      </c>
      <c r="K63"/>
      <c r="L63"/>
      <c r="M63"/>
      <c r="N63"/>
      <c r="O63"/>
      <c r="P63" s="10"/>
      <c r="S63" s="25" t="s">
        <v>271</v>
      </c>
      <c r="T63" s="25">
        <v>4098671</v>
      </c>
      <c r="V63" s="28" t="s">
        <v>189</v>
      </c>
    </row>
    <row r="64" spans="3:28" ht="11.25" customHeight="1" x14ac:dyDescent="0.2">
      <c r="C64" s="39">
        <v>7600</v>
      </c>
      <c r="D64" s="3" t="s">
        <v>207</v>
      </c>
      <c r="E64"/>
      <c r="F64" s="13">
        <v>1221000</v>
      </c>
      <c r="G64" s="56">
        <v>1427000</v>
      </c>
      <c r="H64" s="13">
        <v>1178000</v>
      </c>
      <c r="I64" s="13">
        <v>616000</v>
      </c>
      <c r="J64" s="13">
        <v>462000</v>
      </c>
      <c r="K64"/>
      <c r="L64"/>
      <c r="M64"/>
      <c r="N64"/>
      <c r="O64"/>
      <c r="P64" s="10"/>
      <c r="S64" s="25" t="s">
        <v>396</v>
      </c>
      <c r="T64" s="25">
        <v>4545218</v>
      </c>
      <c r="V64" s="28" t="s">
        <v>190</v>
      </c>
    </row>
    <row r="65" spans="3:28" ht="11.25" customHeight="1" x14ac:dyDescent="0.2">
      <c r="C65" s="39">
        <v>7601</v>
      </c>
      <c r="D65" s="3" t="s">
        <v>208</v>
      </c>
      <c r="E65"/>
      <c r="F65" s="13">
        <v>778000</v>
      </c>
      <c r="G65" s="56">
        <v>1221000</v>
      </c>
      <c r="H65" s="13">
        <v>1426000</v>
      </c>
      <c r="I65" s="13">
        <v>1177000</v>
      </c>
      <c r="J65" s="13">
        <v>616000</v>
      </c>
      <c r="K65"/>
      <c r="L65"/>
      <c r="M65"/>
      <c r="N65"/>
      <c r="O65"/>
      <c r="P65" s="10"/>
      <c r="S65" s="25" t="s">
        <v>219</v>
      </c>
      <c r="T65" s="25">
        <v>4057157</v>
      </c>
      <c r="V65" s="28" t="s">
        <v>165</v>
      </c>
      <c r="X65" s="27">
        <f>IF(ISNUMBER(F57),F57,NA())</f>
        <v>0.52269145918688897</v>
      </c>
      <c r="Y65" s="27">
        <f>IF(ISNUMBER(G57),G57,NA())</f>
        <v>1.29988851727982</v>
      </c>
      <c r="Z65" s="27">
        <f>IF(ISNUMBER(H57),H57,NA())</f>
        <v>0.77207905929447096</v>
      </c>
      <c r="AA65" s="27">
        <f>IF(ISNUMBER(I57),I57,NA())</f>
        <v>0.73456511942316405</v>
      </c>
      <c r="AB65" s="27">
        <f>IF(ISNUMBER(J57),J57,NA())</f>
        <v>1.0956614509246101</v>
      </c>
    </row>
    <row r="66" spans="3:28" ht="11.25" customHeight="1" x14ac:dyDescent="0.2">
      <c r="C66" s="39">
        <v>7602</v>
      </c>
      <c r="D66" s="3" t="s">
        <v>209</v>
      </c>
      <c r="E66"/>
      <c r="F66" s="13">
        <v>11310000</v>
      </c>
      <c r="G66" s="56">
        <v>11860000</v>
      </c>
      <c r="H66" s="13">
        <v>10297000</v>
      </c>
      <c r="I66" s="13">
        <v>9314000</v>
      </c>
      <c r="J66" s="13">
        <v>9045000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32.283785788458701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14964000</v>
      </c>
      <c r="G69" s="56">
        <v>11423000</v>
      </c>
      <c r="H69" s="13">
        <v>12669000</v>
      </c>
      <c r="I69" s="13">
        <v>14212000</v>
      </c>
      <c r="J69" s="13">
        <v>12607000</v>
      </c>
      <c r="K69" s="4"/>
      <c r="L69" s="4"/>
      <c r="M69" s="4"/>
      <c r="N69"/>
      <c r="O69"/>
      <c r="P69" s="10"/>
      <c r="S69" s="25" t="s">
        <v>341</v>
      </c>
      <c r="T69" s="25">
        <v>4057049</v>
      </c>
      <c r="V69" s="28" t="str">
        <f>"Total Debt -"</f>
        <v>Total Debt -</v>
      </c>
      <c r="X69" s="47">
        <f>F44</f>
        <v>67.686545022993599</v>
      </c>
    </row>
    <row r="70" spans="3:28" ht="11.25" customHeight="1" x14ac:dyDescent="0.2">
      <c r="C70" s="39">
        <v>18630</v>
      </c>
      <c r="D70" s="3" t="s">
        <v>136</v>
      </c>
      <c r="F70" s="13">
        <v>1541000</v>
      </c>
      <c r="G70" s="56">
        <v>1397000</v>
      </c>
      <c r="H70" s="13">
        <v>1390000</v>
      </c>
      <c r="I70" s="13">
        <v>1552000</v>
      </c>
      <c r="J70" s="13">
        <v>1454000</v>
      </c>
      <c r="K70"/>
      <c r="L70"/>
      <c r="M70"/>
      <c r="N70"/>
      <c r="O70"/>
      <c r="P70" s="10"/>
      <c r="S70" s="25" t="s">
        <v>14</v>
      </c>
      <c r="T70" s="25">
        <v>4010420</v>
      </c>
      <c r="V70" s="118" t="s">
        <v>212</v>
      </c>
    </row>
    <row r="71" spans="3:28" ht="11.25" customHeight="1" x14ac:dyDescent="0.2">
      <c r="C71" s="39">
        <v>18631</v>
      </c>
      <c r="D71" s="3" t="s">
        <v>137</v>
      </c>
      <c r="F71" s="13">
        <v>422000</v>
      </c>
      <c r="G71" s="56">
        <v>356000</v>
      </c>
      <c r="H71" s="13">
        <v>427000</v>
      </c>
      <c r="I71" s="13">
        <v>446000</v>
      </c>
      <c r="J71" s="13">
        <v>443000</v>
      </c>
      <c r="K71"/>
      <c r="L71"/>
      <c r="M71"/>
      <c r="N71"/>
      <c r="O71"/>
      <c r="P71" s="10"/>
      <c r="S71" s="25" t="s">
        <v>15</v>
      </c>
      <c r="T71" s="25">
        <v>4065694</v>
      </c>
      <c r="V71" s="28" t="s">
        <v>211</v>
      </c>
      <c r="X71" s="27">
        <f>IF(ISNUMBER(F52),F52,NA())</f>
        <v>7.1745005351409201</v>
      </c>
      <c r="Y71" s="27">
        <f>IF(ISNUMBER(G52),G52,NA())</f>
        <v>6.0234350300347801</v>
      </c>
      <c r="Z71" s="27">
        <f>IF(ISNUMBER(H52),H52,NA())</f>
        <v>4.68529501216545</v>
      </c>
      <c r="AA71" s="27">
        <f>IF(ISNUMBER(I52),I52,NA())</f>
        <v>4.5335003396739104</v>
      </c>
      <c r="AB71" s="27">
        <f>IF(ISNUMBER(J52),J52,NA())</f>
        <v>4.2095233998623502</v>
      </c>
    </row>
    <row r="72" spans="3:28" ht="11.25" customHeight="1" x14ac:dyDescent="0.2">
      <c r="C72" s="39">
        <v>18632</v>
      </c>
      <c r="D72" s="3" t="s">
        <v>138</v>
      </c>
      <c r="E72" s="5"/>
      <c r="F72" s="13">
        <v>2420000</v>
      </c>
      <c r="G72" s="56">
        <v>2305000</v>
      </c>
      <c r="H72" s="13">
        <v>2401000</v>
      </c>
      <c r="I72" s="13">
        <v>2451000</v>
      </c>
      <c r="J72" s="13">
        <v>2270000</v>
      </c>
      <c r="K72"/>
      <c r="L72"/>
      <c r="M72"/>
      <c r="N72"/>
      <c r="O72"/>
      <c r="P72" s="10"/>
      <c r="S72" s="25" t="s">
        <v>272</v>
      </c>
      <c r="T72" s="25">
        <v>4082886</v>
      </c>
    </row>
    <row r="73" spans="3:28" ht="11.25" customHeight="1" x14ac:dyDescent="0.2">
      <c r="C73" s="39">
        <v>18636</v>
      </c>
      <c r="D73" s="3" t="s">
        <v>139</v>
      </c>
      <c r="F73" s="13">
        <v>1377000</v>
      </c>
      <c r="G73" s="56">
        <v>1292000</v>
      </c>
      <c r="H73" s="13">
        <v>1263000</v>
      </c>
      <c r="I73" s="13">
        <v>1124000</v>
      </c>
      <c r="J73" s="13">
        <v>1030000</v>
      </c>
      <c r="K73"/>
      <c r="L73"/>
      <c r="M73"/>
      <c r="N73"/>
      <c r="O73"/>
      <c r="P73" s="10"/>
      <c r="S73" s="25" t="s">
        <v>397</v>
      </c>
      <c r="T73" s="25">
        <v>4235589</v>
      </c>
    </row>
    <row r="74" spans="3:28" ht="11.25" customHeight="1" x14ac:dyDescent="0.2">
      <c r="C74" s="39">
        <v>18635</v>
      </c>
      <c r="D74" s="3" t="s">
        <v>140</v>
      </c>
      <c r="F74" s="13">
        <v>7245000</v>
      </c>
      <c r="G74" s="56">
        <v>4086000</v>
      </c>
      <c r="H74" s="13">
        <v>5034000</v>
      </c>
      <c r="I74" s="13">
        <v>6613000</v>
      </c>
      <c r="J74" s="13">
        <v>5267000</v>
      </c>
      <c r="K74"/>
      <c r="L74"/>
      <c r="M74"/>
      <c r="N74"/>
      <c r="O74"/>
      <c r="P74" s="10"/>
      <c r="S74" s="25" t="s">
        <v>289</v>
      </c>
      <c r="T74" s="25">
        <v>4304864</v>
      </c>
    </row>
    <row r="75" spans="3:28" ht="11.25" customHeight="1" x14ac:dyDescent="0.2">
      <c r="C75" s="39">
        <v>18634</v>
      </c>
      <c r="D75" s="3" t="s">
        <v>141</v>
      </c>
      <c r="F75" s="13">
        <v>13436000</v>
      </c>
      <c r="G75" s="56">
        <v>9831000</v>
      </c>
      <c r="H75" s="13">
        <v>10929000</v>
      </c>
      <c r="I75" s="13">
        <v>12591000</v>
      </c>
      <c r="J75" s="13">
        <v>10855000</v>
      </c>
      <c r="K75"/>
      <c r="L75"/>
      <c r="M75"/>
      <c r="N75"/>
      <c r="O75"/>
      <c r="P75" s="10"/>
      <c r="S75" s="25" t="s">
        <v>16</v>
      </c>
      <c r="T75" s="25">
        <v>4056958</v>
      </c>
    </row>
    <row r="76" spans="3:28" ht="11.25" customHeight="1" x14ac:dyDescent="0.2">
      <c r="C76" s="39">
        <v>6200</v>
      </c>
      <c r="D76" s="3" t="s">
        <v>142</v>
      </c>
      <c r="F76" s="13">
        <v>2803000</v>
      </c>
      <c r="G76" s="56">
        <v>3163000</v>
      </c>
      <c r="H76" s="13">
        <v>3288000</v>
      </c>
      <c r="I76" s="13">
        <v>2944000</v>
      </c>
      <c r="J76" s="13">
        <v>2906000</v>
      </c>
      <c r="K76"/>
      <c r="L76"/>
      <c r="M76"/>
      <c r="N76"/>
      <c r="O76"/>
      <c r="P76" s="10"/>
      <c r="S76" s="25" t="s">
        <v>313</v>
      </c>
      <c r="T76" s="25">
        <v>4246977</v>
      </c>
    </row>
    <row r="77" spans="3:28" ht="11.25" customHeight="1" x14ac:dyDescent="0.2">
      <c r="C77" s="39">
        <v>28017</v>
      </c>
      <c r="D77" s="3" t="s">
        <v>151</v>
      </c>
      <c r="E77"/>
      <c r="F77" s="13">
        <v>3229000</v>
      </c>
      <c r="G77" s="56">
        <v>3206000</v>
      </c>
      <c r="H77" s="13">
        <v>3321000</v>
      </c>
      <c r="I77" s="13">
        <v>2971000</v>
      </c>
      <c r="J77" s="13">
        <v>2947000</v>
      </c>
      <c r="K77"/>
      <c r="L77"/>
      <c r="M77"/>
      <c r="N77"/>
      <c r="O77"/>
      <c r="P77" s="10"/>
      <c r="S77" s="25" t="s">
        <v>273</v>
      </c>
      <c r="T77" s="25">
        <v>4142320</v>
      </c>
    </row>
    <row r="78" spans="3:28" ht="11.25" customHeight="1" x14ac:dyDescent="0.2">
      <c r="C78" s="39">
        <v>4424</v>
      </c>
      <c r="D78" s="3" t="s">
        <v>143</v>
      </c>
      <c r="F78" s="13">
        <v>656000</v>
      </c>
      <c r="G78" s="56">
        <v>1082000</v>
      </c>
      <c r="H78" s="13">
        <v>1324000</v>
      </c>
      <c r="I78" s="13">
        <v>1216000</v>
      </c>
      <c r="J78" s="13">
        <v>1287000</v>
      </c>
      <c r="K78"/>
      <c r="L78"/>
      <c r="M78"/>
      <c r="N78"/>
      <c r="O78"/>
      <c r="P78" s="10"/>
      <c r="S78" s="25" t="s">
        <v>274</v>
      </c>
      <c r="T78" s="25">
        <v>4237697</v>
      </c>
    </row>
    <row r="79" spans="3:28" ht="11.25" customHeight="1" x14ac:dyDescent="0.2">
      <c r="C79" s="39">
        <v>4427</v>
      </c>
      <c r="D79" s="3" t="s">
        <v>144</v>
      </c>
      <c r="F79" s="13">
        <v>-130000</v>
      </c>
      <c r="G79" s="56">
        <v>37000</v>
      </c>
      <c r="H79" s="13">
        <v>152000</v>
      </c>
      <c r="I79" s="13">
        <v>98000</v>
      </c>
      <c r="J79" s="13">
        <v>175000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786000</v>
      </c>
      <c r="G81" s="93">
        <v>1045000</v>
      </c>
      <c r="H81" s="92">
        <v>1172000</v>
      </c>
      <c r="I81" s="92">
        <v>1118000</v>
      </c>
      <c r="J81" s="92">
        <v>1112000</v>
      </c>
      <c r="K81"/>
      <c r="L81"/>
      <c r="M81"/>
      <c r="N81"/>
      <c r="O81"/>
      <c r="P81" s="10"/>
      <c r="S81" s="25" t="s">
        <v>276</v>
      </c>
      <c r="T81" s="25">
        <v>4276419</v>
      </c>
    </row>
    <row r="82" spans="3:20" ht="11.25" customHeight="1" x14ac:dyDescent="0.2">
      <c r="C82" s="39">
        <v>833</v>
      </c>
      <c r="D82" s="94" t="s">
        <v>147</v>
      </c>
      <c r="E82" s="95"/>
      <c r="F82" s="96">
        <v>903000</v>
      </c>
      <c r="G82" s="97">
        <v>1371000</v>
      </c>
      <c r="H82" s="96">
        <v>1172000</v>
      </c>
      <c r="I82" s="96">
        <v>1118000</v>
      </c>
      <c r="J82" s="96">
        <v>1112000</v>
      </c>
      <c r="K82"/>
      <c r="L82"/>
      <c r="M82"/>
      <c r="N82"/>
      <c r="O82"/>
      <c r="P82" s="10"/>
      <c r="S82" s="25" t="s">
        <v>17</v>
      </c>
      <c r="T82" s="25">
        <v>4057059</v>
      </c>
    </row>
    <row r="83" spans="3:20" ht="11.25" customHeight="1" x14ac:dyDescent="0.2">
      <c r="C83" s="39">
        <v>47814</v>
      </c>
      <c r="D83" s="32" t="s">
        <v>191</v>
      </c>
      <c r="F83" s="13">
        <v>-4000</v>
      </c>
      <c r="G83" s="56">
        <v>3000</v>
      </c>
      <c r="H83" s="13">
        <v>3000</v>
      </c>
      <c r="I83" s="13">
        <v>-2000</v>
      </c>
      <c r="J83" s="13">
        <v>-22000</v>
      </c>
      <c r="K83" s="16"/>
      <c r="L83"/>
      <c r="M83"/>
      <c r="N83"/>
      <c r="O83"/>
      <c r="P83" s="10"/>
      <c r="S83" s="25" t="s">
        <v>18</v>
      </c>
      <c r="T83" s="25">
        <v>4057141</v>
      </c>
    </row>
    <row r="84" spans="3:20" ht="11.25" customHeight="1" x14ac:dyDescent="0.2">
      <c r="C84" s="39">
        <v>47813</v>
      </c>
      <c r="D84" s="29" t="s">
        <v>192</v>
      </c>
      <c r="E84"/>
      <c r="F84" s="13">
        <v>907000</v>
      </c>
      <c r="G84" s="56">
        <v>1368000</v>
      </c>
      <c r="H84" s="13">
        <v>1169000</v>
      </c>
      <c r="I84" s="13">
        <v>1120000</v>
      </c>
      <c r="J84" s="13">
        <v>1134000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3317000</v>
      </c>
      <c r="G87" s="56">
        <v>3498000</v>
      </c>
      <c r="H87" s="13">
        <v>3086000</v>
      </c>
      <c r="I87" s="13">
        <v>3260000</v>
      </c>
      <c r="J87" s="13">
        <v>3081000</v>
      </c>
      <c r="K87"/>
      <c r="L87"/>
      <c r="M87"/>
      <c r="N87"/>
      <c r="O87"/>
      <c r="P87" s="10"/>
      <c r="S87" s="25" t="s">
        <v>21</v>
      </c>
      <c r="T87" s="25">
        <v>4057039</v>
      </c>
    </row>
    <row r="88" spans="3:20" ht="11.25" customHeight="1" x14ac:dyDescent="0.2">
      <c r="C88" s="39">
        <v>18807</v>
      </c>
      <c r="D88" s="3" t="s">
        <v>153</v>
      </c>
      <c r="E88"/>
      <c r="F88" s="13">
        <v>26614000</v>
      </c>
      <c r="G88" s="56">
        <v>24173000</v>
      </c>
      <c r="H88" s="13">
        <v>25100000</v>
      </c>
      <c r="I88" s="13">
        <v>21279000</v>
      </c>
      <c r="J88" s="13">
        <v>20331000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2452000</v>
      </c>
      <c r="G90" s="56">
        <v>2228000</v>
      </c>
      <c r="H90" s="13">
        <v>3788000</v>
      </c>
      <c r="I90" s="13">
        <v>3368000</v>
      </c>
      <c r="J90" s="13">
        <v>2797000</v>
      </c>
      <c r="K90"/>
      <c r="L90"/>
      <c r="M90"/>
      <c r="N90"/>
      <c r="O90"/>
      <c r="P90" s="10"/>
      <c r="S90" s="25" t="s">
        <v>290</v>
      </c>
      <c r="T90" s="25">
        <v>4056937</v>
      </c>
    </row>
    <row r="91" spans="3:20" ht="11.25" customHeight="1" x14ac:dyDescent="0.2">
      <c r="C91" s="39">
        <v>3706</v>
      </c>
      <c r="D91" s="23" t="s">
        <v>156</v>
      </c>
      <c r="E91" s="10"/>
      <c r="F91" s="92">
        <v>2597000</v>
      </c>
      <c r="G91" s="93">
        <v>2625000</v>
      </c>
      <c r="H91" s="92">
        <v>5243000</v>
      </c>
      <c r="I91" s="92">
        <v>3513000</v>
      </c>
      <c r="J91" s="92">
        <v>3550000</v>
      </c>
      <c r="K91"/>
      <c r="L91"/>
      <c r="M91"/>
      <c r="N91"/>
      <c r="O91"/>
      <c r="P91" s="10"/>
      <c r="S91" s="25" t="s">
        <v>23</v>
      </c>
      <c r="T91" s="25">
        <v>4056982</v>
      </c>
    </row>
    <row r="92" spans="3:20" ht="11.25" customHeight="1" x14ac:dyDescent="0.2">
      <c r="C92" s="39">
        <v>220</v>
      </c>
      <c r="D92" s="98" t="s">
        <v>157</v>
      </c>
      <c r="E92" s="95"/>
      <c r="F92" s="96">
        <v>39719000</v>
      </c>
      <c r="G92" s="97">
        <v>45496000</v>
      </c>
      <c r="H92" s="96">
        <v>42268000</v>
      </c>
      <c r="I92" s="96">
        <v>36288000</v>
      </c>
      <c r="J92" s="96">
        <v>33767000</v>
      </c>
      <c r="K92"/>
      <c r="L92"/>
      <c r="M92"/>
      <c r="N92"/>
      <c r="O92"/>
      <c r="P92" s="10"/>
      <c r="S92" s="25" t="s">
        <v>24</v>
      </c>
      <c r="T92" s="25">
        <v>4004172</v>
      </c>
    </row>
    <row r="93" spans="3:20" ht="11.25" customHeight="1" x14ac:dyDescent="0.2">
      <c r="C93" s="39">
        <v>6361</v>
      </c>
      <c r="D93" s="3" t="s">
        <v>158</v>
      </c>
      <c r="E93"/>
      <c r="F93" s="13">
        <v>6346000</v>
      </c>
      <c r="G93" s="56">
        <v>2691000</v>
      </c>
      <c r="H93" s="13">
        <v>3997000</v>
      </c>
      <c r="I93" s="13">
        <v>4438000</v>
      </c>
      <c r="J93" s="13">
        <v>2812000</v>
      </c>
      <c r="K93"/>
      <c r="L93"/>
      <c r="M93"/>
      <c r="N93"/>
      <c r="O93"/>
      <c r="P93" s="10"/>
      <c r="S93" s="25" t="s">
        <v>25</v>
      </c>
      <c r="T93" s="25">
        <v>4000672</v>
      </c>
    </row>
    <row r="94" spans="3:20" ht="11.25" customHeight="1" x14ac:dyDescent="0.2">
      <c r="C94" s="39">
        <v>6148</v>
      </c>
      <c r="D94" s="3" t="s">
        <v>159</v>
      </c>
      <c r="E94"/>
      <c r="F94" s="13">
        <v>14605000</v>
      </c>
      <c r="G94" s="56">
        <v>19084000</v>
      </c>
      <c r="H94" s="13">
        <v>16062000</v>
      </c>
      <c r="I94" s="13">
        <v>12134000</v>
      </c>
      <c r="J94" s="13">
        <v>12185000</v>
      </c>
      <c r="K94"/>
      <c r="L94"/>
      <c r="M94"/>
      <c r="N94"/>
      <c r="O94"/>
      <c r="P94" s="10"/>
      <c r="S94" s="25" t="s">
        <v>26</v>
      </c>
      <c r="T94" s="25">
        <v>4059402</v>
      </c>
    </row>
    <row r="95" spans="3:20" ht="11.25" customHeight="1" x14ac:dyDescent="0.2">
      <c r="C95" s="39">
        <v>18082</v>
      </c>
      <c r="D95" s="3" t="s">
        <v>160</v>
      </c>
      <c r="E95"/>
      <c r="F95" s="13">
        <v>3931000</v>
      </c>
      <c r="G95" s="56">
        <v>4334000</v>
      </c>
      <c r="H95" s="13">
        <v>3435000</v>
      </c>
      <c r="I95" s="13">
        <v>3127000</v>
      </c>
      <c r="J95" s="13">
        <v>2910000</v>
      </c>
      <c r="K95"/>
      <c r="L95"/>
      <c r="M95"/>
      <c r="N95"/>
      <c r="O95"/>
      <c r="P95" s="10"/>
      <c r="S95" s="25" t="s">
        <v>27</v>
      </c>
      <c r="T95" s="25">
        <v>4057080</v>
      </c>
    </row>
    <row r="96" spans="3:20" ht="11.25" customHeight="1" x14ac:dyDescent="0.2">
      <c r="C96" s="39">
        <v>845</v>
      </c>
      <c r="D96" s="3" t="s">
        <v>174</v>
      </c>
      <c r="E96"/>
      <c r="F96" s="13">
        <v>18251000</v>
      </c>
      <c r="G96" s="56">
        <v>19607000</v>
      </c>
      <c r="H96" s="13">
        <v>17610000</v>
      </c>
      <c r="I96" s="13">
        <v>14242000</v>
      </c>
      <c r="J96" s="13">
        <v>12915000</v>
      </c>
      <c r="K96"/>
      <c r="L96"/>
      <c r="M96"/>
      <c r="N96"/>
      <c r="O96"/>
      <c r="P96" s="10"/>
      <c r="S96" s="25" t="s">
        <v>28</v>
      </c>
      <c r="T96" s="25">
        <v>4057041</v>
      </c>
    </row>
    <row r="97" spans="3:20" ht="11.25" customHeight="1" x14ac:dyDescent="0.2">
      <c r="C97" s="39">
        <v>49691</v>
      </c>
      <c r="D97" s="32" t="s">
        <v>193</v>
      </c>
      <c r="E97"/>
      <c r="F97" s="13">
        <v>8705000</v>
      </c>
      <c r="G97" s="56">
        <v>12425000</v>
      </c>
      <c r="H97" s="13">
        <v>11672000</v>
      </c>
      <c r="I97" s="13">
        <v>10237000</v>
      </c>
      <c r="J97" s="13">
        <v>9512000</v>
      </c>
      <c r="K97"/>
      <c r="L97"/>
      <c r="M97"/>
      <c r="N97"/>
      <c r="O97"/>
      <c r="P97" s="10"/>
      <c r="S97" s="25" t="s">
        <v>432</v>
      </c>
      <c r="T97" s="25">
        <v>4072145</v>
      </c>
    </row>
    <row r="98" spans="3:20" ht="11.25" customHeight="1" x14ac:dyDescent="0.2">
      <c r="C98" s="48">
        <v>47772</v>
      </c>
      <c r="D98" s="99" t="s">
        <v>194</v>
      </c>
      <c r="E98" s="10"/>
      <c r="F98" s="92">
        <v>8000</v>
      </c>
      <c r="G98" s="93">
        <v>164000</v>
      </c>
      <c r="H98" s="92">
        <v>164000</v>
      </c>
      <c r="I98" s="92">
        <v>480000</v>
      </c>
      <c r="J98" s="92">
        <v>478000</v>
      </c>
      <c r="K98"/>
      <c r="L98"/>
      <c r="M98"/>
      <c r="N98"/>
      <c r="O98"/>
      <c r="P98" s="10"/>
      <c r="S98" s="25" t="s">
        <v>29</v>
      </c>
      <c r="T98" s="25">
        <v>4057081</v>
      </c>
    </row>
    <row r="99" spans="3:20" ht="11.25" customHeight="1" x14ac:dyDescent="0.2">
      <c r="C99" s="39">
        <v>3800</v>
      </c>
      <c r="D99" s="94" t="s">
        <v>161</v>
      </c>
      <c r="E99" s="95"/>
      <c r="F99" s="96">
        <v>8713000</v>
      </c>
      <c r="G99" s="97">
        <v>12589000</v>
      </c>
      <c r="H99" s="96">
        <v>11836000</v>
      </c>
      <c r="I99" s="96">
        <v>10717000</v>
      </c>
      <c r="J99" s="96">
        <v>9990000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26964000</v>
      </c>
      <c r="G101" s="56">
        <v>32196000</v>
      </c>
      <c r="H101" s="13">
        <v>29446000</v>
      </c>
      <c r="I101" s="13">
        <v>24959000</v>
      </c>
      <c r="J101" s="13">
        <v>22905000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3067000</v>
      </c>
      <c r="G104" s="56">
        <v>3697000</v>
      </c>
      <c r="H104" s="13">
        <v>2649000</v>
      </c>
      <c r="I104" s="13">
        <v>2680000</v>
      </c>
      <c r="J104" s="13">
        <v>2117000</v>
      </c>
      <c r="K104"/>
      <c r="L104"/>
      <c r="M104"/>
      <c r="N104"/>
      <c r="O104"/>
      <c r="P104" s="10"/>
      <c r="S104" s="25" t="s">
        <v>411</v>
      </c>
      <c r="T104" s="25">
        <v>4057043</v>
      </c>
    </row>
    <row r="105" spans="3:20" ht="11.25" customHeight="1" x14ac:dyDescent="0.2">
      <c r="C105" s="39">
        <v>4993</v>
      </c>
      <c r="D105" s="3" t="s">
        <v>169</v>
      </c>
      <c r="E105"/>
      <c r="F105" s="13">
        <v>-3863000</v>
      </c>
      <c r="G105" s="56">
        <v>-4070000</v>
      </c>
      <c r="H105" s="13">
        <v>-5732000</v>
      </c>
      <c r="I105" s="13">
        <v>-3347000</v>
      </c>
      <c r="J105" s="13">
        <v>-2562000</v>
      </c>
      <c r="K105"/>
      <c r="L105"/>
      <c r="M105"/>
      <c r="N105"/>
      <c r="O105"/>
      <c r="P105" s="10"/>
      <c r="S105" s="25" t="s">
        <v>262</v>
      </c>
      <c r="T105" s="25">
        <v>4057083</v>
      </c>
    </row>
    <row r="106" spans="3:20" ht="11.25" customHeight="1" x14ac:dyDescent="0.2">
      <c r="C106" s="39">
        <v>4992</v>
      </c>
      <c r="D106" s="3" t="s">
        <v>170</v>
      </c>
      <c r="E106"/>
      <c r="F106" s="13">
        <v>315000</v>
      </c>
      <c r="G106" s="56">
        <v>796000</v>
      </c>
      <c r="H106" s="13">
        <v>3100000</v>
      </c>
      <c r="I106" s="13">
        <v>654000</v>
      </c>
      <c r="J106" s="13">
        <v>421000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-481000</v>
      </c>
      <c r="G108" s="56">
        <v>423000</v>
      </c>
      <c r="H108" s="13">
        <v>17000</v>
      </c>
      <c r="I108" s="13">
        <v>-13000</v>
      </c>
      <c r="J108" s="13">
        <v>-24000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2.0249190621014401</v>
      </c>
      <c r="G111" s="55">
        <v>3.12849416972823</v>
      </c>
      <c r="H111" s="14">
        <v>3.1065284809287799</v>
      </c>
      <c r="I111" s="14">
        <v>3.2291023572014002</v>
      </c>
      <c r="J111" s="14">
        <v>3.4030572429727801</v>
      </c>
      <c r="K111"/>
      <c r="L111"/>
      <c r="M111"/>
      <c r="N111"/>
      <c r="O111"/>
      <c r="P111" s="10"/>
      <c r="S111" s="25" t="s">
        <v>292</v>
      </c>
      <c r="T111" s="25">
        <v>4062444</v>
      </c>
    </row>
    <row r="112" spans="3:20" ht="11.25" customHeight="1" x14ac:dyDescent="0.2">
      <c r="C112" s="39">
        <v>284</v>
      </c>
      <c r="D112" s="3" t="s">
        <v>167</v>
      </c>
      <c r="E112"/>
      <c r="F112" s="14">
        <v>8.1199559382235904</v>
      </c>
      <c r="G112" s="55">
        <v>11.288479945657199</v>
      </c>
      <c r="H112" s="14">
        <v>10.710654679628499</v>
      </c>
      <c r="I112" s="14">
        <v>10.717923522151301</v>
      </c>
      <c r="J112" s="14">
        <v>11.4472482081505</v>
      </c>
      <c r="K112"/>
      <c r="L112"/>
      <c r="M112"/>
      <c r="N112"/>
      <c r="O112"/>
      <c r="P112" s="10"/>
      <c r="S112" s="25" t="s">
        <v>36</v>
      </c>
      <c r="T112" s="25">
        <v>4057103</v>
      </c>
    </row>
    <row r="113" spans="2:20" ht="11.25" customHeight="1" x14ac:dyDescent="0.2">
      <c r="C113" s="39">
        <v>18791</v>
      </c>
      <c r="D113" s="76" t="s">
        <v>173</v>
      </c>
      <c r="E113" s="61"/>
      <c r="F113" s="100">
        <v>2.8913695181450998</v>
      </c>
      <c r="G113" s="101">
        <v>4.3946181153787602</v>
      </c>
      <c r="H113" s="100">
        <v>4.4482187673461997</v>
      </c>
      <c r="I113" s="100">
        <v>4.7018746517227203</v>
      </c>
      <c r="J113" s="100">
        <v>5.0667517200528502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1920F8C2-5BCD-4309-BBB1-0CF4B767321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0A74-8FDE-4B9B-B5A1-92DC6DC25607}">
  <sheetPr codeName="Sheet17">
    <outlinePr summaryRight="0"/>
    <pageSetUpPr autoPageBreaks="0"/>
  </sheetPr>
  <dimension ref="A1:AB460"/>
  <sheetViews>
    <sheetView showGridLines="0" topLeftCell="A4"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35</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Duke Energy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_xll.SNL.Clients.Office.Excel.Functions.SNLTable(1,DUK!F20:G20,DUK!C24:C35,DUK!F21:G21,,"Options:Curr=USD,Mag=SNLstandard,ConvMethod=SNLrecommended")</f>
        <v>SNLTable</v>
      </c>
      <c r="D20" s="10"/>
      <c r="E20" s="10"/>
      <c r="F20" s="22">
        <f>VLOOKUP(V40,S:T,2,FALSE)</f>
        <v>4121470</v>
      </c>
      <c r="G20" s="51">
        <f>F20</f>
        <v>4121470</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Duke Energy Corporation</v>
      </c>
    </row>
    <row r="25" spans="3:27" ht="11.25" customHeight="1" x14ac:dyDescent="0.2">
      <c r="C25" s="39">
        <v>44942</v>
      </c>
      <c r="D25" s="23" t="s">
        <v>127</v>
      </c>
      <c r="E25" s="10"/>
      <c r="F25" s="74" t="s">
        <v>375</v>
      </c>
      <c r="G25" s="75" t="s">
        <v>375</v>
      </c>
      <c r="H25" s="129"/>
      <c r="I25"/>
      <c r="J25"/>
      <c r="K25"/>
      <c r="L25"/>
      <c r="M25"/>
      <c r="N25"/>
      <c r="O25"/>
      <c r="P25" s="10"/>
    </row>
    <row r="26" spans="3:27" ht="11.25" customHeight="1" x14ac:dyDescent="0.2">
      <c r="C26" s="39">
        <v>44944</v>
      </c>
      <c r="D26" s="76" t="s">
        <v>126</v>
      </c>
      <c r="E26" s="61"/>
      <c r="F26" s="77">
        <v>44222</v>
      </c>
      <c r="G26" s="78">
        <v>44281</v>
      </c>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375</v>
      </c>
      <c r="G28" s="52" t="s">
        <v>375</v>
      </c>
      <c r="H28" s="129"/>
      <c r="I28"/>
      <c r="J28"/>
      <c r="K28"/>
      <c r="L28"/>
      <c r="M28"/>
      <c r="N28"/>
      <c r="O28"/>
      <c r="P28" s="10"/>
    </row>
    <row r="29" spans="3:27" ht="11.25" customHeight="1" x14ac:dyDescent="0.2">
      <c r="C29" s="48">
        <v>44952</v>
      </c>
      <c r="D29" s="76" t="s">
        <v>126</v>
      </c>
      <c r="E29" s="61"/>
      <c r="F29" s="77">
        <v>44222</v>
      </c>
      <c r="G29" s="78">
        <v>44281</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41115</v>
      </c>
      <c r="G35" s="53">
        <v>44281</v>
      </c>
      <c r="H35" s="130"/>
      <c r="I35" s="10"/>
      <c r="J35"/>
      <c r="K35"/>
      <c r="L35"/>
      <c r="M35"/>
      <c r="N35"/>
      <c r="O35"/>
      <c r="P35" s="10"/>
    </row>
    <row r="36" spans="3:24" ht="11.25" hidden="1" customHeight="1" outlineLevel="1" x14ac:dyDescent="0.2">
      <c r="C36" s="12" t="str">
        <f>_xll.SNL.Clients.Office.Excel.Functions.SNLTable(1,DUK!F36:J36,DUK!C41:C113,DUK!F37:J37,,"Options:Curr=USD,Mag=SNLstandard,ConvMethod=SNLrecommended")</f>
        <v>SNLTable</v>
      </c>
      <c r="E36"/>
      <c r="F36" s="11">
        <f>F20</f>
        <v>4121470</v>
      </c>
      <c r="G36" s="54">
        <f>F20</f>
        <v>4121470</v>
      </c>
      <c r="H36" s="11">
        <f>F20</f>
        <v>4121470</v>
      </c>
      <c r="I36" s="11">
        <f>F20</f>
        <v>4121470</v>
      </c>
      <c r="J36" s="11">
        <f>F20</f>
        <v>4121470</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Duke Energy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39.5663231160487</v>
      </c>
      <c r="G42" s="55">
        <v>40.519407248076</v>
      </c>
      <c r="H42" s="31">
        <v>40.468372244073201</v>
      </c>
      <c r="I42" s="14">
        <v>43.053658632446698</v>
      </c>
      <c r="J42" s="14">
        <v>43.397207290572801</v>
      </c>
      <c r="K42"/>
      <c r="L42"/>
      <c r="M42"/>
      <c r="N42"/>
      <c r="O42"/>
      <c r="P42" s="10"/>
      <c r="S42" s="25" t="s">
        <v>336</v>
      </c>
      <c r="T42" s="25">
        <v>4056935</v>
      </c>
      <c r="V42" s="8" t="str">
        <f>_xll.SNL.Clients.Office.Excel.Functions.SNLTable(1,DUK!X42,DUK!W48:W56,DUK!X43,,"Options:Curr=USD,Mag=SNLstandard,ConvMethod=SNLrecommended")</f>
        <v>SNLTable</v>
      </c>
      <c r="W42" s="3"/>
      <c r="X42" s="7">
        <f>F36</f>
        <v>4121470</v>
      </c>
    </row>
    <row r="43" spans="3:24" ht="11.25" customHeight="1" x14ac:dyDescent="0.2">
      <c r="C43" s="39">
        <v>18869</v>
      </c>
      <c r="D43" s="3" t="s">
        <v>197</v>
      </c>
      <c r="E43"/>
      <c r="F43" s="14">
        <v>1.67313612635524</v>
      </c>
      <c r="G43" s="55">
        <v>1.7630931706585999</v>
      </c>
      <c r="H43" s="31">
        <v>1.76992747086205</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57.2212555213492</v>
      </c>
      <c r="G44" s="55">
        <v>56.642012747163598</v>
      </c>
      <c r="H44" s="31">
        <v>56.743225201169103</v>
      </c>
      <c r="I44" s="14">
        <v>56.929637526652499</v>
      </c>
      <c r="J44" s="14">
        <v>56.604872165441499</v>
      </c>
      <c r="K44"/>
      <c r="L44"/>
      <c r="M44"/>
      <c r="N44"/>
      <c r="O44"/>
      <c r="P44" s="10"/>
      <c r="S44" s="25" t="s">
        <v>409</v>
      </c>
      <c r="T44" s="25">
        <v>4024697</v>
      </c>
      <c r="V44" s="3"/>
      <c r="W44" s="3"/>
      <c r="X44" s="7">
        <v>1</v>
      </c>
    </row>
    <row r="45" spans="3:24" ht="11.25" customHeight="1" x14ac:dyDescent="0.2">
      <c r="C45" s="39">
        <v>18861</v>
      </c>
      <c r="D45" s="3" t="s">
        <v>164</v>
      </c>
      <c r="E45"/>
      <c r="F45" s="14">
        <v>51.467340382813497</v>
      </c>
      <c r="G45" s="55">
        <v>50.217301233283699</v>
      </c>
      <c r="H45" s="31">
        <v>50.893984772489397</v>
      </c>
      <c r="I45" s="14">
        <v>50.232379904296799</v>
      </c>
      <c r="J45" s="14">
        <v>50.983062830763501</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2.2844387755101998</v>
      </c>
      <c r="G47" s="55">
        <v>2.0021987686895302</v>
      </c>
      <c r="H47" s="14">
        <v>2.41599661447313</v>
      </c>
      <c r="I47" s="14">
        <v>2.0776053215077601</v>
      </c>
      <c r="J47" s="14">
        <v>2.66083254493851</v>
      </c>
      <c r="K47"/>
      <c r="L47"/>
      <c r="M47"/>
      <c r="N47"/>
      <c r="O47"/>
      <c r="P47" s="10"/>
      <c r="S47" s="25" t="s">
        <v>216</v>
      </c>
      <c r="T47" s="25">
        <v>4056955</v>
      </c>
      <c r="V47" s="3"/>
      <c r="W47" s="3"/>
      <c r="X47" s="7"/>
    </row>
    <row r="48" spans="3:24" ht="11.25" customHeight="1" x14ac:dyDescent="0.2">
      <c r="C48" s="39">
        <v>18778</v>
      </c>
      <c r="D48" s="3" t="s">
        <v>198</v>
      </c>
      <c r="E48"/>
      <c r="F48" s="14">
        <v>2.18592351505289</v>
      </c>
      <c r="G48" s="55">
        <v>1.9122217555648899</v>
      </c>
      <c r="H48" s="14">
        <v>2.3747920133111502</v>
      </c>
      <c r="I48" s="14">
        <v>2.0776053215077601</v>
      </c>
      <c r="J48" s="14">
        <v>2.66083254493851</v>
      </c>
      <c r="K48" s="4"/>
      <c r="L48" s="4"/>
      <c r="M48" s="4"/>
      <c r="N48" s="4"/>
      <c r="O48" s="4"/>
      <c r="P48" s="44"/>
      <c r="Q48" s="44"/>
      <c r="S48" s="25" t="s">
        <v>5</v>
      </c>
      <c r="T48" s="25">
        <v>4022309</v>
      </c>
      <c r="V48" s="17" t="s">
        <v>175</v>
      </c>
      <c r="W48" s="114">
        <v>7597</v>
      </c>
      <c r="X48" s="20">
        <v>6691000</v>
      </c>
    </row>
    <row r="49" spans="3:28" ht="11.25" customHeight="1" x14ac:dyDescent="0.2">
      <c r="C49" s="39">
        <v>7270</v>
      </c>
      <c r="D49" s="3" t="s">
        <v>149</v>
      </c>
      <c r="E49"/>
      <c r="F49" s="14">
        <v>5.1346491228070201</v>
      </c>
      <c r="G49" s="55">
        <v>3.9255319148936199</v>
      </c>
      <c r="H49" s="14">
        <v>5.2073502722323104</v>
      </c>
      <c r="I49" s="14">
        <v>4.7101241642788896</v>
      </c>
      <c r="J49" s="14">
        <v>5.1852970795569</v>
      </c>
      <c r="K49"/>
      <c r="L49"/>
      <c r="M49"/>
      <c r="N49"/>
      <c r="O49"/>
      <c r="P49" s="10"/>
      <c r="S49" s="25" t="s">
        <v>6</v>
      </c>
      <c r="T49" s="25">
        <v>4057038</v>
      </c>
      <c r="V49" s="17" t="s">
        <v>176</v>
      </c>
      <c r="W49" s="114">
        <v>7598</v>
      </c>
      <c r="X49" s="20">
        <v>4725000</v>
      </c>
    </row>
    <row r="50" spans="3:28" ht="11.25" customHeight="1" x14ac:dyDescent="0.2">
      <c r="C50" s="39">
        <v>11512</v>
      </c>
      <c r="D50" s="3" t="s">
        <v>199</v>
      </c>
      <c r="E50"/>
      <c r="F50" s="14">
        <v>5.1039396479463504</v>
      </c>
      <c r="G50" s="55">
        <v>5.10709563684442</v>
      </c>
      <c r="H50" s="14">
        <v>5.1175946547884203</v>
      </c>
      <c r="I50" s="14">
        <v>5.2516714422158604</v>
      </c>
      <c r="J50" s="14">
        <v>5.49597180261833</v>
      </c>
      <c r="K50"/>
      <c r="L50"/>
      <c r="M50"/>
      <c r="N50"/>
      <c r="O50"/>
      <c r="P50" s="10"/>
      <c r="S50" s="25" t="s">
        <v>270</v>
      </c>
      <c r="T50" s="25">
        <v>4135391</v>
      </c>
      <c r="V50" s="18" t="s">
        <v>177</v>
      </c>
      <c r="W50" s="115">
        <v>7599</v>
      </c>
      <c r="X50" s="20">
        <v>1917000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3078000</v>
      </c>
    </row>
    <row r="52" spans="3:28" ht="11.25" customHeight="1" x14ac:dyDescent="0.2">
      <c r="C52" s="39">
        <v>18788</v>
      </c>
      <c r="D52" s="3" t="s">
        <v>211</v>
      </c>
      <c r="E52"/>
      <c r="F52" s="14">
        <v>5.66085461689587</v>
      </c>
      <c r="G52" s="55">
        <v>7.6880817721220698</v>
      </c>
      <c r="H52" s="14">
        <v>5.3563866864163101</v>
      </c>
      <c r="I52" s="14">
        <v>5.7040834431714504</v>
      </c>
      <c r="J52" s="14">
        <v>5.1292483977471397</v>
      </c>
      <c r="K52"/>
      <c r="L52"/>
      <c r="M52"/>
      <c r="N52"/>
      <c r="O52"/>
      <c r="P52" s="10"/>
      <c r="S52" s="25" t="s">
        <v>7</v>
      </c>
      <c r="T52" s="25">
        <v>4007308</v>
      </c>
      <c r="V52" s="19" t="s">
        <v>179</v>
      </c>
      <c r="W52" s="114">
        <v>7601</v>
      </c>
      <c r="X52" s="20">
        <v>3125000</v>
      </c>
    </row>
    <row r="53" spans="3:28" ht="11.25" customHeight="1" x14ac:dyDescent="0.2">
      <c r="C53" s="39">
        <v>18794</v>
      </c>
      <c r="D53" s="3" t="s">
        <v>200</v>
      </c>
      <c r="E53"/>
      <c r="F53" s="14">
        <v>4.9272959183673501</v>
      </c>
      <c r="G53" s="55">
        <v>4.7862796833773098</v>
      </c>
      <c r="H53" s="14">
        <v>4.5797714769361004</v>
      </c>
      <c r="I53" s="14">
        <v>4.2478935698447904</v>
      </c>
      <c r="J53" s="14">
        <v>4.48912015137181</v>
      </c>
      <c r="K53"/>
      <c r="L53"/>
      <c r="M53"/>
      <c r="N53"/>
      <c r="O53"/>
      <c r="P53" s="10"/>
      <c r="S53" s="25" t="s">
        <v>218</v>
      </c>
      <c r="T53" s="25">
        <v>4272394</v>
      </c>
      <c r="V53" s="17" t="s">
        <v>180</v>
      </c>
      <c r="W53" s="114">
        <v>7602</v>
      </c>
      <c r="X53" s="20">
        <v>46844000</v>
      </c>
    </row>
    <row r="54" spans="3:28" ht="11.25" customHeight="1" x14ac:dyDescent="0.2">
      <c r="C54" s="39">
        <v>18792</v>
      </c>
      <c r="D54" s="3" t="s">
        <v>201</v>
      </c>
      <c r="E54"/>
      <c r="F54" s="14">
        <v>14.1961208888419</v>
      </c>
      <c r="G54" s="55">
        <v>13.4316749363015</v>
      </c>
      <c r="H54" s="14">
        <v>13.9861163639025</v>
      </c>
      <c r="I54" s="14">
        <v>13.4110981503083</v>
      </c>
      <c r="J54" s="14">
        <v>14.412828231195901</v>
      </c>
      <c r="K54"/>
      <c r="L54"/>
      <c r="M54"/>
      <c r="N54"/>
      <c r="O54"/>
      <c r="P54" s="10"/>
      <c r="S54" s="25" t="s">
        <v>8</v>
      </c>
      <c r="T54" s="25">
        <v>4006321</v>
      </c>
      <c r="V54" s="26" t="s">
        <v>184</v>
      </c>
      <c r="W54" s="116"/>
      <c r="X54" s="20"/>
    </row>
    <row r="55" spans="3:28" ht="11.25" customHeight="1" x14ac:dyDescent="0.2">
      <c r="C55" s="39">
        <v>11576</v>
      </c>
      <c r="D55" s="3" t="s">
        <v>202</v>
      </c>
      <c r="E55"/>
      <c r="F55" s="14">
        <v>4.6359649122807003</v>
      </c>
      <c r="G55" s="55">
        <v>5.0962072155411704</v>
      </c>
      <c r="H55" s="14">
        <v>4.7245916515426503</v>
      </c>
      <c r="I55" s="14">
        <v>4.4317096466093604</v>
      </c>
      <c r="J55" s="14">
        <v>4.3353474320241698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35</v>
      </c>
    </row>
    <row r="57" spans="3:28" ht="11.25" customHeight="1" x14ac:dyDescent="0.2">
      <c r="C57" s="39">
        <v>6419</v>
      </c>
      <c r="D57" s="3" t="s">
        <v>165</v>
      </c>
      <c r="E57"/>
      <c r="F57" s="14">
        <v>0.62394074446048597</v>
      </c>
      <c r="G57" s="55">
        <v>0.53247470101195904</v>
      </c>
      <c r="H57" s="14">
        <v>0.62113611713665895</v>
      </c>
      <c r="I57" s="14">
        <v>0.64583471843627405</v>
      </c>
      <c r="J57" s="14">
        <v>0.677215189873418</v>
      </c>
      <c r="K57"/>
      <c r="L57"/>
      <c r="M57"/>
      <c r="N57"/>
      <c r="O57"/>
      <c r="P57" s="10"/>
      <c r="S57" s="25" t="s">
        <v>339</v>
      </c>
      <c r="T57" s="25">
        <v>4963960</v>
      </c>
    </row>
    <row r="58" spans="3:28" ht="11.25" customHeight="1" x14ac:dyDescent="0.2">
      <c r="C58" s="39">
        <v>4963</v>
      </c>
      <c r="D58" s="3" t="s">
        <v>203</v>
      </c>
      <c r="E58"/>
      <c r="F58" s="14">
        <v>1.3376095118898601</v>
      </c>
      <c r="G58" s="55">
        <v>1.3063801236174399</v>
      </c>
      <c r="H58" s="14">
        <v>1.3117766052845601</v>
      </c>
      <c r="I58" s="14">
        <v>1.3217821782178201</v>
      </c>
      <c r="J58" s="14">
        <v>1.30440616239787</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6691000</v>
      </c>
      <c r="G61" s="56">
        <v>7111000</v>
      </c>
      <c r="H61" s="13">
        <v>6276000</v>
      </c>
      <c r="I61" s="13">
        <v>6816000</v>
      </c>
      <c r="J61" s="13">
        <v>5407000</v>
      </c>
      <c r="K61"/>
      <c r="L61"/>
      <c r="M61"/>
      <c r="N61"/>
      <c r="O61"/>
      <c r="P61" s="10"/>
      <c r="S61" s="25" t="s">
        <v>410</v>
      </c>
      <c r="T61" s="25">
        <v>4086899</v>
      </c>
      <c r="V61" s="28" t="s">
        <v>149</v>
      </c>
      <c r="X61" s="27">
        <f>IF(ISNUMBER(F49),F49,NA())</f>
        <v>5.1346491228070201</v>
      </c>
      <c r="Y61" s="27">
        <f>IF(ISNUMBER(G49),G49,NA())</f>
        <v>3.9255319148936199</v>
      </c>
      <c r="Z61" s="27">
        <f>IF(ISNUMBER(H49),H49,NA())</f>
        <v>5.2073502722323104</v>
      </c>
      <c r="AA61" s="27">
        <f>IF(ISNUMBER(I49),I49,NA())</f>
        <v>4.7101241642788896</v>
      </c>
      <c r="AB61" s="27">
        <f>IF(ISNUMBER(J49),J49,NA())</f>
        <v>5.1852970795569</v>
      </c>
    </row>
    <row r="62" spans="3:28" ht="11.25" customHeight="1" x14ac:dyDescent="0.2">
      <c r="C62" s="39">
        <v>7598</v>
      </c>
      <c r="D62" s="3" t="s">
        <v>205</v>
      </c>
      <c r="E62"/>
      <c r="F62" s="13">
        <v>4725000</v>
      </c>
      <c r="G62" s="56">
        <v>4905000</v>
      </c>
      <c r="H62" s="13">
        <v>5053000</v>
      </c>
      <c r="I62" s="13">
        <v>3765000</v>
      </c>
      <c r="J62" s="13">
        <v>3563000</v>
      </c>
      <c r="K62"/>
      <c r="L62"/>
      <c r="M62"/>
      <c r="N62"/>
      <c r="O62"/>
      <c r="P62" s="10"/>
      <c r="S62" s="25" t="s">
        <v>11</v>
      </c>
      <c r="T62" s="25">
        <v>4056975</v>
      </c>
      <c r="V62" s="118" t="s">
        <v>188</v>
      </c>
    </row>
    <row r="63" spans="3:28" ht="11.25" customHeight="1" x14ac:dyDescent="0.2">
      <c r="C63" s="39">
        <v>7599</v>
      </c>
      <c r="D63" s="3" t="s">
        <v>206</v>
      </c>
      <c r="E63"/>
      <c r="F63" s="13">
        <v>1917000</v>
      </c>
      <c r="G63" s="56">
        <v>3356000</v>
      </c>
      <c r="H63" s="13">
        <v>4334000</v>
      </c>
      <c r="I63" s="13">
        <v>4803000</v>
      </c>
      <c r="J63" s="13">
        <v>3699000</v>
      </c>
      <c r="K63"/>
      <c r="L63"/>
      <c r="M63"/>
      <c r="N63"/>
      <c r="O63"/>
      <c r="P63" s="10"/>
      <c r="S63" s="25" t="s">
        <v>271</v>
      </c>
      <c r="T63" s="25">
        <v>4098671</v>
      </c>
      <c r="V63" s="28" t="s">
        <v>189</v>
      </c>
    </row>
    <row r="64" spans="3:28" ht="11.25" customHeight="1" x14ac:dyDescent="0.2">
      <c r="C64" s="39">
        <v>7600</v>
      </c>
      <c r="D64" s="3" t="s">
        <v>207</v>
      </c>
      <c r="E64"/>
      <c r="F64" s="13">
        <v>3078000</v>
      </c>
      <c r="G64" s="56">
        <v>1344000</v>
      </c>
      <c r="H64" s="13">
        <v>3112000</v>
      </c>
      <c r="I64" s="13">
        <v>2745000</v>
      </c>
      <c r="J64" s="13">
        <v>3760000</v>
      </c>
      <c r="K64"/>
      <c r="L64"/>
      <c r="M64"/>
      <c r="N64"/>
      <c r="O64"/>
      <c r="P64" s="10"/>
      <c r="S64" s="25" t="s">
        <v>396</v>
      </c>
      <c r="T64" s="25">
        <v>4545218</v>
      </c>
      <c r="V64" s="28" t="s">
        <v>190</v>
      </c>
    </row>
    <row r="65" spans="3:28" ht="11.25" customHeight="1" x14ac:dyDescent="0.2">
      <c r="C65" s="39">
        <v>7601</v>
      </c>
      <c r="D65" s="3" t="s">
        <v>208</v>
      </c>
      <c r="E65"/>
      <c r="F65" s="13">
        <v>3125000</v>
      </c>
      <c r="G65" s="56">
        <v>3153000</v>
      </c>
      <c r="H65" s="13">
        <v>1965000</v>
      </c>
      <c r="I65" s="13">
        <v>3375000</v>
      </c>
      <c r="J65" s="13">
        <v>3010000</v>
      </c>
      <c r="K65"/>
      <c r="L65"/>
      <c r="M65"/>
      <c r="N65"/>
      <c r="O65"/>
      <c r="P65" s="10"/>
      <c r="S65" s="25" t="s">
        <v>219</v>
      </c>
      <c r="T65" s="25">
        <v>4057157</v>
      </c>
      <c r="V65" s="28" t="s">
        <v>165</v>
      </c>
      <c r="X65" s="27">
        <f>IF(ISNUMBER(F57),F57,NA())</f>
        <v>0.62394074446048597</v>
      </c>
      <c r="Y65" s="27">
        <f>IF(ISNUMBER(G57),G57,NA())</f>
        <v>0.53247470101195904</v>
      </c>
      <c r="Z65" s="27">
        <f>IF(ISNUMBER(H57),H57,NA())</f>
        <v>0.62113611713665895</v>
      </c>
      <c r="AA65" s="27">
        <f>IF(ISNUMBER(I57),I57,NA())</f>
        <v>0.64583471843627405</v>
      </c>
      <c r="AB65" s="27">
        <f>IF(ISNUMBER(J57),J57,NA())</f>
        <v>0.677215189873418</v>
      </c>
    </row>
    <row r="66" spans="3:28" ht="11.25" customHeight="1" x14ac:dyDescent="0.2">
      <c r="C66" s="39">
        <v>7602</v>
      </c>
      <c r="D66" s="3" t="s">
        <v>209</v>
      </c>
      <c r="E66"/>
      <c r="F66" s="13">
        <v>46844000</v>
      </c>
      <c r="G66" s="56">
        <v>41983000</v>
      </c>
      <c r="H66" s="13">
        <v>39542000</v>
      </c>
      <c r="I66" s="13">
        <v>35288000</v>
      </c>
      <c r="J66" s="13">
        <v>33271000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39.5663231160487</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1.67313612635524</v>
      </c>
    </row>
    <row r="69" spans="3:28" ht="11.25" customHeight="1" x14ac:dyDescent="0.2">
      <c r="C69" s="39">
        <v>18626</v>
      </c>
      <c r="D69" s="3" t="s">
        <v>135</v>
      </c>
      <c r="F69" s="13">
        <v>25097000</v>
      </c>
      <c r="G69" s="56">
        <v>23868000</v>
      </c>
      <c r="H69" s="13">
        <v>25079000</v>
      </c>
      <c r="I69" s="13">
        <v>24521000</v>
      </c>
      <c r="J69" s="13">
        <v>23565000</v>
      </c>
      <c r="K69" s="4"/>
      <c r="L69" s="4"/>
      <c r="M69" s="4"/>
      <c r="N69"/>
      <c r="O69"/>
      <c r="P69" s="10"/>
      <c r="S69" s="25" t="s">
        <v>341</v>
      </c>
      <c r="T69" s="25">
        <v>4057049</v>
      </c>
      <c r="V69" s="28" t="str">
        <f>"Total Debt -"</f>
        <v>Total Debt -</v>
      </c>
      <c r="X69" s="47">
        <f>F44</f>
        <v>57.2212555213492</v>
      </c>
    </row>
    <row r="70" spans="3:28" ht="11.25" customHeight="1" x14ac:dyDescent="0.2">
      <c r="C70" s="39">
        <v>18630</v>
      </c>
      <c r="D70" s="3" t="s">
        <v>136</v>
      </c>
      <c r="F70" s="13">
        <v>6255000</v>
      </c>
      <c r="G70" s="56">
        <v>6051000</v>
      </c>
      <c r="H70" s="13">
        <v>6826000</v>
      </c>
      <c r="I70" s="13">
        <v>6831000</v>
      </c>
      <c r="J70" s="13">
        <v>6350000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5.66085461689587</v>
      </c>
      <c r="Y71" s="27">
        <f>IF(ISNUMBER(G52),G52,NA())</f>
        <v>7.6880817721220698</v>
      </c>
      <c r="Z71" s="27">
        <f>IF(ISNUMBER(H52),H52,NA())</f>
        <v>5.3563866864163101</v>
      </c>
      <c r="AA71" s="27">
        <f>IF(ISNUMBER(I52),I52,NA())</f>
        <v>5.7040834431714504</v>
      </c>
      <c r="AB71" s="27">
        <f>IF(ISNUMBER(J52),J52,NA())</f>
        <v>5.1292483977471397</v>
      </c>
    </row>
    <row r="72" spans="3:28" ht="11.25" customHeight="1" x14ac:dyDescent="0.2">
      <c r="C72" s="39">
        <v>18632</v>
      </c>
      <c r="D72" s="3" t="s">
        <v>138</v>
      </c>
      <c r="E72" s="5"/>
      <c r="F72" s="13">
        <v>5931000</v>
      </c>
      <c r="G72" s="56">
        <v>5761000</v>
      </c>
      <c r="H72" s="13">
        <v>6050000</v>
      </c>
      <c r="I72" s="13">
        <v>5820000</v>
      </c>
      <c r="J72" s="13">
        <v>5581000</v>
      </c>
      <c r="K72"/>
      <c r="L72"/>
      <c r="M72"/>
      <c r="N72"/>
      <c r="O72"/>
      <c r="P72" s="10"/>
      <c r="S72" s="25" t="s">
        <v>272</v>
      </c>
      <c r="T72" s="25">
        <v>4082886</v>
      </c>
    </row>
    <row r="73" spans="3:28" ht="11.25" customHeight="1" x14ac:dyDescent="0.2">
      <c r="C73" s="39">
        <v>18636</v>
      </c>
      <c r="D73" s="3" t="s">
        <v>139</v>
      </c>
      <c r="F73" s="13">
        <v>4973000</v>
      </c>
      <c r="G73" s="56">
        <v>4705000</v>
      </c>
      <c r="H73" s="13">
        <v>4548000</v>
      </c>
      <c r="I73" s="13">
        <v>4074000</v>
      </c>
      <c r="J73" s="13">
        <v>3527000</v>
      </c>
      <c r="K73"/>
      <c r="L73"/>
      <c r="M73"/>
      <c r="N73"/>
      <c r="O73"/>
      <c r="P73" s="10"/>
      <c r="S73" s="25" t="s">
        <v>397</v>
      </c>
      <c r="T73" s="25">
        <v>4235589</v>
      </c>
    </row>
    <row r="74" spans="3:28" ht="11.25" customHeight="1" x14ac:dyDescent="0.2">
      <c r="C74" s="39">
        <v>18635</v>
      </c>
      <c r="D74" s="3" t="s">
        <v>140</v>
      </c>
      <c r="F74" s="13">
        <v>705000</v>
      </c>
      <c r="G74" s="56">
        <v>460000</v>
      </c>
      <c r="H74" s="13">
        <v>627000</v>
      </c>
      <c r="I74" s="13">
        <v>697000</v>
      </c>
      <c r="J74" s="13">
        <v>632000</v>
      </c>
      <c r="K74"/>
      <c r="L74"/>
      <c r="M74"/>
      <c r="N74"/>
      <c r="O74"/>
      <c r="P74" s="10"/>
      <c r="S74" s="25" t="s">
        <v>289</v>
      </c>
      <c r="T74" s="25">
        <v>4304864</v>
      </c>
    </row>
    <row r="75" spans="3:28" ht="11.25" customHeight="1" x14ac:dyDescent="0.2">
      <c r="C75" s="39">
        <v>18634</v>
      </c>
      <c r="D75" s="3" t="s">
        <v>141</v>
      </c>
      <c r="F75" s="13">
        <v>19253000</v>
      </c>
      <c r="G75" s="56">
        <v>18314000</v>
      </c>
      <c r="H75" s="13">
        <v>19358000</v>
      </c>
      <c r="I75" s="13">
        <v>18702000</v>
      </c>
      <c r="J75" s="13">
        <v>17323000</v>
      </c>
      <c r="K75"/>
      <c r="L75"/>
      <c r="M75"/>
      <c r="N75"/>
      <c r="O75"/>
      <c r="P75" s="10"/>
      <c r="S75" s="25" t="s">
        <v>16</v>
      </c>
      <c r="T75" s="25">
        <v>4056958</v>
      </c>
    </row>
    <row r="76" spans="3:28" ht="11.25" customHeight="1" x14ac:dyDescent="0.2">
      <c r="C76" s="39">
        <v>6200</v>
      </c>
      <c r="D76" s="3" t="s">
        <v>142</v>
      </c>
      <c r="F76" s="13">
        <v>11707000</v>
      </c>
      <c r="G76" s="56">
        <v>8487000</v>
      </c>
      <c r="H76" s="13">
        <v>11477000</v>
      </c>
      <c r="I76" s="13">
        <v>9863000</v>
      </c>
      <c r="J76" s="13">
        <v>10298000</v>
      </c>
      <c r="K76"/>
      <c r="L76"/>
      <c r="M76"/>
      <c r="N76"/>
      <c r="O76"/>
      <c r="P76" s="10"/>
      <c r="S76" s="25" t="s">
        <v>313</v>
      </c>
      <c r="T76" s="25">
        <v>4246977</v>
      </c>
    </row>
    <row r="77" spans="3:28" ht="11.25" customHeight="1" x14ac:dyDescent="0.2">
      <c r="C77" s="39">
        <v>28017</v>
      </c>
      <c r="D77" s="3" t="s">
        <v>151</v>
      </c>
      <c r="E77"/>
      <c r="F77" s="13">
        <v>12178000</v>
      </c>
      <c r="G77" s="56">
        <v>11588000</v>
      </c>
      <c r="H77" s="13">
        <v>11489000</v>
      </c>
      <c r="I77" s="13">
        <v>10997000</v>
      </c>
      <c r="J77" s="13">
        <v>10915000</v>
      </c>
      <c r="K77"/>
      <c r="L77"/>
      <c r="M77"/>
      <c r="N77"/>
      <c r="O77"/>
      <c r="P77" s="10"/>
      <c r="S77" s="25" t="s">
        <v>273</v>
      </c>
      <c r="T77" s="25">
        <v>4142320</v>
      </c>
    </row>
    <row r="78" spans="3:28" ht="11.25" customHeight="1" x14ac:dyDescent="0.2">
      <c r="C78" s="39">
        <v>4424</v>
      </c>
      <c r="D78" s="3" t="s">
        <v>143</v>
      </c>
      <c r="F78" s="13">
        <v>3764000</v>
      </c>
      <c r="G78" s="56">
        <v>839000</v>
      </c>
      <c r="H78" s="13">
        <v>4097000</v>
      </c>
      <c r="I78" s="13">
        <v>3073000</v>
      </c>
      <c r="J78" s="13">
        <v>4266000</v>
      </c>
      <c r="K78"/>
      <c r="L78"/>
      <c r="M78"/>
      <c r="N78"/>
      <c r="O78"/>
      <c r="P78" s="10"/>
      <c r="S78" s="25" t="s">
        <v>274</v>
      </c>
      <c r="T78" s="25">
        <v>4237697</v>
      </c>
    </row>
    <row r="79" spans="3:28" ht="11.25" customHeight="1" x14ac:dyDescent="0.2">
      <c r="C79" s="39">
        <v>4427</v>
      </c>
      <c r="D79" s="3" t="s">
        <v>144</v>
      </c>
      <c r="F79" s="13">
        <v>192000</v>
      </c>
      <c r="G79" s="56">
        <v>-236000</v>
      </c>
      <c r="H79" s="13">
        <v>519000</v>
      </c>
      <c r="I79" s="13">
        <v>448000</v>
      </c>
      <c r="J79" s="13">
        <v>1196000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3572000</v>
      </c>
      <c r="G81" s="93">
        <v>1075000</v>
      </c>
      <c r="H81" s="92">
        <v>3578000</v>
      </c>
      <c r="I81" s="92">
        <v>2625000</v>
      </c>
      <c r="J81" s="92">
        <v>3070000</v>
      </c>
      <c r="K81"/>
      <c r="L81"/>
      <c r="M81"/>
      <c r="N81"/>
      <c r="O81"/>
      <c r="P81" s="10"/>
      <c r="S81" s="25" t="s">
        <v>276</v>
      </c>
      <c r="T81" s="25">
        <v>4276419</v>
      </c>
    </row>
    <row r="82" spans="3:20" ht="11.25" customHeight="1" x14ac:dyDescent="0.2">
      <c r="C82" s="39">
        <v>833</v>
      </c>
      <c r="D82" s="94" t="s">
        <v>147</v>
      </c>
      <c r="E82" s="95"/>
      <c r="F82" s="96">
        <v>3579000</v>
      </c>
      <c r="G82" s="97">
        <v>1082000</v>
      </c>
      <c r="H82" s="96">
        <v>3571000</v>
      </c>
      <c r="I82" s="96">
        <v>2644000</v>
      </c>
      <c r="J82" s="96">
        <v>3064000</v>
      </c>
      <c r="K82"/>
      <c r="L82"/>
      <c r="M82"/>
      <c r="N82"/>
      <c r="O82"/>
      <c r="P82" s="10"/>
      <c r="S82" s="25" t="s">
        <v>17</v>
      </c>
      <c r="T82" s="25">
        <v>4057059</v>
      </c>
    </row>
    <row r="83" spans="3:20" ht="11.25" customHeight="1" x14ac:dyDescent="0.2">
      <c r="C83" s="39">
        <v>47814</v>
      </c>
      <c r="D83" s="32" t="s">
        <v>191</v>
      </c>
      <c r="F83" s="13">
        <v>-329000</v>
      </c>
      <c r="G83" s="56">
        <v>-295000</v>
      </c>
      <c r="H83" s="13">
        <v>-177000</v>
      </c>
      <c r="I83" s="13">
        <v>-22000</v>
      </c>
      <c r="J83" s="13">
        <v>5000</v>
      </c>
      <c r="K83" s="16"/>
      <c r="L83"/>
      <c r="M83"/>
      <c r="N83"/>
      <c r="O83"/>
      <c r="P83" s="10"/>
      <c r="S83" s="25" t="s">
        <v>18</v>
      </c>
      <c r="T83" s="25">
        <v>4057141</v>
      </c>
    </row>
    <row r="84" spans="3:20" ht="11.25" customHeight="1" x14ac:dyDescent="0.2">
      <c r="C84" s="39">
        <v>47813</v>
      </c>
      <c r="D84" s="29" t="s">
        <v>192</v>
      </c>
      <c r="E84"/>
      <c r="F84" s="13">
        <v>3908000</v>
      </c>
      <c r="G84" s="56">
        <v>1377000</v>
      </c>
      <c r="H84" s="13">
        <v>3748000</v>
      </c>
      <c r="I84" s="13">
        <v>2666000</v>
      </c>
      <c r="J84" s="13">
        <v>3059000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9940000</v>
      </c>
      <c r="G87" s="56">
        <v>8682000</v>
      </c>
      <c r="H87" s="13">
        <v>9163000</v>
      </c>
      <c r="I87" s="13">
        <v>9714000</v>
      </c>
      <c r="J87" s="13">
        <v>8453000</v>
      </c>
      <c r="K87"/>
      <c r="L87"/>
      <c r="M87"/>
      <c r="N87"/>
      <c r="O87"/>
      <c r="P87" s="10"/>
      <c r="S87" s="25" t="s">
        <v>21</v>
      </c>
      <c r="T87" s="25">
        <v>4057039</v>
      </c>
    </row>
    <row r="88" spans="3:20" ht="11.25" customHeight="1" x14ac:dyDescent="0.2">
      <c r="C88" s="39">
        <v>18807</v>
      </c>
      <c r="D88" s="3" t="s">
        <v>153</v>
      </c>
      <c r="E88"/>
      <c r="F88" s="13">
        <v>112674000</v>
      </c>
      <c r="G88" s="56">
        <v>108306000</v>
      </c>
      <c r="H88" s="13">
        <v>103785000</v>
      </c>
      <c r="I88" s="13">
        <v>91694000</v>
      </c>
      <c r="J88" s="13">
        <v>86391000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11371000</v>
      </c>
      <c r="G90" s="56">
        <v>10075000</v>
      </c>
      <c r="H90" s="13">
        <v>10076000</v>
      </c>
      <c r="I90" s="13">
        <v>8129000</v>
      </c>
      <c r="J90" s="13">
        <v>8272000</v>
      </c>
      <c r="K90"/>
      <c r="L90"/>
      <c r="M90"/>
      <c r="N90"/>
      <c r="O90"/>
      <c r="P90" s="10"/>
      <c r="S90" s="25" t="s">
        <v>290</v>
      </c>
      <c r="T90" s="25">
        <v>4056937</v>
      </c>
    </row>
    <row r="91" spans="3:20" ht="11.25" customHeight="1" x14ac:dyDescent="0.2">
      <c r="C91" s="39">
        <v>3706</v>
      </c>
      <c r="D91" s="23" t="s">
        <v>156</v>
      </c>
      <c r="E91" s="10"/>
      <c r="F91" s="92">
        <v>19607000</v>
      </c>
      <c r="G91" s="93">
        <v>19598000</v>
      </c>
      <c r="H91" s="92">
        <v>19552000</v>
      </c>
      <c r="I91" s="92">
        <v>19549000</v>
      </c>
      <c r="J91" s="92">
        <v>19626000</v>
      </c>
      <c r="K91"/>
      <c r="L91"/>
      <c r="M91"/>
      <c r="N91"/>
      <c r="O91"/>
      <c r="P91" s="10"/>
      <c r="S91" s="25" t="s">
        <v>23</v>
      </c>
      <c r="T91" s="25">
        <v>4056982</v>
      </c>
    </row>
    <row r="92" spans="3:20" ht="11.25" customHeight="1" x14ac:dyDescent="0.2">
      <c r="C92" s="39">
        <v>220</v>
      </c>
      <c r="D92" s="98" t="s">
        <v>157</v>
      </c>
      <c r="E92" s="95"/>
      <c r="F92" s="96">
        <v>169587000</v>
      </c>
      <c r="G92" s="97">
        <v>162388000</v>
      </c>
      <c r="H92" s="96">
        <v>158838000</v>
      </c>
      <c r="I92" s="96">
        <v>145392000</v>
      </c>
      <c r="J92" s="96">
        <v>137914000</v>
      </c>
      <c r="K92"/>
      <c r="L92"/>
      <c r="M92"/>
      <c r="N92"/>
      <c r="O92"/>
      <c r="P92" s="10"/>
      <c r="S92" s="25" t="s">
        <v>24</v>
      </c>
      <c r="T92" s="25">
        <v>4004172</v>
      </c>
    </row>
    <row r="93" spans="3:20" ht="11.25" customHeight="1" x14ac:dyDescent="0.2">
      <c r="C93" s="39">
        <v>6361</v>
      </c>
      <c r="D93" s="3" t="s">
        <v>158</v>
      </c>
      <c r="E93"/>
      <c r="F93" s="13">
        <v>15931000</v>
      </c>
      <c r="G93" s="56">
        <v>16305000</v>
      </c>
      <c r="H93" s="13">
        <v>14752000</v>
      </c>
      <c r="I93" s="13">
        <v>15041000</v>
      </c>
      <c r="J93" s="13">
        <v>12482000</v>
      </c>
      <c r="K93"/>
      <c r="L93"/>
      <c r="M93"/>
      <c r="N93"/>
      <c r="O93"/>
      <c r="P93" s="10"/>
      <c r="S93" s="25" t="s">
        <v>25</v>
      </c>
      <c r="T93" s="25">
        <v>4000672</v>
      </c>
    </row>
    <row r="94" spans="3:20" ht="11.25" customHeight="1" x14ac:dyDescent="0.2">
      <c r="C94" s="39">
        <v>6148</v>
      </c>
      <c r="D94" s="3" t="s">
        <v>159</v>
      </c>
      <c r="E94"/>
      <c r="F94" s="13">
        <v>61522000</v>
      </c>
      <c r="G94" s="56">
        <v>56965000</v>
      </c>
      <c r="H94" s="13">
        <v>56417000</v>
      </c>
      <c r="I94" s="13">
        <v>51123000</v>
      </c>
      <c r="J94" s="13">
        <v>49035000</v>
      </c>
      <c r="K94"/>
      <c r="L94"/>
      <c r="M94"/>
      <c r="N94"/>
      <c r="O94"/>
      <c r="P94" s="10"/>
      <c r="S94" s="25" t="s">
        <v>26</v>
      </c>
      <c r="T94" s="25">
        <v>4059402</v>
      </c>
    </row>
    <row r="95" spans="3:20" ht="11.25" customHeight="1" x14ac:dyDescent="0.2">
      <c r="C95" s="39">
        <v>18082</v>
      </c>
      <c r="D95" s="3" t="s">
        <v>160</v>
      </c>
      <c r="E95"/>
      <c r="F95" s="13">
        <v>13779000</v>
      </c>
      <c r="G95" s="56">
        <v>14005000</v>
      </c>
      <c r="H95" s="13">
        <v>14018000</v>
      </c>
      <c r="I95" s="13">
        <v>11198000</v>
      </c>
      <c r="J95" s="13">
        <v>11067000</v>
      </c>
      <c r="K95"/>
      <c r="L95"/>
      <c r="M95"/>
      <c r="N95"/>
      <c r="O95"/>
      <c r="P95" s="10"/>
      <c r="S95" s="25" t="s">
        <v>27</v>
      </c>
      <c r="T95" s="25">
        <v>4057080</v>
      </c>
    </row>
    <row r="96" spans="3:20" ht="11.25" customHeight="1" x14ac:dyDescent="0.2">
      <c r="C96" s="39">
        <v>845</v>
      </c>
      <c r="D96" s="3" t="s">
        <v>174</v>
      </c>
      <c r="E96"/>
      <c r="F96" s="13">
        <v>68400000</v>
      </c>
      <c r="G96" s="56">
        <v>64253000</v>
      </c>
      <c r="H96" s="13">
        <v>62901000</v>
      </c>
      <c r="I96" s="13">
        <v>57939000</v>
      </c>
      <c r="J96" s="13">
        <v>54442000</v>
      </c>
      <c r="K96"/>
      <c r="L96"/>
      <c r="M96"/>
      <c r="N96"/>
      <c r="O96"/>
      <c r="P96" s="10"/>
      <c r="S96" s="25" t="s">
        <v>28</v>
      </c>
      <c r="T96" s="25">
        <v>4057041</v>
      </c>
    </row>
    <row r="97" spans="3:20" ht="11.25" customHeight="1" x14ac:dyDescent="0.2">
      <c r="C97" s="39">
        <v>49691</v>
      </c>
      <c r="D97" s="32" t="s">
        <v>193</v>
      </c>
      <c r="E97"/>
      <c r="F97" s="13">
        <v>49296000</v>
      </c>
      <c r="G97" s="56">
        <v>47964000</v>
      </c>
      <c r="H97" s="13">
        <v>46822000</v>
      </c>
      <c r="I97" s="13">
        <v>43817000</v>
      </c>
      <c r="J97" s="13">
        <v>41739000</v>
      </c>
      <c r="K97"/>
      <c r="L97"/>
      <c r="M97"/>
      <c r="N97"/>
      <c r="O97"/>
      <c r="P97" s="10"/>
      <c r="S97" s="25" t="s">
        <v>432</v>
      </c>
      <c r="T97" s="25">
        <v>4072145</v>
      </c>
    </row>
    <row r="98" spans="3:20" ht="11.25" customHeight="1" x14ac:dyDescent="0.2">
      <c r="C98" s="48">
        <v>47772</v>
      </c>
      <c r="D98" s="99" t="s">
        <v>194</v>
      </c>
      <c r="E98" s="10"/>
      <c r="F98" s="92">
        <v>1840000</v>
      </c>
      <c r="G98" s="93">
        <v>1220000</v>
      </c>
      <c r="H98" s="92">
        <v>1129000</v>
      </c>
      <c r="I98" s="92">
        <v>17000</v>
      </c>
      <c r="J98" s="92">
        <v>-2000</v>
      </c>
      <c r="K98"/>
      <c r="L98"/>
      <c r="M98"/>
      <c r="N98"/>
      <c r="O98"/>
      <c r="P98" s="10"/>
      <c r="S98" s="25" t="s">
        <v>29</v>
      </c>
      <c r="T98" s="25">
        <v>4057081</v>
      </c>
    </row>
    <row r="99" spans="3:20" ht="11.25" customHeight="1" x14ac:dyDescent="0.2">
      <c r="C99" s="39">
        <v>3800</v>
      </c>
      <c r="D99" s="94" t="s">
        <v>161</v>
      </c>
      <c r="E99" s="95"/>
      <c r="F99" s="96">
        <v>51136000</v>
      </c>
      <c r="G99" s="97">
        <v>49184000</v>
      </c>
      <c r="H99" s="96">
        <v>47951000</v>
      </c>
      <c r="I99" s="96">
        <v>43834000</v>
      </c>
      <c r="J99" s="96">
        <v>41737000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119536000</v>
      </c>
      <c r="G101" s="56">
        <v>113437000</v>
      </c>
      <c r="H101" s="13">
        <v>110852000</v>
      </c>
      <c r="I101" s="13">
        <v>101773000</v>
      </c>
      <c r="J101" s="13">
        <v>96179000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8290000</v>
      </c>
      <c r="G104" s="56">
        <v>8856000</v>
      </c>
      <c r="H104" s="13">
        <v>8209000</v>
      </c>
      <c r="I104" s="13">
        <v>7186000</v>
      </c>
      <c r="J104" s="13">
        <v>6624000</v>
      </c>
      <c r="K104"/>
      <c r="L104"/>
      <c r="M104"/>
      <c r="N104"/>
      <c r="O104"/>
      <c r="P104" s="10"/>
      <c r="S104" s="25" t="s">
        <v>411</v>
      </c>
      <c r="T104" s="25">
        <v>4057043</v>
      </c>
    </row>
    <row r="105" spans="3:20" ht="11.25" customHeight="1" x14ac:dyDescent="0.2">
      <c r="C105" s="39">
        <v>4993</v>
      </c>
      <c r="D105" s="3" t="s">
        <v>169</v>
      </c>
      <c r="E105"/>
      <c r="F105" s="13">
        <v>-10935000</v>
      </c>
      <c r="G105" s="56">
        <v>-10604000</v>
      </c>
      <c r="H105" s="13">
        <v>-11957000</v>
      </c>
      <c r="I105" s="13">
        <v>-10060000</v>
      </c>
      <c r="J105" s="13">
        <v>-8442000</v>
      </c>
      <c r="K105"/>
      <c r="L105"/>
      <c r="M105"/>
      <c r="N105"/>
      <c r="O105"/>
      <c r="P105" s="10"/>
      <c r="S105" s="25" t="s">
        <v>262</v>
      </c>
      <c r="T105" s="25">
        <v>4057083</v>
      </c>
    </row>
    <row r="106" spans="3:20" ht="11.25" customHeight="1" x14ac:dyDescent="0.2">
      <c r="C106" s="39">
        <v>4992</v>
      </c>
      <c r="D106" s="3" t="s">
        <v>170</v>
      </c>
      <c r="E106"/>
      <c r="F106" s="13">
        <v>2609000</v>
      </c>
      <c r="G106" s="56">
        <v>1731000</v>
      </c>
      <c r="H106" s="13">
        <v>3730000</v>
      </c>
      <c r="I106" s="13">
        <v>2960000</v>
      </c>
      <c r="J106" s="13">
        <v>1782000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-36000</v>
      </c>
      <c r="G108" s="56">
        <v>-17000</v>
      </c>
      <c r="H108" s="13">
        <v>-18000</v>
      </c>
      <c r="I108" s="13">
        <v>86000</v>
      </c>
      <c r="J108" s="13">
        <v>-36000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2.1630458514046702</v>
      </c>
      <c r="G111" s="55">
        <v>0.673993175974822</v>
      </c>
      <c r="H111" s="14">
        <v>2.33163624254632</v>
      </c>
      <c r="I111" s="14">
        <v>1.8764482326682299</v>
      </c>
      <c r="J111" s="14">
        <v>2.2663790544857401</v>
      </c>
      <c r="K111"/>
      <c r="L111"/>
      <c r="M111"/>
      <c r="N111"/>
      <c r="O111"/>
      <c r="P111" s="10"/>
      <c r="S111" s="25" t="s">
        <v>292</v>
      </c>
      <c r="T111" s="25">
        <v>4062444</v>
      </c>
    </row>
    <row r="112" spans="3:20" ht="11.25" customHeight="1" x14ac:dyDescent="0.2">
      <c r="C112" s="39">
        <v>284</v>
      </c>
      <c r="D112" s="3" t="s">
        <v>167</v>
      </c>
      <c r="E112"/>
      <c r="F112" s="14">
        <v>7.1364835022407398</v>
      </c>
      <c r="G112" s="55">
        <v>2.2712423874284</v>
      </c>
      <c r="H112" s="14">
        <v>7.77671612862832</v>
      </c>
      <c r="I112" s="14">
        <v>6.2170987852085204</v>
      </c>
      <c r="J112" s="14">
        <v>7.4049458948347802</v>
      </c>
      <c r="K112"/>
      <c r="L112"/>
      <c r="M112"/>
      <c r="N112"/>
      <c r="O112"/>
      <c r="P112" s="10"/>
      <c r="S112" s="25" t="s">
        <v>36</v>
      </c>
      <c r="T112" s="25">
        <v>4057103</v>
      </c>
    </row>
    <row r="113" spans="2:20" ht="11.25" customHeight="1" x14ac:dyDescent="0.2">
      <c r="C113" s="39">
        <v>18791</v>
      </c>
      <c r="D113" s="76" t="s">
        <v>173</v>
      </c>
      <c r="E113" s="61"/>
      <c r="F113" s="100">
        <v>3.07415133903599</v>
      </c>
      <c r="G113" s="101">
        <v>0.95847317526350795</v>
      </c>
      <c r="H113" s="100">
        <v>3.3251275963010198</v>
      </c>
      <c r="I113" s="100">
        <v>2.6764587535334798</v>
      </c>
      <c r="J113" s="100">
        <v>3.2526970899295402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DD3044E4-87F9-4B06-85CA-27B85B897F9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6D5A-FD39-43A7-8D23-8493EC6BA530}">
  <sheetPr codeName="Sheet18">
    <outlinePr summaryRight="0"/>
    <pageSetUpPr autoPageBreaks="0"/>
  </sheetPr>
  <dimension ref="A1:AB460"/>
  <sheetViews>
    <sheetView showGridLines="0" topLeftCell="A4"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Edison International</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_xll.SNL.Clients.Office.Excel.Functions.SNLTable(1,EIX!F20:G20,EIX!C24:C35,EIX!F21:G21,,"Options:Curr=USD,Mag=SNLstandard,ConvMethod=SNLrecommended")</f>
        <v>SNLTable</v>
      </c>
      <c r="D20" s="10"/>
      <c r="E20" s="10"/>
      <c r="F20" s="22">
        <f>VLOOKUP(V40,S:T,2,FALSE)</f>
        <v>4056943</v>
      </c>
      <c r="G20" s="51">
        <f>F20</f>
        <v>4056943</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385</v>
      </c>
      <c r="H24" s="129"/>
      <c r="I24"/>
      <c r="J24"/>
      <c r="K24"/>
      <c r="L24"/>
      <c r="M24"/>
      <c r="N24"/>
      <c r="O24"/>
      <c r="P24" s="10"/>
      <c r="V24" t="str">
        <f>SUBSTITUTE(Company_Name,"&amp;","&amp;amp;")</f>
        <v>Edison International</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44449</v>
      </c>
      <c r="G26" s="78">
        <v>43675</v>
      </c>
      <c r="H26" s="130"/>
      <c r="I26" s="10"/>
      <c r="J26"/>
      <c r="K26"/>
      <c r="L26"/>
      <c r="M26"/>
      <c r="N26" s="4"/>
      <c r="O26" s="4"/>
      <c r="P26" s="44"/>
      <c r="Q26" s="44"/>
    </row>
    <row r="27" spans="3:27" ht="11.25" customHeight="1" x14ac:dyDescent="0.2">
      <c r="C27" s="39">
        <v>44949</v>
      </c>
      <c r="D27" s="2" t="s">
        <v>131</v>
      </c>
      <c r="E27"/>
      <c r="F27" s="24" t="s">
        <v>386</v>
      </c>
      <c r="G27" s="52" t="s">
        <v>385</v>
      </c>
      <c r="H27" s="129"/>
      <c r="I27"/>
      <c r="J27"/>
      <c r="K27"/>
      <c r="L27"/>
      <c r="M27"/>
      <c r="N27"/>
      <c r="O27"/>
      <c r="P27" s="10"/>
    </row>
    <row r="28" spans="3:27" ht="11.25" customHeight="1" x14ac:dyDescent="0.2">
      <c r="C28" s="39">
        <v>44950</v>
      </c>
      <c r="D28" s="3" t="s">
        <v>127</v>
      </c>
      <c r="E28"/>
      <c r="F28" s="24" t="s">
        <v>374</v>
      </c>
      <c r="G28" s="52" t="s">
        <v>182</v>
      </c>
      <c r="H28" s="129"/>
      <c r="I28"/>
      <c r="J28"/>
      <c r="K28"/>
      <c r="L28"/>
      <c r="M28"/>
      <c r="N28"/>
      <c r="O28"/>
      <c r="P28" s="10"/>
    </row>
    <row r="29" spans="3:27" ht="11.25" customHeight="1" x14ac:dyDescent="0.2">
      <c r="C29" s="48">
        <v>44952</v>
      </c>
      <c r="D29" s="76" t="s">
        <v>126</v>
      </c>
      <c r="E29" s="61"/>
      <c r="F29" s="77">
        <v>43672</v>
      </c>
      <c r="G29" s="78">
        <v>43675</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387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43672</v>
      </c>
      <c r="G35" s="53">
        <v>43675</v>
      </c>
      <c r="H35" s="130"/>
      <c r="I35" s="10"/>
      <c r="J35"/>
      <c r="K35"/>
      <c r="L35"/>
      <c r="M35"/>
      <c r="N35"/>
      <c r="O35"/>
      <c r="P35" s="10"/>
    </row>
    <row r="36" spans="3:24" ht="11.25" hidden="1" customHeight="1" outlineLevel="1" x14ac:dyDescent="0.2">
      <c r="C36" s="12" t="str">
        <f>_xll.SNL.Clients.Office.Excel.Functions.SNLTable(1,EIX!F36:J36,EIX!C41:C113,EIX!F37:J37,,"Options:Curr=USD,Mag=SNLstandard,ConvMethod=SNLrecommended")</f>
        <v>SNLTable</v>
      </c>
      <c r="E36"/>
      <c r="F36" s="11">
        <f>F20</f>
        <v>4056943</v>
      </c>
      <c r="G36" s="54">
        <f>F20</f>
        <v>4056943</v>
      </c>
      <c r="H36" s="11">
        <f>F20</f>
        <v>4056943</v>
      </c>
      <c r="I36" s="11">
        <f>F20</f>
        <v>4056943</v>
      </c>
      <c r="J36" s="11">
        <f>F20</f>
        <v>4056943</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Edison International</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29.394611727416802</v>
      </c>
      <c r="G42" s="55">
        <v>35.032418952618499</v>
      </c>
      <c r="H42" s="31">
        <v>37.910005414493703</v>
      </c>
      <c r="I42" s="14">
        <v>37.243172025780702</v>
      </c>
      <c r="J42" s="14">
        <v>41.093623463962501</v>
      </c>
      <c r="K42"/>
      <c r="L42"/>
      <c r="M42"/>
      <c r="N42"/>
      <c r="O42"/>
      <c r="P42" s="10"/>
      <c r="S42" s="25" t="s">
        <v>336</v>
      </c>
      <c r="T42" s="25">
        <v>4056935</v>
      </c>
      <c r="V42" s="8" t="str">
        <f>_xll.SNL.Clients.Office.Excel.Functions.SNLTable(1,EIX!X42,EIX!W48:W56,EIX!X43,,"Options:Curr=USD,Mag=SNLstandard,ConvMethod=SNLrecommended")</f>
        <v>SNLTable</v>
      </c>
      <c r="W42" s="3"/>
      <c r="X42" s="7">
        <f>F36</f>
        <v>4056943</v>
      </c>
    </row>
    <row r="43" spans="3:24" ht="11.25" customHeight="1" x14ac:dyDescent="0.2">
      <c r="C43" s="39">
        <v>18869</v>
      </c>
      <c r="D43" s="3" t="s">
        <v>197</v>
      </c>
      <c r="E43"/>
      <c r="F43" s="14">
        <v>4.17749603803487</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62.410987849973601</v>
      </c>
      <c r="G44" s="55">
        <v>60.226932668329198</v>
      </c>
      <c r="H44" s="31">
        <v>55.840528910546901</v>
      </c>
      <c r="I44" s="14">
        <v>54.947833208702797</v>
      </c>
      <c r="J44" s="14">
        <v>51.110876377592298</v>
      </c>
      <c r="K44"/>
      <c r="L44"/>
      <c r="M44"/>
      <c r="N44"/>
      <c r="O44"/>
      <c r="P44" s="10"/>
      <c r="S44" s="25" t="s">
        <v>409</v>
      </c>
      <c r="T44" s="25">
        <v>4024697</v>
      </c>
      <c r="V44" s="3"/>
      <c r="W44" s="3"/>
      <c r="X44" s="7">
        <v>1</v>
      </c>
    </row>
    <row r="45" spans="3:24" ht="11.25" customHeight="1" x14ac:dyDescent="0.2">
      <c r="C45" s="39">
        <v>18861</v>
      </c>
      <c r="D45" s="3" t="s">
        <v>164</v>
      </c>
      <c r="E45"/>
      <c r="F45" s="14">
        <v>53.9313259376651</v>
      </c>
      <c r="G45" s="55">
        <v>51.144638403990001</v>
      </c>
      <c r="H45" s="31">
        <v>52.6773246701433</v>
      </c>
      <c r="I45" s="14">
        <v>52.1026955809565</v>
      </c>
      <c r="J45" s="14">
        <v>40.991514383296398</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1.51487179487179</v>
      </c>
      <c r="G47" s="55">
        <v>1.2743455497382199</v>
      </c>
      <c r="H47" s="14">
        <v>1.96349557522124</v>
      </c>
      <c r="I47" s="14">
        <v>-0.709511568123393</v>
      </c>
      <c r="J47" s="14">
        <v>2.1829085457271402</v>
      </c>
      <c r="K47"/>
      <c r="L47"/>
      <c r="M47"/>
      <c r="N47"/>
      <c r="O47"/>
      <c r="P47" s="10"/>
      <c r="S47" s="25" t="s">
        <v>216</v>
      </c>
      <c r="T47" s="25">
        <v>4056955</v>
      </c>
      <c r="V47" s="3"/>
      <c r="W47" s="3"/>
      <c r="X47" s="7"/>
    </row>
    <row r="48" spans="3:24" ht="11.25" customHeight="1" x14ac:dyDescent="0.2">
      <c r="C48" s="39">
        <v>18778</v>
      </c>
      <c r="D48" s="3" t="s">
        <v>198</v>
      </c>
      <c r="E48"/>
      <c r="F48" s="14">
        <v>1.42705314009662</v>
      </c>
      <c r="G48" s="55">
        <v>1.2743455497382199</v>
      </c>
      <c r="H48" s="14">
        <v>1.96349557522124</v>
      </c>
      <c r="I48" s="14">
        <v>-0.709511568123393</v>
      </c>
      <c r="J48" s="14">
        <v>2.1829085457271402</v>
      </c>
      <c r="K48" s="4"/>
      <c r="L48" s="4"/>
      <c r="M48" s="4"/>
      <c r="N48" s="4"/>
      <c r="O48" s="4"/>
      <c r="P48" s="44"/>
      <c r="Q48" s="44"/>
      <c r="S48" s="25" t="s">
        <v>5</v>
      </c>
      <c r="T48" s="25">
        <v>4022309</v>
      </c>
      <c r="V48" s="17" t="s">
        <v>175</v>
      </c>
      <c r="W48" s="114">
        <v>7597</v>
      </c>
      <c r="X48" s="20">
        <v>3431000</v>
      </c>
    </row>
    <row r="49" spans="3:28" ht="11.25" customHeight="1" x14ac:dyDescent="0.2">
      <c r="C49" s="39">
        <v>7270</v>
      </c>
      <c r="D49" s="3" t="s">
        <v>149</v>
      </c>
      <c r="E49"/>
      <c r="F49" s="14">
        <v>4.3264864864864903</v>
      </c>
      <c r="G49" s="55">
        <v>3.87694013303769</v>
      </c>
      <c r="H49" s="14">
        <v>4.4839476813317498</v>
      </c>
      <c r="I49" s="14">
        <v>2.15940054495913</v>
      </c>
      <c r="J49" s="14">
        <v>5.7949921752738698</v>
      </c>
      <c r="K49"/>
      <c r="L49"/>
      <c r="M49"/>
      <c r="N49"/>
      <c r="O49"/>
      <c r="P49" s="10"/>
      <c r="S49" s="25" t="s">
        <v>6</v>
      </c>
      <c r="T49" s="25">
        <v>4057038</v>
      </c>
      <c r="V49" s="17" t="s">
        <v>176</v>
      </c>
      <c r="W49" s="114">
        <v>7598</v>
      </c>
      <c r="X49" s="20">
        <v>2599000</v>
      </c>
    </row>
    <row r="50" spans="3:28" ht="11.25" customHeight="1" x14ac:dyDescent="0.2">
      <c r="C50" s="39">
        <v>11512</v>
      </c>
      <c r="D50" s="3" t="s">
        <v>199</v>
      </c>
      <c r="E50"/>
      <c r="F50" s="14">
        <v>5.5664974619289298</v>
      </c>
      <c r="G50" s="55">
        <v>5.4467849223946798</v>
      </c>
      <c r="H50" s="14">
        <v>5.1866825208085601</v>
      </c>
      <c r="I50" s="14">
        <v>5.8555858310626698</v>
      </c>
      <c r="J50" s="14">
        <v>6.9499217527386499</v>
      </c>
      <c r="K50"/>
      <c r="L50"/>
      <c r="M50"/>
      <c r="N50"/>
      <c r="O50"/>
      <c r="P50" s="10"/>
      <c r="S50" s="25" t="s">
        <v>270</v>
      </c>
      <c r="T50" s="25">
        <v>4135391</v>
      </c>
      <c r="V50" s="18" t="s">
        <v>177</v>
      </c>
      <c r="W50" s="115">
        <v>7599</v>
      </c>
      <c r="X50" s="20">
        <v>2063000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1314000</v>
      </c>
    </row>
    <row r="52" spans="3:28" ht="11.25" customHeight="1" x14ac:dyDescent="0.2">
      <c r="C52" s="39">
        <v>18788</v>
      </c>
      <c r="D52" s="3" t="s">
        <v>211</v>
      </c>
      <c r="E52"/>
      <c r="F52" s="14">
        <v>6.70755247376312</v>
      </c>
      <c r="G52" s="55">
        <v>6.2997569345153002</v>
      </c>
      <c r="H52" s="14">
        <v>4.82212940864492</v>
      </c>
      <c r="I52" s="14">
        <v>9.1994479495268102</v>
      </c>
      <c r="J52" s="14">
        <v>3.5353429651633799</v>
      </c>
      <c r="K52"/>
      <c r="L52"/>
      <c r="M52"/>
      <c r="N52"/>
      <c r="O52"/>
      <c r="P52" s="10"/>
      <c r="S52" s="25" t="s">
        <v>7</v>
      </c>
      <c r="T52" s="25">
        <v>4007308</v>
      </c>
      <c r="V52" s="19" t="s">
        <v>179</v>
      </c>
      <c r="W52" s="114">
        <v>7601</v>
      </c>
      <c r="X52" s="20">
        <v>364000</v>
      </c>
    </row>
    <row r="53" spans="3:28" ht="11.25" customHeight="1" x14ac:dyDescent="0.2">
      <c r="C53" s="39">
        <v>18794</v>
      </c>
      <c r="D53" s="3" t="s">
        <v>200</v>
      </c>
      <c r="E53"/>
      <c r="F53" s="14">
        <v>1.84108108108108</v>
      </c>
      <c r="G53" s="55">
        <v>2.59423503325942</v>
      </c>
      <c r="H53" s="14">
        <v>0.46730083234244901</v>
      </c>
      <c r="I53" s="14">
        <v>5.6144414168937304</v>
      </c>
      <c r="J53" s="14">
        <v>6.9843505477308296</v>
      </c>
      <c r="K53"/>
      <c r="L53"/>
      <c r="M53"/>
      <c r="N53"/>
      <c r="O53"/>
      <c r="P53" s="10"/>
      <c r="S53" s="25" t="s">
        <v>218</v>
      </c>
      <c r="T53" s="25">
        <v>4272394</v>
      </c>
      <c r="V53" s="17" t="s">
        <v>180</v>
      </c>
      <c r="W53" s="114">
        <v>7602</v>
      </c>
      <c r="X53" s="20">
        <v>17833000</v>
      </c>
    </row>
    <row r="54" spans="3:28" ht="11.25" customHeight="1" x14ac:dyDescent="0.2">
      <c r="C54" s="39">
        <v>18792</v>
      </c>
      <c r="D54" s="3" t="s">
        <v>201</v>
      </c>
      <c r="E54"/>
      <c r="F54" s="14">
        <v>3.1515862704832101</v>
      </c>
      <c r="G54" s="55">
        <v>6.8360549698709701</v>
      </c>
      <c r="H54" s="14">
        <v>-2.2546984340844398</v>
      </c>
      <c r="I54" s="14">
        <v>23.640151222899501</v>
      </c>
      <c r="J54" s="14">
        <v>29.660749921226799</v>
      </c>
      <c r="K54"/>
      <c r="L54"/>
      <c r="M54"/>
      <c r="N54"/>
      <c r="O54"/>
      <c r="P54" s="10"/>
      <c r="S54" s="25" t="s">
        <v>8</v>
      </c>
      <c r="T54" s="25">
        <v>4006321</v>
      </c>
      <c r="V54" s="26" t="s">
        <v>184</v>
      </c>
      <c r="W54" s="116"/>
      <c r="X54" s="20"/>
    </row>
    <row r="55" spans="3:28" ht="11.25" customHeight="1" x14ac:dyDescent="0.2">
      <c r="C55" s="39">
        <v>11576</v>
      </c>
      <c r="D55" s="3" t="s">
        <v>202</v>
      </c>
      <c r="E55"/>
      <c r="F55" s="14">
        <v>1.01189189189189</v>
      </c>
      <c r="G55" s="55">
        <v>2.4002217294900201</v>
      </c>
      <c r="H55" s="14">
        <v>0.63495838287752704</v>
      </c>
      <c r="I55" s="14">
        <v>5.3283378746594003</v>
      </c>
      <c r="J55" s="14">
        <v>6.6291079812206597</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38</v>
      </c>
    </row>
    <row r="57" spans="3:28" ht="11.25" customHeight="1" x14ac:dyDescent="0.2">
      <c r="C57" s="39">
        <v>6419</v>
      </c>
      <c r="D57" s="3" t="s">
        <v>165</v>
      </c>
      <c r="E57"/>
      <c r="F57" s="14">
        <v>0.63782088512022295</v>
      </c>
      <c r="G57" s="55">
        <v>0.49245888878077299</v>
      </c>
      <c r="H57" s="14">
        <v>0.64457722252399097</v>
      </c>
      <c r="I57" s="14">
        <v>0.62261353104726602</v>
      </c>
      <c r="J57" s="14">
        <v>0.52758913412563702</v>
      </c>
      <c r="K57"/>
      <c r="L57"/>
      <c r="M57"/>
      <c r="N57"/>
      <c r="O57"/>
      <c r="P57" s="10"/>
      <c r="S57" s="25" t="s">
        <v>339</v>
      </c>
      <c r="T57" s="25">
        <v>4963960</v>
      </c>
    </row>
    <row r="58" spans="3:28" ht="11.25" customHeight="1" x14ac:dyDescent="0.2">
      <c r="C58" s="39">
        <v>4963</v>
      </c>
      <c r="D58" s="3" t="s">
        <v>203</v>
      </c>
      <c r="E58"/>
      <c r="F58" s="14">
        <v>1.6603519028613201</v>
      </c>
      <c r="G58" s="55">
        <v>1.5142642171923</v>
      </c>
      <c r="H58" s="14">
        <v>1.26451987609706</v>
      </c>
      <c r="I58" s="14">
        <v>1.21964906734113</v>
      </c>
      <c r="J58" s="14">
        <v>1.04687725371412</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3431000</v>
      </c>
      <c r="G61" s="56">
        <v>3427000</v>
      </c>
      <c r="H61" s="13">
        <v>1030000</v>
      </c>
      <c r="I61" s="13">
        <v>799000</v>
      </c>
      <c r="J61" s="13">
        <v>2874000</v>
      </c>
      <c r="K61"/>
      <c r="L61"/>
      <c r="M61"/>
      <c r="N61"/>
      <c r="O61"/>
      <c r="P61" s="10"/>
      <c r="S61" s="25" t="s">
        <v>410</v>
      </c>
      <c r="T61" s="25">
        <v>4086899</v>
      </c>
      <c r="V61" s="28" t="s">
        <v>149</v>
      </c>
      <c r="X61" s="27">
        <f>IF(ISNUMBER(F49),F49,NA())</f>
        <v>4.3264864864864903</v>
      </c>
      <c r="Y61" s="27">
        <f>IF(ISNUMBER(G49),G49,NA())</f>
        <v>3.87694013303769</v>
      </c>
      <c r="Z61" s="27">
        <f>IF(ISNUMBER(H49),H49,NA())</f>
        <v>4.4839476813317498</v>
      </c>
      <c r="AA61" s="27">
        <f>IF(ISNUMBER(I49),I49,NA())</f>
        <v>2.15940054495913</v>
      </c>
      <c r="AB61" s="27">
        <f>IF(ISNUMBER(J49),J49,NA())</f>
        <v>5.7949921752738698</v>
      </c>
    </row>
    <row r="62" spans="3:28" ht="11.25" customHeight="1" x14ac:dyDescent="0.2">
      <c r="C62" s="39">
        <v>7598</v>
      </c>
      <c r="D62" s="3" t="s">
        <v>205</v>
      </c>
      <c r="E62"/>
      <c r="F62" s="13">
        <v>2599000</v>
      </c>
      <c r="G62" s="56">
        <v>1065000</v>
      </c>
      <c r="H62" s="13">
        <v>480000</v>
      </c>
      <c r="I62" s="13">
        <v>479000</v>
      </c>
      <c r="J62" s="13">
        <v>81000</v>
      </c>
      <c r="K62"/>
      <c r="L62"/>
      <c r="M62"/>
      <c r="N62"/>
      <c r="O62"/>
      <c r="P62" s="10"/>
      <c r="S62" s="25" t="s">
        <v>11</v>
      </c>
      <c r="T62" s="25">
        <v>4056975</v>
      </c>
      <c r="V62" s="118" t="s">
        <v>188</v>
      </c>
    </row>
    <row r="63" spans="3:28" ht="11.25" customHeight="1" x14ac:dyDescent="0.2">
      <c r="C63" s="39">
        <v>7599</v>
      </c>
      <c r="D63" s="3" t="s">
        <v>206</v>
      </c>
      <c r="E63"/>
      <c r="F63" s="13">
        <v>2063000</v>
      </c>
      <c r="G63" s="56">
        <v>1436000</v>
      </c>
      <c r="H63" s="13">
        <v>1030000</v>
      </c>
      <c r="I63" s="13">
        <v>1029000</v>
      </c>
      <c r="J63" s="13">
        <v>481000</v>
      </c>
      <c r="K63"/>
      <c r="L63"/>
      <c r="M63"/>
      <c r="N63"/>
      <c r="O63"/>
      <c r="P63" s="10"/>
      <c r="S63" s="25" t="s">
        <v>271</v>
      </c>
      <c r="T63" s="25">
        <v>4098671</v>
      </c>
      <c r="V63" s="28" t="s">
        <v>189</v>
      </c>
    </row>
    <row r="64" spans="3:28" ht="11.25" customHeight="1" x14ac:dyDescent="0.2">
      <c r="C64" s="39">
        <v>7600</v>
      </c>
      <c r="D64" s="3" t="s">
        <v>207</v>
      </c>
      <c r="E64"/>
      <c r="F64" s="13">
        <v>1314000</v>
      </c>
      <c r="G64" s="56">
        <v>500000</v>
      </c>
      <c r="H64" s="13">
        <v>1065000</v>
      </c>
      <c r="I64" s="13">
        <v>764000</v>
      </c>
      <c r="J64" s="13">
        <v>580000</v>
      </c>
      <c r="K64"/>
      <c r="L64"/>
      <c r="M64"/>
      <c r="N64"/>
      <c r="O64"/>
      <c r="P64" s="10"/>
      <c r="S64" s="25" t="s">
        <v>396</v>
      </c>
      <c r="T64" s="25">
        <v>4545218</v>
      </c>
      <c r="V64" s="28" t="s">
        <v>190</v>
      </c>
    </row>
    <row r="65" spans="3:28" ht="11.25" customHeight="1" x14ac:dyDescent="0.2">
      <c r="C65" s="39">
        <v>7601</v>
      </c>
      <c r="D65" s="3" t="s">
        <v>208</v>
      </c>
      <c r="E65"/>
      <c r="F65" s="13">
        <v>364000</v>
      </c>
      <c r="G65" s="56">
        <v>1300000</v>
      </c>
      <c r="H65" s="13">
        <v>1302000</v>
      </c>
      <c r="I65" s="13">
        <v>1300000</v>
      </c>
      <c r="J65" s="13">
        <v>777000</v>
      </c>
      <c r="K65"/>
      <c r="L65"/>
      <c r="M65"/>
      <c r="N65"/>
      <c r="O65"/>
      <c r="P65" s="10"/>
      <c r="S65" s="25" t="s">
        <v>219</v>
      </c>
      <c r="T65" s="25">
        <v>4057157</v>
      </c>
      <c r="V65" s="28" t="s">
        <v>165</v>
      </c>
      <c r="X65" s="27">
        <f>IF(ISNUMBER(F57),F57,NA())</f>
        <v>0.63782088512022295</v>
      </c>
      <c r="Y65" s="27">
        <f>IF(ISNUMBER(G57),G57,NA())</f>
        <v>0.49245888878077299</v>
      </c>
      <c r="Z65" s="27">
        <f>IF(ISNUMBER(H57),H57,NA())</f>
        <v>0.64457722252399097</v>
      </c>
      <c r="AA65" s="27">
        <f>IF(ISNUMBER(I57),I57,NA())</f>
        <v>0.62261353104726602</v>
      </c>
      <c r="AB65" s="27">
        <f>IF(ISNUMBER(J57),J57,NA())</f>
        <v>0.52758913412563702</v>
      </c>
    </row>
    <row r="66" spans="3:28" ht="11.25" customHeight="1" x14ac:dyDescent="0.2">
      <c r="C66" s="39">
        <v>7602</v>
      </c>
      <c r="D66" s="3" t="s">
        <v>209</v>
      </c>
      <c r="E66"/>
      <c r="F66" s="13">
        <v>17833000</v>
      </c>
      <c r="G66" s="56">
        <v>15335000</v>
      </c>
      <c r="H66" s="13">
        <v>13995000</v>
      </c>
      <c r="I66" s="13">
        <v>11060000</v>
      </c>
      <c r="J66" s="13">
        <v>9723000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29.394611727416802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4.17749603803487</v>
      </c>
    </row>
    <row r="69" spans="3:28" ht="11.25" customHeight="1" x14ac:dyDescent="0.2">
      <c r="C69" s="39">
        <v>18626</v>
      </c>
      <c r="D69" s="3" t="s">
        <v>135</v>
      </c>
      <c r="F69" s="13">
        <v>14905000</v>
      </c>
      <c r="G69" s="56">
        <v>13578000</v>
      </c>
      <c r="H69" s="13">
        <v>12347000</v>
      </c>
      <c r="I69" s="13">
        <v>12657000</v>
      </c>
      <c r="J69" s="13">
        <v>12320000</v>
      </c>
      <c r="K69" s="4"/>
      <c r="L69" s="4"/>
      <c r="M69" s="4"/>
      <c r="N69"/>
      <c r="O69"/>
      <c r="P69" s="10"/>
      <c r="S69" s="25" t="s">
        <v>341</v>
      </c>
      <c r="T69" s="25">
        <v>4057049</v>
      </c>
      <c r="V69" s="28" t="str">
        <f>"Total Debt -"</f>
        <v>Total Debt -</v>
      </c>
      <c r="X69" s="47">
        <f>F44</f>
        <v>62.410987849973601</v>
      </c>
    </row>
    <row r="70" spans="3:28" ht="11.25" customHeight="1" x14ac:dyDescent="0.2">
      <c r="C70" s="39">
        <v>18630</v>
      </c>
      <c r="D70" s="3" t="s">
        <v>136</v>
      </c>
      <c r="F70" s="13">
        <v>5540000</v>
      </c>
      <c r="G70" s="56">
        <v>4932000</v>
      </c>
      <c r="H70" s="13">
        <v>4839000</v>
      </c>
      <c r="I70" s="13">
        <v>5406000</v>
      </c>
      <c r="J70" s="13">
        <v>4873000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6.70755247376312</v>
      </c>
      <c r="Y71" s="27">
        <f>IF(ISNUMBER(G52),G52,NA())</f>
        <v>6.2997569345153002</v>
      </c>
      <c r="Z71" s="27">
        <f>IF(ISNUMBER(H52),H52,NA())</f>
        <v>4.82212940864492</v>
      </c>
      <c r="AA71" s="27">
        <f>IF(ISNUMBER(I52),I52,NA())</f>
        <v>9.1994479495268102</v>
      </c>
      <c r="AB71" s="27">
        <f>IF(ISNUMBER(J52),J52,NA())</f>
        <v>3.5353429651633799</v>
      </c>
    </row>
    <row r="72" spans="3:28" ht="11.25" customHeight="1" x14ac:dyDescent="0.2">
      <c r="C72" s="39">
        <v>18632</v>
      </c>
      <c r="D72" s="3" t="s">
        <v>138</v>
      </c>
      <c r="E72" s="5"/>
      <c r="F72" s="13">
        <v>3645000</v>
      </c>
      <c r="G72" s="56">
        <v>3609000</v>
      </c>
      <c r="H72" s="13">
        <v>3018000</v>
      </c>
      <c r="I72" s="13">
        <v>2797000</v>
      </c>
      <c r="J72" s="13">
        <v>2844000</v>
      </c>
      <c r="K72"/>
      <c r="L72"/>
      <c r="M72"/>
      <c r="N72"/>
      <c r="O72"/>
      <c r="P72" s="10"/>
      <c r="S72" s="25" t="s">
        <v>272</v>
      </c>
      <c r="T72" s="25">
        <v>4082886</v>
      </c>
    </row>
    <row r="73" spans="3:28" ht="11.25" customHeight="1" x14ac:dyDescent="0.2">
      <c r="C73" s="39">
        <v>18636</v>
      </c>
      <c r="D73" s="3" t="s">
        <v>139</v>
      </c>
      <c r="F73" s="13">
        <v>2218000</v>
      </c>
      <c r="G73" s="56">
        <v>1967000</v>
      </c>
      <c r="H73" s="13">
        <v>1730000</v>
      </c>
      <c r="I73" s="13">
        <v>1871000</v>
      </c>
      <c r="J73" s="13">
        <v>2041000</v>
      </c>
      <c r="K73"/>
      <c r="L73"/>
      <c r="M73"/>
      <c r="N73"/>
      <c r="O73"/>
      <c r="P73" s="10"/>
      <c r="S73" s="25" t="s">
        <v>397</v>
      </c>
      <c r="T73" s="25">
        <v>4235589</v>
      </c>
    </row>
    <row r="74" spans="3:28" ht="11.25" customHeight="1" x14ac:dyDescent="0.2">
      <c r="C74" s="39">
        <v>18635</v>
      </c>
      <c r="D74" s="3" t="s">
        <v>140</v>
      </c>
      <c r="F74" s="13">
        <v>79000</v>
      </c>
      <c r="G74" s="56">
        <v>-1000</v>
      </c>
      <c r="H74" s="13">
        <v>-5000</v>
      </c>
      <c r="I74" s="13">
        <v>27000</v>
      </c>
      <c r="J74" s="13">
        <v>-9000</v>
      </c>
      <c r="K74"/>
      <c r="L74"/>
      <c r="M74"/>
      <c r="N74"/>
      <c r="O74"/>
      <c r="P74" s="10"/>
      <c r="S74" s="25" t="s">
        <v>289</v>
      </c>
      <c r="T74" s="25">
        <v>4304864</v>
      </c>
    </row>
    <row r="75" spans="3:28" ht="11.25" customHeight="1" x14ac:dyDescent="0.2">
      <c r="C75" s="39">
        <v>18634</v>
      </c>
      <c r="D75" s="3" t="s">
        <v>141</v>
      </c>
      <c r="F75" s="13">
        <v>11947000</v>
      </c>
      <c r="G75" s="56">
        <v>10945000</v>
      </c>
      <c r="H75" s="13">
        <v>9981000</v>
      </c>
      <c r="I75" s="13">
        <v>10496000</v>
      </c>
      <c r="J75" s="13">
        <v>10126000</v>
      </c>
      <c r="K75"/>
      <c r="L75"/>
      <c r="M75"/>
      <c r="N75"/>
      <c r="O75"/>
      <c r="P75" s="10"/>
      <c r="S75" s="25" t="s">
        <v>16</v>
      </c>
      <c r="T75" s="25">
        <v>4056958</v>
      </c>
    </row>
    <row r="76" spans="3:28" ht="11.25" customHeight="1" x14ac:dyDescent="0.2">
      <c r="C76" s="39">
        <v>6200</v>
      </c>
      <c r="D76" s="3" t="s">
        <v>142</v>
      </c>
      <c r="F76" s="13">
        <v>4002000</v>
      </c>
      <c r="G76" s="56">
        <v>3497000</v>
      </c>
      <c r="H76" s="13">
        <v>3771000</v>
      </c>
      <c r="I76" s="13">
        <v>1585000</v>
      </c>
      <c r="J76" s="13">
        <v>3703000</v>
      </c>
      <c r="K76"/>
      <c r="L76"/>
      <c r="M76"/>
      <c r="N76"/>
      <c r="O76"/>
      <c r="P76" s="10"/>
      <c r="S76" s="25" t="s">
        <v>313</v>
      </c>
      <c r="T76" s="25">
        <v>4246977</v>
      </c>
    </row>
    <row r="77" spans="3:28" ht="11.25" customHeight="1" x14ac:dyDescent="0.2">
      <c r="C77" s="39">
        <v>28017</v>
      </c>
      <c r="D77" s="3" t="s">
        <v>151</v>
      </c>
      <c r="E77"/>
      <c r="F77" s="13">
        <v>5483000</v>
      </c>
      <c r="G77" s="56">
        <v>4913000</v>
      </c>
      <c r="H77" s="13">
        <v>4362000</v>
      </c>
      <c r="I77" s="13">
        <v>4298000</v>
      </c>
      <c r="J77" s="13">
        <v>4441000</v>
      </c>
      <c r="K77"/>
      <c r="L77"/>
      <c r="M77"/>
      <c r="N77"/>
      <c r="O77"/>
      <c r="P77" s="10"/>
      <c r="S77" s="25" t="s">
        <v>273</v>
      </c>
      <c r="T77" s="25">
        <v>4142320</v>
      </c>
    </row>
    <row r="78" spans="3:28" ht="11.25" customHeight="1" x14ac:dyDescent="0.2">
      <c r="C78" s="39">
        <v>4424</v>
      </c>
      <c r="D78" s="3" t="s">
        <v>143</v>
      </c>
      <c r="F78" s="13">
        <v>789000</v>
      </c>
      <c r="G78" s="56">
        <v>566000</v>
      </c>
      <c r="H78" s="13">
        <v>1127000</v>
      </c>
      <c r="I78" s="13">
        <v>-1089000</v>
      </c>
      <c r="J78" s="13">
        <v>949000</v>
      </c>
      <c r="K78"/>
      <c r="L78"/>
      <c r="M78"/>
      <c r="N78"/>
      <c r="O78"/>
      <c r="P78" s="10"/>
      <c r="S78" s="25" t="s">
        <v>274</v>
      </c>
      <c r="T78" s="25">
        <v>4237697</v>
      </c>
    </row>
    <row r="79" spans="3:28" ht="11.25" customHeight="1" x14ac:dyDescent="0.2">
      <c r="C79" s="39">
        <v>4427</v>
      </c>
      <c r="D79" s="3" t="s">
        <v>144</v>
      </c>
      <c r="F79" s="13">
        <v>-136000</v>
      </c>
      <c r="G79" s="56">
        <v>-305000</v>
      </c>
      <c r="H79" s="13">
        <v>-278000</v>
      </c>
      <c r="I79" s="13">
        <v>-739000</v>
      </c>
      <c r="J79" s="13">
        <v>281000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925000</v>
      </c>
      <c r="G81" s="93">
        <v>871000</v>
      </c>
      <c r="H81" s="92">
        <v>1405000</v>
      </c>
      <c r="I81" s="92">
        <v>-350000</v>
      </c>
      <c r="J81" s="92">
        <v>668000</v>
      </c>
      <c r="K81"/>
      <c r="L81"/>
      <c r="M81"/>
      <c r="N81"/>
      <c r="O81"/>
      <c r="P81" s="10"/>
      <c r="S81" s="25" t="s">
        <v>276</v>
      </c>
      <c r="T81" s="25">
        <v>4276419</v>
      </c>
    </row>
    <row r="82" spans="3:20" ht="11.25" customHeight="1" x14ac:dyDescent="0.2">
      <c r="C82" s="39">
        <v>833</v>
      </c>
      <c r="D82" s="94" t="s">
        <v>147</v>
      </c>
      <c r="E82" s="95"/>
      <c r="F82" s="96">
        <v>925000</v>
      </c>
      <c r="G82" s="97">
        <v>871000</v>
      </c>
      <c r="H82" s="96">
        <v>1405000</v>
      </c>
      <c r="I82" s="96">
        <v>-316000</v>
      </c>
      <c r="J82" s="96">
        <v>668000</v>
      </c>
      <c r="K82"/>
      <c r="L82"/>
      <c r="M82"/>
      <c r="N82"/>
      <c r="O82"/>
      <c r="P82" s="10"/>
      <c r="S82" s="25" t="s">
        <v>17</v>
      </c>
      <c r="T82" s="25">
        <v>4057059</v>
      </c>
    </row>
    <row r="83" spans="3:20" ht="11.25" customHeight="1" x14ac:dyDescent="0.2">
      <c r="C83" s="39">
        <v>47814</v>
      </c>
      <c r="D83" s="32" t="s">
        <v>191</v>
      </c>
      <c r="F83" s="13">
        <v>106000</v>
      </c>
      <c r="G83" s="56">
        <v>132000</v>
      </c>
      <c r="H83" s="13">
        <v>121000</v>
      </c>
      <c r="I83" s="13">
        <v>107000</v>
      </c>
      <c r="J83" s="13">
        <v>103000</v>
      </c>
      <c r="K83" s="16"/>
      <c r="L83"/>
      <c r="M83"/>
      <c r="N83"/>
      <c r="O83"/>
      <c r="P83" s="10"/>
      <c r="S83" s="25" t="s">
        <v>18</v>
      </c>
      <c r="T83" s="25">
        <v>4057141</v>
      </c>
    </row>
    <row r="84" spans="3:20" ht="11.25" customHeight="1" x14ac:dyDescent="0.2">
      <c r="C84" s="39">
        <v>47813</v>
      </c>
      <c r="D84" s="29" t="s">
        <v>192</v>
      </c>
      <c r="E84"/>
      <c r="F84" s="13">
        <v>819000</v>
      </c>
      <c r="G84" s="56">
        <v>739000</v>
      </c>
      <c r="H84" s="13">
        <v>1284000</v>
      </c>
      <c r="I84" s="13">
        <v>-423000</v>
      </c>
      <c r="J84" s="13">
        <v>565000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5491000</v>
      </c>
      <c r="G87" s="56">
        <v>5061000</v>
      </c>
      <c r="H87" s="13">
        <v>3560000</v>
      </c>
      <c r="I87" s="13">
        <v>3359000</v>
      </c>
      <c r="J87" s="13">
        <v>3729000</v>
      </c>
      <c r="K87"/>
      <c r="L87"/>
      <c r="M87"/>
      <c r="N87"/>
      <c r="O87"/>
      <c r="P87" s="10"/>
      <c r="S87" s="25" t="s">
        <v>21</v>
      </c>
      <c r="T87" s="25">
        <v>4057039</v>
      </c>
    </row>
    <row r="88" spans="3:20" ht="11.25" customHeight="1" x14ac:dyDescent="0.2">
      <c r="C88" s="39">
        <v>18807</v>
      </c>
      <c r="D88" s="3" t="s">
        <v>153</v>
      </c>
      <c r="E88"/>
      <c r="F88" s="13">
        <v>52632000</v>
      </c>
      <c r="G88" s="56">
        <v>48927000</v>
      </c>
      <c r="H88" s="13">
        <v>44978000</v>
      </c>
      <c r="I88" s="13">
        <v>41348000</v>
      </c>
      <c r="J88" s="13">
        <v>39050000</v>
      </c>
      <c r="K88"/>
      <c r="L88"/>
      <c r="M88"/>
      <c r="N88"/>
      <c r="O88"/>
      <c r="P88" s="10"/>
      <c r="S88" s="25" t="s">
        <v>22</v>
      </c>
      <c r="T88" s="25">
        <v>4057113</v>
      </c>
    </row>
    <row r="89" spans="3:20" ht="11.25" customHeight="1" x14ac:dyDescent="0.2">
      <c r="C89" s="39">
        <v>18851</v>
      </c>
      <c r="D89" s="3" t="s">
        <v>154</v>
      </c>
      <c r="E89"/>
      <c r="F89" s="13">
        <v>4000</v>
      </c>
      <c r="G89" s="56">
        <v>17000</v>
      </c>
      <c r="H89" s="13">
        <v>6000</v>
      </c>
      <c r="I89" s="13">
        <v>2000</v>
      </c>
      <c r="J89" s="13">
        <v>5000</v>
      </c>
      <c r="K89"/>
      <c r="L89"/>
      <c r="M89"/>
      <c r="N89"/>
      <c r="O89"/>
      <c r="P89" s="10"/>
      <c r="S89" s="25" t="s">
        <v>342</v>
      </c>
      <c r="T89" s="25">
        <v>4393379</v>
      </c>
    </row>
    <row r="90" spans="3:20" ht="11.25" customHeight="1" x14ac:dyDescent="0.2">
      <c r="C90" s="39">
        <v>18823</v>
      </c>
      <c r="D90" s="3" t="s">
        <v>155</v>
      </c>
      <c r="E90"/>
      <c r="F90" s="13">
        <v>4921000</v>
      </c>
      <c r="G90" s="56">
        <v>4886000</v>
      </c>
      <c r="H90" s="13">
        <v>4626000</v>
      </c>
      <c r="I90" s="13">
        <v>4183000</v>
      </c>
      <c r="J90" s="13">
        <v>4513000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74745000</v>
      </c>
      <c r="G92" s="97">
        <v>69372000</v>
      </c>
      <c r="H92" s="96">
        <v>64382000</v>
      </c>
      <c r="I92" s="96">
        <v>56715000</v>
      </c>
      <c r="J92" s="96">
        <v>52580000</v>
      </c>
      <c r="K92"/>
      <c r="L92"/>
      <c r="M92"/>
      <c r="N92"/>
      <c r="O92"/>
      <c r="P92" s="10"/>
      <c r="S92" s="25" t="s">
        <v>24</v>
      </c>
      <c r="T92" s="25">
        <v>4004172</v>
      </c>
    </row>
    <row r="93" spans="3:20" ht="11.25" customHeight="1" x14ac:dyDescent="0.2">
      <c r="C93" s="39">
        <v>6361</v>
      </c>
      <c r="D93" s="3" t="s">
        <v>158</v>
      </c>
      <c r="E93"/>
      <c r="F93" s="13">
        <v>8609000</v>
      </c>
      <c r="G93" s="56">
        <v>10277000</v>
      </c>
      <c r="H93" s="13">
        <v>5523000</v>
      </c>
      <c r="I93" s="13">
        <v>5395000</v>
      </c>
      <c r="J93" s="13">
        <v>7068000</v>
      </c>
      <c r="K93"/>
      <c r="L93"/>
      <c r="M93"/>
      <c r="N93"/>
      <c r="O93"/>
      <c r="P93" s="10"/>
      <c r="S93" s="25" t="s">
        <v>25</v>
      </c>
      <c r="T93" s="25">
        <v>4000672</v>
      </c>
    </row>
    <row r="94" spans="3:20" ht="11.25" customHeight="1" x14ac:dyDescent="0.2">
      <c r="C94" s="39">
        <v>6148</v>
      </c>
      <c r="D94" s="3" t="s">
        <v>159</v>
      </c>
      <c r="E94"/>
      <c r="F94" s="13">
        <v>25523000</v>
      </c>
      <c r="G94" s="56">
        <v>20509000</v>
      </c>
      <c r="H94" s="13">
        <v>18485000</v>
      </c>
      <c r="I94" s="13">
        <v>14632000</v>
      </c>
      <c r="J94" s="13">
        <v>11642000</v>
      </c>
      <c r="K94"/>
      <c r="L94"/>
      <c r="M94"/>
      <c r="N94"/>
      <c r="O94"/>
      <c r="P94" s="10"/>
      <c r="S94" s="25" t="s">
        <v>26</v>
      </c>
      <c r="T94" s="25">
        <v>4059402</v>
      </c>
    </row>
    <row r="95" spans="3:20" ht="11.25" customHeight="1" x14ac:dyDescent="0.2">
      <c r="C95" s="39">
        <v>18082</v>
      </c>
      <c r="D95" s="3" t="s">
        <v>160</v>
      </c>
      <c r="E95"/>
      <c r="F95" s="13">
        <v>7607000</v>
      </c>
      <c r="G95" s="56">
        <v>8117000</v>
      </c>
      <c r="H95" s="13">
        <v>10741000</v>
      </c>
      <c r="I95" s="13">
        <v>10262000</v>
      </c>
      <c r="J95" s="13">
        <v>5861000</v>
      </c>
      <c r="K95"/>
      <c r="L95"/>
      <c r="M95"/>
      <c r="N95"/>
      <c r="O95"/>
      <c r="P95" s="10"/>
      <c r="S95" s="25" t="s">
        <v>27</v>
      </c>
      <c r="T95" s="25">
        <v>4057080</v>
      </c>
    </row>
    <row r="96" spans="3:20" ht="11.25" customHeight="1" x14ac:dyDescent="0.2">
      <c r="C96" s="39">
        <v>845</v>
      </c>
      <c r="D96" s="3" t="s">
        <v>174</v>
      </c>
      <c r="E96"/>
      <c r="F96" s="13">
        <v>29536000</v>
      </c>
      <c r="G96" s="56">
        <v>24151000</v>
      </c>
      <c r="H96" s="13">
        <v>19595000</v>
      </c>
      <c r="I96" s="13">
        <v>15431000</v>
      </c>
      <c r="J96" s="13">
        <v>14516000</v>
      </c>
      <c r="K96"/>
      <c r="L96"/>
      <c r="M96"/>
      <c r="N96"/>
      <c r="O96"/>
      <c r="P96" s="10"/>
      <c r="S96" s="25" t="s">
        <v>28</v>
      </c>
      <c r="T96" s="25">
        <v>4057041</v>
      </c>
    </row>
    <row r="97" spans="3:20" ht="11.25" customHeight="1" x14ac:dyDescent="0.2">
      <c r="C97" s="39">
        <v>49691</v>
      </c>
      <c r="D97" s="32" t="s">
        <v>193</v>
      </c>
      <c r="E97"/>
      <c r="F97" s="13">
        <v>15888000</v>
      </c>
      <c r="G97" s="56">
        <v>14048000</v>
      </c>
      <c r="H97" s="13">
        <v>13303000</v>
      </c>
      <c r="I97" s="13">
        <v>10459000</v>
      </c>
      <c r="J97" s="13">
        <v>11671000</v>
      </c>
      <c r="K97"/>
      <c r="L97"/>
      <c r="M97"/>
      <c r="N97"/>
      <c r="O97"/>
      <c r="P97" s="10"/>
      <c r="S97" s="25" t="s">
        <v>432</v>
      </c>
      <c r="T97" s="25">
        <v>4072145</v>
      </c>
    </row>
    <row r="98" spans="3:20" ht="11.25" customHeight="1" x14ac:dyDescent="0.2">
      <c r="C98" s="48">
        <v>47772</v>
      </c>
      <c r="D98" s="99" t="s">
        <v>194</v>
      </c>
      <c r="E98" s="10"/>
      <c r="F98" s="92">
        <v>1901000</v>
      </c>
      <c r="G98" s="93">
        <v>1901000</v>
      </c>
      <c r="H98" s="92">
        <v>2193000</v>
      </c>
      <c r="I98" s="92">
        <v>2193000</v>
      </c>
      <c r="J98" s="92">
        <v>2195000</v>
      </c>
      <c r="K98"/>
      <c r="L98"/>
      <c r="M98"/>
      <c r="N98"/>
      <c r="O98"/>
      <c r="P98" s="10"/>
      <c r="S98" s="25" t="s">
        <v>29</v>
      </c>
      <c r="T98" s="25">
        <v>4057081</v>
      </c>
    </row>
    <row r="99" spans="3:20" ht="11.25" customHeight="1" x14ac:dyDescent="0.2">
      <c r="C99" s="39">
        <v>3800</v>
      </c>
      <c r="D99" s="94" t="s">
        <v>161</v>
      </c>
      <c r="E99" s="95"/>
      <c r="F99" s="96">
        <v>17789000</v>
      </c>
      <c r="G99" s="97">
        <v>15949000</v>
      </c>
      <c r="H99" s="96">
        <v>15496000</v>
      </c>
      <c r="I99" s="96">
        <v>12652000</v>
      </c>
      <c r="J99" s="96">
        <v>13866000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19000</v>
      </c>
      <c r="K100"/>
      <c r="L100"/>
      <c r="M100"/>
      <c r="N100"/>
      <c r="O100"/>
      <c r="P100" s="10"/>
      <c r="S100" s="25" t="s">
        <v>30</v>
      </c>
      <c r="T100" s="25">
        <v>103347</v>
      </c>
    </row>
    <row r="101" spans="3:20" ht="11.25" customHeight="1" x14ac:dyDescent="0.2">
      <c r="C101" s="39">
        <v>17860</v>
      </c>
      <c r="D101" s="3" t="s">
        <v>162</v>
      </c>
      <c r="E101"/>
      <c r="F101" s="13">
        <v>47325000</v>
      </c>
      <c r="G101" s="56">
        <v>40100000</v>
      </c>
      <c r="H101" s="13">
        <v>35091000</v>
      </c>
      <c r="I101" s="13">
        <v>28083000</v>
      </c>
      <c r="J101" s="13">
        <v>28401000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11000</v>
      </c>
      <c r="G104" s="56">
        <v>1263000</v>
      </c>
      <c r="H104" s="13">
        <v>-307000</v>
      </c>
      <c r="I104" s="13">
        <v>3177000</v>
      </c>
      <c r="J104" s="13">
        <v>3597000</v>
      </c>
      <c r="K104"/>
      <c r="L104"/>
      <c r="M104"/>
      <c r="N104"/>
      <c r="O104"/>
      <c r="P104" s="10"/>
      <c r="S104" s="25" t="s">
        <v>411</v>
      </c>
      <c r="T104" s="25">
        <v>4057043</v>
      </c>
    </row>
    <row r="105" spans="3:20" ht="11.25" customHeight="1" x14ac:dyDescent="0.2">
      <c r="C105" s="39">
        <v>4993</v>
      </c>
      <c r="D105" s="3" t="s">
        <v>169</v>
      </c>
      <c r="E105"/>
      <c r="F105" s="13">
        <v>-5151000</v>
      </c>
      <c r="G105" s="56">
        <v>-4971000</v>
      </c>
      <c r="H105" s="13">
        <v>-4678000</v>
      </c>
      <c r="I105" s="13">
        <v>-4239000</v>
      </c>
      <c r="J105" s="13">
        <v>-3586000</v>
      </c>
      <c r="K105"/>
      <c r="L105"/>
      <c r="M105"/>
      <c r="N105"/>
      <c r="O105"/>
      <c r="P105" s="10"/>
      <c r="S105" s="25" t="s">
        <v>262</v>
      </c>
      <c r="T105" s="25">
        <v>4057083</v>
      </c>
    </row>
    <row r="106" spans="3:20" ht="11.25" customHeight="1" x14ac:dyDescent="0.2">
      <c r="C106" s="39">
        <v>4992</v>
      </c>
      <c r="D106" s="3" t="s">
        <v>170</v>
      </c>
      <c r="E106"/>
      <c r="F106" s="13">
        <v>5445000</v>
      </c>
      <c r="G106" s="56">
        <v>3727000</v>
      </c>
      <c r="H106" s="13">
        <v>4903000</v>
      </c>
      <c r="I106" s="13">
        <v>82000</v>
      </c>
      <c r="J106" s="13">
        <v>1007000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305000</v>
      </c>
      <c r="G108" s="56">
        <v>19000</v>
      </c>
      <c r="H108" s="13">
        <v>-82000</v>
      </c>
      <c r="I108" s="13">
        <v>-980000</v>
      </c>
      <c r="J108" s="13">
        <v>1018000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1.29032933040626</v>
      </c>
      <c r="G111" s="55">
        <v>1.2975308182190599</v>
      </c>
      <c r="H111" s="14">
        <v>2.3120483637732501</v>
      </c>
      <c r="I111" s="14">
        <v>-0.59350106938187097</v>
      </c>
      <c r="J111" s="14">
        <v>1.27217195270301</v>
      </c>
      <c r="K111"/>
      <c r="L111"/>
      <c r="M111"/>
      <c r="N111"/>
      <c r="O111"/>
      <c r="P111" s="10"/>
      <c r="S111" s="25" t="s">
        <v>292</v>
      </c>
      <c r="T111" s="25">
        <v>4062444</v>
      </c>
    </row>
    <row r="112" spans="3:20" ht="11.25" customHeight="1" x14ac:dyDescent="0.2">
      <c r="C112" s="39">
        <v>284</v>
      </c>
      <c r="D112" s="3" t="s">
        <v>167</v>
      </c>
      <c r="E112"/>
      <c r="F112" s="14">
        <v>5.4294393003360399</v>
      </c>
      <c r="G112" s="55">
        <v>5.4986071983775604</v>
      </c>
      <c r="H112" s="14">
        <v>10.207232241777</v>
      </c>
      <c r="I112" s="14">
        <v>-2.2812178526954101</v>
      </c>
      <c r="J112" s="14">
        <v>4.6325753963781997</v>
      </c>
      <c r="K112"/>
      <c r="L112"/>
      <c r="M112"/>
      <c r="N112"/>
      <c r="O112"/>
      <c r="P112" s="10"/>
      <c r="S112" s="25" t="s">
        <v>36</v>
      </c>
      <c r="T112" s="25">
        <v>4057103</v>
      </c>
    </row>
    <row r="113" spans="2:20" ht="11.25" customHeight="1" x14ac:dyDescent="0.2">
      <c r="C113" s="39">
        <v>18791</v>
      </c>
      <c r="D113" s="76" t="s">
        <v>173</v>
      </c>
      <c r="E113" s="61"/>
      <c r="F113" s="100">
        <v>2.10800386277465</v>
      </c>
      <c r="G113" s="101">
        <v>2.29993563612959</v>
      </c>
      <c r="H113" s="100">
        <v>4.3976337287552001</v>
      </c>
      <c r="I113" s="100">
        <v>-1.1112771774966399</v>
      </c>
      <c r="J113" s="100">
        <v>2.42714918973912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254E16B7-6BA1-43F2-B2B6-F0E0270C1A2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33342-8AC5-483A-87B1-AB3FA919292B}">
  <sheetPr codeName="Sheet19">
    <outlinePr summaryRight="0"/>
    <pageSetUpPr autoPageBreaks="0"/>
  </sheetPr>
  <dimension ref="A1:AB460"/>
  <sheetViews>
    <sheetView showGridLines="0" topLeftCell="A4"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40</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Entergy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_xll.SNL.Clients.Office.Excel.Functions.SNLTable(1,ETR!F20:G20,ETR!C24:C35,ETR!F21:G21,,"Options:Curr=USD,Mag=SNLstandard,ConvMethod=SNLrecommended")</f>
        <v>SNLTable</v>
      </c>
      <c r="D20" s="10"/>
      <c r="E20" s="10"/>
      <c r="F20" s="22">
        <f>VLOOKUP(V40,S:T,2,FALSE)</f>
        <v>4007889</v>
      </c>
      <c r="G20" s="51">
        <f>F20</f>
        <v>4007889</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Entergy Corporation</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43223</v>
      </c>
      <c r="G26" s="78">
        <v>44462</v>
      </c>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42586</v>
      </c>
      <c r="G29" s="78">
        <v>44462</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383</v>
      </c>
      <c r="G34" s="52" t="s">
        <v>182</v>
      </c>
      <c r="H34" s="129"/>
      <c r="I34"/>
      <c r="J34"/>
      <c r="K34"/>
      <c r="L34"/>
      <c r="M34"/>
      <c r="N34"/>
      <c r="O34"/>
      <c r="P34" s="10"/>
    </row>
    <row r="35" spans="3:24" ht="11.25" customHeight="1" x14ac:dyDescent="0.2">
      <c r="C35" s="39">
        <v>44948</v>
      </c>
      <c r="D35" s="23" t="s">
        <v>126</v>
      </c>
      <c r="E35" s="10"/>
      <c r="F35" s="30">
        <v>41124</v>
      </c>
      <c r="G35" s="53">
        <v>44462</v>
      </c>
      <c r="H35" s="130"/>
      <c r="I35" s="10"/>
      <c r="J35"/>
      <c r="K35"/>
      <c r="L35"/>
      <c r="M35"/>
      <c r="N35"/>
      <c r="O35"/>
      <c r="P35" s="10"/>
    </row>
    <row r="36" spans="3:24" ht="11.25" hidden="1" customHeight="1" outlineLevel="1" x14ac:dyDescent="0.2">
      <c r="C36" s="12" t="str">
        <f>_xll.SNL.Clients.Office.Excel.Functions.SNLTable(1,ETR!F36:J36,ETR!C41:C113,ETR!F37:J37,,"Options:Curr=USD,Mag=SNLstandard,ConvMethod=SNLrecommended")</f>
        <v>SNLTable</v>
      </c>
      <c r="E36"/>
      <c r="F36" s="11">
        <f>F20</f>
        <v>4007889</v>
      </c>
      <c r="G36" s="54">
        <f>F20</f>
        <v>4007889</v>
      </c>
      <c r="H36" s="11">
        <f>F20</f>
        <v>4007889</v>
      </c>
      <c r="I36" s="11">
        <f>F20</f>
        <v>4007889</v>
      </c>
      <c r="J36" s="11">
        <f>F20</f>
        <v>4007889</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Entergy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29.618199999541901</v>
      </c>
      <c r="G42" s="55">
        <v>30.801703571989901</v>
      </c>
      <c r="H42" s="31">
        <v>33.413658522013698</v>
      </c>
      <c r="I42" s="14">
        <v>32.520187541322201</v>
      </c>
      <c r="J42" s="14">
        <v>32.140521756810301</v>
      </c>
      <c r="K42"/>
      <c r="L42"/>
      <c r="M42"/>
      <c r="N42"/>
      <c r="O42"/>
      <c r="P42" s="10"/>
      <c r="S42" s="25" t="s">
        <v>336</v>
      </c>
      <c r="T42" s="25">
        <v>4056935</v>
      </c>
      <c r="V42" s="8" t="str">
        <f>_xll.SNL.Clients.Office.Excel.Functions.SNLTable(1,ETR!X42,ETR!W48:W56,ETR!X43,,"Options:Curr=USD,Mag=SNLstandard,ConvMethod=SNLrecommended")</f>
        <v>SNLTable</v>
      </c>
      <c r="W42" s="3"/>
      <c r="X42" s="7">
        <f>F36</f>
        <v>4007889</v>
      </c>
    </row>
    <row r="43" spans="3:24" ht="11.25" customHeight="1" x14ac:dyDescent="0.2">
      <c r="C43" s="39">
        <v>18869</v>
      </c>
      <c r="D43" s="3" t="s">
        <v>197</v>
      </c>
      <c r="E43"/>
      <c r="F43" s="14">
        <v>0.55842319066025103</v>
      </c>
      <c r="G43" s="55">
        <v>0.61853504930928904</v>
      </c>
      <c r="H43" s="31">
        <v>0.71708958044098903</v>
      </c>
      <c r="I43" s="14">
        <v>0.80673316749492097</v>
      </c>
      <c r="J43" s="14">
        <v>0.79543067796085998</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69.650029179717805</v>
      </c>
      <c r="G44" s="55">
        <v>68.481093465999393</v>
      </c>
      <c r="H44" s="31">
        <v>65.7548626932454</v>
      </c>
      <c r="I44" s="14">
        <v>66.673079291182901</v>
      </c>
      <c r="J44" s="14">
        <v>67.064047565228805</v>
      </c>
      <c r="K44"/>
      <c r="L44"/>
      <c r="M44"/>
      <c r="N44"/>
      <c r="O44"/>
      <c r="P44" s="10"/>
      <c r="S44" s="25" t="s">
        <v>409</v>
      </c>
      <c r="T44" s="25">
        <v>4024697</v>
      </c>
      <c r="V44" s="3"/>
      <c r="W44" s="3"/>
      <c r="X44" s="7">
        <v>1</v>
      </c>
    </row>
    <row r="45" spans="3:24" ht="11.25" customHeight="1" x14ac:dyDescent="0.2">
      <c r="C45" s="39">
        <v>18861</v>
      </c>
      <c r="D45" s="3" t="s">
        <v>164</v>
      </c>
      <c r="E45"/>
      <c r="F45" s="14">
        <v>63.763358978737898</v>
      </c>
      <c r="G45" s="55">
        <v>60.411667903539403</v>
      </c>
      <c r="H45" s="31">
        <v>56.584672376082402</v>
      </c>
      <c r="I45" s="14">
        <v>57.135164409727999</v>
      </c>
      <c r="J45" s="14">
        <v>57.654876710315897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2.1368534881997698</v>
      </c>
      <c r="G47" s="55">
        <v>2.1112590858265299</v>
      </c>
      <c r="H47" s="14">
        <v>1.7222293784107201</v>
      </c>
      <c r="I47" s="14">
        <v>0.61089621278578499</v>
      </c>
      <c r="J47" s="14">
        <v>1.92361979151937</v>
      </c>
      <c r="K47"/>
      <c r="L47"/>
      <c r="M47"/>
      <c r="N47"/>
      <c r="O47"/>
      <c r="P47" s="10"/>
      <c r="S47" s="25" t="s">
        <v>216</v>
      </c>
      <c r="T47" s="25">
        <v>4056955</v>
      </c>
      <c r="V47" s="3"/>
      <c r="W47" s="3"/>
      <c r="X47" s="7"/>
    </row>
    <row r="48" spans="3:24" ht="11.25" customHeight="1" x14ac:dyDescent="0.2">
      <c r="C48" s="39">
        <v>18778</v>
      </c>
      <c r="D48" s="3" t="s">
        <v>198</v>
      </c>
      <c r="E48"/>
      <c r="F48" s="14">
        <v>2.1368534881997698</v>
      </c>
      <c r="G48" s="55">
        <v>2.1112590858265299</v>
      </c>
      <c r="H48" s="14">
        <v>1.7222293784107201</v>
      </c>
      <c r="I48" s="14">
        <v>0.61089621278578499</v>
      </c>
      <c r="J48" s="14">
        <v>1.92361979151937</v>
      </c>
      <c r="K48" s="4"/>
      <c r="L48" s="4"/>
      <c r="M48" s="4"/>
      <c r="N48" s="4"/>
      <c r="O48" s="4"/>
      <c r="P48" s="44"/>
      <c r="Q48" s="44"/>
      <c r="S48" s="25" t="s">
        <v>5</v>
      </c>
      <c r="T48" s="25">
        <v>4022309</v>
      </c>
      <c r="V48" s="17" t="s">
        <v>175</v>
      </c>
      <c r="W48" s="114">
        <v>7597</v>
      </c>
      <c r="X48" s="20">
        <v>2253494</v>
      </c>
    </row>
    <row r="49" spans="3:28" ht="11.25" customHeight="1" x14ac:dyDescent="0.2">
      <c r="C49" s="39">
        <v>7270</v>
      </c>
      <c r="D49" s="3" t="s">
        <v>149</v>
      </c>
      <c r="E49"/>
      <c r="F49" s="14">
        <v>5.2566940699226299</v>
      </c>
      <c r="G49" s="55">
        <v>5.5094359795484804</v>
      </c>
      <c r="H49" s="14">
        <v>5.4054712597231998</v>
      </c>
      <c r="I49" s="14">
        <v>3.6384240854572298</v>
      </c>
      <c r="J49" s="14">
        <v>5.5995820896423796</v>
      </c>
      <c r="K49"/>
      <c r="L49"/>
      <c r="M49"/>
      <c r="N49"/>
      <c r="O49"/>
      <c r="P49" s="10"/>
      <c r="S49" s="25" t="s">
        <v>6</v>
      </c>
      <c r="T49" s="25">
        <v>4057038</v>
      </c>
      <c r="V49" s="17" t="s">
        <v>176</v>
      </c>
      <c r="W49" s="114">
        <v>7598</v>
      </c>
      <c r="X49" s="20">
        <v>2492362</v>
      </c>
    </row>
    <row r="50" spans="3:28" ht="11.25" customHeight="1" x14ac:dyDescent="0.2">
      <c r="C50" s="39">
        <v>11512</v>
      </c>
      <c r="D50" s="3" t="s">
        <v>199</v>
      </c>
      <c r="E50"/>
      <c r="F50" s="14">
        <v>5.5725283756682096</v>
      </c>
      <c r="G50" s="55">
        <v>5.5433220095638998</v>
      </c>
      <c r="H50" s="14">
        <v>5.7961194733474803</v>
      </c>
      <c r="I50" s="14">
        <v>4.3909829390908</v>
      </c>
      <c r="J50" s="14">
        <v>6.3878473842102999</v>
      </c>
      <c r="K50"/>
      <c r="L50"/>
      <c r="M50"/>
      <c r="N50"/>
      <c r="O50"/>
      <c r="P50" s="10"/>
      <c r="S50" s="25" t="s">
        <v>270</v>
      </c>
      <c r="T50" s="25">
        <v>4135391</v>
      </c>
      <c r="V50" s="18" t="s">
        <v>177</v>
      </c>
      <c r="W50" s="115">
        <v>7599</v>
      </c>
      <c r="X50" s="20">
        <v>2329959</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1408241</v>
      </c>
    </row>
    <row r="52" spans="3:28" ht="11.25" customHeight="1" x14ac:dyDescent="0.2">
      <c r="C52" s="39">
        <v>18788</v>
      </c>
      <c r="D52" s="3" t="s">
        <v>211</v>
      </c>
      <c r="E52"/>
      <c r="F52" s="14">
        <v>5.8428857363863003</v>
      </c>
      <c r="G52" s="55">
        <v>5.0303348861977204</v>
      </c>
      <c r="H52" s="14">
        <v>4.83678498000452</v>
      </c>
      <c r="I52" s="14">
        <v>6.9406731906504104</v>
      </c>
      <c r="J52" s="14">
        <v>4.3204751938879102</v>
      </c>
      <c r="K52"/>
      <c r="L52"/>
      <c r="M52"/>
      <c r="N52"/>
      <c r="O52"/>
      <c r="P52" s="10"/>
      <c r="S52" s="25" t="s">
        <v>7</v>
      </c>
      <c r="T52" s="25">
        <v>4007308</v>
      </c>
      <c r="V52" s="19" t="s">
        <v>179</v>
      </c>
      <c r="W52" s="114">
        <v>7601</v>
      </c>
      <c r="X52" s="20">
        <v>2622969</v>
      </c>
    </row>
    <row r="53" spans="3:28" ht="11.25" customHeight="1" x14ac:dyDescent="0.2">
      <c r="C53" s="39">
        <v>18794</v>
      </c>
      <c r="D53" s="3" t="s">
        <v>200</v>
      </c>
      <c r="E53"/>
      <c r="F53" s="14">
        <v>4.2083134657730898</v>
      </c>
      <c r="G53" s="55">
        <v>4.4992076755555503</v>
      </c>
      <c r="H53" s="14">
        <v>4.9514981311243602</v>
      </c>
      <c r="I53" s="14">
        <v>4.3223165966398396</v>
      </c>
      <c r="J53" s="14">
        <v>4.8963090120979604</v>
      </c>
      <c r="K53"/>
      <c r="L53"/>
      <c r="M53"/>
      <c r="N53"/>
      <c r="O53"/>
      <c r="P53" s="10"/>
      <c r="S53" s="25" t="s">
        <v>218</v>
      </c>
      <c r="T53" s="25">
        <v>4272394</v>
      </c>
      <c r="V53" s="17" t="s">
        <v>180</v>
      </c>
      <c r="W53" s="114">
        <v>7602</v>
      </c>
      <c r="X53" s="20">
        <v>16047361</v>
      </c>
    </row>
    <row r="54" spans="3:28" ht="11.25" customHeight="1" x14ac:dyDescent="0.2">
      <c r="C54" s="39">
        <v>18792</v>
      </c>
      <c r="D54" s="3" t="s">
        <v>201</v>
      </c>
      <c r="E54"/>
      <c r="F54" s="14">
        <v>10.332491618916199</v>
      </c>
      <c r="G54" s="55">
        <v>12.3857206975733</v>
      </c>
      <c r="H54" s="14">
        <v>14.779078272367</v>
      </c>
      <c r="I54" s="14">
        <v>12.814720340789799</v>
      </c>
      <c r="J54" s="14">
        <v>15.8251933658007</v>
      </c>
      <c r="K54"/>
      <c r="L54"/>
      <c r="M54"/>
      <c r="N54"/>
      <c r="O54"/>
      <c r="P54" s="10"/>
      <c r="S54" s="25" t="s">
        <v>8</v>
      </c>
      <c r="T54" s="25">
        <v>4006321</v>
      </c>
      <c r="V54" s="26" t="s">
        <v>184</v>
      </c>
      <c r="W54" s="116"/>
      <c r="X54" s="20"/>
    </row>
    <row r="55" spans="3:28" ht="11.25" customHeight="1" x14ac:dyDescent="0.2">
      <c r="C55" s="39">
        <v>11576</v>
      </c>
      <c r="D55" s="3" t="s">
        <v>202</v>
      </c>
      <c r="E55"/>
      <c r="F55" s="14">
        <v>3.7563550235176</v>
      </c>
      <c r="G55" s="55">
        <v>4.4236892917192199</v>
      </c>
      <c r="H55" s="14">
        <v>4.7938202512038304</v>
      </c>
      <c r="I55" s="14">
        <v>4.3720983165287803</v>
      </c>
      <c r="J55" s="14">
        <v>4.9609386677295602</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40</v>
      </c>
    </row>
    <row r="57" spans="3:28" ht="11.25" customHeight="1" x14ac:dyDescent="0.2">
      <c r="C57" s="39">
        <v>6419</v>
      </c>
      <c r="D57" s="3" t="s">
        <v>165</v>
      </c>
      <c r="E57"/>
      <c r="F57" s="14">
        <v>0.58532482859082202</v>
      </c>
      <c r="G57" s="55">
        <v>0.645831757667227</v>
      </c>
      <c r="H57" s="14">
        <v>0.54194681114349497</v>
      </c>
      <c r="I57" s="14">
        <v>0.54340775053898704</v>
      </c>
      <c r="J57" s="14">
        <v>0.65234232826410798</v>
      </c>
      <c r="K57"/>
      <c r="L57"/>
      <c r="M57"/>
      <c r="N57"/>
      <c r="O57"/>
      <c r="P57" s="10"/>
      <c r="S57" s="25" t="s">
        <v>339</v>
      </c>
      <c r="T57" s="25">
        <v>4963960</v>
      </c>
    </row>
    <row r="58" spans="3:28" ht="11.25" customHeight="1" x14ac:dyDescent="0.2">
      <c r="C58" s="39">
        <v>4963</v>
      </c>
      <c r="D58" s="3" t="s">
        <v>203</v>
      </c>
      <c r="E58"/>
      <c r="F58" s="14">
        <v>2.3379124188386999</v>
      </c>
      <c r="G58" s="55">
        <v>2.2161899736359598</v>
      </c>
      <c r="H58" s="14">
        <v>1.9611897247938901</v>
      </c>
      <c r="I58" s="14">
        <v>2.0502058669392298</v>
      </c>
      <c r="J58" s="14">
        <v>2.08658863949583</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2253494</v>
      </c>
      <c r="G61" s="56">
        <v>2803425</v>
      </c>
      <c r="H61" s="13">
        <v>2753152</v>
      </c>
      <c r="I61" s="13">
        <v>2593965</v>
      </c>
      <c r="J61" s="13">
        <v>2339817</v>
      </c>
      <c r="K61"/>
      <c r="L61"/>
      <c r="M61"/>
      <c r="N61"/>
      <c r="O61"/>
      <c r="P61" s="10"/>
      <c r="S61" s="25" t="s">
        <v>410</v>
      </c>
      <c r="T61" s="25">
        <v>4086899</v>
      </c>
      <c r="V61" s="28" t="s">
        <v>149</v>
      </c>
      <c r="X61" s="27">
        <f>IF(ISNUMBER(F49),F49,NA())</f>
        <v>5.2566940699226299</v>
      </c>
      <c r="Y61" s="27">
        <f>IF(ISNUMBER(G49),G49,NA())</f>
        <v>5.5094359795484804</v>
      </c>
      <c r="Z61" s="27">
        <f>IF(ISNUMBER(H49),H49,NA())</f>
        <v>5.4054712597231998</v>
      </c>
      <c r="AA61" s="27">
        <f>IF(ISNUMBER(I49),I49,NA())</f>
        <v>3.6384240854572298</v>
      </c>
      <c r="AB61" s="27">
        <f>IF(ISNUMBER(J49),J49,NA())</f>
        <v>5.5995820896423796</v>
      </c>
    </row>
    <row r="62" spans="3:28" ht="11.25" customHeight="1" x14ac:dyDescent="0.2">
      <c r="C62" s="39">
        <v>7598</v>
      </c>
      <c r="D62" s="3" t="s">
        <v>205</v>
      </c>
      <c r="E62"/>
      <c r="F62" s="13">
        <v>2492362</v>
      </c>
      <c r="G62" s="56">
        <v>1172241</v>
      </c>
      <c r="H62" s="13">
        <v>1387804</v>
      </c>
      <c r="I62" s="13">
        <v>954075</v>
      </c>
      <c r="J62" s="13">
        <v>877754</v>
      </c>
      <c r="K62"/>
      <c r="L62"/>
      <c r="M62"/>
      <c r="N62"/>
      <c r="O62"/>
      <c r="P62" s="10"/>
      <c r="S62" s="25" t="s">
        <v>11</v>
      </c>
      <c r="T62" s="25">
        <v>4056975</v>
      </c>
      <c r="V62" s="118" t="s">
        <v>188</v>
      </c>
    </row>
    <row r="63" spans="3:28" ht="11.25" customHeight="1" x14ac:dyDescent="0.2">
      <c r="C63" s="39">
        <v>7599</v>
      </c>
      <c r="D63" s="3" t="s">
        <v>206</v>
      </c>
      <c r="E63"/>
      <c r="F63" s="13">
        <v>2329959</v>
      </c>
      <c r="G63" s="56">
        <v>2481496</v>
      </c>
      <c r="H63" s="13">
        <v>1132730</v>
      </c>
      <c r="I63" s="13">
        <v>1360867</v>
      </c>
      <c r="J63" s="13">
        <v>918575</v>
      </c>
      <c r="K63"/>
      <c r="L63"/>
      <c r="M63"/>
      <c r="N63"/>
      <c r="O63"/>
      <c r="P63" s="10"/>
      <c r="S63" s="25" t="s">
        <v>271</v>
      </c>
      <c r="T63" s="25">
        <v>4098671</v>
      </c>
      <c r="V63" s="28" t="s">
        <v>189</v>
      </c>
    </row>
    <row r="64" spans="3:28" ht="11.25" customHeight="1" x14ac:dyDescent="0.2">
      <c r="C64" s="39">
        <v>7600</v>
      </c>
      <c r="D64" s="3" t="s">
        <v>207</v>
      </c>
      <c r="E64"/>
      <c r="F64" s="13">
        <v>1408241</v>
      </c>
      <c r="G64" s="56">
        <v>1367201</v>
      </c>
      <c r="H64" s="13">
        <v>1892463</v>
      </c>
      <c r="I64" s="13">
        <v>1085312</v>
      </c>
      <c r="J64" s="13">
        <v>980839</v>
      </c>
      <c r="K64"/>
      <c r="L64"/>
      <c r="M64"/>
      <c r="N64"/>
      <c r="O64"/>
      <c r="P64" s="10"/>
      <c r="S64" s="25" t="s">
        <v>396</v>
      </c>
      <c r="T64" s="25">
        <v>4545218</v>
      </c>
      <c r="V64" s="28" t="s">
        <v>190</v>
      </c>
    </row>
    <row r="65" spans="3:28" ht="11.25" customHeight="1" x14ac:dyDescent="0.2">
      <c r="C65" s="39">
        <v>7601</v>
      </c>
      <c r="D65" s="3" t="s">
        <v>208</v>
      </c>
      <c r="E65"/>
      <c r="F65" s="13">
        <v>2622969</v>
      </c>
      <c r="G65" s="56">
        <v>1403413</v>
      </c>
      <c r="H65" s="13">
        <v>1200642</v>
      </c>
      <c r="I65" s="13">
        <v>1735598</v>
      </c>
      <c r="J65" s="13">
        <v>1324506</v>
      </c>
      <c r="K65"/>
      <c r="L65"/>
      <c r="M65"/>
      <c r="N65"/>
      <c r="O65"/>
      <c r="P65" s="10"/>
      <c r="S65" s="25" t="s">
        <v>219</v>
      </c>
      <c r="T65" s="25">
        <v>4057157</v>
      </c>
      <c r="V65" s="28" t="s">
        <v>165</v>
      </c>
      <c r="X65" s="27">
        <f>IF(ISNUMBER(F57),F57,NA())</f>
        <v>0.58532482859082202</v>
      </c>
      <c r="Y65" s="27">
        <f>IF(ISNUMBER(G57),G57,NA())</f>
        <v>0.645831757667227</v>
      </c>
      <c r="Z65" s="27">
        <f>IF(ISNUMBER(H57),H57,NA())</f>
        <v>0.54194681114349497</v>
      </c>
      <c r="AA65" s="27">
        <f>IF(ISNUMBER(I57),I57,NA())</f>
        <v>0.54340775053898704</v>
      </c>
      <c r="AB65" s="27">
        <f>IF(ISNUMBER(J57),J57,NA())</f>
        <v>0.65234232826410798</v>
      </c>
    </row>
    <row r="66" spans="3:28" ht="11.25" customHeight="1" x14ac:dyDescent="0.2">
      <c r="C66" s="39">
        <v>7602</v>
      </c>
      <c r="D66" s="3" t="s">
        <v>209</v>
      </c>
      <c r="E66"/>
      <c r="F66" s="13">
        <v>16047361</v>
      </c>
      <c r="G66" s="56">
        <v>14834213</v>
      </c>
      <c r="H66" s="13">
        <v>11529813</v>
      </c>
      <c r="I66" s="13">
        <v>10402829</v>
      </c>
      <c r="J66" s="13">
        <v>10235600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29.618199999541901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0.55842319066025103</v>
      </c>
    </row>
    <row r="69" spans="3:28" ht="11.25" customHeight="1" x14ac:dyDescent="0.2">
      <c r="C69" s="39">
        <v>18626</v>
      </c>
      <c r="D69" s="3" t="s">
        <v>135</v>
      </c>
      <c r="F69" s="13">
        <v>11742896</v>
      </c>
      <c r="G69" s="56">
        <v>10113636</v>
      </c>
      <c r="H69" s="13">
        <v>10878673</v>
      </c>
      <c r="I69" s="13">
        <v>11009452</v>
      </c>
      <c r="J69" s="13">
        <v>11074481</v>
      </c>
      <c r="K69" s="4"/>
      <c r="L69" s="4"/>
      <c r="M69" s="4"/>
      <c r="N69"/>
      <c r="O69"/>
      <c r="P69" s="10"/>
      <c r="S69" s="25" t="s">
        <v>341</v>
      </c>
      <c r="T69" s="25">
        <v>4057049</v>
      </c>
      <c r="V69" s="28" t="str">
        <f>"Total Debt -"</f>
        <v>Total Debt -</v>
      </c>
      <c r="X69" s="47">
        <f>F44</f>
        <v>69.650029179717805</v>
      </c>
    </row>
    <row r="70" spans="3:28" ht="11.25" customHeight="1" x14ac:dyDescent="0.2">
      <c r="C70" s="39">
        <v>18630</v>
      </c>
      <c r="D70" s="3" t="s">
        <v>136</v>
      </c>
      <c r="F70" s="13">
        <v>3729773</v>
      </c>
      <c r="G70" s="56">
        <v>2468639</v>
      </c>
      <c r="H70" s="13">
        <v>3222498</v>
      </c>
      <c r="I70" s="13">
        <v>3806592</v>
      </c>
      <c r="J70" s="13">
        <v>3419539</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5.8428857363863003</v>
      </c>
      <c r="Y71" s="27">
        <f>IF(ISNUMBER(G52),G52,NA())</f>
        <v>5.0303348861977204</v>
      </c>
      <c r="Z71" s="27">
        <f>IF(ISNUMBER(H52),H52,NA())</f>
        <v>4.83678498000452</v>
      </c>
      <c r="AA71" s="27">
        <f>IF(ISNUMBER(I52),I52,NA())</f>
        <v>6.9406731906504104</v>
      </c>
      <c r="AB71" s="27">
        <f>IF(ISNUMBER(J52),J52,NA())</f>
        <v>4.3204751938879102</v>
      </c>
    </row>
    <row r="72" spans="3:28" ht="11.25" customHeight="1" x14ac:dyDescent="0.2">
      <c r="C72" s="39">
        <v>18632</v>
      </c>
      <c r="D72" s="3" t="s">
        <v>138</v>
      </c>
      <c r="E72" s="5"/>
      <c r="F72" s="13">
        <v>3141257</v>
      </c>
      <c r="G72" s="56">
        <v>3186783</v>
      </c>
      <c r="H72" s="13">
        <v>3477308</v>
      </c>
      <c r="I72" s="13">
        <v>3500223</v>
      </c>
      <c r="J72" s="13">
        <v>3491115</v>
      </c>
      <c r="K72"/>
      <c r="L72"/>
      <c r="M72"/>
      <c r="N72"/>
      <c r="O72"/>
      <c r="P72" s="10"/>
      <c r="S72" s="25" t="s">
        <v>272</v>
      </c>
      <c r="T72" s="25">
        <v>4082886</v>
      </c>
    </row>
    <row r="73" spans="3:28" ht="11.25" customHeight="1" x14ac:dyDescent="0.2">
      <c r="C73" s="39">
        <v>18636</v>
      </c>
      <c r="D73" s="3" t="s">
        <v>139</v>
      </c>
      <c r="F73" s="13">
        <v>1684286</v>
      </c>
      <c r="G73" s="56">
        <v>1613086</v>
      </c>
      <c r="H73" s="13">
        <v>1480016</v>
      </c>
      <c r="I73" s="13">
        <v>1369442</v>
      </c>
      <c r="J73" s="13">
        <v>1389978</v>
      </c>
      <c r="K73"/>
      <c r="L73"/>
      <c r="M73"/>
      <c r="N73"/>
      <c r="O73"/>
      <c r="P73" s="10"/>
      <c r="S73" s="25" t="s">
        <v>397</v>
      </c>
      <c r="T73" s="25">
        <v>4235589</v>
      </c>
    </row>
    <row r="74" spans="3:28" ht="11.25" customHeight="1" x14ac:dyDescent="0.2">
      <c r="C74" s="39">
        <v>18635</v>
      </c>
      <c r="D74" s="3" t="s">
        <v>140</v>
      </c>
      <c r="F74" s="13">
        <v>418039</v>
      </c>
      <c r="G74" s="56">
        <v>396470</v>
      </c>
      <c r="H74" s="13">
        <v>374582</v>
      </c>
      <c r="I74" s="13">
        <v>689557</v>
      </c>
      <c r="J74" s="13">
        <v>273784</v>
      </c>
      <c r="K74"/>
      <c r="L74"/>
      <c r="M74"/>
      <c r="N74"/>
      <c r="O74"/>
      <c r="P74" s="10"/>
      <c r="S74" s="25" t="s">
        <v>289</v>
      </c>
      <c r="T74" s="25">
        <v>4304864</v>
      </c>
    </row>
    <row r="75" spans="3:28" ht="11.25" customHeight="1" x14ac:dyDescent="0.2">
      <c r="C75" s="39">
        <v>18634</v>
      </c>
      <c r="D75" s="3" t="s">
        <v>141</v>
      </c>
      <c r="F75" s="13">
        <v>9633645</v>
      </c>
      <c r="G75" s="56">
        <v>8317818</v>
      </c>
      <c r="H75" s="13">
        <v>9198149</v>
      </c>
      <c r="I75" s="13">
        <v>10007766</v>
      </c>
      <c r="J75" s="13">
        <v>9191972</v>
      </c>
      <c r="K75"/>
      <c r="L75"/>
      <c r="M75"/>
      <c r="N75"/>
      <c r="O75"/>
      <c r="P75" s="10"/>
      <c r="S75" s="25" t="s">
        <v>16</v>
      </c>
      <c r="T75" s="25">
        <v>4056958</v>
      </c>
    </row>
    <row r="76" spans="3:28" ht="11.25" customHeight="1" x14ac:dyDescent="0.2">
      <c r="C76" s="39">
        <v>6200</v>
      </c>
      <c r="D76" s="3" t="s">
        <v>142</v>
      </c>
      <c r="F76" s="13">
        <v>4387731</v>
      </c>
      <c r="G76" s="56">
        <v>4328560</v>
      </c>
      <c r="H76" s="13">
        <v>4013157</v>
      </c>
      <c r="I76" s="13">
        <v>2573632</v>
      </c>
      <c r="J76" s="13">
        <v>3708844</v>
      </c>
      <c r="K76"/>
      <c r="L76"/>
      <c r="M76"/>
      <c r="N76"/>
      <c r="O76"/>
      <c r="P76" s="10"/>
      <c r="S76" s="25" t="s">
        <v>313</v>
      </c>
      <c r="T76" s="25">
        <v>4246977</v>
      </c>
    </row>
    <row r="77" spans="3:28" ht="11.25" customHeight="1" x14ac:dyDescent="0.2">
      <c r="C77" s="39">
        <v>28017</v>
      </c>
      <c r="D77" s="3" t="s">
        <v>151</v>
      </c>
      <c r="E77"/>
      <c r="F77" s="13">
        <v>4651356</v>
      </c>
      <c r="G77" s="56">
        <v>4355183</v>
      </c>
      <c r="H77" s="13">
        <v>4303184</v>
      </c>
      <c r="I77" s="13">
        <v>3105953</v>
      </c>
      <c r="J77" s="13">
        <v>4230946</v>
      </c>
      <c r="K77"/>
      <c r="L77"/>
      <c r="M77"/>
      <c r="N77"/>
      <c r="O77"/>
      <c r="P77" s="10"/>
      <c r="S77" s="25" t="s">
        <v>273</v>
      </c>
      <c r="T77" s="25">
        <v>4142320</v>
      </c>
    </row>
    <row r="78" spans="3:28" ht="11.25" customHeight="1" x14ac:dyDescent="0.2">
      <c r="C78" s="39">
        <v>4424</v>
      </c>
      <c r="D78" s="3" t="s">
        <v>143</v>
      </c>
      <c r="F78" s="13">
        <v>1310093</v>
      </c>
      <c r="G78" s="56">
        <v>1285147</v>
      </c>
      <c r="H78" s="13">
        <v>1088419</v>
      </c>
      <c r="I78" s="13">
        <v>-174271</v>
      </c>
      <c r="J78" s="13">
        <v>967923</v>
      </c>
      <c r="K78"/>
      <c r="L78"/>
      <c r="M78"/>
      <c r="N78"/>
      <c r="O78"/>
      <c r="P78" s="10"/>
      <c r="S78" s="25" t="s">
        <v>274</v>
      </c>
      <c r="T78" s="25">
        <v>4237697</v>
      </c>
    </row>
    <row r="79" spans="3:28" ht="11.25" customHeight="1" x14ac:dyDescent="0.2">
      <c r="C79" s="39">
        <v>4427</v>
      </c>
      <c r="D79" s="3" t="s">
        <v>144</v>
      </c>
      <c r="F79" s="13">
        <v>191374</v>
      </c>
      <c r="G79" s="56">
        <v>-121506</v>
      </c>
      <c r="H79" s="13">
        <v>-169825</v>
      </c>
      <c r="I79" s="13">
        <v>-1036826</v>
      </c>
      <c r="J79" s="13">
        <v>542570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1118719</v>
      </c>
      <c r="G81" s="93">
        <v>1406653</v>
      </c>
      <c r="H81" s="92">
        <v>1258244</v>
      </c>
      <c r="I81" s="92">
        <v>862555</v>
      </c>
      <c r="J81" s="92">
        <v>425353</v>
      </c>
      <c r="K81"/>
      <c r="L81"/>
      <c r="M81"/>
      <c r="N81"/>
      <c r="O81"/>
      <c r="P81" s="10"/>
      <c r="S81" s="25" t="s">
        <v>276</v>
      </c>
      <c r="T81" s="25">
        <v>4276419</v>
      </c>
    </row>
    <row r="82" spans="3:20" ht="11.25" customHeight="1" x14ac:dyDescent="0.2">
      <c r="C82" s="39">
        <v>833</v>
      </c>
      <c r="D82" s="94" t="s">
        <v>147</v>
      </c>
      <c r="E82" s="95"/>
      <c r="F82" s="96">
        <v>1118719</v>
      </c>
      <c r="G82" s="97">
        <v>1406653</v>
      </c>
      <c r="H82" s="96">
        <v>1258244</v>
      </c>
      <c r="I82" s="96">
        <v>862555</v>
      </c>
      <c r="J82" s="96">
        <v>425353</v>
      </c>
      <c r="K82"/>
      <c r="L82"/>
      <c r="M82"/>
      <c r="N82"/>
      <c r="O82"/>
      <c r="P82" s="10"/>
      <c r="S82" s="25" t="s">
        <v>17</v>
      </c>
      <c r="T82" s="25">
        <v>4057059</v>
      </c>
    </row>
    <row r="83" spans="3:20" ht="11.25" customHeight="1" x14ac:dyDescent="0.2">
      <c r="C83" s="39">
        <v>47814</v>
      </c>
      <c r="D83" s="32" t="s">
        <v>191</v>
      </c>
      <c r="F83" s="13">
        <v>227</v>
      </c>
      <c r="G83" s="56">
        <v>18319</v>
      </c>
      <c r="H83" s="13">
        <v>17018</v>
      </c>
      <c r="I83" s="13">
        <v>13894</v>
      </c>
      <c r="J83" s="13">
        <v>13741</v>
      </c>
      <c r="K83" s="16"/>
      <c r="L83"/>
      <c r="M83"/>
      <c r="N83"/>
      <c r="O83"/>
      <c r="P83" s="10"/>
      <c r="S83" s="25" t="s">
        <v>18</v>
      </c>
      <c r="T83" s="25">
        <v>4057141</v>
      </c>
    </row>
    <row r="84" spans="3:20" ht="11.25" customHeight="1" x14ac:dyDescent="0.2">
      <c r="C84" s="39">
        <v>47813</v>
      </c>
      <c r="D84" s="29" t="s">
        <v>192</v>
      </c>
      <c r="E84"/>
      <c r="F84" s="13">
        <v>1118492</v>
      </c>
      <c r="G84" s="56">
        <v>1388334</v>
      </c>
      <c r="H84" s="13">
        <v>1241226</v>
      </c>
      <c r="I84" s="13">
        <v>848661</v>
      </c>
      <c r="J84" s="13">
        <v>411612</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3623595</v>
      </c>
      <c r="G87" s="56">
        <v>4559899</v>
      </c>
      <c r="H87" s="13">
        <v>3045992</v>
      </c>
      <c r="I87" s="13">
        <v>2958064</v>
      </c>
      <c r="J87" s="13">
        <v>3285331</v>
      </c>
      <c r="K87"/>
      <c r="L87"/>
      <c r="M87"/>
      <c r="N87"/>
      <c r="O87"/>
      <c r="P87" s="10"/>
      <c r="S87" s="25" t="s">
        <v>21</v>
      </c>
      <c r="T87" s="25">
        <v>4057039</v>
      </c>
    </row>
    <row r="88" spans="3:20" ht="11.25" customHeight="1" x14ac:dyDescent="0.2">
      <c r="C88" s="39">
        <v>18807</v>
      </c>
      <c r="D88" s="3" t="s">
        <v>153</v>
      </c>
      <c r="E88"/>
      <c r="F88" s="13">
        <v>42601736</v>
      </c>
      <c r="G88" s="56">
        <v>39196105</v>
      </c>
      <c r="H88" s="13">
        <v>35515557</v>
      </c>
      <c r="I88" s="13">
        <v>32278828</v>
      </c>
      <c r="J88" s="13">
        <v>29925340</v>
      </c>
      <c r="K88"/>
      <c r="L88"/>
      <c r="M88"/>
      <c r="N88"/>
      <c r="O88"/>
      <c r="P88" s="10"/>
      <c r="S88" s="25" t="s">
        <v>22</v>
      </c>
      <c r="T88" s="25">
        <v>4057113</v>
      </c>
    </row>
    <row r="89" spans="3:20" ht="11.25" customHeight="1" x14ac:dyDescent="0.2">
      <c r="C89" s="39">
        <v>18851</v>
      </c>
      <c r="D89" s="3" t="s">
        <v>154</v>
      </c>
      <c r="E89"/>
      <c r="F89" s="13">
        <v>0</v>
      </c>
      <c r="G89" s="56">
        <v>0</v>
      </c>
      <c r="H89" s="13">
        <v>17000</v>
      </c>
      <c r="I89" s="13">
        <v>0</v>
      </c>
      <c r="J89" s="13">
        <v>5000</v>
      </c>
      <c r="K89"/>
      <c r="L89"/>
      <c r="M89"/>
      <c r="N89"/>
      <c r="O89"/>
      <c r="P89" s="10"/>
      <c r="S89" s="25" t="s">
        <v>342</v>
      </c>
      <c r="T89" s="25">
        <v>4393379</v>
      </c>
    </row>
    <row r="90" spans="3:20" ht="11.25" customHeight="1" x14ac:dyDescent="0.2">
      <c r="C90" s="39">
        <v>18823</v>
      </c>
      <c r="D90" s="3" t="s">
        <v>155</v>
      </c>
      <c r="E90"/>
      <c r="F90" s="13">
        <v>5673471</v>
      </c>
      <c r="G90" s="56">
        <v>7467437</v>
      </c>
      <c r="H90" s="13">
        <v>6900482</v>
      </c>
      <c r="I90" s="13">
        <v>7357429</v>
      </c>
      <c r="J90" s="13">
        <v>7654053</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59454242</v>
      </c>
      <c r="G92" s="97">
        <v>58239212</v>
      </c>
      <c r="H92" s="96">
        <v>51723912</v>
      </c>
      <c r="I92" s="96">
        <v>48275066</v>
      </c>
      <c r="J92" s="96">
        <v>46707149</v>
      </c>
      <c r="K92"/>
      <c r="L92"/>
      <c r="M92"/>
      <c r="N92"/>
      <c r="O92"/>
      <c r="P92" s="10"/>
      <c r="S92" s="25" t="s">
        <v>24</v>
      </c>
      <c r="T92" s="25">
        <v>4004172</v>
      </c>
    </row>
    <row r="93" spans="3:20" ht="11.25" customHeight="1" x14ac:dyDescent="0.2">
      <c r="C93" s="39">
        <v>6361</v>
      </c>
      <c r="D93" s="3" t="s">
        <v>158</v>
      </c>
      <c r="E93"/>
      <c r="F93" s="13">
        <v>6190742</v>
      </c>
      <c r="G93" s="56">
        <v>7060506</v>
      </c>
      <c r="H93" s="13">
        <v>5620463</v>
      </c>
      <c r="I93" s="13">
        <v>5443544</v>
      </c>
      <c r="J93" s="13">
        <v>5036207</v>
      </c>
      <c r="K93"/>
      <c r="L93"/>
      <c r="M93"/>
      <c r="N93"/>
      <c r="O93"/>
      <c r="P93" s="10"/>
      <c r="S93" s="25" t="s">
        <v>25</v>
      </c>
      <c r="T93" s="25">
        <v>4000672</v>
      </c>
    </row>
    <row r="94" spans="3:20" ht="11.25" customHeight="1" x14ac:dyDescent="0.2">
      <c r="C94" s="39">
        <v>6148</v>
      </c>
      <c r="D94" s="3" t="s">
        <v>159</v>
      </c>
      <c r="E94"/>
      <c r="F94" s="13">
        <v>25053255</v>
      </c>
      <c r="G94" s="56">
        <v>21429544</v>
      </c>
      <c r="H94" s="13">
        <v>17313378</v>
      </c>
      <c r="I94" s="13">
        <v>15538681</v>
      </c>
      <c r="J94" s="13">
        <v>14337274</v>
      </c>
      <c r="K94"/>
      <c r="L94"/>
      <c r="M94"/>
      <c r="N94"/>
      <c r="O94"/>
      <c r="P94" s="10"/>
      <c r="S94" s="25" t="s">
        <v>26</v>
      </c>
      <c r="T94" s="25">
        <v>4059402</v>
      </c>
    </row>
    <row r="95" spans="3:20" ht="11.25" customHeight="1" x14ac:dyDescent="0.2">
      <c r="C95" s="39">
        <v>18082</v>
      </c>
      <c r="D95" s="3" t="s">
        <v>160</v>
      </c>
      <c r="E95"/>
      <c r="F95" s="13">
        <v>5517807</v>
      </c>
      <c r="G95" s="56">
        <v>7295723</v>
      </c>
      <c r="H95" s="13">
        <v>7311254</v>
      </c>
      <c r="I95" s="13">
        <v>7842521</v>
      </c>
      <c r="J95" s="13">
        <v>7054835</v>
      </c>
      <c r="K95"/>
      <c r="L95"/>
      <c r="M95"/>
      <c r="N95"/>
      <c r="O95"/>
      <c r="P95" s="10"/>
      <c r="S95" s="25" t="s">
        <v>27</v>
      </c>
      <c r="T95" s="25">
        <v>4057080</v>
      </c>
    </row>
    <row r="96" spans="3:20" ht="11.25" customHeight="1" x14ac:dyDescent="0.2">
      <c r="C96" s="39">
        <v>845</v>
      </c>
      <c r="D96" s="3" t="s">
        <v>174</v>
      </c>
      <c r="E96"/>
      <c r="F96" s="13">
        <v>27366186</v>
      </c>
      <c r="G96" s="56">
        <v>24291973</v>
      </c>
      <c r="H96" s="13">
        <v>20119208</v>
      </c>
      <c r="I96" s="13">
        <v>18132646</v>
      </c>
      <c r="J96" s="13">
        <v>16677091</v>
      </c>
      <c r="K96"/>
      <c r="L96"/>
      <c r="M96"/>
      <c r="N96"/>
      <c r="O96"/>
      <c r="P96" s="10"/>
      <c r="S96" s="25" t="s">
        <v>28</v>
      </c>
      <c r="T96" s="25">
        <v>4057041</v>
      </c>
    </row>
    <row r="97" spans="3:20" ht="11.25" customHeight="1" x14ac:dyDescent="0.2">
      <c r="C97" s="39">
        <v>49691</v>
      </c>
      <c r="D97" s="32" t="s">
        <v>193</v>
      </c>
      <c r="E97"/>
      <c r="F97" s="13">
        <v>11637284</v>
      </c>
      <c r="G97" s="56">
        <v>10926142</v>
      </c>
      <c r="H97" s="13">
        <v>10223675</v>
      </c>
      <c r="I97" s="13">
        <v>8844305</v>
      </c>
      <c r="J97" s="13">
        <v>7992515</v>
      </c>
      <c r="K97"/>
      <c r="L97"/>
      <c r="M97"/>
      <c r="N97"/>
      <c r="O97"/>
      <c r="P97" s="10"/>
      <c r="S97" s="25" t="s">
        <v>432</v>
      </c>
      <c r="T97" s="25">
        <v>4072145</v>
      </c>
    </row>
    <row r="98" spans="3:20" ht="11.25" customHeight="1" x14ac:dyDescent="0.2">
      <c r="C98" s="48">
        <v>47772</v>
      </c>
      <c r="D98" s="99" t="s">
        <v>194</v>
      </c>
      <c r="E98" s="10"/>
      <c r="F98" s="92">
        <v>68110</v>
      </c>
      <c r="G98" s="93">
        <v>35000</v>
      </c>
      <c r="H98" s="92">
        <v>35000</v>
      </c>
      <c r="I98" s="92">
        <v>0</v>
      </c>
      <c r="J98" s="92">
        <v>0</v>
      </c>
      <c r="K98"/>
      <c r="L98"/>
      <c r="M98"/>
      <c r="N98"/>
      <c r="O98"/>
      <c r="P98" s="10"/>
      <c r="S98" s="25" t="s">
        <v>29</v>
      </c>
      <c r="T98" s="25">
        <v>4057081</v>
      </c>
    </row>
    <row r="99" spans="3:20" ht="11.25" customHeight="1" x14ac:dyDescent="0.2">
      <c r="C99" s="39">
        <v>3800</v>
      </c>
      <c r="D99" s="94" t="s">
        <v>161</v>
      </c>
      <c r="E99" s="95"/>
      <c r="F99" s="96">
        <v>11705394</v>
      </c>
      <c r="G99" s="97">
        <v>10961142</v>
      </c>
      <c r="H99" s="96">
        <v>10258675</v>
      </c>
      <c r="I99" s="96">
        <v>8844305</v>
      </c>
      <c r="J99" s="96">
        <v>7992515</v>
      </c>
      <c r="K99"/>
      <c r="L99"/>
      <c r="M99"/>
      <c r="N99"/>
      <c r="O99"/>
      <c r="P99" s="10"/>
      <c r="S99" s="25" t="s">
        <v>282</v>
      </c>
      <c r="T99" s="25">
        <v>4420429</v>
      </c>
    </row>
    <row r="100" spans="3:20" ht="11.25" customHeight="1" x14ac:dyDescent="0.2">
      <c r="C100" s="39">
        <v>18081</v>
      </c>
      <c r="D100" s="3" t="s">
        <v>163</v>
      </c>
      <c r="E100"/>
      <c r="F100" s="13">
        <v>219410</v>
      </c>
      <c r="G100" s="56">
        <v>219410</v>
      </c>
      <c r="H100" s="13">
        <v>219410</v>
      </c>
      <c r="I100" s="13">
        <v>219402</v>
      </c>
      <c r="J100" s="13">
        <v>197803</v>
      </c>
      <c r="K100"/>
      <c r="L100"/>
      <c r="M100"/>
      <c r="N100"/>
      <c r="O100"/>
      <c r="P100" s="10"/>
      <c r="S100" s="25" t="s">
        <v>30</v>
      </c>
      <c r="T100" s="25">
        <v>103347</v>
      </c>
    </row>
    <row r="101" spans="3:20" ht="11.25" customHeight="1" x14ac:dyDescent="0.2">
      <c r="C101" s="39">
        <v>17860</v>
      </c>
      <c r="D101" s="3" t="s">
        <v>162</v>
      </c>
      <c r="E101"/>
      <c r="F101" s="13">
        <v>39290990</v>
      </c>
      <c r="G101" s="56">
        <v>35472525</v>
      </c>
      <c r="H101" s="13">
        <v>30597293</v>
      </c>
      <c r="I101" s="13">
        <v>27196353</v>
      </c>
      <c r="J101" s="13">
        <v>24867409</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2300713</v>
      </c>
      <c r="G104" s="56">
        <v>2689866</v>
      </c>
      <c r="H104" s="13">
        <v>2816627</v>
      </c>
      <c r="I104" s="13">
        <v>2385247</v>
      </c>
      <c r="J104" s="13">
        <v>2623500</v>
      </c>
      <c r="K104"/>
      <c r="L104"/>
      <c r="M104"/>
      <c r="N104"/>
      <c r="O104"/>
      <c r="P104" s="10"/>
      <c r="S104" s="25" t="s">
        <v>411</v>
      </c>
      <c r="T104" s="25">
        <v>4057043</v>
      </c>
    </row>
    <row r="105" spans="3:20" ht="11.25" customHeight="1" x14ac:dyDescent="0.2">
      <c r="C105" s="39">
        <v>4993</v>
      </c>
      <c r="D105" s="3" t="s">
        <v>169</v>
      </c>
      <c r="E105"/>
      <c r="F105" s="13">
        <v>-6179276</v>
      </c>
      <c r="G105" s="56">
        <v>-4772306</v>
      </c>
      <c r="H105" s="13">
        <v>-4510242</v>
      </c>
      <c r="I105" s="13">
        <v>-4105987</v>
      </c>
      <c r="J105" s="13">
        <v>-3841049</v>
      </c>
      <c r="K105"/>
      <c r="L105"/>
      <c r="M105"/>
      <c r="N105"/>
      <c r="O105"/>
      <c r="P105" s="10"/>
      <c r="S105" s="25" t="s">
        <v>262</v>
      </c>
      <c r="T105" s="25">
        <v>4057083</v>
      </c>
    </row>
    <row r="106" spans="3:20" ht="11.25" customHeight="1" x14ac:dyDescent="0.2">
      <c r="C106" s="39">
        <v>4992</v>
      </c>
      <c r="D106" s="3" t="s">
        <v>170</v>
      </c>
      <c r="E106"/>
      <c r="F106" s="13">
        <v>2562023</v>
      </c>
      <c r="G106" s="56">
        <v>3415817</v>
      </c>
      <c r="H106" s="13">
        <v>1638362</v>
      </c>
      <c r="I106" s="13">
        <v>1420442</v>
      </c>
      <c r="J106" s="13">
        <v>810978</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-1316540</v>
      </c>
      <c r="G108" s="56">
        <v>1333377</v>
      </c>
      <c r="H108" s="13">
        <v>-55253</v>
      </c>
      <c r="I108" s="13">
        <v>-300298</v>
      </c>
      <c r="J108" s="13">
        <v>-406571</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1.92627573039222</v>
      </c>
      <c r="G111" s="55">
        <v>2.5932416467249402</v>
      </c>
      <c r="H111" s="14">
        <v>2.50799988756054</v>
      </c>
      <c r="I111" s="14">
        <v>1.80766181627616</v>
      </c>
      <c r="J111" s="14">
        <v>0.92453232621133896</v>
      </c>
      <c r="K111"/>
      <c r="L111"/>
      <c r="M111"/>
      <c r="N111"/>
      <c r="O111"/>
      <c r="P111" s="10"/>
      <c r="S111" s="25" t="s">
        <v>292</v>
      </c>
      <c r="T111" s="25">
        <v>4062444</v>
      </c>
    </row>
    <row r="112" spans="3:20" ht="11.25" customHeight="1" x14ac:dyDescent="0.2">
      <c r="C112" s="39">
        <v>284</v>
      </c>
      <c r="D112" s="3" t="s">
        <v>167</v>
      </c>
      <c r="E112"/>
      <c r="F112" s="14">
        <v>10.034273318531501</v>
      </c>
      <c r="G112" s="55">
        <v>13.3532328496754</v>
      </c>
      <c r="H112" s="14">
        <v>13.110320158254</v>
      </c>
      <c r="I112" s="14">
        <v>10.5098230727752</v>
      </c>
      <c r="J112" s="14">
        <v>5.1316218235533198</v>
      </c>
      <c r="K112"/>
      <c r="L112"/>
      <c r="M112"/>
      <c r="N112"/>
      <c r="O112"/>
      <c r="P112" s="10"/>
      <c r="S112" s="25" t="s">
        <v>36</v>
      </c>
      <c r="T112" s="25">
        <v>4057103</v>
      </c>
    </row>
    <row r="113" spans="2:20" ht="11.25" customHeight="1" x14ac:dyDescent="0.2">
      <c r="C113" s="39">
        <v>18791</v>
      </c>
      <c r="D113" s="76" t="s">
        <v>173</v>
      </c>
      <c r="E113" s="61"/>
      <c r="F113" s="100">
        <v>3.0231236828590302</v>
      </c>
      <c r="G113" s="101">
        <v>4.3244791861652798</v>
      </c>
      <c r="H113" s="100">
        <v>4.30499298940566</v>
      </c>
      <c r="I113" s="100">
        <v>3.2833776595947199</v>
      </c>
      <c r="J113" s="100">
        <v>1.73504821730662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6DC500DB-FFE8-49CB-9A22-E5B8B64C358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election activeCell="G1" sqref="A1:G1"/>
    </sheetView>
  </sheetViews>
  <sheetFormatPr defaultRowHeight="12.75" x14ac:dyDescent="0.2"/>
  <sheetData/>
  <phoneticPr fontId="1"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B06AC-A468-42A6-844C-9F34CBA9FFE1}">
  <sheetPr codeName="Sheet20">
    <outlinePr summaryRight="0"/>
    <pageSetUpPr autoPageBreaks="0"/>
  </sheetPr>
  <dimension ref="A1:AB460"/>
  <sheetViews>
    <sheetView showGridLines="0" topLeftCell="A3"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351</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Evergy,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_xll.SNL.Clients.Office.Excel.Functions.SNLTable(1,EVRG!F20:G20,EVRG!C24:C35,EVRG!F21:G21,,"Options:Curr=USD,Mag=SNLstandard,ConvMethod=SNLrecommended")</f>
        <v>SNLTable</v>
      </c>
      <c r="D20" s="10"/>
      <c r="E20" s="10"/>
      <c r="F20" s="22">
        <f>VLOOKUP(V40,S:T,2,FALSE)</f>
        <v>8603803</v>
      </c>
      <c r="G20" s="51">
        <f>F20</f>
        <v>8603803</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374</v>
      </c>
      <c r="H24" s="129"/>
      <c r="I24"/>
      <c r="J24"/>
      <c r="K24"/>
      <c r="L24"/>
      <c r="M24"/>
      <c r="N24"/>
      <c r="O24"/>
      <c r="P24" s="10"/>
      <c r="V24" t="str">
        <f>SUBSTITUTE(Company_Name,"&amp;","&amp;amp;")</f>
        <v>Evergy, Inc.</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v>44469</v>
      </c>
      <c r="G26" s="78"/>
      <c r="H26" s="130"/>
      <c r="I26" s="10"/>
      <c r="J26"/>
      <c r="K26"/>
      <c r="L26"/>
      <c r="M26"/>
      <c r="N26" s="4"/>
      <c r="O26" s="4"/>
      <c r="P26" s="44"/>
      <c r="Q26" s="44"/>
    </row>
    <row r="27" spans="3:27" ht="11.25" customHeight="1" x14ac:dyDescent="0.2">
      <c r="C27" s="39">
        <v>44949</v>
      </c>
      <c r="D27" s="2" t="s">
        <v>131</v>
      </c>
      <c r="E27"/>
      <c r="F27" s="24" t="s">
        <v>249</v>
      </c>
      <c r="G27" s="52" t="s">
        <v>380</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43255</v>
      </c>
      <c r="G29" s="78">
        <v>43263</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383</v>
      </c>
      <c r="G34" s="52" t="s">
        <v>383</v>
      </c>
      <c r="H34" s="129"/>
      <c r="I34"/>
      <c r="J34"/>
      <c r="K34"/>
      <c r="L34"/>
      <c r="M34"/>
      <c r="N34"/>
      <c r="O34"/>
      <c r="P34" s="10"/>
    </row>
    <row r="35" spans="3:24" ht="11.25" customHeight="1" x14ac:dyDescent="0.2">
      <c r="C35" s="39">
        <v>44948</v>
      </c>
      <c r="D35" s="23" t="s">
        <v>126</v>
      </c>
      <c r="E35" s="10"/>
      <c r="F35" s="30">
        <v>43300</v>
      </c>
      <c r="G35" s="53">
        <v>44319</v>
      </c>
      <c r="H35" s="130"/>
      <c r="I35" s="10"/>
      <c r="J35"/>
      <c r="K35"/>
      <c r="L35"/>
      <c r="M35"/>
      <c r="N35"/>
      <c r="O35"/>
      <c r="P35" s="10"/>
    </row>
    <row r="36" spans="3:24" ht="11.25" hidden="1" customHeight="1" outlineLevel="1" x14ac:dyDescent="0.2">
      <c r="C36" s="12" t="str">
        <f>_xll.SNL.Clients.Office.Excel.Functions.SNLTable(1,EVRG!F36:J36,EVRG!C41:C113,EVRG!F37:J37,,"Options:Curr=USD,Mag=SNLstandard,ConvMethod=SNLrecommended")</f>
        <v>SNLTable</v>
      </c>
      <c r="E36"/>
      <c r="F36" s="11">
        <f>F20</f>
        <v>8603803</v>
      </c>
      <c r="G36" s="54">
        <f>F20</f>
        <v>8603803</v>
      </c>
      <c r="H36" s="11">
        <f>F20</f>
        <v>8603803</v>
      </c>
      <c r="I36" s="11">
        <f>F20</f>
        <v>8603803</v>
      </c>
      <c r="J36" s="11">
        <f>F20</f>
        <v>8603803</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Evergy,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45.012294583079701</v>
      </c>
      <c r="G42" s="55">
        <v>45.538400571485198</v>
      </c>
      <c r="H42" s="31">
        <v>45.972036748024998</v>
      </c>
      <c r="I42" s="14">
        <v>54.012624956911402</v>
      </c>
      <c r="J42" s="14">
        <v>48.959622123570497</v>
      </c>
      <c r="K42"/>
      <c r="L42"/>
      <c r="M42"/>
      <c r="N42"/>
      <c r="O42"/>
      <c r="P42" s="10"/>
      <c r="S42" s="25" t="s">
        <v>336</v>
      </c>
      <c r="T42" s="25">
        <v>4056935</v>
      </c>
      <c r="V42" s="8" t="str">
        <f>_xll.SNL.Clients.Office.Excel.Functions.SNLTable(1,EVRG!X42,EVRG!W48:W56,EVRG!X43,,"Options:Curr=USD,Mag=SNLstandard,ConvMethod=SNLrecommended")</f>
        <v>SNLTable</v>
      </c>
      <c r="W42" s="3"/>
      <c r="X42" s="7">
        <f>F36</f>
        <v>8603803</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55.000852099817401</v>
      </c>
      <c r="G44" s="55">
        <v>54.5392922135144</v>
      </c>
      <c r="H44" s="31">
        <v>54.170621959787397</v>
      </c>
      <c r="I44" s="14">
        <v>46.189352809376103</v>
      </c>
      <c r="J44" s="14">
        <v>51.637950603661203</v>
      </c>
      <c r="K44"/>
      <c r="L44"/>
      <c r="M44"/>
      <c r="N44"/>
      <c r="O44"/>
      <c r="P44" s="10"/>
      <c r="S44" s="25" t="s">
        <v>409</v>
      </c>
      <c r="T44" s="25">
        <v>4024697</v>
      </c>
      <c r="V44" s="3"/>
      <c r="W44" s="3"/>
      <c r="X44" s="7">
        <v>1</v>
      </c>
    </row>
    <row r="45" spans="3:24" ht="11.25" customHeight="1" x14ac:dyDescent="0.2">
      <c r="C45" s="39">
        <v>18861</v>
      </c>
      <c r="D45" s="3" t="s">
        <v>164</v>
      </c>
      <c r="E45"/>
      <c r="F45" s="14">
        <v>45.797687157638499</v>
      </c>
      <c r="G45" s="55">
        <v>48.5392192135822</v>
      </c>
      <c r="H45" s="31">
        <v>47.709147855560701</v>
      </c>
      <c r="I45" s="14">
        <v>36.261741640813497</v>
      </c>
      <c r="J45" s="14">
        <v>47.778871031027201</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3.4983217144332599</v>
      </c>
      <c r="G47" s="55">
        <v>2.8568931068931098</v>
      </c>
      <c r="H47" s="14">
        <v>3.0522522522522499</v>
      </c>
      <c r="I47" s="14">
        <v>3.2193103448275902</v>
      </c>
      <c r="J47" s="14">
        <v>3.8437146092865202</v>
      </c>
      <c r="K47"/>
      <c r="L47"/>
      <c r="M47"/>
      <c r="N47"/>
      <c r="O47"/>
      <c r="P47" s="10"/>
      <c r="S47" s="25" t="s">
        <v>216</v>
      </c>
      <c r="T47" s="25">
        <v>4056955</v>
      </c>
      <c r="V47" s="3"/>
      <c r="W47" s="3"/>
      <c r="X47" s="7"/>
    </row>
    <row r="48" spans="3:24" ht="11.25" customHeight="1" x14ac:dyDescent="0.2">
      <c r="C48" s="39">
        <v>18778</v>
      </c>
      <c r="D48" s="3" t="s">
        <v>198</v>
      </c>
      <c r="E48"/>
      <c r="F48" s="14">
        <v>3.4983217144332599</v>
      </c>
      <c r="G48" s="55">
        <v>2.8568931068931098</v>
      </c>
      <c r="H48" s="14">
        <v>3.0522522522522499</v>
      </c>
      <c r="I48" s="14">
        <v>3.2193103448275902</v>
      </c>
      <c r="J48" s="14">
        <v>3.8437146092865202</v>
      </c>
      <c r="K48" s="4"/>
      <c r="L48" s="4"/>
      <c r="M48" s="4"/>
      <c r="N48" s="4"/>
      <c r="O48" s="4"/>
      <c r="P48" s="44"/>
      <c r="Q48" s="44"/>
      <c r="S48" s="25" t="s">
        <v>5</v>
      </c>
      <c r="T48" s="25">
        <v>4022309</v>
      </c>
      <c r="V48" s="17" t="s">
        <v>175</v>
      </c>
      <c r="W48" s="114">
        <v>7597</v>
      </c>
      <c r="X48" s="20">
        <v>1873000</v>
      </c>
    </row>
    <row r="49" spans="3:28" ht="11.25" customHeight="1" x14ac:dyDescent="0.2">
      <c r="C49" s="39">
        <v>7270</v>
      </c>
      <c r="D49" s="3" t="s">
        <v>149</v>
      </c>
      <c r="E49"/>
      <c r="F49" s="14">
        <v>6.25254965110038</v>
      </c>
      <c r="G49" s="55">
        <v>5.3516540765824399</v>
      </c>
      <c r="H49" s="14">
        <v>5.5339572192513398</v>
      </c>
      <c r="I49" s="14">
        <v>5.5329041487839801</v>
      </c>
      <c r="J49" s="14">
        <v>6.2140350877193002</v>
      </c>
      <c r="K49"/>
      <c r="L49"/>
      <c r="M49"/>
      <c r="N49"/>
      <c r="O49"/>
      <c r="P49" s="10"/>
      <c r="S49" s="25" t="s">
        <v>6</v>
      </c>
      <c r="T49" s="25">
        <v>4057038</v>
      </c>
      <c r="V49" s="17" t="s">
        <v>176</v>
      </c>
      <c r="W49" s="114">
        <v>7598</v>
      </c>
      <c r="X49" s="20">
        <v>446200</v>
      </c>
    </row>
    <row r="50" spans="3:28" ht="11.25" customHeight="1" x14ac:dyDescent="0.2">
      <c r="C50" s="39">
        <v>11512</v>
      </c>
      <c r="D50" s="3" t="s">
        <v>199</v>
      </c>
      <c r="E50"/>
      <c r="F50" s="14">
        <v>6.2890499194847003</v>
      </c>
      <c r="G50" s="55">
        <v>5.5345141964053104</v>
      </c>
      <c r="H50" s="14">
        <v>5.6417112299465204</v>
      </c>
      <c r="I50" s="14">
        <v>5.8479971387696699</v>
      </c>
      <c r="J50" s="14">
        <v>6.2479532163742704</v>
      </c>
      <c r="K50"/>
      <c r="L50"/>
      <c r="M50"/>
      <c r="N50"/>
      <c r="O50"/>
      <c r="P50" s="10"/>
      <c r="S50" s="25" t="s">
        <v>270</v>
      </c>
      <c r="T50" s="25">
        <v>4135391</v>
      </c>
      <c r="V50" s="18" t="s">
        <v>177</v>
      </c>
      <c r="W50" s="115">
        <v>7599</v>
      </c>
      <c r="X50" s="20">
        <v>805500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640700</v>
      </c>
    </row>
    <row r="52" spans="3:28" ht="11.25" customHeight="1" x14ac:dyDescent="0.2">
      <c r="C52" s="39">
        <v>18788</v>
      </c>
      <c r="D52" s="3" t="s">
        <v>211</v>
      </c>
      <c r="E52"/>
      <c r="F52" s="14">
        <v>4.7168304931965501</v>
      </c>
      <c r="G52" s="55">
        <v>5.0290825018252603</v>
      </c>
      <c r="H52" s="14">
        <v>4.69406798086679</v>
      </c>
      <c r="I52" s="14">
        <v>4.1039405300581802</v>
      </c>
      <c r="J52" s="14" t="s">
        <v>320</v>
      </c>
      <c r="K52"/>
      <c r="L52"/>
      <c r="M52"/>
      <c r="N52"/>
      <c r="O52"/>
      <c r="P52" s="10"/>
      <c r="S52" s="25" t="s">
        <v>7</v>
      </c>
      <c r="T52" s="25">
        <v>4007308</v>
      </c>
      <c r="V52" s="19" t="s">
        <v>179</v>
      </c>
      <c r="W52" s="114">
        <v>7601</v>
      </c>
      <c r="X52" s="20">
        <v>354400</v>
      </c>
    </row>
    <row r="53" spans="3:28" ht="11.25" customHeight="1" x14ac:dyDescent="0.2">
      <c r="C53" s="39">
        <v>18794</v>
      </c>
      <c r="D53" s="3" t="s">
        <v>200</v>
      </c>
      <c r="E53"/>
      <c r="F53" s="14">
        <v>5.4283413848631197</v>
      </c>
      <c r="G53" s="55">
        <v>5.58322479812451</v>
      </c>
      <c r="H53" s="14">
        <v>5.6470588235294104</v>
      </c>
      <c r="I53" s="14">
        <v>6.1115879828326198</v>
      </c>
      <c r="J53" s="14">
        <v>6.5918128654970802</v>
      </c>
      <c r="K53"/>
      <c r="L53"/>
      <c r="M53"/>
      <c r="N53"/>
      <c r="O53"/>
      <c r="P53" s="10"/>
      <c r="S53" s="25" t="s">
        <v>218</v>
      </c>
      <c r="T53" s="25">
        <v>4272394</v>
      </c>
      <c r="V53" s="17" t="s">
        <v>180</v>
      </c>
      <c r="W53" s="114">
        <v>7602</v>
      </c>
      <c r="X53" s="20">
        <v>7092000</v>
      </c>
    </row>
    <row r="54" spans="3:28" ht="11.25" customHeight="1" x14ac:dyDescent="0.2">
      <c r="C54" s="39">
        <v>18792</v>
      </c>
      <c r="D54" s="3" t="s">
        <v>201</v>
      </c>
      <c r="E54"/>
      <c r="F54" s="14">
        <v>15.1490608619686</v>
      </c>
      <c r="G54" s="55">
        <v>17.0359795785042</v>
      </c>
      <c r="H54" s="14">
        <v>17.762681334233999</v>
      </c>
      <c r="I54" s="14">
        <v>22.3963724775532</v>
      </c>
      <c r="J54" s="14" t="s">
        <v>320</v>
      </c>
      <c r="K54"/>
      <c r="L54"/>
      <c r="M54"/>
      <c r="N54"/>
      <c r="O54"/>
      <c r="P54" s="10"/>
      <c r="S54" s="25" t="s">
        <v>8</v>
      </c>
      <c r="T54" s="25">
        <v>4006321</v>
      </c>
      <c r="V54" s="26" t="s">
        <v>184</v>
      </c>
      <c r="W54" s="116"/>
      <c r="X54" s="20"/>
    </row>
    <row r="55" spans="3:28" ht="11.25" customHeight="1" x14ac:dyDescent="0.2">
      <c r="C55" s="39">
        <v>11576</v>
      </c>
      <c r="D55" s="3" t="s">
        <v>202</v>
      </c>
      <c r="E55"/>
      <c r="F55" s="14">
        <v>4.6277509393451401</v>
      </c>
      <c r="G55" s="55">
        <v>5.5683771815577003</v>
      </c>
      <c r="H55" s="14">
        <v>5.6764705882352899</v>
      </c>
      <c r="I55" s="14">
        <v>6.3569384835479301</v>
      </c>
      <c r="J55" s="14">
        <v>6.3374269005848003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351</v>
      </c>
    </row>
    <row r="57" spans="3:28" ht="11.25" customHeight="1" x14ac:dyDescent="0.2">
      <c r="C57" s="39">
        <v>6419</v>
      </c>
      <c r="D57" s="3" t="s">
        <v>165</v>
      </c>
      <c r="E57"/>
      <c r="F57" s="14">
        <v>0.55119404428115604</v>
      </c>
      <c r="G57" s="55">
        <v>0.68948976992953603</v>
      </c>
      <c r="H57" s="14">
        <v>0.62832313027098796</v>
      </c>
      <c r="I57" s="14">
        <v>0.58628627232142905</v>
      </c>
      <c r="J57" s="14">
        <v>0.88260288940148102</v>
      </c>
      <c r="K57"/>
      <c r="L57"/>
      <c r="M57"/>
      <c r="N57"/>
      <c r="O57"/>
      <c r="P57" s="10"/>
      <c r="S57" s="25" t="s">
        <v>339</v>
      </c>
      <c r="T57" s="25">
        <v>4963960</v>
      </c>
    </row>
    <row r="58" spans="3:28" ht="11.25" customHeight="1" x14ac:dyDescent="0.2">
      <c r="C58" s="39">
        <v>4963</v>
      </c>
      <c r="D58" s="3" t="s">
        <v>203</v>
      </c>
      <c r="E58"/>
      <c r="F58" s="14">
        <v>1.22226430202236</v>
      </c>
      <c r="G58" s="55">
        <v>1.1997017835636901</v>
      </c>
      <c r="H58" s="14">
        <v>1.18200648309597</v>
      </c>
      <c r="I58" s="14">
        <v>0.85836828250272801</v>
      </c>
      <c r="J58" s="14">
        <v>1.06773702207025</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1873000</v>
      </c>
      <c r="G61" s="56">
        <v>1136200</v>
      </c>
      <c r="H61" s="13">
        <v>1189200</v>
      </c>
      <c r="I61" s="13">
        <v>1843200</v>
      </c>
      <c r="J61" s="13">
        <v>308043</v>
      </c>
      <c r="K61"/>
      <c r="L61"/>
      <c r="M61"/>
      <c r="N61"/>
      <c r="O61"/>
      <c r="P61" s="10"/>
      <c r="S61" s="25" t="s">
        <v>410</v>
      </c>
      <c r="T61" s="25">
        <v>4086899</v>
      </c>
      <c r="V61" s="28" t="s">
        <v>149</v>
      </c>
      <c r="X61" s="27">
        <f>IF(ISNUMBER(F49),F49,NA())</f>
        <v>6.25254965110038</v>
      </c>
      <c r="Y61" s="27">
        <f>IF(ISNUMBER(G49),G49,NA())</f>
        <v>5.3516540765824399</v>
      </c>
      <c r="Z61" s="27">
        <f>IF(ISNUMBER(H49),H49,NA())</f>
        <v>5.5339572192513398</v>
      </c>
      <c r="AA61" s="27">
        <f>IF(ISNUMBER(I49),I49,NA())</f>
        <v>5.5329041487839801</v>
      </c>
      <c r="AB61" s="27">
        <f>IF(ISNUMBER(J49),J49,NA())</f>
        <v>6.2140350877193002</v>
      </c>
    </row>
    <row r="62" spans="3:28" ht="11.25" customHeight="1" x14ac:dyDescent="0.2">
      <c r="C62" s="39">
        <v>7598</v>
      </c>
      <c r="D62" s="3" t="s">
        <v>205</v>
      </c>
      <c r="E62"/>
      <c r="F62" s="13">
        <v>446200</v>
      </c>
      <c r="G62" s="56">
        <v>394800</v>
      </c>
      <c r="H62" s="13">
        <v>458200</v>
      </c>
      <c r="I62" s="13">
        <v>289200</v>
      </c>
      <c r="J62" s="13">
        <v>336193</v>
      </c>
      <c r="K62"/>
      <c r="L62"/>
      <c r="M62"/>
      <c r="N62"/>
      <c r="O62"/>
      <c r="P62" s="10"/>
      <c r="S62" s="25" t="s">
        <v>11</v>
      </c>
      <c r="T62" s="25">
        <v>4056975</v>
      </c>
      <c r="V62" s="118" t="s">
        <v>188</v>
      </c>
    </row>
    <row r="63" spans="3:28" ht="11.25" customHeight="1" x14ac:dyDescent="0.2">
      <c r="C63" s="39">
        <v>7599</v>
      </c>
      <c r="D63" s="3" t="s">
        <v>206</v>
      </c>
      <c r="E63"/>
      <c r="F63" s="13">
        <v>805500</v>
      </c>
      <c r="G63" s="56">
        <v>446100</v>
      </c>
      <c r="H63" s="13">
        <v>394200</v>
      </c>
      <c r="I63" s="13">
        <v>456100</v>
      </c>
      <c r="J63" s="13">
        <v>287467</v>
      </c>
      <c r="K63"/>
      <c r="L63"/>
      <c r="M63"/>
      <c r="N63"/>
      <c r="O63"/>
      <c r="P63" s="10"/>
      <c r="S63" s="25" t="s">
        <v>271</v>
      </c>
      <c r="T63" s="25">
        <v>4098671</v>
      </c>
      <c r="V63" s="28" t="s">
        <v>189</v>
      </c>
    </row>
    <row r="64" spans="3:28" ht="11.25" customHeight="1" x14ac:dyDescent="0.2">
      <c r="C64" s="39">
        <v>7600</v>
      </c>
      <c r="D64" s="3" t="s">
        <v>207</v>
      </c>
      <c r="E64"/>
      <c r="F64" s="13">
        <v>640700</v>
      </c>
      <c r="G64" s="56">
        <v>805300</v>
      </c>
      <c r="H64" s="13">
        <v>445300</v>
      </c>
      <c r="I64" s="13">
        <v>292200</v>
      </c>
      <c r="J64" s="13">
        <v>23541</v>
      </c>
      <c r="K64"/>
      <c r="L64"/>
      <c r="M64"/>
      <c r="N64"/>
      <c r="O64"/>
      <c r="P64" s="10"/>
      <c r="S64" s="25" t="s">
        <v>396</v>
      </c>
      <c r="T64" s="25">
        <v>4545218</v>
      </c>
      <c r="V64" s="28" t="s">
        <v>190</v>
      </c>
    </row>
    <row r="65" spans="3:28" ht="11.25" customHeight="1" x14ac:dyDescent="0.2">
      <c r="C65" s="39">
        <v>7601</v>
      </c>
      <c r="D65" s="3" t="s">
        <v>208</v>
      </c>
      <c r="E65"/>
      <c r="F65" s="13">
        <v>354400</v>
      </c>
      <c r="G65" s="56">
        <v>640600</v>
      </c>
      <c r="H65" s="13">
        <v>804700</v>
      </c>
      <c r="I65" s="13">
        <v>443500</v>
      </c>
      <c r="J65" s="13">
        <v>4092</v>
      </c>
      <c r="K65"/>
      <c r="L65"/>
      <c r="M65"/>
      <c r="N65"/>
      <c r="O65"/>
      <c r="P65" s="10"/>
      <c r="S65" s="25" t="s">
        <v>219</v>
      </c>
      <c r="T65" s="25">
        <v>4057157</v>
      </c>
      <c r="V65" s="28" t="s">
        <v>165</v>
      </c>
      <c r="X65" s="27">
        <f>IF(ISNUMBER(F57),F57,NA())</f>
        <v>0.55119404428115604</v>
      </c>
      <c r="Y65" s="27">
        <f>IF(ISNUMBER(G57),G57,NA())</f>
        <v>0.68948976992953603</v>
      </c>
      <c r="Z65" s="27">
        <f>IF(ISNUMBER(H57),H57,NA())</f>
        <v>0.62832313027098796</v>
      </c>
      <c r="AA65" s="27">
        <f>IF(ISNUMBER(I57),I57,NA())</f>
        <v>0.58628627232142905</v>
      </c>
      <c r="AB65" s="27">
        <f>IF(ISNUMBER(J57),J57,NA())</f>
        <v>0.88260288940148102</v>
      </c>
    </row>
    <row r="66" spans="3:28" ht="11.25" customHeight="1" x14ac:dyDescent="0.2">
      <c r="C66" s="39">
        <v>7602</v>
      </c>
      <c r="D66" s="3" t="s">
        <v>209</v>
      </c>
      <c r="E66"/>
      <c r="F66" s="13">
        <v>7092000</v>
      </c>
      <c r="G66" s="56">
        <v>6949400</v>
      </c>
      <c r="H66" s="13">
        <v>6711000</v>
      </c>
      <c r="I66" s="13">
        <v>5251500</v>
      </c>
      <c r="J66" s="13">
        <v>3162556</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45.012294583079701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5586700</v>
      </c>
      <c r="G69" s="56">
        <v>4913400</v>
      </c>
      <c r="H69" s="13">
        <v>5147800</v>
      </c>
      <c r="I69" s="13">
        <v>4275900</v>
      </c>
      <c r="J69" s="13">
        <v>2571000</v>
      </c>
      <c r="K69" s="4"/>
      <c r="L69" s="4"/>
      <c r="M69" s="4"/>
      <c r="N69"/>
      <c r="O69"/>
      <c r="P69" s="10"/>
      <c r="S69" s="25" t="s">
        <v>341</v>
      </c>
      <c r="T69" s="25">
        <v>4057049</v>
      </c>
      <c r="V69" s="28" t="str">
        <f>"Total Debt -"</f>
        <v>Total Debt -</v>
      </c>
      <c r="X69" s="47">
        <f>F44</f>
        <v>55.000852099817401</v>
      </c>
    </row>
    <row r="70" spans="3:28" ht="11.25" customHeight="1" x14ac:dyDescent="0.2">
      <c r="C70" s="39">
        <v>18630</v>
      </c>
      <c r="D70" s="3" t="s">
        <v>136</v>
      </c>
      <c r="F70" s="13">
        <v>1557000</v>
      </c>
      <c r="G70" s="56">
        <v>1099000</v>
      </c>
      <c r="H70" s="13">
        <v>1265000</v>
      </c>
      <c r="I70" s="13">
        <v>1078700</v>
      </c>
      <c r="J70" s="13">
        <v>541500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4.7168304931965501</v>
      </c>
      <c r="Y71" s="27">
        <f>IF(ISNUMBER(G52),G52,NA())</f>
        <v>5.0290825018252603</v>
      </c>
      <c r="Z71" s="27">
        <f>IF(ISNUMBER(H52),H52,NA())</f>
        <v>4.69406798086679</v>
      </c>
      <c r="AA71" s="27">
        <f>IF(ISNUMBER(I52),I52,NA())</f>
        <v>4.1039405300581802</v>
      </c>
      <c r="AB71" s="27" t="e">
        <f>IF(ISNUMBER(J52),J52,NA())</f>
        <v>#N/A</v>
      </c>
    </row>
    <row r="72" spans="3:28" ht="11.25" customHeight="1" x14ac:dyDescent="0.2">
      <c r="C72" s="39">
        <v>18632</v>
      </c>
      <c r="D72" s="3" t="s">
        <v>138</v>
      </c>
      <c r="E72" s="5"/>
      <c r="F72" s="13">
        <v>1384300</v>
      </c>
      <c r="G72" s="56">
        <v>1356000</v>
      </c>
      <c r="H72" s="13">
        <v>1429500</v>
      </c>
      <c r="I72" s="13">
        <v>1287600</v>
      </c>
      <c r="J72" s="13">
        <v>805600</v>
      </c>
      <c r="K72"/>
      <c r="L72"/>
      <c r="M72"/>
      <c r="N72"/>
      <c r="O72"/>
      <c r="P72" s="10"/>
      <c r="S72" s="25" t="s">
        <v>272</v>
      </c>
      <c r="T72" s="25">
        <v>4082886</v>
      </c>
    </row>
    <row r="73" spans="3:28" ht="11.25" customHeight="1" x14ac:dyDescent="0.2">
      <c r="C73" s="39">
        <v>18636</v>
      </c>
      <c r="D73" s="3" t="s">
        <v>139</v>
      </c>
      <c r="F73" s="13">
        <v>896400</v>
      </c>
      <c r="G73" s="56">
        <v>880100</v>
      </c>
      <c r="H73" s="13">
        <v>861700</v>
      </c>
      <c r="I73" s="13">
        <v>618800</v>
      </c>
      <c r="J73" s="13">
        <v>371700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4218200</v>
      </c>
      <c r="G75" s="56">
        <v>3699300</v>
      </c>
      <c r="H75" s="13">
        <v>3921700</v>
      </c>
      <c r="I75" s="13">
        <v>3254200</v>
      </c>
      <c r="J75" s="13">
        <v>1886400</v>
      </c>
      <c r="K75"/>
      <c r="L75"/>
      <c r="M75"/>
      <c r="N75"/>
      <c r="O75"/>
      <c r="P75" s="10"/>
      <c r="S75" s="25" t="s">
        <v>16</v>
      </c>
      <c r="T75" s="25">
        <v>4056958</v>
      </c>
    </row>
    <row r="76" spans="3:28" ht="11.25" customHeight="1" x14ac:dyDescent="0.2">
      <c r="C76" s="39">
        <v>6200</v>
      </c>
      <c r="D76" s="3" t="s">
        <v>142</v>
      </c>
      <c r="F76" s="13">
        <v>2329700</v>
      </c>
      <c r="G76" s="56">
        <v>2054500</v>
      </c>
      <c r="H76" s="13">
        <v>2069700</v>
      </c>
      <c r="I76" s="13">
        <v>1547000</v>
      </c>
      <c r="J76" s="13">
        <v>1062600</v>
      </c>
      <c r="K76"/>
      <c r="L76"/>
      <c r="M76"/>
      <c r="N76"/>
      <c r="O76"/>
      <c r="P76" s="10"/>
      <c r="S76" s="25" t="s">
        <v>313</v>
      </c>
      <c r="T76" s="25">
        <v>4246977</v>
      </c>
    </row>
    <row r="77" spans="3:28" ht="11.25" customHeight="1" x14ac:dyDescent="0.2">
      <c r="C77" s="39">
        <v>28017</v>
      </c>
      <c r="D77" s="3" t="s">
        <v>151</v>
      </c>
      <c r="E77"/>
      <c r="F77" s="13">
        <v>2343300</v>
      </c>
      <c r="G77" s="56">
        <v>2124700</v>
      </c>
      <c r="H77" s="13">
        <v>2110000</v>
      </c>
      <c r="I77" s="13">
        <v>1635100</v>
      </c>
      <c r="J77" s="13">
        <v>1068400</v>
      </c>
      <c r="K77"/>
      <c r="L77"/>
      <c r="M77"/>
      <c r="N77"/>
      <c r="O77"/>
      <c r="P77" s="10"/>
      <c r="S77" s="25" t="s">
        <v>273</v>
      </c>
      <c r="T77" s="25">
        <v>4142320</v>
      </c>
    </row>
    <row r="78" spans="3:28" ht="11.25" customHeight="1" x14ac:dyDescent="0.2">
      <c r="C78" s="39">
        <v>4424</v>
      </c>
      <c r="D78" s="3" t="s">
        <v>143</v>
      </c>
      <c r="F78" s="13">
        <v>1009300</v>
      </c>
      <c r="G78" s="56">
        <v>732200</v>
      </c>
      <c r="H78" s="13">
        <v>782600</v>
      </c>
      <c r="I78" s="13">
        <v>605000</v>
      </c>
      <c r="J78" s="13">
        <v>487700</v>
      </c>
      <c r="K78"/>
      <c r="L78"/>
      <c r="M78"/>
      <c r="N78"/>
      <c r="O78"/>
      <c r="P78" s="10"/>
      <c r="S78" s="25" t="s">
        <v>274</v>
      </c>
      <c r="T78" s="25">
        <v>4237697</v>
      </c>
    </row>
    <row r="79" spans="3:28" ht="11.25" customHeight="1" x14ac:dyDescent="0.2">
      <c r="C79" s="39">
        <v>4427</v>
      </c>
      <c r="D79" s="3" t="s">
        <v>144</v>
      </c>
      <c r="F79" s="13">
        <v>117400</v>
      </c>
      <c r="G79" s="56">
        <v>102200</v>
      </c>
      <c r="H79" s="13">
        <v>97000</v>
      </c>
      <c r="I79" s="13">
        <v>59000</v>
      </c>
      <c r="J79" s="13">
        <v>151200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891900</v>
      </c>
      <c r="G81" s="93">
        <v>630000</v>
      </c>
      <c r="H81" s="92">
        <v>685600</v>
      </c>
      <c r="I81" s="92">
        <v>546000</v>
      </c>
      <c r="J81" s="92">
        <v>336500</v>
      </c>
      <c r="K81"/>
      <c r="L81"/>
      <c r="M81"/>
      <c r="N81"/>
      <c r="O81"/>
      <c r="P81" s="10"/>
      <c r="S81" s="25" t="s">
        <v>276</v>
      </c>
      <c r="T81" s="25">
        <v>4276419</v>
      </c>
    </row>
    <row r="82" spans="3:20" ht="11.25" customHeight="1" x14ac:dyDescent="0.2">
      <c r="C82" s="39">
        <v>833</v>
      </c>
      <c r="D82" s="94" t="s">
        <v>147</v>
      </c>
      <c r="E82" s="95"/>
      <c r="F82" s="96">
        <v>891900</v>
      </c>
      <c r="G82" s="97">
        <v>630000</v>
      </c>
      <c r="H82" s="96">
        <v>685600</v>
      </c>
      <c r="I82" s="96">
        <v>546000</v>
      </c>
      <c r="J82" s="96">
        <v>336500</v>
      </c>
      <c r="K82"/>
      <c r="L82"/>
      <c r="M82"/>
      <c r="N82"/>
      <c r="O82"/>
      <c r="P82" s="10"/>
      <c r="S82" s="25" t="s">
        <v>17</v>
      </c>
      <c r="T82" s="25">
        <v>4057059</v>
      </c>
    </row>
    <row r="83" spans="3:20" ht="11.25" customHeight="1" x14ac:dyDescent="0.2">
      <c r="C83" s="39">
        <v>47814</v>
      </c>
      <c r="D83" s="32" t="s">
        <v>191</v>
      </c>
      <c r="F83" s="13">
        <v>12200</v>
      </c>
      <c r="G83" s="56">
        <v>11700</v>
      </c>
      <c r="H83" s="13">
        <v>15700</v>
      </c>
      <c r="I83" s="13">
        <v>10200</v>
      </c>
      <c r="J83" s="13">
        <v>12600</v>
      </c>
      <c r="K83" s="16"/>
      <c r="L83"/>
      <c r="M83"/>
      <c r="N83"/>
      <c r="O83"/>
      <c r="P83" s="10"/>
      <c r="S83" s="25" t="s">
        <v>18</v>
      </c>
      <c r="T83" s="25">
        <v>4057141</v>
      </c>
    </row>
    <row r="84" spans="3:20" ht="11.25" customHeight="1" x14ac:dyDescent="0.2">
      <c r="C84" s="39">
        <v>47813</v>
      </c>
      <c r="D84" s="29" t="s">
        <v>192</v>
      </c>
      <c r="E84"/>
      <c r="F84" s="13">
        <v>879700</v>
      </c>
      <c r="G84" s="56">
        <v>618300</v>
      </c>
      <c r="H84" s="13">
        <v>669900</v>
      </c>
      <c r="I84" s="13">
        <v>535800</v>
      </c>
      <c r="J84" s="13">
        <v>323900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1710300</v>
      </c>
      <c r="G87" s="56">
        <v>1624300</v>
      </c>
      <c r="H87" s="13">
        <v>1467700</v>
      </c>
      <c r="I87" s="13">
        <v>1681000</v>
      </c>
      <c r="J87" s="13">
        <v>727000</v>
      </c>
      <c r="K87"/>
      <c r="L87"/>
      <c r="M87"/>
      <c r="N87"/>
      <c r="O87"/>
      <c r="P87" s="10"/>
      <c r="S87" s="25" t="s">
        <v>21</v>
      </c>
      <c r="T87" s="25">
        <v>4057039</v>
      </c>
    </row>
    <row r="88" spans="3:20" ht="11.25" customHeight="1" x14ac:dyDescent="0.2">
      <c r="C88" s="39">
        <v>18807</v>
      </c>
      <c r="D88" s="3" t="s">
        <v>153</v>
      </c>
      <c r="E88"/>
      <c r="F88" s="13">
        <v>21241100</v>
      </c>
      <c r="G88" s="56">
        <v>20199100</v>
      </c>
      <c r="H88" s="13">
        <v>19450900</v>
      </c>
      <c r="I88" s="13">
        <v>18951700</v>
      </c>
      <c r="J88" s="13">
        <v>9730100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t="s">
        <v>320</v>
      </c>
      <c r="G90" s="56" t="s">
        <v>320</v>
      </c>
      <c r="H90" s="13" t="s">
        <v>320</v>
      </c>
      <c r="I90" s="13" t="s">
        <v>320</v>
      </c>
      <c r="J90" s="13" t="s">
        <v>320</v>
      </c>
      <c r="K90"/>
      <c r="L90"/>
      <c r="M90"/>
      <c r="N90"/>
      <c r="O90"/>
      <c r="P90" s="10"/>
      <c r="S90" s="25" t="s">
        <v>290</v>
      </c>
      <c r="T90" s="25">
        <v>4056937</v>
      </c>
    </row>
    <row r="91" spans="3:20" ht="11.25" customHeight="1" x14ac:dyDescent="0.2">
      <c r="C91" s="39">
        <v>3706</v>
      </c>
      <c r="D91" s="23" t="s">
        <v>156</v>
      </c>
      <c r="E91" s="10"/>
      <c r="F91" s="92">
        <v>2336600</v>
      </c>
      <c r="G91" s="93">
        <v>2336600</v>
      </c>
      <c r="H91" s="92">
        <v>2336600</v>
      </c>
      <c r="I91" s="92">
        <v>2338900</v>
      </c>
      <c r="J91" s="92">
        <v>0</v>
      </c>
      <c r="K91"/>
      <c r="L91"/>
      <c r="M91"/>
      <c r="N91"/>
      <c r="O91"/>
      <c r="P91" s="10"/>
      <c r="S91" s="25" t="s">
        <v>23</v>
      </c>
      <c r="T91" s="25">
        <v>4056982</v>
      </c>
    </row>
    <row r="92" spans="3:20" ht="11.25" customHeight="1" x14ac:dyDescent="0.2">
      <c r="C92" s="39">
        <v>220</v>
      </c>
      <c r="D92" s="98" t="s">
        <v>157</v>
      </c>
      <c r="E92" s="95"/>
      <c r="F92" s="96">
        <v>28520500</v>
      </c>
      <c r="G92" s="97">
        <v>27114800</v>
      </c>
      <c r="H92" s="96">
        <v>25975900</v>
      </c>
      <c r="I92" s="96">
        <v>25598100</v>
      </c>
      <c r="J92" s="96">
        <v>11624400</v>
      </c>
      <c r="K92"/>
      <c r="L92"/>
      <c r="M92"/>
      <c r="N92"/>
      <c r="O92"/>
      <c r="P92" s="10"/>
      <c r="S92" s="25" t="s">
        <v>24</v>
      </c>
      <c r="T92" s="25">
        <v>4004172</v>
      </c>
    </row>
    <row r="93" spans="3:20" ht="11.25" customHeight="1" x14ac:dyDescent="0.2">
      <c r="C93" s="39">
        <v>6361</v>
      </c>
      <c r="D93" s="3" t="s">
        <v>158</v>
      </c>
      <c r="E93"/>
      <c r="F93" s="13">
        <v>3102900</v>
      </c>
      <c r="G93" s="56">
        <v>2355800</v>
      </c>
      <c r="H93" s="13">
        <v>2335900</v>
      </c>
      <c r="I93" s="13">
        <v>2867200</v>
      </c>
      <c r="J93" s="13">
        <v>823700</v>
      </c>
      <c r="K93"/>
      <c r="L93"/>
      <c r="M93"/>
      <c r="N93"/>
      <c r="O93"/>
      <c r="P93" s="10"/>
      <c r="S93" s="25" t="s">
        <v>25</v>
      </c>
      <c r="T93" s="25">
        <v>4000672</v>
      </c>
    </row>
    <row r="94" spans="3:20" ht="11.25" customHeight="1" x14ac:dyDescent="0.2">
      <c r="C94" s="39">
        <v>6148</v>
      </c>
      <c r="D94" s="3" t="s">
        <v>159</v>
      </c>
      <c r="E94"/>
      <c r="F94" s="13">
        <v>9405700</v>
      </c>
      <c r="G94" s="56">
        <v>9308900</v>
      </c>
      <c r="H94" s="13">
        <v>8895800</v>
      </c>
      <c r="I94" s="13">
        <v>6732500</v>
      </c>
      <c r="J94" s="13">
        <v>3813849</v>
      </c>
      <c r="K94"/>
      <c r="L94"/>
      <c r="M94"/>
      <c r="N94"/>
      <c r="O94"/>
      <c r="P94" s="10"/>
      <c r="S94" s="25" t="s">
        <v>26</v>
      </c>
      <c r="T94" s="25">
        <v>4059402</v>
      </c>
    </row>
    <row r="95" spans="3:20" ht="11.25" customHeight="1" x14ac:dyDescent="0.2">
      <c r="C95" s="39">
        <v>18082</v>
      </c>
      <c r="D95" s="3" t="s">
        <v>160</v>
      </c>
      <c r="E95"/>
      <c r="F95" s="13">
        <v>1142800</v>
      </c>
      <c r="G95" s="56">
        <v>1091900</v>
      </c>
      <c r="H95" s="13">
        <v>813200</v>
      </c>
      <c r="I95" s="13">
        <v>828900</v>
      </c>
      <c r="J95" s="13">
        <v>468439</v>
      </c>
      <c r="K95"/>
      <c r="L95"/>
      <c r="M95"/>
      <c r="N95"/>
      <c r="O95"/>
      <c r="P95" s="10"/>
      <c r="S95" s="25" t="s">
        <v>27</v>
      </c>
      <c r="T95" s="25">
        <v>4057080</v>
      </c>
    </row>
    <row r="96" spans="3:20" ht="11.25" customHeight="1" x14ac:dyDescent="0.2">
      <c r="C96" s="39">
        <v>845</v>
      </c>
      <c r="D96" s="3" t="s">
        <v>174</v>
      </c>
      <c r="E96"/>
      <c r="F96" s="13">
        <v>11295800</v>
      </c>
      <c r="G96" s="56">
        <v>10459600</v>
      </c>
      <c r="H96" s="13">
        <v>10100600</v>
      </c>
      <c r="I96" s="13">
        <v>8575700</v>
      </c>
      <c r="J96" s="13">
        <v>4121892</v>
      </c>
      <c r="K96"/>
      <c r="L96"/>
      <c r="M96"/>
      <c r="N96"/>
      <c r="O96"/>
      <c r="P96" s="10"/>
      <c r="S96" s="25" t="s">
        <v>28</v>
      </c>
      <c r="T96" s="25">
        <v>4057041</v>
      </c>
    </row>
    <row r="97" spans="3:20" ht="11.25" customHeight="1" x14ac:dyDescent="0.2">
      <c r="C97" s="39">
        <v>49691</v>
      </c>
      <c r="D97" s="32" t="s">
        <v>193</v>
      </c>
      <c r="E97"/>
      <c r="F97" s="13">
        <v>9244400</v>
      </c>
      <c r="G97" s="56">
        <v>8733400</v>
      </c>
      <c r="H97" s="13">
        <v>8571900</v>
      </c>
      <c r="I97" s="13">
        <v>10028200</v>
      </c>
      <c r="J97" s="13">
        <v>3908100</v>
      </c>
      <c r="K97"/>
      <c r="L97"/>
      <c r="M97"/>
      <c r="N97"/>
      <c r="O97"/>
      <c r="P97" s="10"/>
      <c r="S97" s="25" t="s">
        <v>432</v>
      </c>
      <c r="T97" s="25">
        <v>4072145</v>
      </c>
    </row>
    <row r="98" spans="3:20" ht="11.25" customHeight="1" x14ac:dyDescent="0.2">
      <c r="C98" s="48">
        <v>47772</v>
      </c>
      <c r="D98" s="99" t="s">
        <v>194</v>
      </c>
      <c r="E98" s="10"/>
      <c r="F98" s="92">
        <v>-2700</v>
      </c>
      <c r="G98" s="93">
        <v>-14900</v>
      </c>
      <c r="H98" s="92">
        <v>-26600</v>
      </c>
      <c r="I98" s="92">
        <v>-37500</v>
      </c>
      <c r="J98" s="92">
        <v>-47700</v>
      </c>
      <c r="K98"/>
      <c r="L98"/>
      <c r="M98"/>
      <c r="N98"/>
      <c r="O98"/>
      <c r="P98" s="10"/>
      <c r="S98" s="25" t="s">
        <v>29</v>
      </c>
      <c r="T98" s="25">
        <v>4057081</v>
      </c>
    </row>
    <row r="99" spans="3:20" ht="11.25" customHeight="1" x14ac:dyDescent="0.2">
      <c r="C99" s="39">
        <v>3800</v>
      </c>
      <c r="D99" s="94" t="s">
        <v>161</v>
      </c>
      <c r="E99" s="95"/>
      <c r="F99" s="96">
        <v>9241700</v>
      </c>
      <c r="G99" s="97">
        <v>8718500</v>
      </c>
      <c r="H99" s="96">
        <v>8545300</v>
      </c>
      <c r="I99" s="96">
        <v>9990700</v>
      </c>
      <c r="J99" s="96">
        <v>3860400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20537500</v>
      </c>
      <c r="G101" s="56">
        <v>19178100</v>
      </c>
      <c r="H101" s="13">
        <v>18645900</v>
      </c>
      <c r="I101" s="13">
        <v>18566400</v>
      </c>
      <c r="J101" s="13">
        <v>7982292</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1351700</v>
      </c>
      <c r="G104" s="56">
        <v>1753800</v>
      </c>
      <c r="H104" s="13">
        <v>1749000</v>
      </c>
      <c r="I104" s="13">
        <v>1497800</v>
      </c>
      <c r="J104" s="13">
        <v>912700</v>
      </c>
      <c r="K104"/>
      <c r="L104"/>
      <c r="M104"/>
      <c r="N104"/>
      <c r="O104"/>
      <c r="P104" s="10"/>
      <c r="S104" s="25" t="s">
        <v>411</v>
      </c>
      <c r="T104" s="25">
        <v>4057043</v>
      </c>
    </row>
    <row r="105" spans="3:20" ht="11.25" customHeight="1" x14ac:dyDescent="0.2">
      <c r="C105" s="39">
        <v>4993</v>
      </c>
      <c r="D105" s="3" t="s">
        <v>169</v>
      </c>
      <c r="E105"/>
      <c r="F105" s="13">
        <v>-1913800</v>
      </c>
      <c r="G105" s="56">
        <v>-1533700</v>
      </c>
      <c r="H105" s="13">
        <v>-1080300</v>
      </c>
      <c r="I105" s="13">
        <v>197400</v>
      </c>
      <c r="J105" s="13">
        <v>-780800</v>
      </c>
      <c r="K105"/>
      <c r="L105"/>
      <c r="M105"/>
      <c r="N105"/>
      <c r="O105"/>
      <c r="P105" s="10"/>
      <c r="S105" s="25" t="s">
        <v>262</v>
      </c>
      <c r="T105" s="25">
        <v>4057083</v>
      </c>
    </row>
    <row r="106" spans="3:20" ht="11.25" customHeight="1" x14ac:dyDescent="0.2">
      <c r="C106" s="39">
        <v>4992</v>
      </c>
      <c r="D106" s="3" t="s">
        <v>170</v>
      </c>
      <c r="E106"/>
      <c r="F106" s="13">
        <v>443400</v>
      </c>
      <c r="G106" s="56">
        <v>-98400</v>
      </c>
      <c r="H106" s="13">
        <v>-805800</v>
      </c>
      <c r="I106" s="13">
        <v>-1538400</v>
      </c>
      <c r="J106" s="13">
        <v>-131600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-118700</v>
      </c>
      <c r="G108" s="56">
        <v>121700</v>
      </c>
      <c r="H108" s="13">
        <v>-137100</v>
      </c>
      <c r="I108" s="13">
        <v>156800</v>
      </c>
      <c r="J108" s="13">
        <v>300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3.18454252550575</v>
      </c>
      <c r="G111" s="55">
        <v>2.3804654471189499</v>
      </c>
      <c r="H111" s="14">
        <v>2.6503378639575699</v>
      </c>
      <c r="I111" s="14">
        <v>2.9337094499294798</v>
      </c>
      <c r="J111" s="14" t="s">
        <v>320</v>
      </c>
      <c r="K111"/>
      <c r="L111"/>
      <c r="M111"/>
      <c r="N111"/>
      <c r="O111"/>
      <c r="P111" s="10"/>
      <c r="S111" s="25" t="s">
        <v>292</v>
      </c>
      <c r="T111" s="25">
        <v>4062444</v>
      </c>
    </row>
    <row r="112" spans="3:20" ht="11.25" customHeight="1" x14ac:dyDescent="0.2">
      <c r="C112" s="39">
        <v>284</v>
      </c>
      <c r="D112" s="3" t="s">
        <v>167</v>
      </c>
      <c r="E112"/>
      <c r="F112" s="14">
        <v>9.8925232089974404</v>
      </c>
      <c r="G112" s="55">
        <v>7.3152889539136803</v>
      </c>
      <c r="H112" s="14">
        <v>7.5957711408336399</v>
      </c>
      <c r="I112" s="14">
        <v>7.8838503801142101</v>
      </c>
      <c r="J112" s="14" t="s">
        <v>320</v>
      </c>
      <c r="K112"/>
      <c r="L112"/>
      <c r="M112"/>
      <c r="N112"/>
      <c r="O112"/>
      <c r="P112" s="10"/>
      <c r="S112" s="25" t="s">
        <v>36</v>
      </c>
      <c r="T112" s="25">
        <v>4057103</v>
      </c>
    </row>
    <row r="113" spans="2:20" ht="11.25" customHeight="1" x14ac:dyDescent="0.2">
      <c r="C113" s="39">
        <v>18791</v>
      </c>
      <c r="D113" s="76" t="s">
        <v>173</v>
      </c>
      <c r="E113" s="61"/>
      <c r="F113" s="100">
        <v>4.4584522637180299</v>
      </c>
      <c r="G113" s="101">
        <v>3.3255297753683801</v>
      </c>
      <c r="H113" s="100">
        <v>3.65821367281371</v>
      </c>
      <c r="I113" s="100">
        <v>4.1131969891397997</v>
      </c>
      <c r="J113" s="100" t="s">
        <v>320</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AB1C67E9-024E-4411-911E-43F00E3E13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D68EF-89AB-4E96-9929-FD69E45175A1}">
  <sheetPr codeName="Sheet21">
    <outlinePr summaryRight="0"/>
    <pageSetUpPr autoPageBreaks="0"/>
  </sheetPr>
  <dimension ref="A1:AB460"/>
  <sheetViews>
    <sheetView showGridLines="0" zoomScale="75" zoomScaleNormal="75"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294</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Eversource Energy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_xll.SNL.Clients.Office.Excel.Functions.SNLTable(1,ES!F20:G20,ES!C24:C35,ES!F21:G21,,"Options:Curr=USD,Mag=SNLstandard,ConvMethod=SNLrecommended")</f>
        <v>SNLTable</v>
      </c>
      <c r="D20" s="10"/>
      <c r="E20" s="10"/>
      <c r="F20" s="22">
        <f>VLOOKUP(V40,S:T,2,FALSE)</f>
        <v>4057052</v>
      </c>
      <c r="G20" s="51">
        <f>F20</f>
        <v>4057052</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286</v>
      </c>
      <c r="H24" s="129"/>
      <c r="I24"/>
      <c r="J24"/>
      <c r="K24"/>
      <c r="L24"/>
      <c r="M24"/>
      <c r="N24"/>
      <c r="O24"/>
      <c r="P24" s="10"/>
      <c r="V24" t="str">
        <f>SUBSTITUTE(Company_Name,"&amp;","&amp;amp;")</f>
        <v>Eversource Energy</v>
      </c>
    </row>
    <row r="25" spans="3:27" ht="11.25" customHeight="1" x14ac:dyDescent="0.2">
      <c r="C25" s="39">
        <v>44942</v>
      </c>
      <c r="D25" s="23" t="s">
        <v>127</v>
      </c>
      <c r="E25" s="10"/>
      <c r="F25" s="74" t="s">
        <v>375</v>
      </c>
      <c r="G25" s="75" t="s">
        <v>182</v>
      </c>
      <c r="H25" s="129"/>
      <c r="I25"/>
      <c r="J25"/>
      <c r="K25"/>
      <c r="L25"/>
      <c r="M25"/>
      <c r="N25"/>
      <c r="O25"/>
      <c r="P25" s="10"/>
    </row>
    <row r="26" spans="3:27" ht="11.25" customHeight="1" x14ac:dyDescent="0.2">
      <c r="C26" s="39">
        <v>44944</v>
      </c>
      <c r="D26" s="76" t="s">
        <v>126</v>
      </c>
      <c r="E26" s="61"/>
      <c r="F26" s="77">
        <v>43671</v>
      </c>
      <c r="G26" s="78">
        <v>44361</v>
      </c>
      <c r="H26" s="130"/>
      <c r="I26" s="10"/>
      <c r="J26"/>
      <c r="K26"/>
      <c r="L26"/>
      <c r="M26"/>
      <c r="N26" s="4"/>
      <c r="O26" s="4"/>
      <c r="P26" s="44"/>
      <c r="Q26" s="44"/>
    </row>
    <row r="27" spans="3:27" ht="11.25" customHeight="1" x14ac:dyDescent="0.2">
      <c r="C27" s="39">
        <v>44949</v>
      </c>
      <c r="D27" s="2" t="s">
        <v>131</v>
      </c>
      <c r="E27"/>
      <c r="F27" s="24" t="s">
        <v>249</v>
      </c>
      <c r="G27" s="52" t="s">
        <v>286</v>
      </c>
      <c r="H27" s="129"/>
      <c r="I27"/>
      <c r="J27"/>
      <c r="K27"/>
      <c r="L27"/>
      <c r="M27"/>
      <c r="N27"/>
      <c r="O27"/>
      <c r="P27" s="10"/>
    </row>
    <row r="28" spans="3:27" ht="11.25" customHeight="1" x14ac:dyDescent="0.2">
      <c r="C28" s="39">
        <v>44950</v>
      </c>
      <c r="D28" s="3" t="s">
        <v>127</v>
      </c>
      <c r="E28"/>
      <c r="F28" s="24" t="s">
        <v>375</v>
      </c>
      <c r="G28" s="52" t="s">
        <v>182</v>
      </c>
      <c r="H28" s="129"/>
      <c r="I28"/>
      <c r="J28"/>
      <c r="K28"/>
      <c r="L28"/>
      <c r="M28"/>
      <c r="N28"/>
      <c r="O28"/>
      <c r="P28" s="10"/>
    </row>
    <row r="29" spans="3:27" ht="11.25" customHeight="1" x14ac:dyDescent="0.2">
      <c r="C29" s="48">
        <v>44952</v>
      </c>
      <c r="D29" s="76" t="s">
        <v>126</v>
      </c>
      <c r="E29" s="61"/>
      <c r="F29" s="77">
        <v>43671</v>
      </c>
      <c r="G29" s="78">
        <v>43265</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375</v>
      </c>
      <c r="G34" s="52" t="s">
        <v>182</v>
      </c>
      <c r="H34" s="129"/>
      <c r="I34"/>
      <c r="J34"/>
      <c r="K34"/>
      <c r="L34"/>
      <c r="M34"/>
      <c r="N34"/>
      <c r="O34"/>
      <c r="P34" s="10"/>
    </row>
    <row r="35" spans="3:24" ht="11.25" customHeight="1" x14ac:dyDescent="0.2">
      <c r="C35" s="39">
        <v>44948</v>
      </c>
      <c r="D35" s="23" t="s">
        <v>126</v>
      </c>
      <c r="E35" s="10"/>
      <c r="F35" s="30">
        <v>43671</v>
      </c>
      <c r="G35" s="53">
        <v>44361</v>
      </c>
      <c r="H35" s="130"/>
      <c r="I35" s="10"/>
      <c r="J35"/>
      <c r="K35"/>
      <c r="L35"/>
      <c r="M35"/>
      <c r="N35"/>
      <c r="O35"/>
      <c r="P35" s="10"/>
    </row>
    <row r="36" spans="3:24" ht="11.25" hidden="1" customHeight="1" outlineLevel="1" x14ac:dyDescent="0.2">
      <c r="C36" s="12" t="str">
        <f>_xll.SNL.Clients.Office.Excel.Functions.SNLTable(1,ES!F36:J36,ES!C41:C113,ES!F37:J37,,"Options:Curr=USD,Mag=SNLstandard,ConvMethod=SNLrecommended")</f>
        <v>SNLTable</v>
      </c>
      <c r="E36"/>
      <c r="F36" s="11">
        <f>F20</f>
        <v>4057052</v>
      </c>
      <c r="G36" s="54">
        <f>F20</f>
        <v>4057052</v>
      </c>
      <c r="H36" s="11">
        <f>F20</f>
        <v>4057052</v>
      </c>
      <c r="I36" s="11">
        <f>F20</f>
        <v>4057052</v>
      </c>
      <c r="J36" s="11">
        <f>F20</f>
        <v>4057052</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Eversource Energy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41.617584472484403</v>
      </c>
      <c r="G42" s="55">
        <v>43.533113380731898</v>
      </c>
      <c r="H42" s="31">
        <v>44.445801240464199</v>
      </c>
      <c r="I42" s="14">
        <v>43.701289187644903</v>
      </c>
      <c r="J42" s="14">
        <v>44.9466836367844</v>
      </c>
      <c r="K42"/>
      <c r="L42"/>
      <c r="M42"/>
      <c r="N42"/>
      <c r="O42"/>
      <c r="P42" s="10"/>
      <c r="S42" s="25" t="s">
        <v>336</v>
      </c>
      <c r="T42" s="25">
        <v>4056935</v>
      </c>
      <c r="V42" s="8" t="str">
        <f>_xll.SNL.Clients.Office.Excel.Functions.SNLTable(1,ES!X42,ES!W48:W56,ES!X43,,"Options:Curr=USD,Mag=SNLstandard,ConvMethod=SNLrecommended")</f>
        <v>SNLTable</v>
      </c>
      <c r="W42" s="3"/>
      <c r="X42" s="7">
        <f>F36</f>
        <v>4057052</v>
      </c>
    </row>
    <row r="43" spans="3:24" ht="11.25" customHeight="1" x14ac:dyDescent="0.2">
      <c r="C43" s="39">
        <v>18869</v>
      </c>
      <c r="D43" s="3" t="s">
        <v>197</v>
      </c>
      <c r="E43"/>
      <c r="F43" s="14">
        <v>0.44346005453102</v>
      </c>
      <c r="G43" s="55">
        <v>0.48155968753874201</v>
      </c>
      <c r="H43" s="31">
        <v>0.54746132887941401</v>
      </c>
      <c r="I43" s="14">
        <v>0.59186191953105105</v>
      </c>
      <c r="J43" s="14">
        <v>0.63072370000353095</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57.938955472984603</v>
      </c>
      <c r="G44" s="55">
        <v>55.985326931729297</v>
      </c>
      <c r="H44" s="31">
        <v>55.006737430656301</v>
      </c>
      <c r="I44" s="14">
        <v>55.706848892824098</v>
      </c>
      <c r="J44" s="14">
        <v>54.4225926632121</v>
      </c>
      <c r="K44"/>
      <c r="L44"/>
      <c r="M44"/>
      <c r="N44"/>
      <c r="O44"/>
      <c r="P44" s="10"/>
      <c r="S44" s="25" t="s">
        <v>409</v>
      </c>
      <c r="T44" s="25">
        <v>4024697</v>
      </c>
      <c r="V44" s="3"/>
      <c r="W44" s="3"/>
      <c r="X44" s="7">
        <v>1</v>
      </c>
    </row>
    <row r="45" spans="3:24" ht="11.25" customHeight="1" x14ac:dyDescent="0.2">
      <c r="C45" s="39">
        <v>18861</v>
      </c>
      <c r="D45" s="3" t="s">
        <v>164</v>
      </c>
      <c r="E45"/>
      <c r="F45" s="14">
        <v>50.083817570504799</v>
      </c>
      <c r="G45" s="55">
        <v>48.6793727806566</v>
      </c>
      <c r="H45" s="31">
        <v>50.535040780185703</v>
      </c>
      <c r="I45" s="14">
        <v>48.847189409168003</v>
      </c>
      <c r="J45" s="14">
        <v>47.771074663260997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3.31814247237546</v>
      </c>
      <c r="G47" s="55">
        <v>3.5377157779390598</v>
      </c>
      <c r="H47" s="14">
        <v>2.8462769127250098</v>
      </c>
      <c r="I47" s="14">
        <v>3.2785219043210798</v>
      </c>
      <c r="J47" s="14">
        <v>4.3487199683101201</v>
      </c>
      <c r="K47"/>
      <c r="L47"/>
      <c r="M47"/>
      <c r="N47"/>
      <c r="O47"/>
      <c r="P47" s="10"/>
      <c r="S47" s="25" t="s">
        <v>216</v>
      </c>
      <c r="T47" s="25">
        <v>4056955</v>
      </c>
      <c r="V47" s="3"/>
      <c r="W47" s="3"/>
      <c r="X47" s="7"/>
    </row>
    <row r="48" spans="3:24" ht="11.25" customHeight="1" x14ac:dyDescent="0.2">
      <c r="C48" s="39">
        <v>18778</v>
      </c>
      <c r="D48" s="3" t="s">
        <v>198</v>
      </c>
      <c r="E48"/>
      <c r="F48" s="14">
        <v>3.31814247237546</v>
      </c>
      <c r="G48" s="55">
        <v>3.5377157779390598</v>
      </c>
      <c r="H48" s="14">
        <v>2.8462769127250098</v>
      </c>
      <c r="I48" s="14">
        <v>3.2785219043210798</v>
      </c>
      <c r="J48" s="14">
        <v>4.3487199683101201</v>
      </c>
      <c r="K48" s="4"/>
      <c r="L48" s="4"/>
      <c r="M48" s="4"/>
      <c r="N48" s="4"/>
      <c r="O48" s="4"/>
      <c r="P48" s="44"/>
      <c r="Q48" s="44"/>
      <c r="S48" s="25" t="s">
        <v>5</v>
      </c>
      <c r="T48" s="25">
        <v>4022309</v>
      </c>
      <c r="V48" s="17" t="s">
        <v>175</v>
      </c>
      <c r="W48" s="114">
        <v>7597</v>
      </c>
      <c r="X48" s="20">
        <v>2745657</v>
      </c>
    </row>
    <row r="49" spans="3:28" ht="11.25" customHeight="1" x14ac:dyDescent="0.2">
      <c r="C49" s="39">
        <v>7270</v>
      </c>
      <c r="D49" s="3" t="s">
        <v>149</v>
      </c>
      <c r="E49"/>
      <c r="F49" s="14">
        <v>5.5940594229428502</v>
      </c>
      <c r="G49" s="55">
        <v>5.7176944277298603</v>
      </c>
      <c r="H49" s="14">
        <v>4.8922743376275601</v>
      </c>
      <c r="I49" s="14">
        <v>5.3091408466234302</v>
      </c>
      <c r="J49" s="14">
        <v>6.5677087408566601</v>
      </c>
      <c r="K49"/>
      <c r="L49"/>
      <c r="M49"/>
      <c r="N49"/>
      <c r="O49"/>
      <c r="P49" s="10"/>
      <c r="S49" s="25" t="s">
        <v>6</v>
      </c>
      <c r="T49" s="25">
        <v>4057038</v>
      </c>
      <c r="V49" s="17" t="s">
        <v>176</v>
      </c>
      <c r="W49" s="114">
        <v>7598</v>
      </c>
      <c r="X49" s="20">
        <v>2013600</v>
      </c>
    </row>
    <row r="50" spans="3:28" ht="11.25" customHeight="1" x14ac:dyDescent="0.2">
      <c r="C50" s="39">
        <v>11512</v>
      </c>
      <c r="D50" s="3" t="s">
        <v>199</v>
      </c>
      <c r="E50"/>
      <c r="F50" s="14">
        <v>5.6344142708479996</v>
      </c>
      <c r="G50" s="55">
        <v>5.77396685312711</v>
      </c>
      <c r="H50" s="14">
        <v>5.3411590837907896</v>
      </c>
      <c r="I50" s="14">
        <v>5.2989164102204303</v>
      </c>
      <c r="J50" s="14">
        <v>6.5677087408566601</v>
      </c>
      <c r="K50"/>
      <c r="L50"/>
      <c r="M50"/>
      <c r="N50"/>
      <c r="O50"/>
      <c r="P50" s="10"/>
      <c r="S50" s="25" t="s">
        <v>270</v>
      </c>
      <c r="T50" s="25">
        <v>4135391</v>
      </c>
      <c r="V50" s="18" t="s">
        <v>177</v>
      </c>
      <c r="W50" s="115">
        <v>7599</v>
      </c>
      <c r="X50" s="20">
        <v>1055400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1405400</v>
      </c>
    </row>
    <row r="52" spans="3:28" ht="11.25" customHeight="1" x14ac:dyDescent="0.2">
      <c r="C52" s="39">
        <v>18788</v>
      </c>
      <c r="D52" s="3" t="s">
        <v>211</v>
      </c>
      <c r="E52"/>
      <c r="F52" s="14">
        <v>5.8470820718004699</v>
      </c>
      <c r="G52" s="55">
        <v>5.2280047870792403</v>
      </c>
      <c r="H52" s="14">
        <v>5.86994081185457</v>
      </c>
      <c r="I52" s="14">
        <v>5.3488929475807598</v>
      </c>
      <c r="J52" s="14">
        <v>4.14029649843825</v>
      </c>
      <c r="K52"/>
      <c r="L52"/>
      <c r="M52"/>
      <c r="N52"/>
      <c r="O52"/>
      <c r="P52" s="10"/>
      <c r="S52" s="25" t="s">
        <v>7</v>
      </c>
      <c r="T52" s="25">
        <v>4007308</v>
      </c>
      <c r="V52" s="19" t="s">
        <v>179</v>
      </c>
      <c r="W52" s="114">
        <v>7601</v>
      </c>
      <c r="X52" s="20">
        <v>944900</v>
      </c>
    </row>
    <row r="53" spans="3:28" ht="11.25" customHeight="1" x14ac:dyDescent="0.2">
      <c r="C53" s="39">
        <v>18794</v>
      </c>
      <c r="D53" s="3" t="s">
        <v>200</v>
      </c>
      <c r="E53"/>
      <c r="F53" s="14">
        <v>4.8682560180240202</v>
      </c>
      <c r="G53" s="55">
        <v>4.5596933431392204</v>
      </c>
      <c r="H53" s="14">
        <v>5.0413449438012599</v>
      </c>
      <c r="I53" s="14">
        <v>4.9245196018484201</v>
      </c>
      <c r="J53" s="14">
        <v>5.5882965228627999</v>
      </c>
      <c r="K53"/>
      <c r="L53"/>
      <c r="M53"/>
      <c r="N53"/>
      <c r="O53"/>
      <c r="P53" s="10"/>
      <c r="S53" s="25" t="s">
        <v>218</v>
      </c>
      <c r="T53" s="25">
        <v>4272394</v>
      </c>
      <c r="V53" s="17" t="s">
        <v>180</v>
      </c>
      <c r="W53" s="114">
        <v>7602</v>
      </c>
      <c r="X53" s="20">
        <v>12113379</v>
      </c>
    </row>
    <row r="54" spans="3:28" ht="11.25" customHeight="1" x14ac:dyDescent="0.2">
      <c r="C54" s="39">
        <v>18792</v>
      </c>
      <c r="D54" s="3" t="s">
        <v>201</v>
      </c>
      <c r="E54"/>
      <c r="F54" s="14">
        <v>11.925526967091701</v>
      </c>
      <c r="G54" s="55">
        <v>12.0221583336824</v>
      </c>
      <c r="H54" s="14">
        <v>14.1995264583354</v>
      </c>
      <c r="I54" s="14">
        <v>13.9912401996322</v>
      </c>
      <c r="J54" s="14">
        <v>17.064905920664401</v>
      </c>
      <c r="K54"/>
      <c r="L54"/>
      <c r="M54"/>
      <c r="N54"/>
      <c r="O54"/>
      <c r="P54" s="10"/>
      <c r="S54" s="25" t="s">
        <v>8</v>
      </c>
      <c r="T54" s="25">
        <v>4006321</v>
      </c>
      <c r="V54" s="26" t="s">
        <v>184</v>
      </c>
      <c r="W54" s="116"/>
      <c r="X54" s="20"/>
    </row>
    <row r="55" spans="3:28" ht="11.25" customHeight="1" x14ac:dyDescent="0.2">
      <c r="C55" s="39">
        <v>11576</v>
      </c>
      <c r="D55" s="3" t="s">
        <v>202</v>
      </c>
      <c r="E55"/>
      <c r="F55" s="14">
        <v>4.3702308297300201</v>
      </c>
      <c r="G55" s="55">
        <v>4.1248319255941102</v>
      </c>
      <c r="H55" s="14">
        <v>4.7689203052530296</v>
      </c>
      <c r="I55" s="14">
        <v>4.6698569581299303</v>
      </c>
      <c r="J55" s="14">
        <v>5.7330843736292403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294</v>
      </c>
    </row>
    <row r="57" spans="3:28" ht="11.25" customHeight="1" x14ac:dyDescent="0.2">
      <c r="C57" s="39">
        <v>6419</v>
      </c>
      <c r="D57" s="3" t="s">
        <v>165</v>
      </c>
      <c r="E57"/>
      <c r="F57" s="14">
        <v>0.55927795248158896</v>
      </c>
      <c r="G57" s="55">
        <v>0.63685358245310497</v>
      </c>
      <c r="H57" s="14">
        <v>0.66967045091154997</v>
      </c>
      <c r="I57" s="14">
        <v>0.55732792722961699</v>
      </c>
      <c r="J57" s="14">
        <v>0.69296957825828298</v>
      </c>
      <c r="K57"/>
      <c r="L57"/>
      <c r="M57"/>
      <c r="N57"/>
      <c r="O57"/>
      <c r="P57" s="10"/>
      <c r="S57" s="25" t="s">
        <v>339</v>
      </c>
      <c r="T57" s="25">
        <v>4963960</v>
      </c>
    </row>
    <row r="58" spans="3:28" ht="11.25" customHeight="1" x14ac:dyDescent="0.2">
      <c r="C58" s="39">
        <v>4963</v>
      </c>
      <c r="D58" s="3" t="s">
        <v>203</v>
      </c>
      <c r="E58"/>
      <c r="F58" s="14">
        <v>1.39217487529319</v>
      </c>
      <c r="G58" s="55">
        <v>1.28604004133802</v>
      </c>
      <c r="H58" s="14">
        <v>1.2376138104262</v>
      </c>
      <c r="I58" s="14">
        <v>1.2747186622717199</v>
      </c>
      <c r="J58" s="14">
        <v>1.2108255439489799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2745657</v>
      </c>
      <c r="G61" s="56">
        <v>2350721</v>
      </c>
      <c r="H61" s="13">
        <v>1262105</v>
      </c>
      <c r="I61" s="13">
        <v>1803051</v>
      </c>
      <c r="J61" s="13">
        <v>1640618</v>
      </c>
      <c r="K61"/>
      <c r="L61"/>
      <c r="M61"/>
      <c r="N61"/>
      <c r="O61"/>
      <c r="P61" s="10"/>
      <c r="S61" s="25" t="s">
        <v>410</v>
      </c>
      <c r="T61" s="25">
        <v>4086899</v>
      </c>
      <c r="V61" s="28" t="s">
        <v>149</v>
      </c>
      <c r="X61" s="27">
        <f>IF(ISNUMBER(F49),F49,NA())</f>
        <v>5.5940594229428502</v>
      </c>
      <c r="Y61" s="27">
        <f>IF(ISNUMBER(G49),G49,NA())</f>
        <v>5.7176944277298603</v>
      </c>
      <c r="Z61" s="27">
        <f>IF(ISNUMBER(H49),H49,NA())</f>
        <v>4.8922743376275601</v>
      </c>
      <c r="AA61" s="27">
        <f>IF(ISNUMBER(I49),I49,NA())</f>
        <v>5.3091408466234302</v>
      </c>
      <c r="AB61" s="27">
        <f>IF(ISNUMBER(J49),J49,NA())</f>
        <v>6.5677087408566601</v>
      </c>
    </row>
    <row r="62" spans="3:28" ht="11.25" customHeight="1" x14ac:dyDescent="0.2">
      <c r="C62" s="39">
        <v>7598</v>
      </c>
      <c r="D62" s="3" t="s">
        <v>205</v>
      </c>
      <c r="E62"/>
      <c r="F62" s="13">
        <v>2013600</v>
      </c>
      <c r="G62" s="56">
        <v>1180900</v>
      </c>
      <c r="H62" s="13">
        <v>1036500</v>
      </c>
      <c r="I62" s="13">
        <v>299500</v>
      </c>
      <c r="J62" s="13">
        <v>804300</v>
      </c>
      <c r="K62"/>
      <c r="L62"/>
      <c r="M62"/>
      <c r="N62"/>
      <c r="O62"/>
      <c r="P62" s="10"/>
      <c r="S62" s="25" t="s">
        <v>11</v>
      </c>
      <c r="T62" s="25">
        <v>4056975</v>
      </c>
      <c r="V62" s="118" t="s">
        <v>188</v>
      </c>
    </row>
    <row r="63" spans="3:28" ht="11.25" customHeight="1" x14ac:dyDescent="0.2">
      <c r="C63" s="39">
        <v>7599</v>
      </c>
      <c r="D63" s="3" t="s">
        <v>206</v>
      </c>
      <c r="E63"/>
      <c r="F63" s="13">
        <v>1055400</v>
      </c>
      <c r="G63" s="56">
        <v>1663100</v>
      </c>
      <c r="H63" s="13">
        <v>1190400</v>
      </c>
      <c r="I63" s="13">
        <v>1036400</v>
      </c>
      <c r="J63" s="13">
        <v>299400</v>
      </c>
      <c r="K63"/>
      <c r="L63"/>
      <c r="M63"/>
      <c r="N63"/>
      <c r="O63"/>
      <c r="P63" s="10"/>
      <c r="S63" s="25" t="s">
        <v>271</v>
      </c>
      <c r="T63" s="25">
        <v>4098671</v>
      </c>
      <c r="V63" s="28" t="s">
        <v>189</v>
      </c>
    </row>
    <row r="64" spans="3:28" ht="11.25" customHeight="1" x14ac:dyDescent="0.2">
      <c r="C64" s="39">
        <v>7600</v>
      </c>
      <c r="D64" s="3" t="s">
        <v>207</v>
      </c>
      <c r="E64"/>
      <c r="F64" s="13">
        <v>1405400</v>
      </c>
      <c r="G64" s="56">
        <v>1054700</v>
      </c>
      <c r="H64" s="13">
        <v>1666000</v>
      </c>
      <c r="I64" s="13">
        <v>1190400</v>
      </c>
      <c r="J64" s="13">
        <v>925600</v>
      </c>
      <c r="K64"/>
      <c r="L64"/>
      <c r="M64"/>
      <c r="N64"/>
      <c r="O64"/>
      <c r="P64" s="10"/>
      <c r="S64" s="25" t="s">
        <v>396</v>
      </c>
      <c r="T64" s="25">
        <v>4545218</v>
      </c>
      <c r="V64" s="28" t="s">
        <v>190</v>
      </c>
    </row>
    <row r="65" spans="3:28" ht="11.25" customHeight="1" x14ac:dyDescent="0.2">
      <c r="C65" s="39">
        <v>7601</v>
      </c>
      <c r="D65" s="3" t="s">
        <v>208</v>
      </c>
      <c r="E65"/>
      <c r="F65" s="13">
        <v>944900</v>
      </c>
      <c r="G65" s="56">
        <v>1404700</v>
      </c>
      <c r="H65" s="13">
        <v>1050600</v>
      </c>
      <c r="I65" s="13">
        <v>1665900</v>
      </c>
      <c r="J65" s="13">
        <v>1190200</v>
      </c>
      <c r="K65"/>
      <c r="L65"/>
      <c r="M65"/>
      <c r="N65"/>
      <c r="O65"/>
      <c r="P65" s="10"/>
      <c r="S65" s="25" t="s">
        <v>219</v>
      </c>
      <c r="T65" s="25">
        <v>4057157</v>
      </c>
      <c r="V65" s="28" t="s">
        <v>165</v>
      </c>
      <c r="X65" s="27">
        <f>IF(ISNUMBER(F57),F57,NA())</f>
        <v>0.55927795248158896</v>
      </c>
      <c r="Y65" s="27">
        <f>IF(ISNUMBER(G57),G57,NA())</f>
        <v>0.63685358245310497</v>
      </c>
      <c r="Z65" s="27">
        <f>IF(ISNUMBER(H57),H57,NA())</f>
        <v>0.66967045091154997</v>
      </c>
      <c r="AA65" s="27">
        <f>IF(ISNUMBER(I57),I57,NA())</f>
        <v>0.55732792722961699</v>
      </c>
      <c r="AB65" s="27">
        <f>IF(ISNUMBER(J57),J57,NA())</f>
        <v>0.69296957825828298</v>
      </c>
    </row>
    <row r="66" spans="3:28" ht="11.25" customHeight="1" x14ac:dyDescent="0.2">
      <c r="C66" s="39">
        <v>7602</v>
      </c>
      <c r="D66" s="3" t="s">
        <v>209</v>
      </c>
      <c r="E66"/>
      <c r="F66" s="13">
        <v>12113379</v>
      </c>
      <c r="G66" s="56">
        <v>10376988</v>
      </c>
      <c r="H66" s="13">
        <v>9375550</v>
      </c>
      <c r="I66" s="13">
        <v>8647209</v>
      </c>
      <c r="J66" s="13">
        <v>8563387</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41.617584472484403</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0.44346005453102</v>
      </c>
    </row>
    <row r="69" spans="3:28" ht="11.25" customHeight="1" x14ac:dyDescent="0.2">
      <c r="C69" s="39">
        <v>18626</v>
      </c>
      <c r="D69" s="3" t="s">
        <v>135</v>
      </c>
      <c r="F69" s="13">
        <v>9863085</v>
      </c>
      <c r="G69" s="56">
        <v>8904430</v>
      </c>
      <c r="H69" s="13">
        <v>8526470</v>
      </c>
      <c r="I69" s="13">
        <v>8448201</v>
      </c>
      <c r="J69" s="13">
        <v>7751952</v>
      </c>
      <c r="K69" s="4"/>
      <c r="L69" s="4"/>
      <c r="M69" s="4"/>
      <c r="N69"/>
      <c r="O69"/>
      <c r="P69" s="10"/>
      <c r="S69" s="25" t="s">
        <v>341</v>
      </c>
      <c r="T69" s="25">
        <v>4057049</v>
      </c>
      <c r="V69" s="28" t="str">
        <f>"Total Debt -"</f>
        <v>Total Debt -</v>
      </c>
      <c r="X69" s="47">
        <f>F44</f>
        <v>57.938955472984603</v>
      </c>
    </row>
    <row r="70" spans="3:28" ht="11.25" customHeight="1" x14ac:dyDescent="0.2">
      <c r="C70" s="39">
        <v>18630</v>
      </c>
      <c r="D70" s="3" t="s">
        <v>136</v>
      </c>
      <c r="F70" s="13">
        <v>3372344</v>
      </c>
      <c r="G70" s="56">
        <v>2987840</v>
      </c>
      <c r="H70" s="13">
        <v>3040160</v>
      </c>
      <c r="I70" s="13">
        <v>3138969</v>
      </c>
      <c r="J70" s="13">
        <v>2535271</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5.8470820718004699</v>
      </c>
      <c r="Y71" s="27">
        <f>IF(ISNUMBER(G52),G52,NA())</f>
        <v>5.2280047870792403</v>
      </c>
      <c r="Z71" s="27">
        <f>IF(ISNUMBER(H52),H52,NA())</f>
        <v>5.86994081185457</v>
      </c>
      <c r="AA71" s="27">
        <f>IF(ISNUMBER(I52),I52,NA())</f>
        <v>5.3488929475807598</v>
      </c>
      <c r="AB71" s="27">
        <f>IF(ISNUMBER(J52),J52,NA())</f>
        <v>4.14029649843825</v>
      </c>
    </row>
    <row r="72" spans="3:28" ht="11.25" customHeight="1" x14ac:dyDescent="0.2">
      <c r="C72" s="39">
        <v>18632</v>
      </c>
      <c r="D72" s="3" t="s">
        <v>138</v>
      </c>
      <c r="E72" s="5"/>
      <c r="F72" s="13">
        <v>1716085</v>
      </c>
      <c r="G72" s="56">
        <v>1448152</v>
      </c>
      <c r="H72" s="13">
        <v>1363113</v>
      </c>
      <c r="I72" s="13">
        <v>1335213</v>
      </c>
      <c r="J72" s="13">
        <v>1307052</v>
      </c>
      <c r="K72"/>
      <c r="L72"/>
      <c r="M72"/>
      <c r="N72"/>
      <c r="O72"/>
      <c r="P72" s="10"/>
      <c r="S72" s="25" t="s">
        <v>272</v>
      </c>
      <c r="T72" s="25">
        <v>4082886</v>
      </c>
    </row>
    <row r="73" spans="3:28" ht="11.25" customHeight="1" x14ac:dyDescent="0.2">
      <c r="C73" s="39">
        <v>18636</v>
      </c>
      <c r="D73" s="3" t="s">
        <v>139</v>
      </c>
      <c r="F73" s="13">
        <v>1334973</v>
      </c>
      <c r="G73" s="56">
        <v>1159059</v>
      </c>
      <c r="H73" s="13">
        <v>1080658</v>
      </c>
      <c r="I73" s="13">
        <v>1071956</v>
      </c>
      <c r="J73" s="13">
        <v>863788</v>
      </c>
      <c r="K73"/>
      <c r="L73"/>
      <c r="M73"/>
      <c r="N73"/>
      <c r="O73"/>
      <c r="P73" s="10"/>
      <c r="S73" s="25" t="s">
        <v>397</v>
      </c>
      <c r="T73" s="25">
        <v>4235589</v>
      </c>
    </row>
    <row r="74" spans="3:28" ht="11.25" customHeight="1" x14ac:dyDescent="0.2">
      <c r="C74" s="39">
        <v>18635</v>
      </c>
      <c r="D74" s="3" t="s">
        <v>140</v>
      </c>
      <c r="F74" s="13">
        <v>592775</v>
      </c>
      <c r="G74" s="56">
        <v>535760</v>
      </c>
      <c r="H74" s="13">
        <v>501369</v>
      </c>
      <c r="I74" s="13">
        <v>472380</v>
      </c>
      <c r="J74" s="13">
        <v>480835</v>
      </c>
      <c r="K74"/>
      <c r="L74"/>
      <c r="M74"/>
      <c r="N74"/>
      <c r="O74"/>
      <c r="P74" s="10"/>
      <c r="S74" s="25" t="s">
        <v>289</v>
      </c>
      <c r="T74" s="25">
        <v>4304864</v>
      </c>
    </row>
    <row r="75" spans="3:28" ht="11.25" customHeight="1" x14ac:dyDescent="0.2">
      <c r="C75" s="39">
        <v>18634</v>
      </c>
      <c r="D75" s="3" t="s">
        <v>141</v>
      </c>
      <c r="F75" s="13">
        <v>7846164</v>
      </c>
      <c r="G75" s="56">
        <v>6883596</v>
      </c>
      <c r="H75" s="13">
        <v>6696335</v>
      </c>
      <c r="I75" s="13">
        <v>6748271</v>
      </c>
      <c r="J75" s="13">
        <v>5863703</v>
      </c>
      <c r="K75"/>
      <c r="L75"/>
      <c r="M75"/>
      <c r="N75"/>
      <c r="O75"/>
      <c r="P75" s="10"/>
      <c r="S75" s="25" t="s">
        <v>16</v>
      </c>
      <c r="T75" s="25">
        <v>4056958</v>
      </c>
    </row>
    <row r="76" spans="3:28" ht="11.25" customHeight="1" x14ac:dyDescent="0.2">
      <c r="C76" s="39">
        <v>6200</v>
      </c>
      <c r="D76" s="3" t="s">
        <v>142</v>
      </c>
      <c r="F76" s="13">
        <v>3257611</v>
      </c>
      <c r="G76" s="56">
        <v>3078704</v>
      </c>
      <c r="H76" s="13">
        <v>2608546</v>
      </c>
      <c r="I76" s="13">
        <v>2648226</v>
      </c>
      <c r="J76" s="13">
        <v>2769964</v>
      </c>
      <c r="K76"/>
      <c r="L76"/>
      <c r="M76"/>
      <c r="N76"/>
      <c r="O76"/>
      <c r="P76" s="10"/>
      <c r="S76" s="25" t="s">
        <v>313</v>
      </c>
      <c r="T76" s="25">
        <v>4246977</v>
      </c>
    </row>
    <row r="77" spans="3:28" ht="11.25" customHeight="1" x14ac:dyDescent="0.2">
      <c r="C77" s="39">
        <v>28017</v>
      </c>
      <c r="D77" s="3" t="s">
        <v>151</v>
      </c>
      <c r="E77"/>
      <c r="F77" s="13">
        <v>3281111</v>
      </c>
      <c r="G77" s="56">
        <v>3109004</v>
      </c>
      <c r="H77" s="13">
        <v>2847890</v>
      </c>
      <c r="I77" s="13">
        <v>2643126</v>
      </c>
      <c r="J77" s="13">
        <v>2769964</v>
      </c>
      <c r="K77"/>
      <c r="L77"/>
      <c r="M77"/>
      <c r="N77"/>
      <c r="O77"/>
      <c r="P77" s="10"/>
      <c r="S77" s="25" t="s">
        <v>273</v>
      </c>
      <c r="T77" s="25">
        <v>4142320</v>
      </c>
    </row>
    <row r="78" spans="3:28" ht="11.25" customHeight="1" x14ac:dyDescent="0.2">
      <c r="C78" s="39">
        <v>4424</v>
      </c>
      <c r="D78" s="3" t="s">
        <v>143</v>
      </c>
      <c r="F78" s="13">
        <v>1572269</v>
      </c>
      <c r="G78" s="56">
        <v>1558872</v>
      </c>
      <c r="H78" s="13">
        <v>1190071</v>
      </c>
      <c r="I78" s="13">
        <v>1329491</v>
      </c>
      <c r="J78" s="13">
        <v>1574407</v>
      </c>
      <c r="K78"/>
      <c r="L78"/>
      <c r="M78"/>
      <c r="N78"/>
      <c r="O78"/>
      <c r="P78" s="10"/>
      <c r="S78" s="25" t="s">
        <v>274</v>
      </c>
      <c r="T78" s="25">
        <v>4237697</v>
      </c>
    </row>
    <row r="79" spans="3:28" ht="11.25" customHeight="1" x14ac:dyDescent="0.2">
      <c r="C79" s="39">
        <v>4427</v>
      </c>
      <c r="D79" s="3" t="s">
        <v>144</v>
      </c>
      <c r="F79" s="13">
        <v>344223</v>
      </c>
      <c r="G79" s="56">
        <v>346186</v>
      </c>
      <c r="H79" s="13">
        <v>273499</v>
      </c>
      <c r="I79" s="13">
        <v>288972</v>
      </c>
      <c r="J79" s="13">
        <v>578892</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1228046</v>
      </c>
      <c r="G81" s="93">
        <v>1212686</v>
      </c>
      <c r="H81" s="92">
        <v>916572</v>
      </c>
      <c r="I81" s="92">
        <v>1040519</v>
      </c>
      <c r="J81" s="92">
        <v>995515</v>
      </c>
      <c r="K81"/>
      <c r="L81"/>
      <c r="M81"/>
      <c r="N81"/>
      <c r="O81"/>
      <c r="P81" s="10"/>
      <c r="S81" s="25" t="s">
        <v>276</v>
      </c>
      <c r="T81" s="25">
        <v>4276419</v>
      </c>
    </row>
    <row r="82" spans="3:20" ht="11.25" customHeight="1" x14ac:dyDescent="0.2">
      <c r="C82" s="39">
        <v>833</v>
      </c>
      <c r="D82" s="94" t="s">
        <v>147</v>
      </c>
      <c r="E82" s="95"/>
      <c r="F82" s="96">
        <v>1228046</v>
      </c>
      <c r="G82" s="97">
        <v>1212686</v>
      </c>
      <c r="H82" s="96">
        <v>916572</v>
      </c>
      <c r="I82" s="96">
        <v>1040519</v>
      </c>
      <c r="J82" s="96">
        <v>995515</v>
      </c>
      <c r="K82"/>
      <c r="L82"/>
      <c r="M82"/>
      <c r="N82"/>
      <c r="O82"/>
      <c r="P82" s="10"/>
      <c r="S82" s="25" t="s">
        <v>17</v>
      </c>
      <c r="T82" s="25">
        <v>4057059</v>
      </c>
    </row>
    <row r="83" spans="3:20" ht="11.25" customHeight="1" x14ac:dyDescent="0.2">
      <c r="C83" s="39">
        <v>47814</v>
      </c>
      <c r="D83" s="32" t="s">
        <v>191</v>
      </c>
      <c r="F83" s="13">
        <v>7519</v>
      </c>
      <c r="G83" s="56">
        <v>7519</v>
      </c>
      <c r="H83" s="13">
        <v>7519</v>
      </c>
      <c r="I83" s="13">
        <v>7519</v>
      </c>
      <c r="J83" s="13">
        <v>7519</v>
      </c>
      <c r="K83" s="16"/>
      <c r="L83"/>
      <c r="M83"/>
      <c r="N83"/>
      <c r="O83"/>
      <c r="P83" s="10"/>
      <c r="S83" s="25" t="s">
        <v>18</v>
      </c>
      <c r="T83" s="25">
        <v>4057141</v>
      </c>
    </row>
    <row r="84" spans="3:20" ht="11.25" customHeight="1" x14ac:dyDescent="0.2">
      <c r="C84" s="39">
        <v>47813</v>
      </c>
      <c r="D84" s="29" t="s">
        <v>192</v>
      </c>
      <c r="E84"/>
      <c r="F84" s="13">
        <v>1220527</v>
      </c>
      <c r="G84" s="56">
        <v>1205167</v>
      </c>
      <c r="H84" s="13">
        <v>909053</v>
      </c>
      <c r="I84" s="13">
        <v>1033000</v>
      </c>
      <c r="J84" s="13">
        <v>987996</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3270120</v>
      </c>
      <c r="G87" s="56">
        <v>3130143</v>
      </c>
      <c r="H87" s="13">
        <v>2414539</v>
      </c>
      <c r="I87" s="13">
        <v>2292224</v>
      </c>
      <c r="J87" s="13">
        <v>2487099</v>
      </c>
      <c r="K87"/>
      <c r="L87"/>
      <c r="M87"/>
      <c r="N87"/>
      <c r="O87"/>
      <c r="P87" s="10"/>
      <c r="S87" s="25" t="s">
        <v>21</v>
      </c>
      <c r="T87" s="25">
        <v>4057039</v>
      </c>
    </row>
    <row r="88" spans="3:20" ht="11.25" customHeight="1" x14ac:dyDescent="0.2">
      <c r="C88" s="39">
        <v>18807</v>
      </c>
      <c r="D88" s="3" t="s">
        <v>153</v>
      </c>
      <c r="E88"/>
      <c r="F88" s="13">
        <v>33424850</v>
      </c>
      <c r="G88" s="56">
        <v>30937723</v>
      </c>
      <c r="H88" s="13">
        <v>27635370</v>
      </c>
      <c r="I88" s="13">
        <v>25610428</v>
      </c>
      <c r="J88" s="13">
        <v>23617463</v>
      </c>
      <c r="K88"/>
      <c r="L88"/>
      <c r="M88"/>
      <c r="N88"/>
      <c r="O88"/>
      <c r="P88" s="10"/>
      <c r="S88" s="25" t="s">
        <v>22</v>
      </c>
      <c r="T88" s="25">
        <v>4057113</v>
      </c>
    </row>
    <row r="89" spans="3:20" ht="11.25" customHeight="1" x14ac:dyDescent="0.2">
      <c r="C89" s="39">
        <v>18851</v>
      </c>
      <c r="D89" s="3" t="s">
        <v>154</v>
      </c>
      <c r="E89"/>
      <c r="F89" s="13">
        <v>46000</v>
      </c>
      <c r="G89" s="56">
        <v>56900</v>
      </c>
      <c r="H89" s="13">
        <v>65400</v>
      </c>
      <c r="I89" s="13">
        <v>71900</v>
      </c>
      <c r="J89" s="13">
        <v>66600</v>
      </c>
      <c r="K89"/>
      <c r="L89"/>
      <c r="M89"/>
      <c r="N89"/>
      <c r="O89"/>
      <c r="P89" s="10"/>
      <c r="S89" s="25" t="s">
        <v>342</v>
      </c>
      <c r="T89" s="25">
        <v>4393379</v>
      </c>
    </row>
    <row r="90" spans="3:20" ht="11.25" customHeight="1" x14ac:dyDescent="0.2">
      <c r="C90" s="39">
        <v>18823</v>
      </c>
      <c r="D90" s="3" t="s">
        <v>155</v>
      </c>
      <c r="E90"/>
      <c r="F90" s="13">
        <v>1896640</v>
      </c>
      <c r="G90" s="56">
        <v>1563760</v>
      </c>
      <c r="H90" s="13">
        <v>1320763</v>
      </c>
      <c r="I90" s="13">
        <v>881794</v>
      </c>
      <c r="J90" s="13" t="s">
        <v>320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48492144</v>
      </c>
      <c r="G92" s="97">
        <v>46099598</v>
      </c>
      <c r="H92" s="96">
        <v>41123915</v>
      </c>
      <c r="I92" s="96">
        <v>38241256</v>
      </c>
      <c r="J92" s="96">
        <v>36220386</v>
      </c>
      <c r="K92"/>
      <c r="L92"/>
      <c r="M92"/>
      <c r="N92"/>
      <c r="O92"/>
      <c r="P92" s="10"/>
      <c r="S92" s="25" t="s">
        <v>24</v>
      </c>
      <c r="T92" s="25">
        <v>4004172</v>
      </c>
    </row>
    <row r="93" spans="3:20" ht="11.25" customHeight="1" x14ac:dyDescent="0.2">
      <c r="C93" s="39">
        <v>6361</v>
      </c>
      <c r="D93" s="3" t="s">
        <v>158</v>
      </c>
      <c r="E93"/>
      <c r="F93" s="13">
        <v>5847039</v>
      </c>
      <c r="G93" s="56">
        <v>4915012</v>
      </c>
      <c r="H93" s="13">
        <v>3605563</v>
      </c>
      <c r="I93" s="13">
        <v>4112882</v>
      </c>
      <c r="J93" s="13">
        <v>3589045</v>
      </c>
      <c r="K93"/>
      <c r="L93"/>
      <c r="M93"/>
      <c r="N93"/>
      <c r="O93"/>
      <c r="P93" s="10"/>
      <c r="S93" s="25" t="s">
        <v>25</v>
      </c>
      <c r="T93" s="25">
        <v>4000672</v>
      </c>
    </row>
    <row r="94" spans="3:20" ht="11.25" customHeight="1" x14ac:dyDescent="0.2">
      <c r="C94" s="39">
        <v>6148</v>
      </c>
      <c r="D94" s="3" t="s">
        <v>159</v>
      </c>
      <c r="E94"/>
      <c r="F94" s="13">
        <v>17569879</v>
      </c>
      <c r="G94" s="56">
        <v>15726088</v>
      </c>
      <c r="H94" s="13">
        <v>14360350</v>
      </c>
      <c r="I94" s="13">
        <v>12839409</v>
      </c>
      <c r="J94" s="13">
        <v>11782887</v>
      </c>
      <c r="K94"/>
      <c r="L94"/>
      <c r="M94"/>
      <c r="N94"/>
      <c r="O94"/>
      <c r="P94" s="10"/>
      <c r="S94" s="25" t="s">
        <v>26</v>
      </c>
      <c r="T94" s="25">
        <v>4059402</v>
      </c>
    </row>
    <row r="95" spans="3:20" ht="11.25" customHeight="1" x14ac:dyDescent="0.2">
      <c r="C95" s="39">
        <v>18082</v>
      </c>
      <c r="D95" s="3" t="s">
        <v>160</v>
      </c>
      <c r="E95"/>
      <c r="F95" s="13">
        <v>1378591</v>
      </c>
      <c r="G95" s="56">
        <v>1344919</v>
      </c>
      <c r="H95" s="13">
        <v>1249664</v>
      </c>
      <c r="I95" s="13">
        <v>1189001</v>
      </c>
      <c r="J95" s="13">
        <v>1066503</v>
      </c>
      <c r="K95"/>
      <c r="L95"/>
      <c r="M95"/>
      <c r="N95"/>
      <c r="O95"/>
      <c r="P95" s="10"/>
      <c r="S95" s="25" t="s">
        <v>27</v>
      </c>
      <c r="T95" s="25">
        <v>4057080</v>
      </c>
    </row>
    <row r="96" spans="3:20" ht="11.25" customHeight="1" x14ac:dyDescent="0.2">
      <c r="C96" s="39">
        <v>845</v>
      </c>
      <c r="D96" s="3" t="s">
        <v>174</v>
      </c>
      <c r="E96"/>
      <c r="F96" s="13">
        <v>20325536</v>
      </c>
      <c r="G96" s="56">
        <v>18086309</v>
      </c>
      <c r="H96" s="13">
        <v>15631055</v>
      </c>
      <c r="I96" s="13">
        <v>14642460</v>
      </c>
      <c r="J96" s="13">
        <v>13423505</v>
      </c>
      <c r="K96"/>
      <c r="L96"/>
      <c r="M96"/>
      <c r="N96"/>
      <c r="O96"/>
      <c r="P96" s="10"/>
      <c r="S96" s="25" t="s">
        <v>28</v>
      </c>
      <c r="T96" s="25">
        <v>4057041</v>
      </c>
    </row>
    <row r="97" spans="3:20" ht="11.25" customHeight="1" x14ac:dyDescent="0.2">
      <c r="C97" s="39">
        <v>49691</v>
      </c>
      <c r="D97" s="32" t="s">
        <v>193</v>
      </c>
      <c r="E97"/>
      <c r="F97" s="13">
        <v>14599844</v>
      </c>
      <c r="G97" s="56">
        <v>14063566</v>
      </c>
      <c r="H97" s="13">
        <v>12629994</v>
      </c>
      <c r="I97" s="13">
        <v>11486817</v>
      </c>
      <c r="J97" s="13">
        <v>11086242</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14599844</v>
      </c>
      <c r="G99" s="97">
        <v>14063566</v>
      </c>
      <c r="H99" s="96">
        <v>12629994</v>
      </c>
      <c r="I99" s="96">
        <v>11486817</v>
      </c>
      <c r="J99" s="96">
        <v>11086242</v>
      </c>
      <c r="K99"/>
      <c r="L99"/>
      <c r="M99"/>
      <c r="N99"/>
      <c r="O99"/>
      <c r="P99" s="10"/>
      <c r="S99" s="25" t="s">
        <v>282</v>
      </c>
      <c r="T99" s="25">
        <v>4420429</v>
      </c>
    </row>
    <row r="100" spans="3:20" ht="11.25" customHeight="1" x14ac:dyDescent="0.2">
      <c r="C100" s="39">
        <v>18081</v>
      </c>
      <c r="D100" s="3" t="s">
        <v>163</v>
      </c>
      <c r="E100"/>
      <c r="F100" s="13">
        <v>155570</v>
      </c>
      <c r="G100" s="56">
        <v>155570</v>
      </c>
      <c r="H100" s="13">
        <v>155570</v>
      </c>
      <c r="I100" s="13">
        <v>155570</v>
      </c>
      <c r="J100" s="13">
        <v>155570</v>
      </c>
      <c r="K100"/>
      <c r="L100"/>
      <c r="M100"/>
      <c r="N100"/>
      <c r="O100"/>
      <c r="P100" s="10"/>
      <c r="S100" s="25" t="s">
        <v>30</v>
      </c>
      <c r="T100" s="25">
        <v>103347</v>
      </c>
    </row>
    <row r="101" spans="3:20" ht="11.25" customHeight="1" x14ac:dyDescent="0.2">
      <c r="C101" s="39">
        <v>17860</v>
      </c>
      <c r="D101" s="3" t="s">
        <v>162</v>
      </c>
      <c r="E101"/>
      <c r="F101" s="13">
        <v>35080950</v>
      </c>
      <c r="G101" s="56">
        <v>32305445</v>
      </c>
      <c r="H101" s="13">
        <v>28416619</v>
      </c>
      <c r="I101" s="13">
        <v>26284847</v>
      </c>
      <c r="J101" s="13">
        <v>24665317</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1962600</v>
      </c>
      <c r="G104" s="56">
        <v>1682572</v>
      </c>
      <c r="H104" s="13">
        <v>2009577</v>
      </c>
      <c r="I104" s="13">
        <v>1830543</v>
      </c>
      <c r="J104" s="13">
        <v>1996202</v>
      </c>
      <c r="K104"/>
      <c r="L104"/>
      <c r="M104"/>
      <c r="N104"/>
      <c r="O104"/>
      <c r="P104" s="10"/>
      <c r="S104" s="25" t="s">
        <v>411</v>
      </c>
      <c r="T104" s="25">
        <v>4057043</v>
      </c>
    </row>
    <row r="105" spans="3:20" ht="11.25" customHeight="1" x14ac:dyDescent="0.2">
      <c r="C105" s="39">
        <v>4993</v>
      </c>
      <c r="D105" s="3" t="s">
        <v>169</v>
      </c>
      <c r="E105"/>
      <c r="F105" s="13">
        <v>-3447374</v>
      </c>
      <c r="G105" s="56">
        <v>-4129275</v>
      </c>
      <c r="H105" s="13">
        <v>-3274288</v>
      </c>
      <c r="I105" s="13">
        <v>-2437046</v>
      </c>
      <c r="J105" s="13">
        <v>-3230516</v>
      </c>
      <c r="K105"/>
      <c r="L105"/>
      <c r="M105"/>
      <c r="N105"/>
      <c r="O105"/>
      <c r="P105" s="10"/>
      <c r="S105" s="25" t="s">
        <v>262</v>
      </c>
      <c r="T105" s="25">
        <v>4057083</v>
      </c>
    </row>
    <row r="106" spans="3:20" ht="11.25" customHeight="1" x14ac:dyDescent="0.2">
      <c r="C106" s="39">
        <v>4992</v>
      </c>
      <c r="D106" s="3" t="s">
        <v>170</v>
      </c>
      <c r="E106"/>
      <c r="F106" s="13">
        <v>1440832</v>
      </c>
      <c r="G106" s="56">
        <v>2594590</v>
      </c>
      <c r="H106" s="13">
        <v>1172450</v>
      </c>
      <c r="I106" s="13">
        <v>729937</v>
      </c>
      <c r="J106" s="13">
        <v>1213454</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-43942</v>
      </c>
      <c r="G108" s="56">
        <v>147887</v>
      </c>
      <c r="H108" s="13">
        <v>-92261</v>
      </c>
      <c r="I108" s="13">
        <v>123434</v>
      </c>
      <c r="J108" s="13">
        <v>-20860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2.59817610532239</v>
      </c>
      <c r="G111" s="55">
        <v>2.8399008961033498</v>
      </c>
      <c r="H111" s="14">
        <v>2.3300966060909798</v>
      </c>
      <c r="I111" s="14">
        <v>2.7927619829125701</v>
      </c>
      <c r="J111" s="14">
        <v>3.0095435821957</v>
      </c>
      <c r="K111"/>
      <c r="L111"/>
      <c r="M111"/>
      <c r="N111"/>
      <c r="O111"/>
      <c r="P111" s="10"/>
      <c r="S111" s="25" t="s">
        <v>292</v>
      </c>
      <c r="T111" s="25">
        <v>4062444</v>
      </c>
    </row>
    <row r="112" spans="3:20" ht="11.25" customHeight="1" x14ac:dyDescent="0.2">
      <c r="C112" s="39">
        <v>284</v>
      </c>
      <c r="D112" s="3" t="s">
        <v>167</v>
      </c>
      <c r="E112"/>
      <c r="F112" s="14">
        <v>8.5744491162076208</v>
      </c>
      <c r="G112" s="55">
        <v>8.9263240552507295</v>
      </c>
      <c r="H112" s="14">
        <v>7.6745466619270699</v>
      </c>
      <c r="I112" s="14">
        <v>9.2178717715793699</v>
      </c>
      <c r="J112" s="14">
        <v>9.1359427994896798</v>
      </c>
      <c r="K112"/>
      <c r="L112"/>
      <c r="M112"/>
      <c r="N112"/>
      <c r="O112"/>
      <c r="P112" s="10"/>
      <c r="S112" s="25" t="s">
        <v>36</v>
      </c>
      <c r="T112" s="25">
        <v>4057103</v>
      </c>
    </row>
    <row r="113" spans="2:20" ht="11.25" customHeight="1" x14ac:dyDescent="0.2">
      <c r="C113" s="39">
        <v>18791</v>
      </c>
      <c r="D113" s="76" t="s">
        <v>173</v>
      </c>
      <c r="E113" s="61"/>
      <c r="F113" s="100">
        <v>3.66304853378757</v>
      </c>
      <c r="G113" s="101">
        <v>4.06443076934627</v>
      </c>
      <c r="H113" s="100">
        <v>3.3438606201586198</v>
      </c>
      <c r="I113" s="100">
        <v>4.0631451601708104</v>
      </c>
      <c r="J113" s="100">
        <v>4.4204391008433896</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B63C81A2-AA94-4F4A-A3FC-D4CC02FC15B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D42A-5691-482D-A6BF-E6CB30877B11}">
  <sheetPr codeName="Sheet45">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294</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Eversource Energy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_xll.SNL.Clients.Office.Excel.Functions.SNLTable(1,'ES (2)'!F20:G20,'ES (2)'!C24:C35,'ES (2)'!F21:G21,,"Options:Curr=USD,Mag=SNLstandard,ConvMethod=SNLrecommended")</f>
        <v>SNLTable</v>
      </c>
      <c r="D20" s="10"/>
      <c r="E20" s="10"/>
      <c r="F20" s="22">
        <f>VLOOKUP(V40,S:T,2,FALSE)</f>
        <v>4057052</v>
      </c>
      <c r="G20" s="51">
        <f>F20</f>
        <v>4057052</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286</v>
      </c>
      <c r="H24" s="129"/>
      <c r="I24"/>
      <c r="J24"/>
      <c r="K24"/>
      <c r="L24"/>
      <c r="M24"/>
      <c r="N24"/>
      <c r="O24"/>
      <c r="P24" s="10"/>
      <c r="V24" t="str">
        <f>SUBSTITUTE(Company_Name,"&amp;","&amp;amp;")</f>
        <v>Eversource Energy</v>
      </c>
    </row>
    <row r="25" spans="3:27" ht="11.25" customHeight="1" x14ac:dyDescent="0.2">
      <c r="C25" s="39">
        <v>44942</v>
      </c>
      <c r="D25" s="23" t="s">
        <v>127</v>
      </c>
      <c r="E25" s="10"/>
      <c r="F25" s="74" t="s">
        <v>375</v>
      </c>
      <c r="G25" s="75" t="s">
        <v>182</v>
      </c>
      <c r="H25" s="129"/>
      <c r="I25"/>
      <c r="J25"/>
      <c r="K25"/>
      <c r="L25"/>
      <c r="M25"/>
      <c r="N25"/>
      <c r="O25"/>
      <c r="P25" s="10"/>
    </row>
    <row r="26" spans="3:27" ht="11.25" customHeight="1" x14ac:dyDescent="0.2">
      <c r="C26" s="39">
        <v>44944</v>
      </c>
      <c r="D26" s="76" t="s">
        <v>126</v>
      </c>
      <c r="E26" s="61"/>
      <c r="F26" s="77">
        <v>43671</v>
      </c>
      <c r="G26" s="78">
        <v>44361</v>
      </c>
      <c r="H26" s="130"/>
      <c r="I26" s="10"/>
      <c r="J26"/>
      <c r="K26"/>
      <c r="L26"/>
      <c r="M26"/>
      <c r="N26" s="4"/>
      <c r="O26" s="4"/>
      <c r="P26" s="44"/>
      <c r="Q26" s="44"/>
    </row>
    <row r="27" spans="3:27" ht="11.25" customHeight="1" x14ac:dyDescent="0.2">
      <c r="C27" s="39">
        <v>44949</v>
      </c>
      <c r="D27" s="2" t="s">
        <v>131</v>
      </c>
      <c r="E27"/>
      <c r="F27" s="24" t="s">
        <v>249</v>
      </c>
      <c r="G27" s="52" t="s">
        <v>286</v>
      </c>
      <c r="H27" s="129"/>
      <c r="I27"/>
      <c r="J27"/>
      <c r="K27"/>
      <c r="L27"/>
      <c r="M27"/>
      <c r="N27"/>
      <c r="O27"/>
      <c r="P27" s="10"/>
    </row>
    <row r="28" spans="3:27" ht="11.25" customHeight="1" x14ac:dyDescent="0.2">
      <c r="C28" s="39">
        <v>44950</v>
      </c>
      <c r="D28" s="3" t="s">
        <v>127</v>
      </c>
      <c r="E28"/>
      <c r="F28" s="24" t="s">
        <v>375</v>
      </c>
      <c r="G28" s="52" t="s">
        <v>182</v>
      </c>
      <c r="H28" s="129"/>
      <c r="I28"/>
      <c r="J28"/>
      <c r="K28"/>
      <c r="L28"/>
      <c r="M28"/>
      <c r="N28"/>
      <c r="O28"/>
      <c r="P28" s="10"/>
    </row>
    <row r="29" spans="3:27" ht="11.25" customHeight="1" x14ac:dyDescent="0.2">
      <c r="C29" s="48">
        <v>44952</v>
      </c>
      <c r="D29" s="76" t="s">
        <v>126</v>
      </c>
      <c r="E29" s="61"/>
      <c r="F29" s="77">
        <v>43671</v>
      </c>
      <c r="G29" s="78">
        <v>43265</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375</v>
      </c>
      <c r="G34" s="52" t="s">
        <v>182</v>
      </c>
      <c r="H34" s="129"/>
      <c r="I34"/>
      <c r="J34"/>
      <c r="K34"/>
      <c r="L34"/>
      <c r="M34"/>
      <c r="N34"/>
      <c r="O34"/>
      <c r="P34" s="10"/>
    </row>
    <row r="35" spans="3:24" ht="11.25" customHeight="1" x14ac:dyDescent="0.2">
      <c r="C35" s="39">
        <v>44948</v>
      </c>
      <c r="D35" s="23" t="s">
        <v>126</v>
      </c>
      <c r="E35" s="10"/>
      <c r="F35" s="30">
        <v>43671</v>
      </c>
      <c r="G35" s="53">
        <v>44361</v>
      </c>
      <c r="H35" s="130"/>
      <c r="I35" s="10"/>
      <c r="J35"/>
      <c r="K35"/>
      <c r="L35"/>
      <c r="M35"/>
      <c r="N35"/>
      <c r="O35"/>
      <c r="P35" s="10"/>
    </row>
    <row r="36" spans="3:24" ht="11.25" hidden="1" customHeight="1" outlineLevel="1" x14ac:dyDescent="0.2">
      <c r="C36" s="12" t="str">
        <f>_xll.SNL.Clients.Office.Excel.Functions.SNLTable(1,'ES (2)'!F36:J36,'ES (2)'!C41:C113,'ES (2)'!F37:J37,,"Options:Curr=USD,Mag=SNLstandard,ConvMethod=SNLrecommended")</f>
        <v>SNLTable</v>
      </c>
      <c r="E36"/>
      <c r="F36" s="11">
        <f>F20</f>
        <v>4057052</v>
      </c>
      <c r="G36" s="54">
        <f>F20</f>
        <v>4057052</v>
      </c>
      <c r="H36" s="11">
        <f>F20</f>
        <v>4057052</v>
      </c>
      <c r="I36" s="11">
        <f>F20</f>
        <v>4057052</v>
      </c>
      <c r="J36" s="11">
        <f>F20</f>
        <v>4057052</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Eversource Energy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41.617584472484403</v>
      </c>
      <c r="G42" s="55">
        <v>43.533113380731898</v>
      </c>
      <c r="H42" s="31">
        <v>44.445801240464199</v>
      </c>
      <c r="I42" s="14">
        <v>43.701289187644903</v>
      </c>
      <c r="J42" s="14">
        <v>44.9466836367844</v>
      </c>
      <c r="K42"/>
      <c r="L42"/>
      <c r="M42"/>
      <c r="N42"/>
      <c r="O42"/>
      <c r="P42" s="10"/>
      <c r="S42" s="25" t="s">
        <v>336</v>
      </c>
      <c r="T42" s="25">
        <v>4056935</v>
      </c>
      <c r="V42" s="8" t="str">
        <f>_xll.SNL.Clients.Office.Excel.Functions.SNLTable(1,'ES (2)'!X42,'ES (2)'!W48:W56,'ES (2)'!X43,,"Options:Curr=USD,Mag=SNLstandard,ConvMethod=SNLrecommended")</f>
        <v>SNLTable</v>
      </c>
      <c r="W42" s="3"/>
      <c r="X42" s="7">
        <f>F36</f>
        <v>4057052</v>
      </c>
    </row>
    <row r="43" spans="3:24" ht="11.25" customHeight="1" x14ac:dyDescent="0.2">
      <c r="C43" s="39">
        <v>18869</v>
      </c>
      <c r="D43" s="3" t="s">
        <v>197</v>
      </c>
      <c r="E43"/>
      <c r="F43" s="14">
        <v>0.44346005453102</v>
      </c>
      <c r="G43" s="55">
        <v>0.48155968753874201</v>
      </c>
      <c r="H43" s="31">
        <v>0.54746132887941401</v>
      </c>
      <c r="I43" s="14">
        <v>0.59186191953105105</v>
      </c>
      <c r="J43" s="14">
        <v>0.63072370000353095</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57.938955472984603</v>
      </c>
      <c r="G44" s="55">
        <v>55.985326931729297</v>
      </c>
      <c r="H44" s="31">
        <v>55.006737430656301</v>
      </c>
      <c r="I44" s="14">
        <v>55.706848892824098</v>
      </c>
      <c r="J44" s="14">
        <v>54.4225926632121</v>
      </c>
      <c r="K44"/>
      <c r="L44"/>
      <c r="M44"/>
      <c r="N44"/>
      <c r="O44"/>
      <c r="P44" s="10"/>
      <c r="S44" s="25" t="s">
        <v>409</v>
      </c>
      <c r="T44" s="25">
        <v>4024697</v>
      </c>
      <c r="V44" s="3"/>
      <c r="W44" s="3"/>
      <c r="X44" s="7">
        <v>1</v>
      </c>
    </row>
    <row r="45" spans="3:24" ht="11.25" customHeight="1" x14ac:dyDescent="0.2">
      <c r="C45" s="39">
        <v>18861</v>
      </c>
      <c r="D45" s="3" t="s">
        <v>164</v>
      </c>
      <c r="E45"/>
      <c r="F45" s="14">
        <v>50.083817570504799</v>
      </c>
      <c r="G45" s="55">
        <v>48.6793727806566</v>
      </c>
      <c r="H45" s="31">
        <v>50.535040780185703</v>
      </c>
      <c r="I45" s="14">
        <v>48.847189409168003</v>
      </c>
      <c r="J45" s="14">
        <v>47.771074663260997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3.31814247237546</v>
      </c>
      <c r="G47" s="55">
        <v>3.5377157779390598</v>
      </c>
      <c r="H47" s="14">
        <v>2.8462769127250098</v>
      </c>
      <c r="I47" s="14">
        <v>3.2785219043210798</v>
      </c>
      <c r="J47" s="14">
        <v>4.3487199683101201</v>
      </c>
      <c r="K47"/>
      <c r="L47"/>
      <c r="M47"/>
      <c r="N47"/>
      <c r="O47"/>
      <c r="P47" s="10"/>
      <c r="S47" s="25" t="s">
        <v>216</v>
      </c>
      <c r="T47" s="25">
        <v>4056955</v>
      </c>
      <c r="V47" s="3"/>
      <c r="W47" s="3"/>
      <c r="X47" s="7"/>
    </row>
    <row r="48" spans="3:24" ht="11.25" customHeight="1" x14ac:dyDescent="0.2">
      <c r="C48" s="39">
        <v>18778</v>
      </c>
      <c r="D48" s="3" t="s">
        <v>198</v>
      </c>
      <c r="E48"/>
      <c r="F48" s="14">
        <v>3.31814247237546</v>
      </c>
      <c r="G48" s="55">
        <v>3.5377157779390598</v>
      </c>
      <c r="H48" s="14">
        <v>2.8462769127250098</v>
      </c>
      <c r="I48" s="14">
        <v>3.2785219043210798</v>
      </c>
      <c r="J48" s="14">
        <v>4.3487199683101201</v>
      </c>
      <c r="K48" s="4"/>
      <c r="L48" s="4"/>
      <c r="M48" s="4"/>
      <c r="N48" s="4"/>
      <c r="O48" s="4"/>
      <c r="P48" s="44"/>
      <c r="Q48" s="44"/>
      <c r="S48" s="25" t="s">
        <v>5</v>
      </c>
      <c r="T48" s="25">
        <v>4022309</v>
      </c>
      <c r="V48" s="17" t="s">
        <v>175</v>
      </c>
      <c r="W48" s="114">
        <v>7597</v>
      </c>
      <c r="X48" s="20">
        <v>2745657</v>
      </c>
    </row>
    <row r="49" spans="3:28" ht="11.25" customHeight="1" x14ac:dyDescent="0.2">
      <c r="C49" s="39">
        <v>7270</v>
      </c>
      <c r="D49" s="3" t="s">
        <v>149</v>
      </c>
      <c r="E49"/>
      <c r="F49" s="14">
        <v>5.5940594229428502</v>
      </c>
      <c r="G49" s="55">
        <v>5.7176944277298603</v>
      </c>
      <c r="H49" s="14">
        <v>4.8922743376275601</v>
      </c>
      <c r="I49" s="14">
        <v>5.3091408466234302</v>
      </c>
      <c r="J49" s="14">
        <v>6.5677087408566601</v>
      </c>
      <c r="K49"/>
      <c r="L49"/>
      <c r="M49"/>
      <c r="N49"/>
      <c r="O49"/>
      <c r="P49" s="10"/>
      <c r="S49" s="25" t="s">
        <v>6</v>
      </c>
      <c r="T49" s="25">
        <v>4057038</v>
      </c>
      <c r="V49" s="17" t="s">
        <v>176</v>
      </c>
      <c r="W49" s="114">
        <v>7598</v>
      </c>
      <c r="X49" s="20">
        <v>2013600</v>
      </c>
    </row>
    <row r="50" spans="3:28" ht="11.25" customHeight="1" x14ac:dyDescent="0.2">
      <c r="C50" s="39">
        <v>11512</v>
      </c>
      <c r="D50" s="3" t="s">
        <v>199</v>
      </c>
      <c r="E50"/>
      <c r="F50" s="14">
        <v>5.6344142708479996</v>
      </c>
      <c r="G50" s="55">
        <v>5.77396685312711</v>
      </c>
      <c r="H50" s="14">
        <v>5.3411590837907896</v>
      </c>
      <c r="I50" s="14">
        <v>5.2989164102204303</v>
      </c>
      <c r="J50" s="14">
        <v>6.5677087408566601</v>
      </c>
      <c r="K50"/>
      <c r="L50"/>
      <c r="M50"/>
      <c r="N50"/>
      <c r="O50"/>
      <c r="P50" s="10"/>
      <c r="S50" s="25" t="s">
        <v>270</v>
      </c>
      <c r="T50" s="25">
        <v>4135391</v>
      </c>
      <c r="V50" s="18" t="s">
        <v>177</v>
      </c>
      <c r="W50" s="115">
        <v>7599</v>
      </c>
      <c r="X50" s="20">
        <v>1055400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1405400</v>
      </c>
    </row>
    <row r="52" spans="3:28" ht="11.25" customHeight="1" x14ac:dyDescent="0.2">
      <c r="C52" s="39">
        <v>18788</v>
      </c>
      <c r="D52" s="3" t="s">
        <v>211</v>
      </c>
      <c r="E52"/>
      <c r="F52" s="14">
        <v>5.8470820718004699</v>
      </c>
      <c r="G52" s="55">
        <v>5.2280047870792403</v>
      </c>
      <c r="H52" s="14">
        <v>5.86994081185457</v>
      </c>
      <c r="I52" s="14">
        <v>5.3488929475807598</v>
      </c>
      <c r="J52" s="14">
        <v>4.14029649843825</v>
      </c>
      <c r="K52"/>
      <c r="L52"/>
      <c r="M52"/>
      <c r="N52"/>
      <c r="O52"/>
      <c r="P52" s="10"/>
      <c r="S52" s="25" t="s">
        <v>7</v>
      </c>
      <c r="T52" s="25">
        <v>4007308</v>
      </c>
      <c r="V52" s="19" t="s">
        <v>179</v>
      </c>
      <c r="W52" s="114">
        <v>7601</v>
      </c>
      <c r="X52" s="20">
        <v>944900</v>
      </c>
    </row>
    <row r="53" spans="3:28" ht="11.25" customHeight="1" x14ac:dyDescent="0.2">
      <c r="C53" s="39">
        <v>18794</v>
      </c>
      <c r="D53" s="3" t="s">
        <v>200</v>
      </c>
      <c r="E53"/>
      <c r="F53" s="14">
        <v>4.8682560180240202</v>
      </c>
      <c r="G53" s="55">
        <v>4.5596933431392204</v>
      </c>
      <c r="H53" s="14">
        <v>5.0413449438012599</v>
      </c>
      <c r="I53" s="14">
        <v>4.9245196018484201</v>
      </c>
      <c r="J53" s="14">
        <v>5.5882965228627999</v>
      </c>
      <c r="K53"/>
      <c r="L53"/>
      <c r="M53"/>
      <c r="N53"/>
      <c r="O53"/>
      <c r="P53" s="10"/>
      <c r="S53" s="25" t="s">
        <v>218</v>
      </c>
      <c r="T53" s="25">
        <v>4272394</v>
      </c>
      <c r="V53" s="17" t="s">
        <v>180</v>
      </c>
      <c r="W53" s="114">
        <v>7602</v>
      </c>
      <c r="X53" s="20">
        <v>12113379</v>
      </c>
    </row>
    <row r="54" spans="3:28" ht="11.25" customHeight="1" x14ac:dyDescent="0.2">
      <c r="C54" s="39">
        <v>18792</v>
      </c>
      <c r="D54" s="3" t="s">
        <v>201</v>
      </c>
      <c r="E54"/>
      <c r="F54" s="14">
        <v>11.925526967091701</v>
      </c>
      <c r="G54" s="55">
        <v>12.0221583336824</v>
      </c>
      <c r="H54" s="14">
        <v>14.1995264583354</v>
      </c>
      <c r="I54" s="14">
        <v>13.9912401996322</v>
      </c>
      <c r="J54" s="14">
        <v>17.064905920664401</v>
      </c>
      <c r="K54"/>
      <c r="L54"/>
      <c r="M54"/>
      <c r="N54"/>
      <c r="O54"/>
      <c r="P54" s="10"/>
      <c r="S54" s="25" t="s">
        <v>8</v>
      </c>
      <c r="T54" s="25">
        <v>4006321</v>
      </c>
      <c r="V54" s="26" t="s">
        <v>184</v>
      </c>
      <c r="W54" s="116"/>
      <c r="X54" s="20"/>
    </row>
    <row r="55" spans="3:28" ht="11.25" customHeight="1" x14ac:dyDescent="0.2">
      <c r="C55" s="39">
        <v>11576</v>
      </c>
      <c r="D55" s="3" t="s">
        <v>202</v>
      </c>
      <c r="E55"/>
      <c r="F55" s="14">
        <v>4.3702308297300201</v>
      </c>
      <c r="G55" s="55">
        <v>4.1248319255941102</v>
      </c>
      <c r="H55" s="14">
        <v>4.7689203052530296</v>
      </c>
      <c r="I55" s="14">
        <v>4.6698569581299303</v>
      </c>
      <c r="J55" s="14">
        <v>5.7330843736292403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294</v>
      </c>
    </row>
    <row r="57" spans="3:28" ht="11.25" customHeight="1" x14ac:dyDescent="0.2">
      <c r="C57" s="39">
        <v>6419</v>
      </c>
      <c r="D57" s="3" t="s">
        <v>165</v>
      </c>
      <c r="E57"/>
      <c r="F57" s="14">
        <v>0.55927795248158896</v>
      </c>
      <c r="G57" s="55">
        <v>0.63685358245310497</v>
      </c>
      <c r="H57" s="14">
        <v>0.66967045091154997</v>
      </c>
      <c r="I57" s="14">
        <v>0.55732792722961699</v>
      </c>
      <c r="J57" s="14">
        <v>0.69296957825828298</v>
      </c>
      <c r="K57"/>
      <c r="L57"/>
      <c r="M57"/>
      <c r="N57"/>
      <c r="O57"/>
      <c r="P57" s="10"/>
      <c r="S57" s="25" t="s">
        <v>339</v>
      </c>
      <c r="T57" s="25">
        <v>4963960</v>
      </c>
    </row>
    <row r="58" spans="3:28" ht="11.25" customHeight="1" x14ac:dyDescent="0.2">
      <c r="C58" s="39">
        <v>4963</v>
      </c>
      <c r="D58" s="3" t="s">
        <v>203</v>
      </c>
      <c r="E58"/>
      <c r="F58" s="14">
        <v>1.39217487529319</v>
      </c>
      <c r="G58" s="55">
        <v>1.28604004133802</v>
      </c>
      <c r="H58" s="14">
        <v>1.2376138104262</v>
      </c>
      <c r="I58" s="14">
        <v>1.2747186622717199</v>
      </c>
      <c r="J58" s="14">
        <v>1.2108255439489799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2745657</v>
      </c>
      <c r="G61" s="56">
        <v>2350721</v>
      </c>
      <c r="H61" s="13">
        <v>1262105</v>
      </c>
      <c r="I61" s="13">
        <v>1803051</v>
      </c>
      <c r="J61" s="13">
        <v>1640618</v>
      </c>
      <c r="K61"/>
      <c r="L61"/>
      <c r="M61"/>
      <c r="N61"/>
      <c r="O61"/>
      <c r="P61" s="10"/>
      <c r="S61" s="25" t="s">
        <v>410</v>
      </c>
      <c r="T61" s="25">
        <v>4086899</v>
      </c>
      <c r="V61" s="28" t="s">
        <v>149</v>
      </c>
      <c r="X61" s="27">
        <f>IF(ISNUMBER(F49),F49,NA())</f>
        <v>5.5940594229428502</v>
      </c>
      <c r="Y61" s="27">
        <f>IF(ISNUMBER(G49),G49,NA())</f>
        <v>5.7176944277298603</v>
      </c>
      <c r="Z61" s="27">
        <f>IF(ISNUMBER(H49),H49,NA())</f>
        <v>4.8922743376275601</v>
      </c>
      <c r="AA61" s="27">
        <f>IF(ISNUMBER(I49),I49,NA())</f>
        <v>5.3091408466234302</v>
      </c>
      <c r="AB61" s="27">
        <f>IF(ISNUMBER(J49),J49,NA())</f>
        <v>6.5677087408566601</v>
      </c>
    </row>
    <row r="62" spans="3:28" ht="11.25" customHeight="1" x14ac:dyDescent="0.2">
      <c r="C62" s="39">
        <v>7598</v>
      </c>
      <c r="D62" s="3" t="s">
        <v>205</v>
      </c>
      <c r="E62"/>
      <c r="F62" s="13">
        <v>2013600</v>
      </c>
      <c r="G62" s="56">
        <v>1180900</v>
      </c>
      <c r="H62" s="13">
        <v>1036500</v>
      </c>
      <c r="I62" s="13">
        <v>299500</v>
      </c>
      <c r="J62" s="13">
        <v>804300</v>
      </c>
      <c r="K62"/>
      <c r="L62"/>
      <c r="M62"/>
      <c r="N62"/>
      <c r="O62"/>
      <c r="P62" s="10"/>
      <c r="S62" s="25" t="s">
        <v>11</v>
      </c>
      <c r="T62" s="25">
        <v>4056975</v>
      </c>
      <c r="V62" s="118" t="s">
        <v>188</v>
      </c>
    </row>
    <row r="63" spans="3:28" ht="11.25" customHeight="1" x14ac:dyDescent="0.2">
      <c r="C63" s="39">
        <v>7599</v>
      </c>
      <c r="D63" s="3" t="s">
        <v>206</v>
      </c>
      <c r="E63"/>
      <c r="F63" s="13">
        <v>1055400</v>
      </c>
      <c r="G63" s="56">
        <v>1663100</v>
      </c>
      <c r="H63" s="13">
        <v>1190400</v>
      </c>
      <c r="I63" s="13">
        <v>1036400</v>
      </c>
      <c r="J63" s="13">
        <v>299400</v>
      </c>
      <c r="K63"/>
      <c r="L63"/>
      <c r="M63"/>
      <c r="N63"/>
      <c r="O63"/>
      <c r="P63" s="10"/>
      <c r="S63" s="25" t="s">
        <v>271</v>
      </c>
      <c r="T63" s="25">
        <v>4098671</v>
      </c>
      <c r="V63" s="28" t="s">
        <v>189</v>
      </c>
    </row>
    <row r="64" spans="3:28" ht="11.25" customHeight="1" x14ac:dyDescent="0.2">
      <c r="C64" s="39">
        <v>7600</v>
      </c>
      <c r="D64" s="3" t="s">
        <v>207</v>
      </c>
      <c r="E64"/>
      <c r="F64" s="13">
        <v>1405400</v>
      </c>
      <c r="G64" s="56">
        <v>1054700</v>
      </c>
      <c r="H64" s="13">
        <v>1666000</v>
      </c>
      <c r="I64" s="13">
        <v>1190400</v>
      </c>
      <c r="J64" s="13">
        <v>925600</v>
      </c>
      <c r="K64"/>
      <c r="L64"/>
      <c r="M64"/>
      <c r="N64"/>
      <c r="O64"/>
      <c r="P64" s="10"/>
      <c r="S64" s="25" t="s">
        <v>396</v>
      </c>
      <c r="T64" s="25">
        <v>4545218</v>
      </c>
      <c r="V64" s="28" t="s">
        <v>190</v>
      </c>
    </row>
    <row r="65" spans="3:28" ht="11.25" customHeight="1" x14ac:dyDescent="0.2">
      <c r="C65" s="39">
        <v>7601</v>
      </c>
      <c r="D65" s="3" t="s">
        <v>208</v>
      </c>
      <c r="E65"/>
      <c r="F65" s="13">
        <v>944900</v>
      </c>
      <c r="G65" s="56">
        <v>1404700</v>
      </c>
      <c r="H65" s="13">
        <v>1050600</v>
      </c>
      <c r="I65" s="13">
        <v>1665900</v>
      </c>
      <c r="J65" s="13">
        <v>1190200</v>
      </c>
      <c r="K65"/>
      <c r="L65"/>
      <c r="M65"/>
      <c r="N65"/>
      <c r="O65"/>
      <c r="P65" s="10"/>
      <c r="S65" s="25" t="s">
        <v>219</v>
      </c>
      <c r="T65" s="25">
        <v>4057157</v>
      </c>
      <c r="V65" s="28" t="s">
        <v>165</v>
      </c>
      <c r="X65" s="27">
        <f>IF(ISNUMBER(F57),F57,NA())</f>
        <v>0.55927795248158896</v>
      </c>
      <c r="Y65" s="27">
        <f>IF(ISNUMBER(G57),G57,NA())</f>
        <v>0.63685358245310497</v>
      </c>
      <c r="Z65" s="27">
        <f>IF(ISNUMBER(H57),H57,NA())</f>
        <v>0.66967045091154997</v>
      </c>
      <c r="AA65" s="27">
        <f>IF(ISNUMBER(I57),I57,NA())</f>
        <v>0.55732792722961699</v>
      </c>
      <c r="AB65" s="27">
        <f>IF(ISNUMBER(J57),J57,NA())</f>
        <v>0.69296957825828298</v>
      </c>
    </row>
    <row r="66" spans="3:28" ht="11.25" customHeight="1" x14ac:dyDescent="0.2">
      <c r="C66" s="39">
        <v>7602</v>
      </c>
      <c r="D66" s="3" t="s">
        <v>209</v>
      </c>
      <c r="E66"/>
      <c r="F66" s="13">
        <v>12113379</v>
      </c>
      <c r="G66" s="56">
        <v>10376988</v>
      </c>
      <c r="H66" s="13">
        <v>9375550</v>
      </c>
      <c r="I66" s="13">
        <v>8647209</v>
      </c>
      <c r="J66" s="13">
        <v>8563387</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41.617584472484403</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0.44346005453102</v>
      </c>
    </row>
    <row r="69" spans="3:28" ht="11.25" customHeight="1" x14ac:dyDescent="0.2">
      <c r="C69" s="39">
        <v>18626</v>
      </c>
      <c r="D69" s="3" t="s">
        <v>135</v>
      </c>
      <c r="F69" s="13">
        <v>9863085</v>
      </c>
      <c r="G69" s="56">
        <v>8904430</v>
      </c>
      <c r="H69" s="13">
        <v>8526470</v>
      </c>
      <c r="I69" s="13">
        <v>8448201</v>
      </c>
      <c r="J69" s="13">
        <v>7751952</v>
      </c>
      <c r="K69" s="4"/>
      <c r="L69" s="4"/>
      <c r="M69" s="4"/>
      <c r="N69"/>
      <c r="O69"/>
      <c r="P69" s="10"/>
      <c r="S69" s="25" t="s">
        <v>341</v>
      </c>
      <c r="T69" s="25">
        <v>4057049</v>
      </c>
      <c r="V69" s="28" t="str">
        <f>"Total Debt -"</f>
        <v>Total Debt -</v>
      </c>
      <c r="X69" s="47">
        <f>F44</f>
        <v>57.938955472984603</v>
      </c>
    </row>
    <row r="70" spans="3:28" ht="11.25" customHeight="1" x14ac:dyDescent="0.2">
      <c r="C70" s="39">
        <v>18630</v>
      </c>
      <c r="D70" s="3" t="s">
        <v>136</v>
      </c>
      <c r="F70" s="13">
        <v>3372344</v>
      </c>
      <c r="G70" s="56">
        <v>2987840</v>
      </c>
      <c r="H70" s="13">
        <v>3040160</v>
      </c>
      <c r="I70" s="13">
        <v>3138969</v>
      </c>
      <c r="J70" s="13">
        <v>2535271</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5.8470820718004699</v>
      </c>
      <c r="Y71" s="27">
        <f>IF(ISNUMBER(G52),G52,NA())</f>
        <v>5.2280047870792403</v>
      </c>
      <c r="Z71" s="27">
        <f>IF(ISNUMBER(H52),H52,NA())</f>
        <v>5.86994081185457</v>
      </c>
      <c r="AA71" s="27">
        <f>IF(ISNUMBER(I52),I52,NA())</f>
        <v>5.3488929475807598</v>
      </c>
      <c r="AB71" s="27">
        <f>IF(ISNUMBER(J52),J52,NA())</f>
        <v>4.14029649843825</v>
      </c>
    </row>
    <row r="72" spans="3:28" ht="11.25" customHeight="1" x14ac:dyDescent="0.2">
      <c r="C72" s="39">
        <v>18632</v>
      </c>
      <c r="D72" s="3" t="s">
        <v>138</v>
      </c>
      <c r="E72" s="5"/>
      <c r="F72" s="13">
        <v>1716085</v>
      </c>
      <c r="G72" s="56">
        <v>1448152</v>
      </c>
      <c r="H72" s="13">
        <v>1363113</v>
      </c>
      <c r="I72" s="13">
        <v>1335213</v>
      </c>
      <c r="J72" s="13">
        <v>1307052</v>
      </c>
      <c r="K72"/>
      <c r="L72"/>
      <c r="M72"/>
      <c r="N72"/>
      <c r="O72"/>
      <c r="P72" s="10"/>
      <c r="S72" s="25" t="s">
        <v>272</v>
      </c>
      <c r="T72" s="25">
        <v>4082886</v>
      </c>
    </row>
    <row r="73" spans="3:28" ht="11.25" customHeight="1" x14ac:dyDescent="0.2">
      <c r="C73" s="39">
        <v>18636</v>
      </c>
      <c r="D73" s="3" t="s">
        <v>139</v>
      </c>
      <c r="F73" s="13">
        <v>1334973</v>
      </c>
      <c r="G73" s="56">
        <v>1159059</v>
      </c>
      <c r="H73" s="13">
        <v>1080658</v>
      </c>
      <c r="I73" s="13">
        <v>1071956</v>
      </c>
      <c r="J73" s="13">
        <v>863788</v>
      </c>
      <c r="K73"/>
      <c r="L73"/>
      <c r="M73"/>
      <c r="N73"/>
      <c r="O73"/>
      <c r="P73" s="10"/>
      <c r="S73" s="25" t="s">
        <v>397</v>
      </c>
      <c r="T73" s="25">
        <v>4235589</v>
      </c>
    </row>
    <row r="74" spans="3:28" ht="11.25" customHeight="1" x14ac:dyDescent="0.2">
      <c r="C74" s="39">
        <v>18635</v>
      </c>
      <c r="D74" s="3" t="s">
        <v>140</v>
      </c>
      <c r="F74" s="13">
        <v>592775</v>
      </c>
      <c r="G74" s="56">
        <v>535760</v>
      </c>
      <c r="H74" s="13">
        <v>501369</v>
      </c>
      <c r="I74" s="13">
        <v>472380</v>
      </c>
      <c r="J74" s="13">
        <v>480835</v>
      </c>
      <c r="K74"/>
      <c r="L74"/>
      <c r="M74"/>
      <c r="N74"/>
      <c r="O74"/>
      <c r="P74" s="10"/>
      <c r="S74" s="25" t="s">
        <v>289</v>
      </c>
      <c r="T74" s="25">
        <v>4304864</v>
      </c>
    </row>
    <row r="75" spans="3:28" ht="11.25" customHeight="1" x14ac:dyDescent="0.2">
      <c r="C75" s="39">
        <v>18634</v>
      </c>
      <c r="D75" s="3" t="s">
        <v>141</v>
      </c>
      <c r="F75" s="13">
        <v>7846164</v>
      </c>
      <c r="G75" s="56">
        <v>6883596</v>
      </c>
      <c r="H75" s="13">
        <v>6696335</v>
      </c>
      <c r="I75" s="13">
        <v>6748271</v>
      </c>
      <c r="J75" s="13">
        <v>5863703</v>
      </c>
      <c r="K75"/>
      <c r="L75"/>
      <c r="M75"/>
      <c r="N75"/>
      <c r="O75"/>
      <c r="P75" s="10"/>
      <c r="S75" s="25" t="s">
        <v>16</v>
      </c>
      <c r="T75" s="25">
        <v>4056958</v>
      </c>
    </row>
    <row r="76" spans="3:28" ht="11.25" customHeight="1" x14ac:dyDescent="0.2">
      <c r="C76" s="39">
        <v>6200</v>
      </c>
      <c r="D76" s="3" t="s">
        <v>142</v>
      </c>
      <c r="F76" s="13">
        <v>3257611</v>
      </c>
      <c r="G76" s="56">
        <v>3078704</v>
      </c>
      <c r="H76" s="13">
        <v>2608546</v>
      </c>
      <c r="I76" s="13">
        <v>2648226</v>
      </c>
      <c r="J76" s="13">
        <v>2769964</v>
      </c>
      <c r="K76"/>
      <c r="L76"/>
      <c r="M76"/>
      <c r="N76"/>
      <c r="O76"/>
      <c r="P76" s="10"/>
      <c r="S76" s="25" t="s">
        <v>313</v>
      </c>
      <c r="T76" s="25">
        <v>4246977</v>
      </c>
    </row>
    <row r="77" spans="3:28" ht="11.25" customHeight="1" x14ac:dyDescent="0.2">
      <c r="C77" s="39">
        <v>28017</v>
      </c>
      <c r="D77" s="3" t="s">
        <v>151</v>
      </c>
      <c r="E77"/>
      <c r="F77" s="13">
        <v>3281111</v>
      </c>
      <c r="G77" s="56">
        <v>3109004</v>
      </c>
      <c r="H77" s="13">
        <v>2847890</v>
      </c>
      <c r="I77" s="13">
        <v>2643126</v>
      </c>
      <c r="J77" s="13">
        <v>2769964</v>
      </c>
      <c r="K77"/>
      <c r="L77"/>
      <c r="M77"/>
      <c r="N77"/>
      <c r="O77"/>
      <c r="P77" s="10"/>
      <c r="S77" s="25" t="s">
        <v>273</v>
      </c>
      <c r="T77" s="25">
        <v>4142320</v>
      </c>
    </row>
    <row r="78" spans="3:28" ht="11.25" customHeight="1" x14ac:dyDescent="0.2">
      <c r="C78" s="39">
        <v>4424</v>
      </c>
      <c r="D78" s="3" t="s">
        <v>143</v>
      </c>
      <c r="F78" s="13">
        <v>1572269</v>
      </c>
      <c r="G78" s="56">
        <v>1558872</v>
      </c>
      <c r="H78" s="13">
        <v>1190071</v>
      </c>
      <c r="I78" s="13">
        <v>1329491</v>
      </c>
      <c r="J78" s="13">
        <v>1574407</v>
      </c>
      <c r="K78"/>
      <c r="L78"/>
      <c r="M78"/>
      <c r="N78"/>
      <c r="O78"/>
      <c r="P78" s="10"/>
      <c r="S78" s="25" t="s">
        <v>274</v>
      </c>
      <c r="T78" s="25">
        <v>4237697</v>
      </c>
    </row>
    <row r="79" spans="3:28" ht="11.25" customHeight="1" x14ac:dyDescent="0.2">
      <c r="C79" s="39">
        <v>4427</v>
      </c>
      <c r="D79" s="3" t="s">
        <v>144</v>
      </c>
      <c r="F79" s="13">
        <v>344223</v>
      </c>
      <c r="G79" s="56">
        <v>346186</v>
      </c>
      <c r="H79" s="13">
        <v>273499</v>
      </c>
      <c r="I79" s="13">
        <v>288972</v>
      </c>
      <c r="J79" s="13">
        <v>578892</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1228046</v>
      </c>
      <c r="G81" s="93">
        <v>1212686</v>
      </c>
      <c r="H81" s="92">
        <v>916572</v>
      </c>
      <c r="I81" s="92">
        <v>1040519</v>
      </c>
      <c r="J81" s="92">
        <v>995515</v>
      </c>
      <c r="K81"/>
      <c r="L81"/>
      <c r="M81"/>
      <c r="N81"/>
      <c r="O81"/>
      <c r="P81" s="10"/>
      <c r="S81" s="25" t="s">
        <v>276</v>
      </c>
      <c r="T81" s="25">
        <v>4276419</v>
      </c>
    </row>
    <row r="82" spans="3:20" ht="11.25" customHeight="1" x14ac:dyDescent="0.2">
      <c r="C82" s="39">
        <v>833</v>
      </c>
      <c r="D82" s="94" t="s">
        <v>147</v>
      </c>
      <c r="E82" s="95"/>
      <c r="F82" s="96">
        <v>1228046</v>
      </c>
      <c r="G82" s="97">
        <v>1212686</v>
      </c>
      <c r="H82" s="96">
        <v>916572</v>
      </c>
      <c r="I82" s="96">
        <v>1040519</v>
      </c>
      <c r="J82" s="96">
        <v>995515</v>
      </c>
      <c r="K82"/>
      <c r="L82"/>
      <c r="M82"/>
      <c r="N82"/>
      <c r="O82"/>
      <c r="P82" s="10"/>
      <c r="S82" s="25" t="s">
        <v>17</v>
      </c>
      <c r="T82" s="25">
        <v>4057059</v>
      </c>
    </row>
    <row r="83" spans="3:20" ht="11.25" customHeight="1" x14ac:dyDescent="0.2">
      <c r="C83" s="39">
        <v>47814</v>
      </c>
      <c r="D83" s="32" t="s">
        <v>191</v>
      </c>
      <c r="F83" s="13">
        <v>7519</v>
      </c>
      <c r="G83" s="56">
        <v>7519</v>
      </c>
      <c r="H83" s="13">
        <v>7519</v>
      </c>
      <c r="I83" s="13">
        <v>7519</v>
      </c>
      <c r="J83" s="13">
        <v>7519</v>
      </c>
      <c r="K83" s="16"/>
      <c r="L83"/>
      <c r="M83"/>
      <c r="N83"/>
      <c r="O83"/>
      <c r="P83" s="10"/>
      <c r="S83" s="25" t="s">
        <v>18</v>
      </c>
      <c r="T83" s="25">
        <v>4057141</v>
      </c>
    </row>
    <row r="84" spans="3:20" ht="11.25" customHeight="1" x14ac:dyDescent="0.2">
      <c r="C84" s="39">
        <v>47813</v>
      </c>
      <c r="D84" s="29" t="s">
        <v>192</v>
      </c>
      <c r="E84"/>
      <c r="F84" s="13">
        <v>1220527</v>
      </c>
      <c r="G84" s="56">
        <v>1205167</v>
      </c>
      <c r="H84" s="13">
        <v>909053</v>
      </c>
      <c r="I84" s="13">
        <v>1033000</v>
      </c>
      <c r="J84" s="13">
        <v>987996</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3270120</v>
      </c>
      <c r="G87" s="56">
        <v>3130143</v>
      </c>
      <c r="H87" s="13">
        <v>2414539</v>
      </c>
      <c r="I87" s="13">
        <v>2292224</v>
      </c>
      <c r="J87" s="13">
        <v>2487099</v>
      </c>
      <c r="K87"/>
      <c r="L87"/>
      <c r="M87"/>
      <c r="N87"/>
      <c r="O87"/>
      <c r="P87" s="10"/>
      <c r="S87" s="25" t="s">
        <v>21</v>
      </c>
      <c r="T87" s="25">
        <v>4057039</v>
      </c>
    </row>
    <row r="88" spans="3:20" ht="11.25" customHeight="1" x14ac:dyDescent="0.2">
      <c r="C88" s="39">
        <v>18807</v>
      </c>
      <c r="D88" s="3" t="s">
        <v>153</v>
      </c>
      <c r="E88"/>
      <c r="F88" s="13">
        <v>33424850</v>
      </c>
      <c r="G88" s="56">
        <v>30937723</v>
      </c>
      <c r="H88" s="13">
        <v>27635370</v>
      </c>
      <c r="I88" s="13">
        <v>25610428</v>
      </c>
      <c r="J88" s="13">
        <v>23617463</v>
      </c>
      <c r="K88"/>
      <c r="L88"/>
      <c r="M88"/>
      <c r="N88"/>
      <c r="O88"/>
      <c r="P88" s="10"/>
      <c r="S88" s="25" t="s">
        <v>22</v>
      </c>
      <c r="T88" s="25">
        <v>4057113</v>
      </c>
    </row>
    <row r="89" spans="3:20" ht="11.25" customHeight="1" x14ac:dyDescent="0.2">
      <c r="C89" s="39">
        <v>18851</v>
      </c>
      <c r="D89" s="3" t="s">
        <v>154</v>
      </c>
      <c r="E89"/>
      <c r="F89" s="13">
        <v>46000</v>
      </c>
      <c r="G89" s="56">
        <v>56900</v>
      </c>
      <c r="H89" s="13">
        <v>65400</v>
      </c>
      <c r="I89" s="13">
        <v>71900</v>
      </c>
      <c r="J89" s="13">
        <v>66600</v>
      </c>
      <c r="K89"/>
      <c r="L89"/>
      <c r="M89"/>
      <c r="N89"/>
      <c r="O89"/>
      <c r="P89" s="10"/>
      <c r="S89" s="25" t="s">
        <v>342</v>
      </c>
      <c r="T89" s="25">
        <v>4393379</v>
      </c>
    </row>
    <row r="90" spans="3:20" ht="11.25" customHeight="1" x14ac:dyDescent="0.2">
      <c r="C90" s="39">
        <v>18823</v>
      </c>
      <c r="D90" s="3" t="s">
        <v>155</v>
      </c>
      <c r="E90"/>
      <c r="F90" s="13">
        <v>1896640</v>
      </c>
      <c r="G90" s="56">
        <v>1563760</v>
      </c>
      <c r="H90" s="13">
        <v>1320763</v>
      </c>
      <c r="I90" s="13">
        <v>881794</v>
      </c>
      <c r="J90" s="13" t="s">
        <v>320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48492144</v>
      </c>
      <c r="G92" s="97">
        <v>46099598</v>
      </c>
      <c r="H92" s="96">
        <v>41123915</v>
      </c>
      <c r="I92" s="96">
        <v>38241256</v>
      </c>
      <c r="J92" s="96">
        <v>36220386</v>
      </c>
      <c r="K92"/>
      <c r="L92"/>
      <c r="M92"/>
      <c r="N92"/>
      <c r="O92"/>
      <c r="P92" s="10"/>
      <c r="S92" s="25" t="s">
        <v>24</v>
      </c>
      <c r="T92" s="25">
        <v>4004172</v>
      </c>
    </row>
    <row r="93" spans="3:20" ht="11.25" customHeight="1" x14ac:dyDescent="0.2">
      <c r="C93" s="39">
        <v>6361</v>
      </c>
      <c r="D93" s="3" t="s">
        <v>158</v>
      </c>
      <c r="E93"/>
      <c r="F93" s="13">
        <v>5847039</v>
      </c>
      <c r="G93" s="56">
        <v>4915012</v>
      </c>
      <c r="H93" s="13">
        <v>3605563</v>
      </c>
      <c r="I93" s="13">
        <v>4112882</v>
      </c>
      <c r="J93" s="13">
        <v>3589045</v>
      </c>
      <c r="K93"/>
      <c r="L93"/>
      <c r="M93"/>
      <c r="N93"/>
      <c r="O93"/>
      <c r="P93" s="10"/>
      <c r="S93" s="25" t="s">
        <v>25</v>
      </c>
      <c r="T93" s="25">
        <v>4000672</v>
      </c>
    </row>
    <row r="94" spans="3:20" ht="11.25" customHeight="1" x14ac:dyDescent="0.2">
      <c r="C94" s="39">
        <v>6148</v>
      </c>
      <c r="D94" s="3" t="s">
        <v>159</v>
      </c>
      <c r="E94"/>
      <c r="F94" s="13">
        <v>17569879</v>
      </c>
      <c r="G94" s="56">
        <v>15726088</v>
      </c>
      <c r="H94" s="13">
        <v>14360350</v>
      </c>
      <c r="I94" s="13">
        <v>12839409</v>
      </c>
      <c r="J94" s="13">
        <v>11782887</v>
      </c>
      <c r="K94"/>
      <c r="L94"/>
      <c r="M94"/>
      <c r="N94"/>
      <c r="O94"/>
      <c r="P94" s="10"/>
      <c r="S94" s="25" t="s">
        <v>26</v>
      </c>
      <c r="T94" s="25">
        <v>4059402</v>
      </c>
    </row>
    <row r="95" spans="3:20" ht="11.25" customHeight="1" x14ac:dyDescent="0.2">
      <c r="C95" s="39">
        <v>18082</v>
      </c>
      <c r="D95" s="3" t="s">
        <v>160</v>
      </c>
      <c r="E95"/>
      <c r="F95" s="13">
        <v>1378591</v>
      </c>
      <c r="G95" s="56">
        <v>1344919</v>
      </c>
      <c r="H95" s="13">
        <v>1249664</v>
      </c>
      <c r="I95" s="13">
        <v>1189001</v>
      </c>
      <c r="J95" s="13">
        <v>1066503</v>
      </c>
      <c r="K95"/>
      <c r="L95"/>
      <c r="M95"/>
      <c r="N95"/>
      <c r="O95"/>
      <c r="P95" s="10"/>
      <c r="S95" s="25" t="s">
        <v>27</v>
      </c>
      <c r="T95" s="25">
        <v>4057080</v>
      </c>
    </row>
    <row r="96" spans="3:20" ht="11.25" customHeight="1" x14ac:dyDescent="0.2">
      <c r="C96" s="39">
        <v>845</v>
      </c>
      <c r="D96" s="3" t="s">
        <v>174</v>
      </c>
      <c r="E96"/>
      <c r="F96" s="13">
        <v>20325536</v>
      </c>
      <c r="G96" s="56">
        <v>18086309</v>
      </c>
      <c r="H96" s="13">
        <v>15631055</v>
      </c>
      <c r="I96" s="13">
        <v>14642460</v>
      </c>
      <c r="J96" s="13">
        <v>13423505</v>
      </c>
      <c r="K96"/>
      <c r="L96"/>
      <c r="M96"/>
      <c r="N96"/>
      <c r="O96"/>
      <c r="P96" s="10"/>
      <c r="S96" s="25" t="s">
        <v>28</v>
      </c>
      <c r="T96" s="25">
        <v>4057041</v>
      </c>
    </row>
    <row r="97" spans="3:20" ht="11.25" customHeight="1" x14ac:dyDescent="0.2">
      <c r="C97" s="39">
        <v>49691</v>
      </c>
      <c r="D97" s="32" t="s">
        <v>193</v>
      </c>
      <c r="E97"/>
      <c r="F97" s="13">
        <v>14599844</v>
      </c>
      <c r="G97" s="56">
        <v>14063566</v>
      </c>
      <c r="H97" s="13">
        <v>12629994</v>
      </c>
      <c r="I97" s="13">
        <v>11486817</v>
      </c>
      <c r="J97" s="13">
        <v>11086242</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14599844</v>
      </c>
      <c r="G99" s="97">
        <v>14063566</v>
      </c>
      <c r="H99" s="96">
        <v>12629994</v>
      </c>
      <c r="I99" s="96">
        <v>11486817</v>
      </c>
      <c r="J99" s="96">
        <v>11086242</v>
      </c>
      <c r="K99"/>
      <c r="L99"/>
      <c r="M99"/>
      <c r="N99"/>
      <c r="O99"/>
      <c r="P99" s="10"/>
      <c r="S99" s="25" t="s">
        <v>282</v>
      </c>
      <c r="T99" s="25">
        <v>4420429</v>
      </c>
    </row>
    <row r="100" spans="3:20" ht="11.25" customHeight="1" x14ac:dyDescent="0.2">
      <c r="C100" s="39">
        <v>18081</v>
      </c>
      <c r="D100" s="3" t="s">
        <v>163</v>
      </c>
      <c r="E100"/>
      <c r="F100" s="13">
        <v>155570</v>
      </c>
      <c r="G100" s="56">
        <v>155570</v>
      </c>
      <c r="H100" s="13">
        <v>155570</v>
      </c>
      <c r="I100" s="13">
        <v>155570</v>
      </c>
      <c r="J100" s="13">
        <v>155570</v>
      </c>
      <c r="K100"/>
      <c r="L100"/>
      <c r="M100"/>
      <c r="N100"/>
      <c r="O100"/>
      <c r="P100" s="10"/>
      <c r="S100" s="25" t="s">
        <v>30</v>
      </c>
      <c r="T100" s="25">
        <v>103347</v>
      </c>
    </row>
    <row r="101" spans="3:20" ht="11.25" customHeight="1" x14ac:dyDescent="0.2">
      <c r="C101" s="39">
        <v>17860</v>
      </c>
      <c r="D101" s="3" t="s">
        <v>162</v>
      </c>
      <c r="E101"/>
      <c r="F101" s="13">
        <v>35080950</v>
      </c>
      <c r="G101" s="56">
        <v>32305445</v>
      </c>
      <c r="H101" s="13">
        <v>28416619</v>
      </c>
      <c r="I101" s="13">
        <v>26284847</v>
      </c>
      <c r="J101" s="13">
        <v>24665317</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1962600</v>
      </c>
      <c r="G104" s="56">
        <v>1682572</v>
      </c>
      <c r="H104" s="13">
        <v>2009577</v>
      </c>
      <c r="I104" s="13">
        <v>1830543</v>
      </c>
      <c r="J104" s="13">
        <v>1996202</v>
      </c>
      <c r="K104"/>
      <c r="L104"/>
      <c r="M104"/>
      <c r="N104"/>
      <c r="O104"/>
      <c r="P104" s="10"/>
      <c r="S104" s="25" t="s">
        <v>411</v>
      </c>
      <c r="T104" s="25">
        <v>4057043</v>
      </c>
    </row>
    <row r="105" spans="3:20" ht="11.25" customHeight="1" x14ac:dyDescent="0.2">
      <c r="C105" s="39">
        <v>4993</v>
      </c>
      <c r="D105" s="3" t="s">
        <v>169</v>
      </c>
      <c r="E105"/>
      <c r="F105" s="13">
        <v>-3447374</v>
      </c>
      <c r="G105" s="56">
        <v>-4129275</v>
      </c>
      <c r="H105" s="13">
        <v>-3274288</v>
      </c>
      <c r="I105" s="13">
        <v>-2437046</v>
      </c>
      <c r="J105" s="13">
        <v>-3230516</v>
      </c>
      <c r="K105"/>
      <c r="L105"/>
      <c r="M105"/>
      <c r="N105"/>
      <c r="O105"/>
      <c r="P105" s="10"/>
      <c r="S105" s="25" t="s">
        <v>262</v>
      </c>
      <c r="T105" s="25">
        <v>4057083</v>
      </c>
    </row>
    <row r="106" spans="3:20" ht="11.25" customHeight="1" x14ac:dyDescent="0.2">
      <c r="C106" s="39">
        <v>4992</v>
      </c>
      <c r="D106" s="3" t="s">
        <v>170</v>
      </c>
      <c r="E106"/>
      <c r="F106" s="13">
        <v>1440832</v>
      </c>
      <c r="G106" s="56">
        <v>2594590</v>
      </c>
      <c r="H106" s="13">
        <v>1172450</v>
      </c>
      <c r="I106" s="13">
        <v>729937</v>
      </c>
      <c r="J106" s="13">
        <v>1213454</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-43942</v>
      </c>
      <c r="G108" s="56">
        <v>147887</v>
      </c>
      <c r="H108" s="13">
        <v>-92261</v>
      </c>
      <c r="I108" s="13">
        <v>123434</v>
      </c>
      <c r="J108" s="13">
        <v>-20860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2.59817610532239</v>
      </c>
      <c r="G111" s="55">
        <v>2.8399008961033498</v>
      </c>
      <c r="H111" s="14">
        <v>2.3300966060909798</v>
      </c>
      <c r="I111" s="14">
        <v>2.7927619829125701</v>
      </c>
      <c r="J111" s="14">
        <v>3.0095435821957</v>
      </c>
      <c r="K111"/>
      <c r="L111"/>
      <c r="M111"/>
      <c r="N111"/>
      <c r="O111"/>
      <c r="P111" s="10"/>
      <c r="S111" s="25" t="s">
        <v>292</v>
      </c>
      <c r="T111" s="25">
        <v>4062444</v>
      </c>
    </row>
    <row r="112" spans="3:20" ht="11.25" customHeight="1" x14ac:dyDescent="0.2">
      <c r="C112" s="39">
        <v>284</v>
      </c>
      <c r="D112" s="3" t="s">
        <v>167</v>
      </c>
      <c r="E112"/>
      <c r="F112" s="14">
        <v>8.5744491162076208</v>
      </c>
      <c r="G112" s="55">
        <v>8.9263240552507295</v>
      </c>
      <c r="H112" s="14">
        <v>7.6745466619270699</v>
      </c>
      <c r="I112" s="14">
        <v>9.2178717715793699</v>
      </c>
      <c r="J112" s="14">
        <v>9.1359427994896798</v>
      </c>
      <c r="K112"/>
      <c r="L112"/>
      <c r="M112"/>
      <c r="N112"/>
      <c r="O112"/>
      <c r="P112" s="10"/>
      <c r="S112" s="25" t="s">
        <v>36</v>
      </c>
      <c r="T112" s="25">
        <v>4057103</v>
      </c>
    </row>
    <row r="113" spans="2:20" ht="11.25" customHeight="1" x14ac:dyDescent="0.2">
      <c r="C113" s="39">
        <v>18791</v>
      </c>
      <c r="D113" s="76" t="s">
        <v>173</v>
      </c>
      <c r="E113" s="61"/>
      <c r="F113" s="100">
        <v>3.66304853378757</v>
      </c>
      <c r="G113" s="101">
        <v>4.06443076934627</v>
      </c>
      <c r="H113" s="100">
        <v>3.3438606201586198</v>
      </c>
      <c r="I113" s="100">
        <v>4.0631451601708104</v>
      </c>
      <c r="J113" s="100">
        <v>4.4204391008433896</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2279DAC6-2D67-47B7-AF8E-657B7AD7EF6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924FB-93A4-42E7-9A3C-C1931DC9CD70}">
  <sheetPr codeName="Sheet22">
    <outlinePr summaryRight="0"/>
    <pageSetUpPr autoPageBreaks="0"/>
  </sheetPr>
  <dimension ref="A1:AB460"/>
  <sheetViews>
    <sheetView showGridLines="0" topLeftCell="A4"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43</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Exelon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_xll.SNL.Clients.Office.Excel.Functions.SNLTable(1,EXC!F20:G20,EXC!C24:C35,EXC!F21:G21,,"Options:Curr=USD,Mag=SNLstandard,ConvMethod=SNLrecommended")</f>
        <v>SNLTable</v>
      </c>
      <c r="D20" s="10"/>
      <c r="E20" s="10"/>
      <c r="F20" s="22">
        <f>VLOOKUP(V40,S:T,2,FALSE)</f>
        <v>4057056</v>
      </c>
      <c r="G20" s="51">
        <f>F20</f>
        <v>4057056</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Exelon Corporation</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44547</v>
      </c>
      <c r="G26" s="78">
        <v>44251</v>
      </c>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43525</v>
      </c>
      <c r="G29" s="78">
        <v>44251</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40016</v>
      </c>
      <c r="G35" s="53">
        <v>44251</v>
      </c>
      <c r="H35" s="130"/>
      <c r="I35" s="10"/>
      <c r="J35"/>
      <c r="K35"/>
      <c r="L35"/>
      <c r="M35"/>
      <c r="N35"/>
      <c r="O35"/>
      <c r="P35" s="10"/>
    </row>
    <row r="36" spans="3:24" ht="11.25" hidden="1" customHeight="1" outlineLevel="1" x14ac:dyDescent="0.2">
      <c r="C36" s="12" t="str">
        <f>_xll.SNL.Clients.Office.Excel.Functions.SNLTable(1,EXC!F36:J36,EXC!C41:C113,EXC!F37:J37,,"Options:Curr=USD,Mag=SNLstandard,ConvMethod=SNLrecommended")</f>
        <v>SNLTable</v>
      </c>
      <c r="E36"/>
      <c r="F36" s="11">
        <f>F20</f>
        <v>4057056</v>
      </c>
      <c r="G36" s="54">
        <f>F20</f>
        <v>4057056</v>
      </c>
      <c r="H36" s="11">
        <f>F20</f>
        <v>4057056</v>
      </c>
      <c r="I36" s="11">
        <f>F20</f>
        <v>4057056</v>
      </c>
      <c r="J36" s="11">
        <f>F20</f>
        <v>4057056</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Exelon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43.922404985696801</v>
      </c>
      <c r="G42" s="55">
        <v>43.157225540707003</v>
      </c>
      <c r="H42" s="31">
        <v>43.6025113660966</v>
      </c>
      <c r="I42" s="14">
        <v>44.183974128638198</v>
      </c>
      <c r="J42" s="14">
        <v>44.114565656863803</v>
      </c>
      <c r="K42"/>
      <c r="L42"/>
      <c r="M42"/>
      <c r="N42"/>
      <c r="O42"/>
      <c r="P42" s="10"/>
      <c r="S42" s="25" t="s">
        <v>336</v>
      </c>
      <c r="T42" s="25">
        <v>4056935</v>
      </c>
      <c r="V42" s="8" t="str">
        <f>_xll.SNL.Clients.Office.Excel.Functions.SNLTable(1,EXC!X42,EXC!W48:W56,EXC!X43,,"Options:Curr=USD,Mag=SNLstandard,ConvMethod=SNLrecommended")</f>
        <v>SNLTable</v>
      </c>
      <c r="W42" s="3"/>
      <c r="X42" s="7">
        <f>F36</f>
        <v>4057056</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55.564211279117302</v>
      </c>
      <c r="G44" s="55">
        <v>53.819053547541202</v>
      </c>
      <c r="H44" s="31">
        <v>53.219040917947602</v>
      </c>
      <c r="I44" s="14">
        <v>52.501616960115001</v>
      </c>
      <c r="J44" s="14">
        <v>52.504832593073502</v>
      </c>
      <c r="K44"/>
      <c r="L44"/>
      <c r="M44"/>
      <c r="N44"/>
      <c r="O44"/>
      <c r="P44" s="10"/>
      <c r="S44" s="25" t="s">
        <v>409</v>
      </c>
      <c r="T44" s="25">
        <v>4024697</v>
      </c>
      <c r="V44" s="3"/>
      <c r="W44" s="3"/>
      <c r="X44" s="7">
        <v>1</v>
      </c>
    </row>
    <row r="45" spans="3:24" ht="11.25" customHeight="1" x14ac:dyDescent="0.2">
      <c r="C45" s="39">
        <v>18861</v>
      </c>
      <c r="D45" s="3" t="s">
        <v>164</v>
      </c>
      <c r="E45"/>
      <c r="F45" s="14">
        <v>46.845627298733099</v>
      </c>
      <c r="G45" s="55">
        <v>48.437810418129096</v>
      </c>
      <c r="H45" s="31">
        <v>44.687702966010001</v>
      </c>
      <c r="I45" s="14">
        <v>49.536471433704598</v>
      </c>
      <c r="J45" s="14">
        <v>48.052944561672703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1.6603658536585399</v>
      </c>
      <c r="G47" s="55">
        <v>1.6576629477392799</v>
      </c>
      <c r="H47" s="14">
        <v>2.592768227623</v>
      </c>
      <c r="I47" s="14">
        <v>2.39446153846154</v>
      </c>
      <c r="J47" s="14">
        <v>2.6507840772014499</v>
      </c>
      <c r="K47"/>
      <c r="L47"/>
      <c r="M47"/>
      <c r="N47"/>
      <c r="O47"/>
      <c r="P47" s="10"/>
      <c r="S47" s="25" t="s">
        <v>216</v>
      </c>
      <c r="T47" s="25">
        <v>4056955</v>
      </c>
      <c r="V47" s="3"/>
      <c r="W47" s="3"/>
      <c r="X47" s="7"/>
    </row>
    <row r="48" spans="3:24" ht="11.25" customHeight="1" x14ac:dyDescent="0.2">
      <c r="C48" s="39">
        <v>18778</v>
      </c>
      <c r="D48" s="3" t="s">
        <v>198</v>
      </c>
      <c r="E48"/>
      <c r="F48" s="14">
        <v>1.6603658536585399</v>
      </c>
      <c r="G48" s="55">
        <v>1.6576629477392799</v>
      </c>
      <c r="H48" s="14">
        <v>2.592768227623</v>
      </c>
      <c r="I48" s="14">
        <v>2.39446153846154</v>
      </c>
      <c r="J48" s="14">
        <v>2.6507840772014499</v>
      </c>
      <c r="K48" s="4"/>
      <c r="L48" s="4"/>
      <c r="M48" s="4"/>
      <c r="N48" s="4"/>
      <c r="O48" s="4"/>
      <c r="P48" s="44"/>
      <c r="Q48" s="44"/>
      <c r="S48" s="25" t="s">
        <v>5</v>
      </c>
      <c r="T48" s="25">
        <v>4022309</v>
      </c>
      <c r="V48" s="17" t="s">
        <v>175</v>
      </c>
      <c r="W48" s="114">
        <v>7597</v>
      </c>
      <c r="X48" s="20">
        <v>6703000</v>
      </c>
    </row>
    <row r="49" spans="3:28" ht="11.25" customHeight="1" x14ac:dyDescent="0.2">
      <c r="C49" s="39">
        <v>7270</v>
      </c>
      <c r="D49" s="3" t="s">
        <v>149</v>
      </c>
      <c r="E49"/>
      <c r="F49" s="14">
        <v>6.4952259707192903</v>
      </c>
      <c r="G49" s="55">
        <v>5.7314984709480097</v>
      </c>
      <c r="H49" s="14">
        <v>6.2858910891089099</v>
      </c>
      <c r="I49" s="14">
        <v>5.5752895752895801</v>
      </c>
      <c r="J49" s="14">
        <v>6.2538461538461503</v>
      </c>
      <c r="K49"/>
      <c r="L49"/>
      <c r="M49"/>
      <c r="N49"/>
      <c r="O49"/>
      <c r="P49" s="10"/>
      <c r="S49" s="25" t="s">
        <v>6</v>
      </c>
      <c r="T49" s="25">
        <v>4057038</v>
      </c>
      <c r="V49" s="17" t="s">
        <v>176</v>
      </c>
      <c r="W49" s="114">
        <v>7598</v>
      </c>
      <c r="X49" s="20">
        <v>865000</v>
      </c>
    </row>
    <row r="50" spans="3:28" ht="11.25" customHeight="1" x14ac:dyDescent="0.2">
      <c r="C50" s="39">
        <v>11512</v>
      </c>
      <c r="D50" s="3" t="s">
        <v>199</v>
      </c>
      <c r="E50"/>
      <c r="F50" s="14">
        <v>7.9331635900700199</v>
      </c>
      <c r="G50" s="55">
        <v>7.1143730886850198</v>
      </c>
      <c r="H50" s="14">
        <v>6.3904702970297</v>
      </c>
      <c r="I50" s="14">
        <v>5.5714285714285703</v>
      </c>
      <c r="J50" s="14">
        <v>6.3076923076923102</v>
      </c>
      <c r="K50"/>
      <c r="L50"/>
      <c r="M50"/>
      <c r="N50"/>
      <c r="O50"/>
      <c r="P50" s="10"/>
      <c r="S50" s="25" t="s">
        <v>270</v>
      </c>
      <c r="T50" s="25">
        <v>4135391</v>
      </c>
      <c r="V50" s="18" t="s">
        <v>177</v>
      </c>
      <c r="W50" s="115">
        <v>7599</v>
      </c>
      <c r="X50" s="20">
        <v>818000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2223000</v>
      </c>
    </row>
    <row r="52" spans="3:28" ht="11.25" customHeight="1" x14ac:dyDescent="0.2">
      <c r="C52" s="39">
        <v>18788</v>
      </c>
      <c r="D52" s="3" t="s">
        <v>211</v>
      </c>
      <c r="E52"/>
      <c r="F52" s="14">
        <v>4.0862651901215203</v>
      </c>
      <c r="G52" s="55">
        <v>4.2498932878028004</v>
      </c>
      <c r="H52" s="14">
        <v>3.8081438275250998</v>
      </c>
      <c r="I52" s="14">
        <v>4.1752654662973203</v>
      </c>
      <c r="J52" s="14">
        <v>3.7264632021320199</v>
      </c>
      <c r="K52"/>
      <c r="L52"/>
      <c r="M52"/>
      <c r="N52"/>
      <c r="O52"/>
      <c r="P52" s="10"/>
      <c r="S52" s="25" t="s">
        <v>7</v>
      </c>
      <c r="T52" s="25">
        <v>4007308</v>
      </c>
      <c r="V52" s="19" t="s">
        <v>179</v>
      </c>
      <c r="W52" s="114">
        <v>7601</v>
      </c>
      <c r="X52" s="20">
        <v>1725000</v>
      </c>
    </row>
    <row r="53" spans="3:28" ht="11.25" customHeight="1" x14ac:dyDescent="0.2">
      <c r="C53" s="39">
        <v>18794</v>
      </c>
      <c r="D53" s="3" t="s">
        <v>200</v>
      </c>
      <c r="E53"/>
      <c r="F53" s="14">
        <v>3.1858853182104601</v>
      </c>
      <c r="G53" s="55">
        <v>3.2920941460470701</v>
      </c>
      <c r="H53" s="14">
        <v>5.5493902439024403</v>
      </c>
      <c r="I53" s="14">
        <v>6.5110410094637201</v>
      </c>
      <c r="J53" s="14">
        <v>6.3006777572396802</v>
      </c>
      <c r="K53"/>
      <c r="L53"/>
      <c r="M53"/>
      <c r="N53"/>
      <c r="O53"/>
      <c r="P53" s="10"/>
      <c r="S53" s="25" t="s">
        <v>218</v>
      </c>
      <c r="T53" s="25">
        <v>4272394</v>
      </c>
      <c r="V53" s="17" t="s">
        <v>180</v>
      </c>
      <c r="W53" s="114">
        <v>7602</v>
      </c>
      <c r="X53" s="20">
        <v>29752000</v>
      </c>
    </row>
    <row r="54" spans="3:28" ht="11.25" customHeight="1" x14ac:dyDescent="0.2">
      <c r="C54" s="39">
        <v>18792</v>
      </c>
      <c r="D54" s="3" t="s">
        <v>201</v>
      </c>
      <c r="E54"/>
      <c r="F54" s="14">
        <v>8.1925832658812201</v>
      </c>
      <c r="G54" s="55">
        <v>9.4210404072741891</v>
      </c>
      <c r="H54" s="14">
        <v>19.165979997737999</v>
      </c>
      <c r="I54" s="14">
        <v>24.036268642275601</v>
      </c>
      <c r="J54" s="14">
        <v>23.5673542082842</v>
      </c>
      <c r="K54"/>
      <c r="L54"/>
      <c r="M54"/>
      <c r="N54"/>
      <c r="O54"/>
      <c r="P54" s="10"/>
      <c r="S54" s="25" t="s">
        <v>8</v>
      </c>
      <c r="T54" s="25">
        <v>4006321</v>
      </c>
      <c r="V54" s="26" t="s">
        <v>184</v>
      </c>
      <c r="W54" s="116"/>
      <c r="X54" s="20"/>
    </row>
    <row r="55" spans="3:28" ht="11.25" customHeight="1" x14ac:dyDescent="0.2">
      <c r="C55" s="39">
        <v>11576</v>
      </c>
      <c r="D55" s="3" t="s">
        <v>202</v>
      </c>
      <c r="E55"/>
      <c r="F55" s="14">
        <v>2.9172501591343099</v>
      </c>
      <c r="G55" s="55">
        <v>3.5902140672782901</v>
      </c>
      <c r="H55" s="14">
        <v>5.1206683168316802</v>
      </c>
      <c r="I55" s="14">
        <v>6.56241956241956</v>
      </c>
      <c r="J55" s="14">
        <v>5.7948717948717903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43</v>
      </c>
    </row>
    <row r="57" spans="3:28" ht="11.25" customHeight="1" x14ac:dyDescent="0.2">
      <c r="C57" s="39">
        <v>6419</v>
      </c>
      <c r="D57" s="3" t="s">
        <v>165</v>
      </c>
      <c r="E57"/>
      <c r="F57" s="14">
        <v>0.86630252622431902</v>
      </c>
      <c r="G57" s="55">
        <v>0.98363479758828598</v>
      </c>
      <c r="H57" s="14">
        <v>0.84857243567148399</v>
      </c>
      <c r="I57" s="14">
        <v>1.16871273237461</v>
      </c>
      <c r="J57" s="14">
        <v>1.10168549731432</v>
      </c>
      <c r="K57"/>
      <c r="L57"/>
      <c r="M57"/>
      <c r="N57"/>
      <c r="O57"/>
      <c r="P57" s="10"/>
      <c r="S57" s="25" t="s">
        <v>339</v>
      </c>
      <c r="T57" s="25">
        <v>4963960</v>
      </c>
    </row>
    <row r="58" spans="3:28" ht="11.25" customHeight="1" x14ac:dyDescent="0.2">
      <c r="C58" s="39">
        <v>4963</v>
      </c>
      <c r="D58" s="3" t="s">
        <v>203</v>
      </c>
      <c r="E58"/>
      <c r="F58" s="14">
        <v>1.2504382813622601</v>
      </c>
      <c r="G58" s="55">
        <v>1.16539520477228</v>
      </c>
      <c r="H58" s="14">
        <v>1.1376218436352099</v>
      </c>
      <c r="I58" s="14">
        <v>1.10533482615669</v>
      </c>
      <c r="J58" s="14">
        <v>1.1054773666387101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6703000</v>
      </c>
      <c r="G61" s="56">
        <v>3850000</v>
      </c>
      <c r="H61" s="13">
        <v>6080000</v>
      </c>
      <c r="I61" s="13">
        <v>2063000</v>
      </c>
      <c r="J61" s="13">
        <v>3017000</v>
      </c>
      <c r="K61"/>
      <c r="L61"/>
      <c r="M61"/>
      <c r="N61"/>
      <c r="O61"/>
      <c r="P61" s="10"/>
      <c r="S61" s="25" t="s">
        <v>410</v>
      </c>
      <c r="T61" s="25">
        <v>4086899</v>
      </c>
      <c r="V61" s="28" t="s">
        <v>149</v>
      </c>
      <c r="X61" s="27">
        <f>IF(ISNUMBER(F49),F49,NA())</f>
        <v>6.4952259707192903</v>
      </c>
      <c r="Y61" s="27">
        <f>IF(ISNUMBER(G49),G49,NA())</f>
        <v>5.7314984709480097</v>
      </c>
      <c r="Z61" s="27">
        <f>IF(ISNUMBER(H49),H49,NA())</f>
        <v>6.2858910891089099</v>
      </c>
      <c r="AA61" s="27">
        <f>IF(ISNUMBER(I49),I49,NA())</f>
        <v>5.5752895752895801</v>
      </c>
      <c r="AB61" s="27">
        <f>IF(ISNUMBER(J49),J49,NA())</f>
        <v>6.2538461538461503</v>
      </c>
    </row>
    <row r="62" spans="3:28" ht="11.25" customHeight="1" x14ac:dyDescent="0.2">
      <c r="C62" s="39">
        <v>7598</v>
      </c>
      <c r="D62" s="3" t="s">
        <v>205</v>
      </c>
      <c r="E62"/>
      <c r="F62" s="13">
        <v>865000</v>
      </c>
      <c r="G62" s="56">
        <v>3092000</v>
      </c>
      <c r="H62" s="13">
        <v>1517000</v>
      </c>
      <c r="I62" s="13">
        <v>3528000</v>
      </c>
      <c r="J62" s="13">
        <v>959000</v>
      </c>
      <c r="K62"/>
      <c r="L62"/>
      <c r="M62"/>
      <c r="N62"/>
      <c r="O62"/>
      <c r="P62" s="10"/>
      <c r="S62" s="25" t="s">
        <v>11</v>
      </c>
      <c r="T62" s="25">
        <v>4056975</v>
      </c>
      <c r="V62" s="118" t="s">
        <v>188</v>
      </c>
    </row>
    <row r="63" spans="3:28" ht="11.25" customHeight="1" x14ac:dyDescent="0.2">
      <c r="C63" s="39">
        <v>7599</v>
      </c>
      <c r="D63" s="3" t="s">
        <v>206</v>
      </c>
      <c r="E63"/>
      <c r="F63" s="13">
        <v>818000</v>
      </c>
      <c r="G63" s="56">
        <v>859000</v>
      </c>
      <c r="H63" s="13">
        <v>3088000</v>
      </c>
      <c r="I63" s="13">
        <v>1511000</v>
      </c>
      <c r="J63" s="13">
        <v>3564000</v>
      </c>
      <c r="K63"/>
      <c r="L63"/>
      <c r="M63"/>
      <c r="N63"/>
      <c r="O63"/>
      <c r="P63" s="10"/>
      <c r="S63" s="25" t="s">
        <v>271</v>
      </c>
      <c r="T63" s="25">
        <v>4098671</v>
      </c>
      <c r="V63" s="28" t="s">
        <v>189</v>
      </c>
    </row>
    <row r="64" spans="3:28" ht="11.25" customHeight="1" x14ac:dyDescent="0.2">
      <c r="C64" s="39">
        <v>7600</v>
      </c>
      <c r="D64" s="3" t="s">
        <v>207</v>
      </c>
      <c r="E64"/>
      <c r="F64" s="13">
        <v>2223000</v>
      </c>
      <c r="G64" s="56">
        <v>814000</v>
      </c>
      <c r="H64" s="13">
        <v>855000</v>
      </c>
      <c r="I64" s="13">
        <v>3084000</v>
      </c>
      <c r="J64" s="13">
        <v>1513000</v>
      </c>
      <c r="K64"/>
      <c r="L64"/>
      <c r="M64"/>
      <c r="N64"/>
      <c r="O64"/>
      <c r="P64" s="10"/>
      <c r="S64" s="25" t="s">
        <v>396</v>
      </c>
      <c r="T64" s="25">
        <v>4545218</v>
      </c>
      <c r="V64" s="28" t="s">
        <v>190</v>
      </c>
    </row>
    <row r="65" spans="3:28" ht="11.25" customHeight="1" x14ac:dyDescent="0.2">
      <c r="C65" s="39">
        <v>7601</v>
      </c>
      <c r="D65" s="3" t="s">
        <v>208</v>
      </c>
      <c r="E65"/>
      <c r="F65" s="13">
        <v>1725000</v>
      </c>
      <c r="G65" s="56">
        <v>2215000</v>
      </c>
      <c r="H65" s="13">
        <v>1596000</v>
      </c>
      <c r="I65" s="13">
        <v>850000</v>
      </c>
      <c r="J65" s="13">
        <v>3084000</v>
      </c>
      <c r="K65"/>
      <c r="L65"/>
      <c r="M65"/>
      <c r="N65"/>
      <c r="O65"/>
      <c r="P65" s="10"/>
      <c r="S65" s="25" t="s">
        <v>219</v>
      </c>
      <c r="T65" s="25">
        <v>4057157</v>
      </c>
      <c r="V65" s="28" t="s">
        <v>165</v>
      </c>
      <c r="X65" s="27">
        <f>IF(ISNUMBER(F57),F57,NA())</f>
        <v>0.86630252622431902</v>
      </c>
      <c r="Y65" s="27">
        <f>IF(ISNUMBER(G57),G57,NA())</f>
        <v>0.98363479758828598</v>
      </c>
      <c r="Z65" s="27">
        <f>IF(ISNUMBER(H57),H57,NA())</f>
        <v>0.84857243567148399</v>
      </c>
      <c r="AA65" s="27">
        <f>IF(ISNUMBER(I57),I57,NA())</f>
        <v>1.16871273237461</v>
      </c>
      <c r="AB65" s="27">
        <f>IF(ISNUMBER(J57),J57,NA())</f>
        <v>1.10168549731432</v>
      </c>
    </row>
    <row r="66" spans="3:28" ht="11.25" customHeight="1" x14ac:dyDescent="0.2">
      <c r="C66" s="39">
        <v>7602</v>
      </c>
      <c r="D66" s="3" t="s">
        <v>209</v>
      </c>
      <c r="E66"/>
      <c r="F66" s="13">
        <v>29752000</v>
      </c>
      <c r="G66" s="56">
        <v>28107000</v>
      </c>
      <c r="H66" s="13">
        <v>24184000</v>
      </c>
      <c r="I66" s="13">
        <v>24979000</v>
      </c>
      <c r="J66" s="13">
        <v>22852000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43.922404985696801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36347000</v>
      </c>
      <c r="G69" s="56">
        <v>33039000</v>
      </c>
      <c r="H69" s="13">
        <v>34438000</v>
      </c>
      <c r="I69" s="13">
        <v>35978000</v>
      </c>
      <c r="J69" s="13">
        <v>33565000</v>
      </c>
      <c r="K69" s="4"/>
      <c r="L69" s="4"/>
      <c r="M69" s="4"/>
      <c r="N69"/>
      <c r="O69"/>
      <c r="P69" s="10"/>
      <c r="S69" s="25" t="s">
        <v>341</v>
      </c>
      <c r="T69" s="25">
        <v>4057049</v>
      </c>
      <c r="V69" s="28" t="str">
        <f>"Total Debt -"</f>
        <v>Total Debt -</v>
      </c>
      <c r="X69" s="47">
        <f>F44</f>
        <v>55.564211279117302</v>
      </c>
    </row>
    <row r="70" spans="3:28" ht="11.25" customHeight="1" x14ac:dyDescent="0.2">
      <c r="C70" s="39">
        <v>18630</v>
      </c>
      <c r="D70" s="3" t="s">
        <v>136</v>
      </c>
      <c r="F70" s="13">
        <v>17364000</v>
      </c>
      <c r="G70" s="56">
        <v>14104000</v>
      </c>
      <c r="H70" s="13">
        <v>15497000</v>
      </c>
      <c r="I70" s="13">
        <v>16670000</v>
      </c>
      <c r="J70" s="13">
        <v>14035000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4.0862651901215203</v>
      </c>
      <c r="Y71" s="27">
        <f>IF(ISNUMBER(G52),G52,NA())</f>
        <v>4.2498932878028004</v>
      </c>
      <c r="Z71" s="27">
        <f>IF(ISNUMBER(H52),H52,NA())</f>
        <v>3.8081438275250998</v>
      </c>
      <c r="AA71" s="27">
        <f>IF(ISNUMBER(I52),I52,NA())</f>
        <v>4.1752654662973203</v>
      </c>
      <c r="AB71" s="27">
        <f>IF(ISNUMBER(J52),J52,NA())</f>
        <v>3.7264632021320199</v>
      </c>
    </row>
    <row r="72" spans="3:28" ht="11.25" customHeight="1" x14ac:dyDescent="0.2">
      <c r="C72" s="39">
        <v>18632</v>
      </c>
      <c r="D72" s="3" t="s">
        <v>138</v>
      </c>
      <c r="E72" s="5"/>
      <c r="F72" s="13">
        <v>6199000</v>
      </c>
      <c r="G72" s="56">
        <v>7123000</v>
      </c>
      <c r="H72" s="13">
        <v>8414000</v>
      </c>
      <c r="I72" s="13">
        <v>9287000</v>
      </c>
      <c r="J72" s="13">
        <v>9492000</v>
      </c>
      <c r="K72"/>
      <c r="L72"/>
      <c r="M72"/>
      <c r="N72"/>
      <c r="O72"/>
      <c r="P72" s="10"/>
      <c r="S72" s="25" t="s">
        <v>272</v>
      </c>
      <c r="T72" s="25">
        <v>4082886</v>
      </c>
    </row>
    <row r="73" spans="3:28" ht="11.25" customHeight="1" x14ac:dyDescent="0.2">
      <c r="C73" s="39">
        <v>18636</v>
      </c>
      <c r="D73" s="3" t="s">
        <v>139</v>
      </c>
      <c r="F73" s="13">
        <v>6036000</v>
      </c>
      <c r="G73" s="56">
        <v>5014000</v>
      </c>
      <c r="H73" s="13">
        <v>4252000</v>
      </c>
      <c r="I73" s="13">
        <v>4353000</v>
      </c>
      <c r="J73" s="13">
        <v>3828000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31365000</v>
      </c>
      <c r="G75" s="56">
        <v>27955000</v>
      </c>
      <c r="H75" s="13">
        <v>29895000</v>
      </c>
      <c r="I75" s="13">
        <v>32093000</v>
      </c>
      <c r="J75" s="13">
        <v>29086000</v>
      </c>
      <c r="K75"/>
      <c r="L75"/>
      <c r="M75"/>
      <c r="N75"/>
      <c r="O75"/>
      <c r="P75" s="10"/>
      <c r="S75" s="25" t="s">
        <v>16</v>
      </c>
      <c r="T75" s="25">
        <v>4056958</v>
      </c>
    </row>
    <row r="76" spans="3:28" ht="11.25" customHeight="1" x14ac:dyDescent="0.2">
      <c r="C76" s="39">
        <v>6200</v>
      </c>
      <c r="D76" s="3" t="s">
        <v>142</v>
      </c>
      <c r="F76" s="13">
        <v>10204000</v>
      </c>
      <c r="G76" s="56">
        <v>9371000</v>
      </c>
      <c r="H76" s="13">
        <v>10158000</v>
      </c>
      <c r="I76" s="13">
        <v>8664000</v>
      </c>
      <c r="J76" s="13">
        <v>9756000</v>
      </c>
      <c r="K76"/>
      <c r="L76"/>
      <c r="M76"/>
      <c r="N76"/>
      <c r="O76"/>
      <c r="P76" s="10"/>
      <c r="S76" s="25" t="s">
        <v>313</v>
      </c>
      <c r="T76" s="25">
        <v>4246977</v>
      </c>
    </row>
    <row r="77" spans="3:28" ht="11.25" customHeight="1" x14ac:dyDescent="0.2">
      <c r="C77" s="39">
        <v>28017</v>
      </c>
      <c r="D77" s="3" t="s">
        <v>151</v>
      </c>
      <c r="E77"/>
      <c r="F77" s="13">
        <v>12463000</v>
      </c>
      <c r="G77" s="56">
        <v>11632000</v>
      </c>
      <c r="H77" s="13">
        <v>10327000</v>
      </c>
      <c r="I77" s="13">
        <v>8658000</v>
      </c>
      <c r="J77" s="13">
        <v>9840000</v>
      </c>
      <c r="K77"/>
      <c r="L77"/>
      <c r="M77"/>
      <c r="N77"/>
      <c r="O77"/>
      <c r="P77" s="10"/>
      <c r="S77" s="25" t="s">
        <v>273</v>
      </c>
      <c r="T77" s="25">
        <v>4142320</v>
      </c>
    </row>
    <row r="78" spans="3:28" ht="11.25" customHeight="1" x14ac:dyDescent="0.2">
      <c r="C78" s="39">
        <v>4424</v>
      </c>
      <c r="D78" s="3" t="s">
        <v>143</v>
      </c>
      <c r="F78" s="13">
        <v>2199000</v>
      </c>
      <c r="G78" s="56">
        <v>2327000</v>
      </c>
      <c r="H78" s="13">
        <v>3802000</v>
      </c>
      <c r="I78" s="13">
        <v>2197000</v>
      </c>
      <c r="J78" s="13">
        <v>3750000</v>
      </c>
      <c r="K78"/>
      <c r="L78"/>
      <c r="M78"/>
      <c r="N78"/>
      <c r="O78"/>
      <c r="P78" s="10"/>
      <c r="S78" s="25" t="s">
        <v>274</v>
      </c>
      <c r="T78" s="25">
        <v>4237697</v>
      </c>
    </row>
    <row r="79" spans="3:28" ht="11.25" customHeight="1" x14ac:dyDescent="0.2">
      <c r="C79" s="39">
        <v>4427</v>
      </c>
      <c r="D79" s="3" t="s">
        <v>144</v>
      </c>
      <c r="F79" s="13">
        <v>370000</v>
      </c>
      <c r="G79" s="56">
        <v>373000</v>
      </c>
      <c r="H79" s="13">
        <v>774000</v>
      </c>
      <c r="I79" s="13">
        <v>118000</v>
      </c>
      <c r="J79" s="13">
        <v>-126000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1829000</v>
      </c>
      <c r="G81" s="93">
        <v>1954000</v>
      </c>
      <c r="H81" s="92">
        <v>3028000</v>
      </c>
      <c r="I81" s="92">
        <v>2079000</v>
      </c>
      <c r="J81" s="92">
        <v>3876000</v>
      </c>
      <c r="K81"/>
      <c r="L81"/>
      <c r="M81"/>
      <c r="N81"/>
      <c r="O81"/>
      <c r="P81" s="10"/>
      <c r="S81" s="25" t="s">
        <v>276</v>
      </c>
      <c r="T81" s="25">
        <v>4276419</v>
      </c>
    </row>
    <row r="82" spans="3:20" ht="11.25" customHeight="1" x14ac:dyDescent="0.2">
      <c r="C82" s="39">
        <v>833</v>
      </c>
      <c r="D82" s="94" t="s">
        <v>147</v>
      </c>
      <c r="E82" s="95"/>
      <c r="F82" s="96">
        <v>1829000</v>
      </c>
      <c r="G82" s="97">
        <v>1954000</v>
      </c>
      <c r="H82" s="96">
        <v>3028000</v>
      </c>
      <c r="I82" s="96">
        <v>2079000</v>
      </c>
      <c r="J82" s="96">
        <v>3876000</v>
      </c>
      <c r="K82"/>
      <c r="L82"/>
      <c r="M82"/>
      <c r="N82"/>
      <c r="O82"/>
      <c r="P82" s="10"/>
      <c r="S82" s="25" t="s">
        <v>17</v>
      </c>
      <c r="T82" s="25">
        <v>4057059</v>
      </c>
    </row>
    <row r="83" spans="3:20" ht="11.25" customHeight="1" x14ac:dyDescent="0.2">
      <c r="C83" s="39">
        <v>47814</v>
      </c>
      <c r="D83" s="32" t="s">
        <v>191</v>
      </c>
      <c r="F83" s="13">
        <v>123000</v>
      </c>
      <c r="G83" s="56">
        <v>-9000</v>
      </c>
      <c r="H83" s="13">
        <v>92000</v>
      </c>
      <c r="I83" s="13">
        <v>74000</v>
      </c>
      <c r="J83" s="13">
        <v>90000</v>
      </c>
      <c r="K83" s="16"/>
      <c r="L83"/>
      <c r="M83"/>
      <c r="N83"/>
      <c r="O83"/>
      <c r="P83" s="10"/>
      <c r="S83" s="25" t="s">
        <v>18</v>
      </c>
      <c r="T83" s="25">
        <v>4057141</v>
      </c>
    </row>
    <row r="84" spans="3:20" ht="11.25" customHeight="1" x14ac:dyDescent="0.2">
      <c r="C84" s="39">
        <v>47813</v>
      </c>
      <c r="D84" s="29" t="s">
        <v>192</v>
      </c>
      <c r="E84"/>
      <c r="F84" s="13">
        <v>1706000</v>
      </c>
      <c r="G84" s="56">
        <v>1963000</v>
      </c>
      <c r="H84" s="13">
        <v>2936000</v>
      </c>
      <c r="I84" s="13">
        <v>2005000</v>
      </c>
      <c r="J84" s="13">
        <v>3786000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13957000</v>
      </c>
      <c r="G87" s="56">
        <v>12562000</v>
      </c>
      <c r="H87" s="13">
        <v>12037000</v>
      </c>
      <c r="I87" s="13">
        <v>13328000</v>
      </c>
      <c r="J87" s="13">
        <v>11896000</v>
      </c>
      <c r="K87"/>
      <c r="L87"/>
      <c r="M87"/>
      <c r="N87"/>
      <c r="O87"/>
      <c r="P87" s="10"/>
      <c r="S87" s="25" t="s">
        <v>21</v>
      </c>
      <c r="T87" s="25">
        <v>4057039</v>
      </c>
    </row>
    <row r="88" spans="3:20" ht="11.25" customHeight="1" x14ac:dyDescent="0.2">
      <c r="C88" s="39">
        <v>18807</v>
      </c>
      <c r="D88" s="3" t="s">
        <v>153</v>
      </c>
      <c r="E88"/>
      <c r="F88" s="13">
        <v>85094000</v>
      </c>
      <c r="G88" s="56">
        <v>83648000</v>
      </c>
      <c r="H88" s="13">
        <v>81538000</v>
      </c>
      <c r="I88" s="13">
        <v>76707000</v>
      </c>
      <c r="J88" s="13">
        <v>74202000</v>
      </c>
      <c r="K88"/>
      <c r="L88"/>
      <c r="M88"/>
      <c r="N88"/>
      <c r="O88"/>
      <c r="P88" s="10"/>
      <c r="S88" s="25" t="s">
        <v>22</v>
      </c>
      <c r="T88" s="25">
        <v>4057113</v>
      </c>
    </row>
    <row r="89" spans="3:20" ht="11.25" customHeight="1" x14ac:dyDescent="0.2">
      <c r="C89" s="39">
        <v>18851</v>
      </c>
      <c r="D89" s="3" t="s">
        <v>154</v>
      </c>
      <c r="E89"/>
      <c r="F89" s="13">
        <v>943000</v>
      </c>
      <c r="G89" s="56">
        <v>554000</v>
      </c>
      <c r="H89" s="13">
        <v>508000</v>
      </c>
      <c r="I89" s="13">
        <v>445000</v>
      </c>
      <c r="J89" s="13">
        <v>331000</v>
      </c>
      <c r="K89"/>
      <c r="L89"/>
      <c r="M89"/>
      <c r="N89"/>
      <c r="O89"/>
      <c r="P89" s="10"/>
      <c r="S89" s="25" t="s">
        <v>342</v>
      </c>
      <c r="T89" s="25">
        <v>4393379</v>
      </c>
    </row>
    <row r="90" spans="3:20" ht="11.25" customHeight="1" x14ac:dyDescent="0.2">
      <c r="C90" s="39">
        <v>18823</v>
      </c>
      <c r="D90" s="3" t="s">
        <v>155</v>
      </c>
      <c r="E90"/>
      <c r="F90" s="13">
        <v>16381000</v>
      </c>
      <c r="G90" s="56">
        <v>14904000</v>
      </c>
      <c r="H90" s="13">
        <v>13654000</v>
      </c>
      <c r="I90" s="13">
        <v>12286000</v>
      </c>
      <c r="J90" s="13">
        <v>13912000</v>
      </c>
      <c r="K90"/>
      <c r="L90"/>
      <c r="M90"/>
      <c r="N90"/>
      <c r="O90"/>
      <c r="P90" s="10"/>
      <c r="S90" s="25" t="s">
        <v>290</v>
      </c>
      <c r="T90" s="25">
        <v>4056937</v>
      </c>
    </row>
    <row r="91" spans="3:20" ht="11.25" customHeight="1" x14ac:dyDescent="0.2">
      <c r="C91" s="39">
        <v>3706</v>
      </c>
      <c r="D91" s="23" t="s">
        <v>156</v>
      </c>
      <c r="E91" s="10"/>
      <c r="F91" s="92">
        <v>6856000</v>
      </c>
      <c r="G91" s="93">
        <v>6849000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133013000</v>
      </c>
      <c r="G92" s="97">
        <v>129317000</v>
      </c>
      <c r="H92" s="96">
        <v>124977000</v>
      </c>
      <c r="I92" s="96">
        <v>119634000</v>
      </c>
      <c r="J92" s="96">
        <v>116770000</v>
      </c>
      <c r="K92"/>
      <c r="L92"/>
      <c r="M92"/>
      <c r="N92"/>
      <c r="O92"/>
      <c r="P92" s="10"/>
      <c r="S92" s="25" t="s">
        <v>24</v>
      </c>
      <c r="T92" s="25">
        <v>4004172</v>
      </c>
    </row>
    <row r="93" spans="3:20" ht="11.25" customHeight="1" x14ac:dyDescent="0.2">
      <c r="C93" s="39">
        <v>6361</v>
      </c>
      <c r="D93" s="3" t="s">
        <v>158</v>
      </c>
      <c r="E93"/>
      <c r="F93" s="13">
        <v>16111000</v>
      </c>
      <c r="G93" s="56">
        <v>12771000</v>
      </c>
      <c r="H93" s="13">
        <v>14185000</v>
      </c>
      <c r="I93" s="13">
        <v>11404000</v>
      </c>
      <c r="J93" s="13">
        <v>10798000</v>
      </c>
      <c r="K93"/>
      <c r="L93"/>
      <c r="M93"/>
      <c r="N93"/>
      <c r="O93"/>
      <c r="P93" s="10"/>
      <c r="S93" s="25" t="s">
        <v>25</v>
      </c>
      <c r="T93" s="25">
        <v>4000672</v>
      </c>
    </row>
    <row r="94" spans="3:20" ht="11.25" customHeight="1" x14ac:dyDescent="0.2">
      <c r="C94" s="39">
        <v>6148</v>
      </c>
      <c r="D94" s="3" t="s">
        <v>159</v>
      </c>
      <c r="E94"/>
      <c r="F94" s="13">
        <v>36682000</v>
      </c>
      <c r="G94" s="56">
        <v>36572000</v>
      </c>
      <c r="H94" s="13">
        <v>33026000</v>
      </c>
      <c r="I94" s="13">
        <v>34465000</v>
      </c>
      <c r="J94" s="13">
        <v>32565000</v>
      </c>
      <c r="K94"/>
      <c r="L94"/>
      <c r="M94"/>
      <c r="N94"/>
      <c r="O94"/>
      <c r="P94" s="10"/>
      <c r="S94" s="25" t="s">
        <v>26</v>
      </c>
      <c r="T94" s="25">
        <v>4059402</v>
      </c>
    </row>
    <row r="95" spans="3:20" ht="11.25" customHeight="1" x14ac:dyDescent="0.2">
      <c r="C95" s="39">
        <v>18082</v>
      </c>
      <c r="D95" s="3" t="s">
        <v>160</v>
      </c>
      <c r="E95"/>
      <c r="F95" s="13">
        <v>16212000</v>
      </c>
      <c r="G95" s="56">
        <v>15600000</v>
      </c>
      <c r="H95" s="13">
        <v>14153000</v>
      </c>
      <c r="I95" s="13">
        <v>13448000</v>
      </c>
      <c r="J95" s="13">
        <v>13884000</v>
      </c>
      <c r="K95"/>
      <c r="L95"/>
      <c r="M95"/>
      <c r="N95"/>
      <c r="O95"/>
      <c r="P95" s="10"/>
      <c r="S95" s="25" t="s">
        <v>27</v>
      </c>
      <c r="T95" s="25">
        <v>4057080</v>
      </c>
    </row>
    <row r="96" spans="3:20" ht="11.25" customHeight="1" x14ac:dyDescent="0.2">
      <c r="C96" s="39">
        <v>845</v>
      </c>
      <c r="D96" s="3" t="s">
        <v>174</v>
      </c>
      <c r="E96"/>
      <c r="F96" s="13">
        <v>43509000</v>
      </c>
      <c r="G96" s="56">
        <v>40635000</v>
      </c>
      <c r="H96" s="13">
        <v>39331000</v>
      </c>
      <c r="I96" s="13">
        <v>36528000</v>
      </c>
      <c r="J96" s="13">
        <v>35582000</v>
      </c>
      <c r="K96"/>
      <c r="L96"/>
      <c r="M96"/>
      <c r="N96"/>
      <c r="O96"/>
      <c r="P96" s="10"/>
      <c r="S96" s="25" t="s">
        <v>28</v>
      </c>
      <c r="T96" s="25">
        <v>4057041</v>
      </c>
    </row>
    <row r="97" spans="3:20" ht="11.25" customHeight="1" x14ac:dyDescent="0.2">
      <c r="C97" s="39">
        <v>49691</v>
      </c>
      <c r="D97" s="32" t="s">
        <v>193</v>
      </c>
      <c r="E97"/>
      <c r="F97" s="13">
        <v>34393000</v>
      </c>
      <c r="G97" s="56">
        <v>32585000</v>
      </c>
      <c r="H97" s="13">
        <v>32224000</v>
      </c>
      <c r="I97" s="13">
        <v>30741000</v>
      </c>
      <c r="J97" s="13">
        <v>29896000</v>
      </c>
      <c r="K97"/>
      <c r="L97"/>
      <c r="M97"/>
      <c r="N97"/>
      <c r="O97"/>
      <c r="P97" s="10"/>
      <c r="S97" s="25" t="s">
        <v>432</v>
      </c>
      <c r="T97" s="25">
        <v>4072145</v>
      </c>
    </row>
    <row r="98" spans="3:20" ht="11.25" customHeight="1" x14ac:dyDescent="0.2">
      <c r="C98" s="48">
        <v>47772</v>
      </c>
      <c r="D98" s="99" t="s">
        <v>194</v>
      </c>
      <c r="E98" s="10"/>
      <c r="F98" s="92">
        <v>402000</v>
      </c>
      <c r="G98" s="93">
        <v>2283000</v>
      </c>
      <c r="H98" s="92">
        <v>2349000</v>
      </c>
      <c r="I98" s="92">
        <v>2306000</v>
      </c>
      <c r="J98" s="92">
        <v>2291000</v>
      </c>
      <c r="K98"/>
      <c r="L98"/>
      <c r="M98"/>
      <c r="N98"/>
      <c r="O98"/>
      <c r="P98" s="10"/>
      <c r="S98" s="25" t="s">
        <v>29</v>
      </c>
      <c r="T98" s="25">
        <v>4057081</v>
      </c>
    </row>
    <row r="99" spans="3:20" ht="11.25" customHeight="1" x14ac:dyDescent="0.2">
      <c r="C99" s="39">
        <v>3800</v>
      </c>
      <c r="D99" s="94" t="s">
        <v>161</v>
      </c>
      <c r="E99" s="95"/>
      <c r="F99" s="96">
        <v>34795000</v>
      </c>
      <c r="G99" s="97">
        <v>34868000</v>
      </c>
      <c r="H99" s="96">
        <v>34573000</v>
      </c>
      <c r="I99" s="96">
        <v>33047000</v>
      </c>
      <c r="J99" s="96">
        <v>32187000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78304000</v>
      </c>
      <c r="G101" s="56">
        <v>75503000</v>
      </c>
      <c r="H101" s="13">
        <v>73904000</v>
      </c>
      <c r="I101" s="13">
        <v>69575000</v>
      </c>
      <c r="J101" s="13">
        <v>67769000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3012000</v>
      </c>
      <c r="G104" s="56">
        <v>4235000</v>
      </c>
      <c r="H104" s="13">
        <v>6659000</v>
      </c>
      <c r="I104" s="13">
        <v>8644000</v>
      </c>
      <c r="J104" s="13">
        <v>7480000</v>
      </c>
      <c r="K104"/>
      <c r="L104"/>
      <c r="M104"/>
      <c r="N104"/>
      <c r="O104"/>
      <c r="P104" s="10"/>
      <c r="S104" s="25" t="s">
        <v>411</v>
      </c>
      <c r="T104" s="25">
        <v>4057043</v>
      </c>
    </row>
    <row r="105" spans="3:20" ht="11.25" customHeight="1" x14ac:dyDescent="0.2">
      <c r="C105" s="39">
        <v>4993</v>
      </c>
      <c r="D105" s="3" t="s">
        <v>169</v>
      </c>
      <c r="E105"/>
      <c r="F105" s="13">
        <v>-3317000</v>
      </c>
      <c r="G105" s="56">
        <v>-4336000</v>
      </c>
      <c r="H105" s="13">
        <v>-7260000</v>
      </c>
      <c r="I105" s="13">
        <v>-7834000</v>
      </c>
      <c r="J105" s="13">
        <v>-7971000</v>
      </c>
      <c r="K105"/>
      <c r="L105"/>
      <c r="M105"/>
      <c r="N105"/>
      <c r="O105"/>
      <c r="P105" s="10"/>
      <c r="S105" s="25" t="s">
        <v>262</v>
      </c>
      <c r="T105" s="25">
        <v>4057083</v>
      </c>
    </row>
    <row r="106" spans="3:20" ht="11.25" customHeight="1" x14ac:dyDescent="0.2">
      <c r="C106" s="39">
        <v>4992</v>
      </c>
      <c r="D106" s="3" t="s">
        <v>170</v>
      </c>
      <c r="E106"/>
      <c r="F106" s="13">
        <v>758000</v>
      </c>
      <c r="G106" s="56">
        <v>145000</v>
      </c>
      <c r="H106" s="13">
        <v>-58000</v>
      </c>
      <c r="I106" s="13">
        <v>-219000</v>
      </c>
      <c r="J106" s="13">
        <v>767000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453000</v>
      </c>
      <c r="G108" s="56">
        <v>44000</v>
      </c>
      <c r="H108" s="13">
        <v>-659000</v>
      </c>
      <c r="I108" s="13">
        <v>591000</v>
      </c>
      <c r="J108" s="13">
        <v>276000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1.39836615174069</v>
      </c>
      <c r="G111" s="55">
        <v>1.5449571460197999</v>
      </c>
      <c r="H111" s="14">
        <v>2.4807039857777302</v>
      </c>
      <c r="I111" s="14">
        <v>1.76203613063985</v>
      </c>
      <c r="J111" s="14">
        <v>3.3094121012120001</v>
      </c>
      <c r="K111"/>
      <c r="L111"/>
      <c r="M111"/>
      <c r="N111"/>
      <c r="O111"/>
      <c r="P111" s="10"/>
      <c r="S111" s="25" t="s">
        <v>292</v>
      </c>
      <c r="T111" s="25">
        <v>4062444</v>
      </c>
    </row>
    <row r="112" spans="3:20" ht="11.25" customHeight="1" x14ac:dyDescent="0.2">
      <c r="C112" s="39">
        <v>284</v>
      </c>
      <c r="D112" s="3" t="s">
        <v>167</v>
      </c>
      <c r="E112"/>
      <c r="F112" s="14">
        <v>5.3051590423738304</v>
      </c>
      <c r="G112" s="55">
        <v>5.6104888001981204</v>
      </c>
      <c r="H112" s="14">
        <v>8.9200166440204907</v>
      </c>
      <c r="I112" s="14">
        <v>6.3283336757756299</v>
      </c>
      <c r="J112" s="14">
        <v>13.161569642819201</v>
      </c>
      <c r="K112"/>
      <c r="L112"/>
      <c r="M112"/>
      <c r="N112"/>
      <c r="O112"/>
      <c r="P112" s="10"/>
      <c r="S112" s="25" t="s">
        <v>36</v>
      </c>
      <c r="T112" s="25">
        <v>4057103</v>
      </c>
    </row>
    <row r="113" spans="2:20" ht="11.25" customHeight="1" x14ac:dyDescent="0.2">
      <c r="C113" s="39">
        <v>18791</v>
      </c>
      <c r="D113" s="76" t="s">
        <v>173</v>
      </c>
      <c r="E113" s="61"/>
      <c r="F113" s="100">
        <v>2.4011408372813499</v>
      </c>
      <c r="G113" s="101">
        <v>2.6174302233489102</v>
      </c>
      <c r="H113" s="100">
        <v>4.1691191909595604</v>
      </c>
      <c r="I113" s="100">
        <v>3.0118758307467801</v>
      </c>
      <c r="J113" s="100">
        <v>5.8901523066344001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594DC2B8-108D-41EC-AEF1-F6B6F8CBB76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6D6F2-B15D-4427-A8E7-0BBC77C681D3}">
  <sheetPr codeName="Sheet43">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13</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Baltimore Gas and Electric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_xll.SNL.Clients.Office.Excel.Functions.SNLTable(1,BGE!F20:G20,BGE!C24:C35,BGE!F21:G21,,"Options:Curr=USD,Mag=SNLstandard,ConvMethod=SNLrecommended")</f>
        <v>SNLTable</v>
      </c>
      <c r="D20" s="10"/>
      <c r="E20" s="10"/>
      <c r="F20" s="22">
        <f>VLOOKUP(V40,S:T,2,FALSE)</f>
        <v>4007784</v>
      </c>
      <c r="G20" s="51">
        <f>F20</f>
        <v>4007784</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390</v>
      </c>
      <c r="G24" s="73" t="s">
        <v>384</v>
      </c>
      <c r="H24" s="129"/>
      <c r="I24"/>
      <c r="J24"/>
      <c r="K24"/>
      <c r="L24"/>
      <c r="M24"/>
      <c r="N24"/>
      <c r="O24"/>
      <c r="P24" s="10"/>
      <c r="V24" t="str">
        <f>SUBSTITUTE(Company_Name,"&amp;","&amp;amp;")</f>
        <v>Baltimore Gas and Electric Company</v>
      </c>
    </row>
    <row r="25" spans="3:27" ht="11.25" customHeight="1" x14ac:dyDescent="0.2">
      <c r="C25" s="39">
        <v>44942</v>
      </c>
      <c r="D25" s="23" t="s">
        <v>127</v>
      </c>
      <c r="E25" s="10"/>
      <c r="F25" s="74" t="s">
        <v>285</v>
      </c>
      <c r="G25" s="75" t="s">
        <v>182</v>
      </c>
      <c r="H25" s="129"/>
      <c r="I25"/>
      <c r="J25"/>
      <c r="K25"/>
      <c r="L25"/>
      <c r="M25"/>
      <c r="N25"/>
      <c r="O25"/>
      <c r="P25" s="10"/>
    </row>
    <row r="26" spans="3:27" ht="11.25" customHeight="1" x14ac:dyDescent="0.2">
      <c r="C26" s="39">
        <v>44944</v>
      </c>
      <c r="D26" s="76" t="s">
        <v>126</v>
      </c>
      <c r="E26" s="61"/>
      <c r="F26" s="77">
        <v>43525</v>
      </c>
      <c r="G26" s="78">
        <v>42943</v>
      </c>
      <c r="H26" s="130"/>
      <c r="I26" s="10"/>
      <c r="J26"/>
      <c r="K26"/>
      <c r="L26"/>
      <c r="M26"/>
      <c r="N26" s="4"/>
      <c r="O26" s="4"/>
      <c r="P26" s="44"/>
      <c r="Q26" s="44"/>
    </row>
    <row r="27" spans="3:27" ht="11.25" customHeight="1" x14ac:dyDescent="0.2">
      <c r="C27" s="39">
        <v>44949</v>
      </c>
      <c r="D27" s="2" t="s">
        <v>131</v>
      </c>
      <c r="E27"/>
      <c r="F27" s="24" t="s">
        <v>390</v>
      </c>
      <c r="G27" s="52" t="s">
        <v>384</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43525</v>
      </c>
      <c r="G29" s="78">
        <v>42943</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376</v>
      </c>
      <c r="H31" s="129"/>
      <c r="I31"/>
      <c r="J31"/>
      <c r="K31"/>
      <c r="L31"/>
      <c r="M31"/>
      <c r="N31"/>
      <c r="O31"/>
      <c r="P31" s="10"/>
      <c r="S31" s="2" t="s">
        <v>215</v>
      </c>
    </row>
    <row r="32" spans="3:27" ht="11.25" customHeight="1" x14ac:dyDescent="0.2">
      <c r="C32" s="39">
        <v>44968</v>
      </c>
      <c r="D32" s="76" t="s">
        <v>126</v>
      </c>
      <c r="E32" s="61"/>
      <c r="F32" s="77"/>
      <c r="G32" s="78">
        <v>39522</v>
      </c>
      <c r="H32" s="130"/>
      <c r="I32"/>
      <c r="J32"/>
      <c r="K32"/>
      <c r="L32"/>
      <c r="M32"/>
      <c r="N32"/>
      <c r="O32"/>
      <c r="P32" s="10"/>
    </row>
    <row r="33" spans="3:24" ht="11.25" customHeight="1" x14ac:dyDescent="0.2">
      <c r="C33" s="39">
        <v>44945</v>
      </c>
      <c r="D33" s="2" t="s">
        <v>133</v>
      </c>
      <c r="E33"/>
      <c r="F33" s="24" t="s">
        <v>394</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43525</v>
      </c>
      <c r="G35" s="53">
        <v>42943</v>
      </c>
      <c r="H35" s="130"/>
      <c r="I35" s="10"/>
      <c r="J35"/>
      <c r="K35"/>
      <c r="L35"/>
      <c r="M35"/>
      <c r="N35"/>
      <c r="O35"/>
      <c r="P35" s="10"/>
    </row>
    <row r="36" spans="3:24" ht="11.25" hidden="1" customHeight="1" outlineLevel="1" x14ac:dyDescent="0.2">
      <c r="C36" s="12" t="str">
        <f>_xll.SNL.Clients.Office.Excel.Functions.SNLTable(1,BGE!F36:J36,BGE!C41:C113,BGE!F37:J37,,"Options:Curr=USD,Mag=SNLstandard,ConvMethod=SNLrecommended")</f>
        <v>SNLTable</v>
      </c>
      <c r="E36"/>
      <c r="F36" s="11">
        <f>F20</f>
        <v>4007784</v>
      </c>
      <c r="G36" s="54">
        <f>F20</f>
        <v>4007784</v>
      </c>
      <c r="H36" s="11">
        <f>F20</f>
        <v>4007784</v>
      </c>
      <c r="I36" s="11">
        <f>F20</f>
        <v>4007784</v>
      </c>
      <c r="J36" s="11">
        <f>F20</f>
        <v>4007784</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Baltimore Gas and Electric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52.649769585253502</v>
      </c>
      <c r="G42" s="55">
        <v>52.958990536277597</v>
      </c>
      <c r="H42" s="31">
        <v>51.7929967655745</v>
      </c>
      <c r="I42" s="14">
        <v>53.535514764565001</v>
      </c>
      <c r="J42" s="14">
        <v>54.201898188093203</v>
      </c>
      <c r="K42"/>
      <c r="L42"/>
      <c r="M42"/>
      <c r="N42"/>
      <c r="O42"/>
      <c r="P42" s="10"/>
      <c r="S42" s="25" t="s">
        <v>336</v>
      </c>
      <c r="T42" s="25">
        <v>4056935</v>
      </c>
      <c r="V42" s="8" t="str">
        <f>_xll.SNL.Clients.Office.Excel.Functions.SNLTable(1,BGE!X42,BGE!W48:W56,BGE!X43,,"Options:Curr=USD,Mag=SNLstandard,ConvMethod=SNLrecommended")</f>
        <v>SNLTable</v>
      </c>
      <c r="W42" s="3"/>
      <c r="X42" s="7">
        <f>F36</f>
        <v>4007784</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47.350230414746498</v>
      </c>
      <c r="G44" s="55">
        <v>47.041009463722403</v>
      </c>
      <c r="H44" s="31">
        <v>48.2070032344255</v>
      </c>
      <c r="I44" s="14">
        <v>46.464485235434999</v>
      </c>
      <c r="J44" s="14">
        <v>45.798101811906797</v>
      </c>
      <c r="K44"/>
      <c r="L44"/>
      <c r="M44"/>
      <c r="N44"/>
      <c r="O44"/>
      <c r="P44" s="10"/>
      <c r="S44" s="25" t="s">
        <v>409</v>
      </c>
      <c r="T44" s="25">
        <v>4024697</v>
      </c>
      <c r="V44" s="3"/>
      <c r="W44" s="3"/>
      <c r="X44" s="7">
        <v>1</v>
      </c>
    </row>
    <row r="45" spans="3:24" ht="11.25" customHeight="1" x14ac:dyDescent="0.2">
      <c r="C45" s="39">
        <v>18861</v>
      </c>
      <c r="D45" s="3" t="s">
        <v>164</v>
      </c>
      <c r="E45"/>
      <c r="F45" s="14">
        <v>42.799539170506897</v>
      </c>
      <c r="G45" s="55">
        <v>42.687697160883303</v>
      </c>
      <c r="H45" s="31">
        <v>46.688229503586001</v>
      </c>
      <c r="I45" s="14">
        <v>45.905826017557899</v>
      </c>
      <c r="J45" s="14">
        <v>44.469370146678202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3.2721088435374099</v>
      </c>
      <c r="G47" s="55">
        <v>3.5460992907801399</v>
      </c>
      <c r="H47" s="14">
        <v>4.12403100775194</v>
      </c>
      <c r="I47" s="14">
        <v>4.2321428571428603</v>
      </c>
      <c r="J47" s="14">
        <v>5.5315315315315301</v>
      </c>
      <c r="K47"/>
      <c r="L47"/>
      <c r="M47"/>
      <c r="N47"/>
      <c r="O47"/>
      <c r="P47" s="10"/>
      <c r="S47" s="25" t="s">
        <v>216</v>
      </c>
      <c r="T47" s="25">
        <v>4056955</v>
      </c>
      <c r="V47" s="3"/>
      <c r="W47" s="3"/>
      <c r="X47" s="7"/>
    </row>
    <row r="48" spans="3:24" ht="11.25" customHeight="1" x14ac:dyDescent="0.2">
      <c r="C48" s="39">
        <v>18778</v>
      </c>
      <c r="D48" s="3" t="s">
        <v>198</v>
      </c>
      <c r="E48"/>
      <c r="F48" s="14">
        <v>3.2721088435374099</v>
      </c>
      <c r="G48" s="55">
        <v>3.5460992907801399</v>
      </c>
      <c r="H48" s="14">
        <v>4.12403100775194</v>
      </c>
      <c r="I48" s="14">
        <v>4.2321428571428603</v>
      </c>
      <c r="J48" s="14">
        <v>5.5315315315315301</v>
      </c>
      <c r="K48" s="4"/>
      <c r="L48" s="4"/>
      <c r="M48" s="4"/>
      <c r="N48" s="4"/>
      <c r="O48" s="4"/>
      <c r="P48" s="44"/>
      <c r="Q48" s="44"/>
      <c r="S48" s="25" t="s">
        <v>5</v>
      </c>
      <c r="T48" s="25">
        <v>4022309</v>
      </c>
      <c r="V48" s="17" t="s">
        <v>175</v>
      </c>
      <c r="W48" s="114">
        <v>7597</v>
      </c>
      <c r="X48" s="20">
        <v>380000</v>
      </c>
    </row>
    <row r="49" spans="3:28" ht="11.25" customHeight="1" x14ac:dyDescent="0.2">
      <c r="C49" s="39">
        <v>7270</v>
      </c>
      <c r="D49" s="3" t="s">
        <v>149</v>
      </c>
      <c r="E49"/>
      <c r="F49" s="14">
        <v>6.8840579710144896</v>
      </c>
      <c r="G49" s="55">
        <v>6.9172932330827104</v>
      </c>
      <c r="H49" s="14">
        <v>7.5950413223140503</v>
      </c>
      <c r="I49" s="14">
        <v>7.8113207547169798</v>
      </c>
      <c r="J49" s="14">
        <v>8.9714285714285698</v>
      </c>
      <c r="K49"/>
      <c r="L49"/>
      <c r="M49"/>
      <c r="N49"/>
      <c r="O49"/>
      <c r="P49" s="10"/>
      <c r="S49" s="25" t="s">
        <v>6</v>
      </c>
      <c r="T49" s="25">
        <v>4057038</v>
      </c>
      <c r="V49" s="17" t="s">
        <v>176</v>
      </c>
      <c r="W49" s="114">
        <v>7598</v>
      </c>
      <c r="X49" s="20">
        <v>300000</v>
      </c>
    </row>
    <row r="50" spans="3:28" ht="11.25" customHeight="1" x14ac:dyDescent="0.2">
      <c r="C50" s="39">
        <v>11512</v>
      </c>
      <c r="D50" s="3" t="s">
        <v>199</v>
      </c>
      <c r="E50"/>
      <c r="F50" s="14">
        <v>6.9565217391304301</v>
      </c>
      <c r="G50" s="55">
        <v>6.9172932330827104</v>
      </c>
      <c r="H50" s="14">
        <v>7.5950413223140503</v>
      </c>
      <c r="I50" s="14">
        <v>7.8113207547169798</v>
      </c>
      <c r="J50" s="14">
        <v>9.0761904761904795</v>
      </c>
      <c r="K50"/>
      <c r="L50"/>
      <c r="M50"/>
      <c r="N50"/>
      <c r="O50"/>
      <c r="P50" s="10"/>
      <c r="S50" s="25" t="s">
        <v>270</v>
      </c>
      <c r="T50" s="25">
        <v>4135391</v>
      </c>
      <c r="V50" s="18" t="s">
        <v>177</v>
      </c>
      <c r="W50" s="115">
        <v>7599</v>
      </c>
      <c r="X50" s="20">
        <v>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0</v>
      </c>
    </row>
    <row r="52" spans="3:28" ht="11.25" customHeight="1" x14ac:dyDescent="0.2">
      <c r="C52" s="39">
        <v>18788</v>
      </c>
      <c r="D52" s="3" t="s">
        <v>211</v>
      </c>
      <c r="E52"/>
      <c r="F52" s="14">
        <v>4.1997368421052599</v>
      </c>
      <c r="G52" s="55">
        <v>3.89048913043478</v>
      </c>
      <c r="H52" s="14">
        <v>3.4829978237214401</v>
      </c>
      <c r="I52" s="14">
        <v>3.3198973429951701</v>
      </c>
      <c r="J52" s="14">
        <v>2.7872876857749498</v>
      </c>
      <c r="K52"/>
      <c r="L52"/>
      <c r="M52"/>
      <c r="N52"/>
      <c r="O52"/>
      <c r="P52" s="10"/>
      <c r="S52" s="25" t="s">
        <v>7</v>
      </c>
      <c r="T52" s="25">
        <v>4007308</v>
      </c>
      <c r="V52" s="19" t="s">
        <v>179</v>
      </c>
      <c r="W52" s="114">
        <v>7601</v>
      </c>
      <c r="X52" s="20">
        <v>350000</v>
      </c>
    </row>
    <row r="53" spans="3:28" ht="11.25" customHeight="1" x14ac:dyDescent="0.2">
      <c r="C53" s="39">
        <v>18794</v>
      </c>
      <c r="D53" s="3" t="s">
        <v>200</v>
      </c>
      <c r="E53"/>
      <c r="F53" s="14">
        <v>6.3333333333333304</v>
      </c>
      <c r="G53" s="55">
        <v>8.1654135338345899</v>
      </c>
      <c r="H53" s="14">
        <v>7.39669421487603</v>
      </c>
      <c r="I53" s="14">
        <v>8.3018867924528301</v>
      </c>
      <c r="J53" s="14">
        <v>9.1904761904761898</v>
      </c>
      <c r="K53"/>
      <c r="L53"/>
      <c r="M53"/>
      <c r="N53"/>
      <c r="O53"/>
      <c r="P53" s="10"/>
      <c r="S53" s="25" t="s">
        <v>218</v>
      </c>
      <c r="T53" s="25">
        <v>4272394</v>
      </c>
      <c r="V53" s="17" t="s">
        <v>180</v>
      </c>
      <c r="W53" s="114">
        <v>7602</v>
      </c>
      <c r="X53" s="20">
        <v>3100000</v>
      </c>
    </row>
    <row r="54" spans="3:28" ht="11.25" customHeight="1" x14ac:dyDescent="0.2">
      <c r="C54" s="39">
        <v>18792</v>
      </c>
      <c r="D54" s="3" t="s">
        <v>201</v>
      </c>
      <c r="E54"/>
      <c r="F54" s="14">
        <v>18.2216930885394</v>
      </c>
      <c r="G54" s="55">
        <v>26.4021792274918</v>
      </c>
      <c r="H54" s="14">
        <v>23.930956379115099</v>
      </c>
      <c r="I54" s="14">
        <v>27.938702196353098</v>
      </c>
      <c r="J54" s="14">
        <v>32.5255891454416</v>
      </c>
      <c r="K54"/>
      <c r="L54"/>
      <c r="M54"/>
      <c r="N54"/>
      <c r="O54"/>
      <c r="P54" s="10"/>
      <c r="S54" s="25" t="s">
        <v>8</v>
      </c>
      <c r="T54" s="25">
        <v>4006321</v>
      </c>
      <c r="V54" s="26" t="s">
        <v>184</v>
      </c>
      <c r="W54" s="116"/>
      <c r="X54" s="20"/>
    </row>
    <row r="55" spans="3:28" ht="11.25" customHeight="1" x14ac:dyDescent="0.2">
      <c r="C55" s="39">
        <v>11576</v>
      </c>
      <c r="D55" s="3" t="s">
        <v>202</v>
      </c>
      <c r="E55"/>
      <c r="F55" s="14">
        <v>6.2826086956521703</v>
      </c>
      <c r="G55" s="55">
        <v>7.6466165413533798</v>
      </c>
      <c r="H55" s="14">
        <v>7.1818181818181799</v>
      </c>
      <c r="I55" s="14">
        <v>8.4433962264150892</v>
      </c>
      <c r="J55" s="14">
        <v>8.8190476190476197</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13</v>
      </c>
    </row>
    <row r="57" spans="3:28" ht="11.25" customHeight="1" x14ac:dyDescent="0.2">
      <c r="C57" s="39">
        <v>6419</v>
      </c>
      <c r="D57" s="3" t="s">
        <v>165</v>
      </c>
      <c r="E57"/>
      <c r="F57" s="14">
        <v>0.83274021352313199</v>
      </c>
      <c r="G57" s="55">
        <v>0.82939632545931796</v>
      </c>
      <c r="H57" s="14">
        <v>1.1062416998672</v>
      </c>
      <c r="I57" s="14">
        <v>1.0155038759689901</v>
      </c>
      <c r="J57" s="14">
        <v>1.0671052631578899</v>
      </c>
      <c r="K57"/>
      <c r="L57"/>
      <c r="M57"/>
      <c r="N57"/>
      <c r="O57"/>
      <c r="P57" s="10"/>
      <c r="S57" s="25" t="s">
        <v>339</v>
      </c>
      <c r="T57" s="25">
        <v>4963960</v>
      </c>
    </row>
    <row r="58" spans="3:28" ht="11.25" customHeight="1" x14ac:dyDescent="0.2">
      <c r="C58" s="39">
        <v>4963</v>
      </c>
      <c r="D58" s="3" t="s">
        <v>203</v>
      </c>
      <c r="E58"/>
      <c r="F58" s="14">
        <v>0.89934354485776802</v>
      </c>
      <c r="G58" s="55">
        <v>0.88825351441505795</v>
      </c>
      <c r="H58" s="14">
        <v>0.93076296497420596</v>
      </c>
      <c r="I58" s="14">
        <v>0.86791890280262396</v>
      </c>
      <c r="J58" s="14">
        <v>0.84495383635784804</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380000</v>
      </c>
      <c r="G61" s="56">
        <v>300000</v>
      </c>
      <c r="H61" s="13">
        <v>76000</v>
      </c>
      <c r="I61" s="13">
        <v>35000</v>
      </c>
      <c r="J61" s="13">
        <v>77000</v>
      </c>
      <c r="K61"/>
      <c r="L61"/>
      <c r="M61"/>
      <c r="N61"/>
      <c r="O61"/>
      <c r="P61" s="10"/>
      <c r="S61" s="25" t="s">
        <v>410</v>
      </c>
      <c r="T61" s="25">
        <v>4086899</v>
      </c>
      <c r="V61" s="28" t="s">
        <v>149</v>
      </c>
      <c r="X61" s="27">
        <f>IF(ISNUMBER(F49),F49,NA())</f>
        <v>6.8840579710144896</v>
      </c>
      <c r="Y61" s="27">
        <f>IF(ISNUMBER(G49),G49,NA())</f>
        <v>6.9172932330827104</v>
      </c>
      <c r="Z61" s="27">
        <f>IF(ISNUMBER(H49),H49,NA())</f>
        <v>7.5950413223140503</v>
      </c>
      <c r="AA61" s="27">
        <f>IF(ISNUMBER(I49),I49,NA())</f>
        <v>7.8113207547169798</v>
      </c>
      <c r="AB61" s="27">
        <f>IF(ISNUMBER(J49),J49,NA())</f>
        <v>8.9714285714285698</v>
      </c>
    </row>
    <row r="62" spans="3:28" ht="11.25" customHeight="1" x14ac:dyDescent="0.2">
      <c r="C62" s="39">
        <v>7598</v>
      </c>
      <c r="D62" s="3" t="s">
        <v>205</v>
      </c>
      <c r="E62"/>
      <c r="F62" s="13">
        <v>300000</v>
      </c>
      <c r="G62" s="56">
        <v>250000</v>
      </c>
      <c r="H62" s="13">
        <v>300000</v>
      </c>
      <c r="I62" s="13">
        <v>0</v>
      </c>
      <c r="J62" s="13">
        <v>0</v>
      </c>
      <c r="K62"/>
      <c r="L62"/>
      <c r="M62"/>
      <c r="N62"/>
      <c r="O62"/>
      <c r="P62" s="10"/>
      <c r="S62" s="25" t="s">
        <v>11</v>
      </c>
      <c r="T62" s="25">
        <v>4056975</v>
      </c>
      <c r="V62" s="118" t="s">
        <v>188</v>
      </c>
    </row>
    <row r="63" spans="3:28" ht="11.25" customHeight="1" x14ac:dyDescent="0.2">
      <c r="C63" s="39">
        <v>7599</v>
      </c>
      <c r="D63" s="3" t="s">
        <v>206</v>
      </c>
      <c r="E63"/>
      <c r="F63" s="13">
        <v>0</v>
      </c>
      <c r="G63" s="56">
        <v>300000</v>
      </c>
      <c r="H63" s="13">
        <v>250000</v>
      </c>
      <c r="I63" s="13">
        <v>300000</v>
      </c>
      <c r="J63" s="13">
        <v>0</v>
      </c>
      <c r="K63"/>
      <c r="L63"/>
      <c r="M63"/>
      <c r="N63"/>
      <c r="O63"/>
      <c r="P63" s="10"/>
      <c r="S63" s="25" t="s">
        <v>271</v>
      </c>
      <c r="T63" s="25">
        <v>4098671</v>
      </c>
      <c r="V63" s="28" t="s">
        <v>189</v>
      </c>
    </row>
    <row r="64" spans="3:28" ht="11.25" customHeight="1" x14ac:dyDescent="0.2">
      <c r="C64" s="39">
        <v>7600</v>
      </c>
      <c r="D64" s="3" t="s">
        <v>207</v>
      </c>
      <c r="E64"/>
      <c r="F64" s="13">
        <v>0</v>
      </c>
      <c r="G64" s="56">
        <v>0</v>
      </c>
      <c r="H64" s="13">
        <v>300000</v>
      </c>
      <c r="I64" s="13">
        <v>250000</v>
      </c>
      <c r="J64" s="13">
        <v>300000</v>
      </c>
      <c r="K64"/>
      <c r="L64"/>
      <c r="M64"/>
      <c r="N64"/>
      <c r="O64"/>
      <c r="P64" s="10"/>
      <c r="S64" s="25" t="s">
        <v>396</v>
      </c>
      <c r="T64" s="25">
        <v>4545218</v>
      </c>
      <c r="V64" s="28" t="s">
        <v>190</v>
      </c>
    </row>
    <row r="65" spans="3:28" ht="11.25" customHeight="1" x14ac:dyDescent="0.2">
      <c r="C65" s="39">
        <v>7601</v>
      </c>
      <c r="D65" s="3" t="s">
        <v>208</v>
      </c>
      <c r="E65"/>
      <c r="F65" s="13">
        <v>350000</v>
      </c>
      <c r="G65" s="56">
        <v>0</v>
      </c>
      <c r="H65" s="13">
        <v>0</v>
      </c>
      <c r="I65" s="13">
        <v>300000</v>
      </c>
      <c r="J65" s="13">
        <v>250000</v>
      </c>
      <c r="K65"/>
      <c r="L65"/>
      <c r="M65"/>
      <c r="N65"/>
      <c r="O65"/>
      <c r="P65" s="10"/>
      <c r="S65" s="25" t="s">
        <v>219</v>
      </c>
      <c r="T65" s="25">
        <v>4057157</v>
      </c>
      <c r="V65" s="28" t="s">
        <v>165</v>
      </c>
      <c r="X65" s="27">
        <f>IF(ISNUMBER(F57),F57,NA())</f>
        <v>0.83274021352313199</v>
      </c>
      <c r="Y65" s="27">
        <f>IF(ISNUMBER(G57),G57,NA())</f>
        <v>0.82939632545931796</v>
      </c>
      <c r="Z65" s="27">
        <f>IF(ISNUMBER(H57),H57,NA())</f>
        <v>1.1062416998672</v>
      </c>
      <c r="AA65" s="27">
        <f>IF(ISNUMBER(I57),I57,NA())</f>
        <v>1.0155038759689901</v>
      </c>
      <c r="AB65" s="27">
        <f>IF(ISNUMBER(J57),J57,NA())</f>
        <v>1.0671052631578899</v>
      </c>
    </row>
    <row r="66" spans="3:28" ht="11.25" customHeight="1" x14ac:dyDescent="0.2">
      <c r="C66" s="39">
        <v>7602</v>
      </c>
      <c r="D66" s="3" t="s">
        <v>209</v>
      </c>
      <c r="E66"/>
      <c r="F66" s="13">
        <v>3100000</v>
      </c>
      <c r="G66" s="56">
        <v>2814000</v>
      </c>
      <c r="H66" s="13">
        <v>2420000</v>
      </c>
      <c r="I66" s="13">
        <v>2026000</v>
      </c>
      <c r="J66" s="13">
        <v>2027000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52.649769585253502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3341000</v>
      </c>
      <c r="G69" s="56">
        <v>3098000</v>
      </c>
      <c r="H69" s="13">
        <v>3106000</v>
      </c>
      <c r="I69" s="13">
        <v>3169000</v>
      </c>
      <c r="J69" s="13">
        <v>3176000</v>
      </c>
      <c r="K69" s="4"/>
      <c r="L69" s="4"/>
      <c r="M69" s="4"/>
      <c r="N69"/>
      <c r="O69"/>
      <c r="P69" s="10"/>
      <c r="S69" s="25" t="s">
        <v>341</v>
      </c>
      <c r="T69" s="25">
        <v>4057049</v>
      </c>
      <c r="V69" s="28" t="str">
        <f>"Total Debt -"</f>
        <v>Total Debt -</v>
      </c>
      <c r="X69" s="47">
        <f>F44</f>
        <v>47.350230414746498</v>
      </c>
    </row>
    <row r="70" spans="3:28" ht="11.25" customHeight="1" x14ac:dyDescent="0.2">
      <c r="C70" s="39">
        <v>18630</v>
      </c>
      <c r="D70" s="3" t="s">
        <v>136</v>
      </c>
      <c r="F70" s="13">
        <v>1175000</v>
      </c>
      <c r="G70" s="56">
        <v>991000</v>
      </c>
      <c r="H70" s="13">
        <v>1052000</v>
      </c>
      <c r="I70" s="13">
        <v>1182000</v>
      </c>
      <c r="J70" s="13">
        <v>1133000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4.1997368421052599</v>
      </c>
      <c r="Y71" s="27">
        <f>IF(ISNUMBER(G52),G52,NA())</f>
        <v>3.89048913043478</v>
      </c>
      <c r="Z71" s="27">
        <f>IF(ISNUMBER(H52),H52,NA())</f>
        <v>3.4829978237214401</v>
      </c>
      <c r="AA71" s="27">
        <f>IF(ISNUMBER(I52),I52,NA())</f>
        <v>3.3198973429951701</v>
      </c>
      <c r="AB71" s="27">
        <f>IF(ISNUMBER(J52),J52,NA())</f>
        <v>2.7872876857749498</v>
      </c>
    </row>
    <row r="72" spans="3:28" ht="11.25" customHeight="1" x14ac:dyDescent="0.2">
      <c r="C72" s="39">
        <v>18632</v>
      </c>
      <c r="D72" s="3" t="s">
        <v>138</v>
      </c>
      <c r="E72" s="5"/>
      <c r="F72" s="13">
        <v>801000</v>
      </c>
      <c r="G72" s="56">
        <v>789000</v>
      </c>
      <c r="H72" s="13">
        <v>760000</v>
      </c>
      <c r="I72" s="13">
        <v>776000</v>
      </c>
      <c r="J72" s="13">
        <v>705000</v>
      </c>
      <c r="K72"/>
      <c r="L72"/>
      <c r="M72"/>
      <c r="N72"/>
      <c r="O72"/>
      <c r="P72" s="10"/>
      <c r="S72" s="25" t="s">
        <v>272</v>
      </c>
      <c r="T72" s="25">
        <v>4082886</v>
      </c>
    </row>
    <row r="73" spans="3:28" ht="11.25" customHeight="1" x14ac:dyDescent="0.2">
      <c r="C73" s="39">
        <v>18636</v>
      </c>
      <c r="D73" s="3" t="s">
        <v>139</v>
      </c>
      <c r="F73" s="13">
        <v>591000</v>
      </c>
      <c r="G73" s="56">
        <v>550000</v>
      </c>
      <c r="H73" s="13">
        <v>502000</v>
      </c>
      <c r="I73" s="13">
        <v>483000</v>
      </c>
      <c r="J73" s="13">
        <v>473000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2850000</v>
      </c>
      <c r="G75" s="56">
        <v>2598000</v>
      </c>
      <c r="H75" s="13">
        <v>2574000</v>
      </c>
      <c r="I75" s="13">
        <v>2695000</v>
      </c>
      <c r="J75" s="13">
        <v>2551000</v>
      </c>
      <c r="K75"/>
      <c r="L75"/>
      <c r="M75"/>
      <c r="N75"/>
      <c r="O75"/>
      <c r="P75" s="10"/>
      <c r="S75" s="25" t="s">
        <v>16</v>
      </c>
      <c r="T75" s="25">
        <v>4056958</v>
      </c>
    </row>
    <row r="76" spans="3:28" ht="11.25" customHeight="1" x14ac:dyDescent="0.2">
      <c r="C76" s="39">
        <v>6200</v>
      </c>
      <c r="D76" s="3" t="s">
        <v>142</v>
      </c>
      <c r="F76" s="13">
        <v>950000</v>
      </c>
      <c r="G76" s="56">
        <v>920000</v>
      </c>
      <c r="H76" s="13">
        <v>919000</v>
      </c>
      <c r="I76" s="13">
        <v>828000</v>
      </c>
      <c r="J76" s="13">
        <v>942000</v>
      </c>
      <c r="K76"/>
      <c r="L76"/>
      <c r="M76"/>
      <c r="N76"/>
      <c r="O76"/>
      <c r="P76" s="10"/>
      <c r="S76" s="25" t="s">
        <v>313</v>
      </c>
      <c r="T76" s="25">
        <v>4246977</v>
      </c>
    </row>
    <row r="77" spans="3:28" ht="11.25" customHeight="1" x14ac:dyDescent="0.2">
      <c r="C77" s="39">
        <v>28017</v>
      </c>
      <c r="D77" s="3" t="s">
        <v>151</v>
      </c>
      <c r="E77"/>
      <c r="F77" s="13">
        <v>960000</v>
      </c>
      <c r="G77" s="56">
        <v>920000</v>
      </c>
      <c r="H77" s="13">
        <v>919000</v>
      </c>
      <c r="I77" s="13">
        <v>828000</v>
      </c>
      <c r="J77" s="13">
        <v>953000</v>
      </c>
      <c r="K77"/>
      <c r="L77"/>
      <c r="M77"/>
      <c r="N77"/>
      <c r="O77"/>
      <c r="P77" s="10"/>
      <c r="S77" s="25" t="s">
        <v>273</v>
      </c>
      <c r="T77" s="25">
        <v>4142320</v>
      </c>
    </row>
    <row r="78" spans="3:28" ht="11.25" customHeight="1" x14ac:dyDescent="0.2">
      <c r="C78" s="39">
        <v>4424</v>
      </c>
      <c r="D78" s="3" t="s">
        <v>143</v>
      </c>
      <c r="F78" s="13">
        <v>373000</v>
      </c>
      <c r="G78" s="56">
        <v>390000</v>
      </c>
      <c r="H78" s="13">
        <v>439000</v>
      </c>
      <c r="I78" s="13">
        <v>387000</v>
      </c>
      <c r="J78" s="13">
        <v>525000</v>
      </c>
      <c r="K78"/>
      <c r="L78"/>
      <c r="M78"/>
      <c r="N78"/>
      <c r="O78"/>
      <c r="P78" s="10"/>
      <c r="S78" s="25" t="s">
        <v>274</v>
      </c>
      <c r="T78" s="25">
        <v>4237697</v>
      </c>
    </row>
    <row r="79" spans="3:28" ht="11.25" customHeight="1" x14ac:dyDescent="0.2">
      <c r="C79" s="39">
        <v>4427</v>
      </c>
      <c r="D79" s="3" t="s">
        <v>144</v>
      </c>
      <c r="F79" s="13">
        <v>-35000</v>
      </c>
      <c r="G79" s="56">
        <v>41000</v>
      </c>
      <c r="H79" s="13">
        <v>79000</v>
      </c>
      <c r="I79" s="13">
        <v>74000</v>
      </c>
      <c r="J79" s="13">
        <v>218000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408000</v>
      </c>
      <c r="G81" s="93">
        <v>349000</v>
      </c>
      <c r="H81" s="92">
        <v>360000</v>
      </c>
      <c r="I81" s="92">
        <v>313000</v>
      </c>
      <c r="J81" s="92">
        <v>307000</v>
      </c>
      <c r="K81"/>
      <c r="L81"/>
      <c r="M81"/>
      <c r="N81"/>
      <c r="O81"/>
      <c r="P81" s="10"/>
      <c r="S81" s="25" t="s">
        <v>276</v>
      </c>
      <c r="T81" s="25">
        <v>4276419</v>
      </c>
    </row>
    <row r="82" spans="3:20" ht="11.25" customHeight="1" x14ac:dyDescent="0.2">
      <c r="C82" s="39">
        <v>833</v>
      </c>
      <c r="D82" s="94" t="s">
        <v>147</v>
      </c>
      <c r="E82" s="95"/>
      <c r="F82" s="96">
        <v>408000</v>
      </c>
      <c r="G82" s="97">
        <v>349000</v>
      </c>
      <c r="H82" s="96">
        <v>360000</v>
      </c>
      <c r="I82" s="96">
        <v>313000</v>
      </c>
      <c r="J82" s="96">
        <v>307000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408000</v>
      </c>
      <c r="G84" s="56">
        <v>349000</v>
      </c>
      <c r="H84" s="13">
        <v>360000</v>
      </c>
      <c r="I84" s="13">
        <v>313000</v>
      </c>
      <c r="J84" s="13">
        <v>307000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936000</v>
      </c>
      <c r="G87" s="56">
        <v>948000</v>
      </c>
      <c r="H87" s="13">
        <v>833000</v>
      </c>
      <c r="I87" s="13">
        <v>786000</v>
      </c>
      <c r="J87" s="13">
        <v>811000</v>
      </c>
      <c r="K87"/>
      <c r="L87"/>
      <c r="M87"/>
      <c r="N87"/>
      <c r="O87"/>
      <c r="P87" s="10"/>
      <c r="S87" s="25" t="s">
        <v>21</v>
      </c>
      <c r="T87" s="25">
        <v>4057039</v>
      </c>
    </row>
    <row r="88" spans="3:20" ht="11.25" customHeight="1" x14ac:dyDescent="0.2">
      <c r="C88" s="39">
        <v>18807</v>
      </c>
      <c r="D88" s="3" t="s">
        <v>153</v>
      </c>
      <c r="E88"/>
      <c r="F88" s="13">
        <v>10593000</v>
      </c>
      <c r="G88" s="56">
        <v>9918000</v>
      </c>
      <c r="H88" s="13">
        <v>9067000</v>
      </c>
      <c r="I88" s="13">
        <v>8243000</v>
      </c>
      <c r="J88" s="13">
        <v>7602000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14000</v>
      </c>
      <c r="G90" s="56">
        <v>10000</v>
      </c>
      <c r="H90" s="13">
        <v>7000</v>
      </c>
      <c r="I90" s="13">
        <v>5000</v>
      </c>
      <c r="J90" s="13">
        <v>5000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12324000</v>
      </c>
      <c r="G92" s="97">
        <v>11650000</v>
      </c>
      <c r="H92" s="96">
        <v>10634000</v>
      </c>
      <c r="I92" s="96">
        <v>9716000</v>
      </c>
      <c r="J92" s="96">
        <v>9104000</v>
      </c>
      <c r="K92"/>
      <c r="L92"/>
      <c r="M92"/>
      <c r="N92"/>
      <c r="O92"/>
      <c r="P92" s="10"/>
      <c r="S92" s="25" t="s">
        <v>24</v>
      </c>
      <c r="T92" s="25">
        <v>4004172</v>
      </c>
    </row>
    <row r="93" spans="3:20" ht="11.25" customHeight="1" x14ac:dyDescent="0.2">
      <c r="C93" s="39">
        <v>6361</v>
      </c>
      <c r="D93" s="3" t="s">
        <v>158</v>
      </c>
      <c r="E93"/>
      <c r="F93" s="13">
        <v>1124000</v>
      </c>
      <c r="G93" s="56">
        <v>1143000</v>
      </c>
      <c r="H93" s="13">
        <v>753000</v>
      </c>
      <c r="I93" s="13">
        <v>774000</v>
      </c>
      <c r="J93" s="13">
        <v>760000</v>
      </c>
      <c r="K93"/>
      <c r="L93"/>
      <c r="M93"/>
      <c r="N93"/>
      <c r="O93"/>
      <c r="P93" s="10"/>
      <c r="S93" s="25" t="s">
        <v>25</v>
      </c>
      <c r="T93" s="25">
        <v>4000672</v>
      </c>
    </row>
    <row r="94" spans="3:20" ht="11.25" customHeight="1" x14ac:dyDescent="0.2">
      <c r="C94" s="39">
        <v>6148</v>
      </c>
      <c r="D94" s="3" t="s">
        <v>159</v>
      </c>
      <c r="E94"/>
      <c r="F94" s="13">
        <v>3715000</v>
      </c>
      <c r="G94" s="56">
        <v>3383000</v>
      </c>
      <c r="H94" s="13">
        <v>3320000</v>
      </c>
      <c r="I94" s="13">
        <v>2876000</v>
      </c>
      <c r="J94" s="13">
        <v>2577000</v>
      </c>
      <c r="K94"/>
      <c r="L94"/>
      <c r="M94"/>
      <c r="N94"/>
      <c r="O94"/>
      <c r="P94" s="10"/>
      <c r="S94" s="25" t="s">
        <v>26</v>
      </c>
      <c r="T94" s="25">
        <v>4059402</v>
      </c>
    </row>
    <row r="95" spans="3:20" ht="11.25" customHeight="1" x14ac:dyDescent="0.2">
      <c r="C95" s="39">
        <v>18082</v>
      </c>
      <c r="D95" s="3" t="s">
        <v>160</v>
      </c>
      <c r="E95"/>
      <c r="F95" s="13">
        <v>120000</v>
      </c>
      <c r="G95" s="56">
        <v>108000</v>
      </c>
      <c r="H95" s="13">
        <v>88000</v>
      </c>
      <c r="I95" s="13">
        <v>97000</v>
      </c>
      <c r="J95" s="13">
        <v>79000</v>
      </c>
      <c r="K95"/>
      <c r="L95"/>
      <c r="M95"/>
      <c r="N95"/>
      <c r="O95"/>
      <c r="P95" s="10"/>
      <c r="S95" s="25" t="s">
        <v>27</v>
      </c>
      <c r="T95" s="25">
        <v>4057080</v>
      </c>
    </row>
    <row r="96" spans="3:20" ht="11.25" customHeight="1" x14ac:dyDescent="0.2">
      <c r="C96" s="39">
        <v>845</v>
      </c>
      <c r="D96" s="3" t="s">
        <v>174</v>
      </c>
      <c r="E96"/>
      <c r="F96" s="13">
        <v>4110000</v>
      </c>
      <c r="G96" s="56">
        <v>3728000</v>
      </c>
      <c r="H96" s="13">
        <v>3428000</v>
      </c>
      <c r="I96" s="13">
        <v>2911000</v>
      </c>
      <c r="J96" s="13">
        <v>2654000</v>
      </c>
      <c r="K96"/>
      <c r="L96"/>
      <c r="M96"/>
      <c r="N96"/>
      <c r="O96"/>
      <c r="P96" s="10"/>
      <c r="S96" s="25" t="s">
        <v>28</v>
      </c>
      <c r="T96" s="25">
        <v>4057041</v>
      </c>
    </row>
    <row r="97" spans="3:20" ht="11.25" customHeight="1" x14ac:dyDescent="0.2">
      <c r="C97" s="39">
        <v>49691</v>
      </c>
      <c r="D97" s="32" t="s">
        <v>193</v>
      </c>
      <c r="E97"/>
      <c r="F97" s="13">
        <v>4570000</v>
      </c>
      <c r="G97" s="56">
        <v>4197000</v>
      </c>
      <c r="H97" s="13">
        <v>3683000</v>
      </c>
      <c r="I97" s="13">
        <v>3354000</v>
      </c>
      <c r="J97" s="13">
        <v>3141000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4570000</v>
      </c>
      <c r="G99" s="97">
        <v>4197000</v>
      </c>
      <c r="H99" s="96">
        <v>3683000</v>
      </c>
      <c r="I99" s="96">
        <v>3354000</v>
      </c>
      <c r="J99" s="96">
        <v>3141000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8680000</v>
      </c>
      <c r="G101" s="56">
        <v>7925000</v>
      </c>
      <c r="H101" s="13">
        <v>7111000</v>
      </c>
      <c r="I101" s="13">
        <v>6265000</v>
      </c>
      <c r="J101" s="13">
        <v>5795000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729000</v>
      </c>
      <c r="G104" s="56">
        <v>884000</v>
      </c>
      <c r="H104" s="13">
        <v>748000</v>
      </c>
      <c r="I104" s="13">
        <v>789000</v>
      </c>
      <c r="J104" s="13">
        <v>821000</v>
      </c>
      <c r="K104"/>
      <c r="L104"/>
      <c r="M104"/>
      <c r="N104"/>
      <c r="O104"/>
      <c r="P104" s="10"/>
      <c r="S104" s="25" t="s">
        <v>411</v>
      </c>
      <c r="T104" s="25">
        <v>4057043</v>
      </c>
    </row>
    <row r="105" spans="3:20" ht="11.25" customHeight="1" x14ac:dyDescent="0.2">
      <c r="C105" s="39">
        <v>4993</v>
      </c>
      <c r="D105" s="3" t="s">
        <v>169</v>
      </c>
      <c r="E105"/>
      <c r="F105" s="13">
        <v>-1208000</v>
      </c>
      <c r="G105" s="56">
        <v>-1245000</v>
      </c>
      <c r="H105" s="13">
        <v>-1137000</v>
      </c>
      <c r="I105" s="13">
        <v>-950000</v>
      </c>
      <c r="J105" s="13">
        <v>-875000</v>
      </c>
      <c r="K105"/>
      <c r="L105"/>
      <c r="M105"/>
      <c r="N105"/>
      <c r="O105"/>
      <c r="P105" s="10"/>
      <c r="S105" s="25" t="s">
        <v>262</v>
      </c>
      <c r="T105" s="25">
        <v>4057083</v>
      </c>
    </row>
    <row r="106" spans="3:20" ht="11.25" customHeight="1" x14ac:dyDescent="0.2">
      <c r="C106" s="39">
        <v>4992</v>
      </c>
      <c r="D106" s="3" t="s">
        <v>170</v>
      </c>
      <c r="E106"/>
      <c r="F106" s="13">
        <v>389000</v>
      </c>
      <c r="G106" s="56">
        <v>481000</v>
      </c>
      <c r="H106" s="13">
        <v>401000</v>
      </c>
      <c r="I106" s="13">
        <v>156000</v>
      </c>
      <c r="J106" s="13">
        <v>22000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-90000</v>
      </c>
      <c r="G108" s="56">
        <v>120000</v>
      </c>
      <c r="H108" s="13">
        <v>12000</v>
      </c>
      <c r="I108" s="13">
        <v>-5000</v>
      </c>
      <c r="J108" s="13">
        <v>-32000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3.3908869912111199</v>
      </c>
      <c r="G111" s="55">
        <v>3.1492510377188201</v>
      </c>
      <c r="H111" s="14">
        <v>3.5597745476119802</v>
      </c>
      <c r="I111" s="14">
        <v>3.3487575895364698</v>
      </c>
      <c r="J111" s="14">
        <v>3.46559801320765</v>
      </c>
      <c r="K111"/>
      <c r="L111"/>
      <c r="M111"/>
      <c r="N111"/>
      <c r="O111"/>
      <c r="P111" s="10"/>
      <c r="S111" s="25" t="s">
        <v>292</v>
      </c>
      <c r="T111" s="25">
        <v>4062444</v>
      </c>
    </row>
    <row r="112" spans="3:20" ht="11.25" customHeight="1" x14ac:dyDescent="0.2">
      <c r="C112" s="39">
        <v>284</v>
      </c>
      <c r="D112" s="3" t="s">
        <v>167</v>
      </c>
      <c r="E112"/>
      <c r="F112" s="14">
        <v>9.3015303069163</v>
      </c>
      <c r="G112" s="55">
        <v>8.9481443497211703</v>
      </c>
      <c r="H112" s="14">
        <v>10.3044831657662</v>
      </c>
      <c r="I112" s="14">
        <v>9.6877780786938494</v>
      </c>
      <c r="J112" s="14">
        <v>10.3676812022458</v>
      </c>
      <c r="K112"/>
      <c r="L112"/>
      <c r="M112"/>
      <c r="N112"/>
      <c r="O112"/>
      <c r="P112" s="10"/>
      <c r="S112" s="25" t="s">
        <v>36</v>
      </c>
      <c r="T112" s="25">
        <v>4057103</v>
      </c>
    </row>
    <row r="113" spans="2:20" ht="11.25" customHeight="1" x14ac:dyDescent="0.2">
      <c r="C113" s="39">
        <v>18791</v>
      </c>
      <c r="D113" s="76" t="s">
        <v>173</v>
      </c>
      <c r="E113" s="61"/>
      <c r="F113" s="100">
        <v>4.8709874792938299</v>
      </c>
      <c r="G113" s="101">
        <v>4.6660873053011596</v>
      </c>
      <c r="H113" s="100">
        <v>5.3775487340353996</v>
      </c>
      <c r="I113" s="100">
        <v>5.2343325389857398</v>
      </c>
      <c r="J113" s="100">
        <v>5.4951447621604697</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8FFAD889-3C30-4F00-A3EA-729CFEC2464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256BE-74E9-4BBA-8EA7-1B26C5E56B94}">
  <sheetPr codeName="Sheet49">
    <outlinePr summaryRight="0"/>
    <pageSetUpPr autoPageBreaks="0"/>
  </sheetPr>
  <dimension ref="A1:AB460"/>
  <sheetViews>
    <sheetView showGridLines="0" topLeftCell="A6" zoomScaleNormal="100" workbookViewId="0">
      <selection activeCell="G13" sqref="G13"/>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44</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FirstEnergy Corp.</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_xll.SNL.Clients.Office.Excel.Functions.SNLTable(1,FE!F20:G20,FE!C24:C35,FE!F21:G21,,"Options:Curr=USD,Mag=SNLstandard,ConvMethod=SNLrecommended")</f>
        <v>SNLTable</v>
      </c>
      <c r="D20" s="10"/>
      <c r="E20" s="10"/>
      <c r="F20" s="22">
        <f>VLOOKUP(V40,S:T,2,FALSE)</f>
        <v>4056944</v>
      </c>
      <c r="G20" s="51">
        <f>F20</f>
        <v>4056944</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386</v>
      </c>
      <c r="G24" s="73" t="s">
        <v>374</v>
      </c>
      <c r="H24" s="129"/>
      <c r="I24"/>
      <c r="J24"/>
      <c r="K24"/>
      <c r="L24"/>
      <c r="M24"/>
      <c r="N24"/>
      <c r="O24"/>
      <c r="P24" s="10"/>
      <c r="V24" t="str">
        <f>SUBSTITUTE(Company_Name,"&amp;","&amp;amp;")</f>
        <v>FirstEnergy Corp.</v>
      </c>
    </row>
    <row r="25" spans="3:27" ht="11.25" customHeight="1" x14ac:dyDescent="0.2">
      <c r="C25" s="39">
        <v>44942</v>
      </c>
      <c r="D25" s="23" t="s">
        <v>127</v>
      </c>
      <c r="E25" s="10"/>
      <c r="F25" s="74" t="s">
        <v>285</v>
      </c>
      <c r="G25" s="75" t="s">
        <v>376</v>
      </c>
      <c r="H25" s="129"/>
      <c r="I25"/>
      <c r="J25"/>
      <c r="K25"/>
      <c r="L25"/>
      <c r="M25"/>
      <c r="N25"/>
      <c r="O25"/>
      <c r="P25" s="10"/>
    </row>
    <row r="26" spans="3:27" ht="11.25" customHeight="1" x14ac:dyDescent="0.2">
      <c r="C26" s="39">
        <v>44944</v>
      </c>
      <c r="D26" s="76" t="s">
        <v>126</v>
      </c>
      <c r="E26" s="61"/>
      <c r="F26" s="77">
        <v>44508</v>
      </c>
      <c r="G26" s="78">
        <v>44159</v>
      </c>
      <c r="H26" s="130"/>
      <c r="I26" s="10"/>
      <c r="J26"/>
      <c r="K26"/>
      <c r="L26"/>
      <c r="M26"/>
      <c r="N26" s="4"/>
      <c r="O26" s="4"/>
      <c r="P26" s="44"/>
      <c r="Q26" s="44"/>
    </row>
    <row r="27" spans="3:27" ht="11.25" customHeight="1" x14ac:dyDescent="0.2">
      <c r="C27" s="39">
        <v>44949</v>
      </c>
      <c r="D27" s="2" t="s">
        <v>131</v>
      </c>
      <c r="E27"/>
      <c r="F27" s="24" t="s">
        <v>406</v>
      </c>
      <c r="G27" s="52" t="s">
        <v>401</v>
      </c>
      <c r="H27" s="129"/>
      <c r="I27"/>
      <c r="J27"/>
      <c r="K27"/>
      <c r="L27"/>
      <c r="M27"/>
      <c r="N27"/>
      <c r="O27"/>
      <c r="P27" s="10"/>
    </row>
    <row r="28" spans="3:27" ht="11.25" customHeight="1" x14ac:dyDescent="0.2">
      <c r="C28" s="39">
        <v>44950</v>
      </c>
      <c r="D28" s="3" t="s">
        <v>127</v>
      </c>
      <c r="E28"/>
      <c r="F28" s="24" t="s">
        <v>375</v>
      </c>
      <c r="G28" s="52" t="s">
        <v>375</v>
      </c>
      <c r="H28" s="129"/>
      <c r="I28"/>
      <c r="J28"/>
      <c r="K28"/>
      <c r="L28"/>
      <c r="M28"/>
      <c r="N28"/>
      <c r="O28"/>
      <c r="P28" s="10"/>
    </row>
    <row r="29" spans="3:27" ht="11.25" customHeight="1" x14ac:dyDescent="0.2">
      <c r="C29" s="48">
        <v>44952</v>
      </c>
      <c r="D29" s="76" t="s">
        <v>126</v>
      </c>
      <c r="E29" s="61"/>
      <c r="F29" s="77">
        <v>44159</v>
      </c>
      <c r="G29" s="78">
        <v>44159</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_xll.SNL.Clients.Office.Excel.Functions.SNLTable(1,FE!F36:J36,FE!C41:C113,FE!F37:J37,,"Options:Curr=USD,Mag=SNLstandard,ConvMethod=SNLrecommended")</f>
        <v>SNLTable</v>
      </c>
      <c r="E36"/>
      <c r="F36" s="11">
        <f>F20</f>
        <v>4056944</v>
      </c>
      <c r="G36" s="54">
        <f>F20</f>
        <v>4056944</v>
      </c>
      <c r="H36" s="11">
        <f>F20</f>
        <v>4056944</v>
      </c>
      <c r="I36" s="11">
        <f>F20</f>
        <v>4056944</v>
      </c>
      <c r="J36" s="11">
        <f>F20</f>
        <v>4056944</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FirstEnergy Corp.</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26.416760559091301</v>
      </c>
      <c r="G42" s="55">
        <v>22.602204940816399</v>
      </c>
      <c r="H42" s="31">
        <v>24.693761948594499</v>
      </c>
      <c r="I42" s="14">
        <v>25.621247815183501</v>
      </c>
      <c r="J42" s="14">
        <v>16.723476778866601</v>
      </c>
      <c r="K42"/>
      <c r="L42"/>
      <c r="M42"/>
      <c r="N42"/>
      <c r="O42"/>
      <c r="P42" s="10"/>
      <c r="S42" s="25" t="s">
        <v>336</v>
      </c>
      <c r="T42" s="25">
        <v>4056935</v>
      </c>
      <c r="V42" s="8" t="str">
        <f>_xll.SNL.Clients.Office.Excel.Functions.SNLTable(1,FE!X42,FE!W48:W56,FE!X43,,"Options:Curr=USD,Mag=SNLstandard,ConvMethod=SNLrecommended")</f>
        <v>SNLTable</v>
      </c>
      <c r="W42" s="3"/>
      <c r="X42" s="7">
        <f>F36</f>
        <v>4056944</v>
      </c>
    </row>
    <row r="43" spans="3:24" ht="11.25" customHeight="1" x14ac:dyDescent="0.2">
      <c r="C43" s="39">
        <v>18869</v>
      </c>
      <c r="D43" s="3" t="s">
        <v>197</v>
      </c>
      <c r="E43"/>
      <c r="F43" s="14">
        <v>0</v>
      </c>
      <c r="G43" s="55">
        <v>0</v>
      </c>
      <c r="H43" s="31">
        <v>0</v>
      </c>
      <c r="I43" s="14">
        <v>0.26977733870354897</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73.583239440908699</v>
      </c>
      <c r="G44" s="55">
        <v>77.397795059183593</v>
      </c>
      <c r="H44" s="31">
        <v>75.306238051405501</v>
      </c>
      <c r="I44" s="14">
        <v>74.108974846112901</v>
      </c>
      <c r="J44" s="14">
        <v>83.276523221133402</v>
      </c>
      <c r="K44"/>
      <c r="L44"/>
      <c r="M44"/>
      <c r="N44"/>
      <c r="O44"/>
      <c r="P44" s="10"/>
      <c r="S44" s="25" t="s">
        <v>409</v>
      </c>
      <c r="T44" s="25">
        <v>4024697</v>
      </c>
      <c r="V44" s="3"/>
      <c r="W44" s="3"/>
      <c r="X44" s="7">
        <v>1</v>
      </c>
    </row>
    <row r="45" spans="3:24" ht="11.25" customHeight="1" x14ac:dyDescent="0.2">
      <c r="C45" s="39">
        <v>18861</v>
      </c>
      <c r="D45" s="3" t="s">
        <v>164</v>
      </c>
      <c r="E45"/>
      <c r="F45" s="14">
        <v>68.573951703766895</v>
      </c>
      <c r="G45" s="55">
        <v>69.939723289297007</v>
      </c>
      <c r="H45" s="31">
        <v>70.307300148693599</v>
      </c>
      <c r="I45" s="14">
        <v>67.448134356713993</v>
      </c>
      <c r="J45" s="14">
        <v>79.620792501065196</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1.51270815074496</v>
      </c>
      <c r="G47" s="55">
        <v>2.03004694835681</v>
      </c>
      <c r="H47" s="14">
        <v>2.4298160696998998</v>
      </c>
      <c r="I47" s="14">
        <v>2.2419354838709702</v>
      </c>
      <c r="J47" s="14">
        <v>2.4159203980099502</v>
      </c>
      <c r="K47"/>
      <c r="L47"/>
      <c r="M47"/>
      <c r="N47"/>
      <c r="O47"/>
      <c r="P47" s="10"/>
      <c r="S47" s="25" t="s">
        <v>216</v>
      </c>
      <c r="T47" s="25">
        <v>4056955</v>
      </c>
      <c r="V47" s="3"/>
      <c r="W47" s="3"/>
      <c r="X47" s="7"/>
    </row>
    <row r="48" spans="3:24" ht="11.25" customHeight="1" x14ac:dyDescent="0.2">
      <c r="C48" s="39">
        <v>18778</v>
      </c>
      <c r="D48" s="3" t="s">
        <v>198</v>
      </c>
      <c r="E48"/>
      <c r="F48" s="14">
        <v>1.51270815074496</v>
      </c>
      <c r="G48" s="55">
        <v>2.03004694835681</v>
      </c>
      <c r="H48" s="14">
        <v>2.4204435872709702</v>
      </c>
      <c r="I48" s="14">
        <v>1.68712070128119</v>
      </c>
      <c r="J48" s="14">
        <v>2.4159203980099502</v>
      </c>
      <c r="K48" s="4"/>
      <c r="L48" s="4"/>
      <c r="M48" s="4"/>
      <c r="N48" s="4"/>
      <c r="O48" s="4"/>
      <c r="P48" s="44"/>
      <c r="Q48" s="44"/>
      <c r="S48" s="25" t="s">
        <v>5</v>
      </c>
      <c r="T48" s="25">
        <v>4022309</v>
      </c>
      <c r="V48" s="17" t="s">
        <v>175</v>
      </c>
      <c r="W48" s="114">
        <v>7597</v>
      </c>
      <c r="X48" s="20">
        <v>1606000</v>
      </c>
    </row>
    <row r="49" spans="3:28" ht="11.25" customHeight="1" x14ac:dyDescent="0.2">
      <c r="C49" s="39">
        <v>7270</v>
      </c>
      <c r="D49" s="3" t="s">
        <v>149</v>
      </c>
      <c r="E49"/>
      <c r="F49" s="14">
        <v>3.56822262118492</v>
      </c>
      <c r="G49" s="55">
        <v>3.3172613307618102</v>
      </c>
      <c r="H49" s="14">
        <v>3.32075471698113</v>
      </c>
      <c r="I49" s="14">
        <v>3.4138559708295402</v>
      </c>
      <c r="J49" s="14">
        <v>3.48279352226721</v>
      </c>
      <c r="K49"/>
      <c r="L49"/>
      <c r="M49"/>
      <c r="N49"/>
      <c r="O49"/>
      <c r="P49" s="10"/>
      <c r="S49" s="25" t="s">
        <v>6</v>
      </c>
      <c r="T49" s="25">
        <v>4057038</v>
      </c>
      <c r="V49" s="17" t="s">
        <v>176</v>
      </c>
      <c r="W49" s="114">
        <v>7598</v>
      </c>
      <c r="X49" s="20">
        <v>353000</v>
      </c>
    </row>
    <row r="50" spans="3:28" ht="11.25" customHeight="1" x14ac:dyDescent="0.2">
      <c r="C50" s="39">
        <v>11512</v>
      </c>
      <c r="D50" s="3" t="s">
        <v>199</v>
      </c>
      <c r="E50"/>
      <c r="F50" s="14">
        <v>3.6768402154398601</v>
      </c>
      <c r="G50" s="55">
        <v>3.3172613307618102</v>
      </c>
      <c r="H50" s="14">
        <v>3.3076162215628102</v>
      </c>
      <c r="I50" s="14">
        <v>2.5580601092896198</v>
      </c>
      <c r="J50" s="14">
        <v>3.5242914979757098</v>
      </c>
      <c r="K50"/>
      <c r="L50"/>
      <c r="M50"/>
      <c r="N50"/>
      <c r="O50"/>
      <c r="P50" s="10"/>
      <c r="S50" s="25" t="s">
        <v>270</v>
      </c>
      <c r="T50" s="25">
        <v>4135391</v>
      </c>
      <c r="V50" s="18" t="s">
        <v>177</v>
      </c>
      <c r="W50" s="115">
        <v>7599</v>
      </c>
      <c r="X50" s="20">
        <v>1251000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2028000</v>
      </c>
    </row>
    <row r="52" spans="3:28" ht="11.25" customHeight="1" x14ac:dyDescent="0.2">
      <c r="C52" s="39">
        <v>18788</v>
      </c>
      <c r="D52" s="3" t="s">
        <v>211</v>
      </c>
      <c r="E52"/>
      <c r="F52" s="14">
        <v>6.07905660377358</v>
      </c>
      <c r="G52" s="55">
        <v>6.5214026162790697</v>
      </c>
      <c r="H52" s="14">
        <v>6.1966581937798999</v>
      </c>
      <c r="I52" s="14">
        <v>5.2597129506008002</v>
      </c>
      <c r="J52" s="14">
        <v>6.4802746294681803</v>
      </c>
      <c r="K52"/>
      <c r="L52"/>
      <c r="M52"/>
      <c r="N52"/>
      <c r="O52"/>
      <c r="P52" s="10"/>
      <c r="S52" s="25" t="s">
        <v>7</v>
      </c>
      <c r="T52" s="25">
        <v>4007308</v>
      </c>
      <c r="V52" s="19" t="s">
        <v>179</v>
      </c>
      <c r="W52" s="114">
        <v>7601</v>
      </c>
      <c r="X52" s="20">
        <v>1081000</v>
      </c>
    </row>
    <row r="53" spans="3:28" ht="11.25" customHeight="1" x14ac:dyDescent="0.2">
      <c r="C53" s="39">
        <v>18794</v>
      </c>
      <c r="D53" s="3" t="s">
        <v>200</v>
      </c>
      <c r="E53"/>
      <c r="F53" s="14">
        <v>3.1673970201577601</v>
      </c>
      <c r="G53" s="55">
        <v>2.3661971830985902</v>
      </c>
      <c r="H53" s="14">
        <v>3.27008712487899</v>
      </c>
      <c r="I53" s="14">
        <v>2.5188172043010799</v>
      </c>
      <c r="J53" s="14">
        <v>4.7213930348258701</v>
      </c>
      <c r="K53"/>
      <c r="L53"/>
      <c r="M53"/>
      <c r="N53"/>
      <c r="O53"/>
      <c r="P53" s="10"/>
      <c r="S53" s="25" t="s">
        <v>218</v>
      </c>
      <c r="T53" s="25">
        <v>4272394</v>
      </c>
      <c r="V53" s="17" t="s">
        <v>180</v>
      </c>
      <c r="W53" s="114">
        <v>7602</v>
      </c>
      <c r="X53" s="20">
        <v>17672000</v>
      </c>
    </row>
    <row r="54" spans="3:28" ht="11.25" customHeight="1" x14ac:dyDescent="0.2">
      <c r="C54" s="39">
        <v>18792</v>
      </c>
      <c r="D54" s="3" t="s">
        <v>201</v>
      </c>
      <c r="E54"/>
      <c r="F54" s="14">
        <v>10.234126860962</v>
      </c>
      <c r="G54" s="55">
        <v>6.4857997760058801</v>
      </c>
      <c r="H54" s="14">
        <v>11.3166800383657</v>
      </c>
      <c r="I54" s="14">
        <v>8.6050983303824697</v>
      </c>
      <c r="J54" s="14">
        <v>16.772334617044802</v>
      </c>
      <c r="K54"/>
      <c r="L54"/>
      <c r="M54"/>
      <c r="N54"/>
      <c r="O54"/>
      <c r="P54" s="10"/>
      <c r="S54" s="25" t="s">
        <v>8</v>
      </c>
      <c r="T54" s="25">
        <v>4006321</v>
      </c>
      <c r="V54" s="26" t="s">
        <v>184</v>
      </c>
      <c r="W54" s="116"/>
      <c r="X54" s="20"/>
    </row>
    <row r="55" spans="3:28" ht="11.25" customHeight="1" x14ac:dyDescent="0.2">
      <c r="C55" s="39">
        <v>11576</v>
      </c>
      <c r="D55" s="3" t="s">
        <v>202</v>
      </c>
      <c r="E55"/>
      <c r="F55" s="14">
        <v>3.5233393177737899</v>
      </c>
      <c r="G55" s="55">
        <v>2.3722275795564101</v>
      </c>
      <c r="H55" s="14">
        <v>3.44985104270109</v>
      </c>
      <c r="I55" s="14">
        <v>2.28532360984503</v>
      </c>
      <c r="J55" s="14">
        <v>4.8542510121457498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44</v>
      </c>
    </row>
    <row r="57" spans="3:28" ht="11.25" customHeight="1" x14ac:dyDescent="0.2">
      <c r="C57" s="39">
        <v>6419</v>
      </c>
      <c r="D57" s="3" t="s">
        <v>165</v>
      </c>
      <c r="E57"/>
      <c r="F57" s="14">
        <v>0.73301630434782605</v>
      </c>
      <c r="G57" s="55">
        <v>0.74220623501199001</v>
      </c>
      <c r="H57" s="14">
        <v>0.50267379679144397</v>
      </c>
      <c r="I57" s="14">
        <v>0.51618472162278795</v>
      </c>
      <c r="J57" s="14">
        <v>0.75613907123753998</v>
      </c>
      <c r="K57"/>
      <c r="L57"/>
      <c r="M57"/>
      <c r="N57"/>
      <c r="O57"/>
      <c r="P57" s="10"/>
      <c r="S57" s="25" t="s">
        <v>339</v>
      </c>
      <c r="T57" s="25">
        <v>4963960</v>
      </c>
    </row>
    <row r="58" spans="3:28" ht="11.25" customHeight="1" x14ac:dyDescent="0.2">
      <c r="C58" s="39">
        <v>4963</v>
      </c>
      <c r="D58" s="3" t="s">
        <v>203</v>
      </c>
      <c r="E58"/>
      <c r="F58" s="14">
        <v>2.7854755043227701</v>
      </c>
      <c r="G58" s="55">
        <v>3.4243471051540699</v>
      </c>
      <c r="H58" s="14">
        <v>3.04960573476703</v>
      </c>
      <c r="I58" s="14">
        <v>2.8623422365717599</v>
      </c>
      <c r="J58" s="14">
        <v>4.9796178343949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1606000</v>
      </c>
      <c r="G61" s="56">
        <v>2346000</v>
      </c>
      <c r="H61" s="13">
        <v>1380000</v>
      </c>
      <c r="I61" s="13">
        <v>1753000</v>
      </c>
      <c r="J61" s="13">
        <v>858000</v>
      </c>
      <c r="K61"/>
      <c r="L61"/>
      <c r="M61"/>
      <c r="N61"/>
      <c r="O61"/>
      <c r="P61" s="10"/>
      <c r="S61" s="25" t="s">
        <v>410</v>
      </c>
      <c r="T61" s="25">
        <v>4086899</v>
      </c>
      <c r="V61" s="28" t="s">
        <v>149</v>
      </c>
      <c r="X61" s="27">
        <f>IF(ISNUMBER(F49),F49,NA())</f>
        <v>3.56822262118492</v>
      </c>
      <c r="Y61" s="27">
        <f>IF(ISNUMBER(G49),G49,NA())</f>
        <v>3.3172613307618102</v>
      </c>
      <c r="Z61" s="27">
        <f>IF(ISNUMBER(H49),H49,NA())</f>
        <v>3.32075471698113</v>
      </c>
      <c r="AA61" s="27">
        <f>IF(ISNUMBER(I49),I49,NA())</f>
        <v>3.4138559708295402</v>
      </c>
      <c r="AB61" s="27">
        <f>IF(ISNUMBER(J49),J49,NA())</f>
        <v>3.48279352226721</v>
      </c>
    </row>
    <row r="62" spans="3:28" ht="11.25" customHeight="1" x14ac:dyDescent="0.2">
      <c r="C62" s="39">
        <v>7598</v>
      </c>
      <c r="D62" s="3" t="s">
        <v>205</v>
      </c>
      <c r="E62"/>
      <c r="F62" s="13">
        <v>353000</v>
      </c>
      <c r="G62" s="56">
        <v>1158000</v>
      </c>
      <c r="H62" s="13">
        <v>899000</v>
      </c>
      <c r="I62" s="13">
        <v>883000</v>
      </c>
      <c r="J62" s="13">
        <v>1290000</v>
      </c>
      <c r="K62"/>
      <c r="L62"/>
      <c r="M62"/>
      <c r="N62"/>
      <c r="O62"/>
      <c r="P62" s="10"/>
      <c r="S62" s="25" t="s">
        <v>11</v>
      </c>
      <c r="T62" s="25">
        <v>4056975</v>
      </c>
      <c r="V62" s="118" t="s">
        <v>188</v>
      </c>
    </row>
    <row r="63" spans="3:28" ht="11.25" customHeight="1" x14ac:dyDescent="0.2">
      <c r="C63" s="39">
        <v>7599</v>
      </c>
      <c r="D63" s="3" t="s">
        <v>206</v>
      </c>
      <c r="E63"/>
      <c r="F63" s="13">
        <v>1251000</v>
      </c>
      <c r="G63" s="56">
        <v>1202000</v>
      </c>
      <c r="H63" s="13">
        <v>1157000</v>
      </c>
      <c r="I63" s="13">
        <v>148000</v>
      </c>
      <c r="J63" s="13">
        <v>1299000</v>
      </c>
      <c r="K63"/>
      <c r="L63"/>
      <c r="M63"/>
      <c r="N63"/>
      <c r="O63"/>
      <c r="P63" s="10"/>
      <c r="S63" s="25" t="s">
        <v>271</v>
      </c>
      <c r="T63" s="25">
        <v>4098671</v>
      </c>
      <c r="V63" s="28" t="s">
        <v>189</v>
      </c>
    </row>
    <row r="64" spans="3:28" ht="11.25" customHeight="1" x14ac:dyDescent="0.2">
      <c r="C64" s="39">
        <v>7600</v>
      </c>
      <c r="D64" s="3" t="s">
        <v>207</v>
      </c>
      <c r="E64"/>
      <c r="F64" s="13">
        <v>2028000</v>
      </c>
      <c r="G64" s="56">
        <v>1250000</v>
      </c>
      <c r="H64" s="13">
        <v>1202000</v>
      </c>
      <c r="I64" s="13">
        <v>1156000</v>
      </c>
      <c r="J64" s="13">
        <v>2047000</v>
      </c>
      <c r="K64"/>
      <c r="L64"/>
      <c r="M64"/>
      <c r="N64"/>
      <c r="O64"/>
      <c r="P64" s="10"/>
      <c r="S64" s="25" t="s">
        <v>396</v>
      </c>
      <c r="T64" s="25">
        <v>4545218</v>
      </c>
      <c r="V64" s="28" t="s">
        <v>190</v>
      </c>
    </row>
    <row r="65" spans="3:28" ht="11.25" customHeight="1" x14ac:dyDescent="0.2">
      <c r="C65" s="39">
        <v>7601</v>
      </c>
      <c r="D65" s="3" t="s">
        <v>208</v>
      </c>
      <c r="E65"/>
      <c r="F65" s="13">
        <v>1081000</v>
      </c>
      <c r="G65" s="56">
        <v>2027000</v>
      </c>
      <c r="H65" s="13">
        <v>1250000</v>
      </c>
      <c r="I65" s="13">
        <v>1202000</v>
      </c>
      <c r="J65" s="13">
        <v>1441000</v>
      </c>
      <c r="K65"/>
      <c r="L65"/>
      <c r="M65"/>
      <c r="N65"/>
      <c r="O65"/>
      <c r="P65" s="10"/>
      <c r="S65" s="25" t="s">
        <v>219</v>
      </c>
      <c r="T65" s="25">
        <v>4057157</v>
      </c>
      <c r="V65" s="28" t="s">
        <v>165</v>
      </c>
      <c r="X65" s="27">
        <f>IF(ISNUMBER(F57),F57,NA())</f>
        <v>0.73301630434782605</v>
      </c>
      <c r="Y65" s="27">
        <f>IF(ISNUMBER(G57),G57,NA())</f>
        <v>0.74220623501199001</v>
      </c>
      <c r="Z65" s="27">
        <f>IF(ISNUMBER(H57),H57,NA())</f>
        <v>0.50267379679144397</v>
      </c>
      <c r="AA65" s="27">
        <f>IF(ISNUMBER(I57),I57,NA())</f>
        <v>0.51618472162278795</v>
      </c>
      <c r="AB65" s="27">
        <f>IF(ISNUMBER(J57),J57,NA())</f>
        <v>0.75613907123753998</v>
      </c>
    </row>
    <row r="66" spans="3:28" ht="11.25" customHeight="1" x14ac:dyDescent="0.2">
      <c r="C66" s="39">
        <v>7602</v>
      </c>
      <c r="D66" s="3" t="s">
        <v>209</v>
      </c>
      <c r="E66"/>
      <c r="F66" s="13">
        <v>17672000</v>
      </c>
      <c r="G66" s="56">
        <v>16494000</v>
      </c>
      <c r="H66" s="13">
        <v>15109796</v>
      </c>
      <c r="I66" s="13">
        <v>14361683</v>
      </c>
      <c r="J66" s="13">
        <v>12610000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26.416760559091301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11132000</v>
      </c>
      <c r="G69" s="56">
        <v>10790000</v>
      </c>
      <c r="H69" s="13">
        <v>11035000</v>
      </c>
      <c r="I69" s="13">
        <v>11261000</v>
      </c>
      <c r="J69" s="13">
        <v>10928000</v>
      </c>
      <c r="K69" s="4"/>
      <c r="L69" s="4"/>
      <c r="M69" s="4"/>
      <c r="N69"/>
      <c r="O69"/>
      <c r="P69" s="10"/>
      <c r="S69" s="25" t="s">
        <v>341</v>
      </c>
      <c r="T69" s="25">
        <v>4057049</v>
      </c>
      <c r="V69" s="28" t="str">
        <f>"Total Debt -"</f>
        <v>Total Debt -</v>
      </c>
      <c r="X69" s="47">
        <f>F44</f>
        <v>73.583239440908699</v>
      </c>
    </row>
    <row r="70" spans="3:28" ht="11.25" customHeight="1" x14ac:dyDescent="0.2">
      <c r="C70" s="39">
        <v>18630</v>
      </c>
      <c r="D70" s="3" t="s">
        <v>136</v>
      </c>
      <c r="F70" s="13">
        <v>3445000</v>
      </c>
      <c r="G70" s="56">
        <v>3070000</v>
      </c>
      <c r="H70" s="13">
        <v>3424000</v>
      </c>
      <c r="I70" s="13">
        <v>3647000</v>
      </c>
      <c r="J70" s="13">
        <v>3423000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6.07905660377358</v>
      </c>
      <c r="Y71" s="27">
        <f>IF(ISNUMBER(G52),G52,NA())</f>
        <v>6.5214026162790697</v>
      </c>
      <c r="Z71" s="27">
        <f>IF(ISNUMBER(H52),H52,NA())</f>
        <v>6.1966581937798999</v>
      </c>
      <c r="AA71" s="27">
        <f>IF(ISNUMBER(I52),I52,NA())</f>
        <v>5.2597129506008002</v>
      </c>
      <c r="AB71" s="27">
        <f>IF(ISNUMBER(J52),J52,NA())</f>
        <v>6.4802746294681803</v>
      </c>
    </row>
    <row r="72" spans="3:28" ht="11.25" customHeight="1" x14ac:dyDescent="0.2">
      <c r="C72" s="39">
        <v>18632</v>
      </c>
      <c r="D72" s="3" t="s">
        <v>138</v>
      </c>
      <c r="E72" s="5"/>
      <c r="F72" s="13">
        <v>3196000</v>
      </c>
      <c r="G72" s="56">
        <v>3291000</v>
      </c>
      <c r="H72" s="13">
        <v>2952000</v>
      </c>
      <c r="I72" s="13">
        <v>3133000</v>
      </c>
      <c r="J72" s="13">
        <v>2761000</v>
      </c>
      <c r="K72"/>
      <c r="L72"/>
      <c r="M72"/>
      <c r="N72"/>
      <c r="O72"/>
      <c r="P72" s="10"/>
      <c r="S72" s="25" t="s">
        <v>272</v>
      </c>
      <c r="T72" s="25">
        <v>4082886</v>
      </c>
    </row>
    <row r="73" spans="3:28" ht="11.25" customHeight="1" x14ac:dyDescent="0.2">
      <c r="C73" s="39">
        <v>18636</v>
      </c>
      <c r="D73" s="3" t="s">
        <v>139</v>
      </c>
      <c r="F73" s="13">
        <v>1571000</v>
      </c>
      <c r="G73" s="56">
        <v>1221000</v>
      </c>
      <c r="H73" s="13">
        <v>1141000</v>
      </c>
      <c r="I73" s="13">
        <v>986000</v>
      </c>
      <c r="J73" s="13">
        <v>1335000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9285000</v>
      </c>
      <c r="G75" s="56">
        <v>8628000</v>
      </c>
      <c r="H75" s="13">
        <v>8525000</v>
      </c>
      <c r="I75" s="13">
        <v>8759000</v>
      </c>
      <c r="J75" s="13">
        <v>8459000</v>
      </c>
      <c r="K75"/>
      <c r="L75"/>
      <c r="M75"/>
      <c r="N75"/>
      <c r="O75"/>
      <c r="P75" s="10"/>
      <c r="S75" s="25" t="s">
        <v>16</v>
      </c>
      <c r="T75" s="25">
        <v>4056958</v>
      </c>
    </row>
    <row r="76" spans="3:28" ht="11.25" customHeight="1" x14ac:dyDescent="0.2">
      <c r="C76" s="39">
        <v>6200</v>
      </c>
      <c r="D76" s="3" t="s">
        <v>142</v>
      </c>
      <c r="F76" s="13">
        <v>3975000</v>
      </c>
      <c r="G76" s="56">
        <v>3440000</v>
      </c>
      <c r="H76" s="13">
        <v>3344000</v>
      </c>
      <c r="I76" s="13">
        <v>3745000</v>
      </c>
      <c r="J76" s="13">
        <v>3441000</v>
      </c>
      <c r="K76"/>
      <c r="L76"/>
      <c r="M76"/>
      <c r="N76"/>
      <c r="O76"/>
      <c r="P76" s="10"/>
      <c r="S76" s="25" t="s">
        <v>313</v>
      </c>
      <c r="T76" s="25">
        <v>4246977</v>
      </c>
    </row>
    <row r="77" spans="3:28" ht="11.25" customHeight="1" x14ac:dyDescent="0.2">
      <c r="C77" s="39">
        <v>28017</v>
      </c>
      <c r="D77" s="3" t="s">
        <v>151</v>
      </c>
      <c r="E77"/>
      <c r="F77" s="13">
        <v>4096000</v>
      </c>
      <c r="G77" s="56">
        <v>3440000</v>
      </c>
      <c r="H77" s="13">
        <v>3344000</v>
      </c>
      <c r="I77" s="13">
        <v>3745000</v>
      </c>
      <c r="J77" s="13">
        <v>3482000</v>
      </c>
      <c r="K77"/>
      <c r="L77"/>
      <c r="M77"/>
      <c r="N77"/>
      <c r="O77"/>
      <c r="P77" s="10"/>
      <c r="S77" s="25" t="s">
        <v>273</v>
      </c>
      <c r="T77" s="25">
        <v>4142320</v>
      </c>
    </row>
    <row r="78" spans="3:28" ht="11.25" customHeight="1" x14ac:dyDescent="0.2">
      <c r="C78" s="39">
        <v>4424</v>
      </c>
      <c r="D78" s="3" t="s">
        <v>143</v>
      </c>
      <c r="F78" s="13">
        <v>1559000</v>
      </c>
      <c r="G78" s="56">
        <v>1129000</v>
      </c>
      <c r="H78" s="13">
        <v>1117000</v>
      </c>
      <c r="I78" s="13">
        <v>1512000</v>
      </c>
      <c r="J78" s="13">
        <v>1426000</v>
      </c>
      <c r="K78"/>
      <c r="L78"/>
      <c r="M78"/>
      <c r="N78"/>
      <c r="O78"/>
      <c r="P78" s="10"/>
      <c r="S78" s="25" t="s">
        <v>274</v>
      </c>
      <c r="T78" s="25">
        <v>4237697</v>
      </c>
    </row>
    <row r="79" spans="3:28" ht="11.25" customHeight="1" x14ac:dyDescent="0.2">
      <c r="C79" s="39">
        <v>4427</v>
      </c>
      <c r="D79" s="3" t="s">
        <v>144</v>
      </c>
      <c r="F79" s="13">
        <v>320000</v>
      </c>
      <c r="G79" s="56">
        <v>126000</v>
      </c>
      <c r="H79" s="13">
        <v>213000</v>
      </c>
      <c r="I79" s="13">
        <v>490000</v>
      </c>
      <c r="J79" s="13">
        <v>1715000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1239000</v>
      </c>
      <c r="G81" s="93">
        <v>1003000</v>
      </c>
      <c r="H81" s="92">
        <v>904000</v>
      </c>
      <c r="I81" s="92">
        <v>1022000</v>
      </c>
      <c r="J81" s="92">
        <v>-289000</v>
      </c>
      <c r="K81"/>
      <c r="L81"/>
      <c r="M81"/>
      <c r="N81"/>
      <c r="O81"/>
      <c r="P81" s="10"/>
      <c r="S81" s="25" t="s">
        <v>276</v>
      </c>
      <c r="T81" s="25">
        <v>4276419</v>
      </c>
    </row>
    <row r="82" spans="3:20" ht="11.25" customHeight="1" x14ac:dyDescent="0.2">
      <c r="C82" s="39">
        <v>833</v>
      </c>
      <c r="D82" s="94" t="s">
        <v>147</v>
      </c>
      <c r="E82" s="95"/>
      <c r="F82" s="96">
        <v>1283000</v>
      </c>
      <c r="G82" s="97">
        <v>1079000</v>
      </c>
      <c r="H82" s="96">
        <v>912000</v>
      </c>
      <c r="I82" s="96">
        <v>1348000</v>
      </c>
      <c r="J82" s="96">
        <v>-1724000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1283000</v>
      </c>
      <c r="G84" s="56">
        <v>1079000</v>
      </c>
      <c r="H84" s="13">
        <v>912000</v>
      </c>
      <c r="I84" s="13">
        <v>1348000</v>
      </c>
      <c r="J84" s="13">
        <v>-1724000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3237000</v>
      </c>
      <c r="G87" s="56">
        <v>3714000</v>
      </c>
      <c r="H87" s="13">
        <v>2444000</v>
      </c>
      <c r="I87" s="13">
        <v>2392000</v>
      </c>
      <c r="J87" s="13">
        <v>3110000</v>
      </c>
      <c r="K87"/>
      <c r="L87"/>
      <c r="M87"/>
      <c r="N87"/>
      <c r="O87"/>
      <c r="P87" s="10"/>
      <c r="S87" s="25" t="s">
        <v>21</v>
      </c>
      <c r="T87" s="25">
        <v>4057039</v>
      </c>
    </row>
    <row r="88" spans="3:20" ht="11.25" customHeight="1" x14ac:dyDescent="0.2">
      <c r="C88" s="39">
        <v>18807</v>
      </c>
      <c r="D88" s="3" t="s">
        <v>153</v>
      </c>
      <c r="E88"/>
      <c r="F88" s="13">
        <v>35023000</v>
      </c>
      <c r="G88" s="56">
        <v>33604000</v>
      </c>
      <c r="H88" s="13">
        <v>31881000</v>
      </c>
      <c r="I88" s="13">
        <v>29911000</v>
      </c>
      <c r="J88" s="13">
        <v>29233000</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t="s">
        <v>320</v>
      </c>
      <c r="G90" s="56" t="s">
        <v>320</v>
      </c>
      <c r="H90" s="13" t="s">
        <v>320</v>
      </c>
      <c r="I90" s="13" t="s">
        <v>320</v>
      </c>
      <c r="J90" s="13" t="s">
        <v>320</v>
      </c>
      <c r="K90"/>
      <c r="L90"/>
      <c r="M90"/>
      <c r="N90"/>
      <c r="O90"/>
      <c r="P90" s="10"/>
      <c r="S90" s="25" t="s">
        <v>290</v>
      </c>
      <c r="T90" s="25">
        <v>4056937</v>
      </c>
    </row>
    <row r="91" spans="3:20" ht="11.25" customHeight="1" x14ac:dyDescent="0.2">
      <c r="C91" s="39">
        <v>3706</v>
      </c>
      <c r="D91" s="23" t="s">
        <v>156</v>
      </c>
      <c r="E91" s="10"/>
      <c r="F91" s="92" t="s">
        <v>320</v>
      </c>
      <c r="G91" s="93">
        <v>5691000</v>
      </c>
      <c r="H91" s="92">
        <v>5698000</v>
      </c>
      <c r="I91" s="92">
        <v>5711000</v>
      </c>
      <c r="J91" s="92">
        <v>5723000</v>
      </c>
      <c r="K91"/>
      <c r="L91"/>
      <c r="M91"/>
      <c r="N91"/>
      <c r="O91"/>
      <c r="P91" s="10"/>
      <c r="S91" s="25" t="s">
        <v>23</v>
      </c>
      <c r="T91" s="25">
        <v>4056982</v>
      </c>
    </row>
    <row r="92" spans="3:20" ht="11.25" customHeight="1" x14ac:dyDescent="0.2">
      <c r="C92" s="39">
        <v>220</v>
      </c>
      <c r="D92" s="98" t="s">
        <v>157</v>
      </c>
      <c r="E92" s="95"/>
      <c r="F92" s="96">
        <v>45432000</v>
      </c>
      <c r="G92" s="97">
        <v>44464000</v>
      </c>
      <c r="H92" s="96">
        <v>42301000</v>
      </c>
      <c r="I92" s="96">
        <v>40063000</v>
      </c>
      <c r="J92" s="96">
        <v>42257000</v>
      </c>
      <c r="K92"/>
      <c r="L92"/>
      <c r="M92"/>
      <c r="N92"/>
      <c r="O92"/>
      <c r="P92" s="10"/>
      <c r="S92" s="25" t="s">
        <v>24</v>
      </c>
      <c r="T92" s="25">
        <v>4004172</v>
      </c>
    </row>
    <row r="93" spans="3:20" ht="11.25" customHeight="1" x14ac:dyDescent="0.2">
      <c r="C93" s="39">
        <v>6361</v>
      </c>
      <c r="D93" s="3" t="s">
        <v>158</v>
      </c>
      <c r="E93"/>
      <c r="F93" s="13">
        <v>4416000</v>
      </c>
      <c r="G93" s="56">
        <v>5004000</v>
      </c>
      <c r="H93" s="13">
        <v>4862000</v>
      </c>
      <c r="I93" s="13">
        <v>4634000</v>
      </c>
      <c r="J93" s="13">
        <v>4113000</v>
      </c>
      <c r="K93"/>
      <c r="L93"/>
      <c r="M93"/>
      <c r="N93"/>
      <c r="O93"/>
      <c r="P93" s="10"/>
      <c r="S93" s="25" t="s">
        <v>25</v>
      </c>
      <c r="T93" s="25">
        <v>4000672</v>
      </c>
    </row>
    <row r="94" spans="3:20" ht="11.25" customHeight="1" x14ac:dyDescent="0.2">
      <c r="C94" s="39">
        <v>6148</v>
      </c>
      <c r="D94" s="3" t="s">
        <v>159</v>
      </c>
      <c r="E94"/>
      <c r="F94" s="13">
        <v>22519000</v>
      </c>
      <c r="G94" s="56">
        <v>22394000</v>
      </c>
      <c r="H94" s="13">
        <v>19859000</v>
      </c>
      <c r="I94" s="13">
        <v>17751000</v>
      </c>
      <c r="J94" s="13">
        <v>18687000</v>
      </c>
      <c r="K94"/>
      <c r="L94"/>
      <c r="M94"/>
      <c r="N94"/>
      <c r="O94"/>
      <c r="P94" s="10"/>
      <c r="S94" s="25" t="s">
        <v>26</v>
      </c>
      <c r="T94" s="25">
        <v>4059402</v>
      </c>
    </row>
    <row r="95" spans="3:20" ht="11.25" customHeight="1" x14ac:dyDescent="0.2">
      <c r="C95" s="39">
        <v>18082</v>
      </c>
      <c r="D95" s="3" t="s">
        <v>160</v>
      </c>
      <c r="E95"/>
      <c r="F95" s="13">
        <v>1592000</v>
      </c>
      <c r="G95" s="56">
        <v>1563000</v>
      </c>
      <c r="H95" s="13">
        <v>2331000</v>
      </c>
      <c r="I95" s="13">
        <v>2958000</v>
      </c>
      <c r="J95" s="13">
        <v>5666000</v>
      </c>
      <c r="K95"/>
      <c r="L95"/>
      <c r="M95"/>
      <c r="N95"/>
      <c r="O95"/>
      <c r="P95" s="10"/>
      <c r="S95" s="25" t="s">
        <v>27</v>
      </c>
      <c r="T95" s="25">
        <v>4057080</v>
      </c>
    </row>
    <row r="96" spans="3:20" ht="11.25" customHeight="1" x14ac:dyDescent="0.2">
      <c r="C96" s="39">
        <v>845</v>
      </c>
      <c r="D96" s="3" t="s">
        <v>174</v>
      </c>
      <c r="E96"/>
      <c r="F96" s="13">
        <v>24164000</v>
      </c>
      <c r="G96" s="56">
        <v>24782000</v>
      </c>
      <c r="H96" s="13">
        <v>21271000</v>
      </c>
      <c r="I96" s="13">
        <v>19504000</v>
      </c>
      <c r="J96" s="13">
        <v>19545000</v>
      </c>
      <c r="K96"/>
      <c r="L96"/>
      <c r="M96"/>
      <c r="N96"/>
      <c r="O96"/>
      <c r="P96" s="10"/>
      <c r="S96" s="25" t="s">
        <v>28</v>
      </c>
      <c r="T96" s="25">
        <v>4057041</v>
      </c>
    </row>
    <row r="97" spans="3:20" ht="11.25" customHeight="1" x14ac:dyDescent="0.2">
      <c r="C97" s="39">
        <v>49691</v>
      </c>
      <c r="D97" s="32" t="s">
        <v>193</v>
      </c>
      <c r="E97"/>
      <c r="F97" s="13">
        <v>8675000</v>
      </c>
      <c r="G97" s="56">
        <v>7237000</v>
      </c>
      <c r="H97" s="13">
        <v>6975000</v>
      </c>
      <c r="I97" s="13">
        <v>6814000</v>
      </c>
      <c r="J97" s="13">
        <v>3925000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8675000</v>
      </c>
      <c r="G99" s="97">
        <v>7237000</v>
      </c>
      <c r="H99" s="96">
        <v>6975000</v>
      </c>
      <c r="I99" s="96">
        <v>6814000</v>
      </c>
      <c r="J99" s="96">
        <v>3925000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32839000</v>
      </c>
      <c r="G101" s="56">
        <v>32019000</v>
      </c>
      <c r="H101" s="13">
        <v>28246000</v>
      </c>
      <c r="I101" s="13">
        <v>26318000</v>
      </c>
      <c r="J101" s="13">
        <v>23470000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2811000</v>
      </c>
      <c r="G104" s="56">
        <v>1423000</v>
      </c>
      <c r="H104" s="13">
        <v>2467000</v>
      </c>
      <c r="I104" s="13">
        <v>1410000</v>
      </c>
      <c r="J104" s="13">
        <v>3808000</v>
      </c>
      <c r="K104"/>
      <c r="L104"/>
      <c r="M104"/>
      <c r="N104"/>
      <c r="O104"/>
      <c r="P104" s="10"/>
      <c r="S104" s="25" t="s">
        <v>411</v>
      </c>
      <c r="T104" s="25">
        <v>4057043</v>
      </c>
    </row>
    <row r="105" spans="3:20" ht="11.25" customHeight="1" x14ac:dyDescent="0.2">
      <c r="C105" s="39">
        <v>4993</v>
      </c>
      <c r="D105" s="3" t="s">
        <v>169</v>
      </c>
      <c r="E105"/>
      <c r="F105" s="13">
        <v>-2559000</v>
      </c>
      <c r="G105" s="56">
        <v>-2908000</v>
      </c>
      <c r="H105" s="13">
        <v>-2873000</v>
      </c>
      <c r="I105" s="13">
        <v>-3018000</v>
      </c>
      <c r="J105" s="13">
        <v>-2723000</v>
      </c>
      <c r="K105"/>
      <c r="L105"/>
      <c r="M105"/>
      <c r="N105"/>
      <c r="O105"/>
      <c r="P105" s="10"/>
      <c r="S105" s="25" t="s">
        <v>262</v>
      </c>
      <c r="T105" s="25">
        <v>4057083</v>
      </c>
    </row>
    <row r="106" spans="3:20" ht="11.25" customHeight="1" x14ac:dyDescent="0.2">
      <c r="C106" s="39">
        <v>4992</v>
      </c>
      <c r="D106" s="3" t="s">
        <v>170</v>
      </c>
      <c r="E106"/>
      <c r="F106" s="13">
        <v>-542000</v>
      </c>
      <c r="G106" s="56">
        <v>2607000</v>
      </c>
      <c r="H106" s="13">
        <v>656000</v>
      </c>
      <c r="I106" s="13">
        <v>1394000</v>
      </c>
      <c r="J106" s="13">
        <v>-702000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-290000</v>
      </c>
      <c r="G108" s="56">
        <v>1122000</v>
      </c>
      <c r="H108" s="13">
        <v>250000</v>
      </c>
      <c r="I108" s="13">
        <v>-214000</v>
      </c>
      <c r="J108" s="13">
        <v>383000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2.8948229374668601</v>
      </c>
      <c r="G111" s="55">
        <v>2.5267323718558501</v>
      </c>
      <c r="H111" s="14">
        <v>2.22354963367507</v>
      </c>
      <c r="I111" s="14">
        <v>3.404706729221</v>
      </c>
      <c r="J111" s="14">
        <v>-3.9886517767026</v>
      </c>
      <c r="K111"/>
      <c r="L111"/>
      <c r="M111"/>
      <c r="N111"/>
      <c r="O111"/>
      <c r="P111" s="10"/>
      <c r="S111" s="25" t="s">
        <v>292</v>
      </c>
      <c r="T111" s="25">
        <v>4062444</v>
      </c>
    </row>
    <row r="112" spans="3:20" ht="11.25" customHeight="1" x14ac:dyDescent="0.2">
      <c r="C112" s="39">
        <v>284</v>
      </c>
      <c r="D112" s="3" t="s">
        <v>167</v>
      </c>
      <c r="E112"/>
      <c r="F112" s="14">
        <v>16.9793217535153</v>
      </c>
      <c r="G112" s="55">
        <v>15.2773353155641</v>
      </c>
      <c r="H112" s="14">
        <v>12.859786727769499</v>
      </c>
      <c r="I112" s="14">
        <v>19.738985594787</v>
      </c>
      <c r="J112" s="14">
        <v>-28.795724068815801</v>
      </c>
      <c r="K112"/>
      <c r="L112"/>
      <c r="M112"/>
      <c r="N112"/>
      <c r="O112"/>
      <c r="P112" s="10"/>
      <c r="S112" s="25" t="s">
        <v>36</v>
      </c>
      <c r="T112" s="25">
        <v>4057103</v>
      </c>
    </row>
    <row r="113" spans="2:20" ht="11.25" customHeight="1" x14ac:dyDescent="0.2">
      <c r="C113" s="39">
        <v>18791</v>
      </c>
      <c r="D113" s="76" t="s">
        <v>173</v>
      </c>
      <c r="E113" s="61"/>
      <c r="F113" s="100">
        <v>4.0447029523494296</v>
      </c>
      <c r="G113" s="101">
        <v>3.6580766280602299</v>
      </c>
      <c r="H113" s="100">
        <v>3.2789832275693498</v>
      </c>
      <c r="I113" s="100">
        <v>5.0816628497648599</v>
      </c>
      <c r="J113" s="100">
        <v>-6.0949687341184804</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G125" s="143">
        <f>AVERAGE(F112:H112)</f>
        <v>15.038814598949633</v>
      </c>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85006832-1B79-4BAC-9AC5-7C6C7AF6DFF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027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40EE8-91F6-491E-8FAA-7B45B2B2FA0D}">
  <sheetPr codeName="Sheet56">
    <outlinePr summaryRight="0"/>
    <pageSetUpPr autoPageBreaks="0"/>
  </sheetPr>
  <dimension ref="A1:AB460"/>
  <sheetViews>
    <sheetView showGridLines="0" topLeftCell="A6"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88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Potomac Electric Power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_xll.SNL.Clients.Office.Excel.Functions.SNLTable(1,'Pepco (2)'!F20:G20,'Pepco (2)'!C24:C35,'Pepco (2)'!F21:G21,,"Options:Curr=USD,Mag=SNLstandard,ConvMethod=SNLrecommended")</f>
        <v>SNLTable</v>
      </c>
      <c r="D20" s="10"/>
      <c r="E20" s="10"/>
      <c r="F20" s="22">
        <f>VLOOKUP(V40,S:T,2,FALSE)</f>
        <v>4044391</v>
      </c>
      <c r="G20" s="51">
        <f>F20</f>
        <v>4044391</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286</v>
      </c>
      <c r="H24" s="129"/>
      <c r="I24"/>
      <c r="J24"/>
      <c r="K24"/>
      <c r="L24"/>
      <c r="M24"/>
      <c r="N24"/>
      <c r="O24"/>
      <c r="P24" s="10"/>
      <c r="V24" t="str">
        <f>SUBSTITUTE(Company_Name,"&amp;","&amp;amp;")</f>
        <v>Potomac Electric Power Company</v>
      </c>
    </row>
    <row r="25" spans="3:27" ht="11.25" customHeight="1" x14ac:dyDescent="0.2">
      <c r="C25" s="39">
        <v>44942</v>
      </c>
      <c r="D25" s="23" t="s">
        <v>127</v>
      </c>
      <c r="E25" s="10"/>
      <c r="F25" s="74" t="s">
        <v>285</v>
      </c>
      <c r="G25" s="75" t="s">
        <v>182</v>
      </c>
      <c r="H25" s="129"/>
      <c r="I25"/>
      <c r="J25"/>
      <c r="K25"/>
      <c r="L25"/>
      <c r="M25"/>
      <c r="N25"/>
      <c r="O25"/>
      <c r="P25" s="10"/>
    </row>
    <row r="26" spans="3:27" ht="11.25" customHeight="1" x14ac:dyDescent="0.2">
      <c r="C26" s="39">
        <v>44944</v>
      </c>
      <c r="D26" s="76" t="s">
        <v>126</v>
      </c>
      <c r="E26" s="61"/>
      <c r="F26" s="77">
        <v>43525</v>
      </c>
      <c r="G26" s="78">
        <v>43620</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376</v>
      </c>
      <c r="G28" s="52" t="s">
        <v>376</v>
      </c>
      <c r="H28" s="129"/>
      <c r="I28"/>
      <c r="J28"/>
      <c r="K28"/>
      <c r="L28"/>
      <c r="M28"/>
      <c r="N28"/>
      <c r="O28"/>
      <c r="P28" s="10"/>
    </row>
    <row r="29" spans="3:27" ht="11.25" customHeight="1" x14ac:dyDescent="0.2">
      <c r="C29" s="48">
        <v>44952</v>
      </c>
      <c r="D29" s="76" t="s">
        <v>126</v>
      </c>
      <c r="E29" s="61"/>
      <c r="F29" s="77">
        <v>40360</v>
      </c>
      <c r="G29" s="78">
        <v>39833</v>
      </c>
      <c r="H29" s="130"/>
      <c r="I29"/>
      <c r="J29"/>
      <c r="K29"/>
      <c r="L29"/>
      <c r="M29"/>
      <c r="N29"/>
      <c r="O29"/>
      <c r="P29" s="10"/>
    </row>
    <row r="30" spans="3:27" ht="11.25" customHeight="1" x14ac:dyDescent="0.2">
      <c r="C30" s="39">
        <v>44965</v>
      </c>
      <c r="D30" s="2" t="s">
        <v>132</v>
      </c>
      <c r="E30"/>
      <c r="F30" s="24" t="s">
        <v>390</v>
      </c>
      <c r="G30" s="52" t="s">
        <v>287</v>
      </c>
      <c r="H30" s="129"/>
      <c r="I30"/>
      <c r="J30"/>
      <c r="K30"/>
      <c r="L30"/>
      <c r="M30"/>
      <c r="N30"/>
      <c r="O30"/>
      <c r="P30" s="10"/>
      <c r="Q30" s="44"/>
      <c r="R30" s="4"/>
      <c r="S30" s="113" t="s">
        <v>214</v>
      </c>
    </row>
    <row r="31" spans="3:27" ht="11.25" customHeight="1" x14ac:dyDescent="0.2">
      <c r="C31" s="39">
        <v>44966</v>
      </c>
      <c r="D31" s="3" t="s">
        <v>127</v>
      </c>
      <c r="E31"/>
      <c r="F31" s="24" t="s">
        <v>285</v>
      </c>
      <c r="G31" s="52" t="s">
        <v>182</v>
      </c>
      <c r="H31" s="129"/>
      <c r="I31"/>
      <c r="J31"/>
      <c r="K31"/>
      <c r="L31"/>
      <c r="M31"/>
      <c r="N31"/>
      <c r="O31"/>
      <c r="P31" s="10"/>
      <c r="S31" s="2" t="s">
        <v>215</v>
      </c>
    </row>
    <row r="32" spans="3:27" ht="11.25" customHeight="1" x14ac:dyDescent="0.2">
      <c r="C32" s="39">
        <v>44968</v>
      </c>
      <c r="D32" s="76" t="s">
        <v>126</v>
      </c>
      <c r="E32" s="61"/>
      <c r="F32" s="77">
        <v>40360</v>
      </c>
      <c r="G32" s="78">
        <v>43620</v>
      </c>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38050</v>
      </c>
      <c r="G35" s="53">
        <v>43620</v>
      </c>
      <c r="H35" s="130"/>
      <c r="I35" s="10"/>
      <c r="J35"/>
      <c r="K35"/>
      <c r="L35"/>
      <c r="M35"/>
      <c r="N35"/>
      <c r="O35"/>
      <c r="P35" s="10"/>
    </row>
    <row r="36" spans="3:24" ht="11.25" hidden="1" customHeight="1" outlineLevel="1" x14ac:dyDescent="0.2">
      <c r="C36" s="12" t="str">
        <f>_xll.SNL.Clients.Office.Excel.Functions.SNLTable(1,'Pepco (2)'!F36:J36,'Pepco (2)'!C41:C113,'Pepco (2)'!F37:J37,,"Options:Curr=USD,Mag=SNLstandard,ConvMethod=SNLrecommended")</f>
        <v>SNLTable</v>
      </c>
      <c r="E36"/>
      <c r="F36" s="11">
        <f>F20</f>
        <v>4044391</v>
      </c>
      <c r="G36" s="54">
        <f>F20</f>
        <v>4044391</v>
      </c>
      <c r="H36" s="11">
        <f>F20</f>
        <v>4044391</v>
      </c>
      <c r="I36" s="11">
        <f>F20</f>
        <v>4044391</v>
      </c>
      <c r="J36" s="11">
        <f>F20</f>
        <v>4044391</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Potomac Electric Power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48.6626522895953</v>
      </c>
      <c r="G42" s="55">
        <v>49.620449264136298</v>
      </c>
      <c r="H42" s="31">
        <v>49.1878172588833</v>
      </c>
      <c r="I42" s="14">
        <v>49.616508400292197</v>
      </c>
      <c r="J42" s="14">
        <v>49.676407138654596</v>
      </c>
      <c r="K42"/>
      <c r="L42"/>
      <c r="M42"/>
      <c r="N42"/>
      <c r="O42"/>
      <c r="P42" s="10"/>
      <c r="S42" s="25" t="s">
        <v>336</v>
      </c>
      <c r="T42" s="25">
        <v>4056935</v>
      </c>
      <c r="V42" s="8" t="str">
        <f>_xll.SNL.Clients.Office.Excel.Functions.SNLTable(1,'Pepco (2)'!X42,'Pepco (2)'!W48:W56,'Pepco (2)'!X43,,"Options:Curr=USD,Mag=SNLstandard,ConvMethod=SNLrecommended")</f>
        <v>SNLTable</v>
      </c>
      <c r="W42" s="3"/>
      <c r="X42" s="7">
        <f>F36</f>
        <v>4044391</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51.3373477104047</v>
      </c>
      <c r="G44" s="55">
        <v>50.379550735863702</v>
      </c>
      <c r="H44" s="31">
        <v>50.8121827411168</v>
      </c>
      <c r="I44" s="14">
        <v>50.383491599707803</v>
      </c>
      <c r="J44" s="14">
        <v>50.323592861345404</v>
      </c>
      <c r="K44"/>
      <c r="L44"/>
      <c r="M44"/>
      <c r="N44"/>
      <c r="O44"/>
      <c r="P44" s="10"/>
      <c r="S44" s="25" t="s">
        <v>409</v>
      </c>
      <c r="T44" s="25">
        <v>4024697</v>
      </c>
      <c r="V44" s="3"/>
      <c r="W44" s="3"/>
      <c r="X44" s="7">
        <v>1</v>
      </c>
    </row>
    <row r="45" spans="3:24" ht="11.25" customHeight="1" x14ac:dyDescent="0.2">
      <c r="C45" s="39">
        <v>18861</v>
      </c>
      <c r="D45" s="3" t="s">
        <v>164</v>
      </c>
      <c r="E45"/>
      <c r="F45" s="14">
        <v>44.419549082761499</v>
      </c>
      <c r="G45" s="55">
        <v>49.6979085979861</v>
      </c>
      <c r="H45" s="31">
        <v>49.289340101522797</v>
      </c>
      <c r="I45" s="14">
        <v>49.3791088385683</v>
      </c>
      <c r="J45" s="14">
        <v>49.441066875857999</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2.53459119496855</v>
      </c>
      <c r="G47" s="55">
        <v>2.3618421052631602</v>
      </c>
      <c r="H47" s="14">
        <v>2.4557823129251699</v>
      </c>
      <c r="I47" s="14">
        <v>2.2357142857142902</v>
      </c>
      <c r="J47" s="14">
        <v>3.0227272727272698</v>
      </c>
      <c r="K47"/>
      <c r="L47"/>
      <c r="M47"/>
      <c r="N47"/>
      <c r="O47"/>
      <c r="P47" s="10"/>
      <c r="S47" s="25" t="s">
        <v>216</v>
      </c>
      <c r="T47" s="25">
        <v>4056955</v>
      </c>
      <c r="V47" s="3"/>
      <c r="W47" s="3"/>
      <c r="X47" s="7"/>
    </row>
    <row r="48" spans="3:24" ht="11.25" customHeight="1" x14ac:dyDescent="0.2">
      <c r="C48" s="39">
        <v>18778</v>
      </c>
      <c r="D48" s="3" t="s">
        <v>198</v>
      </c>
      <c r="E48"/>
      <c r="F48" s="14">
        <v>2.53459119496855</v>
      </c>
      <c r="G48" s="55">
        <v>2.3618421052631602</v>
      </c>
      <c r="H48" s="14">
        <v>2.4557823129251699</v>
      </c>
      <c r="I48" s="14">
        <v>2.2357142857142902</v>
      </c>
      <c r="J48" s="14">
        <v>3.0227272727272698</v>
      </c>
      <c r="K48" s="4"/>
      <c r="L48" s="4"/>
      <c r="M48" s="4"/>
      <c r="N48" s="4"/>
      <c r="O48" s="4"/>
      <c r="P48" s="44"/>
      <c r="Q48" s="44"/>
      <c r="S48" s="25" t="s">
        <v>5</v>
      </c>
      <c r="T48" s="25">
        <v>4022309</v>
      </c>
      <c r="V48" s="17" t="s">
        <v>175</v>
      </c>
      <c r="W48" s="114">
        <v>7597</v>
      </c>
      <c r="X48" s="20">
        <v>488000</v>
      </c>
    </row>
    <row r="49" spans="3:28" ht="11.25" customHeight="1" x14ac:dyDescent="0.2">
      <c r="C49" s="39">
        <v>7270</v>
      </c>
      <c r="D49" s="3" t="s">
        <v>149</v>
      </c>
      <c r="E49"/>
      <c r="F49" s="14">
        <v>5.1785714285714297</v>
      </c>
      <c r="G49" s="55">
        <v>4.7391304347826102</v>
      </c>
      <c r="H49" s="14">
        <v>4.7443609022556403</v>
      </c>
      <c r="I49" s="14">
        <v>4.390625</v>
      </c>
      <c r="J49" s="14">
        <v>5.2396694214875996</v>
      </c>
      <c r="K49"/>
      <c r="L49"/>
      <c r="M49"/>
      <c r="N49"/>
      <c r="O49"/>
      <c r="P49" s="10"/>
      <c r="S49" s="25" t="s">
        <v>6</v>
      </c>
      <c r="T49" s="25">
        <v>4057038</v>
      </c>
      <c r="V49" s="17" t="s">
        <v>176</v>
      </c>
      <c r="W49" s="114">
        <v>7598</v>
      </c>
      <c r="X49" s="20">
        <v>4000</v>
      </c>
    </row>
    <row r="50" spans="3:28" ht="11.25" customHeight="1" x14ac:dyDescent="0.2">
      <c r="C50" s="39">
        <v>11512</v>
      </c>
      <c r="D50" s="3" t="s">
        <v>199</v>
      </c>
      <c r="E50"/>
      <c r="F50" s="14">
        <v>5.1785714285714297</v>
      </c>
      <c r="G50" s="55">
        <v>4.6739130434782599</v>
      </c>
      <c r="H50" s="14">
        <v>4.7443609022556403</v>
      </c>
      <c r="I50" s="14">
        <v>4.390625</v>
      </c>
      <c r="J50" s="14">
        <v>5.1818181818181799</v>
      </c>
      <c r="K50"/>
      <c r="L50"/>
      <c r="M50"/>
      <c r="N50"/>
      <c r="O50"/>
      <c r="P50" s="10"/>
      <c r="S50" s="25" t="s">
        <v>270</v>
      </c>
      <c r="T50" s="25">
        <v>4135391</v>
      </c>
      <c r="V50" s="18" t="s">
        <v>177</v>
      </c>
      <c r="W50" s="115">
        <v>7599</v>
      </c>
      <c r="X50" s="20">
        <v>404000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4000</v>
      </c>
    </row>
    <row r="52" spans="3:28" ht="11.25" customHeight="1" x14ac:dyDescent="0.2">
      <c r="C52" s="39">
        <v>18788</v>
      </c>
      <c r="D52" s="3" t="s">
        <v>211</v>
      </c>
      <c r="E52"/>
      <c r="F52" s="14">
        <v>4.7372413793103396</v>
      </c>
      <c r="G52" s="55">
        <v>4.7337538226299696</v>
      </c>
      <c r="H52" s="14">
        <v>4.6125198098256703</v>
      </c>
      <c r="I52" s="14">
        <v>4.7075177935943104</v>
      </c>
      <c r="J52" s="14">
        <v>3.9735804416403799</v>
      </c>
      <c r="K52"/>
      <c r="L52"/>
      <c r="M52"/>
      <c r="N52"/>
      <c r="O52"/>
      <c r="P52" s="10"/>
      <c r="S52" s="25" t="s">
        <v>7</v>
      </c>
      <c r="T52" s="25">
        <v>4007308</v>
      </c>
      <c r="V52" s="19" t="s">
        <v>179</v>
      </c>
      <c r="W52" s="114">
        <v>7601</v>
      </c>
      <c r="X52" s="20">
        <v>4000</v>
      </c>
    </row>
    <row r="53" spans="3:28" ht="11.25" customHeight="1" x14ac:dyDescent="0.2">
      <c r="C53" s="39">
        <v>18794</v>
      </c>
      <c r="D53" s="3" t="s">
        <v>200</v>
      </c>
      <c r="E53"/>
      <c r="F53" s="14">
        <v>4.53571428571429</v>
      </c>
      <c r="G53" s="55">
        <v>5</v>
      </c>
      <c r="H53" s="14">
        <v>5.5187969924812004</v>
      </c>
      <c r="I53" s="14">
        <v>4.5546875</v>
      </c>
      <c r="J53" s="14">
        <v>5.3388429752066102</v>
      </c>
      <c r="K53"/>
      <c r="L53"/>
      <c r="M53"/>
      <c r="N53"/>
      <c r="O53"/>
      <c r="P53" s="10"/>
      <c r="S53" s="25" t="s">
        <v>218</v>
      </c>
      <c r="T53" s="25">
        <v>4272394</v>
      </c>
      <c r="V53" s="17" t="s">
        <v>180</v>
      </c>
      <c r="W53" s="114">
        <v>7602</v>
      </c>
      <c r="X53" s="20">
        <v>2757000</v>
      </c>
    </row>
    <row r="54" spans="3:28" ht="11.25" customHeight="1" x14ac:dyDescent="0.2">
      <c r="C54" s="39">
        <v>18792</v>
      </c>
      <c r="D54" s="3" t="s">
        <v>201</v>
      </c>
      <c r="E54"/>
      <c r="F54" s="14">
        <v>13.859368175862601</v>
      </c>
      <c r="G54" s="55">
        <v>17.377962611539498</v>
      </c>
      <c r="H54" s="14">
        <v>20.1683559525855</v>
      </c>
      <c r="I54" s="14">
        <v>16.744625561067799</v>
      </c>
      <c r="J54" s="14">
        <v>20.4028976878039</v>
      </c>
      <c r="K54"/>
      <c r="L54"/>
      <c r="M54"/>
      <c r="N54"/>
      <c r="O54"/>
      <c r="P54" s="10"/>
      <c r="S54" s="25" t="s">
        <v>8</v>
      </c>
      <c r="T54" s="25">
        <v>4006321</v>
      </c>
      <c r="V54" s="26" t="s">
        <v>184</v>
      </c>
      <c r="W54" s="116"/>
      <c r="X54" s="20"/>
    </row>
    <row r="55" spans="3:28" ht="11.25" customHeight="1" x14ac:dyDescent="0.2">
      <c r="C55" s="39">
        <v>11576</v>
      </c>
      <c r="D55" s="3" t="s">
        <v>202</v>
      </c>
      <c r="E55"/>
      <c r="F55" s="14">
        <v>4.3</v>
      </c>
      <c r="G55" s="55">
        <v>4.6304347826086998</v>
      </c>
      <c r="H55" s="14">
        <v>4.8496240601503802</v>
      </c>
      <c r="I55" s="14">
        <v>4.703125</v>
      </c>
      <c r="J55" s="14">
        <v>4.3636363636363598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88</v>
      </c>
    </row>
    <row r="57" spans="3:28" ht="11.25" customHeight="1" x14ac:dyDescent="0.2">
      <c r="C57" s="39">
        <v>6419</v>
      </c>
      <c r="D57" s="3" t="s">
        <v>165</v>
      </c>
      <c r="E57"/>
      <c r="F57" s="14">
        <v>0.72882882882882905</v>
      </c>
      <c r="G57" s="55">
        <v>1.1424332344213699</v>
      </c>
      <c r="H57" s="14">
        <v>1.0593607305936099</v>
      </c>
      <c r="I57" s="14">
        <v>1.15923566878981</v>
      </c>
      <c r="J57" s="14">
        <v>1.2909090909090899</v>
      </c>
      <c r="K57"/>
      <c r="L57"/>
      <c r="M57"/>
      <c r="N57"/>
      <c r="O57"/>
      <c r="P57" s="10"/>
      <c r="S57" s="25" t="s">
        <v>339</v>
      </c>
      <c r="T57" s="25">
        <v>4963960</v>
      </c>
    </row>
    <row r="58" spans="3:28" ht="11.25" customHeight="1" x14ac:dyDescent="0.2">
      <c r="C58" s="39">
        <v>4963</v>
      </c>
      <c r="D58" s="3" t="s">
        <v>203</v>
      </c>
      <c r="E58"/>
      <c r="F58" s="14">
        <v>1.0549640287769799</v>
      </c>
      <c r="G58" s="55">
        <v>1.0152981579769</v>
      </c>
      <c r="H58" s="14">
        <v>1.03302373581011</v>
      </c>
      <c r="I58" s="14">
        <v>1.0154582259845399</v>
      </c>
      <c r="J58" s="14">
        <v>1.01302803000395</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488000</v>
      </c>
      <c r="G61" s="56">
        <v>38000</v>
      </c>
      <c r="H61" s="13">
        <v>84000</v>
      </c>
      <c r="I61" s="13">
        <v>55000</v>
      </c>
      <c r="J61" s="13">
        <v>45000</v>
      </c>
      <c r="K61"/>
      <c r="L61"/>
      <c r="M61"/>
      <c r="N61"/>
      <c r="O61"/>
      <c r="P61" s="10"/>
      <c r="S61" s="25" t="s">
        <v>410</v>
      </c>
      <c r="T61" s="25">
        <v>4086899</v>
      </c>
      <c r="V61" s="28" t="s">
        <v>149</v>
      </c>
      <c r="X61" s="27">
        <f>IF(ISNUMBER(F49),F49,NA())</f>
        <v>5.1785714285714297</v>
      </c>
      <c r="Y61" s="27">
        <f>IF(ISNUMBER(G49),G49,NA())</f>
        <v>4.7391304347826102</v>
      </c>
      <c r="Z61" s="27">
        <f>IF(ISNUMBER(H49),H49,NA())</f>
        <v>4.7443609022556403</v>
      </c>
      <c r="AA61" s="27">
        <f>IF(ISNUMBER(I49),I49,NA())</f>
        <v>4.390625</v>
      </c>
      <c r="AB61" s="27">
        <f>IF(ISNUMBER(J49),J49,NA())</f>
        <v>5.2396694214875996</v>
      </c>
    </row>
    <row r="62" spans="3:28" ht="11.25" customHeight="1" x14ac:dyDescent="0.2">
      <c r="C62" s="39">
        <v>7598</v>
      </c>
      <c r="D62" s="3" t="s">
        <v>205</v>
      </c>
      <c r="E62"/>
      <c r="F62" s="13">
        <v>4000</v>
      </c>
      <c r="G62" s="56">
        <v>312000</v>
      </c>
      <c r="H62" s="13">
        <v>2000</v>
      </c>
      <c r="I62" s="13">
        <v>0</v>
      </c>
      <c r="J62" s="13">
        <v>14000</v>
      </c>
      <c r="K62"/>
      <c r="L62"/>
      <c r="M62"/>
      <c r="N62"/>
      <c r="O62"/>
      <c r="P62" s="10"/>
      <c r="S62" s="25" t="s">
        <v>11</v>
      </c>
      <c r="T62" s="25">
        <v>4056975</v>
      </c>
      <c r="V62" s="118" t="s">
        <v>188</v>
      </c>
    </row>
    <row r="63" spans="3:28" ht="11.25" customHeight="1" x14ac:dyDescent="0.2">
      <c r="C63" s="39">
        <v>7599</v>
      </c>
      <c r="D63" s="3" t="s">
        <v>206</v>
      </c>
      <c r="E63"/>
      <c r="F63" s="13">
        <v>404000</v>
      </c>
      <c r="G63" s="56">
        <v>3000</v>
      </c>
      <c r="H63" s="13">
        <v>311000</v>
      </c>
      <c r="I63" s="13">
        <v>1000</v>
      </c>
      <c r="J63" s="13">
        <v>0</v>
      </c>
      <c r="K63"/>
      <c r="L63"/>
      <c r="M63"/>
      <c r="N63"/>
      <c r="O63"/>
      <c r="P63" s="10"/>
      <c r="S63" s="25" t="s">
        <v>271</v>
      </c>
      <c r="T63" s="25">
        <v>4098671</v>
      </c>
      <c r="V63" s="28" t="s">
        <v>189</v>
      </c>
    </row>
    <row r="64" spans="3:28" ht="11.25" customHeight="1" x14ac:dyDescent="0.2">
      <c r="C64" s="39">
        <v>7600</v>
      </c>
      <c r="D64" s="3" t="s">
        <v>207</v>
      </c>
      <c r="E64"/>
      <c r="F64" s="13">
        <v>4000</v>
      </c>
      <c r="G64" s="56">
        <v>403000</v>
      </c>
      <c r="H64" s="13">
        <v>1000</v>
      </c>
      <c r="I64" s="13">
        <v>310000</v>
      </c>
      <c r="J64" s="13">
        <v>2000</v>
      </c>
      <c r="K64"/>
      <c r="L64"/>
      <c r="M64"/>
      <c r="N64"/>
      <c r="O64"/>
      <c r="P64" s="10"/>
      <c r="S64" s="25" t="s">
        <v>396</v>
      </c>
      <c r="T64" s="25">
        <v>4545218</v>
      </c>
      <c r="V64" s="28" t="s">
        <v>190</v>
      </c>
    </row>
    <row r="65" spans="3:28" ht="11.25" customHeight="1" x14ac:dyDescent="0.2">
      <c r="C65" s="39">
        <v>7601</v>
      </c>
      <c r="D65" s="3" t="s">
        <v>208</v>
      </c>
      <c r="E65"/>
      <c r="F65" s="13">
        <v>4000</v>
      </c>
      <c r="G65" s="56">
        <v>3000</v>
      </c>
      <c r="H65" s="13">
        <v>401000</v>
      </c>
      <c r="I65" s="13">
        <v>0</v>
      </c>
      <c r="J65" s="13">
        <v>310000</v>
      </c>
      <c r="K65"/>
      <c r="L65"/>
      <c r="M65"/>
      <c r="N65"/>
      <c r="O65"/>
      <c r="P65" s="10"/>
      <c r="S65" s="25" t="s">
        <v>219</v>
      </c>
      <c r="T65" s="25">
        <v>4057157</v>
      </c>
      <c r="V65" s="28" t="s">
        <v>165</v>
      </c>
      <c r="X65" s="27">
        <f>IF(ISNUMBER(F57),F57,NA())</f>
        <v>0.72882882882882905</v>
      </c>
      <c r="Y65" s="27">
        <f>IF(ISNUMBER(G57),G57,NA())</f>
        <v>1.1424332344213699</v>
      </c>
      <c r="Z65" s="27">
        <f>IF(ISNUMBER(H57),H57,NA())</f>
        <v>1.0593607305936099</v>
      </c>
      <c r="AA65" s="27">
        <f>IF(ISNUMBER(I57),I57,NA())</f>
        <v>1.15923566878981</v>
      </c>
      <c r="AB65" s="27">
        <f>IF(ISNUMBER(J57),J57,NA())</f>
        <v>1.2909090909090899</v>
      </c>
    </row>
    <row r="66" spans="3:28" ht="11.25" customHeight="1" x14ac:dyDescent="0.2">
      <c r="C66" s="39">
        <v>7602</v>
      </c>
      <c r="D66" s="3" t="s">
        <v>209</v>
      </c>
      <c r="E66"/>
      <c r="F66" s="13">
        <v>2757000</v>
      </c>
      <c r="G66" s="56">
        <v>2441000</v>
      </c>
      <c r="H66" s="13">
        <v>2147000</v>
      </c>
      <c r="I66" s="13">
        <v>2393000</v>
      </c>
      <c r="J66" s="13">
        <v>2195000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48.6626522895953</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2274000</v>
      </c>
      <c r="G69" s="56">
        <v>2149000</v>
      </c>
      <c r="H69" s="13">
        <v>2260000</v>
      </c>
      <c r="I69" s="13">
        <v>2232000</v>
      </c>
      <c r="J69" s="13">
        <v>2158000</v>
      </c>
      <c r="K69" s="4"/>
      <c r="L69" s="4"/>
      <c r="M69" s="4"/>
      <c r="N69"/>
      <c r="O69"/>
      <c r="P69" s="10"/>
      <c r="S69" s="25" t="s">
        <v>341</v>
      </c>
      <c r="T69" s="25">
        <v>4057049</v>
      </c>
      <c r="V69" s="28" t="str">
        <f>"Total Debt -"</f>
        <v>Total Debt -</v>
      </c>
      <c r="X69" s="47">
        <f>F44</f>
        <v>51.3373477104047</v>
      </c>
    </row>
    <row r="70" spans="3:28" ht="11.25" customHeight="1" x14ac:dyDescent="0.2">
      <c r="C70" s="39">
        <v>18630</v>
      </c>
      <c r="D70" s="3" t="s">
        <v>136</v>
      </c>
      <c r="F70" s="13">
        <v>624000</v>
      </c>
      <c r="G70" s="56">
        <v>602000</v>
      </c>
      <c r="H70" s="13">
        <v>665000</v>
      </c>
      <c r="I70" s="13">
        <v>654000</v>
      </c>
      <c r="J70" s="13">
        <v>614000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4.7372413793103396</v>
      </c>
      <c r="Y71" s="27">
        <f>IF(ISNUMBER(G52),G52,NA())</f>
        <v>4.7337538226299696</v>
      </c>
      <c r="Z71" s="27">
        <f>IF(ISNUMBER(H52),H52,NA())</f>
        <v>4.6125198098256703</v>
      </c>
      <c r="AA71" s="27">
        <f>IF(ISNUMBER(I52),I52,NA())</f>
        <v>4.7075177935943104</v>
      </c>
      <c r="AB71" s="27">
        <f>IF(ISNUMBER(J52),J52,NA())</f>
        <v>3.9735804416403799</v>
      </c>
    </row>
    <row r="72" spans="3:28" ht="11.25" customHeight="1" x14ac:dyDescent="0.2">
      <c r="C72" s="39">
        <v>18632</v>
      </c>
      <c r="D72" s="3" t="s">
        <v>138</v>
      </c>
      <c r="E72" s="5"/>
      <c r="F72" s="13">
        <v>471000</v>
      </c>
      <c r="G72" s="56">
        <v>453000</v>
      </c>
      <c r="H72" s="13">
        <v>482000</v>
      </c>
      <c r="I72" s="13">
        <v>501000</v>
      </c>
      <c r="J72" s="13">
        <v>460000</v>
      </c>
      <c r="K72"/>
      <c r="L72"/>
      <c r="M72"/>
      <c r="N72"/>
      <c r="O72"/>
      <c r="P72" s="10"/>
      <c r="S72" s="25" t="s">
        <v>272</v>
      </c>
      <c r="T72" s="25">
        <v>4082886</v>
      </c>
    </row>
    <row r="73" spans="3:28" ht="11.25" customHeight="1" x14ac:dyDescent="0.2">
      <c r="C73" s="39">
        <v>18636</v>
      </c>
      <c r="D73" s="3" t="s">
        <v>139</v>
      </c>
      <c r="F73" s="13">
        <v>403000</v>
      </c>
      <c r="G73" s="56">
        <v>377000</v>
      </c>
      <c r="H73" s="13">
        <v>374000</v>
      </c>
      <c r="I73" s="13">
        <v>385000</v>
      </c>
      <c r="J73" s="13">
        <v>321000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1871000</v>
      </c>
      <c r="G75" s="56">
        <v>1799000</v>
      </c>
      <c r="H75" s="13">
        <v>1899000</v>
      </c>
      <c r="I75" s="13">
        <v>1919000</v>
      </c>
      <c r="J75" s="13">
        <v>1766000</v>
      </c>
      <c r="K75"/>
      <c r="L75"/>
      <c r="M75"/>
      <c r="N75"/>
      <c r="O75"/>
      <c r="P75" s="10"/>
      <c r="S75" s="25" t="s">
        <v>16</v>
      </c>
      <c r="T75" s="25">
        <v>4056958</v>
      </c>
    </row>
    <row r="76" spans="3:28" ht="11.25" customHeight="1" x14ac:dyDescent="0.2">
      <c r="C76" s="39">
        <v>6200</v>
      </c>
      <c r="D76" s="3" t="s">
        <v>142</v>
      </c>
      <c r="F76" s="13">
        <v>725000</v>
      </c>
      <c r="G76" s="56">
        <v>654000</v>
      </c>
      <c r="H76" s="13">
        <v>631000</v>
      </c>
      <c r="I76" s="13">
        <v>562000</v>
      </c>
      <c r="J76" s="13">
        <v>634000</v>
      </c>
      <c r="K76"/>
      <c r="L76"/>
      <c r="M76"/>
      <c r="N76"/>
      <c r="O76"/>
      <c r="P76" s="10"/>
      <c r="S76" s="25" t="s">
        <v>313</v>
      </c>
      <c r="T76" s="25">
        <v>4246977</v>
      </c>
    </row>
    <row r="77" spans="3:28" ht="11.25" customHeight="1" x14ac:dyDescent="0.2">
      <c r="C77" s="39">
        <v>28017</v>
      </c>
      <c r="D77" s="3" t="s">
        <v>151</v>
      </c>
      <c r="E77"/>
      <c r="F77" s="13">
        <v>725000</v>
      </c>
      <c r="G77" s="56">
        <v>645000</v>
      </c>
      <c r="H77" s="13">
        <v>631000</v>
      </c>
      <c r="I77" s="13">
        <v>562000</v>
      </c>
      <c r="J77" s="13">
        <v>627000</v>
      </c>
      <c r="K77"/>
      <c r="L77"/>
      <c r="M77"/>
      <c r="N77"/>
      <c r="O77"/>
      <c r="P77" s="10"/>
      <c r="S77" s="25" t="s">
        <v>273</v>
      </c>
      <c r="T77" s="25">
        <v>4142320</v>
      </c>
    </row>
    <row r="78" spans="3:28" ht="11.25" customHeight="1" x14ac:dyDescent="0.2">
      <c r="C78" s="39">
        <v>4424</v>
      </c>
      <c r="D78" s="3" t="s">
        <v>143</v>
      </c>
      <c r="F78" s="13">
        <v>311000</v>
      </c>
      <c r="G78" s="56">
        <v>259000</v>
      </c>
      <c r="H78" s="13">
        <v>259000</v>
      </c>
      <c r="I78" s="13">
        <v>216000</v>
      </c>
      <c r="J78" s="13">
        <v>310000</v>
      </c>
      <c r="K78"/>
      <c r="L78"/>
      <c r="M78"/>
      <c r="N78"/>
      <c r="O78"/>
      <c r="P78" s="10"/>
      <c r="S78" s="25" t="s">
        <v>274</v>
      </c>
      <c r="T78" s="25">
        <v>4237697</v>
      </c>
    </row>
    <row r="79" spans="3:28" ht="11.25" customHeight="1" x14ac:dyDescent="0.2">
      <c r="C79" s="39">
        <v>4427</v>
      </c>
      <c r="D79" s="3" t="s">
        <v>144</v>
      </c>
      <c r="F79" s="13">
        <v>15000</v>
      </c>
      <c r="G79" s="56">
        <v>-7000</v>
      </c>
      <c r="H79" s="13">
        <v>16000</v>
      </c>
      <c r="I79" s="13">
        <v>11000</v>
      </c>
      <c r="J79" s="13">
        <v>105000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296000</v>
      </c>
      <c r="G81" s="93">
        <v>266000</v>
      </c>
      <c r="H81" s="92">
        <v>243000</v>
      </c>
      <c r="I81" s="92">
        <v>205000</v>
      </c>
      <c r="J81" s="92">
        <v>205000</v>
      </c>
      <c r="K81"/>
      <c r="L81"/>
      <c r="M81"/>
      <c r="N81"/>
      <c r="O81"/>
      <c r="P81" s="10"/>
      <c r="S81" s="25" t="s">
        <v>276</v>
      </c>
      <c r="T81" s="25">
        <v>4276419</v>
      </c>
    </row>
    <row r="82" spans="3:20" ht="11.25" customHeight="1" x14ac:dyDescent="0.2">
      <c r="C82" s="39">
        <v>833</v>
      </c>
      <c r="D82" s="94" t="s">
        <v>147</v>
      </c>
      <c r="E82" s="95"/>
      <c r="F82" s="96">
        <v>296000</v>
      </c>
      <c r="G82" s="97">
        <v>266000</v>
      </c>
      <c r="H82" s="96">
        <v>243000</v>
      </c>
      <c r="I82" s="96">
        <v>205000</v>
      </c>
      <c r="J82" s="96">
        <v>205000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296000</v>
      </c>
      <c r="G84" s="56">
        <v>266000</v>
      </c>
      <c r="H84" s="13">
        <v>243000</v>
      </c>
      <c r="I84" s="13">
        <v>205000</v>
      </c>
      <c r="J84" s="13">
        <v>205000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809000</v>
      </c>
      <c r="G87" s="56">
        <v>770000</v>
      </c>
      <c r="H87" s="13">
        <v>696000</v>
      </c>
      <c r="I87" s="13">
        <v>728000</v>
      </c>
      <c r="J87" s="13">
        <v>710000</v>
      </c>
      <c r="K87"/>
      <c r="L87"/>
      <c r="M87"/>
      <c r="N87"/>
      <c r="O87"/>
      <c r="P87" s="10"/>
      <c r="S87" s="25" t="s">
        <v>21</v>
      </c>
      <c r="T87" s="25">
        <v>4057039</v>
      </c>
    </row>
    <row r="88" spans="3:20" ht="11.25" customHeight="1" x14ac:dyDescent="0.2">
      <c r="C88" s="39">
        <v>18807</v>
      </c>
      <c r="D88" s="3" t="s">
        <v>153</v>
      </c>
      <c r="E88"/>
      <c r="F88" s="13">
        <v>8147000</v>
      </c>
      <c r="G88" s="56">
        <v>7505000</v>
      </c>
      <c r="H88" s="13">
        <v>6965000</v>
      </c>
      <c r="I88" s="13">
        <v>6460000</v>
      </c>
      <c r="J88" s="13">
        <v>6001000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120000</v>
      </c>
      <c r="G90" s="56">
        <v>115000</v>
      </c>
      <c r="H90" s="13">
        <v>110000</v>
      </c>
      <c r="I90" s="13">
        <v>105000</v>
      </c>
      <c r="J90" s="13">
        <v>102000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9903000</v>
      </c>
      <c r="G92" s="97">
        <v>9264000</v>
      </c>
      <c r="H92" s="96">
        <v>8661000</v>
      </c>
      <c r="I92" s="96">
        <v>8267000</v>
      </c>
      <c r="J92" s="96">
        <v>7832000</v>
      </c>
      <c r="K92"/>
      <c r="L92"/>
      <c r="M92"/>
      <c r="N92"/>
      <c r="O92"/>
      <c r="P92" s="10"/>
      <c r="S92" s="25" t="s">
        <v>24</v>
      </c>
      <c r="T92" s="25">
        <v>4004172</v>
      </c>
    </row>
    <row r="93" spans="3:20" ht="11.25" customHeight="1" x14ac:dyDescent="0.2">
      <c r="C93" s="39">
        <v>6361</v>
      </c>
      <c r="D93" s="3" t="s">
        <v>158</v>
      </c>
      <c r="E93"/>
      <c r="F93" s="13">
        <v>1110000</v>
      </c>
      <c r="G93" s="56">
        <v>674000</v>
      </c>
      <c r="H93" s="13">
        <v>657000</v>
      </c>
      <c r="I93" s="13">
        <v>628000</v>
      </c>
      <c r="J93" s="13">
        <v>550000</v>
      </c>
      <c r="K93"/>
      <c r="L93"/>
      <c r="M93"/>
      <c r="N93"/>
      <c r="O93"/>
      <c r="P93" s="10"/>
      <c r="S93" s="25" t="s">
        <v>25</v>
      </c>
      <c r="T93" s="25">
        <v>4000672</v>
      </c>
    </row>
    <row r="94" spans="3:20" ht="11.25" customHeight="1" x14ac:dyDescent="0.2">
      <c r="C94" s="39">
        <v>6148</v>
      </c>
      <c r="D94" s="3" t="s">
        <v>159</v>
      </c>
      <c r="E94"/>
      <c r="F94" s="13">
        <v>3172000</v>
      </c>
      <c r="G94" s="56">
        <v>3208000</v>
      </c>
      <c r="H94" s="13">
        <v>2913000</v>
      </c>
      <c r="I94" s="13">
        <v>2704000</v>
      </c>
      <c r="J94" s="13">
        <v>2521000</v>
      </c>
      <c r="K94"/>
      <c r="L94"/>
      <c r="M94"/>
      <c r="N94"/>
      <c r="O94"/>
      <c r="P94" s="10"/>
      <c r="S94" s="25" t="s">
        <v>26</v>
      </c>
      <c r="T94" s="25">
        <v>4059402</v>
      </c>
    </row>
    <row r="95" spans="3:20" ht="11.25" customHeight="1" x14ac:dyDescent="0.2">
      <c r="C95" s="39">
        <v>18082</v>
      </c>
      <c r="D95" s="3" t="s">
        <v>160</v>
      </c>
      <c r="E95"/>
      <c r="F95" s="13">
        <v>319000</v>
      </c>
      <c r="G95" s="56">
        <v>333000</v>
      </c>
      <c r="H95" s="13">
        <v>287000</v>
      </c>
      <c r="I95" s="13">
        <v>312000</v>
      </c>
      <c r="J95" s="13">
        <v>300000</v>
      </c>
      <c r="K95"/>
      <c r="L95"/>
      <c r="M95"/>
      <c r="N95"/>
      <c r="O95"/>
      <c r="P95" s="10"/>
      <c r="S95" s="25" t="s">
        <v>27</v>
      </c>
      <c r="T95" s="25">
        <v>4057080</v>
      </c>
    </row>
    <row r="96" spans="3:20" ht="11.25" customHeight="1" x14ac:dyDescent="0.2">
      <c r="C96" s="39">
        <v>845</v>
      </c>
      <c r="D96" s="3" t="s">
        <v>174</v>
      </c>
      <c r="E96"/>
      <c r="F96" s="13">
        <v>3666000</v>
      </c>
      <c r="G96" s="56">
        <v>3252000</v>
      </c>
      <c r="H96" s="13">
        <v>3003000</v>
      </c>
      <c r="I96" s="13">
        <v>2759000</v>
      </c>
      <c r="J96" s="13">
        <v>2566000</v>
      </c>
      <c r="K96"/>
      <c r="L96"/>
      <c r="M96"/>
      <c r="N96"/>
      <c r="O96"/>
      <c r="P96" s="10"/>
      <c r="S96" s="25" t="s">
        <v>28</v>
      </c>
      <c r="T96" s="25">
        <v>4057041</v>
      </c>
    </row>
    <row r="97" spans="3:20" ht="11.25" customHeight="1" x14ac:dyDescent="0.2">
      <c r="C97" s="39">
        <v>49691</v>
      </c>
      <c r="D97" s="32" t="s">
        <v>193</v>
      </c>
      <c r="E97"/>
      <c r="F97" s="13">
        <v>3475000</v>
      </c>
      <c r="G97" s="56">
        <v>3203000</v>
      </c>
      <c r="H97" s="13">
        <v>2907000</v>
      </c>
      <c r="I97" s="13">
        <v>2717000</v>
      </c>
      <c r="J97" s="13">
        <v>2533000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3475000</v>
      </c>
      <c r="G99" s="97">
        <v>3203000</v>
      </c>
      <c r="H99" s="96">
        <v>2907000</v>
      </c>
      <c r="I99" s="96">
        <v>2717000</v>
      </c>
      <c r="J99" s="96">
        <v>2533000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7141000</v>
      </c>
      <c r="G101" s="56">
        <v>6455000</v>
      </c>
      <c r="H101" s="13">
        <v>5910000</v>
      </c>
      <c r="I101" s="13">
        <v>5476000</v>
      </c>
      <c r="J101" s="13">
        <v>5099000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462000</v>
      </c>
      <c r="G104" s="56">
        <v>501000</v>
      </c>
      <c r="H104" s="13">
        <v>512000</v>
      </c>
      <c r="I104" s="13">
        <v>474000</v>
      </c>
      <c r="J104" s="13">
        <v>407000</v>
      </c>
      <c r="K104"/>
      <c r="L104"/>
      <c r="M104"/>
      <c r="N104"/>
      <c r="O104"/>
      <c r="P104" s="10"/>
      <c r="S104" s="25" t="s">
        <v>411</v>
      </c>
      <c r="T104" s="25">
        <v>4057043</v>
      </c>
    </row>
    <row r="105" spans="3:20" ht="11.25" customHeight="1" x14ac:dyDescent="0.2">
      <c r="C105" s="39">
        <v>4993</v>
      </c>
      <c r="D105" s="3" t="s">
        <v>169</v>
      </c>
      <c r="E105"/>
      <c r="F105" s="13">
        <v>-844000</v>
      </c>
      <c r="G105" s="56">
        <v>-773000</v>
      </c>
      <c r="H105" s="13">
        <v>-623000</v>
      </c>
      <c r="I105" s="13">
        <v>-654000</v>
      </c>
      <c r="J105" s="13">
        <v>-628000</v>
      </c>
      <c r="K105"/>
      <c r="L105"/>
      <c r="M105"/>
      <c r="N105"/>
      <c r="O105"/>
      <c r="P105" s="10"/>
      <c r="S105" s="25" t="s">
        <v>262</v>
      </c>
      <c r="T105" s="25">
        <v>4057083</v>
      </c>
    </row>
    <row r="106" spans="3:20" ht="11.25" customHeight="1" x14ac:dyDescent="0.2">
      <c r="C106" s="39">
        <v>4992</v>
      </c>
      <c r="D106" s="3" t="s">
        <v>170</v>
      </c>
      <c r="E106"/>
      <c r="F106" s="13">
        <v>385000</v>
      </c>
      <c r="G106" s="56">
        <v>274000</v>
      </c>
      <c r="H106" s="13">
        <v>121000</v>
      </c>
      <c r="I106" s="13">
        <v>193000</v>
      </c>
      <c r="J106" s="13">
        <v>219000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3000</v>
      </c>
      <c r="G108" s="56">
        <v>2000</v>
      </c>
      <c r="H108" s="13">
        <v>10000</v>
      </c>
      <c r="I108" s="13">
        <v>13000</v>
      </c>
      <c r="J108" s="13">
        <v>-2000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3.0823299707126601</v>
      </c>
      <c r="G111" s="55">
        <v>2.96415985290635</v>
      </c>
      <c r="H111" s="14">
        <v>2.85387122346516</v>
      </c>
      <c r="I111" s="14">
        <v>2.5412566824203902</v>
      </c>
      <c r="J111" s="14">
        <v>2.6952848949003201</v>
      </c>
      <c r="K111"/>
      <c r="L111"/>
      <c r="M111"/>
      <c r="N111"/>
      <c r="O111"/>
      <c r="P111" s="10"/>
      <c r="S111" s="25" t="s">
        <v>292</v>
      </c>
      <c r="T111" s="25">
        <v>4062444</v>
      </c>
    </row>
    <row r="112" spans="3:20" ht="11.25" customHeight="1" x14ac:dyDescent="0.2">
      <c r="C112" s="39">
        <v>284</v>
      </c>
      <c r="D112" s="3" t="s">
        <v>167</v>
      </c>
      <c r="E112"/>
      <c r="F112" s="14">
        <v>8.7360731941267602</v>
      </c>
      <c r="G112" s="55">
        <v>8.5827216261998895</v>
      </c>
      <c r="H112" s="14">
        <v>8.4983606557377094</v>
      </c>
      <c r="I112" s="14">
        <v>7.8236809464745702</v>
      </c>
      <c r="J112" s="14">
        <v>8.3977674228071102</v>
      </c>
      <c r="K112"/>
      <c r="L112"/>
      <c r="M112"/>
      <c r="N112"/>
      <c r="O112"/>
      <c r="P112" s="10"/>
      <c r="S112" s="25" t="s">
        <v>36</v>
      </c>
      <c r="T112" s="25">
        <v>4057103</v>
      </c>
    </row>
    <row r="113" spans="2:20" ht="11.25" customHeight="1" x14ac:dyDescent="0.2">
      <c r="C113" s="39">
        <v>18791</v>
      </c>
      <c r="D113" s="76" t="s">
        <v>173</v>
      </c>
      <c r="E113" s="61"/>
      <c r="F113" s="100">
        <v>4.3384265875196997</v>
      </c>
      <c r="G113" s="101">
        <v>4.2936986743608898</v>
      </c>
      <c r="H113" s="100">
        <v>4.2115297125154401</v>
      </c>
      <c r="I113" s="100">
        <v>3.8929902437866502</v>
      </c>
      <c r="J113" s="100">
        <v>4.1327520600760996</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G125" s="143">
        <f>AVERAGE(F112:H112)</f>
        <v>8.6057184920214542</v>
      </c>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5CFF893F-DB64-4C47-9C82-D38A190F15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D12C-F001-492E-869C-8F7E428A9159}">
  <sheetPr codeName="Sheet23">
    <outlinePr summaryRight="0"/>
    <pageSetUpPr autoPageBreaks="0"/>
  </sheetPr>
  <dimension ref="A1:AB460"/>
  <sheetViews>
    <sheetView showGridLines="0" topLeftCell="A2" zoomScaleNormal="100" workbookViewId="0">
      <selection activeCell="E78" sqref="E78"/>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278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Fortis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_xll.SNL.Clients.Office.Excel.Functions.SNLTable(1,FOR!F20:G20,FOR!C24:C35,FOR!F21:G21,,"Options:Curr=USD,Mag=SNLstandard,ConvMethod=SNLrecommended")</f>
        <v>SNLTable</v>
      </c>
      <c r="D20" s="10"/>
      <c r="E20" s="10"/>
      <c r="F20" s="22">
        <f>VLOOKUP(V40,S:T,2,FALSE)</f>
        <v>4082871</v>
      </c>
      <c r="G20" s="51">
        <f>F20</f>
        <v>4082871</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385</v>
      </c>
      <c r="H24" s="129"/>
      <c r="I24"/>
      <c r="J24"/>
      <c r="K24"/>
      <c r="L24"/>
      <c r="M24"/>
      <c r="N24"/>
      <c r="O24"/>
      <c r="P24" s="10"/>
      <c r="V24" t="str">
        <f>SUBSTITUTE(Company_Name,"&amp;","&amp;amp;")</f>
        <v>Fortis Inc.</v>
      </c>
    </row>
    <row r="25" spans="3:27" ht="11.25" customHeight="1" x14ac:dyDescent="0.2">
      <c r="C25" s="39">
        <v>44942</v>
      </c>
      <c r="D25" s="23" t="s">
        <v>127</v>
      </c>
      <c r="E25" s="10"/>
      <c r="F25" s="74" t="s">
        <v>374</v>
      </c>
      <c r="G25" s="75" t="s">
        <v>383</v>
      </c>
      <c r="H25" s="129"/>
      <c r="I25"/>
      <c r="J25"/>
      <c r="K25"/>
      <c r="L25"/>
      <c r="M25"/>
      <c r="N25"/>
      <c r="O25"/>
      <c r="P25" s="10"/>
    </row>
    <row r="26" spans="3:27" ht="11.25" customHeight="1" x14ac:dyDescent="0.2">
      <c r="C26" s="39">
        <v>44944</v>
      </c>
      <c r="D26" s="76" t="s">
        <v>126</v>
      </c>
      <c r="E26" s="61"/>
      <c r="F26" s="77">
        <v>44287</v>
      </c>
      <c r="G26" s="78">
        <v>42639</v>
      </c>
      <c r="H26" s="130"/>
      <c r="I26" s="10"/>
      <c r="J26"/>
      <c r="K26"/>
      <c r="L26"/>
      <c r="M26"/>
      <c r="N26" s="4"/>
      <c r="O26" s="4"/>
      <c r="P26" s="44"/>
      <c r="Q26" s="44"/>
    </row>
    <row r="27" spans="3:27" ht="11.25" customHeight="1" x14ac:dyDescent="0.2">
      <c r="C27" s="39">
        <v>44949</v>
      </c>
      <c r="D27" s="2" t="s">
        <v>131</v>
      </c>
      <c r="E27"/>
      <c r="F27" s="24" t="s">
        <v>249</v>
      </c>
      <c r="G27" s="52" t="s">
        <v>385</v>
      </c>
      <c r="H27" s="129"/>
      <c r="I27"/>
      <c r="J27"/>
      <c r="K27"/>
      <c r="L27"/>
      <c r="M27"/>
      <c r="N27"/>
      <c r="O27"/>
      <c r="P27" s="10"/>
    </row>
    <row r="28" spans="3:27" ht="11.25" customHeight="1" x14ac:dyDescent="0.2">
      <c r="C28" s="39">
        <v>44950</v>
      </c>
      <c r="D28" s="3" t="s">
        <v>127</v>
      </c>
      <c r="E28"/>
      <c r="F28" s="24" t="s">
        <v>374</v>
      </c>
      <c r="G28" s="52" t="s">
        <v>375</v>
      </c>
      <c r="H28" s="129"/>
      <c r="I28"/>
      <c r="J28"/>
      <c r="K28"/>
      <c r="L28"/>
      <c r="M28"/>
      <c r="N28"/>
      <c r="O28"/>
      <c r="P28" s="10"/>
    </row>
    <row r="29" spans="3:27" ht="11.25" customHeight="1" x14ac:dyDescent="0.2">
      <c r="C29" s="48">
        <v>44952</v>
      </c>
      <c r="D29" s="76" t="s">
        <v>126</v>
      </c>
      <c r="E29" s="61"/>
      <c r="F29" s="77">
        <v>44287</v>
      </c>
      <c r="G29" s="78">
        <v>42639</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_xll.SNL.Clients.Office.Excel.Functions.SNLTable(1,FOR!F36:J36,FOR!C41:C113,FOR!F37:J37,,"Options:Curr=USD,Mag=SNLstandard,ConvMethod=SNLrecommended")</f>
        <v>SNLTable</v>
      </c>
      <c r="E36"/>
      <c r="F36" s="11">
        <f>F20</f>
        <v>4082871</v>
      </c>
      <c r="G36" s="54">
        <f>F20</f>
        <v>4082871</v>
      </c>
      <c r="H36" s="11">
        <f>F20</f>
        <v>4082871</v>
      </c>
      <c r="I36" s="11">
        <f>F20</f>
        <v>4082871</v>
      </c>
      <c r="J36" s="11">
        <f>F20</f>
        <v>4082871</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Fortis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37.685333333333297</v>
      </c>
      <c r="G42" s="55">
        <v>37.811143591106401</v>
      </c>
      <c r="H42" s="31">
        <v>39.049400678999497</v>
      </c>
      <c r="I42" s="14">
        <v>34.479568947575302</v>
      </c>
      <c r="J42" s="14">
        <v>34.471209583923702</v>
      </c>
      <c r="K42"/>
      <c r="L42"/>
      <c r="M42"/>
      <c r="N42"/>
      <c r="O42"/>
      <c r="P42" s="10"/>
      <c r="S42" s="25" t="s">
        <v>336</v>
      </c>
      <c r="T42" s="25">
        <v>4056935</v>
      </c>
      <c r="V42" s="8" t="str">
        <f>_xll.SNL.Clients.Office.Excel.Functions.SNLTable(1,FOR!X42,FOR!W48:W56,FOR!X43,,"Options:Curr=USD,Mag=SNLstandard,ConvMethod=SNLrecommended")</f>
        <v>SNLTable</v>
      </c>
      <c r="W42" s="3"/>
      <c r="X42" s="7">
        <f>F36</f>
        <v>4082871</v>
      </c>
    </row>
    <row r="43" spans="3:24" ht="11.25" customHeight="1" x14ac:dyDescent="0.2">
      <c r="C43" s="39">
        <v>18869</v>
      </c>
      <c r="D43" s="3" t="s">
        <v>197</v>
      </c>
      <c r="E43"/>
      <c r="F43" s="14">
        <v>3.4624000000000001</v>
      </c>
      <c r="G43" s="55">
        <v>3.5942067499335599</v>
      </c>
      <c r="H43" s="31">
        <v>3.7483544654610998</v>
      </c>
      <c r="I43" s="14">
        <v>3.7532086117984398</v>
      </c>
      <c r="J43" s="14">
        <v>4.1813731804714704</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55.379199999999997</v>
      </c>
      <c r="G44" s="55">
        <v>55.080166533793999</v>
      </c>
      <c r="H44" s="31">
        <v>53.548580798632798</v>
      </c>
      <c r="I44" s="14">
        <v>57.3202599264621</v>
      </c>
      <c r="J44" s="14">
        <v>56.849156254025502</v>
      </c>
      <c r="K44"/>
      <c r="L44"/>
      <c r="M44"/>
      <c r="N44"/>
      <c r="O44"/>
      <c r="P44" s="10"/>
      <c r="S44" s="25" t="s">
        <v>409</v>
      </c>
      <c r="T44" s="25">
        <v>4024697</v>
      </c>
      <c r="V44" s="3"/>
      <c r="W44" s="3"/>
      <c r="X44" s="7">
        <v>1</v>
      </c>
    </row>
    <row r="45" spans="3:24" ht="11.25" customHeight="1" x14ac:dyDescent="0.2">
      <c r="C45" s="39">
        <v>18861</v>
      </c>
      <c r="D45" s="3" t="s">
        <v>164</v>
      </c>
      <c r="E45"/>
      <c r="F45" s="14">
        <v>51.3536</v>
      </c>
      <c r="G45" s="55">
        <v>51.990876074054398</v>
      </c>
      <c r="H45" s="31">
        <v>50.6986304533592</v>
      </c>
      <c r="I45" s="14">
        <v>54.4573688226996</v>
      </c>
      <c r="J45" s="14">
        <v>54.373309287646499</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2.3694817658349301</v>
      </c>
      <c r="G47" s="55">
        <v>2.3157894736842102</v>
      </c>
      <c r="H47" s="14">
        <v>2.8260465116279101</v>
      </c>
      <c r="I47" s="14">
        <v>2.3532338308457699</v>
      </c>
      <c r="J47" s="14">
        <v>2.6376050420168098</v>
      </c>
      <c r="K47"/>
      <c r="L47"/>
      <c r="M47"/>
      <c r="N47"/>
      <c r="O47"/>
      <c r="P47" s="10"/>
      <c r="S47" s="25" t="s">
        <v>216</v>
      </c>
      <c r="T47" s="25">
        <v>4056955</v>
      </c>
      <c r="V47" s="3"/>
      <c r="W47" s="3"/>
      <c r="X47" s="7"/>
    </row>
    <row r="48" spans="3:24" ht="11.25" customHeight="1" x14ac:dyDescent="0.2">
      <c r="C48" s="39">
        <v>18778</v>
      </c>
      <c r="D48" s="3" t="s">
        <v>198</v>
      </c>
      <c r="E48"/>
      <c r="F48" s="14">
        <v>2.2343891402714902</v>
      </c>
      <c r="G48" s="55">
        <v>2.1846689895470401</v>
      </c>
      <c r="H48" s="14">
        <v>2.6602451838879202</v>
      </c>
      <c r="I48" s="14">
        <v>2.20821661998133</v>
      </c>
      <c r="J48" s="14">
        <v>2.46902654867257</v>
      </c>
      <c r="K48" s="4"/>
      <c r="L48" s="4"/>
      <c r="M48" s="4"/>
      <c r="N48" s="4"/>
      <c r="O48" s="4"/>
      <c r="P48" s="44"/>
      <c r="Q48" s="44"/>
      <c r="S48" s="25" t="s">
        <v>5</v>
      </c>
      <c r="T48" s="25">
        <v>4022309</v>
      </c>
      <c r="V48" s="17" t="s">
        <v>175</v>
      </c>
      <c r="W48" s="114">
        <v>7597</v>
      </c>
      <c r="X48" s="20">
        <v>1484800.35401307</v>
      </c>
    </row>
    <row r="49" spans="3:28" ht="11.25" customHeight="1" x14ac:dyDescent="0.2">
      <c r="C49" s="39">
        <v>7270</v>
      </c>
      <c r="D49" s="3" t="s">
        <v>149</v>
      </c>
      <c r="E49"/>
      <c r="F49" s="14">
        <v>4.1345962113659001</v>
      </c>
      <c r="G49" s="55">
        <v>3.9251439539347399</v>
      </c>
      <c r="H49" s="14">
        <v>4.3729468599033803</v>
      </c>
      <c r="I49" s="14">
        <v>3.76591375770021</v>
      </c>
      <c r="J49" s="14">
        <v>4.1641137855579897</v>
      </c>
      <c r="K49"/>
      <c r="L49"/>
      <c r="M49"/>
      <c r="N49"/>
      <c r="O49"/>
      <c r="P49" s="10"/>
      <c r="S49" s="25" t="s">
        <v>6</v>
      </c>
      <c r="T49" s="25">
        <v>4057038</v>
      </c>
      <c r="V49" s="17" t="s">
        <v>176</v>
      </c>
      <c r="W49" s="114">
        <v>7598</v>
      </c>
      <c r="X49" s="20">
        <v>1034381.9390117662</v>
      </c>
    </row>
    <row r="50" spans="3:28" ht="11.25" customHeight="1" x14ac:dyDescent="0.2">
      <c r="C50" s="39">
        <v>11512</v>
      </c>
      <c r="D50" s="3" t="s">
        <v>199</v>
      </c>
      <c r="E50"/>
      <c r="F50" s="14">
        <v>3.8902439024390199</v>
      </c>
      <c r="G50" s="55">
        <v>3.6946702800361302</v>
      </c>
      <c r="H50" s="14">
        <v>3.5735027223230502</v>
      </c>
      <c r="I50" s="14">
        <v>3.5269230769230799</v>
      </c>
      <c r="J50" s="14">
        <v>3.8876404494382002</v>
      </c>
      <c r="K50"/>
      <c r="L50"/>
      <c r="M50"/>
      <c r="N50"/>
      <c r="O50"/>
      <c r="P50" s="10"/>
      <c r="S50" s="25" t="s">
        <v>270</v>
      </c>
      <c r="T50" s="25">
        <v>4135391</v>
      </c>
      <c r="V50" s="18" t="s">
        <v>177</v>
      </c>
      <c r="W50" s="115">
        <v>7599</v>
      </c>
      <c r="X50" s="20">
        <v>1409730.6181795194</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106678.04565820354</v>
      </c>
    </row>
    <row r="52" spans="3:28" ht="11.25" customHeight="1" x14ac:dyDescent="0.2">
      <c r="C52" s="39">
        <v>18788</v>
      </c>
      <c r="D52" s="3" t="s">
        <v>211</v>
      </c>
      <c r="E52"/>
      <c r="F52" s="14">
        <v>6.1014890282131704</v>
      </c>
      <c r="G52" s="55">
        <v>6.0765892420537897</v>
      </c>
      <c r="H52" s="14">
        <v>5.3108981440565604</v>
      </c>
      <c r="I52" s="14">
        <v>6.31451063249727</v>
      </c>
      <c r="J52" s="14">
        <v>5.8272136100893297</v>
      </c>
      <c r="K52"/>
      <c r="L52"/>
      <c r="M52"/>
      <c r="N52"/>
      <c r="O52"/>
      <c r="P52" s="10"/>
      <c r="S52" s="25" t="s">
        <v>7</v>
      </c>
      <c r="T52" s="25">
        <v>4007308</v>
      </c>
      <c r="V52" s="19" t="s">
        <v>179</v>
      </c>
      <c r="W52" s="114">
        <v>7601</v>
      </c>
      <c r="X52" s="20">
        <v>2078246.3709709283</v>
      </c>
    </row>
    <row r="53" spans="3:28" ht="11.25" customHeight="1" x14ac:dyDescent="0.2">
      <c r="C53" s="39">
        <v>18794</v>
      </c>
      <c r="D53" s="3" t="s">
        <v>200</v>
      </c>
      <c r="E53"/>
      <c r="F53" s="14">
        <v>4.0807577268195399</v>
      </c>
      <c r="G53" s="55">
        <v>4.0479846449136296</v>
      </c>
      <c r="H53" s="14">
        <v>3.77391304347826</v>
      </c>
      <c r="I53" s="14">
        <v>3.81006160164271</v>
      </c>
      <c r="J53" s="14">
        <v>4.1630196936542703</v>
      </c>
      <c r="K53"/>
      <c r="L53"/>
      <c r="M53"/>
      <c r="N53"/>
      <c r="O53"/>
      <c r="P53" s="10"/>
      <c r="S53" s="25" t="s">
        <v>218</v>
      </c>
      <c r="T53" s="25">
        <v>4272394</v>
      </c>
      <c r="V53" s="17" t="s">
        <v>180</v>
      </c>
      <c r="W53" s="114">
        <v>7602</v>
      </c>
      <c r="X53" s="20">
        <v>15142751.029245589</v>
      </c>
    </row>
    <row r="54" spans="3:28" ht="11.25" customHeight="1" x14ac:dyDescent="0.2">
      <c r="C54" s="39">
        <v>18792</v>
      </c>
      <c r="D54" s="3" t="s">
        <v>201</v>
      </c>
      <c r="E54"/>
      <c r="F54" s="14">
        <v>12.3622315645949</v>
      </c>
      <c r="G54" s="55">
        <v>12.927886694899099</v>
      </c>
      <c r="H54" s="14">
        <v>12.0854719522405</v>
      </c>
      <c r="I54" s="14">
        <v>11.959437215653001</v>
      </c>
      <c r="J54" s="14">
        <v>13.197540396895601</v>
      </c>
      <c r="K54"/>
      <c r="L54"/>
      <c r="M54"/>
      <c r="N54"/>
      <c r="O54"/>
      <c r="P54" s="10"/>
      <c r="S54" s="25" t="s">
        <v>8</v>
      </c>
      <c r="T54" s="25">
        <v>4006321</v>
      </c>
      <c r="V54" s="26" t="s">
        <v>184</v>
      </c>
      <c r="W54" s="116"/>
      <c r="X54" s="20"/>
    </row>
    <row r="55" spans="3:28" ht="11.25" customHeight="1" x14ac:dyDescent="0.2">
      <c r="C55" s="39">
        <v>11576</v>
      </c>
      <c r="D55" s="3" t="s">
        <v>202</v>
      </c>
      <c r="E55"/>
      <c r="F55" s="14">
        <v>3.8983050847457599</v>
      </c>
      <c r="G55" s="55">
        <v>3.5921305182341698</v>
      </c>
      <c r="H55" s="14">
        <v>3.57294685990338</v>
      </c>
      <c r="I55" s="14">
        <v>3.6735112936344998</v>
      </c>
      <c r="J55" s="14">
        <v>4.0153172866520803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278</v>
      </c>
    </row>
    <row r="57" spans="3:28" ht="11.25" customHeight="1" x14ac:dyDescent="0.2">
      <c r="C57" s="39">
        <v>6419</v>
      </c>
      <c r="D57" s="3" t="s">
        <v>165</v>
      </c>
      <c r="E57"/>
      <c r="F57" s="14">
        <v>0.56809662640566405</v>
      </c>
      <c r="G57" s="55">
        <v>0.62970106075217003</v>
      </c>
      <c r="H57" s="14">
        <v>0.61637931034482796</v>
      </c>
      <c r="I57" s="14">
        <v>0.76693320790216402</v>
      </c>
      <c r="J57" s="14">
        <v>0.62985159817351599</v>
      </c>
      <c r="K57"/>
      <c r="L57"/>
      <c r="M57"/>
      <c r="N57"/>
      <c r="O57"/>
      <c r="P57" s="10"/>
      <c r="S57" s="25" t="s">
        <v>339</v>
      </c>
      <c r="T57" s="25">
        <v>4963960</v>
      </c>
    </row>
    <row r="58" spans="3:28" ht="11.25" customHeight="1" x14ac:dyDescent="0.2">
      <c r="C58" s="39">
        <v>4963</v>
      </c>
      <c r="D58" s="3" t="s">
        <v>203</v>
      </c>
      <c r="E58"/>
      <c r="F58" s="14">
        <v>1.2411072862880099</v>
      </c>
      <c r="G58" s="55">
        <v>1.22618812857425</v>
      </c>
      <c r="H58" s="14">
        <v>1.15278675483518</v>
      </c>
      <c r="I58" s="14">
        <v>1.34303207628955</v>
      </c>
      <c r="J58" s="14">
        <v>1.31745178816646</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1484800.35401307</v>
      </c>
      <c r="G61" s="56">
        <v>1089310.9401977712</v>
      </c>
      <c r="H61" s="13">
        <v>945232.78091955895</v>
      </c>
      <c r="I61" s="13">
        <v>907265.45209374593</v>
      </c>
      <c r="J61" s="13">
        <v>766298.80071446788</v>
      </c>
      <c r="K61"/>
      <c r="L61"/>
      <c r="M61"/>
      <c r="N61"/>
      <c r="O61"/>
      <c r="P61" s="10"/>
      <c r="S61" s="25" t="s">
        <v>410</v>
      </c>
      <c r="T61" s="25">
        <v>4086899</v>
      </c>
      <c r="V61" s="28" t="s">
        <v>149</v>
      </c>
      <c r="X61" s="27">
        <f>IF(ISNUMBER(F49),F49,NA())</f>
        <v>4.1345962113659001</v>
      </c>
      <c r="Y61" s="27">
        <f>IF(ISNUMBER(G49),G49,NA())</f>
        <v>3.9251439539347399</v>
      </c>
      <c r="Z61" s="27">
        <f>IF(ISNUMBER(H49),H49,NA())</f>
        <v>4.3729468599033803</v>
      </c>
      <c r="AA61" s="27">
        <f>IF(ISNUMBER(I49),I49,NA())</f>
        <v>3.76591375770021</v>
      </c>
      <c r="AB61" s="27">
        <f>IF(ISNUMBER(J49),J49,NA())</f>
        <v>4.1641137855579897</v>
      </c>
    </row>
    <row r="62" spans="3:28" ht="11.25" customHeight="1" x14ac:dyDescent="0.2">
      <c r="C62" s="39">
        <v>7598</v>
      </c>
      <c r="D62" s="3" t="s">
        <v>205</v>
      </c>
      <c r="E62"/>
      <c r="F62" s="13">
        <v>1034381.9390117662</v>
      </c>
      <c r="G62" s="56">
        <v>672578.87301836442</v>
      </c>
      <c r="H62" s="13">
        <v>672302.59784816916</v>
      </c>
      <c r="I62" s="13">
        <v>535711.66840107285</v>
      </c>
      <c r="J62" s="13">
        <v>224866.03725440163</v>
      </c>
      <c r="K62"/>
      <c r="L62"/>
      <c r="M62"/>
      <c r="N62"/>
      <c r="O62"/>
      <c r="P62" s="10"/>
      <c r="S62" s="25" t="s">
        <v>11</v>
      </c>
      <c r="T62" s="25">
        <v>4056975</v>
      </c>
      <c r="V62" s="118" t="s">
        <v>188</v>
      </c>
    </row>
    <row r="63" spans="3:28" ht="11.25" customHeight="1" x14ac:dyDescent="0.2">
      <c r="C63" s="39">
        <v>7599</v>
      </c>
      <c r="D63" s="3" t="s">
        <v>206</v>
      </c>
      <c r="E63"/>
      <c r="F63" s="13">
        <v>1409730.6181795194</v>
      </c>
      <c r="G63" s="56">
        <v>1428347.1982420343</v>
      </c>
      <c r="H63" s="13">
        <v>883553.64350229572</v>
      </c>
      <c r="I63" s="13">
        <v>970290.35425857804</v>
      </c>
      <c r="J63" s="13">
        <v>536648.37968869612</v>
      </c>
      <c r="K63"/>
      <c r="L63"/>
      <c r="M63"/>
      <c r="N63"/>
      <c r="O63"/>
      <c r="P63" s="10"/>
      <c r="S63" s="25" t="s">
        <v>271</v>
      </c>
      <c r="T63" s="25">
        <v>4098671</v>
      </c>
      <c r="V63" s="28" t="s">
        <v>189</v>
      </c>
    </row>
    <row r="64" spans="3:28" ht="11.25" customHeight="1" x14ac:dyDescent="0.2">
      <c r="C64" s="39">
        <v>7600</v>
      </c>
      <c r="D64" s="3" t="s">
        <v>207</v>
      </c>
      <c r="E64"/>
      <c r="F64" s="13">
        <v>106678.04565820354</v>
      </c>
      <c r="G64" s="56">
        <v>880552.50353162771</v>
      </c>
      <c r="H64" s="13">
        <v>1197346.2551126224</v>
      </c>
      <c r="I64" s="13">
        <v>824453.66203995491</v>
      </c>
      <c r="J64" s="13">
        <v>972027.30288338859</v>
      </c>
      <c r="K64"/>
      <c r="L64"/>
      <c r="M64"/>
      <c r="N64"/>
      <c r="O64"/>
      <c r="P64" s="10"/>
      <c r="S64" s="25" t="s">
        <v>396</v>
      </c>
      <c r="T64" s="25">
        <v>4545218</v>
      </c>
      <c r="V64" s="28" t="s">
        <v>190</v>
      </c>
    </row>
    <row r="65" spans="3:28" ht="11.25" customHeight="1" x14ac:dyDescent="0.2">
      <c r="C65" s="39">
        <v>7601</v>
      </c>
      <c r="D65" s="3" t="s">
        <v>208</v>
      </c>
      <c r="E65"/>
      <c r="F65" s="13">
        <v>2078246.3709709283</v>
      </c>
      <c r="G65" s="56">
        <v>406529.58719196357</v>
      </c>
      <c r="H65" s="13">
        <v>852714.07479366404</v>
      </c>
      <c r="I65" s="13">
        <v>1176220.5578436689</v>
      </c>
      <c r="J65" s="13">
        <v>845241.13294207701</v>
      </c>
      <c r="K65"/>
      <c r="L65"/>
      <c r="M65"/>
      <c r="N65"/>
      <c r="O65"/>
      <c r="P65" s="10"/>
      <c r="S65" s="25" t="s">
        <v>219</v>
      </c>
      <c r="T65" s="25">
        <v>4057157</v>
      </c>
      <c r="V65" s="28" t="s">
        <v>165</v>
      </c>
      <c r="X65" s="27">
        <f>IF(ISNUMBER(F57),F57,NA())</f>
        <v>0.56809662640566405</v>
      </c>
      <c r="Y65" s="27">
        <f>IF(ISNUMBER(G57),G57,NA())</f>
        <v>0.62970106075217003</v>
      </c>
      <c r="Z65" s="27">
        <f>IF(ISNUMBER(H57),H57,NA())</f>
        <v>0.61637931034482796</v>
      </c>
      <c r="AA65" s="27">
        <f>IF(ISNUMBER(I57),I57,NA())</f>
        <v>0.76693320790216402</v>
      </c>
      <c r="AB65" s="27">
        <f>IF(ISNUMBER(J57),J57,NA())</f>
        <v>0.62985159817351599</v>
      </c>
    </row>
    <row r="66" spans="3:28" ht="11.25" customHeight="1" x14ac:dyDescent="0.2">
      <c r="C66" s="39">
        <v>7602</v>
      </c>
      <c r="D66" s="3" t="s">
        <v>209</v>
      </c>
      <c r="E66"/>
      <c r="F66" s="13">
        <v>15142751.029245589</v>
      </c>
      <c r="G66" s="56">
        <v>15802071.888243604</v>
      </c>
      <c r="H66" s="13">
        <v>13289541.145767078</v>
      </c>
      <c r="I66" s="13">
        <v>13751154.235126857</v>
      </c>
      <c r="J66" s="13">
        <v>14250287.063026281</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37.685333333333297</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3.4624000000000001</v>
      </c>
    </row>
    <row r="69" spans="3:28" ht="11.25" customHeight="1" x14ac:dyDescent="0.2">
      <c r="C69" s="39">
        <v>18626</v>
      </c>
      <c r="D69" s="3" t="s">
        <v>135</v>
      </c>
      <c r="F69" s="13">
        <v>7537865.0554146692</v>
      </c>
      <c r="G69" s="56">
        <v>6668613.9514861908</v>
      </c>
      <c r="H69" s="13">
        <v>6618826.8862250308</v>
      </c>
      <c r="I69" s="13">
        <v>6475212.76920697</v>
      </c>
      <c r="J69" s="13">
        <v>6400492.5993909882</v>
      </c>
      <c r="K69" s="4"/>
      <c r="L69" s="4"/>
      <c r="M69" s="4"/>
      <c r="N69"/>
      <c r="O69"/>
      <c r="P69" s="10"/>
      <c r="S69" s="25" t="s">
        <v>341</v>
      </c>
      <c r="T69" s="25">
        <v>4057049</v>
      </c>
      <c r="V69" s="28" t="str">
        <f>"Total Debt -"</f>
        <v>Total Debt -</v>
      </c>
      <c r="X69" s="47">
        <f>F44</f>
        <v>55.379199999999997</v>
      </c>
    </row>
    <row r="70" spans="3:28" ht="11.25" customHeight="1" x14ac:dyDescent="0.2">
      <c r="C70" s="39">
        <v>18630</v>
      </c>
      <c r="D70" s="3" t="s">
        <v>136</v>
      </c>
      <c r="F70" s="13" t="s">
        <v>320</v>
      </c>
      <c r="G70" s="56" t="s">
        <v>320</v>
      </c>
      <c r="H70" s="13" t="s">
        <v>320</v>
      </c>
      <c r="I70" s="13" t="s">
        <v>320</v>
      </c>
      <c r="J70" s="13" t="s">
        <v>320</v>
      </c>
      <c r="K70"/>
      <c r="L70"/>
      <c r="M70"/>
      <c r="N70"/>
      <c r="O70"/>
      <c r="P70" s="10"/>
      <c r="S70" s="25" t="s">
        <v>14</v>
      </c>
      <c r="T70" s="25">
        <v>4010420</v>
      </c>
      <c r="V70" s="118" t="s">
        <v>212</v>
      </c>
    </row>
    <row r="71" spans="3:28" ht="11.25" customHeight="1" x14ac:dyDescent="0.2">
      <c r="C71" s="39">
        <v>18631</v>
      </c>
      <c r="D71" s="3" t="s">
        <v>137</v>
      </c>
      <c r="F71" s="13">
        <v>568850.31588808843</v>
      </c>
      <c r="G71" s="56">
        <v>349290.57966374228</v>
      </c>
      <c r="H71" s="13">
        <v>330074.70979922166</v>
      </c>
      <c r="I71" s="13">
        <v>248512.33750710895</v>
      </c>
      <c r="J71" s="13">
        <v>316901.87427414721</v>
      </c>
      <c r="K71"/>
      <c r="L71"/>
      <c r="M71"/>
      <c r="N71"/>
      <c r="O71"/>
      <c r="P71" s="10"/>
      <c r="S71" s="25" t="s">
        <v>15</v>
      </c>
      <c r="T71" s="25">
        <v>4065694</v>
      </c>
      <c r="V71" s="28" t="s">
        <v>211</v>
      </c>
      <c r="X71" s="27">
        <f>IF(ISNUMBER(F52),F52,NA())</f>
        <v>6.1014890282131704</v>
      </c>
      <c r="Y71" s="27">
        <f>IF(ISNUMBER(G52),G52,NA())</f>
        <v>6.0765892420537897</v>
      </c>
      <c r="Z71" s="27">
        <f>IF(ISNUMBER(H52),H52,NA())</f>
        <v>5.3108981440565604</v>
      </c>
      <c r="AA71" s="27">
        <f>IF(ISNUMBER(I52),I52,NA())</f>
        <v>6.31451063249727</v>
      </c>
      <c r="AB71" s="27">
        <f>IF(ISNUMBER(J52),J52,NA())</f>
        <v>5.8272136100893297</v>
      </c>
    </row>
    <row r="72" spans="3:28" ht="11.25" customHeight="1" x14ac:dyDescent="0.2">
      <c r="C72" s="39">
        <v>18632</v>
      </c>
      <c r="D72" s="3" t="s">
        <v>138</v>
      </c>
      <c r="E72" s="5"/>
      <c r="F72" s="13">
        <v>2012916.3351832358</v>
      </c>
      <c r="G72" s="56">
        <v>1818848.5953857691</v>
      </c>
      <c r="H72" s="13">
        <v>1847815.4986933596</v>
      </c>
      <c r="I72" s="13">
        <v>1765055.0182570131</v>
      </c>
      <c r="J72" s="13">
        <v>1734864.2752234337</v>
      </c>
      <c r="K72"/>
      <c r="L72"/>
      <c r="M72"/>
      <c r="N72"/>
      <c r="O72"/>
      <c r="P72" s="10"/>
      <c r="S72" s="25" t="s">
        <v>272</v>
      </c>
      <c r="T72" s="25">
        <v>4082886</v>
      </c>
    </row>
    <row r="73" spans="3:28" ht="11.25" customHeight="1" x14ac:dyDescent="0.2">
      <c r="C73" s="39">
        <v>18636</v>
      </c>
      <c r="D73" s="3" t="s">
        <v>139</v>
      </c>
      <c r="F73" s="13">
        <v>1200728.927645965</v>
      </c>
      <c r="G73" s="56">
        <v>1065784.0764098803</v>
      </c>
      <c r="H73" s="13">
        <v>1017353.5576003407</v>
      </c>
      <c r="I73" s="13">
        <v>959319.36497309455</v>
      </c>
      <c r="J73" s="13">
        <v>909068.88021707931</v>
      </c>
      <c r="K73"/>
      <c r="L73"/>
      <c r="M73"/>
      <c r="N73"/>
      <c r="O73"/>
      <c r="P73" s="10"/>
      <c r="S73" s="25" t="s">
        <v>397</v>
      </c>
      <c r="T73" s="25">
        <v>4235589</v>
      </c>
    </row>
    <row r="74" spans="3:28" ht="11.25" customHeight="1" x14ac:dyDescent="0.2">
      <c r="C74" s="39">
        <v>18635</v>
      </c>
      <c r="D74" s="3" t="s">
        <v>140</v>
      </c>
      <c r="F74" s="13">
        <v>1785535.7741339998</v>
      </c>
      <c r="G74" s="56">
        <v>1562851.4397775137</v>
      </c>
      <c r="H74" s="13">
        <v>1568985.2643880809</v>
      </c>
      <c r="I74" s="13">
        <v>1677072.3894501484</v>
      </c>
      <c r="J74" s="13">
        <v>1503549.038526976</v>
      </c>
      <c r="K74"/>
      <c r="L74"/>
      <c r="M74"/>
      <c r="N74"/>
      <c r="O74"/>
      <c r="P74" s="10"/>
      <c r="S74" s="25" t="s">
        <v>289</v>
      </c>
      <c r="T74" s="25">
        <v>4304864</v>
      </c>
    </row>
    <row r="75" spans="3:28" ht="11.25" customHeight="1" x14ac:dyDescent="0.2">
      <c r="C75" s="39">
        <v>18634</v>
      </c>
      <c r="D75" s="3" t="s">
        <v>141</v>
      </c>
      <c r="F75" s="13">
        <v>5568031.3528512893</v>
      </c>
      <c r="G75" s="56">
        <v>4796774.6912369058</v>
      </c>
      <c r="H75" s="13">
        <v>4764229.0304810023</v>
      </c>
      <c r="I75" s="13">
        <v>4649959.1101873647</v>
      </c>
      <c r="J75" s="13">
        <v>4464384.0682416363</v>
      </c>
      <c r="K75"/>
      <c r="L75"/>
      <c r="M75"/>
      <c r="N75"/>
      <c r="O75"/>
      <c r="P75" s="10"/>
      <c r="S75" s="25" t="s">
        <v>16</v>
      </c>
      <c r="T75" s="25">
        <v>4056958</v>
      </c>
    </row>
    <row r="76" spans="3:28" ht="11.25" customHeight="1" x14ac:dyDescent="0.2">
      <c r="C76" s="39">
        <v>6200</v>
      </c>
      <c r="D76" s="3" t="s">
        <v>142</v>
      </c>
      <c r="F76" s="13">
        <v>3308586.6198988818</v>
      </c>
      <c r="G76" s="56">
        <v>3052560.8350955257</v>
      </c>
      <c r="H76" s="13">
        <v>3410772.0012586238</v>
      </c>
      <c r="I76" s="13">
        <v>2830879.6707331543</v>
      </c>
      <c r="J76" s="13">
        <v>2934619.3028890616</v>
      </c>
      <c r="K76"/>
      <c r="L76"/>
      <c r="M76"/>
      <c r="N76"/>
      <c r="O76"/>
      <c r="P76" s="10"/>
      <c r="S76" s="25" t="s">
        <v>313</v>
      </c>
      <c r="T76" s="25">
        <v>4246977</v>
      </c>
    </row>
    <row r="77" spans="3:28" ht="11.25" customHeight="1" x14ac:dyDescent="0.2">
      <c r="C77" s="39">
        <v>28017</v>
      </c>
      <c r="D77" s="3" t="s">
        <v>151</v>
      </c>
      <c r="E77"/>
      <c r="F77" s="13">
        <v>3308586.6198988818</v>
      </c>
      <c r="G77" s="56">
        <v>3052560.8350955257</v>
      </c>
      <c r="H77" s="13">
        <v>2967658.0072815865</v>
      </c>
      <c r="I77" s="13">
        <v>2830879.6707331543</v>
      </c>
      <c r="J77" s="13">
        <v>2934619.3028890616</v>
      </c>
      <c r="K77"/>
      <c r="L77"/>
      <c r="M77"/>
      <c r="N77"/>
      <c r="O77"/>
      <c r="P77" s="10"/>
      <c r="S77" s="25" t="s">
        <v>273</v>
      </c>
      <c r="T77" s="25">
        <v>4142320</v>
      </c>
    </row>
    <row r="78" spans="3:28" ht="11.25" customHeight="1" x14ac:dyDescent="0.2">
      <c r="C78" s="39">
        <v>4424</v>
      </c>
      <c r="D78" s="3" t="s">
        <v>143</v>
      </c>
      <c r="E78" s="41"/>
      <c r="F78" s="13">
        <v>1307637.6826656058</v>
      </c>
      <c r="G78" s="56">
        <v>1209082.7757591079</v>
      </c>
      <c r="H78" s="13">
        <v>1613447.3828313551</v>
      </c>
      <c r="I78" s="13">
        <v>1119849.0736733389</v>
      </c>
      <c r="J78" s="13">
        <v>1320810.0015367742</v>
      </c>
      <c r="K78"/>
      <c r="L78"/>
      <c r="M78"/>
      <c r="N78"/>
      <c r="O78"/>
      <c r="P78" s="10"/>
      <c r="S78" s="25" t="s">
        <v>274</v>
      </c>
      <c r="T78" s="25">
        <v>4237697</v>
      </c>
    </row>
    <row r="79" spans="3:28" ht="11.25" customHeight="1" x14ac:dyDescent="0.2">
      <c r="C79" s="39">
        <v>4427</v>
      </c>
      <c r="D79" s="3" t="s">
        <v>144</v>
      </c>
      <c r="F79" s="13">
        <v>186691.40801937264</v>
      </c>
      <c r="G79" s="56">
        <v>172406.24765453947</v>
      </c>
      <c r="H79" s="13">
        <v>217789.02084925812</v>
      </c>
      <c r="I79" s="13">
        <v>127343.27853625148</v>
      </c>
      <c r="J79" s="13">
        <v>453377.86392505735</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1120946.2746462331</v>
      </c>
      <c r="G81" s="93">
        <v>1036676.5281045685</v>
      </c>
      <c r="H81" s="92">
        <v>1395658.3619820969</v>
      </c>
      <c r="I81" s="92">
        <v>992505.79513708735</v>
      </c>
      <c r="J81" s="92">
        <v>867432.13761171687</v>
      </c>
      <c r="K81"/>
      <c r="L81"/>
      <c r="M81"/>
      <c r="N81"/>
      <c r="O81"/>
      <c r="P81" s="10"/>
      <c r="S81" s="25" t="s">
        <v>276</v>
      </c>
      <c r="T81" s="25">
        <v>4276419</v>
      </c>
    </row>
    <row r="82" spans="3:20" ht="11.25" customHeight="1" x14ac:dyDescent="0.2">
      <c r="C82" s="39">
        <v>833</v>
      </c>
      <c r="D82" s="94" t="s">
        <v>147</v>
      </c>
      <c r="E82" s="95"/>
      <c r="F82" s="96">
        <v>1120946.2746462331</v>
      </c>
      <c r="G82" s="97">
        <v>1036676.5281045685</v>
      </c>
      <c r="H82" s="96">
        <v>1395658.3619820969</v>
      </c>
      <c r="I82" s="96">
        <v>992505.79513708735</v>
      </c>
      <c r="J82" s="96">
        <v>867432.13761171687</v>
      </c>
      <c r="K82"/>
      <c r="L82"/>
      <c r="M82"/>
      <c r="N82"/>
      <c r="O82"/>
      <c r="P82" s="10"/>
      <c r="S82" s="25" t="s">
        <v>17</v>
      </c>
      <c r="T82" s="25">
        <v>4057059</v>
      </c>
    </row>
    <row r="83" spans="3:20" ht="11.25" customHeight="1" x14ac:dyDescent="0.2">
      <c r="C83" s="39">
        <v>47814</v>
      </c>
      <c r="D83" s="32" t="s">
        <v>191</v>
      </c>
      <c r="F83" s="13">
        <v>88558.744829702409</v>
      </c>
      <c r="G83" s="56">
        <v>85829.950131047794</v>
      </c>
      <c r="H83" s="13">
        <v>97967.379620773543</v>
      </c>
      <c r="I83" s="13">
        <v>92613.293480910172</v>
      </c>
      <c r="J83" s="13">
        <v>74791.926531854697</v>
      </c>
      <c r="K83" s="16"/>
      <c r="L83"/>
      <c r="M83"/>
      <c r="N83"/>
      <c r="O83"/>
      <c r="P83" s="10"/>
      <c r="S83" s="25" t="s">
        <v>18</v>
      </c>
      <c r="T83" s="25">
        <v>4057141</v>
      </c>
    </row>
    <row r="84" spans="3:20" ht="11.25" customHeight="1" x14ac:dyDescent="0.2">
      <c r="C84" s="39">
        <v>47813</v>
      </c>
      <c r="D84" s="29" t="s">
        <v>192</v>
      </c>
      <c r="E84"/>
      <c r="F84" s="13">
        <v>1032387.5298165308</v>
      </c>
      <c r="G84" s="56">
        <v>950846.57797352073</v>
      </c>
      <c r="H84" s="13">
        <v>1297690.9823613234</v>
      </c>
      <c r="I84" s="13">
        <v>899892.50165617722</v>
      </c>
      <c r="J84" s="13">
        <v>792640.2110798622</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2155686.7300413279</v>
      </c>
      <c r="G87" s="56">
        <v>2049913.6713231832</v>
      </c>
      <c r="H87" s="13">
        <v>1984526.2464004443</v>
      </c>
      <c r="I87" s="13">
        <v>2389816.3483664826</v>
      </c>
      <c r="J87" s="13">
        <v>1759855.8305690226</v>
      </c>
      <c r="K87"/>
      <c r="L87"/>
      <c r="M87"/>
      <c r="N87"/>
      <c r="O87"/>
      <c r="P87" s="10"/>
      <c r="S87" s="25" t="s">
        <v>21</v>
      </c>
      <c r="T87" s="25">
        <v>4057039</v>
      </c>
    </row>
    <row r="88" spans="3:20" ht="11.25" customHeight="1" x14ac:dyDescent="0.2">
      <c r="C88" s="39">
        <v>18807</v>
      </c>
      <c r="D88" s="3" t="s">
        <v>153</v>
      </c>
      <c r="E88"/>
      <c r="F88" s="13">
        <v>30014460.801744781</v>
      </c>
      <c r="G88" s="56">
        <v>28378590.488149427</v>
      </c>
      <c r="H88" s="13">
        <v>26329281.784994241</v>
      </c>
      <c r="I88" s="13">
        <v>24086505.342459731</v>
      </c>
      <c r="J88" s="13">
        <v>23657182.954835415</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v>140656.97871970542</v>
      </c>
      <c r="G90" s="56">
        <v>123999.3721550777</v>
      </c>
      <c r="H90" s="13">
        <v>97144.641432189586</v>
      </c>
      <c r="I90" s="13">
        <v>80613.246955017807</v>
      </c>
      <c r="J90" s="13">
        <v>81334.524113294203</v>
      </c>
      <c r="K90"/>
      <c r="L90"/>
      <c r="M90"/>
      <c r="N90"/>
      <c r="O90"/>
      <c r="P90" s="10"/>
      <c r="S90" s="25" t="s">
        <v>290</v>
      </c>
      <c r="T90" s="25">
        <v>4056937</v>
      </c>
    </row>
    <row r="91" spans="3:20" ht="11.25" customHeight="1" x14ac:dyDescent="0.2">
      <c r="C91" s="39">
        <v>3706</v>
      </c>
      <c r="D91" s="23" t="s">
        <v>156</v>
      </c>
      <c r="E91" s="10"/>
      <c r="F91" s="92">
        <v>10322483.780986022</v>
      </c>
      <c r="G91" s="93">
        <v>10267618.898132162</v>
      </c>
      <c r="H91" s="92">
        <v>10226400.983782243</v>
      </c>
      <c r="I91" s="92">
        <v>10061998.915385405</v>
      </c>
      <c r="J91" s="92">
        <v>10146880.581781067</v>
      </c>
      <c r="K91"/>
      <c r="L91"/>
      <c r="M91"/>
      <c r="N91"/>
      <c r="O91"/>
      <c r="P91" s="10"/>
      <c r="S91" s="25" t="s">
        <v>23</v>
      </c>
      <c r="T91" s="25">
        <v>4056982</v>
      </c>
    </row>
    <row r="92" spans="3:20" ht="11.25" customHeight="1" x14ac:dyDescent="0.2">
      <c r="C92" s="39">
        <v>220</v>
      </c>
      <c r="D92" s="98" t="s">
        <v>157</v>
      </c>
      <c r="E92" s="95"/>
      <c r="F92" s="96">
        <v>45562588.404491544</v>
      </c>
      <c r="G92" s="97">
        <v>43541830.167948514</v>
      </c>
      <c r="H92" s="96">
        <v>41173908.182894066</v>
      </c>
      <c r="I92" s="96">
        <v>38878303.311005905</v>
      </c>
      <c r="J92" s="96">
        <v>38133133.452411331</v>
      </c>
      <c r="K92"/>
      <c r="L92"/>
      <c r="M92"/>
      <c r="N92"/>
      <c r="O92"/>
      <c r="P92" s="10"/>
      <c r="S92" s="25" t="s">
        <v>24</v>
      </c>
      <c r="T92" s="25">
        <v>4004172</v>
      </c>
    </row>
    <row r="93" spans="3:20" ht="11.25" customHeight="1" x14ac:dyDescent="0.2">
      <c r="C93" s="39">
        <v>6361</v>
      </c>
      <c r="D93" s="3" t="s">
        <v>158</v>
      </c>
      <c r="E93"/>
      <c r="F93" s="13">
        <v>3794577.5944495811</v>
      </c>
      <c r="G93" s="56">
        <v>3255375.9221472298</v>
      </c>
      <c r="H93" s="13">
        <v>3219650.9731811406</v>
      </c>
      <c r="I93" s="13">
        <v>3116068.418661234</v>
      </c>
      <c r="J93" s="13">
        <v>2794080.1224802244</v>
      </c>
      <c r="K93"/>
      <c r="L93"/>
      <c r="M93"/>
      <c r="N93"/>
      <c r="O93"/>
      <c r="P93" s="10"/>
      <c r="S93" s="25" t="s">
        <v>25</v>
      </c>
      <c r="T93" s="25">
        <v>4000672</v>
      </c>
    </row>
    <row r="94" spans="3:20" ht="11.25" customHeight="1" x14ac:dyDescent="0.2">
      <c r="C94" s="39">
        <v>6148</v>
      </c>
      <c r="D94" s="3" t="s">
        <v>159</v>
      </c>
      <c r="E94"/>
      <c r="F94" s="13">
        <v>19021880.852476116</v>
      </c>
      <c r="G94" s="56">
        <v>18424894.051169362</v>
      </c>
      <c r="H94" s="13">
        <v>16924755.307297029</v>
      </c>
      <c r="I94" s="13">
        <v>17257830.477670129</v>
      </c>
      <c r="J94" s="13">
        <v>16829069.915794846</v>
      </c>
      <c r="K94"/>
      <c r="L94"/>
      <c r="M94"/>
      <c r="N94"/>
      <c r="O94"/>
      <c r="P94" s="10"/>
      <c r="S94" s="25" t="s">
        <v>26</v>
      </c>
      <c r="T94" s="25">
        <v>4059402</v>
      </c>
    </row>
    <row r="95" spans="3:20" ht="11.25" customHeight="1" x14ac:dyDescent="0.2">
      <c r="C95" s="39">
        <v>18082</v>
      </c>
      <c r="D95" s="3" t="s">
        <v>160</v>
      </c>
      <c r="E95"/>
      <c r="F95" s="13">
        <v>503362.3339575975</v>
      </c>
      <c r="G95" s="56">
        <v>518756.86705383769</v>
      </c>
      <c r="H95" s="13">
        <v>444089.78940429521</v>
      </c>
      <c r="I95" s="13">
        <v>268955.10574992304</v>
      </c>
      <c r="J95" s="13">
        <v>318161.52079612145</v>
      </c>
      <c r="K95"/>
      <c r="L95"/>
      <c r="M95"/>
      <c r="N95"/>
      <c r="O95"/>
      <c r="P95" s="10"/>
      <c r="S95" s="25" t="s">
        <v>27</v>
      </c>
      <c r="T95" s="25">
        <v>4057080</v>
      </c>
    </row>
    <row r="96" spans="3:20" ht="11.25" customHeight="1" x14ac:dyDescent="0.2">
      <c r="C96" s="39">
        <v>845</v>
      </c>
      <c r="D96" s="3" t="s">
        <v>174</v>
      </c>
      <c r="E96"/>
      <c r="F96" s="13">
        <v>20513002.868454117</v>
      </c>
      <c r="G96" s="56">
        <v>19519698.634437293</v>
      </c>
      <c r="H96" s="13">
        <v>17876156.001958314</v>
      </c>
      <c r="I96" s="13">
        <v>18165095.929763876</v>
      </c>
      <c r="J96" s="13">
        <v>17595368.716509312</v>
      </c>
      <c r="K96"/>
      <c r="L96"/>
      <c r="M96"/>
      <c r="N96"/>
      <c r="O96"/>
      <c r="P96" s="10"/>
      <c r="S96" s="25" t="s">
        <v>28</v>
      </c>
      <c r="T96" s="25">
        <v>4057041</v>
      </c>
    </row>
    <row r="97" spans="3:20" ht="11.25" customHeight="1" x14ac:dyDescent="0.2">
      <c r="C97" s="39">
        <v>49691</v>
      </c>
      <c r="D97" s="32" t="s">
        <v>193</v>
      </c>
      <c r="E97"/>
      <c r="F97" s="13">
        <v>15241526.99744763</v>
      </c>
      <c r="G97" s="56">
        <v>14673520.640401822</v>
      </c>
      <c r="H97" s="13">
        <v>14287201.19349131</v>
      </c>
      <c r="I97" s="13">
        <v>12116171.017339177</v>
      </c>
      <c r="J97" s="13">
        <v>11963351.620311303</v>
      </c>
      <c r="K97"/>
      <c r="L97"/>
      <c r="M97"/>
      <c r="N97"/>
      <c r="O97"/>
      <c r="P97" s="10"/>
      <c r="S97" s="25" t="s">
        <v>432</v>
      </c>
      <c r="T97" s="25">
        <v>4072145</v>
      </c>
    </row>
    <row r="98" spans="3:20" ht="11.25" customHeight="1" x14ac:dyDescent="0.2">
      <c r="C98" s="48">
        <v>47772</v>
      </c>
      <c r="D98" s="99" t="s">
        <v>194</v>
      </c>
      <c r="E98" s="10"/>
      <c r="F98" s="92">
        <v>1286458.2098633731</v>
      </c>
      <c r="G98" s="93">
        <v>1245487.3646209387</v>
      </c>
      <c r="H98" s="92">
        <v>1219704.9424263802</v>
      </c>
      <c r="I98" s="92">
        <v>1409266.1263136296</v>
      </c>
      <c r="J98" s="92">
        <v>1392255.677468742</v>
      </c>
      <c r="K98"/>
      <c r="L98"/>
      <c r="M98"/>
      <c r="N98"/>
      <c r="O98"/>
      <c r="P98" s="10"/>
      <c r="S98" s="25" t="s">
        <v>29</v>
      </c>
      <c r="T98" s="25">
        <v>4057081</v>
      </c>
    </row>
    <row r="99" spans="3:20" ht="11.25" customHeight="1" x14ac:dyDescent="0.2">
      <c r="C99" s="39">
        <v>3800</v>
      </c>
      <c r="D99" s="94" t="s">
        <v>161</v>
      </c>
      <c r="E99" s="95"/>
      <c r="F99" s="96">
        <v>16527985.207311003</v>
      </c>
      <c r="G99" s="97">
        <v>15919008.005022759</v>
      </c>
      <c r="H99" s="96">
        <v>15506906.135917692</v>
      </c>
      <c r="I99" s="96">
        <v>13525437.143652806</v>
      </c>
      <c r="J99" s="96">
        <v>13355607.297780044</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37040988.075765118</v>
      </c>
      <c r="G101" s="56">
        <v>35438706.639460057</v>
      </c>
      <c r="H101" s="13">
        <v>33383062.137876004</v>
      </c>
      <c r="I101" s="13">
        <v>31690533.073416684</v>
      </c>
      <c r="J101" s="13">
        <v>30950976.014289357</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2319281.7227022061</v>
      </c>
      <c r="G104" s="56">
        <v>2015884.3069909571</v>
      </c>
      <c r="H104" s="13">
        <v>2006824.0917701535</v>
      </c>
      <c r="I104" s="13">
        <v>2009708.4685357506</v>
      </c>
      <c r="J104" s="13">
        <v>2125015.9744514595</v>
      </c>
      <c r="K104"/>
      <c r="L104"/>
      <c r="M104"/>
      <c r="N104"/>
      <c r="O104"/>
      <c r="P104" s="10"/>
      <c r="S104" s="25" t="s">
        <v>411</v>
      </c>
      <c r="T104" s="25">
        <v>4057043</v>
      </c>
    </row>
    <row r="105" spans="3:20" ht="11.25" customHeight="1" x14ac:dyDescent="0.2">
      <c r="C105" s="39">
        <v>4993</v>
      </c>
      <c r="D105" s="3" t="s">
        <v>169</v>
      </c>
      <c r="E105"/>
      <c r="F105" s="13">
        <v>-2782818.9366306486</v>
      </c>
      <c r="G105" s="56">
        <v>-3083907.4255781691</v>
      </c>
      <c r="H105" s="13">
        <v>-2085951.5906946245</v>
      </c>
      <c r="I105" s="13">
        <v>-2509820.2533326657</v>
      </c>
      <c r="J105" s="13">
        <v>-2332428.6366892834</v>
      </c>
      <c r="K105"/>
      <c r="L105"/>
      <c r="M105"/>
      <c r="N105"/>
      <c r="O105"/>
      <c r="P105" s="10"/>
      <c r="S105" s="25" t="s">
        <v>262</v>
      </c>
      <c r="T105" s="25">
        <v>4057083</v>
      </c>
    </row>
    <row r="106" spans="3:20" ht="11.25" customHeight="1" x14ac:dyDescent="0.2">
      <c r="C106" s="39">
        <v>4992</v>
      </c>
      <c r="D106" s="3" t="s">
        <v>170</v>
      </c>
      <c r="E106"/>
      <c r="F106" s="13">
        <v>359819.76502879086</v>
      </c>
      <c r="G106" s="56">
        <v>990402.98977304704</v>
      </c>
      <c r="H106" s="13">
        <v>116053.66508922404</v>
      </c>
      <c r="I106" s="13">
        <v>497024.67501421791</v>
      </c>
      <c r="J106" s="13">
        <v>261386.21746699736</v>
      </c>
      <c r="K106"/>
      <c r="L106"/>
      <c r="M106"/>
      <c r="N106"/>
      <c r="O106"/>
      <c r="P106" s="10"/>
      <c r="S106" s="25" t="s">
        <v>33</v>
      </c>
      <c r="T106" s="25">
        <v>4057044</v>
      </c>
    </row>
    <row r="107" spans="3:20" ht="11.25" customHeight="1" x14ac:dyDescent="0.2">
      <c r="C107" s="39">
        <v>4994</v>
      </c>
      <c r="D107" s="3" t="s">
        <v>171</v>
      </c>
      <c r="E107"/>
      <c r="F107" s="13">
        <v>9573.9183599678272</v>
      </c>
      <c r="G107" s="56">
        <v>-12687.905671546194</v>
      </c>
      <c r="H107" s="13">
        <v>-19593.475924154711</v>
      </c>
      <c r="I107" s="13">
        <v>18522.658696182036</v>
      </c>
      <c r="J107" s="13">
        <v>-9252.609467858314</v>
      </c>
      <c r="K107"/>
      <c r="L107"/>
      <c r="M107"/>
      <c r="N107"/>
      <c r="O107"/>
      <c r="P107" s="10"/>
      <c r="S107" s="25" t="s">
        <v>263</v>
      </c>
      <c r="T107" s="25">
        <v>4057126</v>
      </c>
    </row>
    <row r="108" spans="3:20" ht="11.25" customHeight="1" x14ac:dyDescent="0.2">
      <c r="C108" s="39">
        <v>4995</v>
      </c>
      <c r="D108" s="3" t="s">
        <v>172</v>
      </c>
      <c r="E108"/>
      <c r="F108" s="13">
        <v>-94143.530539683634</v>
      </c>
      <c r="G108" s="56">
        <v>-90308.034485711149</v>
      </c>
      <c r="H108" s="13">
        <v>17332.690240598396</v>
      </c>
      <c r="I108" s="13">
        <v>15435.548913485029</v>
      </c>
      <c r="J108" s="13">
        <v>44720.945761315183</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2.4953822108553601</v>
      </c>
      <c r="G111" s="55">
        <v>2.4795103457970802</v>
      </c>
      <c r="H111" s="14">
        <v>3.5187133516837101</v>
      </c>
      <c r="I111" s="14">
        <v>2.5718392600462501</v>
      </c>
      <c r="J111" s="14">
        <v>2.3642152381552801</v>
      </c>
      <c r="K111"/>
      <c r="L111"/>
      <c r="M111"/>
      <c r="N111"/>
      <c r="O111"/>
      <c r="P111" s="10"/>
      <c r="S111" s="25" t="s">
        <v>292</v>
      </c>
      <c r="T111" s="25">
        <v>4062444</v>
      </c>
    </row>
    <row r="112" spans="3:20" ht="11.25" customHeight="1" x14ac:dyDescent="0.2">
      <c r="C112" s="39">
        <v>284</v>
      </c>
      <c r="D112" s="3" t="s">
        <v>167</v>
      </c>
      <c r="E112"/>
      <c r="F112" s="14">
        <v>6.8341561884378699</v>
      </c>
      <c r="G112" s="55">
        <v>6.6497112593878098</v>
      </c>
      <c r="H112" s="14">
        <v>9.8139353112228296</v>
      </c>
      <c r="I112" s="14">
        <v>7.2913344531144801</v>
      </c>
      <c r="J112" s="14">
        <v>6.6473155923866099</v>
      </c>
      <c r="K112"/>
      <c r="L112"/>
      <c r="M112"/>
      <c r="N112"/>
      <c r="O112"/>
      <c r="P112" s="10"/>
      <c r="S112" s="25" t="s">
        <v>36</v>
      </c>
      <c r="T112" s="25">
        <v>4057103</v>
      </c>
    </row>
    <row r="113" spans="2:20" ht="11.25" customHeight="1" x14ac:dyDescent="0.2">
      <c r="C113" s="39">
        <v>18791</v>
      </c>
      <c r="D113" s="76" t="s">
        <v>173</v>
      </c>
      <c r="E113" s="61"/>
      <c r="F113" s="100">
        <v>3.0635801913919898</v>
      </c>
      <c r="G113" s="101">
        <v>3.0366380547152301</v>
      </c>
      <c r="H113" s="100">
        <v>4.3161862811930103</v>
      </c>
      <c r="I113" s="100">
        <v>3.1520380401480401</v>
      </c>
      <c r="J113" s="100">
        <v>2.8770538968096702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4DD55E98-EC48-40AF-B399-960B37F7EA0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E505-3BCF-4B12-B514-C3B8B911683C}">
  <sheetPr codeName="Sheet24">
    <outlinePr summaryRight="0"/>
    <pageSetUpPr autoPageBreaks="0"/>
  </sheetPr>
  <dimension ref="A1:AB460"/>
  <sheetViews>
    <sheetView showGridLines="0" topLeftCell="A63" zoomScaleNormal="100" workbookViewId="0">
      <selection activeCell="F69" sqref="F69"/>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48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Hawaiian Electric Company,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_xll.SNL.Clients.Office.Excel.Functions.SNLTable(1,HE!F20:G20,HE!C24:C35,HE!F21:G21,,"Options:Curr=USD,Mag=SNLstandard,ConvMethod=SNLrecommended")</f>
        <v>SNLTable</v>
      </c>
      <c r="D20" s="10"/>
      <c r="E20" s="10"/>
      <c r="F20" s="22">
        <f>VLOOKUP(V40,S:T,2,FALSE)</f>
        <v>4057001</v>
      </c>
      <c r="G20" s="51">
        <f>F20</f>
        <v>4057001</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286</v>
      </c>
      <c r="H24" s="129"/>
      <c r="I24"/>
      <c r="J24"/>
      <c r="K24"/>
      <c r="L24"/>
      <c r="M24"/>
      <c r="N24"/>
      <c r="O24"/>
      <c r="P24" s="10"/>
      <c r="V24" t="str">
        <f>SUBSTITUTE(Company_Name,"&amp;","&amp;amp;")</f>
        <v>Hawaiian Electric Company, Inc.</v>
      </c>
    </row>
    <row r="25" spans="3:27" ht="11.25" customHeight="1" x14ac:dyDescent="0.2">
      <c r="C25" s="39">
        <v>44942</v>
      </c>
      <c r="D25" s="23" t="s">
        <v>127</v>
      </c>
      <c r="E25" s="10"/>
      <c r="F25" s="74" t="s">
        <v>285</v>
      </c>
      <c r="G25" s="75" t="s">
        <v>285</v>
      </c>
      <c r="H25" s="129"/>
      <c r="I25"/>
      <c r="J25"/>
      <c r="K25"/>
      <c r="L25"/>
      <c r="M25"/>
      <c r="N25"/>
      <c r="O25"/>
      <c r="P25" s="10"/>
    </row>
    <row r="26" spans="3:27" ht="11.25" customHeight="1" x14ac:dyDescent="0.2">
      <c r="C26" s="39">
        <v>44944</v>
      </c>
      <c r="D26" s="76" t="s">
        <v>126</v>
      </c>
      <c r="E26" s="61"/>
      <c r="F26" s="77">
        <v>44272</v>
      </c>
      <c r="G26" s="78">
        <v>44306</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374</v>
      </c>
      <c r="G28" s="52" t="s">
        <v>374</v>
      </c>
      <c r="H28" s="129"/>
      <c r="I28"/>
      <c r="J28"/>
      <c r="K28"/>
      <c r="L28"/>
      <c r="M28"/>
      <c r="N28"/>
      <c r="O28"/>
      <c r="P28" s="10"/>
    </row>
    <row r="29" spans="3:27" ht="11.25" customHeight="1" x14ac:dyDescent="0.2">
      <c r="C29" s="48">
        <v>44952</v>
      </c>
      <c r="D29" s="76" t="s">
        <v>126</v>
      </c>
      <c r="E29" s="61"/>
      <c r="F29" s="77"/>
      <c r="G29" s="78"/>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44272</v>
      </c>
      <c r="G35" s="53">
        <v>44306</v>
      </c>
      <c r="H35" s="130"/>
      <c r="I35" s="10"/>
      <c r="J35"/>
      <c r="K35"/>
      <c r="L35"/>
      <c r="M35"/>
      <c r="N35"/>
      <c r="O35"/>
      <c r="P35" s="10"/>
    </row>
    <row r="36" spans="3:24" ht="11.25" hidden="1" customHeight="1" outlineLevel="1" x14ac:dyDescent="0.2">
      <c r="C36" s="12" t="str">
        <f>_xll.SNL.Clients.Office.Excel.Functions.SNLTable(1,HE!F36:J36,HE!C41:C113,HE!F37:J37,,"Options:Curr=USD,Mag=SNLstandard,ConvMethod=SNLrecommended")</f>
        <v>SNLTable</v>
      </c>
      <c r="E36"/>
      <c r="F36" s="11">
        <f>F20</f>
        <v>4057001</v>
      </c>
      <c r="G36" s="54">
        <f>F20</f>
        <v>4057001</v>
      </c>
      <c r="H36" s="11">
        <f>F20</f>
        <v>4057001</v>
      </c>
      <c r="I36" s="11">
        <f>F20</f>
        <v>4057001</v>
      </c>
      <c r="J36" s="11">
        <f>F20</f>
        <v>4057001</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Hawaiian Electric Company,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55.3337025673342</v>
      </c>
      <c r="G42" s="55">
        <v>54.616856498532798</v>
      </c>
      <c r="H42" s="31">
        <v>53.241504278091803</v>
      </c>
      <c r="I42" s="14">
        <v>56.9787958096897</v>
      </c>
      <c r="J42" s="14">
        <v>56.724634758599102</v>
      </c>
      <c r="K42"/>
      <c r="L42"/>
      <c r="M42"/>
      <c r="N42"/>
      <c r="O42"/>
      <c r="P42" s="10"/>
      <c r="S42" s="25" t="s">
        <v>336</v>
      </c>
      <c r="T42" s="25">
        <v>4056935</v>
      </c>
      <c r="V42" s="8" t="str">
        <f>_xll.SNL.Clients.Office.Excel.Functions.SNLTable(1,HE!X42,HE!W48:W56,HE!X43,,"Options:Curr=USD,Mag=SNLstandard,ConvMethod=SNLrecommended")</f>
        <v>SNLTable</v>
      </c>
      <c r="W42" s="3"/>
      <c r="X42" s="7">
        <f>F36</f>
        <v>4057001</v>
      </c>
    </row>
    <row r="43" spans="3:24" ht="11.25" customHeight="1" x14ac:dyDescent="0.2">
      <c r="C43" s="39">
        <v>18869</v>
      </c>
      <c r="D43" s="3" t="s">
        <v>197</v>
      </c>
      <c r="E43"/>
      <c r="F43" s="14">
        <v>0.29356060142738899</v>
      </c>
      <c r="G43" s="55">
        <v>0.30598850095213398</v>
      </c>
      <c r="H43" s="31">
        <v>0.31206067707805102</v>
      </c>
      <c r="I43" s="14">
        <v>0.34927014182696198</v>
      </c>
      <c r="J43" s="14">
        <v>0.36888413164982797</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43.827374623936599</v>
      </c>
      <c r="G44" s="55">
        <v>44.508704862871198</v>
      </c>
      <c r="H44" s="31">
        <v>45.866704321988401</v>
      </c>
      <c r="I44" s="14">
        <v>42.023077442504302</v>
      </c>
      <c r="J44" s="14">
        <v>42.221186614178499</v>
      </c>
      <c r="K44"/>
      <c r="L44"/>
      <c r="M44"/>
      <c r="N44"/>
      <c r="O44"/>
      <c r="P44" s="10"/>
      <c r="S44" s="25" t="s">
        <v>409</v>
      </c>
      <c r="T44" s="25">
        <v>4024697</v>
      </c>
      <c r="V44" s="3"/>
      <c r="W44" s="3"/>
      <c r="X44" s="7">
        <v>1</v>
      </c>
    </row>
    <row r="45" spans="3:24" ht="11.25" customHeight="1" x14ac:dyDescent="0.2">
      <c r="C45" s="39">
        <v>18861</v>
      </c>
      <c r="D45" s="3" t="s">
        <v>164</v>
      </c>
      <c r="E45"/>
      <c r="F45" s="14">
        <v>41.348181954731999</v>
      </c>
      <c r="G45" s="55">
        <v>41.583735283228101</v>
      </c>
      <c r="H45" s="31">
        <v>39.400625057536203</v>
      </c>
      <c r="I45" s="14">
        <v>41.295431313698103</v>
      </c>
      <c r="J45" s="14">
        <v>40.5316358105337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3.8587933247753501</v>
      </c>
      <c r="G47" s="55">
        <v>3.96126500870283</v>
      </c>
      <c r="H47" s="14">
        <v>3.5907794810987799</v>
      </c>
      <c r="I47" s="14">
        <v>3.2947183290614599</v>
      </c>
      <c r="J47" s="14">
        <v>3.7842526243232801</v>
      </c>
      <c r="K47"/>
      <c r="L47"/>
      <c r="M47"/>
      <c r="N47"/>
      <c r="O47"/>
      <c r="P47" s="10"/>
      <c r="S47" s="25" t="s">
        <v>216</v>
      </c>
      <c r="T47" s="25">
        <v>4056955</v>
      </c>
      <c r="V47" s="3"/>
      <c r="W47" s="3"/>
      <c r="X47" s="7"/>
    </row>
    <row r="48" spans="3:24" ht="11.25" customHeight="1" x14ac:dyDescent="0.2">
      <c r="C48" s="39">
        <v>18778</v>
      </c>
      <c r="D48" s="3" t="s">
        <v>198</v>
      </c>
      <c r="E48"/>
      <c r="F48" s="14">
        <v>3.8021135093231102</v>
      </c>
      <c r="G48" s="55">
        <v>3.8991491709498498</v>
      </c>
      <c r="H48" s="14">
        <v>3.5368593754345001</v>
      </c>
      <c r="I48" s="14">
        <v>3.2469097651421501</v>
      </c>
      <c r="J48" s="14">
        <v>3.7264589844026199</v>
      </c>
      <c r="K48" s="4"/>
      <c r="L48" s="4"/>
      <c r="M48" s="4"/>
      <c r="N48" s="4"/>
      <c r="O48" s="4"/>
      <c r="P48" s="44"/>
      <c r="Q48" s="44"/>
      <c r="S48" s="25" t="s">
        <v>5</v>
      </c>
      <c r="T48" s="25">
        <v>4022309</v>
      </c>
      <c r="V48" s="17" t="s">
        <v>175</v>
      </c>
      <c r="W48" s="114">
        <v>7597</v>
      </c>
      <c r="X48" s="20">
        <v>52000</v>
      </c>
    </row>
    <row r="49" spans="3:28" ht="11.25" customHeight="1" x14ac:dyDescent="0.2">
      <c r="C49" s="39">
        <v>7270</v>
      </c>
      <c r="D49" s="3" t="s">
        <v>149</v>
      </c>
      <c r="E49"/>
      <c r="F49" s="14">
        <v>7.8643293784412602</v>
      </c>
      <c r="G49" s="55">
        <v>8.2255794574241499</v>
      </c>
      <c r="H49" s="14">
        <v>7.6652909367515702</v>
      </c>
      <c r="I49" s="14">
        <v>6.9966121990041001</v>
      </c>
      <c r="J49" s="14">
        <v>7.2663161627530499</v>
      </c>
      <c r="K49"/>
      <c r="L49"/>
      <c r="M49"/>
      <c r="N49"/>
      <c r="O49"/>
      <c r="P49" s="10"/>
      <c r="S49" s="25" t="s">
        <v>6</v>
      </c>
      <c r="T49" s="25">
        <v>4057038</v>
      </c>
      <c r="V49" s="17" t="s">
        <v>176</v>
      </c>
      <c r="W49" s="114">
        <v>7598</v>
      </c>
      <c r="X49" s="20">
        <v>100000</v>
      </c>
    </row>
    <row r="50" spans="3:28" ht="11.25" customHeight="1" x14ac:dyDescent="0.2">
      <c r="C50" s="39">
        <v>11512</v>
      </c>
      <c r="D50" s="3" t="s">
        <v>199</v>
      </c>
      <c r="E50"/>
      <c r="F50" s="14">
        <v>7.7434722597720498</v>
      </c>
      <c r="G50" s="55">
        <v>8.0907379860963502</v>
      </c>
      <c r="H50" s="14">
        <v>7.54258993019016</v>
      </c>
      <c r="I50" s="14">
        <v>6.7985555366365897</v>
      </c>
      <c r="J50" s="14">
        <v>7.0494809585066003</v>
      </c>
      <c r="K50"/>
      <c r="L50"/>
      <c r="M50"/>
      <c r="N50"/>
      <c r="O50"/>
      <c r="P50" s="10"/>
      <c r="S50" s="25" t="s">
        <v>270</v>
      </c>
      <c r="T50" s="25">
        <v>4135391</v>
      </c>
      <c r="V50" s="18" t="s">
        <v>177</v>
      </c>
      <c r="W50" s="115">
        <v>7599</v>
      </c>
      <c r="X50" s="20">
        <v>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47000</v>
      </c>
    </row>
    <row r="52" spans="3:28" ht="11.25" customHeight="1" x14ac:dyDescent="0.2">
      <c r="C52" s="39">
        <v>18788</v>
      </c>
      <c r="D52" s="3" t="s">
        <v>211</v>
      </c>
      <c r="E52"/>
      <c r="F52" s="14">
        <v>3.33612212139922</v>
      </c>
      <c r="G52" s="55">
        <v>3.3309577813047602</v>
      </c>
      <c r="H52" s="14">
        <v>3.3448668280633802</v>
      </c>
      <c r="I52" s="14">
        <v>3.1380112076972</v>
      </c>
      <c r="J52" s="14">
        <v>2.8402063715026502</v>
      </c>
      <c r="K52"/>
      <c r="L52"/>
      <c r="M52"/>
      <c r="N52"/>
      <c r="O52"/>
      <c r="P52" s="10"/>
      <c r="S52" s="25" t="s">
        <v>7</v>
      </c>
      <c r="T52" s="25">
        <v>4007308</v>
      </c>
      <c r="V52" s="19" t="s">
        <v>179</v>
      </c>
      <c r="W52" s="114">
        <v>7601</v>
      </c>
      <c r="X52" s="20">
        <v>125000</v>
      </c>
    </row>
    <row r="53" spans="3:28" ht="11.25" customHeight="1" x14ac:dyDescent="0.2">
      <c r="C53" s="39">
        <v>18794</v>
      </c>
      <c r="D53" s="3" t="s">
        <v>200</v>
      </c>
      <c r="E53"/>
      <c r="F53" s="14">
        <v>6.1694293105192397</v>
      </c>
      <c r="G53" s="55">
        <v>6.7837103793092801</v>
      </c>
      <c r="H53" s="14">
        <v>7.8259199566193196</v>
      </c>
      <c r="I53" s="14">
        <v>6.9659759641360397</v>
      </c>
      <c r="J53" s="14">
        <v>5.9025732743335499</v>
      </c>
      <c r="K53"/>
      <c r="L53"/>
      <c r="M53"/>
      <c r="N53"/>
      <c r="O53"/>
      <c r="P53" s="10"/>
      <c r="S53" s="25" t="s">
        <v>218</v>
      </c>
      <c r="T53" s="25">
        <v>4272394</v>
      </c>
      <c r="V53" s="17" t="s">
        <v>180</v>
      </c>
      <c r="W53" s="114">
        <v>7602</v>
      </c>
      <c r="X53" s="20">
        <v>1360000</v>
      </c>
    </row>
    <row r="54" spans="3:28" ht="11.25" customHeight="1" x14ac:dyDescent="0.2">
      <c r="C54" s="39">
        <v>18792</v>
      </c>
      <c r="D54" s="3" t="s">
        <v>201</v>
      </c>
      <c r="E54"/>
      <c r="F54" s="14">
        <v>20.049434649463102</v>
      </c>
      <c r="G54" s="55">
        <v>21.434472135177799</v>
      </c>
      <c r="H54" s="14">
        <v>27.065410007989101</v>
      </c>
      <c r="I54" s="14">
        <v>27.572826898813499</v>
      </c>
      <c r="J54" s="14">
        <v>24.330889518841101</v>
      </c>
      <c r="K54"/>
      <c r="L54"/>
      <c r="M54"/>
      <c r="N54"/>
      <c r="O54"/>
      <c r="P54" s="10"/>
      <c r="S54" s="25" t="s">
        <v>8</v>
      </c>
      <c r="T54" s="25">
        <v>4006321</v>
      </c>
      <c r="V54" s="26" t="s">
        <v>184</v>
      </c>
      <c r="W54" s="116"/>
      <c r="X54" s="20"/>
    </row>
    <row r="55" spans="3:28" ht="11.25" customHeight="1" x14ac:dyDescent="0.2">
      <c r="C55" s="39">
        <v>11576</v>
      </c>
      <c r="D55" s="3" t="s">
        <v>202</v>
      </c>
      <c r="E55"/>
      <c r="F55" s="14">
        <v>4.9471797910313997</v>
      </c>
      <c r="G55" s="55">
        <v>6.1935279775315601</v>
      </c>
      <c r="H55" s="14">
        <v>7.3859374293934197</v>
      </c>
      <c r="I55" s="14">
        <v>6.7477694543011904</v>
      </c>
      <c r="J55" s="14">
        <v>6.1679180992614704</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48</v>
      </c>
    </row>
    <row r="57" spans="3:28" ht="11.25" customHeight="1" x14ac:dyDescent="0.2">
      <c r="C57" s="39">
        <v>6419</v>
      </c>
      <c r="D57" s="3" t="s">
        <v>165</v>
      </c>
      <c r="E57"/>
      <c r="F57" s="14">
        <v>1.13412739425176</v>
      </c>
      <c r="G57" s="55">
        <v>0.90745468983149902</v>
      </c>
      <c r="H57" s="14">
        <v>0.81739490490928601</v>
      </c>
      <c r="I57" s="14">
        <v>1.09162104122006</v>
      </c>
      <c r="J57" s="14">
        <v>1.0211037757586101</v>
      </c>
      <c r="K57"/>
      <c r="L57"/>
      <c r="M57"/>
      <c r="N57"/>
      <c r="O57"/>
      <c r="P57" s="10"/>
      <c r="S57" s="25" t="s">
        <v>339</v>
      </c>
      <c r="T57" s="25">
        <v>4963960</v>
      </c>
    </row>
    <row r="58" spans="3:28" ht="11.25" customHeight="1" x14ac:dyDescent="0.2">
      <c r="C58" s="39">
        <v>4963</v>
      </c>
      <c r="D58" s="3" t="s">
        <v>203</v>
      </c>
      <c r="E58"/>
      <c r="F58" s="14">
        <v>0.79205570186820895</v>
      </c>
      <c r="G58" s="55">
        <v>0.81492615496951804</v>
      </c>
      <c r="H58" s="14">
        <v>0.86148400470461395</v>
      </c>
      <c r="I58" s="14">
        <v>0.73752133307383705</v>
      </c>
      <c r="J58" s="14">
        <v>0.744318351168899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52000</v>
      </c>
      <c r="G61" s="56">
        <v>50000</v>
      </c>
      <c r="H61" s="13">
        <v>184940</v>
      </c>
      <c r="I61" s="13">
        <v>25000</v>
      </c>
      <c r="J61" s="13">
        <v>54962</v>
      </c>
      <c r="K61"/>
      <c r="L61"/>
      <c r="M61"/>
      <c r="N61"/>
      <c r="O61"/>
      <c r="P61" s="10"/>
      <c r="S61" s="25" t="s">
        <v>410</v>
      </c>
      <c r="T61" s="25">
        <v>4086899</v>
      </c>
      <c r="V61" s="28" t="s">
        <v>149</v>
      </c>
      <c r="X61" s="27">
        <f>IF(ISNUMBER(F49),F49,NA())</f>
        <v>7.8643293784412602</v>
      </c>
      <c r="Y61" s="27">
        <f>IF(ISNUMBER(G49),G49,NA())</f>
        <v>8.2255794574241499</v>
      </c>
      <c r="Z61" s="27">
        <f>IF(ISNUMBER(H49),H49,NA())</f>
        <v>7.6652909367515702</v>
      </c>
      <c r="AA61" s="27">
        <f>IF(ISNUMBER(I49),I49,NA())</f>
        <v>6.9966121990041001</v>
      </c>
      <c r="AB61" s="27">
        <f>IF(ISNUMBER(J49),J49,NA())</f>
        <v>7.2663161627530499</v>
      </c>
    </row>
    <row r="62" spans="3:28" ht="11.25" customHeight="1" x14ac:dyDescent="0.2">
      <c r="C62" s="39">
        <v>7598</v>
      </c>
      <c r="D62" s="3" t="s">
        <v>205</v>
      </c>
      <c r="E62"/>
      <c r="F62" s="13">
        <v>100000</v>
      </c>
      <c r="G62" s="56">
        <v>52000</v>
      </c>
      <c r="H62" s="13">
        <v>0</v>
      </c>
      <c r="I62" s="13">
        <v>96000</v>
      </c>
      <c r="J62" s="13">
        <v>0</v>
      </c>
      <c r="K62"/>
      <c r="L62"/>
      <c r="M62"/>
      <c r="N62"/>
      <c r="O62"/>
      <c r="P62" s="10"/>
      <c r="S62" s="25" t="s">
        <v>11</v>
      </c>
      <c r="T62" s="25">
        <v>4056975</v>
      </c>
      <c r="V62" s="118" t="s">
        <v>188</v>
      </c>
    </row>
    <row r="63" spans="3:28" ht="11.25" customHeight="1" x14ac:dyDescent="0.2">
      <c r="C63" s="39">
        <v>7599</v>
      </c>
      <c r="D63" s="3" t="s">
        <v>206</v>
      </c>
      <c r="E63"/>
      <c r="F63" s="13">
        <v>0</v>
      </c>
      <c r="G63" s="56">
        <v>100000</v>
      </c>
      <c r="H63" s="13">
        <v>52000</v>
      </c>
      <c r="I63" s="13">
        <v>0</v>
      </c>
      <c r="J63" s="13">
        <v>96000</v>
      </c>
      <c r="K63"/>
      <c r="L63"/>
      <c r="M63"/>
      <c r="N63"/>
      <c r="O63"/>
      <c r="P63" s="10"/>
      <c r="S63" s="25" t="s">
        <v>271</v>
      </c>
      <c r="T63" s="25">
        <v>4098671</v>
      </c>
      <c r="V63" s="28" t="s">
        <v>189</v>
      </c>
    </row>
    <row r="64" spans="3:28" ht="11.25" customHeight="1" x14ac:dyDescent="0.2">
      <c r="C64" s="39">
        <v>7600</v>
      </c>
      <c r="D64" s="3" t="s">
        <v>207</v>
      </c>
      <c r="E64"/>
      <c r="F64" s="13">
        <v>47000</v>
      </c>
      <c r="G64" s="56">
        <v>0</v>
      </c>
      <c r="H64" s="13">
        <v>100000</v>
      </c>
      <c r="I64" s="13">
        <v>52000</v>
      </c>
      <c r="J64" s="13">
        <v>0</v>
      </c>
      <c r="K64"/>
      <c r="L64"/>
      <c r="M64"/>
      <c r="N64"/>
      <c r="O64"/>
      <c r="P64" s="10"/>
      <c r="S64" s="25" t="s">
        <v>396</v>
      </c>
      <c r="T64" s="25">
        <v>4545218</v>
      </c>
      <c r="V64" s="28" t="s">
        <v>190</v>
      </c>
    </row>
    <row r="65" spans="3:28" ht="11.25" customHeight="1" x14ac:dyDescent="0.2">
      <c r="C65" s="39">
        <v>7601</v>
      </c>
      <c r="D65" s="3" t="s">
        <v>208</v>
      </c>
      <c r="E65"/>
      <c r="F65" s="13">
        <v>125000</v>
      </c>
      <c r="G65" s="56">
        <v>47000</v>
      </c>
      <c r="H65" s="13">
        <v>0</v>
      </c>
      <c r="I65" s="13">
        <v>100000</v>
      </c>
      <c r="J65" s="13">
        <v>52000</v>
      </c>
      <c r="K65"/>
      <c r="L65"/>
      <c r="M65"/>
      <c r="N65"/>
      <c r="O65"/>
      <c r="P65" s="10"/>
      <c r="S65" s="25" t="s">
        <v>219</v>
      </c>
      <c r="T65" s="25">
        <v>4057157</v>
      </c>
      <c r="V65" s="28" t="s">
        <v>165</v>
      </c>
      <c r="X65" s="27">
        <f>IF(ISNUMBER(F57),F57,NA())</f>
        <v>1.13412739425176</v>
      </c>
      <c r="Y65" s="27">
        <f>IF(ISNUMBER(G57),G57,NA())</f>
        <v>0.90745468983149902</v>
      </c>
      <c r="Z65" s="27">
        <f>IF(ISNUMBER(H57),H57,NA())</f>
        <v>0.81739490490928601</v>
      </c>
      <c r="AA65" s="27">
        <f>IF(ISNUMBER(I57),I57,NA())</f>
        <v>1.09162104122006</v>
      </c>
      <c r="AB65" s="27">
        <f>IF(ISNUMBER(J57),J57,NA())</f>
        <v>1.0211037757586101</v>
      </c>
    </row>
    <row r="66" spans="3:28" ht="11.25" customHeight="1" x14ac:dyDescent="0.2">
      <c r="C66" s="39">
        <v>7602</v>
      </c>
      <c r="D66" s="3" t="s">
        <v>209</v>
      </c>
      <c r="E66"/>
      <c r="F66" s="13">
        <v>1360000</v>
      </c>
      <c r="G66" s="56">
        <v>1370000</v>
      </c>
      <c r="H66" s="13">
        <v>1249714</v>
      </c>
      <c r="I66" s="13">
        <v>1170802</v>
      </c>
      <c r="J66" s="13">
        <v>1170516</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55.3337025673342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0.29356060142738899</v>
      </c>
    </row>
    <row r="69" spans="3:28" ht="11.25" customHeight="1" x14ac:dyDescent="0.2">
      <c r="C69" s="39">
        <v>18626</v>
      </c>
      <c r="D69" s="3" t="s">
        <v>135</v>
      </c>
      <c r="F69" s="13">
        <v>2539636</v>
      </c>
      <c r="G69" s="56">
        <v>2265320</v>
      </c>
      <c r="H69" s="13">
        <v>2545942</v>
      </c>
      <c r="I69" s="13">
        <v>2546525</v>
      </c>
      <c r="J69" s="13">
        <v>2257566</v>
      </c>
      <c r="K69" s="4"/>
      <c r="L69" s="4"/>
      <c r="M69" s="4"/>
      <c r="N69"/>
      <c r="O69"/>
      <c r="P69" s="10"/>
      <c r="S69" s="25" t="s">
        <v>341</v>
      </c>
      <c r="T69" s="25">
        <v>4057049</v>
      </c>
      <c r="V69" s="28" t="str">
        <f>"Total Debt -"</f>
        <v>Total Debt -</v>
      </c>
      <c r="X69" s="47">
        <f>F44</f>
        <v>43.827374623936599</v>
      </c>
    </row>
    <row r="70" spans="3:28" ht="11.25" customHeight="1" x14ac:dyDescent="0.2">
      <c r="C70" s="39">
        <v>18630</v>
      </c>
      <c r="D70" s="3" t="s">
        <v>136</v>
      </c>
      <c r="F70" s="13">
        <v>1314843</v>
      </c>
      <c r="G70" s="56">
        <v>1084023</v>
      </c>
      <c r="H70" s="13">
        <v>1353965</v>
      </c>
      <c r="I70" s="13">
        <v>1399835</v>
      </c>
      <c r="J70" s="13">
        <v>1174402</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3.33612212139922</v>
      </c>
      <c r="Y71" s="27">
        <f>IF(ISNUMBER(G52),G52,NA())</f>
        <v>3.3309577813047602</v>
      </c>
      <c r="Z71" s="27">
        <f>IF(ISNUMBER(H52),H52,NA())</f>
        <v>3.3448668280633802</v>
      </c>
      <c r="AA71" s="27">
        <f>IF(ISNUMBER(I52),I52,NA())</f>
        <v>3.1380112076972</v>
      </c>
      <c r="AB71" s="27">
        <f>IF(ISNUMBER(J52),J52,NA())</f>
        <v>2.8402063715026502</v>
      </c>
    </row>
    <row r="72" spans="3:28" ht="11.25" customHeight="1" x14ac:dyDescent="0.2">
      <c r="C72" s="39">
        <v>18632</v>
      </c>
      <c r="D72" s="3" t="s">
        <v>138</v>
      </c>
      <c r="E72" s="5"/>
      <c r="F72" s="13">
        <v>475412</v>
      </c>
      <c r="G72" s="56">
        <v>474192</v>
      </c>
      <c r="H72" s="13">
        <v>481737</v>
      </c>
      <c r="I72" s="13">
        <v>461491</v>
      </c>
      <c r="J72" s="13">
        <v>411907</v>
      </c>
      <c r="K72"/>
      <c r="L72"/>
      <c r="M72"/>
      <c r="N72"/>
      <c r="O72"/>
      <c r="P72" s="10"/>
      <c r="S72" s="25" t="s">
        <v>272</v>
      </c>
      <c r="T72" s="25">
        <v>4082886</v>
      </c>
    </row>
    <row r="73" spans="3:28" ht="11.25" customHeight="1" x14ac:dyDescent="0.2">
      <c r="C73" s="39">
        <v>18636</v>
      </c>
      <c r="D73" s="3" t="s">
        <v>139</v>
      </c>
      <c r="F73" s="13">
        <v>229469</v>
      </c>
      <c r="G73" s="56">
        <v>222733</v>
      </c>
      <c r="H73" s="13">
        <v>215731</v>
      </c>
      <c r="I73" s="13">
        <v>203626</v>
      </c>
      <c r="J73" s="13">
        <v>192784</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2260078</v>
      </c>
      <c r="G75" s="56">
        <v>1996770</v>
      </c>
      <c r="H75" s="13">
        <v>2291564</v>
      </c>
      <c r="I75" s="13">
        <v>2304864</v>
      </c>
      <c r="J75" s="13">
        <v>1994042</v>
      </c>
      <c r="K75"/>
      <c r="L75"/>
      <c r="M75"/>
      <c r="N75"/>
      <c r="O75"/>
      <c r="P75" s="10"/>
      <c r="S75" s="25" t="s">
        <v>16</v>
      </c>
      <c r="T75" s="25">
        <v>4056958</v>
      </c>
    </row>
    <row r="76" spans="3:28" ht="11.25" customHeight="1" x14ac:dyDescent="0.2">
      <c r="C76" s="39">
        <v>6200</v>
      </c>
      <c r="D76" s="3" t="s">
        <v>142</v>
      </c>
      <c r="F76" s="13">
        <v>544188</v>
      </c>
      <c r="G76" s="56">
        <v>533034</v>
      </c>
      <c r="H76" s="13">
        <v>508891</v>
      </c>
      <c r="I76" s="13">
        <v>479135</v>
      </c>
      <c r="J76" s="13">
        <v>471286</v>
      </c>
      <c r="K76"/>
      <c r="L76"/>
      <c r="M76"/>
      <c r="N76"/>
      <c r="O76"/>
      <c r="P76" s="10"/>
      <c r="S76" s="25" t="s">
        <v>313</v>
      </c>
      <c r="T76" s="25">
        <v>4246977</v>
      </c>
    </row>
    <row r="77" spans="3:28" ht="11.25" customHeight="1" x14ac:dyDescent="0.2">
      <c r="C77" s="39">
        <v>28017</v>
      </c>
      <c r="D77" s="3" t="s">
        <v>151</v>
      </c>
      <c r="E77"/>
      <c r="F77" s="13">
        <v>544188</v>
      </c>
      <c r="G77" s="56">
        <v>533034</v>
      </c>
      <c r="H77" s="13">
        <v>508891</v>
      </c>
      <c r="I77" s="13">
        <v>479135</v>
      </c>
      <c r="J77" s="13">
        <v>471286</v>
      </c>
      <c r="K77"/>
      <c r="L77"/>
      <c r="M77"/>
      <c r="N77"/>
      <c r="O77"/>
      <c r="P77" s="10"/>
      <c r="S77" s="25" t="s">
        <v>273</v>
      </c>
      <c r="T77" s="25">
        <v>4142320</v>
      </c>
    </row>
    <row r="78" spans="3:28" ht="11.25" customHeight="1" x14ac:dyDescent="0.2">
      <c r="C78" s="39">
        <v>4424</v>
      </c>
      <c r="D78" s="3" t="s">
        <v>143</v>
      </c>
      <c r="F78" s="13">
        <v>223785</v>
      </c>
      <c r="G78" s="56">
        <v>211753</v>
      </c>
      <c r="H78" s="13">
        <v>197140</v>
      </c>
      <c r="I78" s="13">
        <v>180426</v>
      </c>
      <c r="J78" s="13">
        <v>205145</v>
      </c>
      <c r="K78"/>
      <c r="L78"/>
      <c r="M78"/>
      <c r="N78"/>
      <c r="O78"/>
      <c r="P78" s="10"/>
      <c r="S78" s="25" t="s">
        <v>274</v>
      </c>
      <c r="T78" s="25">
        <v>4237697</v>
      </c>
    </row>
    <row r="79" spans="3:28" ht="11.25" customHeight="1" x14ac:dyDescent="0.2">
      <c r="C79" s="39">
        <v>4427</v>
      </c>
      <c r="D79" s="3" t="s">
        <v>144</v>
      </c>
      <c r="F79" s="13">
        <v>44148</v>
      </c>
      <c r="G79" s="56">
        <v>40418</v>
      </c>
      <c r="H79" s="13">
        <v>38305</v>
      </c>
      <c r="I79" s="13">
        <v>34778</v>
      </c>
      <c r="J79" s="13">
        <v>83199</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179637</v>
      </c>
      <c r="G81" s="93">
        <v>171335</v>
      </c>
      <c r="H81" s="92">
        <v>158835</v>
      </c>
      <c r="I81" s="92">
        <v>145648</v>
      </c>
      <c r="J81" s="92">
        <v>121946</v>
      </c>
      <c r="K81"/>
      <c r="L81"/>
      <c r="M81"/>
      <c r="N81"/>
      <c r="O81"/>
      <c r="P81" s="10"/>
      <c r="S81" s="25" t="s">
        <v>276</v>
      </c>
      <c r="T81" s="25">
        <v>4276419</v>
      </c>
    </row>
    <row r="82" spans="3:20" ht="11.25" customHeight="1" x14ac:dyDescent="0.2">
      <c r="C82" s="39">
        <v>833</v>
      </c>
      <c r="D82" s="94" t="s">
        <v>147</v>
      </c>
      <c r="E82" s="95"/>
      <c r="F82" s="96">
        <v>179637</v>
      </c>
      <c r="G82" s="97">
        <v>171335</v>
      </c>
      <c r="H82" s="96">
        <v>158835</v>
      </c>
      <c r="I82" s="96">
        <v>145648</v>
      </c>
      <c r="J82" s="96">
        <v>121946</v>
      </c>
      <c r="K82"/>
      <c r="L82"/>
      <c r="M82"/>
      <c r="N82"/>
      <c r="O82"/>
      <c r="P82" s="10"/>
      <c r="S82" s="25" t="s">
        <v>17</v>
      </c>
      <c r="T82" s="25">
        <v>4057059</v>
      </c>
    </row>
    <row r="83" spans="3:20" ht="11.25" customHeight="1" x14ac:dyDescent="0.2">
      <c r="C83" s="39">
        <v>47814</v>
      </c>
      <c r="D83" s="32" t="s">
        <v>191</v>
      </c>
      <c r="F83" s="13">
        <v>915</v>
      </c>
      <c r="G83" s="56">
        <v>915</v>
      </c>
      <c r="H83" s="13">
        <v>915</v>
      </c>
      <c r="I83" s="13">
        <v>0</v>
      </c>
      <c r="J83" s="13">
        <v>0</v>
      </c>
      <c r="K83" s="16"/>
      <c r="L83"/>
      <c r="M83"/>
      <c r="N83"/>
      <c r="O83"/>
      <c r="P83" s="10"/>
      <c r="S83" s="25" t="s">
        <v>18</v>
      </c>
      <c r="T83" s="25">
        <v>4057141</v>
      </c>
    </row>
    <row r="84" spans="3:20" ht="11.25" customHeight="1" x14ac:dyDescent="0.2">
      <c r="C84" s="39">
        <v>47813</v>
      </c>
      <c r="D84" s="29" t="s">
        <v>192</v>
      </c>
      <c r="E84"/>
      <c r="F84" s="13">
        <v>178722</v>
      </c>
      <c r="G84" s="56">
        <v>170420</v>
      </c>
      <c r="H84" s="13">
        <v>157920</v>
      </c>
      <c r="I84" s="13">
        <v>145648</v>
      </c>
      <c r="J84" s="13">
        <v>121946</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667189</v>
      </c>
      <c r="G87" s="56">
        <v>519967</v>
      </c>
      <c r="H87" s="13">
        <v>623808</v>
      </c>
      <c r="I87" s="13">
        <v>579999</v>
      </c>
      <c r="J87" s="13">
        <v>509638</v>
      </c>
      <c r="K87"/>
      <c r="L87"/>
      <c r="M87"/>
      <c r="N87"/>
      <c r="O87"/>
      <c r="P87" s="10"/>
      <c r="S87" s="25" t="s">
        <v>21</v>
      </c>
      <c r="T87" s="25">
        <v>4057039</v>
      </c>
    </row>
    <row r="88" spans="3:20" ht="11.25" customHeight="1" x14ac:dyDescent="0.2">
      <c r="C88" s="39">
        <v>18807</v>
      </c>
      <c r="D88" s="3" t="s">
        <v>153</v>
      </c>
      <c r="E88"/>
      <c r="F88" s="13">
        <v>5160391</v>
      </c>
      <c r="G88" s="56">
        <v>5064824</v>
      </c>
      <c r="H88" s="13">
        <v>4978786</v>
      </c>
      <c r="I88" s="13">
        <v>4522102</v>
      </c>
      <c r="J88" s="13">
        <v>4248539</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0</v>
      </c>
      <c r="G90" s="56">
        <v>0</v>
      </c>
      <c r="H90" s="13">
        <v>0</v>
      </c>
      <c r="I90" s="13">
        <v>0</v>
      </c>
      <c r="J90" s="13">
        <v>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6491625</v>
      </c>
      <c r="G92" s="97">
        <v>6457373</v>
      </c>
      <c r="H92" s="96">
        <v>6388682</v>
      </c>
      <c r="I92" s="96">
        <v>5967503</v>
      </c>
      <c r="J92" s="96">
        <v>5630613</v>
      </c>
      <c r="K92"/>
      <c r="L92"/>
      <c r="M92"/>
      <c r="N92"/>
      <c r="O92"/>
      <c r="P92" s="10"/>
      <c r="S92" s="25" t="s">
        <v>24</v>
      </c>
      <c r="T92" s="25">
        <v>4004172</v>
      </c>
    </row>
    <row r="93" spans="3:20" ht="11.25" customHeight="1" x14ac:dyDescent="0.2">
      <c r="C93" s="39">
        <v>6361</v>
      </c>
      <c r="D93" s="3" t="s">
        <v>158</v>
      </c>
      <c r="E93"/>
      <c r="F93" s="13">
        <v>588284</v>
      </c>
      <c r="G93" s="56">
        <v>572995</v>
      </c>
      <c r="H93" s="13">
        <v>763166</v>
      </c>
      <c r="I93" s="13">
        <v>531319</v>
      </c>
      <c r="J93" s="13">
        <v>499105</v>
      </c>
      <c r="K93"/>
      <c r="L93"/>
      <c r="M93"/>
      <c r="N93"/>
      <c r="O93"/>
      <c r="P93" s="10"/>
      <c r="S93" s="25" t="s">
        <v>25</v>
      </c>
      <c r="T93" s="25">
        <v>4000672</v>
      </c>
    </row>
    <row r="94" spans="3:20" ht="11.25" customHeight="1" x14ac:dyDescent="0.2">
      <c r="C94" s="39">
        <v>6148</v>
      </c>
      <c r="D94" s="3" t="s">
        <v>159</v>
      </c>
      <c r="E94"/>
      <c r="F94" s="13">
        <v>1690207</v>
      </c>
      <c r="G94" s="56">
        <v>1630796</v>
      </c>
      <c r="H94" s="13">
        <v>1515114</v>
      </c>
      <c r="I94" s="13">
        <v>1418802</v>
      </c>
      <c r="J94" s="13">
        <v>1318516</v>
      </c>
      <c r="K94"/>
      <c r="L94"/>
      <c r="M94"/>
      <c r="N94"/>
      <c r="O94"/>
      <c r="P94" s="10"/>
      <c r="S94" s="25" t="s">
        <v>26</v>
      </c>
      <c r="T94" s="25">
        <v>4059402</v>
      </c>
    </row>
    <row r="95" spans="3:20" ht="11.25" customHeight="1" x14ac:dyDescent="0.2">
      <c r="C95" s="39">
        <v>18082</v>
      </c>
      <c r="D95" s="3" t="s">
        <v>160</v>
      </c>
      <c r="E95"/>
      <c r="F95" s="13">
        <v>115575</v>
      </c>
      <c r="G95" s="56">
        <v>114641</v>
      </c>
      <c r="H95" s="13">
        <v>113390</v>
      </c>
      <c r="I95" s="13">
        <v>114811</v>
      </c>
      <c r="J95" s="13">
        <v>98689</v>
      </c>
      <c r="K95"/>
      <c r="L95"/>
      <c r="M95"/>
      <c r="N95"/>
      <c r="O95"/>
      <c r="P95" s="10"/>
      <c r="S95" s="25" t="s">
        <v>27</v>
      </c>
      <c r="T95" s="25">
        <v>4057080</v>
      </c>
    </row>
    <row r="96" spans="3:20" ht="11.25" customHeight="1" x14ac:dyDescent="0.2">
      <c r="C96" s="39">
        <v>845</v>
      </c>
      <c r="D96" s="3" t="s">
        <v>174</v>
      </c>
      <c r="E96"/>
      <c r="F96" s="13">
        <v>1791550</v>
      </c>
      <c r="G96" s="56">
        <v>1745505</v>
      </c>
      <c r="H96" s="13">
        <v>1763761</v>
      </c>
      <c r="I96" s="13">
        <v>1443802</v>
      </c>
      <c r="J96" s="13">
        <v>1373478</v>
      </c>
      <c r="K96"/>
      <c r="L96"/>
      <c r="M96"/>
      <c r="N96"/>
      <c r="O96"/>
      <c r="P96" s="10"/>
      <c r="S96" s="25" t="s">
        <v>28</v>
      </c>
      <c r="T96" s="25">
        <v>4057041</v>
      </c>
    </row>
    <row r="97" spans="3:20" ht="11.25" customHeight="1" x14ac:dyDescent="0.2">
      <c r="C97" s="39">
        <v>49691</v>
      </c>
      <c r="D97" s="32" t="s">
        <v>193</v>
      </c>
      <c r="E97"/>
      <c r="F97" s="13">
        <v>2261899</v>
      </c>
      <c r="G97" s="56">
        <v>2141918</v>
      </c>
      <c r="H97" s="13">
        <v>2047352</v>
      </c>
      <c r="I97" s="13">
        <v>1957641</v>
      </c>
      <c r="J97" s="13">
        <v>1845283</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2261899</v>
      </c>
      <c r="G99" s="97">
        <v>2141918</v>
      </c>
      <c r="H99" s="96">
        <v>2047352</v>
      </c>
      <c r="I99" s="96">
        <v>1957641</v>
      </c>
      <c r="J99" s="96">
        <v>1845283</v>
      </c>
      <c r="K99"/>
      <c r="L99"/>
      <c r="M99"/>
      <c r="N99"/>
      <c r="O99"/>
      <c r="P99" s="10"/>
      <c r="S99" s="25" t="s">
        <v>282</v>
      </c>
      <c r="T99" s="25">
        <v>4420429</v>
      </c>
    </row>
    <row r="100" spans="3:20" ht="11.25" customHeight="1" x14ac:dyDescent="0.2">
      <c r="C100" s="39">
        <v>18081</v>
      </c>
      <c r="D100" s="3" t="s">
        <v>163</v>
      </c>
      <c r="E100"/>
      <c r="F100" s="13">
        <v>34293</v>
      </c>
      <c r="G100" s="56">
        <v>34293</v>
      </c>
      <c r="H100" s="13">
        <v>34293</v>
      </c>
      <c r="I100" s="13">
        <v>34293</v>
      </c>
      <c r="J100" s="13">
        <v>34293</v>
      </c>
      <c r="K100"/>
      <c r="L100"/>
      <c r="M100"/>
      <c r="N100"/>
      <c r="O100"/>
      <c r="P100" s="10"/>
      <c r="S100" s="25" t="s">
        <v>30</v>
      </c>
      <c r="T100" s="25">
        <v>103347</v>
      </c>
    </row>
    <row r="101" spans="3:20" ht="11.25" customHeight="1" x14ac:dyDescent="0.2">
      <c r="C101" s="39">
        <v>17860</v>
      </c>
      <c r="D101" s="3" t="s">
        <v>162</v>
      </c>
      <c r="E101"/>
      <c r="F101" s="13">
        <v>4087742</v>
      </c>
      <c r="G101" s="56">
        <v>3921716</v>
      </c>
      <c r="H101" s="13">
        <v>3845406</v>
      </c>
      <c r="I101" s="13">
        <v>3435736</v>
      </c>
      <c r="J101" s="13">
        <v>3253054</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273133</v>
      </c>
      <c r="G104" s="56">
        <v>336551</v>
      </c>
      <c r="H104" s="13">
        <v>423956</v>
      </c>
      <c r="I104" s="13">
        <v>393613</v>
      </c>
      <c r="J104" s="13">
        <v>335186</v>
      </c>
      <c r="K104"/>
      <c r="L104"/>
      <c r="M104"/>
      <c r="N104"/>
      <c r="O104"/>
      <c r="P104" s="10"/>
      <c r="S104" s="25" t="s">
        <v>411</v>
      </c>
      <c r="T104" s="25">
        <v>4057043</v>
      </c>
    </row>
    <row r="105" spans="3:20" ht="11.25" customHeight="1" x14ac:dyDescent="0.2">
      <c r="C105" s="39">
        <v>4993</v>
      </c>
      <c r="D105" s="3" t="s">
        <v>169</v>
      </c>
      <c r="E105"/>
      <c r="F105" s="13">
        <v>-285965</v>
      </c>
      <c r="G105" s="56">
        <v>-344794</v>
      </c>
      <c r="H105" s="13">
        <v>-408524</v>
      </c>
      <c r="I105" s="13">
        <v>-405182</v>
      </c>
      <c r="J105" s="13">
        <v>-372287</v>
      </c>
      <c r="K105"/>
      <c r="L105"/>
      <c r="M105"/>
      <c r="N105"/>
      <c r="O105"/>
      <c r="P105" s="10"/>
      <c r="S105" s="25" t="s">
        <v>262</v>
      </c>
      <c r="T105" s="25">
        <v>4057083</v>
      </c>
    </row>
    <row r="106" spans="3:20" ht="11.25" customHeight="1" x14ac:dyDescent="0.2">
      <c r="C106" s="39">
        <v>4992</v>
      </c>
      <c r="D106" s="3" t="s">
        <v>170</v>
      </c>
      <c r="E106"/>
      <c r="F106" s="13">
        <v>4764</v>
      </c>
      <c r="G106" s="56">
        <v>29675</v>
      </c>
      <c r="H106" s="13">
        <v>-9415</v>
      </c>
      <c r="I106" s="13">
        <v>34929</v>
      </c>
      <c r="J106" s="13">
        <v>-24668</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-8068</v>
      </c>
      <c r="G108" s="56">
        <v>21432</v>
      </c>
      <c r="H108" s="13">
        <v>6017</v>
      </c>
      <c r="I108" s="13">
        <v>23360</v>
      </c>
      <c r="J108" s="13">
        <v>-61769</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2.7509190269678898</v>
      </c>
      <c r="G111" s="55">
        <v>2.6967804394606301</v>
      </c>
      <c r="H111" s="14">
        <v>2.5552817370655201</v>
      </c>
      <c r="I111" s="14">
        <v>2.5116630541793801</v>
      </c>
      <c r="J111" s="14">
        <v>2.05998946913031</v>
      </c>
      <c r="K111"/>
      <c r="L111"/>
      <c r="M111"/>
      <c r="N111"/>
      <c r="O111"/>
      <c r="P111" s="10"/>
      <c r="S111" s="25" t="s">
        <v>292</v>
      </c>
      <c r="T111" s="25">
        <v>4062444</v>
      </c>
    </row>
    <row r="112" spans="3:20" ht="11.25" customHeight="1" x14ac:dyDescent="0.2">
      <c r="C112" s="39">
        <v>284</v>
      </c>
      <c r="D112" s="3" t="s">
        <v>167</v>
      </c>
      <c r="E112"/>
      <c r="F112" s="14">
        <v>8.2358767158434691</v>
      </c>
      <c r="G112" s="55">
        <v>8.2644757658061696</v>
      </c>
      <c r="H112" s="14">
        <v>8.0098431787077899</v>
      </c>
      <c r="I112" s="14">
        <v>7.7918110766141098</v>
      </c>
      <c r="J112" s="14">
        <v>6.7235249077001198</v>
      </c>
      <c r="K112"/>
      <c r="L112"/>
      <c r="M112"/>
      <c r="N112"/>
      <c r="O112"/>
      <c r="P112" s="10"/>
      <c r="S112" s="25" t="s">
        <v>36</v>
      </c>
      <c r="T112" s="25">
        <v>4057103</v>
      </c>
    </row>
    <row r="113" spans="2:20" ht="11.25" customHeight="1" x14ac:dyDescent="0.2">
      <c r="C113" s="39">
        <v>18791</v>
      </c>
      <c r="D113" s="76" t="s">
        <v>173</v>
      </c>
      <c r="E113" s="61"/>
      <c r="F113" s="100">
        <v>4.4564733968171399</v>
      </c>
      <c r="G113" s="101">
        <v>4.4124876994517299</v>
      </c>
      <c r="H113" s="100">
        <v>4.2703742267113398</v>
      </c>
      <c r="I113" s="100">
        <v>4.2748773615793203</v>
      </c>
      <c r="J113" s="100">
        <v>3.8268809152178398</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921F124A-74DF-4FC5-8452-0F6A0888596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872F2-DEA0-4747-9163-C5125AB90DD6}">
  <sheetPr codeName="Sheet25">
    <outlinePr summaryRight="0"/>
    <pageSetUpPr autoPageBreaks="0"/>
  </sheetPr>
  <dimension ref="A1:AB460"/>
  <sheetViews>
    <sheetView showGridLines="0" topLeftCell="A3" zoomScaleNormal="100" workbookViewId="0">
      <selection activeCell="I24" sqref="I24"/>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50</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IDACORP,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_xll.SNL.Clients.Office.Excel.Functions.SNLTable(1,IDA!F20:G20,IDA!C24:C35,IDA!F21:G21,,"Options:Curr=USD,Mag=SNLstandard,ConvMethod=SNLrecommended")</f>
        <v>SNLTable</v>
      </c>
      <c r="D20" s="10"/>
      <c r="E20" s="10"/>
      <c r="F20" s="22">
        <f>VLOOKUP(V40,S:T,2,FALSE)</f>
        <v>4056949</v>
      </c>
      <c r="G20" s="51">
        <f>F20</f>
        <v>4056949</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286</v>
      </c>
      <c r="H24" s="129"/>
      <c r="I24"/>
      <c r="J24"/>
      <c r="K24"/>
      <c r="L24"/>
      <c r="M24"/>
      <c r="N24"/>
      <c r="O24"/>
      <c r="P24" s="10"/>
      <c r="V24" t="str">
        <f>SUBSTITUTE(Company_Name,"&amp;","&amp;amp;")</f>
        <v>IDACORP, Inc.</v>
      </c>
    </row>
    <row r="25" spans="3:27" ht="11.25" customHeight="1" x14ac:dyDescent="0.2">
      <c r="C25" s="39">
        <v>44942</v>
      </c>
      <c r="D25" s="23" t="s">
        <v>127</v>
      </c>
      <c r="E25" s="10"/>
      <c r="F25" s="74" t="s">
        <v>375</v>
      </c>
      <c r="G25" s="75" t="s">
        <v>182</v>
      </c>
      <c r="H25" s="129"/>
      <c r="I25"/>
      <c r="J25"/>
      <c r="K25"/>
      <c r="L25"/>
      <c r="M25"/>
      <c r="N25"/>
      <c r="O25"/>
      <c r="P25" s="10"/>
    </row>
    <row r="26" spans="3:27" ht="11.25" customHeight="1" x14ac:dyDescent="0.2">
      <c r="C26" s="39">
        <v>44944</v>
      </c>
      <c r="D26" s="76" t="s">
        <v>126</v>
      </c>
      <c r="E26" s="61"/>
      <c r="F26" s="77">
        <v>39478</v>
      </c>
      <c r="G26" s="78">
        <v>44343</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374</v>
      </c>
      <c r="G28" s="52" t="s">
        <v>376</v>
      </c>
      <c r="H28" s="129"/>
      <c r="I28"/>
      <c r="J28"/>
      <c r="K28"/>
      <c r="L28"/>
      <c r="M28"/>
      <c r="N28"/>
      <c r="O28"/>
      <c r="P28" s="10"/>
    </row>
    <row r="29" spans="3:27" ht="11.25" customHeight="1" x14ac:dyDescent="0.2">
      <c r="C29" s="48">
        <v>44952</v>
      </c>
      <c r="D29" s="76" t="s">
        <v>126</v>
      </c>
      <c r="E29" s="61"/>
      <c r="F29" s="77"/>
      <c r="G29" s="78">
        <v>41024</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38320</v>
      </c>
      <c r="G35" s="53">
        <v>44343</v>
      </c>
      <c r="H35" s="130"/>
      <c r="I35" s="10"/>
      <c r="J35"/>
      <c r="K35"/>
      <c r="L35"/>
      <c r="M35"/>
      <c r="N35"/>
      <c r="O35"/>
      <c r="P35" s="10"/>
    </row>
    <row r="36" spans="3:24" ht="11.25" hidden="1" customHeight="1" outlineLevel="1" x14ac:dyDescent="0.2">
      <c r="C36" s="12" t="str">
        <f>_xll.SNL.Clients.Office.Excel.Functions.SNLTable(1,IDA!F36:J36,IDA!C41:C113,IDA!F37:J37,,"Options:Curr=USD,Mag=SNLstandard,ConvMethod=SNLrecommended")</f>
        <v>SNLTable</v>
      </c>
      <c r="E36"/>
      <c r="F36" s="11">
        <f>F20</f>
        <v>4056949</v>
      </c>
      <c r="G36" s="54">
        <f>F20</f>
        <v>4056949</v>
      </c>
      <c r="H36" s="11">
        <f>F20</f>
        <v>4056949</v>
      </c>
      <c r="I36" s="11">
        <f>F20</f>
        <v>4056949</v>
      </c>
      <c r="J36" s="11">
        <f>F20</f>
        <v>4056949</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IDACORP,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57.068175917486201</v>
      </c>
      <c r="G42" s="55">
        <v>56.055460304322203</v>
      </c>
      <c r="H42" s="31">
        <v>57.220958708324602</v>
      </c>
      <c r="I42" s="14">
        <v>56.295078206212501</v>
      </c>
      <c r="J42" s="14">
        <v>56.253165417240403</v>
      </c>
      <c r="K42"/>
      <c r="L42"/>
      <c r="M42"/>
      <c r="N42"/>
      <c r="O42"/>
      <c r="P42" s="10"/>
      <c r="S42" s="25" t="s">
        <v>336</v>
      </c>
      <c r="T42" s="25">
        <v>4056935</v>
      </c>
      <c r="V42" s="8" t="str">
        <f>_xll.SNL.Clients.Office.Excel.Functions.SNLTable(1,IDA!X42,IDA!W48:W56,IDA!X43,,"Options:Curr=USD,Mag=SNLstandard,ConvMethod=SNLrecommended")</f>
        <v>SNLTable</v>
      </c>
      <c r="W42" s="3"/>
      <c r="X42" s="7">
        <f>F36</f>
        <v>4056949</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42.786439497728097</v>
      </c>
      <c r="G44" s="55">
        <v>43.802735790596202</v>
      </c>
      <c r="H44" s="31">
        <v>42.641481310880401</v>
      </c>
      <c r="I44" s="14">
        <v>43.575462778573801</v>
      </c>
      <c r="J44" s="14">
        <v>43.628675663135397</v>
      </c>
      <c r="K44"/>
      <c r="L44"/>
      <c r="M44"/>
      <c r="N44"/>
      <c r="O44"/>
      <c r="P44" s="10"/>
      <c r="S44" s="25" t="s">
        <v>409</v>
      </c>
      <c r="T44" s="25">
        <v>4024697</v>
      </c>
      <c r="V44" s="3"/>
      <c r="W44" s="3"/>
      <c r="X44" s="7">
        <v>1</v>
      </c>
    </row>
    <row r="45" spans="3:24" ht="11.25" customHeight="1" x14ac:dyDescent="0.2">
      <c r="C45" s="39">
        <v>18861</v>
      </c>
      <c r="D45" s="3" t="s">
        <v>164</v>
      </c>
      <c r="E45"/>
      <c r="F45" s="14">
        <v>42.786439497728097</v>
      </c>
      <c r="G45" s="55">
        <v>43.802735790596202</v>
      </c>
      <c r="H45" s="31">
        <v>40.319793871302402</v>
      </c>
      <c r="I45" s="14">
        <v>43.575462778573801</v>
      </c>
      <c r="J45" s="14">
        <v>43.628675663135397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3.34023365859096</v>
      </c>
      <c r="G47" s="55">
        <v>3.1263484303664502</v>
      </c>
      <c r="H47" s="14">
        <v>3.0698923624688699</v>
      </c>
      <c r="I47" s="14">
        <v>3.0897511940811002</v>
      </c>
      <c r="J47" s="14">
        <v>3.4135114668974502</v>
      </c>
      <c r="K47"/>
      <c r="L47"/>
      <c r="M47"/>
      <c r="N47"/>
      <c r="O47"/>
      <c r="P47" s="10"/>
      <c r="S47" s="25" t="s">
        <v>216</v>
      </c>
      <c r="T47" s="25">
        <v>4056955</v>
      </c>
      <c r="V47" s="3"/>
      <c r="W47" s="3"/>
      <c r="X47" s="7"/>
    </row>
    <row r="48" spans="3:24" ht="11.25" customHeight="1" x14ac:dyDescent="0.2">
      <c r="C48" s="39">
        <v>18778</v>
      </c>
      <c r="D48" s="3" t="s">
        <v>198</v>
      </c>
      <c r="E48"/>
      <c r="F48" s="14">
        <v>3.34023365859096</v>
      </c>
      <c r="G48" s="55">
        <v>3.1263484303664502</v>
      </c>
      <c r="H48" s="14">
        <v>3.0698923624688699</v>
      </c>
      <c r="I48" s="14">
        <v>3.0897511940811002</v>
      </c>
      <c r="J48" s="14">
        <v>3.4135114668974502</v>
      </c>
      <c r="K48" s="4"/>
      <c r="L48" s="4"/>
      <c r="M48" s="4"/>
      <c r="N48" s="4"/>
      <c r="O48" s="4"/>
      <c r="P48" s="44"/>
      <c r="Q48" s="44"/>
      <c r="S48" s="25" t="s">
        <v>5</v>
      </c>
      <c r="T48" s="25">
        <v>4022309</v>
      </c>
      <c r="V48" s="17" t="s">
        <v>175</v>
      </c>
      <c r="W48" s="114">
        <v>7597</v>
      </c>
      <c r="X48" s="20">
        <v>0</v>
      </c>
    </row>
    <row r="49" spans="3:28" ht="11.25" customHeight="1" x14ac:dyDescent="0.2">
      <c r="C49" s="39">
        <v>7270</v>
      </c>
      <c r="D49" s="3" t="s">
        <v>149</v>
      </c>
      <c r="E49"/>
      <c r="F49" s="14">
        <v>6.3314724676463099</v>
      </c>
      <c r="G49" s="55">
        <v>6.0626701438931203</v>
      </c>
      <c r="H49" s="14">
        <v>5.9914426134720999</v>
      </c>
      <c r="I49" s="14">
        <v>5.81720342532694</v>
      </c>
      <c r="J49" s="14">
        <v>6.1080768036682302</v>
      </c>
      <c r="K49"/>
      <c r="L49"/>
      <c r="M49"/>
      <c r="N49"/>
      <c r="O49"/>
      <c r="P49" s="10"/>
      <c r="S49" s="25" t="s">
        <v>6</v>
      </c>
      <c r="T49" s="25">
        <v>4057038</v>
      </c>
      <c r="V49" s="17" t="s">
        <v>176</v>
      </c>
      <c r="W49" s="114">
        <v>7598</v>
      </c>
      <c r="X49" s="20">
        <v>75000</v>
      </c>
    </row>
    <row r="50" spans="3:28" ht="11.25" customHeight="1" x14ac:dyDescent="0.2">
      <c r="C50" s="39">
        <v>11512</v>
      </c>
      <c r="D50" s="3" t="s">
        <v>199</v>
      </c>
      <c r="E50"/>
      <c r="F50" s="14">
        <v>6.3314724676463099</v>
      </c>
      <c r="G50" s="55">
        <v>6.0626701438931203</v>
      </c>
      <c r="H50" s="14">
        <v>5.9914426134720999</v>
      </c>
      <c r="I50" s="14">
        <v>5.81720342532694</v>
      </c>
      <c r="J50" s="14">
        <v>6.1080768036682302</v>
      </c>
      <c r="K50"/>
      <c r="L50"/>
      <c r="M50"/>
      <c r="N50"/>
      <c r="O50"/>
      <c r="P50" s="10"/>
      <c r="S50" s="25" t="s">
        <v>270</v>
      </c>
      <c r="T50" s="25">
        <v>4135391</v>
      </c>
      <c r="V50" s="18" t="s">
        <v>177</v>
      </c>
      <c r="W50" s="115">
        <v>7599</v>
      </c>
      <c r="X50" s="20">
        <v>49800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19885</v>
      </c>
    </row>
    <row r="52" spans="3:28" ht="11.25" customHeight="1" x14ac:dyDescent="0.2">
      <c r="C52" s="39">
        <v>18788</v>
      </c>
      <c r="D52" s="3" t="s">
        <v>211</v>
      </c>
      <c r="E52"/>
      <c r="F52" s="14">
        <v>3.6444388678984101</v>
      </c>
      <c r="G52" s="55">
        <v>3.7409602667748398</v>
      </c>
      <c r="H52" s="14">
        <v>3.54306735056262</v>
      </c>
      <c r="I52" s="14">
        <v>3.71142497554888</v>
      </c>
      <c r="J52" s="14">
        <v>3.4191159508686702</v>
      </c>
      <c r="K52"/>
      <c r="L52"/>
      <c r="M52"/>
      <c r="N52"/>
      <c r="O52"/>
      <c r="P52" s="10"/>
      <c r="S52" s="25" t="s">
        <v>7</v>
      </c>
      <c r="T52" s="25">
        <v>4007308</v>
      </c>
      <c r="V52" s="19" t="s">
        <v>179</v>
      </c>
      <c r="W52" s="114">
        <v>7601</v>
      </c>
      <c r="X52" s="20">
        <v>116300</v>
      </c>
    </row>
    <row r="53" spans="3:28" ht="11.25" customHeight="1" x14ac:dyDescent="0.2">
      <c r="C53" s="39">
        <v>18794</v>
      </c>
      <c r="D53" s="3" t="s">
        <v>200</v>
      </c>
      <c r="E53"/>
      <c r="F53" s="14">
        <v>5.4679692726475801</v>
      </c>
      <c r="G53" s="55">
        <v>5.3303250749205002</v>
      </c>
      <c r="H53" s="14">
        <v>5.6455854293148304</v>
      </c>
      <c r="I53" s="14">
        <v>6.2020058640107996</v>
      </c>
      <c r="J53" s="14">
        <v>6.3951949943877899</v>
      </c>
      <c r="K53"/>
      <c r="L53"/>
      <c r="M53"/>
      <c r="N53"/>
      <c r="O53"/>
      <c r="P53" s="10"/>
      <c r="S53" s="25" t="s">
        <v>218</v>
      </c>
      <c r="T53" s="25">
        <v>4272394</v>
      </c>
      <c r="V53" s="17" t="s">
        <v>180</v>
      </c>
      <c r="W53" s="114">
        <v>7602</v>
      </c>
      <c r="X53" s="20">
        <v>1739655</v>
      </c>
    </row>
    <row r="54" spans="3:28" ht="11.25" customHeight="1" x14ac:dyDescent="0.2">
      <c r="C54" s="39">
        <v>18792</v>
      </c>
      <c r="D54" s="3" t="s">
        <v>201</v>
      </c>
      <c r="E54"/>
      <c r="F54" s="14">
        <v>20.3400378575198</v>
      </c>
      <c r="G54" s="55">
        <v>19.9993960682276</v>
      </c>
      <c r="H54" s="14">
        <v>22.7780308981819</v>
      </c>
      <c r="I54" s="14">
        <v>24.8597357618385</v>
      </c>
      <c r="J54" s="14">
        <v>26.525095733124701</v>
      </c>
      <c r="K54"/>
      <c r="L54"/>
      <c r="M54"/>
      <c r="N54"/>
      <c r="O54"/>
      <c r="P54" s="10"/>
      <c r="S54" s="25" t="s">
        <v>8</v>
      </c>
      <c r="T54" s="25">
        <v>4006321</v>
      </c>
      <c r="V54" s="26" t="s">
        <v>184</v>
      </c>
      <c r="W54" s="116"/>
      <c r="X54" s="20"/>
    </row>
    <row r="55" spans="3:28" ht="11.25" customHeight="1" x14ac:dyDescent="0.2">
      <c r="C55" s="39">
        <v>11576</v>
      </c>
      <c r="D55" s="3" t="s">
        <v>202</v>
      </c>
      <c r="E55"/>
      <c r="F55" s="14">
        <v>5.1899928487393003</v>
      </c>
      <c r="G55" s="55">
        <v>5.43953743737561</v>
      </c>
      <c r="H55" s="14">
        <v>5.2396646429603901</v>
      </c>
      <c r="I55" s="14">
        <v>6.7200400242006797</v>
      </c>
      <c r="J55" s="14">
        <v>6.1962004155422301</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50</v>
      </c>
    </row>
    <row r="57" spans="3:28" ht="11.25" customHeight="1" x14ac:dyDescent="0.2">
      <c r="C57" s="39">
        <v>6419</v>
      </c>
      <c r="D57" s="3" t="s">
        <v>165</v>
      </c>
      <c r="E57"/>
      <c r="F57" s="14">
        <v>1.82994189617473</v>
      </c>
      <c r="G57" s="55">
        <v>2.23388658800783</v>
      </c>
      <c r="H57" s="14">
        <v>1.50762286619769</v>
      </c>
      <c r="I57" s="14">
        <v>2.3111310481376099</v>
      </c>
      <c r="J57" s="14">
        <v>2.2097295627873601</v>
      </c>
      <c r="K57"/>
      <c r="L57"/>
      <c r="M57"/>
      <c r="N57"/>
      <c r="O57"/>
      <c r="P57" s="10"/>
      <c r="S57" s="25" t="s">
        <v>339</v>
      </c>
      <c r="T57" s="25">
        <v>4963960</v>
      </c>
    </row>
    <row r="58" spans="3:28" ht="11.25" customHeight="1" x14ac:dyDescent="0.2">
      <c r="C58" s="39">
        <v>4963</v>
      </c>
      <c r="D58" s="3" t="s">
        <v>203</v>
      </c>
      <c r="E58"/>
      <c r="F58" s="14">
        <v>0.74783738543992795</v>
      </c>
      <c r="G58" s="55">
        <v>0.779446053234499</v>
      </c>
      <c r="H58" s="14">
        <v>0.74342019782615498</v>
      </c>
      <c r="I58" s="14">
        <v>0.77227860296968098</v>
      </c>
      <c r="J58" s="14">
        <v>0.77395158223387694</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0</v>
      </c>
      <c r="G61" s="56">
        <v>0</v>
      </c>
      <c r="H61" s="13">
        <v>100000</v>
      </c>
      <c r="I61" s="13">
        <v>0</v>
      </c>
      <c r="J61" s="13">
        <v>0</v>
      </c>
      <c r="K61"/>
      <c r="L61"/>
      <c r="M61"/>
      <c r="N61"/>
      <c r="O61"/>
      <c r="P61" s="10"/>
      <c r="S61" s="25" t="s">
        <v>410</v>
      </c>
      <c r="T61" s="25">
        <v>4086899</v>
      </c>
      <c r="V61" s="28" t="s">
        <v>149</v>
      </c>
      <c r="X61" s="27">
        <f>IF(ISNUMBER(F49),F49,NA())</f>
        <v>6.3314724676463099</v>
      </c>
      <c r="Y61" s="27">
        <f>IF(ISNUMBER(G49),G49,NA())</f>
        <v>6.0626701438931203</v>
      </c>
      <c r="Z61" s="27">
        <f>IF(ISNUMBER(H49),H49,NA())</f>
        <v>5.9914426134720999</v>
      </c>
      <c r="AA61" s="27">
        <f>IF(ISNUMBER(I49),I49,NA())</f>
        <v>5.81720342532694</v>
      </c>
      <c r="AB61" s="27">
        <f>IF(ISNUMBER(J49),J49,NA())</f>
        <v>6.1080768036682302</v>
      </c>
    </row>
    <row r="62" spans="3:28" ht="11.25" customHeight="1" x14ac:dyDescent="0.2">
      <c r="C62" s="39">
        <v>7598</v>
      </c>
      <c r="D62" s="3" t="s">
        <v>205</v>
      </c>
      <c r="E62"/>
      <c r="F62" s="13">
        <v>75000</v>
      </c>
      <c r="G62" s="56">
        <v>0</v>
      </c>
      <c r="H62" s="13">
        <v>0</v>
      </c>
      <c r="I62" s="13">
        <v>100000</v>
      </c>
      <c r="J62" s="13">
        <v>0</v>
      </c>
      <c r="K62"/>
      <c r="L62"/>
      <c r="M62"/>
      <c r="N62"/>
      <c r="O62"/>
      <c r="P62" s="10"/>
      <c r="S62" s="25" t="s">
        <v>11</v>
      </c>
      <c r="T62" s="25">
        <v>4056975</v>
      </c>
      <c r="V62" s="118" t="s">
        <v>188</v>
      </c>
    </row>
    <row r="63" spans="3:28" ht="11.25" customHeight="1" x14ac:dyDescent="0.2">
      <c r="C63" s="39">
        <v>7599</v>
      </c>
      <c r="D63" s="3" t="s">
        <v>206</v>
      </c>
      <c r="E63"/>
      <c r="F63" s="13">
        <v>49800</v>
      </c>
      <c r="G63" s="56">
        <v>75000</v>
      </c>
      <c r="H63" s="13">
        <v>75000</v>
      </c>
      <c r="I63" s="13">
        <v>0</v>
      </c>
      <c r="J63" s="13">
        <v>230000</v>
      </c>
      <c r="K63"/>
      <c r="L63"/>
      <c r="M63"/>
      <c r="N63"/>
      <c r="O63"/>
      <c r="P63" s="10"/>
      <c r="S63" s="25" t="s">
        <v>271</v>
      </c>
      <c r="T63" s="25">
        <v>4098671</v>
      </c>
      <c r="V63" s="28" t="s">
        <v>189</v>
      </c>
    </row>
    <row r="64" spans="3:28" ht="11.25" customHeight="1" x14ac:dyDescent="0.2">
      <c r="C64" s="39">
        <v>7600</v>
      </c>
      <c r="D64" s="3" t="s">
        <v>207</v>
      </c>
      <c r="E64"/>
      <c r="F64" s="13">
        <v>19885</v>
      </c>
      <c r="G64" s="56">
        <v>49800</v>
      </c>
      <c r="H64" s="13">
        <v>75000</v>
      </c>
      <c r="I64" s="13">
        <v>75000</v>
      </c>
      <c r="J64" s="13">
        <v>0</v>
      </c>
      <c r="K64"/>
      <c r="L64"/>
      <c r="M64"/>
      <c r="N64"/>
      <c r="O64"/>
      <c r="P64" s="10"/>
      <c r="S64" s="25" t="s">
        <v>396</v>
      </c>
      <c r="T64" s="25">
        <v>4545218</v>
      </c>
      <c r="V64" s="28" t="s">
        <v>190</v>
      </c>
    </row>
    <row r="65" spans="3:28" ht="11.25" customHeight="1" x14ac:dyDescent="0.2">
      <c r="C65" s="39">
        <v>7601</v>
      </c>
      <c r="D65" s="3" t="s">
        <v>208</v>
      </c>
      <c r="E65"/>
      <c r="F65" s="13">
        <v>116300</v>
      </c>
      <c r="G65" s="56">
        <v>19885</v>
      </c>
      <c r="H65" s="13">
        <v>49800</v>
      </c>
      <c r="I65" s="13">
        <v>75000</v>
      </c>
      <c r="J65" s="13">
        <v>75000</v>
      </c>
      <c r="K65"/>
      <c r="L65"/>
      <c r="M65"/>
      <c r="N65"/>
      <c r="O65"/>
      <c r="P65" s="10"/>
      <c r="S65" s="25" t="s">
        <v>219</v>
      </c>
      <c r="T65" s="25">
        <v>4057157</v>
      </c>
      <c r="V65" s="28" t="s">
        <v>165</v>
      </c>
      <c r="X65" s="27">
        <f>IF(ISNUMBER(F57),F57,NA())</f>
        <v>1.82994189617473</v>
      </c>
      <c r="Y65" s="27">
        <f>IF(ISNUMBER(G57),G57,NA())</f>
        <v>2.23388658800783</v>
      </c>
      <c r="Z65" s="27">
        <f>IF(ISNUMBER(H57),H57,NA())</f>
        <v>1.50762286619769</v>
      </c>
      <c r="AA65" s="27">
        <f>IF(ISNUMBER(I57),I57,NA())</f>
        <v>2.3111310481376099</v>
      </c>
      <c r="AB65" s="27">
        <f>IF(ISNUMBER(J57),J57,NA())</f>
        <v>2.2097295627873601</v>
      </c>
    </row>
    <row r="66" spans="3:28" ht="11.25" customHeight="1" x14ac:dyDescent="0.2">
      <c r="C66" s="39">
        <v>7602</v>
      </c>
      <c r="D66" s="3" t="s">
        <v>209</v>
      </c>
      <c r="E66"/>
      <c r="F66" s="13">
        <v>1739655</v>
      </c>
      <c r="G66" s="56">
        <v>1855729</v>
      </c>
      <c r="H66" s="13">
        <v>1536859</v>
      </c>
      <c r="I66" s="13">
        <v>1584788</v>
      </c>
      <c r="J66" s="13">
        <v>1441123</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57.068175917486201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1458084</v>
      </c>
      <c r="G69" s="56">
        <v>1350729</v>
      </c>
      <c r="H69" s="13">
        <v>1346383</v>
      </c>
      <c r="I69" s="13">
        <v>1370752</v>
      </c>
      <c r="J69" s="13">
        <v>1349486</v>
      </c>
      <c r="K69" s="4"/>
      <c r="L69" s="4"/>
      <c r="M69" s="4"/>
      <c r="N69"/>
      <c r="O69"/>
      <c r="P69" s="10"/>
      <c r="S69" s="25" t="s">
        <v>341</v>
      </c>
      <c r="T69" s="25">
        <v>4057049</v>
      </c>
      <c r="V69" s="28" t="str">
        <f>"Total Debt -"</f>
        <v>Total Debt -</v>
      </c>
      <c r="X69" s="47">
        <f>F44</f>
        <v>42.786439497728097</v>
      </c>
    </row>
    <row r="70" spans="3:28" ht="11.25" customHeight="1" x14ac:dyDescent="0.2">
      <c r="C70" s="39">
        <v>18630</v>
      </c>
      <c r="D70" s="3" t="s">
        <v>136</v>
      </c>
      <c r="F70" s="13">
        <v>524397</v>
      </c>
      <c r="G70" s="56">
        <v>436449</v>
      </c>
      <c r="H70" s="13">
        <v>444185</v>
      </c>
      <c r="I70" s="13">
        <v>469118</v>
      </c>
      <c r="J70" s="13">
        <v>446803</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3.6444388678984101</v>
      </c>
      <c r="Y71" s="27">
        <f>IF(ISNUMBER(G52),G52,NA())</f>
        <v>3.7409602667748398</v>
      </c>
      <c r="Z71" s="27">
        <f>IF(ISNUMBER(H52),H52,NA())</f>
        <v>3.54306735056262</v>
      </c>
      <c r="AA71" s="27">
        <f>IF(ISNUMBER(I52),I52,NA())</f>
        <v>3.71142497554888</v>
      </c>
      <c r="AB71" s="27">
        <f>IF(ISNUMBER(J52),J52,NA())</f>
        <v>3.4191159508686702</v>
      </c>
    </row>
    <row r="72" spans="3:28" ht="11.25" customHeight="1" x14ac:dyDescent="0.2">
      <c r="C72" s="39">
        <v>18632</v>
      </c>
      <c r="D72" s="3" t="s">
        <v>138</v>
      </c>
      <c r="E72" s="5"/>
      <c r="F72" s="13">
        <v>361297</v>
      </c>
      <c r="G72" s="56">
        <v>352071</v>
      </c>
      <c r="H72" s="13">
        <v>355770</v>
      </c>
      <c r="I72" s="13">
        <v>364456</v>
      </c>
      <c r="J72" s="13">
        <v>346695</v>
      </c>
      <c r="K72"/>
      <c r="L72"/>
      <c r="M72"/>
      <c r="N72"/>
      <c r="O72"/>
      <c r="P72" s="10"/>
      <c r="S72" s="25" t="s">
        <v>272</v>
      </c>
      <c r="T72" s="25">
        <v>4082886</v>
      </c>
    </row>
    <row r="73" spans="3:28" ht="11.25" customHeight="1" x14ac:dyDescent="0.2">
      <c r="C73" s="39">
        <v>18636</v>
      </c>
      <c r="D73" s="3" t="s">
        <v>139</v>
      </c>
      <c r="F73" s="13">
        <v>175555</v>
      </c>
      <c r="G73" s="56">
        <v>171648</v>
      </c>
      <c r="H73" s="13">
        <v>169210</v>
      </c>
      <c r="I73" s="13">
        <v>165190</v>
      </c>
      <c r="J73" s="13">
        <v>162091</v>
      </c>
      <c r="K73"/>
      <c r="L73"/>
      <c r="M73"/>
      <c r="N73"/>
      <c r="O73"/>
      <c r="P73" s="10"/>
      <c r="S73" s="25" t="s">
        <v>397</v>
      </c>
      <c r="T73" s="25">
        <v>4235589</v>
      </c>
    </row>
    <row r="74" spans="3:28" ht="11.25" customHeight="1" x14ac:dyDescent="0.2">
      <c r="C74" s="39">
        <v>18635</v>
      </c>
      <c r="D74" s="3" t="s">
        <v>140</v>
      </c>
      <c r="F74" s="13">
        <v>67184</v>
      </c>
      <c r="G74" s="56">
        <v>81040</v>
      </c>
      <c r="H74" s="13">
        <v>42897</v>
      </c>
      <c r="I74" s="13">
        <v>38207</v>
      </c>
      <c r="J74" s="13">
        <v>44263</v>
      </c>
      <c r="K74"/>
      <c r="L74"/>
      <c r="M74"/>
      <c r="N74"/>
      <c r="O74"/>
      <c r="P74" s="10"/>
      <c r="S74" s="25" t="s">
        <v>289</v>
      </c>
      <c r="T74" s="25">
        <v>4304864</v>
      </c>
    </row>
    <row r="75" spans="3:28" ht="11.25" customHeight="1" x14ac:dyDescent="0.2">
      <c r="C75" s="39">
        <v>18634</v>
      </c>
      <c r="D75" s="3" t="s">
        <v>141</v>
      </c>
      <c r="F75" s="13">
        <v>1128433</v>
      </c>
      <c r="G75" s="56">
        <v>1041208</v>
      </c>
      <c r="H75" s="13">
        <v>1048057</v>
      </c>
      <c r="I75" s="13">
        <v>1073830</v>
      </c>
      <c r="J75" s="13">
        <v>1033941</v>
      </c>
      <c r="K75"/>
      <c r="L75"/>
      <c r="M75"/>
      <c r="N75"/>
      <c r="O75"/>
      <c r="P75" s="10"/>
      <c r="S75" s="25" t="s">
        <v>16</v>
      </c>
      <c r="T75" s="25">
        <v>4056958</v>
      </c>
    </row>
    <row r="76" spans="3:28" ht="11.25" customHeight="1" x14ac:dyDescent="0.2">
      <c r="C76" s="39">
        <v>6200</v>
      </c>
      <c r="D76" s="3" t="s">
        <v>142</v>
      </c>
      <c r="F76" s="13">
        <v>548926</v>
      </c>
      <c r="G76" s="56">
        <v>530035</v>
      </c>
      <c r="H76" s="13">
        <v>518110</v>
      </c>
      <c r="I76" s="13">
        <v>499977</v>
      </c>
      <c r="J76" s="13">
        <v>511527</v>
      </c>
      <c r="K76"/>
      <c r="L76"/>
      <c r="M76"/>
      <c r="N76"/>
      <c r="O76"/>
      <c r="P76" s="10"/>
      <c r="S76" s="25" t="s">
        <v>313</v>
      </c>
      <c r="T76" s="25">
        <v>4246977</v>
      </c>
    </row>
    <row r="77" spans="3:28" ht="11.25" customHeight="1" x14ac:dyDescent="0.2">
      <c r="C77" s="39">
        <v>28017</v>
      </c>
      <c r="D77" s="3" t="s">
        <v>151</v>
      </c>
      <c r="E77"/>
      <c r="F77" s="13">
        <v>548926</v>
      </c>
      <c r="G77" s="56">
        <v>530035</v>
      </c>
      <c r="H77" s="13">
        <v>518110</v>
      </c>
      <c r="I77" s="13">
        <v>499977</v>
      </c>
      <c r="J77" s="13">
        <v>511527</v>
      </c>
      <c r="K77"/>
      <c r="L77"/>
      <c r="M77"/>
      <c r="N77"/>
      <c r="O77"/>
      <c r="P77" s="10"/>
      <c r="S77" s="25" t="s">
        <v>273</v>
      </c>
      <c r="T77" s="25">
        <v>4142320</v>
      </c>
    </row>
    <row r="78" spans="3:28" ht="11.25" customHeight="1" x14ac:dyDescent="0.2">
      <c r="C78" s="39">
        <v>4424</v>
      </c>
      <c r="D78" s="3" t="s">
        <v>143</v>
      </c>
      <c r="F78" s="13">
        <v>282784</v>
      </c>
      <c r="G78" s="56">
        <v>266668</v>
      </c>
      <c r="H78" s="13">
        <v>257835</v>
      </c>
      <c r="I78" s="13">
        <v>244909</v>
      </c>
      <c r="J78" s="13">
        <v>261848</v>
      </c>
      <c r="K78"/>
      <c r="L78"/>
      <c r="M78"/>
      <c r="N78"/>
      <c r="O78"/>
      <c r="P78" s="10"/>
      <c r="S78" s="25" t="s">
        <v>274</v>
      </c>
      <c r="T78" s="25">
        <v>4237697</v>
      </c>
    </row>
    <row r="79" spans="3:28" ht="11.25" customHeight="1" x14ac:dyDescent="0.2">
      <c r="C79" s="39">
        <v>4427</v>
      </c>
      <c r="D79" s="3" t="s">
        <v>144</v>
      </c>
      <c r="F79" s="13">
        <v>36912</v>
      </c>
      <c r="G79" s="56">
        <v>28700</v>
      </c>
      <c r="H79" s="13">
        <v>24507</v>
      </c>
      <c r="I79" s="13">
        <v>17386</v>
      </c>
      <c r="J79" s="13">
        <v>48660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245872</v>
      </c>
      <c r="G81" s="93">
        <v>237968</v>
      </c>
      <c r="H81" s="92">
        <v>233328</v>
      </c>
      <c r="I81" s="92">
        <v>227523</v>
      </c>
      <c r="J81" s="92">
        <v>213188</v>
      </c>
      <c r="K81"/>
      <c r="L81"/>
      <c r="M81"/>
      <c r="N81"/>
      <c r="O81"/>
      <c r="P81" s="10"/>
      <c r="S81" s="25" t="s">
        <v>276</v>
      </c>
      <c r="T81" s="25">
        <v>4276419</v>
      </c>
    </row>
    <row r="82" spans="3:20" ht="11.25" customHeight="1" x14ac:dyDescent="0.2">
      <c r="C82" s="39">
        <v>833</v>
      </c>
      <c r="D82" s="94" t="s">
        <v>147</v>
      </c>
      <c r="E82" s="95"/>
      <c r="F82" s="96">
        <v>245872</v>
      </c>
      <c r="G82" s="97">
        <v>237968</v>
      </c>
      <c r="H82" s="96">
        <v>233328</v>
      </c>
      <c r="I82" s="96">
        <v>227523</v>
      </c>
      <c r="J82" s="96">
        <v>213188</v>
      </c>
      <c r="K82"/>
      <c r="L82"/>
      <c r="M82"/>
      <c r="N82"/>
      <c r="O82"/>
      <c r="P82" s="10"/>
      <c r="S82" s="25" t="s">
        <v>17</v>
      </c>
      <c r="T82" s="25">
        <v>4057059</v>
      </c>
    </row>
    <row r="83" spans="3:20" ht="11.25" customHeight="1" x14ac:dyDescent="0.2">
      <c r="C83" s="39">
        <v>47814</v>
      </c>
      <c r="D83" s="32" t="s">
        <v>191</v>
      </c>
      <c r="F83" s="13">
        <v>322</v>
      </c>
      <c r="G83" s="56">
        <v>551</v>
      </c>
      <c r="H83" s="13">
        <v>474</v>
      </c>
      <c r="I83" s="13">
        <v>722</v>
      </c>
      <c r="J83" s="13">
        <v>769</v>
      </c>
      <c r="K83" s="16"/>
      <c r="L83"/>
      <c r="M83"/>
      <c r="N83"/>
      <c r="O83"/>
      <c r="P83" s="10"/>
      <c r="S83" s="25" t="s">
        <v>18</v>
      </c>
      <c r="T83" s="25">
        <v>4057141</v>
      </c>
    </row>
    <row r="84" spans="3:20" ht="11.25" customHeight="1" x14ac:dyDescent="0.2">
      <c r="C84" s="39">
        <v>47813</v>
      </c>
      <c r="D84" s="29" t="s">
        <v>192</v>
      </c>
      <c r="E84"/>
      <c r="F84" s="13">
        <v>245550</v>
      </c>
      <c r="G84" s="56">
        <v>237417</v>
      </c>
      <c r="H84" s="13">
        <v>232854</v>
      </c>
      <c r="I84" s="13">
        <v>226801</v>
      </c>
      <c r="J84" s="13">
        <v>212419</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595873</v>
      </c>
      <c r="G87" s="56">
        <v>642401</v>
      </c>
      <c r="H87" s="13">
        <v>565146</v>
      </c>
      <c r="I87" s="13">
        <v>597640</v>
      </c>
      <c r="J87" s="13">
        <v>443601</v>
      </c>
      <c r="K87"/>
      <c r="L87"/>
      <c r="M87"/>
      <c r="N87"/>
      <c r="O87"/>
      <c r="P87" s="10"/>
      <c r="S87" s="25" t="s">
        <v>21</v>
      </c>
      <c r="T87" s="25">
        <v>4057039</v>
      </c>
    </row>
    <row r="88" spans="3:20" ht="11.25" customHeight="1" x14ac:dyDescent="0.2">
      <c r="C88" s="39">
        <v>18807</v>
      </c>
      <c r="D88" s="3" t="s">
        <v>153</v>
      </c>
      <c r="E88"/>
      <c r="F88" s="13">
        <v>4901822</v>
      </c>
      <c r="G88" s="56">
        <v>4709510</v>
      </c>
      <c r="H88" s="13">
        <v>4531454</v>
      </c>
      <c r="I88" s="13">
        <v>4395735</v>
      </c>
      <c r="J88" s="13">
        <v>4283875</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v>123824</v>
      </c>
      <c r="G90" s="56">
        <v>126948</v>
      </c>
      <c r="H90" s="13">
        <v>98218</v>
      </c>
      <c r="I90" s="13">
        <v>101178</v>
      </c>
      <c r="J90" s="13">
        <v>115698</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7210515</v>
      </c>
      <c r="G92" s="97">
        <v>7095244</v>
      </c>
      <c r="H92" s="96">
        <v>6641201</v>
      </c>
      <c r="I92" s="96">
        <v>6382754</v>
      </c>
      <c r="J92" s="96">
        <v>6045405</v>
      </c>
      <c r="K92"/>
      <c r="L92"/>
      <c r="M92"/>
      <c r="N92"/>
      <c r="O92"/>
      <c r="P92" s="10"/>
      <c r="S92" s="25" t="s">
        <v>24</v>
      </c>
      <c r="T92" s="25">
        <v>4004172</v>
      </c>
    </row>
    <row r="93" spans="3:20" ht="11.25" customHeight="1" x14ac:dyDescent="0.2">
      <c r="C93" s="39">
        <v>6361</v>
      </c>
      <c r="D93" s="3" t="s">
        <v>158</v>
      </c>
      <c r="E93"/>
      <c r="F93" s="13">
        <v>325624</v>
      </c>
      <c r="G93" s="56">
        <v>287571</v>
      </c>
      <c r="H93" s="13">
        <v>374859</v>
      </c>
      <c r="I93" s="13">
        <v>258592</v>
      </c>
      <c r="J93" s="13">
        <v>200749</v>
      </c>
      <c r="K93"/>
      <c r="L93"/>
      <c r="M93"/>
      <c r="N93"/>
      <c r="O93"/>
      <c r="P93" s="10"/>
      <c r="S93" s="25" t="s">
        <v>25</v>
      </c>
      <c r="T93" s="25">
        <v>4000672</v>
      </c>
    </row>
    <row r="94" spans="3:20" ht="11.25" customHeight="1" x14ac:dyDescent="0.2">
      <c r="C94" s="39">
        <v>6148</v>
      </c>
      <c r="D94" s="3" t="s">
        <v>159</v>
      </c>
      <c r="E94"/>
      <c r="F94" s="13">
        <v>2000640</v>
      </c>
      <c r="G94" s="56">
        <v>2000414</v>
      </c>
      <c r="H94" s="13">
        <v>1736659</v>
      </c>
      <c r="I94" s="13">
        <v>1834788</v>
      </c>
      <c r="J94" s="13">
        <v>1746123</v>
      </c>
      <c r="K94"/>
      <c r="L94"/>
      <c r="M94"/>
      <c r="N94"/>
      <c r="O94"/>
      <c r="P94" s="10"/>
      <c r="S94" s="25" t="s">
        <v>26</v>
      </c>
      <c r="T94" s="25">
        <v>4059402</v>
      </c>
    </row>
    <row r="95" spans="3:20" ht="11.25" customHeight="1" x14ac:dyDescent="0.2">
      <c r="C95" s="39">
        <v>18082</v>
      </c>
      <c r="D95" s="3" t="s">
        <v>160</v>
      </c>
      <c r="E95"/>
      <c r="F95" s="13">
        <v>63485</v>
      </c>
      <c r="G95" s="56">
        <v>48752</v>
      </c>
      <c r="H95" s="13">
        <v>45131</v>
      </c>
      <c r="I95" s="13">
        <v>43216</v>
      </c>
      <c r="J95" s="13">
        <v>44566</v>
      </c>
      <c r="K95"/>
      <c r="L95"/>
      <c r="M95"/>
      <c r="N95"/>
      <c r="O95"/>
      <c r="P95" s="10"/>
      <c r="S95" s="25" t="s">
        <v>27</v>
      </c>
      <c r="T95" s="25">
        <v>4057080</v>
      </c>
    </row>
    <row r="96" spans="3:20" ht="11.25" customHeight="1" x14ac:dyDescent="0.2">
      <c r="C96" s="39">
        <v>845</v>
      </c>
      <c r="D96" s="3" t="s">
        <v>174</v>
      </c>
      <c r="E96"/>
      <c r="F96" s="13">
        <v>2000640</v>
      </c>
      <c r="G96" s="56">
        <v>2000414</v>
      </c>
      <c r="H96" s="13">
        <v>1836659</v>
      </c>
      <c r="I96" s="13">
        <v>1834788</v>
      </c>
      <c r="J96" s="13">
        <v>1746123</v>
      </c>
      <c r="K96"/>
      <c r="L96"/>
      <c r="M96"/>
      <c r="N96"/>
      <c r="O96"/>
      <c r="P96" s="10"/>
      <c r="S96" s="25" t="s">
        <v>28</v>
      </c>
      <c r="T96" s="25">
        <v>4057041</v>
      </c>
    </row>
    <row r="97" spans="3:20" ht="11.25" customHeight="1" x14ac:dyDescent="0.2">
      <c r="C97" s="39">
        <v>49691</v>
      </c>
      <c r="D97" s="32" t="s">
        <v>193</v>
      </c>
      <c r="E97"/>
      <c r="F97" s="13">
        <v>2668436</v>
      </c>
      <c r="G97" s="56">
        <v>2559980</v>
      </c>
      <c r="H97" s="13">
        <v>2464628</v>
      </c>
      <c r="I97" s="13">
        <v>2370360</v>
      </c>
      <c r="J97" s="13">
        <v>2251385</v>
      </c>
      <c r="K97"/>
      <c r="L97"/>
      <c r="M97"/>
      <c r="N97"/>
      <c r="O97"/>
      <c r="P97" s="10"/>
      <c r="S97" s="25" t="s">
        <v>432</v>
      </c>
      <c r="T97" s="25">
        <v>4072145</v>
      </c>
    </row>
    <row r="98" spans="3:20" ht="11.25" customHeight="1" x14ac:dyDescent="0.2">
      <c r="C98" s="48">
        <v>47772</v>
      </c>
      <c r="D98" s="99" t="s">
        <v>194</v>
      </c>
      <c r="E98" s="10"/>
      <c r="F98" s="92">
        <v>6798</v>
      </c>
      <c r="G98" s="93">
        <v>6476</v>
      </c>
      <c r="H98" s="92">
        <v>5925</v>
      </c>
      <c r="I98" s="92">
        <v>5451</v>
      </c>
      <c r="J98" s="92">
        <v>4729</v>
      </c>
      <c r="K98"/>
      <c r="L98"/>
      <c r="M98"/>
      <c r="N98"/>
      <c r="O98"/>
      <c r="P98" s="10"/>
      <c r="S98" s="25" t="s">
        <v>29</v>
      </c>
      <c r="T98" s="25">
        <v>4057081</v>
      </c>
    </row>
    <row r="99" spans="3:20" ht="11.25" customHeight="1" x14ac:dyDescent="0.2">
      <c r="C99" s="39">
        <v>3800</v>
      </c>
      <c r="D99" s="94" t="s">
        <v>161</v>
      </c>
      <c r="E99" s="95"/>
      <c r="F99" s="96">
        <v>2675234</v>
      </c>
      <c r="G99" s="97">
        <v>2566456</v>
      </c>
      <c r="H99" s="96">
        <v>2470553</v>
      </c>
      <c r="I99" s="96">
        <v>2375811</v>
      </c>
      <c r="J99" s="96">
        <v>2256114</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4675874</v>
      </c>
      <c r="G101" s="56">
        <v>4566870</v>
      </c>
      <c r="H101" s="13">
        <v>4307212</v>
      </c>
      <c r="I101" s="13">
        <v>4210599</v>
      </c>
      <c r="J101" s="13">
        <v>4002237</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363264</v>
      </c>
      <c r="G104" s="56">
        <v>388131</v>
      </c>
      <c r="H104" s="13">
        <v>366625</v>
      </c>
      <c r="I104" s="13">
        <v>491626</v>
      </c>
      <c r="J104" s="13">
        <v>435161</v>
      </c>
      <c r="K104"/>
      <c r="L104"/>
      <c r="M104"/>
      <c r="N104"/>
      <c r="O104"/>
      <c r="P104" s="10"/>
      <c r="S104" s="25" t="s">
        <v>411</v>
      </c>
      <c r="T104" s="25">
        <v>4057043</v>
      </c>
    </row>
    <row r="105" spans="3:20" ht="11.25" customHeight="1" x14ac:dyDescent="0.2">
      <c r="C105" s="39">
        <v>4993</v>
      </c>
      <c r="D105" s="3" t="s">
        <v>169</v>
      </c>
      <c r="E105"/>
      <c r="F105" s="13">
        <v>-273653</v>
      </c>
      <c r="G105" s="56">
        <v>-347258</v>
      </c>
      <c r="H105" s="13">
        <v>-280492</v>
      </c>
      <c r="I105" s="13">
        <v>-258177</v>
      </c>
      <c r="J105" s="13">
        <v>-280441</v>
      </c>
      <c r="K105"/>
      <c r="L105"/>
      <c r="M105"/>
      <c r="N105"/>
      <c r="O105"/>
      <c r="P105" s="10"/>
      <c r="S105" s="25" t="s">
        <v>262</v>
      </c>
      <c r="T105" s="25">
        <v>4057083</v>
      </c>
    </row>
    <row r="106" spans="3:20" ht="11.25" customHeight="1" x14ac:dyDescent="0.2">
      <c r="C106" s="39">
        <v>4992</v>
      </c>
      <c r="D106" s="3" t="s">
        <v>170</v>
      </c>
      <c r="E106"/>
      <c r="F106" s="13">
        <v>-149484</v>
      </c>
      <c r="G106" s="56">
        <v>16989</v>
      </c>
      <c r="H106" s="13">
        <v>-136371</v>
      </c>
      <c r="I106" s="13">
        <v>-42606</v>
      </c>
      <c r="J106" s="13">
        <v>-139551</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-59873</v>
      </c>
      <c r="G108" s="56">
        <v>57862</v>
      </c>
      <c r="H108" s="13">
        <v>-50238</v>
      </c>
      <c r="I108" s="13">
        <v>190843</v>
      </c>
      <c r="J108" s="13">
        <v>15169</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3.42837711248866</v>
      </c>
      <c r="G111" s="55">
        <v>3.4703297130776098</v>
      </c>
      <c r="H111" s="14">
        <v>3.6086814409848502</v>
      </c>
      <c r="I111" s="14">
        <v>3.64466717650807</v>
      </c>
      <c r="J111" s="14">
        <v>3.4052625048912502</v>
      </c>
      <c r="K111"/>
      <c r="L111"/>
      <c r="M111"/>
      <c r="N111"/>
      <c r="O111"/>
      <c r="P111" s="10"/>
      <c r="S111" s="25" t="s">
        <v>292</v>
      </c>
      <c r="T111" s="25">
        <v>4062444</v>
      </c>
    </row>
    <row r="112" spans="3:20" ht="11.25" customHeight="1" x14ac:dyDescent="0.2">
      <c r="C112" s="39">
        <v>284</v>
      </c>
      <c r="D112" s="3" t="s">
        <v>167</v>
      </c>
      <c r="E112"/>
      <c r="F112" s="14">
        <v>9.3780078408158403</v>
      </c>
      <c r="G112" s="55">
        <v>9.4561538309849809</v>
      </c>
      <c r="H112" s="14">
        <v>9.6333133093458407</v>
      </c>
      <c r="I112" s="14">
        <v>9.8393509928226006</v>
      </c>
      <c r="J112" s="14">
        <v>9.6803137106749197</v>
      </c>
      <c r="K112"/>
      <c r="L112"/>
      <c r="M112"/>
      <c r="N112"/>
      <c r="O112"/>
      <c r="P112" s="10"/>
      <c r="S112" s="25" t="s">
        <v>36</v>
      </c>
      <c r="T112" s="25">
        <v>4057103</v>
      </c>
    </row>
    <row r="113" spans="2:20" ht="11.25" customHeight="1" x14ac:dyDescent="0.2">
      <c r="C113" s="39">
        <v>18791</v>
      </c>
      <c r="D113" s="76" t="s">
        <v>173</v>
      </c>
      <c r="E113" s="61"/>
      <c r="F113" s="100">
        <v>5.3192327685178498</v>
      </c>
      <c r="G113" s="101">
        <v>5.2889052960840601</v>
      </c>
      <c r="H113" s="100">
        <v>5.4800213573056897</v>
      </c>
      <c r="I113" s="100">
        <v>5.4587983064560701</v>
      </c>
      <c r="J113" s="100">
        <v>5.3954515011104203</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1FEB4766-6E97-45CA-9894-858E9D995D5C}">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3:I5"/>
  <sheetViews>
    <sheetView workbookViewId="0"/>
  </sheetViews>
  <sheetFormatPr defaultRowHeight="12.75" x14ac:dyDescent="0.2"/>
  <sheetData>
    <row r="3" spans="1:9" x14ac:dyDescent="0.2">
      <c r="A3" t="s">
        <v>245</v>
      </c>
      <c r="B3">
        <v>238101</v>
      </c>
      <c r="C3">
        <v>1</v>
      </c>
      <c r="G3" s="46" t="s">
        <v>251</v>
      </c>
      <c r="I3" t="str">
        <f>SUBSTITUTE(G3,"SelCompany",CompanyName)</f>
        <v>&lt;SavedQuery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v>
      </c>
    </row>
    <row r="4" spans="1:9" x14ac:dyDescent="0.2">
      <c r="A4" t="s">
        <v>246</v>
      </c>
      <c r="B4">
        <v>238101</v>
      </c>
      <c r="C4">
        <v>1</v>
      </c>
      <c r="G4" s="46" t="s">
        <v>252</v>
      </c>
      <c r="I4" t="str">
        <f>SUBSTITUTE(G4,"SelCompany",CompanyName)</f>
        <v>&lt;SavedQuery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v>
      </c>
    </row>
    <row r="5" spans="1:9" x14ac:dyDescent="0.2">
      <c r="A5" t="s">
        <v>268</v>
      </c>
      <c r="B5">
        <v>130500</v>
      </c>
      <c r="C5">
        <v>2</v>
      </c>
    </row>
  </sheetData>
  <phoneticPr fontId="1" type="noConversion"/>
  <pageMargins left="0.75" right="0.75" top="1" bottom="1" header="0.5" footer="0.5"/>
  <headerFooter alignWithMargins="0"/>
  <legacy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98F73-6BB6-47A9-AA15-9C8AAB11E38F}">
  <sheetPr codeName="Sheet54">
    <outlinePr summaryRight="0"/>
    <pageSetUpPr autoPageBreaks="0"/>
  </sheetPr>
  <dimension ref="A1:AB460"/>
  <sheetViews>
    <sheetView showGridLines="0" topLeftCell="A16" zoomScaleNormal="100" workbookViewId="0">
      <selection activeCell="F42" sqref="F4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269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Algonquin Power &amp; Utilities Corp.</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_xll.SNL.Clients.Office.Excel.Functions.SNLTable(1,'IDA (2)'!F20:G20,'IDA (2)'!C24:C35,'IDA (2)'!F21:G21,,"Options:Curr=USD,Mag=SNLstandard,ConvMethod=SNLrecommended")</f>
        <v>SNLTable</v>
      </c>
      <c r="D20" s="10"/>
      <c r="E20" s="10"/>
      <c r="F20" s="22">
        <f>VLOOKUP(V40,S:T,2,FALSE)</f>
        <v>4142273</v>
      </c>
      <c r="G20" s="51">
        <f>F20</f>
        <v>4142273</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374</v>
      </c>
      <c r="H24" s="129"/>
      <c r="I24"/>
      <c r="J24"/>
      <c r="K24"/>
      <c r="L24"/>
      <c r="M24"/>
      <c r="N24"/>
      <c r="O24"/>
      <c r="P24" s="10"/>
      <c r="V24" t="str">
        <f>SUBSTITUTE(Company_Name,"&amp;","&amp;amp;")</f>
        <v>Algonquin Power &amp;amp; Utilities Corp.</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v>44497</v>
      </c>
      <c r="G26" s="78"/>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374</v>
      </c>
      <c r="G28" s="52" t="s">
        <v>374</v>
      </c>
      <c r="H28" s="129"/>
      <c r="I28"/>
      <c r="J28"/>
      <c r="K28"/>
      <c r="L28"/>
      <c r="M28"/>
      <c r="N28"/>
      <c r="O28"/>
      <c r="P28" s="10"/>
    </row>
    <row r="29" spans="3:27" ht="11.25" customHeight="1" x14ac:dyDescent="0.2">
      <c r="C29" s="48">
        <v>44952</v>
      </c>
      <c r="D29" s="76" t="s">
        <v>126</v>
      </c>
      <c r="E29" s="61"/>
      <c r="F29" s="77"/>
      <c r="G29" s="78"/>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_xll.SNL.Clients.Office.Excel.Functions.SNLTable(1,'IDA (2)'!F36:J36,'IDA (2)'!C41:C113,'IDA (2)'!F37:J37,,"Options:Curr=USD,Mag=SNLstandard,ConvMethod=SNLrecommended")</f>
        <v>SNLTable</v>
      </c>
      <c r="E36"/>
      <c r="F36" s="11">
        <f>F20</f>
        <v>4142273</v>
      </c>
      <c r="G36" s="54">
        <f>F20</f>
        <v>4142273</v>
      </c>
      <c r="H36" s="11">
        <f>F20</f>
        <v>4142273</v>
      </c>
      <c r="I36" s="11">
        <f>F20</f>
        <v>4142273</v>
      </c>
      <c r="J36" s="11">
        <f>F20</f>
        <v>4142273</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Algonquin Power &amp; Utilities Corp.</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40.682221604090401</v>
      </c>
      <c r="G42" s="55">
        <v>47.549868456465902</v>
      </c>
      <c r="H42" s="31">
        <v>42.453081399956503</v>
      </c>
      <c r="I42" s="14">
        <v>40.493282272008003</v>
      </c>
      <c r="J42" s="14">
        <v>39.237850147507999</v>
      </c>
      <c r="K42"/>
      <c r="L42"/>
      <c r="M42"/>
      <c r="N42"/>
      <c r="O42"/>
      <c r="P42" s="10"/>
      <c r="S42" s="25" t="s">
        <v>336</v>
      </c>
      <c r="T42" s="25">
        <v>4056935</v>
      </c>
      <c r="V42" s="8" t="str">
        <f>_xll.SNL.Clients.Office.Excel.Functions.SNLTable(1,'IDA (2)'!X42,'IDA (2)'!W48:W56,'IDA (2)'!X43,,"Options:Curr=USD,Mag=SNLstandard,ConvMethod=SNLrecommended")</f>
        <v>SNLTable</v>
      </c>
      <c r="W42" s="3"/>
      <c r="X42" s="7">
        <f>F36</f>
        <v>4142273</v>
      </c>
    </row>
    <row r="43" spans="3:24" ht="11.25" customHeight="1" x14ac:dyDescent="0.2">
      <c r="C43" s="39">
        <v>18869</v>
      </c>
      <c r="D43" s="3" t="s">
        <v>197</v>
      </c>
      <c r="E43"/>
      <c r="F43" s="14">
        <v>1.3212496523008399</v>
      </c>
      <c r="G43" s="55">
        <v>1.74594662035288</v>
      </c>
      <c r="H43" s="31">
        <v>2.1199078369955702</v>
      </c>
      <c r="I43" s="14">
        <v>2.49316944972895</v>
      </c>
      <c r="J43" s="14">
        <v>2.8547277987559299</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44.786770799579003</v>
      </c>
      <c r="G44" s="55">
        <v>43.260074228238601</v>
      </c>
      <c r="H44" s="31">
        <v>45.496666734531701</v>
      </c>
      <c r="I44" s="14">
        <v>45.367664674871001</v>
      </c>
      <c r="J44" s="14">
        <v>47.929157136656897</v>
      </c>
      <c r="K44"/>
      <c r="L44"/>
      <c r="M44"/>
      <c r="N44"/>
      <c r="O44"/>
      <c r="P44" s="10"/>
      <c r="S44" s="25" t="s">
        <v>409</v>
      </c>
      <c r="T44" s="25">
        <v>4024697</v>
      </c>
      <c r="V44" s="3"/>
      <c r="W44" s="3"/>
      <c r="X44" s="7">
        <v>1</v>
      </c>
    </row>
    <row r="45" spans="3:24" ht="11.25" customHeight="1" x14ac:dyDescent="0.2">
      <c r="C45" s="39">
        <v>18861</v>
      </c>
      <c r="D45" s="3" t="s">
        <v>164</v>
      </c>
      <c r="E45"/>
      <c r="F45" s="14">
        <v>42.231741134029797</v>
      </c>
      <c r="G45" s="55">
        <v>41.934985445471298</v>
      </c>
      <c r="H45" s="31">
        <v>42.877916456313798</v>
      </c>
      <c r="I45" s="14">
        <v>45.191153272312803</v>
      </c>
      <c r="J45" s="14">
        <v>47.737643050829902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1.9403170195534001</v>
      </c>
      <c r="G47" s="55">
        <v>1.97170993181631</v>
      </c>
      <c r="H47" s="14">
        <v>1.99121221496692</v>
      </c>
      <c r="I47" s="14">
        <v>2.4605336731641998</v>
      </c>
      <c r="J47" s="14">
        <v>2.4007599335535499</v>
      </c>
      <c r="K47"/>
      <c r="L47"/>
      <c r="M47"/>
      <c r="N47"/>
      <c r="O47"/>
      <c r="P47" s="10"/>
      <c r="S47" s="25" t="s">
        <v>216</v>
      </c>
      <c r="T47" s="25">
        <v>4056955</v>
      </c>
      <c r="V47" s="3"/>
      <c r="W47" s="3"/>
      <c r="X47" s="7"/>
    </row>
    <row r="48" spans="3:24" ht="11.25" customHeight="1" x14ac:dyDescent="0.2">
      <c r="C48" s="39">
        <v>18778</v>
      </c>
      <c r="D48" s="3" t="s">
        <v>198</v>
      </c>
      <c r="E48"/>
      <c r="F48" s="14">
        <v>1.86270537324838</v>
      </c>
      <c r="G48" s="55">
        <v>1.89018009637297</v>
      </c>
      <c r="H48" s="14">
        <v>1.90353312335577</v>
      </c>
      <c r="I48" s="14">
        <v>2.3384869213799799</v>
      </c>
      <c r="J48" s="14">
        <v>2.2841666717129199</v>
      </c>
      <c r="K48" s="4"/>
      <c r="L48" s="4"/>
      <c r="M48" s="4"/>
      <c r="N48" s="4"/>
      <c r="O48" s="4"/>
      <c r="P48" s="44"/>
      <c r="Q48" s="44"/>
      <c r="S48" s="25" t="s">
        <v>5</v>
      </c>
      <c r="T48" s="25">
        <v>4022309</v>
      </c>
      <c r="V48" s="17" t="s">
        <v>175</v>
      </c>
      <c r="W48" s="114">
        <v>7597</v>
      </c>
      <c r="X48" s="20">
        <v>834645</v>
      </c>
    </row>
    <row r="49" spans="3:28" ht="11.25" customHeight="1" x14ac:dyDescent="0.2">
      <c r="C49" s="39">
        <v>7270</v>
      </c>
      <c r="D49" s="3" t="s">
        <v>149</v>
      </c>
      <c r="E49"/>
      <c r="F49" s="14">
        <v>3.60169216526528</v>
      </c>
      <c r="G49" s="55">
        <v>7.0820627260435103</v>
      </c>
      <c r="H49" s="14">
        <v>5.6249393899321198</v>
      </c>
      <c r="I49" s="14">
        <v>3.5850523935365999</v>
      </c>
      <c r="J49" s="14">
        <v>3.77179730718384</v>
      </c>
      <c r="K49"/>
      <c r="L49"/>
      <c r="M49"/>
      <c r="N49"/>
      <c r="O49"/>
      <c r="P49" s="10"/>
      <c r="S49" s="25" t="s">
        <v>6</v>
      </c>
      <c r="T49" s="25">
        <v>4057038</v>
      </c>
      <c r="V49" s="17" t="s">
        <v>176</v>
      </c>
      <c r="W49" s="114">
        <v>7598</v>
      </c>
      <c r="X49" s="20">
        <v>125520</v>
      </c>
    </row>
    <row r="50" spans="3:28" ht="11.25" customHeight="1" x14ac:dyDescent="0.2">
      <c r="C50" s="39">
        <v>11512</v>
      </c>
      <c r="D50" s="3" t="s">
        <v>199</v>
      </c>
      <c r="E50"/>
      <c r="F50" s="14">
        <v>3.3867274898539099</v>
      </c>
      <c r="G50" s="55">
        <v>6.9051934746630899</v>
      </c>
      <c r="H50" s="14">
        <v>5.4347858127954396</v>
      </c>
      <c r="I50" s="14">
        <v>3.4096475069468299</v>
      </c>
      <c r="J50" s="14">
        <v>3.8783523150352202</v>
      </c>
      <c r="K50"/>
      <c r="L50"/>
      <c r="M50"/>
      <c r="N50"/>
      <c r="O50"/>
      <c r="P50" s="10"/>
      <c r="S50" s="25" t="s">
        <v>270</v>
      </c>
      <c r="T50" s="25">
        <v>4135391</v>
      </c>
      <c r="V50" s="18" t="s">
        <v>177</v>
      </c>
      <c r="W50" s="115">
        <v>7599</v>
      </c>
      <c r="X50" s="20">
        <v>374550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44951</v>
      </c>
    </row>
    <row r="52" spans="3:28" ht="11.25" customHeight="1" x14ac:dyDescent="0.2">
      <c r="C52" s="39">
        <v>18788</v>
      </c>
      <c r="D52" s="3" t="s">
        <v>211</v>
      </c>
      <c r="E52"/>
      <c r="F52" s="14">
        <v>8.3960931051250096</v>
      </c>
      <c r="G52" s="55">
        <v>3.2351232238596501</v>
      </c>
      <c r="H52" s="14">
        <v>3.7800909577130599</v>
      </c>
      <c r="I52" s="14">
        <v>6.4671184246476097</v>
      </c>
      <c r="J52" s="14" t="s">
        <v>320</v>
      </c>
      <c r="K52"/>
      <c r="L52"/>
      <c r="M52"/>
      <c r="N52"/>
      <c r="O52"/>
      <c r="P52" s="10"/>
      <c r="S52" s="25" t="s">
        <v>7</v>
      </c>
      <c r="T52" s="25">
        <v>4007308</v>
      </c>
      <c r="V52" s="19" t="s">
        <v>179</v>
      </c>
      <c r="W52" s="114">
        <v>7601</v>
      </c>
      <c r="X52" s="20">
        <v>1172284</v>
      </c>
    </row>
    <row r="53" spans="3:28" ht="11.25" customHeight="1" x14ac:dyDescent="0.2">
      <c r="C53" s="39">
        <v>18794</v>
      </c>
      <c r="D53" s="3" t="s">
        <v>200</v>
      </c>
      <c r="E53"/>
      <c r="F53" s="14">
        <v>2.2167315741754199</v>
      </c>
      <c r="G53" s="55">
        <v>3.92761888830224</v>
      </c>
      <c r="H53" s="14">
        <v>4.1224984571982697</v>
      </c>
      <c r="I53" s="14">
        <v>4.4395403568282497</v>
      </c>
      <c r="J53" s="14">
        <v>3.3379882173249</v>
      </c>
      <c r="K53"/>
      <c r="L53"/>
      <c r="M53"/>
      <c r="N53"/>
      <c r="O53"/>
      <c r="P53" s="10"/>
      <c r="S53" s="25" t="s">
        <v>218</v>
      </c>
      <c r="T53" s="25">
        <v>4272394</v>
      </c>
      <c r="V53" s="17" t="s">
        <v>180</v>
      </c>
      <c r="W53" s="114">
        <v>7602</v>
      </c>
      <c r="X53" s="20">
        <v>3671384</v>
      </c>
    </row>
    <row r="54" spans="3:28" ht="11.25" customHeight="1" x14ac:dyDescent="0.2">
      <c r="C54" s="39">
        <v>18792</v>
      </c>
      <c r="D54" s="3" t="s">
        <v>201</v>
      </c>
      <c r="E54"/>
      <c r="F54" s="14">
        <v>4.0466042547369501</v>
      </c>
      <c r="G54" s="55">
        <v>13.4052234422818</v>
      </c>
      <c r="H54" s="14">
        <v>14.7410174407032</v>
      </c>
      <c r="I54" s="14">
        <v>14.864824824535299</v>
      </c>
      <c r="J54" s="14" t="s">
        <v>320</v>
      </c>
      <c r="K54"/>
      <c r="L54"/>
      <c r="M54"/>
      <c r="N54"/>
      <c r="O54"/>
      <c r="P54" s="10"/>
      <c r="S54" s="25" t="s">
        <v>8</v>
      </c>
      <c r="T54" s="25">
        <v>4006321</v>
      </c>
      <c r="V54" s="26" t="s">
        <v>184</v>
      </c>
      <c r="W54" s="116"/>
      <c r="X54" s="20"/>
    </row>
    <row r="55" spans="3:28" ht="11.25" customHeight="1" x14ac:dyDescent="0.2">
      <c r="C55" s="39">
        <v>11576</v>
      </c>
      <c r="D55" s="3" t="s">
        <v>202</v>
      </c>
      <c r="E55"/>
      <c r="F55" s="14">
        <v>1.75143399791939</v>
      </c>
      <c r="G55" s="55">
        <v>3.7769245990304201</v>
      </c>
      <c r="H55" s="14">
        <v>4.36804637221194</v>
      </c>
      <c r="I55" s="14">
        <v>4.4864513075375703</v>
      </c>
      <c r="J55" s="14">
        <v>3.0957695319017899</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269</v>
      </c>
    </row>
    <row r="57" spans="3:28" ht="11.25" customHeight="1" x14ac:dyDescent="0.2">
      <c r="C57" s="39">
        <v>6419</v>
      </c>
      <c r="D57" s="3" t="s">
        <v>165</v>
      </c>
      <c r="E57"/>
      <c r="F57" s="14">
        <v>0.68786894231163798</v>
      </c>
      <c r="G57" s="55">
        <v>0.72765638541505295</v>
      </c>
      <c r="H57" s="14">
        <v>0.58847724828166703</v>
      </c>
      <c r="I57" s="14">
        <v>0.98521787402726801</v>
      </c>
      <c r="J57" s="14">
        <v>0.88358775242451604</v>
      </c>
      <c r="K57"/>
      <c r="L57"/>
      <c r="M57"/>
      <c r="N57"/>
      <c r="O57"/>
      <c r="P57" s="10"/>
      <c r="S57" s="25" t="s">
        <v>339</v>
      </c>
      <c r="T57" s="25">
        <v>4963960</v>
      </c>
    </row>
    <row r="58" spans="3:28" ht="11.25" customHeight="1" x14ac:dyDescent="0.2">
      <c r="C58" s="39">
        <v>4963</v>
      </c>
      <c r="D58" s="3" t="s">
        <v>203</v>
      </c>
      <c r="E58"/>
      <c r="F58" s="14">
        <v>0.84627040702219503</v>
      </c>
      <c r="G58" s="55">
        <v>0.80648229748560196</v>
      </c>
      <c r="H58" s="14">
        <v>0.89759916670354301</v>
      </c>
      <c r="I58" s="14">
        <v>0.90699906586086598</v>
      </c>
      <c r="J58" s="14">
        <v>0.93198066323303497</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834645</v>
      </c>
      <c r="G61" s="56">
        <v>334352</v>
      </c>
      <c r="H61" s="13">
        <v>225552</v>
      </c>
      <c r="I61" s="13">
        <v>13048</v>
      </c>
      <c r="J61" s="13">
        <v>12364</v>
      </c>
      <c r="K61"/>
      <c r="L61"/>
      <c r="M61"/>
      <c r="N61"/>
      <c r="O61"/>
      <c r="P61" s="10"/>
      <c r="S61" s="25" t="s">
        <v>410</v>
      </c>
      <c r="T61" s="25">
        <v>4086899</v>
      </c>
      <c r="V61" s="28" t="s">
        <v>149</v>
      </c>
      <c r="X61" s="27">
        <f>IF(ISNUMBER(F49),F49,NA())</f>
        <v>3.60169216526528</v>
      </c>
      <c r="Y61" s="27">
        <f>IF(ISNUMBER(G49),G49,NA())</f>
        <v>7.0820627260435103</v>
      </c>
      <c r="Z61" s="27">
        <f>IF(ISNUMBER(H49),H49,NA())</f>
        <v>5.6249393899321198</v>
      </c>
      <c r="AA61" s="27">
        <f>IF(ISNUMBER(I49),I49,NA())</f>
        <v>3.5850523935365999</v>
      </c>
      <c r="AB61" s="27">
        <f>IF(ISNUMBER(J49),J49,NA())</f>
        <v>3.77179730718384</v>
      </c>
    </row>
    <row r="62" spans="3:28" ht="11.25" customHeight="1" x14ac:dyDescent="0.2">
      <c r="C62" s="39">
        <v>7598</v>
      </c>
      <c r="D62" s="3" t="s">
        <v>205</v>
      </c>
      <c r="E62"/>
      <c r="F62" s="13">
        <v>125520</v>
      </c>
      <c r="G62" s="56">
        <v>422609</v>
      </c>
      <c r="H62" s="13">
        <v>118052</v>
      </c>
      <c r="I62" s="13">
        <v>308917</v>
      </c>
      <c r="J62" s="13" t="s">
        <v>320</v>
      </c>
      <c r="K62"/>
      <c r="L62"/>
      <c r="M62"/>
      <c r="N62"/>
      <c r="O62"/>
      <c r="P62" s="10"/>
      <c r="S62" s="25" t="s">
        <v>11</v>
      </c>
      <c r="T62" s="25">
        <v>4056975</v>
      </c>
      <c r="V62" s="118" t="s">
        <v>188</v>
      </c>
    </row>
    <row r="63" spans="3:28" ht="11.25" customHeight="1" x14ac:dyDescent="0.2">
      <c r="C63" s="39">
        <v>7599</v>
      </c>
      <c r="D63" s="3" t="s">
        <v>206</v>
      </c>
      <c r="E63"/>
      <c r="F63" s="13">
        <v>374550</v>
      </c>
      <c r="G63" s="56">
        <v>111427</v>
      </c>
      <c r="H63" s="13">
        <v>351766</v>
      </c>
      <c r="I63" s="13">
        <v>111880</v>
      </c>
      <c r="J63" s="13" t="s">
        <v>320</v>
      </c>
      <c r="K63"/>
      <c r="L63"/>
      <c r="M63"/>
      <c r="N63"/>
      <c r="O63"/>
      <c r="P63" s="10"/>
      <c r="S63" s="25" t="s">
        <v>271</v>
      </c>
      <c r="T63" s="25">
        <v>4098671</v>
      </c>
      <c r="V63" s="28" t="s">
        <v>189</v>
      </c>
    </row>
    <row r="64" spans="3:28" ht="11.25" customHeight="1" x14ac:dyDescent="0.2">
      <c r="C64" s="39">
        <v>7600</v>
      </c>
      <c r="D64" s="3" t="s">
        <v>207</v>
      </c>
      <c r="E64"/>
      <c r="F64" s="13">
        <v>44951</v>
      </c>
      <c r="G64" s="56">
        <v>240151</v>
      </c>
      <c r="H64" s="13">
        <v>98017</v>
      </c>
      <c r="I64" s="13">
        <v>343737</v>
      </c>
      <c r="J64" s="13" t="s">
        <v>320</v>
      </c>
      <c r="K64"/>
      <c r="L64"/>
      <c r="M64"/>
      <c r="N64"/>
      <c r="O64"/>
      <c r="P64" s="10"/>
      <c r="S64" s="25" t="s">
        <v>396</v>
      </c>
      <c r="T64" s="25">
        <v>4545218</v>
      </c>
      <c r="V64" s="28" t="s">
        <v>190</v>
      </c>
    </row>
    <row r="65" spans="3:28" ht="11.25" customHeight="1" x14ac:dyDescent="0.2">
      <c r="C65" s="39">
        <v>7601</v>
      </c>
      <c r="D65" s="3" t="s">
        <v>208</v>
      </c>
      <c r="E65"/>
      <c r="F65" s="13">
        <v>1172284</v>
      </c>
      <c r="G65" s="56">
        <v>45451</v>
      </c>
      <c r="H65" s="13">
        <v>216282</v>
      </c>
      <c r="I65" s="13">
        <v>481859</v>
      </c>
      <c r="J65" s="13" t="s">
        <v>320</v>
      </c>
      <c r="K65"/>
      <c r="L65"/>
      <c r="M65"/>
      <c r="N65"/>
      <c r="O65"/>
      <c r="P65" s="10"/>
      <c r="S65" s="25" t="s">
        <v>219</v>
      </c>
      <c r="T65" s="25">
        <v>4057157</v>
      </c>
      <c r="V65" s="28" t="s">
        <v>165</v>
      </c>
      <c r="X65" s="27">
        <f>IF(ISNUMBER(F57),F57,NA())</f>
        <v>0.68786894231163798</v>
      </c>
      <c r="Y65" s="27">
        <f>IF(ISNUMBER(G57),G57,NA())</f>
        <v>0.72765638541505295</v>
      </c>
      <c r="Z65" s="27">
        <f>IF(ISNUMBER(H57),H57,NA())</f>
        <v>0.58847724828166703</v>
      </c>
      <c r="AA65" s="27">
        <f>IF(ISNUMBER(I57),I57,NA())</f>
        <v>0.98521787402726801</v>
      </c>
      <c r="AB65" s="27">
        <f>IF(ISNUMBER(J57),J57,NA())</f>
        <v>0.88358775242451604</v>
      </c>
    </row>
    <row r="66" spans="3:28" ht="11.25" customHeight="1" x14ac:dyDescent="0.2">
      <c r="C66" s="39">
        <v>7602</v>
      </c>
      <c r="D66" s="3" t="s">
        <v>209</v>
      </c>
      <c r="E66"/>
      <c r="F66" s="13">
        <v>3671384</v>
      </c>
      <c r="G66" s="56">
        <v>3606944</v>
      </c>
      <c r="H66" s="13">
        <v>2935992</v>
      </c>
      <c r="I66" s="13">
        <v>2090772</v>
      </c>
      <c r="J66" s="13" t="s">
        <v>320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40.682221604090401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1.3212496523008399</v>
      </c>
    </row>
    <row r="69" spans="3:28" ht="11.25" customHeight="1" x14ac:dyDescent="0.2">
      <c r="C69" s="39">
        <v>18626</v>
      </c>
      <c r="D69" s="3" t="s">
        <v>135</v>
      </c>
      <c r="F69" s="13">
        <v>2285479</v>
      </c>
      <c r="G69" s="56">
        <v>1676991</v>
      </c>
      <c r="H69" s="13">
        <v>1626392</v>
      </c>
      <c r="I69" s="13">
        <v>1648463</v>
      </c>
      <c r="J69" s="13">
        <v>1521938</v>
      </c>
      <c r="K69" s="4"/>
      <c r="L69" s="4"/>
      <c r="M69" s="4"/>
      <c r="N69"/>
      <c r="O69"/>
      <c r="P69" s="10"/>
      <c r="S69" s="25" t="s">
        <v>341</v>
      </c>
      <c r="T69" s="25">
        <v>4057049</v>
      </c>
      <c r="V69" s="28" t="str">
        <f>"Total Debt -"</f>
        <v>Total Debt -</v>
      </c>
      <c r="X69" s="47">
        <f>F44</f>
        <v>44.786770799579003</v>
      </c>
    </row>
    <row r="70" spans="3:28" ht="11.25" customHeight="1" x14ac:dyDescent="0.2">
      <c r="C70" s="39">
        <v>18630</v>
      </c>
      <c r="D70" s="3" t="s">
        <v>136</v>
      </c>
      <c r="F70" s="13">
        <v>548762</v>
      </c>
      <c r="G70" s="56">
        <v>260754</v>
      </c>
      <c r="H70" s="13">
        <v>281975</v>
      </c>
      <c r="I70" s="13">
        <v>319530</v>
      </c>
      <c r="J70" s="13">
        <v>261633</v>
      </c>
      <c r="K70"/>
      <c r="L70"/>
      <c r="M70"/>
      <c r="N70"/>
      <c r="O70"/>
      <c r="P70" s="10"/>
      <c r="S70" s="25" t="s">
        <v>14</v>
      </c>
      <c r="T70" s="25">
        <v>4010420</v>
      </c>
      <c r="V70" s="118" t="s">
        <v>212</v>
      </c>
    </row>
    <row r="71" spans="3:28" ht="11.25" customHeight="1" x14ac:dyDescent="0.2">
      <c r="C71" s="39">
        <v>18631</v>
      </c>
      <c r="D71" s="3" t="s">
        <v>137</v>
      </c>
      <c r="F71" s="13">
        <v>194174</v>
      </c>
      <c r="G71" s="56">
        <v>144271</v>
      </c>
      <c r="H71" s="13">
        <v>170487</v>
      </c>
      <c r="I71" s="13">
        <v>183012</v>
      </c>
      <c r="J71" s="13">
        <v>141689</v>
      </c>
      <c r="K71"/>
      <c r="L71"/>
      <c r="M71"/>
      <c r="N71"/>
      <c r="O71"/>
      <c r="P71" s="10"/>
      <c r="S71" s="25" t="s">
        <v>15</v>
      </c>
      <c r="T71" s="25">
        <v>4065694</v>
      </c>
      <c r="V71" s="28" t="s">
        <v>211</v>
      </c>
      <c r="X71" s="27">
        <f>IF(ISNUMBER(F52),F52,NA())</f>
        <v>8.3960931051250096</v>
      </c>
      <c r="Y71" s="27">
        <f>IF(ISNUMBER(G52),G52,NA())</f>
        <v>3.2351232238596501</v>
      </c>
      <c r="Z71" s="27">
        <f>IF(ISNUMBER(H52),H52,NA())</f>
        <v>3.7800909577130599</v>
      </c>
      <c r="AA71" s="27">
        <f>IF(ISNUMBER(I52),I52,NA())</f>
        <v>6.4671184246476097</v>
      </c>
      <c r="AB71" s="27" t="e">
        <f>IF(ISNUMBER(J52),J52,NA())</f>
        <v>#N/A</v>
      </c>
    </row>
    <row r="72" spans="3:28" ht="11.25" customHeight="1" x14ac:dyDescent="0.2">
      <c r="C72" s="39">
        <v>18632</v>
      </c>
      <c r="D72" s="3" t="s">
        <v>138</v>
      </c>
      <c r="E72" s="5"/>
      <c r="F72" s="13">
        <v>665628</v>
      </c>
      <c r="G72" s="56">
        <v>500220</v>
      </c>
      <c r="H72" s="13">
        <v>454689</v>
      </c>
      <c r="I72" s="13">
        <v>445266</v>
      </c>
      <c r="J72" s="13">
        <v>430631</v>
      </c>
      <c r="K72"/>
      <c r="L72"/>
      <c r="M72"/>
      <c r="N72"/>
      <c r="O72"/>
      <c r="P72" s="10"/>
      <c r="S72" s="25" t="s">
        <v>272</v>
      </c>
      <c r="T72" s="25">
        <v>4082886</v>
      </c>
    </row>
    <row r="73" spans="3:28" ht="11.25" customHeight="1" x14ac:dyDescent="0.2">
      <c r="C73" s="39">
        <v>18636</v>
      </c>
      <c r="D73" s="3" t="s">
        <v>139</v>
      </c>
      <c r="F73" s="13">
        <v>402963</v>
      </c>
      <c r="G73" s="56">
        <v>314123</v>
      </c>
      <c r="H73" s="13">
        <v>284304</v>
      </c>
      <c r="I73" s="13">
        <v>260772</v>
      </c>
      <c r="J73" s="13">
        <v>251314</v>
      </c>
      <c r="K73"/>
      <c r="L73"/>
      <c r="M73"/>
      <c r="N73"/>
      <c r="O73"/>
      <c r="P73" s="10"/>
      <c r="S73" s="25" t="s">
        <v>397</v>
      </c>
      <c r="T73" s="25">
        <v>4235589</v>
      </c>
    </row>
    <row r="74" spans="3:28" ht="11.25" customHeight="1" x14ac:dyDescent="0.2">
      <c r="C74" s="39">
        <v>18635</v>
      </c>
      <c r="D74" s="3" t="s">
        <v>140</v>
      </c>
      <c r="F74" s="13">
        <v>83761</v>
      </c>
      <c r="G74" s="56">
        <v>73597</v>
      </c>
      <c r="H74" s="13">
        <v>68090</v>
      </c>
      <c r="I74" s="13">
        <v>61506</v>
      </c>
      <c r="J74" s="13">
        <v>59143</v>
      </c>
      <c r="K74"/>
      <c r="L74"/>
      <c r="M74"/>
      <c r="N74"/>
      <c r="O74"/>
      <c r="P74" s="10"/>
      <c r="S74" s="25" t="s">
        <v>289</v>
      </c>
      <c r="T74" s="25">
        <v>4304864</v>
      </c>
    </row>
    <row r="75" spans="3:28" ht="11.25" customHeight="1" x14ac:dyDescent="0.2">
      <c r="C75" s="39">
        <v>18634</v>
      </c>
      <c r="D75" s="3" t="s">
        <v>141</v>
      </c>
      <c r="F75" s="13">
        <v>1895288</v>
      </c>
      <c r="G75" s="56">
        <v>1292965</v>
      </c>
      <c r="H75" s="13">
        <v>1259545</v>
      </c>
      <c r="I75" s="13">
        <v>1270086</v>
      </c>
      <c r="J75" s="13">
        <v>1144410</v>
      </c>
      <c r="K75"/>
      <c r="L75"/>
      <c r="M75"/>
      <c r="N75"/>
      <c r="O75"/>
      <c r="P75" s="10"/>
      <c r="S75" s="25" t="s">
        <v>16</v>
      </c>
      <c r="T75" s="25">
        <v>4056958</v>
      </c>
    </row>
    <row r="76" spans="3:28" ht="11.25" customHeight="1" x14ac:dyDescent="0.2">
      <c r="C76" s="39">
        <v>6200</v>
      </c>
      <c r="D76" s="3" t="s">
        <v>142</v>
      </c>
      <c r="F76" s="13">
        <v>754749</v>
      </c>
      <c r="G76" s="56">
        <v>1288468</v>
      </c>
      <c r="H76" s="13">
        <v>1020859</v>
      </c>
      <c r="I76" s="13">
        <v>545351</v>
      </c>
      <c r="J76" s="13">
        <v>587729</v>
      </c>
      <c r="K76"/>
      <c r="L76"/>
      <c r="M76"/>
      <c r="N76"/>
      <c r="O76"/>
      <c r="P76" s="10"/>
      <c r="S76" s="25" t="s">
        <v>313</v>
      </c>
      <c r="T76" s="25">
        <v>4246977</v>
      </c>
    </row>
    <row r="77" spans="3:28" ht="11.25" customHeight="1" x14ac:dyDescent="0.2">
      <c r="C77" s="39">
        <v>28017</v>
      </c>
      <c r="D77" s="3" t="s">
        <v>151</v>
      </c>
      <c r="E77"/>
      <c r="F77" s="13">
        <v>740193</v>
      </c>
      <c r="G77" s="56">
        <v>1314300</v>
      </c>
      <c r="H77" s="13">
        <v>1032468</v>
      </c>
      <c r="I77" s="13">
        <v>546038</v>
      </c>
      <c r="J77" s="13">
        <v>635437</v>
      </c>
      <c r="K77"/>
      <c r="L77"/>
      <c r="M77"/>
      <c r="N77"/>
      <c r="O77"/>
      <c r="P77" s="10"/>
      <c r="S77" s="25" t="s">
        <v>273</v>
      </c>
      <c r="T77" s="25">
        <v>4142320</v>
      </c>
    </row>
    <row r="78" spans="3:28" ht="11.25" customHeight="1" x14ac:dyDescent="0.2">
      <c r="C78" s="39">
        <v>4424</v>
      </c>
      <c r="D78" s="3" t="s">
        <v>143</v>
      </c>
      <c r="F78" s="13">
        <v>142232</v>
      </c>
      <c r="G78" s="56">
        <v>792411</v>
      </c>
      <c r="H78" s="13">
        <v>555067</v>
      </c>
      <c r="I78" s="13">
        <v>132461</v>
      </c>
      <c r="J78" s="13">
        <v>175132</v>
      </c>
      <c r="K78"/>
      <c r="L78"/>
      <c r="M78"/>
      <c r="N78"/>
      <c r="O78"/>
      <c r="P78" s="10"/>
      <c r="S78" s="25" t="s">
        <v>274</v>
      </c>
      <c r="T78" s="25">
        <v>4237697</v>
      </c>
    </row>
    <row r="79" spans="3:28" ht="11.25" customHeight="1" x14ac:dyDescent="0.2">
      <c r="C79" s="39">
        <v>4427</v>
      </c>
      <c r="D79" s="3" t="s">
        <v>144</v>
      </c>
      <c r="F79" s="13">
        <v>-43425</v>
      </c>
      <c r="G79" s="56">
        <v>64583</v>
      </c>
      <c r="H79" s="13">
        <v>70117</v>
      </c>
      <c r="I79" s="13">
        <v>53372</v>
      </c>
      <c r="J79" s="13">
        <v>73427</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185657</v>
      </c>
      <c r="G81" s="93">
        <v>727828</v>
      </c>
      <c r="H81" s="92">
        <v>484950</v>
      </c>
      <c r="I81" s="92">
        <v>79089</v>
      </c>
      <c r="J81" s="92">
        <v>101705</v>
      </c>
      <c r="K81"/>
      <c r="L81"/>
      <c r="M81"/>
      <c r="N81"/>
      <c r="O81"/>
      <c r="P81" s="10"/>
      <c r="S81" s="25" t="s">
        <v>276</v>
      </c>
      <c r="T81" s="25">
        <v>4276419</v>
      </c>
    </row>
    <row r="82" spans="3:20" ht="11.25" customHeight="1" x14ac:dyDescent="0.2">
      <c r="C82" s="39">
        <v>833</v>
      </c>
      <c r="D82" s="94" t="s">
        <v>147</v>
      </c>
      <c r="E82" s="95"/>
      <c r="F82" s="96">
        <v>185657</v>
      </c>
      <c r="G82" s="97">
        <v>727828</v>
      </c>
      <c r="H82" s="96">
        <v>484950</v>
      </c>
      <c r="I82" s="96">
        <v>79089</v>
      </c>
      <c r="J82" s="96">
        <v>101705</v>
      </c>
      <c r="K82"/>
      <c r="L82"/>
      <c r="M82"/>
      <c r="N82"/>
      <c r="O82"/>
      <c r="P82" s="10"/>
      <c r="S82" s="25" t="s">
        <v>17</v>
      </c>
      <c r="T82" s="25">
        <v>4057059</v>
      </c>
    </row>
    <row r="83" spans="3:20" ht="11.25" customHeight="1" x14ac:dyDescent="0.2">
      <c r="C83" s="39">
        <v>47814</v>
      </c>
      <c r="D83" s="32" t="s">
        <v>191</v>
      </c>
      <c r="F83" s="13">
        <v>-79202</v>
      </c>
      <c r="G83" s="56">
        <v>-54635</v>
      </c>
      <c r="H83" s="13">
        <v>-45934</v>
      </c>
      <c r="I83" s="13">
        <v>-105899</v>
      </c>
      <c r="J83" s="13">
        <v>-47770</v>
      </c>
      <c r="K83" s="16"/>
      <c r="L83"/>
      <c r="M83"/>
      <c r="N83"/>
      <c r="O83"/>
      <c r="P83" s="10"/>
      <c r="S83" s="25" t="s">
        <v>18</v>
      </c>
      <c r="T83" s="25">
        <v>4057141</v>
      </c>
    </row>
    <row r="84" spans="3:20" ht="11.25" customHeight="1" x14ac:dyDescent="0.2">
      <c r="C84" s="39">
        <v>47813</v>
      </c>
      <c r="D84" s="29" t="s">
        <v>192</v>
      </c>
      <c r="E84"/>
      <c r="F84" s="13">
        <v>264859</v>
      </c>
      <c r="G84" s="56">
        <v>782463</v>
      </c>
      <c r="H84" s="13">
        <v>530884</v>
      </c>
      <c r="I84" s="13">
        <v>184988</v>
      </c>
      <c r="J84" s="13">
        <v>149475</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938743</v>
      </c>
      <c r="G87" s="56">
        <v>695200</v>
      </c>
      <c r="H87" s="13">
        <v>513191</v>
      </c>
      <c r="I87" s="13">
        <v>491605</v>
      </c>
      <c r="J87" s="13">
        <v>498370</v>
      </c>
      <c r="K87"/>
      <c r="L87"/>
      <c r="M87"/>
      <c r="N87"/>
      <c r="O87"/>
      <c r="P87" s="10"/>
      <c r="S87" s="25" t="s">
        <v>21</v>
      </c>
      <c r="T87" s="25">
        <v>4057039</v>
      </c>
    </row>
    <row r="88" spans="3:20" ht="11.25" customHeight="1" x14ac:dyDescent="0.2">
      <c r="C88" s="39">
        <v>18807</v>
      </c>
      <c r="D88" s="3" t="s">
        <v>153</v>
      </c>
      <c r="E88"/>
      <c r="F88" s="13">
        <v>11042446</v>
      </c>
      <c r="G88" s="56">
        <v>8241838</v>
      </c>
      <c r="H88" s="13">
        <v>7240980</v>
      </c>
      <c r="I88" s="13">
        <v>6393558</v>
      </c>
      <c r="J88" s="13">
        <v>6304897</v>
      </c>
      <c r="K88"/>
      <c r="L88"/>
      <c r="M88"/>
      <c r="N88"/>
      <c r="O88"/>
      <c r="P88" s="10"/>
      <c r="S88" s="25" t="s">
        <v>22</v>
      </c>
      <c r="T88" s="25">
        <v>4057113</v>
      </c>
    </row>
    <row r="89" spans="3:20" ht="11.25" customHeight="1" x14ac:dyDescent="0.2">
      <c r="C89" s="39">
        <v>18851</v>
      </c>
      <c r="D89" s="3" t="s">
        <v>154</v>
      </c>
      <c r="E89"/>
      <c r="F89" s="13">
        <v>17136</v>
      </c>
      <c r="G89" s="56">
        <v>39001</v>
      </c>
      <c r="H89" s="13">
        <v>72221</v>
      </c>
      <c r="I89" s="13">
        <v>53192</v>
      </c>
      <c r="J89" s="13">
        <v>54115</v>
      </c>
      <c r="K89"/>
      <c r="L89"/>
      <c r="M89"/>
      <c r="N89"/>
      <c r="O89"/>
      <c r="P89" s="10"/>
      <c r="S89" s="25" t="s">
        <v>342</v>
      </c>
      <c r="T89" s="25">
        <v>4393379</v>
      </c>
    </row>
    <row r="90" spans="3:20" ht="11.25" customHeight="1" x14ac:dyDescent="0.2">
      <c r="C90" s="39">
        <v>18823</v>
      </c>
      <c r="D90" s="3" t="s">
        <v>155</v>
      </c>
      <c r="E90"/>
      <c r="F90" s="13">
        <v>2344282</v>
      </c>
      <c r="G90" s="56">
        <v>2053795</v>
      </c>
      <c r="H90" s="13">
        <v>1416115</v>
      </c>
      <c r="I90" s="13">
        <v>34361</v>
      </c>
      <c r="J90" s="13">
        <v>32267</v>
      </c>
      <c r="K90"/>
      <c r="L90"/>
      <c r="M90"/>
      <c r="N90"/>
      <c r="O90"/>
      <c r="P90" s="10"/>
      <c r="S90" s="25" t="s">
        <v>290</v>
      </c>
      <c r="T90" s="25">
        <v>4056937</v>
      </c>
    </row>
    <row r="91" spans="3:20" ht="11.25" customHeight="1" x14ac:dyDescent="0.2">
      <c r="C91" s="39">
        <v>3706</v>
      </c>
      <c r="D91" s="23" t="s">
        <v>156</v>
      </c>
      <c r="E91" s="10"/>
      <c r="F91" s="92">
        <v>1306360</v>
      </c>
      <c r="G91" s="93">
        <v>1323303</v>
      </c>
      <c r="H91" s="92">
        <v>1079312</v>
      </c>
      <c r="I91" s="92">
        <v>1009276</v>
      </c>
      <c r="J91" s="92">
        <v>1005385</v>
      </c>
      <c r="K91"/>
      <c r="L91"/>
      <c r="M91"/>
      <c r="N91"/>
      <c r="O91"/>
      <c r="P91" s="10"/>
      <c r="S91" s="25" t="s">
        <v>23</v>
      </c>
      <c r="T91" s="25">
        <v>4056982</v>
      </c>
    </row>
    <row r="92" spans="3:20" ht="11.25" customHeight="1" x14ac:dyDescent="0.2">
      <c r="C92" s="39">
        <v>220</v>
      </c>
      <c r="D92" s="98" t="s">
        <v>157</v>
      </c>
      <c r="E92" s="95"/>
      <c r="F92" s="96">
        <v>16785836</v>
      </c>
      <c r="G92" s="97">
        <v>13224149</v>
      </c>
      <c r="H92" s="96">
        <v>10920786</v>
      </c>
      <c r="I92" s="96">
        <v>9398589</v>
      </c>
      <c r="J92" s="96">
        <v>8395567</v>
      </c>
      <c r="K92"/>
      <c r="L92"/>
      <c r="M92"/>
      <c r="N92"/>
      <c r="O92"/>
      <c r="P92" s="10"/>
      <c r="S92" s="25" t="s">
        <v>24</v>
      </c>
      <c r="T92" s="25">
        <v>4004172</v>
      </c>
    </row>
    <row r="93" spans="3:20" ht="11.25" customHeight="1" x14ac:dyDescent="0.2">
      <c r="C93" s="39">
        <v>6361</v>
      </c>
      <c r="D93" s="3" t="s">
        <v>158</v>
      </c>
      <c r="E93"/>
      <c r="F93" s="13">
        <v>1364712</v>
      </c>
      <c r="G93" s="56">
        <v>955396</v>
      </c>
      <c r="H93" s="13">
        <v>872066</v>
      </c>
      <c r="I93" s="13">
        <v>498981</v>
      </c>
      <c r="J93" s="13">
        <v>564030</v>
      </c>
      <c r="K93"/>
      <c r="L93"/>
      <c r="M93"/>
      <c r="N93"/>
      <c r="O93"/>
      <c r="P93" s="10"/>
      <c r="S93" s="25" t="s">
        <v>25</v>
      </c>
      <c r="T93" s="25">
        <v>4000672</v>
      </c>
    </row>
    <row r="94" spans="3:20" ht="11.25" customHeight="1" x14ac:dyDescent="0.2">
      <c r="C94" s="39">
        <v>6148</v>
      </c>
      <c r="D94" s="3" t="s">
        <v>159</v>
      </c>
      <c r="E94"/>
      <c r="F94" s="13">
        <v>5890838</v>
      </c>
      <c r="G94" s="56">
        <v>4426582</v>
      </c>
      <c r="H94" s="13">
        <v>3727689</v>
      </c>
      <c r="I94" s="13">
        <v>3340601</v>
      </c>
      <c r="J94" s="13">
        <v>3081905</v>
      </c>
      <c r="K94"/>
      <c r="L94"/>
      <c r="M94"/>
      <c r="N94"/>
      <c r="O94"/>
      <c r="P94" s="10"/>
      <c r="S94" s="25" t="s">
        <v>26</v>
      </c>
      <c r="T94" s="25">
        <v>4059402</v>
      </c>
    </row>
    <row r="95" spans="3:20" ht="11.25" customHeight="1" x14ac:dyDescent="0.2">
      <c r="C95" s="39">
        <v>18082</v>
      </c>
      <c r="D95" s="3" t="s">
        <v>160</v>
      </c>
      <c r="E95"/>
      <c r="F95" s="13">
        <v>480051</v>
      </c>
      <c r="G95" s="56">
        <v>311195</v>
      </c>
      <c r="H95" s="13">
        <v>222567</v>
      </c>
      <c r="I95" s="13">
        <v>238814</v>
      </c>
      <c r="J95" s="13">
        <v>227387</v>
      </c>
      <c r="K95"/>
      <c r="L95"/>
      <c r="M95"/>
      <c r="N95"/>
      <c r="O95"/>
      <c r="P95" s="10"/>
      <c r="S95" s="25" t="s">
        <v>27</v>
      </c>
      <c r="T95" s="25">
        <v>4057080</v>
      </c>
    </row>
    <row r="96" spans="3:20" ht="11.25" customHeight="1" x14ac:dyDescent="0.2">
      <c r="C96" s="39">
        <v>845</v>
      </c>
      <c r="D96" s="3" t="s">
        <v>174</v>
      </c>
      <c r="E96"/>
      <c r="F96" s="13">
        <v>6247235</v>
      </c>
      <c r="G96" s="56">
        <v>4566456</v>
      </c>
      <c r="H96" s="13">
        <v>3955356</v>
      </c>
      <c r="I96" s="13">
        <v>3353649</v>
      </c>
      <c r="J96" s="13">
        <v>3094269</v>
      </c>
      <c r="K96"/>
      <c r="L96"/>
      <c r="M96"/>
      <c r="N96"/>
      <c r="O96"/>
      <c r="P96" s="10"/>
      <c r="S96" s="25" t="s">
        <v>28</v>
      </c>
      <c r="T96" s="25">
        <v>4057041</v>
      </c>
    </row>
    <row r="97" spans="3:20" ht="11.25" customHeight="1" x14ac:dyDescent="0.2">
      <c r="C97" s="39">
        <v>49691</v>
      </c>
      <c r="D97" s="32" t="s">
        <v>193</v>
      </c>
      <c r="E97"/>
      <c r="F97" s="13">
        <v>5858997</v>
      </c>
      <c r="G97" s="56">
        <v>5203578</v>
      </c>
      <c r="H97" s="13">
        <v>3875054</v>
      </c>
      <c r="I97" s="13">
        <v>3177626</v>
      </c>
      <c r="J97" s="13">
        <v>2717464</v>
      </c>
      <c r="K97"/>
      <c r="L97"/>
      <c r="M97"/>
      <c r="N97"/>
      <c r="O97"/>
      <c r="P97" s="10"/>
      <c r="S97" s="25" t="s">
        <v>432</v>
      </c>
      <c r="T97" s="25">
        <v>4072145</v>
      </c>
    </row>
    <row r="98" spans="3:20" ht="11.25" customHeight="1" x14ac:dyDescent="0.2">
      <c r="C98" s="48">
        <v>47772</v>
      </c>
      <c r="D98" s="99" t="s">
        <v>194</v>
      </c>
      <c r="E98" s="10"/>
      <c r="F98" s="92">
        <v>1523082</v>
      </c>
      <c r="G98" s="93">
        <v>458612</v>
      </c>
      <c r="H98" s="92">
        <v>531541</v>
      </c>
      <c r="I98" s="92">
        <v>519896</v>
      </c>
      <c r="J98" s="92">
        <v>602636</v>
      </c>
      <c r="K98"/>
      <c r="L98"/>
      <c r="M98"/>
      <c r="N98"/>
      <c r="O98"/>
      <c r="P98" s="10"/>
      <c r="S98" s="25" t="s">
        <v>29</v>
      </c>
      <c r="T98" s="25">
        <v>4057081</v>
      </c>
    </row>
    <row r="99" spans="3:20" ht="11.25" customHeight="1" x14ac:dyDescent="0.2">
      <c r="C99" s="39">
        <v>3800</v>
      </c>
      <c r="D99" s="94" t="s">
        <v>161</v>
      </c>
      <c r="E99" s="95"/>
      <c r="F99" s="96">
        <v>7382079</v>
      </c>
      <c r="G99" s="97">
        <v>5662190</v>
      </c>
      <c r="H99" s="96">
        <v>4406595</v>
      </c>
      <c r="I99" s="96">
        <v>3697522</v>
      </c>
      <c r="J99" s="96">
        <v>3320100</v>
      </c>
      <c r="K99"/>
      <c r="L99"/>
      <c r="M99"/>
      <c r="N99"/>
      <c r="O99"/>
      <c r="P99" s="10"/>
      <c r="S99" s="25" t="s">
        <v>282</v>
      </c>
      <c r="T99" s="25">
        <v>4420429</v>
      </c>
    </row>
    <row r="100" spans="3:20" ht="11.25" customHeight="1" x14ac:dyDescent="0.2">
      <c r="C100" s="39">
        <v>18081</v>
      </c>
      <c r="D100" s="3" t="s">
        <v>163</v>
      </c>
      <c r="E100"/>
      <c r="F100" s="13">
        <v>319526</v>
      </c>
      <c r="G100" s="56">
        <v>327175</v>
      </c>
      <c r="H100" s="13">
        <v>331776</v>
      </c>
      <c r="I100" s="13">
        <v>340986</v>
      </c>
      <c r="J100" s="13">
        <v>41553</v>
      </c>
      <c r="K100"/>
      <c r="L100"/>
      <c r="M100"/>
      <c r="N100"/>
      <c r="O100"/>
      <c r="P100" s="10"/>
      <c r="S100" s="25" t="s">
        <v>30</v>
      </c>
      <c r="T100" s="25">
        <v>103347</v>
      </c>
    </row>
    <row r="101" spans="3:20" ht="11.25" customHeight="1" x14ac:dyDescent="0.2">
      <c r="C101" s="39">
        <v>17860</v>
      </c>
      <c r="D101" s="3" t="s">
        <v>162</v>
      </c>
      <c r="E101"/>
      <c r="F101" s="13">
        <v>13948840</v>
      </c>
      <c r="G101" s="56">
        <v>10555821</v>
      </c>
      <c r="H101" s="13">
        <v>8693727</v>
      </c>
      <c r="I101" s="13">
        <v>7392157</v>
      </c>
      <c r="J101" s="13">
        <v>6455922</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157466</v>
      </c>
      <c r="G104" s="56">
        <v>505217</v>
      </c>
      <c r="H104" s="13">
        <v>611260</v>
      </c>
      <c r="I104" s="13">
        <v>530352</v>
      </c>
      <c r="J104" s="13">
        <v>326567</v>
      </c>
      <c r="K104"/>
      <c r="L104"/>
      <c r="M104"/>
      <c r="N104"/>
      <c r="O104"/>
      <c r="P104" s="10"/>
      <c r="S104" s="25" t="s">
        <v>411</v>
      </c>
      <c r="T104" s="25">
        <v>4057043</v>
      </c>
    </row>
    <row r="105" spans="3:20" ht="11.25" customHeight="1" x14ac:dyDescent="0.2">
      <c r="C105" s="39">
        <v>4993</v>
      </c>
      <c r="D105" s="3" t="s">
        <v>169</v>
      </c>
      <c r="E105"/>
      <c r="F105" s="13">
        <v>-1798109</v>
      </c>
      <c r="G105" s="56">
        <v>-1229903</v>
      </c>
      <c r="H105" s="13">
        <v>-1324159</v>
      </c>
      <c r="I105" s="13">
        <v>-1455333</v>
      </c>
      <c r="J105" s="13">
        <v>-2072058</v>
      </c>
      <c r="K105"/>
      <c r="L105"/>
      <c r="M105"/>
      <c r="N105"/>
      <c r="O105"/>
      <c r="P105" s="10"/>
      <c r="S105" s="25" t="s">
        <v>262</v>
      </c>
      <c r="T105" s="25">
        <v>4057083</v>
      </c>
    </row>
    <row r="106" spans="3:20" ht="11.25" customHeight="1" x14ac:dyDescent="0.2">
      <c r="C106" s="39">
        <v>4992</v>
      </c>
      <c r="D106" s="3" t="s">
        <v>170</v>
      </c>
      <c r="E106"/>
      <c r="F106" s="13">
        <v>1673716</v>
      </c>
      <c r="G106" s="56">
        <v>766859</v>
      </c>
      <c r="H106" s="13">
        <v>733366</v>
      </c>
      <c r="I106" s="13">
        <v>931937</v>
      </c>
      <c r="J106" s="13">
        <v>213045</v>
      </c>
      <c r="K106"/>
      <c r="L106"/>
      <c r="M106"/>
      <c r="N106"/>
      <c r="O106"/>
      <c r="P106" s="10"/>
      <c r="S106" s="25" t="s">
        <v>33</v>
      </c>
      <c r="T106" s="25">
        <v>4057044</v>
      </c>
    </row>
    <row r="107" spans="3:20" ht="11.25" customHeight="1" x14ac:dyDescent="0.2">
      <c r="C107" s="39">
        <v>4994</v>
      </c>
      <c r="D107" s="3" t="s">
        <v>171</v>
      </c>
      <c r="E107"/>
      <c r="F107" s="13">
        <v>-1702</v>
      </c>
      <c r="G107" s="56">
        <v>573</v>
      </c>
      <c r="H107" s="13">
        <v>1032</v>
      </c>
      <c r="I107" s="13">
        <v>-606</v>
      </c>
      <c r="J107" s="13">
        <v>598</v>
      </c>
      <c r="K107"/>
      <c r="L107"/>
      <c r="M107"/>
      <c r="N107"/>
      <c r="O107"/>
      <c r="P107" s="10"/>
      <c r="S107" s="25" t="s">
        <v>263</v>
      </c>
      <c r="T107" s="25">
        <v>4057126</v>
      </c>
    </row>
    <row r="108" spans="3:20" ht="11.25" customHeight="1" x14ac:dyDescent="0.2">
      <c r="C108" s="39">
        <v>4995</v>
      </c>
      <c r="D108" s="3" t="s">
        <v>172</v>
      </c>
      <c r="E108"/>
      <c r="F108" s="13">
        <v>31371</v>
      </c>
      <c r="G108" s="56">
        <v>42746</v>
      </c>
      <c r="H108" s="13">
        <v>21499</v>
      </c>
      <c r="I108" s="13">
        <v>6350</v>
      </c>
      <c r="J108" s="13">
        <v>-1531848</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1.1705303627414201</v>
      </c>
      <c r="G111" s="55">
        <v>6.3425814025617697</v>
      </c>
      <c r="H111" s="14">
        <v>4.7914976630209898</v>
      </c>
      <c r="I111" s="14">
        <v>0.88288515423907898</v>
      </c>
      <c r="J111" s="14" t="s">
        <v>320</v>
      </c>
      <c r="K111"/>
      <c r="L111"/>
      <c r="M111"/>
      <c r="N111"/>
      <c r="O111"/>
      <c r="P111" s="10"/>
      <c r="S111" s="25" t="s">
        <v>292</v>
      </c>
      <c r="T111" s="25">
        <v>4062444</v>
      </c>
    </row>
    <row r="112" spans="3:20" ht="11.25" customHeight="1" x14ac:dyDescent="0.2">
      <c r="C112" s="39">
        <v>284</v>
      </c>
      <c r="D112" s="3" t="s">
        <v>167</v>
      </c>
      <c r="E112"/>
      <c r="F112" s="14">
        <v>2.8906888083160398</v>
      </c>
      <c r="G112" s="55">
        <v>15.346704656276801</v>
      </c>
      <c r="H112" s="14">
        <v>12.3819820394876</v>
      </c>
      <c r="I112" s="14">
        <v>2.27487390994547</v>
      </c>
      <c r="J112" s="14" t="s">
        <v>320</v>
      </c>
      <c r="K112"/>
      <c r="L112"/>
      <c r="M112"/>
      <c r="N112"/>
      <c r="O112"/>
      <c r="P112" s="10"/>
      <c r="S112" s="25" t="s">
        <v>36</v>
      </c>
      <c r="T112" s="25">
        <v>4057103</v>
      </c>
    </row>
    <row r="113" spans="2:20" ht="11.25" customHeight="1" x14ac:dyDescent="0.2">
      <c r="C113" s="39">
        <v>18791</v>
      </c>
      <c r="D113" s="76" t="s">
        <v>173</v>
      </c>
      <c r="E113" s="61"/>
      <c r="F113" s="100">
        <v>1.4190775592667799</v>
      </c>
      <c r="G113" s="101">
        <v>7.87597707040453</v>
      </c>
      <c r="H113" s="100">
        <v>5.9771002922795304</v>
      </c>
      <c r="I113" s="100">
        <v>1.1173305704163701</v>
      </c>
      <c r="J113" s="100" t="s">
        <v>320</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D7DD6333-4979-4DC0-BA2D-E3E135C506A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2598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5223-AFD5-41CC-B4BA-E826B92C2DDE}">
  <sheetPr codeName="Sheet44">
    <outlinePr summaryRight="0"/>
    <pageSetUpPr autoPageBreaks="0"/>
  </sheetPr>
  <dimension ref="A1:AB460"/>
  <sheetViews>
    <sheetView showGridLines="0" zoomScaleNormal="100" workbookViewId="0">
      <selection activeCell="G24" sqref="G24"/>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355</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334</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Ameren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_xll.SNL.Clients.Office.Excel.Functions.SNLTable(1,MDU!F20:G20,MDU!C24:C35,MDU!F21:G21,,"Options:Curr=USD,Mag=SNLstandard,ConvMethod=SNLrecommended")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286</v>
      </c>
      <c r="H24" s="129"/>
      <c r="I24"/>
      <c r="J24"/>
      <c r="K24"/>
      <c r="L24"/>
      <c r="M24"/>
      <c r="N24"/>
      <c r="O24"/>
      <c r="P24" s="10"/>
      <c r="V24" t="str">
        <f>SUBSTITUTE(Company_Name,"&amp;","&amp;amp;")</f>
        <v>MDU Resources Group Inc.</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43433</v>
      </c>
      <c r="G26" s="78">
        <v>43552</v>
      </c>
      <c r="H26" s="130"/>
      <c r="I26" s="10"/>
      <c r="J26"/>
      <c r="K26"/>
      <c r="L26"/>
      <c r="M26"/>
      <c r="N26" s="4"/>
      <c r="O26" s="4"/>
      <c r="P26" s="44"/>
      <c r="Q26" s="44"/>
    </row>
    <row r="27" spans="3:27" ht="11.25" customHeight="1" x14ac:dyDescent="0.2">
      <c r="C27" s="39">
        <v>44949</v>
      </c>
      <c r="D27" s="2" t="s">
        <v>131</v>
      </c>
      <c r="E27"/>
      <c r="F27" s="24" t="s">
        <v>381</v>
      </c>
      <c r="G27" s="52" t="s">
        <v>286</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41612</v>
      </c>
      <c r="G29" s="78">
        <v>43552</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41347</v>
      </c>
      <c r="G35" s="53">
        <v>43552</v>
      </c>
      <c r="H35" s="130"/>
      <c r="I35" s="10"/>
      <c r="J35"/>
      <c r="K35"/>
      <c r="L35"/>
      <c r="M35"/>
      <c r="N35"/>
      <c r="O35"/>
      <c r="P35" s="10"/>
    </row>
    <row r="36" spans="3:24" ht="11.25" hidden="1" customHeight="1" outlineLevel="1" x14ac:dyDescent="0.2">
      <c r="C36" s="12" t="str">
        <f>_xll.SNL.Clients.Office.Excel.Functions.SNLTable(1,MDU!F36:J36,MDU!C41:C113,MDU!F37:J37,,"Options:Curr=USD,Mag=SNLstandard,ConvMethod=SNLrecommended")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
      <c r="D37"/>
      <c r="E37"/>
      <c r="F37" s="9" t="str">
        <f>IF(RIGHT(G12,1)="Y",G12,REPLACE(G12,5,1,"L"))</f>
        <v>2019L4</v>
      </c>
      <c r="G37" s="9" t="str">
        <f>LEFT(F37,4)-1 &amp; "Y"</f>
        <v>2018Y</v>
      </c>
      <c r="H37" s="9" t="str">
        <f>LEFT(G37,4)-1&amp;"Y"</f>
        <v>2017Y</v>
      </c>
      <c r="I37" s="9" t="str">
        <f>LEFT(H37,4)-1&amp;"Y"</f>
        <v>2016Y</v>
      </c>
      <c r="J37" s="9" t="str">
        <f>LEFT(I37,4)-1&amp;"Y"</f>
        <v>2015Y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LTM</v>
      </c>
      <c r="G40" s="83" t="str">
        <f>G37</f>
        <v>2018Y</v>
      </c>
      <c r="H40" s="83" t="str">
        <f>H37</f>
        <v>2017Y</v>
      </c>
      <c r="I40" s="83" t="str">
        <f>I37</f>
        <v>2016Y</v>
      </c>
      <c r="J40" s="83" t="str">
        <f>J37</f>
        <v>2015Y</v>
      </c>
      <c r="K40"/>
      <c r="L40"/>
      <c r="M40"/>
      <c r="N40"/>
      <c r="O40"/>
      <c r="P40" s="10"/>
      <c r="S40" s="25" t="s">
        <v>335</v>
      </c>
      <c r="T40" s="25">
        <v>4306705</v>
      </c>
      <c r="V40" s="117" t="str">
        <f>G10</f>
        <v>MDU Resources Group Inc.</v>
      </c>
    </row>
    <row r="41" spans="3:24" ht="11.25" customHeight="1" x14ac:dyDescent="0.2">
      <c r="C41" s="39">
        <v>151</v>
      </c>
      <c r="D41" s="84" t="s">
        <v>134</v>
      </c>
      <c r="E41" s="85"/>
      <c r="F41" s="86">
        <v>43830</v>
      </c>
      <c r="G41" s="86">
        <v>43465</v>
      </c>
      <c r="H41" s="86">
        <v>43100</v>
      </c>
      <c r="I41" s="86">
        <v>42735</v>
      </c>
      <c r="J41" s="86">
        <v>42369</v>
      </c>
      <c r="K41"/>
      <c r="L41"/>
      <c r="M41"/>
      <c r="N41"/>
      <c r="O41"/>
      <c r="P41" s="10"/>
      <c r="S41" s="25" t="s">
        <v>2</v>
      </c>
      <c r="T41" s="25">
        <v>4056954</v>
      </c>
      <c r="V41" s="117" t="str">
        <f>"Debt Maturity Schedule ($000)" &amp; " ("&amp;X43&amp; ")"</f>
        <v>Debt Maturity Schedule ($000) (2019Y)</v>
      </c>
      <c r="W41" s="3"/>
    </row>
    <row r="42" spans="3:24" ht="11.25" customHeight="1" x14ac:dyDescent="0.2">
      <c r="C42" s="39">
        <v>18857</v>
      </c>
      <c r="D42" s="3" t="s">
        <v>196</v>
      </c>
      <c r="E42"/>
      <c r="F42" s="14">
        <v>44.687811910835102</v>
      </c>
      <c r="G42" s="55">
        <v>45.398298530549098</v>
      </c>
      <c r="H42" s="31">
        <v>45.627183232772303</v>
      </c>
      <c r="I42" s="14">
        <v>47.105245705948697</v>
      </c>
      <c r="J42" s="14">
        <v>47.367703218766998</v>
      </c>
      <c r="K42"/>
      <c r="L42"/>
      <c r="M42"/>
      <c r="N42"/>
      <c r="O42"/>
      <c r="P42" s="10"/>
      <c r="S42" s="25" t="s">
        <v>336</v>
      </c>
      <c r="T42" s="25">
        <v>4056935</v>
      </c>
      <c r="V42" s="8" t="str">
        <f>_xll.SNL.Clients.Office.Excel.Functions.SNLTable(1,MDU!X42,MDU!W48:W56,MDU!X43,,"Options:Curr=USD,Mag=SNLstandard,ConvMethod=SNLrecommended")</f>
        <v>SNLTable</v>
      </c>
      <c r="W42" s="3"/>
      <c r="X42" s="7" t="e">
        <f>F36</f>
        <v>#N/A</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2019Y</v>
      </c>
    </row>
    <row r="44" spans="3:24" ht="11.25" customHeight="1" x14ac:dyDescent="0.2">
      <c r="C44" s="39">
        <v>17861</v>
      </c>
      <c r="D44" s="3" t="s">
        <v>210</v>
      </c>
      <c r="E44"/>
      <c r="F44" s="14">
        <v>54.5247865143618</v>
      </c>
      <c r="G44" s="55">
        <v>53.756915937890398</v>
      </c>
      <c r="H44" s="31">
        <v>53.470943156557603</v>
      </c>
      <c r="I44" s="14">
        <v>51.953047284302698</v>
      </c>
      <c r="J44" s="14">
        <v>51.663938897981502</v>
      </c>
      <c r="K44"/>
      <c r="L44"/>
      <c r="M44"/>
      <c r="N44"/>
      <c r="O44"/>
      <c r="P44" s="10"/>
      <c r="S44" s="25" t="s">
        <v>409</v>
      </c>
      <c r="T44" s="25">
        <v>4024697</v>
      </c>
      <c r="V44" s="3"/>
      <c r="W44" s="3"/>
      <c r="X44" s="7">
        <v>1</v>
      </c>
    </row>
    <row r="45" spans="3:24" ht="11.25" customHeight="1" x14ac:dyDescent="0.2">
      <c r="C45" s="39">
        <v>18861</v>
      </c>
      <c r="D45" s="3" t="s">
        <v>164</v>
      </c>
      <c r="E45"/>
      <c r="F45" s="14">
        <v>49.595209049573</v>
      </c>
      <c r="G45" s="55">
        <v>46.754714736153304</v>
      </c>
      <c r="H45" s="31">
        <v>45.055573197840602</v>
      </c>
      <c r="I45" s="14">
        <v>43.736322037270398</v>
      </c>
      <c r="J45" s="14">
        <v>46.917621385706497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3.1596009975062298</v>
      </c>
      <c r="G47" s="55">
        <v>3.38403990024938</v>
      </c>
      <c r="H47" s="14">
        <v>3.6061381074168799</v>
      </c>
      <c r="I47" s="14">
        <v>3.6151832460733</v>
      </c>
      <c r="J47" s="14">
        <v>3.5464788732394399</v>
      </c>
      <c r="K47"/>
      <c r="L47"/>
      <c r="M47"/>
      <c r="N47"/>
      <c r="O47"/>
      <c r="P47" s="10"/>
      <c r="S47" s="25" t="s">
        <v>216</v>
      </c>
      <c r="T47" s="25">
        <v>4056955</v>
      </c>
      <c r="V47" s="3"/>
      <c r="W47" s="3"/>
      <c r="X47" s="7"/>
    </row>
    <row r="48" spans="3:24" ht="11.25" customHeight="1" x14ac:dyDescent="0.2">
      <c r="C48" s="39">
        <v>18778</v>
      </c>
      <c r="D48" s="3" t="s">
        <v>198</v>
      </c>
      <c r="E48"/>
      <c r="F48" s="14">
        <v>3.1596009975062298</v>
      </c>
      <c r="G48" s="55">
        <v>3.38403990024938</v>
      </c>
      <c r="H48" s="14">
        <v>3.6061381074168799</v>
      </c>
      <c r="I48" s="14">
        <v>3.6151832460733</v>
      </c>
      <c r="J48" s="14">
        <v>3.5464788732394399</v>
      </c>
      <c r="K48" s="4"/>
      <c r="L48" s="4"/>
      <c r="M48" s="4"/>
      <c r="N48" s="4"/>
      <c r="O48" s="4"/>
      <c r="P48" s="44"/>
      <c r="Q48" s="44"/>
      <c r="S48" s="25" t="s">
        <v>5</v>
      </c>
      <c r="T48" s="25">
        <v>4022309</v>
      </c>
      <c r="V48" s="17" t="s">
        <v>175</v>
      </c>
      <c r="W48" s="114">
        <v>7597</v>
      </c>
      <c r="X48" s="20">
        <v>882000</v>
      </c>
    </row>
    <row r="49" spans="3:28" ht="11.25" customHeight="1" x14ac:dyDescent="0.2">
      <c r="C49" s="39">
        <v>7270</v>
      </c>
      <c r="D49" s="3" t="s">
        <v>149</v>
      </c>
      <c r="E49"/>
      <c r="F49" s="14">
        <v>6.5039370078740202</v>
      </c>
      <c r="G49" s="55">
        <v>6.2144638403989996</v>
      </c>
      <c r="H49" s="14">
        <v>6.2608695652173898</v>
      </c>
      <c r="I49" s="14">
        <v>6.1413612565445002</v>
      </c>
      <c r="J49" s="14">
        <v>6.1323943661971798</v>
      </c>
      <c r="K49"/>
      <c r="L49"/>
      <c r="M49"/>
      <c r="N49"/>
      <c r="O49"/>
      <c r="P49" s="10"/>
      <c r="S49" s="25" t="s">
        <v>6</v>
      </c>
      <c r="T49" s="25">
        <v>4057038</v>
      </c>
      <c r="V49" s="17" t="s">
        <v>176</v>
      </c>
      <c r="W49" s="114">
        <v>7598</v>
      </c>
      <c r="X49" s="20">
        <v>8000</v>
      </c>
    </row>
    <row r="50" spans="3:28" ht="11.25" customHeight="1" x14ac:dyDescent="0.2">
      <c r="C50" s="39">
        <v>11512</v>
      </c>
      <c r="D50" s="3" t="s">
        <v>199</v>
      </c>
      <c r="E50"/>
      <c r="F50" s="14">
        <v>6.5039370078740202</v>
      </c>
      <c r="G50" s="55">
        <v>6.2144638403989996</v>
      </c>
      <c r="H50" s="14">
        <v>6.2608695652173898</v>
      </c>
      <c r="I50" s="14">
        <v>6.1413612565445002</v>
      </c>
      <c r="J50" s="14">
        <v>6.1323943661971798</v>
      </c>
      <c r="K50"/>
      <c r="L50"/>
      <c r="M50"/>
      <c r="N50"/>
      <c r="O50"/>
      <c r="P50" s="10"/>
      <c r="S50" s="25" t="s">
        <v>270</v>
      </c>
      <c r="T50" s="25">
        <v>4135391</v>
      </c>
      <c r="V50" s="18" t="s">
        <v>177</v>
      </c>
      <c r="W50" s="115">
        <v>7599</v>
      </c>
      <c r="X50" s="20">
        <v>505000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240000</v>
      </c>
    </row>
    <row r="52" spans="3:28" ht="11.25" customHeight="1" x14ac:dyDescent="0.2">
      <c r="C52" s="39">
        <v>18788</v>
      </c>
      <c r="D52" s="3" t="s">
        <v>211</v>
      </c>
      <c r="E52"/>
      <c r="F52" s="14">
        <v>3.83247578692494</v>
      </c>
      <c r="G52" s="55">
        <v>3.54870585874799</v>
      </c>
      <c r="H52" s="14">
        <v>3.3450265522875799</v>
      </c>
      <c r="I52" s="14">
        <v>3.2781329923273699</v>
      </c>
      <c r="J52" s="14">
        <v>3.31459577400092</v>
      </c>
      <c r="K52"/>
      <c r="L52"/>
      <c r="M52"/>
      <c r="N52"/>
      <c r="O52"/>
      <c r="P52" s="10"/>
      <c r="S52" s="25" t="s">
        <v>7</v>
      </c>
      <c r="T52" s="25">
        <v>4007308</v>
      </c>
      <c r="V52" s="19" t="s">
        <v>179</v>
      </c>
      <c r="W52" s="114">
        <v>7601</v>
      </c>
      <c r="X52" s="20">
        <v>850000</v>
      </c>
    </row>
    <row r="53" spans="3:28" ht="11.25" customHeight="1" x14ac:dyDescent="0.2">
      <c r="C53" s="39">
        <v>18794</v>
      </c>
      <c r="D53" s="3" t="s">
        <v>200</v>
      </c>
      <c r="E53"/>
      <c r="F53" s="14">
        <v>6.2668329177057398</v>
      </c>
      <c r="G53" s="55">
        <v>6.4538653366583496</v>
      </c>
      <c r="H53" s="14">
        <v>6.2864450127877198</v>
      </c>
      <c r="I53" s="14">
        <v>6.6151832460733004</v>
      </c>
      <c r="J53" s="14">
        <v>6.5943661971831</v>
      </c>
      <c r="K53"/>
      <c r="L53"/>
      <c r="M53"/>
      <c r="N53"/>
      <c r="O53"/>
      <c r="P53" s="10"/>
      <c r="S53" s="25" t="s">
        <v>218</v>
      </c>
      <c r="T53" s="25">
        <v>4272394</v>
      </c>
      <c r="V53" s="17" t="s">
        <v>180</v>
      </c>
      <c r="W53" s="114">
        <v>7602</v>
      </c>
      <c r="X53" s="20">
        <v>7312000</v>
      </c>
    </row>
    <row r="54" spans="3:28" ht="11.25" customHeight="1" x14ac:dyDescent="0.2">
      <c r="C54" s="39">
        <v>18792</v>
      </c>
      <c r="D54" s="3" t="s">
        <v>201</v>
      </c>
      <c r="E54"/>
      <c r="F54" s="14">
        <v>22.533728200065799</v>
      </c>
      <c r="G54" s="55">
        <v>25.137461659151601</v>
      </c>
      <c r="H54" s="14">
        <v>25.535422613686698</v>
      </c>
      <c r="I54" s="14">
        <v>28.2426370196996</v>
      </c>
      <c r="J54" s="14">
        <v>27.938399708974998</v>
      </c>
      <c r="K54"/>
      <c r="L54"/>
      <c r="M54"/>
      <c r="N54"/>
      <c r="O54"/>
      <c r="P54" s="10"/>
      <c r="S54" s="25" t="s">
        <v>8</v>
      </c>
      <c r="T54" s="25">
        <v>4006321</v>
      </c>
      <c r="V54" s="26" t="s">
        <v>184</v>
      </c>
      <c r="W54" s="116"/>
      <c r="X54" s="20"/>
    </row>
    <row r="55" spans="3:28" ht="11.25" customHeight="1" x14ac:dyDescent="0.2">
      <c r="C55" s="39">
        <v>11576</v>
      </c>
      <c r="D55" s="3" t="s">
        <v>202</v>
      </c>
      <c r="E55"/>
      <c r="F55" s="14">
        <v>6.6955380577427803</v>
      </c>
      <c r="G55" s="55">
        <v>6.4114713216957604</v>
      </c>
      <c r="H55" s="14">
        <v>6.4168797953964196</v>
      </c>
      <c r="I55" s="14">
        <v>6.5418848167539299</v>
      </c>
      <c r="J55" s="14">
        <v>6.7211267605633802</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7</v>
      </c>
    </row>
    <row r="57" spans="3:28" ht="11.25" customHeight="1" x14ac:dyDescent="0.2">
      <c r="C57" s="39">
        <v>6419</v>
      </c>
      <c r="D57" s="3" t="s">
        <v>165</v>
      </c>
      <c r="E57"/>
      <c r="F57" s="14">
        <v>0.57125748502994</v>
      </c>
      <c r="G57" s="55">
        <v>0.57052474879047299</v>
      </c>
      <c r="H57" s="14">
        <v>0.54829931972789103</v>
      </c>
      <c r="I57" s="14">
        <v>0.59573672400897504</v>
      </c>
      <c r="J57" s="14">
        <v>0.91591017677974196</v>
      </c>
      <c r="K57"/>
      <c r="L57"/>
      <c r="M57"/>
      <c r="N57"/>
      <c r="O57"/>
      <c r="P57" s="10"/>
      <c r="S57" s="25" t="s">
        <v>339</v>
      </c>
      <c r="T57" s="25">
        <v>4963960</v>
      </c>
    </row>
    <row r="58" spans="3:28" ht="11.25" customHeight="1" x14ac:dyDescent="0.2">
      <c r="C58" s="39">
        <v>4963</v>
      </c>
      <c r="D58" s="3" t="s">
        <v>203</v>
      </c>
      <c r="E58"/>
      <c r="F58" s="14">
        <v>1.19900012193635</v>
      </c>
      <c r="G58" s="55">
        <v>1.1624855268236201</v>
      </c>
      <c r="H58" s="14">
        <v>1.1491946491946501</v>
      </c>
      <c r="I58" s="14">
        <v>1.0812974465148399</v>
      </c>
      <c r="J58" s="14">
        <v>1.0688487584650099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882000</v>
      </c>
      <c r="G61" s="56">
        <v>1177000</v>
      </c>
      <c r="H61" s="13">
        <v>1325000</v>
      </c>
      <c r="I61" s="13">
        <v>1239000</v>
      </c>
      <c r="J61" s="13">
        <v>696000</v>
      </c>
      <c r="K61"/>
      <c r="L61"/>
      <c r="M61"/>
      <c r="N61"/>
      <c r="O61"/>
      <c r="P61" s="10"/>
      <c r="S61" s="25" t="s">
        <v>410</v>
      </c>
      <c r="T61" s="25">
        <v>4086899</v>
      </c>
      <c r="V61" s="28" t="s">
        <v>149</v>
      </c>
      <c r="X61" s="27">
        <f>IF(ISNUMBER(F49),F49,NA())</f>
        <v>6.5039370078740202</v>
      </c>
      <c r="Y61" s="27">
        <f>IF(ISNUMBER(G49),G49,NA())</f>
        <v>6.2144638403989996</v>
      </c>
      <c r="Z61" s="27">
        <f>IF(ISNUMBER(H49),H49,NA())</f>
        <v>6.2608695652173898</v>
      </c>
      <c r="AA61" s="27">
        <f>IF(ISNUMBER(I49),I49,NA())</f>
        <v>6.1413612565445002</v>
      </c>
      <c r="AB61" s="27">
        <f>IF(ISNUMBER(J49),J49,NA())</f>
        <v>6.1323943661971798</v>
      </c>
    </row>
    <row r="62" spans="3:28" ht="11.25" customHeight="1" x14ac:dyDescent="0.2">
      <c r="C62" s="39">
        <v>7598</v>
      </c>
      <c r="D62" s="3" t="s">
        <v>205</v>
      </c>
      <c r="E62"/>
      <c r="F62" s="13">
        <v>8000</v>
      </c>
      <c r="G62" s="56">
        <v>442000</v>
      </c>
      <c r="H62" s="13">
        <v>581000</v>
      </c>
      <c r="I62" s="13">
        <v>840000</v>
      </c>
      <c r="J62" s="13">
        <v>681000</v>
      </c>
      <c r="K62"/>
      <c r="L62"/>
      <c r="M62"/>
      <c r="N62"/>
      <c r="O62"/>
      <c r="P62" s="10"/>
      <c r="S62" s="25" t="s">
        <v>11</v>
      </c>
      <c r="T62" s="25">
        <v>4056975</v>
      </c>
      <c r="V62" s="118" t="s">
        <v>188</v>
      </c>
    </row>
    <row r="63" spans="3:28" ht="11.25" customHeight="1" x14ac:dyDescent="0.2">
      <c r="C63" s="39">
        <v>7599</v>
      </c>
      <c r="D63" s="3" t="s">
        <v>206</v>
      </c>
      <c r="E63"/>
      <c r="F63" s="13">
        <v>505000</v>
      </c>
      <c r="G63" s="56">
        <v>8000</v>
      </c>
      <c r="H63" s="13">
        <v>442000</v>
      </c>
      <c r="I63" s="13">
        <v>581000</v>
      </c>
      <c r="J63" s="13">
        <v>840000</v>
      </c>
      <c r="K63"/>
      <c r="L63"/>
      <c r="M63"/>
      <c r="N63"/>
      <c r="O63"/>
      <c r="P63" s="10"/>
      <c r="S63" s="25" t="s">
        <v>271</v>
      </c>
      <c r="T63" s="25">
        <v>4098671</v>
      </c>
      <c r="V63" s="28" t="s">
        <v>189</v>
      </c>
    </row>
    <row r="64" spans="3:28" ht="11.25" customHeight="1" x14ac:dyDescent="0.2">
      <c r="C64" s="39">
        <v>7600</v>
      </c>
      <c r="D64" s="3" t="s">
        <v>207</v>
      </c>
      <c r="E64"/>
      <c r="F64" s="13">
        <v>240000</v>
      </c>
      <c r="G64" s="56">
        <v>505000</v>
      </c>
      <c r="H64" s="13">
        <v>8000</v>
      </c>
      <c r="I64" s="13">
        <v>442000</v>
      </c>
      <c r="J64" s="13">
        <v>581000</v>
      </c>
      <c r="K64"/>
      <c r="L64"/>
      <c r="M64"/>
      <c r="N64"/>
      <c r="O64"/>
      <c r="P64" s="10"/>
      <c r="S64" s="25" t="s">
        <v>396</v>
      </c>
      <c r="T64" s="25">
        <v>4545218</v>
      </c>
      <c r="V64" s="28" t="s">
        <v>190</v>
      </c>
    </row>
    <row r="65" spans="3:28" ht="11.25" customHeight="1" x14ac:dyDescent="0.2">
      <c r="C65" s="39">
        <v>7601</v>
      </c>
      <c r="D65" s="3" t="s">
        <v>208</v>
      </c>
      <c r="E65"/>
      <c r="F65" s="13">
        <v>850000</v>
      </c>
      <c r="G65" s="56">
        <v>240000</v>
      </c>
      <c r="H65" s="13">
        <v>506000</v>
      </c>
      <c r="I65" s="13">
        <v>8000</v>
      </c>
      <c r="J65" s="13">
        <v>442000</v>
      </c>
      <c r="K65"/>
      <c r="L65"/>
      <c r="M65"/>
      <c r="N65"/>
      <c r="O65"/>
      <c r="P65" s="10"/>
      <c r="S65" s="25" t="s">
        <v>219</v>
      </c>
      <c r="T65" s="25">
        <v>4057157</v>
      </c>
      <c r="V65" s="28" t="s">
        <v>165</v>
      </c>
      <c r="X65" s="27">
        <f>IF(ISNUMBER(F57),F57,NA())</f>
        <v>0.57125748502994</v>
      </c>
      <c r="Y65" s="27">
        <f>IF(ISNUMBER(G57),G57,NA())</f>
        <v>0.57052474879047299</v>
      </c>
      <c r="Z65" s="27">
        <f>IF(ISNUMBER(H57),H57,NA())</f>
        <v>0.54829931972789103</v>
      </c>
      <c r="AA65" s="27">
        <f>IF(ISNUMBER(I57),I57,NA())</f>
        <v>0.59573672400897504</v>
      </c>
      <c r="AB65" s="27">
        <f>IF(ISNUMBER(J57),J57,NA())</f>
        <v>0.91591017677974196</v>
      </c>
    </row>
    <row r="66" spans="3:28" ht="11.25" customHeight="1" x14ac:dyDescent="0.2">
      <c r="C66" s="39">
        <v>7602</v>
      </c>
      <c r="D66" s="3" t="s">
        <v>209</v>
      </c>
      <c r="E66"/>
      <c r="F66" s="13">
        <v>7312000</v>
      </c>
      <c r="G66" s="56">
        <v>6664000</v>
      </c>
      <c r="H66" s="13">
        <v>5557000</v>
      </c>
      <c r="I66" s="13">
        <v>4724000</v>
      </c>
      <c r="J66" s="13">
        <v>4336000</v>
      </c>
      <c r="K66"/>
      <c r="L66"/>
      <c r="M66"/>
      <c r="N66"/>
      <c r="O66"/>
      <c r="P66" s="10"/>
      <c r="S66" s="25" t="s">
        <v>288</v>
      </c>
      <c r="T66" s="25">
        <v>4057045</v>
      </c>
      <c r="V66" s="118" t="str">
        <f>"Capital Structure " &amp;"("&amp;F40&amp;")"</f>
        <v>Capital Structure (LTM)</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44.687811910835102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5910000</v>
      </c>
      <c r="G69" s="56">
        <v>6291000</v>
      </c>
      <c r="H69" s="13">
        <v>6174000</v>
      </c>
      <c r="I69" s="13">
        <v>6076000</v>
      </c>
      <c r="J69" s="13">
        <v>6098000</v>
      </c>
      <c r="K69" s="4"/>
      <c r="L69" s="4"/>
      <c r="M69" s="4"/>
      <c r="N69"/>
      <c r="O69"/>
      <c r="P69" s="10"/>
      <c r="S69" s="25" t="s">
        <v>341</v>
      </c>
      <c r="T69" s="25">
        <v>4057049</v>
      </c>
      <c r="V69" s="28" t="str">
        <f>"Total Debt -"</f>
        <v>Total Debt -</v>
      </c>
      <c r="X69" s="47">
        <f>F44</f>
        <v>54.5247865143618</v>
      </c>
    </row>
    <row r="70" spans="3:28" ht="11.25" customHeight="1" x14ac:dyDescent="0.2">
      <c r="C70" s="39">
        <v>18630</v>
      </c>
      <c r="D70" s="3" t="s">
        <v>136</v>
      </c>
      <c r="F70" s="13">
        <v>1091000</v>
      </c>
      <c r="G70" s="56">
        <v>1350000</v>
      </c>
      <c r="H70" s="13">
        <v>1375000</v>
      </c>
      <c r="I70" s="13">
        <v>1366000</v>
      </c>
      <c r="J70" s="13">
        <v>1392000</v>
      </c>
      <c r="K70"/>
      <c r="L70"/>
      <c r="M70"/>
      <c r="N70"/>
      <c r="O70"/>
      <c r="P70" s="10"/>
      <c r="S70" s="25" t="s">
        <v>14</v>
      </c>
      <c r="T70" s="25">
        <v>4010420</v>
      </c>
      <c r="V70" s="118" t="s">
        <v>212</v>
      </c>
    </row>
    <row r="71" spans="3:28" ht="11.25" customHeight="1" x14ac:dyDescent="0.2">
      <c r="C71" s="39">
        <v>18631</v>
      </c>
      <c r="D71" s="3" t="s">
        <v>137</v>
      </c>
      <c r="F71" s="13">
        <v>331000</v>
      </c>
      <c r="G71" s="56">
        <v>374000</v>
      </c>
      <c r="H71" s="13">
        <v>311000</v>
      </c>
      <c r="I71" s="13">
        <v>341000</v>
      </c>
      <c r="J71" s="13">
        <v>415000</v>
      </c>
      <c r="K71"/>
      <c r="L71"/>
      <c r="M71"/>
      <c r="N71"/>
      <c r="O71"/>
      <c r="P71" s="10"/>
      <c r="S71" s="25" t="s">
        <v>15</v>
      </c>
      <c r="T71" s="25">
        <v>4065694</v>
      </c>
      <c r="V71" s="28" t="s">
        <v>211</v>
      </c>
      <c r="X71" s="27">
        <f>IF(ISNUMBER(F52),F52,NA())</f>
        <v>3.83247578692494</v>
      </c>
      <c r="Y71" s="27">
        <f>IF(ISNUMBER(G52),G52,NA())</f>
        <v>3.54870585874799</v>
      </c>
      <c r="Z71" s="27">
        <f>IF(ISNUMBER(H52),H52,NA())</f>
        <v>3.3450265522875799</v>
      </c>
      <c r="AA71" s="27">
        <f>IF(ISNUMBER(I52),I52,NA())</f>
        <v>3.2781329923273699</v>
      </c>
      <c r="AB71" s="27">
        <f>IF(ISNUMBER(J52),J52,NA())</f>
        <v>3.31459577400092</v>
      </c>
    </row>
    <row r="72" spans="3:28" ht="11.25" customHeight="1" x14ac:dyDescent="0.2">
      <c r="C72" s="39">
        <v>18632</v>
      </c>
      <c r="D72" s="3" t="s">
        <v>138</v>
      </c>
      <c r="E72" s="5"/>
      <c r="F72" s="13">
        <v>1745000</v>
      </c>
      <c r="G72" s="56">
        <v>1772000</v>
      </c>
      <c r="H72" s="13">
        <v>1705000</v>
      </c>
      <c r="I72" s="13">
        <v>1676000</v>
      </c>
      <c r="J72" s="13">
        <v>1694000</v>
      </c>
      <c r="K72"/>
      <c r="L72"/>
      <c r="M72"/>
      <c r="N72"/>
      <c r="O72"/>
      <c r="P72" s="10"/>
      <c r="S72" s="25" t="s">
        <v>272</v>
      </c>
      <c r="T72" s="25">
        <v>4082886</v>
      </c>
    </row>
    <row r="73" spans="3:28" ht="11.25" customHeight="1" x14ac:dyDescent="0.2">
      <c r="C73" s="39">
        <v>18636</v>
      </c>
      <c r="D73" s="3" t="s">
        <v>139</v>
      </c>
      <c r="F73" s="13">
        <v>995000</v>
      </c>
      <c r="G73" s="56">
        <v>955000</v>
      </c>
      <c r="H73" s="13">
        <v>896000</v>
      </c>
      <c r="I73" s="13">
        <v>845000</v>
      </c>
      <c r="J73" s="13">
        <v>796000</v>
      </c>
      <c r="K73"/>
      <c r="L73"/>
      <c r="M73"/>
      <c r="N73"/>
      <c r="O73"/>
      <c r="P73" s="10"/>
      <c r="S73" s="25" t="s">
        <v>397</v>
      </c>
      <c r="T73" s="25">
        <v>4235589</v>
      </c>
    </row>
    <row r="74" spans="3:28" ht="11.25" customHeight="1" x14ac:dyDescent="0.2">
      <c r="C74" s="39">
        <v>18635</v>
      </c>
      <c r="D74" s="3" t="s">
        <v>140</v>
      </c>
      <c r="F74" s="13">
        <v>0</v>
      </c>
      <c r="G74" s="56">
        <v>0</v>
      </c>
      <c r="H74" s="13">
        <v>0</v>
      </c>
      <c r="I74" s="13">
        <v>0</v>
      </c>
      <c r="J74" s="13">
        <v>69000</v>
      </c>
      <c r="K74"/>
      <c r="L74"/>
      <c r="M74"/>
      <c r="N74"/>
      <c r="O74"/>
      <c r="P74" s="10"/>
      <c r="S74" s="25" t="s">
        <v>289</v>
      </c>
      <c r="T74" s="25">
        <v>4304864</v>
      </c>
    </row>
    <row r="75" spans="3:28" ht="11.25" customHeight="1" x14ac:dyDescent="0.2">
      <c r="C75" s="39">
        <v>18634</v>
      </c>
      <c r="D75" s="3" t="s">
        <v>141</v>
      </c>
      <c r="F75" s="13">
        <v>4643000</v>
      </c>
      <c r="G75" s="56">
        <v>4934000</v>
      </c>
      <c r="H75" s="13">
        <v>4764000</v>
      </c>
      <c r="I75" s="13">
        <v>4695000</v>
      </c>
      <c r="J75" s="13">
        <v>4839000</v>
      </c>
      <c r="K75"/>
      <c r="L75"/>
      <c r="M75"/>
      <c r="N75"/>
      <c r="O75"/>
      <c r="P75" s="10"/>
      <c r="S75" s="25" t="s">
        <v>16</v>
      </c>
      <c r="T75" s="25">
        <v>4056958</v>
      </c>
    </row>
    <row r="76" spans="3:28" ht="11.25" customHeight="1" x14ac:dyDescent="0.2">
      <c r="C76" s="39">
        <v>6200</v>
      </c>
      <c r="D76" s="3" t="s">
        <v>142</v>
      </c>
      <c r="F76" s="13">
        <v>2478000</v>
      </c>
      <c r="G76" s="56">
        <v>2492000</v>
      </c>
      <c r="H76" s="13">
        <v>2448000</v>
      </c>
      <c r="I76" s="13">
        <v>2346000</v>
      </c>
      <c r="J76" s="13">
        <v>2177000</v>
      </c>
      <c r="K76"/>
      <c r="L76"/>
      <c r="M76"/>
      <c r="N76"/>
      <c r="O76"/>
      <c r="P76" s="10"/>
      <c r="S76" s="25" t="s">
        <v>313</v>
      </c>
      <c r="T76" s="25">
        <v>4246977</v>
      </c>
    </row>
    <row r="77" spans="3:28" ht="11.25" customHeight="1" x14ac:dyDescent="0.2">
      <c r="C77" s="39">
        <v>28017</v>
      </c>
      <c r="D77" s="3" t="s">
        <v>151</v>
      </c>
      <c r="E77"/>
      <c r="F77" s="13">
        <v>2478000</v>
      </c>
      <c r="G77" s="56">
        <v>2492000</v>
      </c>
      <c r="H77" s="13">
        <v>2448000</v>
      </c>
      <c r="I77" s="13">
        <v>2346000</v>
      </c>
      <c r="J77" s="13">
        <v>2177000</v>
      </c>
      <c r="K77"/>
      <c r="L77"/>
      <c r="M77"/>
      <c r="N77"/>
      <c r="O77"/>
      <c r="P77" s="10"/>
      <c r="S77" s="25" t="s">
        <v>273</v>
      </c>
      <c r="T77" s="25">
        <v>4142320</v>
      </c>
    </row>
    <row r="78" spans="3:28" ht="11.25" customHeight="1" x14ac:dyDescent="0.2">
      <c r="C78" s="39">
        <v>4424</v>
      </c>
      <c r="D78" s="3" t="s">
        <v>143</v>
      </c>
      <c r="F78" s="13">
        <v>1016000</v>
      </c>
      <c r="G78" s="56">
        <v>1058000</v>
      </c>
      <c r="H78" s="13">
        <v>1105000</v>
      </c>
      <c r="I78" s="13">
        <v>1041000</v>
      </c>
      <c r="J78" s="13">
        <v>948000</v>
      </c>
      <c r="K78"/>
      <c r="L78"/>
      <c r="M78"/>
      <c r="N78"/>
      <c r="O78"/>
      <c r="P78" s="10"/>
      <c r="S78" s="25" t="s">
        <v>274</v>
      </c>
      <c r="T78" s="25">
        <v>4237697</v>
      </c>
    </row>
    <row r="79" spans="3:28" ht="11.25" customHeight="1" x14ac:dyDescent="0.2">
      <c r="C79" s="39">
        <v>4427</v>
      </c>
      <c r="D79" s="3" t="s">
        <v>144</v>
      </c>
      <c r="F79" s="13">
        <v>182000</v>
      </c>
      <c r="G79" s="56">
        <v>237000</v>
      </c>
      <c r="H79" s="13">
        <v>576000</v>
      </c>
      <c r="I79" s="13">
        <v>382000</v>
      </c>
      <c r="J79" s="13">
        <v>363000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834000</v>
      </c>
      <c r="G81" s="93">
        <v>821000</v>
      </c>
      <c r="H81" s="92">
        <v>529000</v>
      </c>
      <c r="I81" s="92">
        <v>659000</v>
      </c>
      <c r="J81" s="92">
        <v>585000</v>
      </c>
      <c r="K81"/>
      <c r="L81"/>
      <c r="M81"/>
      <c r="N81"/>
      <c r="O81"/>
      <c r="P81" s="10"/>
      <c r="S81" s="25" t="s">
        <v>276</v>
      </c>
      <c r="T81" s="25">
        <v>4276419</v>
      </c>
    </row>
    <row r="82" spans="3:20" ht="11.25" customHeight="1" x14ac:dyDescent="0.2">
      <c r="C82" s="39">
        <v>833</v>
      </c>
      <c r="D82" s="94" t="s">
        <v>147</v>
      </c>
      <c r="E82" s="95"/>
      <c r="F82" s="96">
        <v>834000</v>
      </c>
      <c r="G82" s="97">
        <v>821000</v>
      </c>
      <c r="H82" s="96">
        <v>529000</v>
      </c>
      <c r="I82" s="96">
        <v>659000</v>
      </c>
      <c r="J82" s="96">
        <v>636000</v>
      </c>
      <c r="K82"/>
      <c r="L82"/>
      <c r="M82"/>
      <c r="N82"/>
      <c r="O82"/>
      <c r="P82" s="10"/>
      <c r="S82" s="25" t="s">
        <v>17</v>
      </c>
      <c r="T82" s="25">
        <v>4057059</v>
      </c>
    </row>
    <row r="83" spans="3:20" ht="11.25" customHeight="1" x14ac:dyDescent="0.2">
      <c r="C83" s="39">
        <v>47814</v>
      </c>
      <c r="D83" s="32" t="s">
        <v>191</v>
      </c>
      <c r="F83" s="13">
        <v>6000</v>
      </c>
      <c r="G83" s="56">
        <v>6000</v>
      </c>
      <c r="H83" s="13">
        <v>6000</v>
      </c>
      <c r="I83" s="13">
        <v>6000</v>
      </c>
      <c r="J83" s="13">
        <v>6000</v>
      </c>
      <c r="K83" s="16"/>
      <c r="L83"/>
      <c r="M83"/>
      <c r="N83"/>
      <c r="O83"/>
      <c r="P83" s="10"/>
      <c r="S83" s="25" t="s">
        <v>18</v>
      </c>
      <c r="T83" s="25">
        <v>4057141</v>
      </c>
    </row>
    <row r="84" spans="3:20" ht="11.25" customHeight="1" x14ac:dyDescent="0.2">
      <c r="C84" s="39">
        <v>47813</v>
      </c>
      <c r="D84" s="29" t="s">
        <v>192</v>
      </c>
      <c r="E84"/>
      <c r="F84" s="13">
        <v>828000</v>
      </c>
      <c r="G84" s="56">
        <v>815000</v>
      </c>
      <c r="H84" s="13">
        <v>523000</v>
      </c>
      <c r="I84" s="13">
        <v>653000</v>
      </c>
      <c r="J84" s="13">
        <v>630000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1431000</v>
      </c>
      <c r="G87" s="56">
        <v>1533000</v>
      </c>
      <c r="H87" s="13">
        <v>1612000</v>
      </c>
      <c r="I87" s="13">
        <v>1593000</v>
      </c>
      <c r="J87" s="13">
        <v>1917000</v>
      </c>
      <c r="K87"/>
      <c r="L87"/>
      <c r="M87"/>
      <c r="N87"/>
      <c r="O87"/>
      <c r="P87" s="10"/>
      <c r="S87" s="25" t="s">
        <v>21</v>
      </c>
      <c r="T87" s="25">
        <v>4057039</v>
      </c>
    </row>
    <row r="88" spans="3:20" ht="11.25" customHeight="1" x14ac:dyDescent="0.2">
      <c r="C88" s="39">
        <v>18807</v>
      </c>
      <c r="D88" s="3" t="s">
        <v>153</v>
      </c>
      <c r="E88"/>
      <c r="F88" s="13">
        <v>24412000</v>
      </c>
      <c r="G88" s="56">
        <v>22810000</v>
      </c>
      <c r="H88" s="13">
        <v>21466000</v>
      </c>
      <c r="I88" s="13">
        <v>20113000</v>
      </c>
      <c r="J88" s="13">
        <v>18799000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1138000</v>
      </c>
      <c r="G90" s="56">
        <v>954000</v>
      </c>
      <c r="H90" s="13">
        <v>980000</v>
      </c>
      <c r="I90" s="13">
        <v>607000</v>
      </c>
      <c r="J90" s="13">
        <v>556000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28933000</v>
      </c>
      <c r="G92" s="97">
        <v>27215000</v>
      </c>
      <c r="H92" s="96">
        <v>25945000</v>
      </c>
      <c r="I92" s="96">
        <v>24699000</v>
      </c>
      <c r="J92" s="96">
        <v>23640000</v>
      </c>
      <c r="K92"/>
      <c r="L92"/>
      <c r="M92"/>
      <c r="N92"/>
      <c r="O92"/>
      <c r="P92" s="10"/>
      <c r="S92" s="25" t="s">
        <v>24</v>
      </c>
      <c r="T92" s="25">
        <v>4004172</v>
      </c>
    </row>
    <row r="93" spans="3:20" ht="11.25" customHeight="1" x14ac:dyDescent="0.2">
      <c r="C93" s="39">
        <v>6361</v>
      </c>
      <c r="D93" s="3" t="s">
        <v>158</v>
      </c>
      <c r="E93"/>
      <c r="F93" s="13">
        <v>2505000</v>
      </c>
      <c r="G93" s="56">
        <v>2687000</v>
      </c>
      <c r="H93" s="13">
        <v>2940000</v>
      </c>
      <c r="I93" s="13">
        <v>2674000</v>
      </c>
      <c r="J93" s="13">
        <v>2093000</v>
      </c>
      <c r="K93"/>
      <c r="L93"/>
      <c r="M93"/>
      <c r="N93"/>
      <c r="O93"/>
      <c r="P93" s="10"/>
      <c r="S93" s="25" t="s">
        <v>25</v>
      </c>
      <c r="T93" s="25">
        <v>4000672</v>
      </c>
    </row>
    <row r="94" spans="3:20" ht="11.25" customHeight="1" x14ac:dyDescent="0.2">
      <c r="C94" s="39">
        <v>6148</v>
      </c>
      <c r="D94" s="3" t="s">
        <v>159</v>
      </c>
      <c r="E94"/>
      <c r="F94" s="13">
        <v>8944000</v>
      </c>
      <c r="G94" s="56">
        <v>7859000</v>
      </c>
      <c r="H94" s="13">
        <v>7094000</v>
      </c>
      <c r="I94" s="13">
        <v>6595000</v>
      </c>
      <c r="J94" s="13">
        <v>6880000</v>
      </c>
      <c r="K94"/>
      <c r="L94"/>
      <c r="M94"/>
      <c r="N94"/>
      <c r="O94"/>
      <c r="P94" s="10"/>
      <c r="S94" s="25" t="s">
        <v>26</v>
      </c>
      <c r="T94" s="25">
        <v>4059402</v>
      </c>
    </row>
    <row r="95" spans="3:20" ht="11.25" customHeight="1" x14ac:dyDescent="0.2">
      <c r="C95" s="39">
        <v>18082</v>
      </c>
      <c r="D95" s="3" t="s">
        <v>160</v>
      </c>
      <c r="E95"/>
      <c r="F95" s="13">
        <v>1076000</v>
      </c>
      <c r="G95" s="56">
        <v>1035000</v>
      </c>
      <c r="H95" s="13">
        <v>1098000</v>
      </c>
      <c r="I95" s="13">
        <v>1112000</v>
      </c>
      <c r="J95" s="13">
        <v>1149000</v>
      </c>
      <c r="K95"/>
      <c r="L95"/>
      <c r="M95"/>
      <c r="N95"/>
      <c r="O95"/>
      <c r="P95" s="10"/>
      <c r="S95" s="25" t="s">
        <v>27</v>
      </c>
      <c r="T95" s="25">
        <v>4057080</v>
      </c>
    </row>
    <row r="96" spans="3:20" ht="11.25" customHeight="1" x14ac:dyDescent="0.2">
      <c r="C96" s="39">
        <v>845</v>
      </c>
      <c r="D96" s="3" t="s">
        <v>174</v>
      </c>
      <c r="E96"/>
      <c r="F96" s="13">
        <v>9833000</v>
      </c>
      <c r="G96" s="56">
        <v>9036000</v>
      </c>
      <c r="H96" s="13">
        <v>8419000</v>
      </c>
      <c r="I96" s="13">
        <v>7834000</v>
      </c>
      <c r="J96" s="13">
        <v>7576000</v>
      </c>
      <c r="K96"/>
      <c r="L96"/>
      <c r="M96"/>
      <c r="N96"/>
      <c r="O96"/>
      <c r="P96" s="10"/>
      <c r="S96" s="25" t="s">
        <v>28</v>
      </c>
      <c r="T96" s="25">
        <v>4057041</v>
      </c>
    </row>
    <row r="97" spans="3:20" ht="11.25" customHeight="1" x14ac:dyDescent="0.2">
      <c r="C97" s="39">
        <v>49691</v>
      </c>
      <c r="D97" s="32" t="s">
        <v>193</v>
      </c>
      <c r="E97"/>
      <c r="F97" s="13">
        <v>8059000</v>
      </c>
      <c r="G97" s="56">
        <v>7631000</v>
      </c>
      <c r="H97" s="13">
        <v>7184000</v>
      </c>
      <c r="I97" s="13">
        <v>7103000</v>
      </c>
      <c r="J97" s="13">
        <v>6946000</v>
      </c>
      <c r="K97"/>
      <c r="L97"/>
      <c r="M97"/>
      <c r="N97"/>
      <c r="O97"/>
      <c r="P97" s="10"/>
      <c r="S97" s="25" t="s">
        <v>432</v>
      </c>
      <c r="T97" s="25">
        <v>4072145</v>
      </c>
    </row>
    <row r="98" spans="3:20" ht="11.25" customHeight="1" x14ac:dyDescent="0.2">
      <c r="C98" s="48">
        <v>47772</v>
      </c>
      <c r="D98" s="99" t="s">
        <v>194</v>
      </c>
      <c r="E98" s="10"/>
      <c r="F98" s="92">
        <v>142000</v>
      </c>
      <c r="G98" s="93">
        <v>142000</v>
      </c>
      <c r="H98" s="92">
        <v>142000</v>
      </c>
      <c r="I98" s="92">
        <v>142000</v>
      </c>
      <c r="J98" s="92">
        <v>142000</v>
      </c>
      <c r="K98"/>
      <c r="L98"/>
      <c r="M98"/>
      <c r="N98"/>
      <c r="O98"/>
      <c r="P98" s="10"/>
      <c r="S98" s="25" t="s">
        <v>29</v>
      </c>
      <c r="T98" s="25">
        <v>4057081</v>
      </c>
    </row>
    <row r="99" spans="3:20" ht="11.25" customHeight="1" x14ac:dyDescent="0.2">
      <c r="C99" s="39">
        <v>3800</v>
      </c>
      <c r="D99" s="94" t="s">
        <v>161</v>
      </c>
      <c r="E99" s="95"/>
      <c r="F99" s="96">
        <v>8201000</v>
      </c>
      <c r="G99" s="97">
        <v>7773000</v>
      </c>
      <c r="H99" s="96">
        <v>7326000</v>
      </c>
      <c r="I99" s="96">
        <v>7245000</v>
      </c>
      <c r="J99" s="96">
        <v>7088000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18034000</v>
      </c>
      <c r="G101" s="56">
        <v>16809000</v>
      </c>
      <c r="H101" s="13">
        <v>15745000</v>
      </c>
      <c r="I101" s="13">
        <v>15079000</v>
      </c>
      <c r="J101" s="13">
        <v>14664000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2170000</v>
      </c>
      <c r="G104" s="56">
        <v>2170000</v>
      </c>
      <c r="H104" s="13">
        <v>2118000</v>
      </c>
      <c r="I104" s="13">
        <v>2117000</v>
      </c>
      <c r="J104" s="13">
        <v>2031000</v>
      </c>
      <c r="K104"/>
      <c r="L104"/>
      <c r="M104"/>
      <c r="N104"/>
      <c r="O104"/>
      <c r="P104" s="10"/>
      <c r="S104" s="25" t="s">
        <v>411</v>
      </c>
      <c r="T104" s="25">
        <v>4057043</v>
      </c>
    </row>
    <row r="105" spans="3:20" ht="11.25" customHeight="1" x14ac:dyDescent="0.2">
      <c r="C105" s="39">
        <v>4993</v>
      </c>
      <c r="D105" s="3" t="s">
        <v>169</v>
      </c>
      <c r="E105"/>
      <c r="F105" s="13">
        <v>-2435000</v>
      </c>
      <c r="G105" s="56">
        <v>-2336000</v>
      </c>
      <c r="H105" s="13">
        <v>-2204000</v>
      </c>
      <c r="I105" s="13">
        <v>-2158000</v>
      </c>
      <c r="J105" s="13">
        <v>-1976000</v>
      </c>
      <c r="K105"/>
      <c r="L105"/>
      <c r="M105"/>
      <c r="N105"/>
      <c r="O105"/>
      <c r="P105" s="10"/>
      <c r="S105" s="25" t="s">
        <v>262</v>
      </c>
      <c r="T105" s="25">
        <v>4057083</v>
      </c>
    </row>
    <row r="106" spans="3:20" ht="11.25" customHeight="1" x14ac:dyDescent="0.2">
      <c r="C106" s="39">
        <v>4992</v>
      </c>
      <c r="D106" s="3" t="s">
        <v>170</v>
      </c>
      <c r="E106"/>
      <c r="F106" s="13">
        <v>334000</v>
      </c>
      <c r="G106" s="56">
        <v>205000</v>
      </c>
      <c r="H106" s="13">
        <v>102000</v>
      </c>
      <c r="I106" s="13">
        <v>-258000</v>
      </c>
      <c r="J106" s="13">
        <v>232000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69000</v>
      </c>
      <c r="G108" s="56">
        <v>39000</v>
      </c>
      <c r="H108" s="13">
        <v>16000</v>
      </c>
      <c r="I108" s="13">
        <v>-299000</v>
      </c>
      <c r="J108" s="13">
        <v>287000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2.97241428469599</v>
      </c>
      <c r="G111" s="55">
        <v>3.09061991209991</v>
      </c>
      <c r="H111" s="14">
        <v>2.0949665359787701</v>
      </c>
      <c r="I111" s="14">
        <v>2.7607442279394401</v>
      </c>
      <c r="J111" s="14">
        <v>2.7514749701220498</v>
      </c>
      <c r="K111"/>
      <c r="L111"/>
      <c r="M111"/>
      <c r="N111"/>
      <c r="O111"/>
      <c r="P111" s="10"/>
      <c r="S111" s="25" t="s">
        <v>292</v>
      </c>
      <c r="T111" s="25">
        <v>4062444</v>
      </c>
    </row>
    <row r="112" spans="3:20" ht="11.25" customHeight="1" x14ac:dyDescent="0.2">
      <c r="C112" s="39">
        <v>284</v>
      </c>
      <c r="D112" s="3" t="s">
        <v>167</v>
      </c>
      <c r="E112"/>
      <c r="F112" s="14">
        <v>10.434456225954801</v>
      </c>
      <c r="G112" s="55">
        <v>10.857095627737801</v>
      </c>
      <c r="H112" s="14">
        <v>7.2271461994296198</v>
      </c>
      <c r="I112" s="14">
        <v>9.2243626756250805</v>
      </c>
      <c r="J112" s="14">
        <v>9.1249843074660593</v>
      </c>
      <c r="K112"/>
      <c r="L112"/>
      <c r="M112"/>
      <c r="N112"/>
      <c r="O112"/>
      <c r="P112" s="10"/>
      <c r="S112" s="25" t="s">
        <v>36</v>
      </c>
      <c r="T112" s="25">
        <v>4057103</v>
      </c>
    </row>
    <row r="113" spans="2:20" ht="11.25" customHeight="1" x14ac:dyDescent="0.2">
      <c r="C113" s="39">
        <v>18791</v>
      </c>
      <c r="D113" s="76" t="s">
        <v>173</v>
      </c>
      <c r="E113" s="61"/>
      <c r="F113" s="100">
        <v>4.7685413495143498</v>
      </c>
      <c r="G113" s="101">
        <v>5.0044955121074004</v>
      </c>
      <c r="H113" s="100">
        <v>3.4110876468976201</v>
      </c>
      <c r="I113" s="100">
        <v>4.4423097988658302</v>
      </c>
      <c r="J113" s="100">
        <v>4.4833723983575098</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05296508-BE17-402A-9A4A-CE5ADF4802F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C924E-ECB1-4B69-AAC1-7F8A3530F945}">
  <sheetPr codeName="Sheet26">
    <outlinePr summaryRight="0"/>
    <pageSetUpPr autoPageBreaks="0"/>
  </sheetPr>
  <dimension ref="A1:AB460"/>
  <sheetViews>
    <sheetView showGridLines="0" zoomScaleNormal="100" workbookViewId="0">
      <selection activeCell="H12" sqref="H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7" t="s">
        <v>59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MGE Energy,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_xll.SNL.Clients.Office.Excel.Functions.SNLTable(1,MGEE!F20:G20,MGEE!C24:C35,MGEE!F21:G21,,"Options:Curr=USD,Mag=SNLstandard,ConvMethod=SNLrecommended")</f>
        <v>SNLTable</v>
      </c>
      <c r="D20" s="10"/>
      <c r="E20" s="10"/>
      <c r="F20" s="22">
        <f>VLOOKUP(V40,S:T,2,FALSE)</f>
        <v>4072883</v>
      </c>
      <c r="G20" s="51">
        <f>F20</f>
        <v>4072883</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374</v>
      </c>
      <c r="G24" s="73" t="s">
        <v>374</v>
      </c>
      <c r="H24" s="129"/>
      <c r="I24"/>
      <c r="J24"/>
      <c r="K24"/>
      <c r="L24"/>
      <c r="M24"/>
      <c r="N24"/>
      <c r="O24"/>
      <c r="P24" s="10"/>
      <c r="V24" t="str">
        <f>SUBSTITUTE(Company_Name,"&amp;","&amp;amp;")</f>
        <v>MGE Energy, Inc.</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c r="G26" s="78"/>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374</v>
      </c>
      <c r="G28" s="52" t="s">
        <v>374</v>
      </c>
      <c r="H28" s="129"/>
      <c r="I28"/>
      <c r="J28"/>
      <c r="K28"/>
      <c r="L28"/>
      <c r="M28"/>
      <c r="N28"/>
      <c r="O28"/>
      <c r="P28" s="10"/>
    </row>
    <row r="29" spans="3:27" ht="11.25" customHeight="1" x14ac:dyDescent="0.2">
      <c r="C29" s="48">
        <v>44952</v>
      </c>
      <c r="D29" s="76" t="s">
        <v>126</v>
      </c>
      <c r="E29" s="61"/>
      <c r="F29" s="77"/>
      <c r="G29" s="78"/>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_xll.SNL.Clients.Office.Excel.Functions.SNLTable(1,MGEE!F36:J36,MGEE!C41:C113,MGEE!F37:J37,,"Options:Curr=USD,Mag=SNLstandard,ConvMethod=SNLrecommended")</f>
        <v>SNLTable</v>
      </c>
      <c r="E36"/>
      <c r="F36" s="11">
        <f>F20</f>
        <v>4072883</v>
      </c>
      <c r="G36" s="54">
        <f>F20</f>
        <v>4072883</v>
      </c>
      <c r="H36" s="11">
        <f>F20</f>
        <v>4072883</v>
      </c>
      <c r="I36" s="11">
        <f>F20</f>
        <v>4072883</v>
      </c>
      <c r="J36" s="11">
        <f>F20</f>
        <v>4072883</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MGE Energy,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61.211057533632903</v>
      </c>
      <c r="G42" s="55">
        <v>61.882482882455598</v>
      </c>
      <c r="H42" s="31">
        <v>60.342077315058397</v>
      </c>
      <c r="I42" s="14">
        <v>61.433629903009901</v>
      </c>
      <c r="J42" s="14">
        <v>64.590554448871202</v>
      </c>
      <c r="K42"/>
      <c r="L42"/>
      <c r="M42"/>
      <c r="N42"/>
      <c r="O42"/>
      <c r="P42" s="10"/>
      <c r="S42" s="25" t="s">
        <v>336</v>
      </c>
      <c r="T42" s="25">
        <v>4056935</v>
      </c>
      <c r="V42" s="8" t="str">
        <f>_xll.SNL.Clients.Office.Excel.Functions.SNLTable(1,MGEE!X42,MGEE!W48:W56,MGEE!X43,,"Options:Curr=USD,Mag=SNLstandard,ConvMethod=SNLrecommended")</f>
        <v>SNLTable</v>
      </c>
      <c r="W42" s="3"/>
      <c r="X42" s="7">
        <f>F36</f>
        <v>4072883</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38.788942466367097</v>
      </c>
      <c r="G44" s="55">
        <v>38.117517117544402</v>
      </c>
      <c r="H44" s="31">
        <v>39.657922684941603</v>
      </c>
      <c r="I44" s="14">
        <v>38.566370096990099</v>
      </c>
      <c r="J44" s="14">
        <v>35.409445551128798</v>
      </c>
      <c r="K44"/>
      <c r="L44"/>
      <c r="M44"/>
      <c r="N44"/>
      <c r="O44"/>
      <c r="P44" s="10"/>
      <c r="S44" s="25" t="s">
        <v>409</v>
      </c>
      <c r="T44" s="25">
        <v>4024697</v>
      </c>
      <c r="V44" s="3"/>
      <c r="W44" s="3"/>
      <c r="X44" s="7">
        <v>1</v>
      </c>
    </row>
    <row r="45" spans="3:24" ht="11.25" customHeight="1" x14ac:dyDescent="0.2">
      <c r="C45" s="39">
        <v>18861</v>
      </c>
      <c r="D45" s="3" t="s">
        <v>164</v>
      </c>
      <c r="E45"/>
      <c r="F45" s="14">
        <v>38.0978764016428</v>
      </c>
      <c r="G45" s="55">
        <v>34.407865162127699</v>
      </c>
      <c r="H45" s="31">
        <v>38.194637394379001</v>
      </c>
      <c r="I45" s="14">
        <v>37.245911603830898</v>
      </c>
      <c r="J45" s="14">
        <v>33.0478917662683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4.5441655044165499</v>
      </c>
      <c r="G47" s="55">
        <v>4.2932360173295301</v>
      </c>
      <c r="H47" s="14">
        <v>4.6477810836860396</v>
      </c>
      <c r="I47" s="14">
        <v>5.5127190230245704</v>
      </c>
      <c r="J47" s="14">
        <v>6.3146027563842697</v>
      </c>
      <c r="K47"/>
      <c r="L47"/>
      <c r="M47"/>
      <c r="N47"/>
      <c r="O47"/>
      <c r="P47" s="10"/>
      <c r="S47" s="25" t="s">
        <v>216</v>
      </c>
      <c r="T47" s="25">
        <v>4056955</v>
      </c>
      <c r="V47" s="3"/>
      <c r="W47" s="3"/>
      <c r="X47" s="7"/>
    </row>
    <row r="48" spans="3:24" ht="11.25" customHeight="1" x14ac:dyDescent="0.2">
      <c r="C48" s="39">
        <v>18778</v>
      </c>
      <c r="D48" s="3" t="s">
        <v>198</v>
      </c>
      <c r="E48"/>
      <c r="F48" s="14">
        <v>4.5441655044165499</v>
      </c>
      <c r="G48" s="55">
        <v>4.2932360173295301</v>
      </c>
      <c r="H48" s="14">
        <v>4.6477810836860396</v>
      </c>
      <c r="I48" s="14">
        <v>5.5127190230245704</v>
      </c>
      <c r="J48" s="14">
        <v>6.3146027563842697</v>
      </c>
      <c r="K48" s="4"/>
      <c r="L48" s="4"/>
      <c r="M48" s="4"/>
      <c r="N48" s="4"/>
      <c r="O48" s="4"/>
      <c r="P48" s="44"/>
      <c r="Q48" s="44"/>
      <c r="S48" s="25" t="s">
        <v>5</v>
      </c>
      <c r="T48" s="25">
        <v>4022309</v>
      </c>
      <c r="V48" s="17" t="s">
        <v>175</v>
      </c>
      <c r="W48" s="114">
        <v>7597</v>
      </c>
      <c r="X48" s="20">
        <v>11439</v>
      </c>
    </row>
    <row r="49" spans="3:28" ht="11.25" customHeight="1" x14ac:dyDescent="0.2">
      <c r="C49" s="39">
        <v>7270</v>
      </c>
      <c r="D49" s="3" t="s">
        <v>149</v>
      </c>
      <c r="E49"/>
      <c r="F49" s="14">
        <v>8.7496267418712694</v>
      </c>
      <c r="G49" s="55">
        <v>8.9090599889460496</v>
      </c>
      <c r="H49" s="14">
        <v>8.7275289424619498</v>
      </c>
      <c r="I49" s="14">
        <v>9.5708093222499908</v>
      </c>
      <c r="J49" s="14">
        <v>9.9410577520182208</v>
      </c>
      <c r="K49"/>
      <c r="L49"/>
      <c r="M49"/>
      <c r="N49"/>
      <c r="O49"/>
      <c r="P49" s="10"/>
      <c r="S49" s="25" t="s">
        <v>6</v>
      </c>
      <c r="T49" s="25">
        <v>4057038</v>
      </c>
      <c r="V49" s="17" t="s">
        <v>176</v>
      </c>
      <c r="W49" s="114">
        <v>7598</v>
      </c>
      <c r="X49" s="20">
        <v>55930</v>
      </c>
    </row>
    <row r="50" spans="3:28" ht="11.25" customHeight="1" x14ac:dyDescent="0.2">
      <c r="C50" s="39">
        <v>11512</v>
      </c>
      <c r="D50" s="3" t="s">
        <v>199</v>
      </c>
      <c r="E50"/>
      <c r="F50" s="14">
        <v>8.7496267418712694</v>
      </c>
      <c r="G50" s="55">
        <v>8.9090599889460496</v>
      </c>
      <c r="H50" s="14">
        <v>8.7275289424619498</v>
      </c>
      <c r="I50" s="14">
        <v>9.5708093222499908</v>
      </c>
      <c r="J50" s="14">
        <v>9.9410577520182208</v>
      </c>
      <c r="K50"/>
      <c r="L50"/>
      <c r="M50"/>
      <c r="N50"/>
      <c r="O50"/>
      <c r="P50" s="10"/>
      <c r="S50" s="25" t="s">
        <v>270</v>
      </c>
      <c r="T50" s="25">
        <v>4135391</v>
      </c>
      <c r="V50" s="18" t="s">
        <v>177</v>
      </c>
      <c r="W50" s="115">
        <v>7599</v>
      </c>
      <c r="X50" s="20">
        <v>6309</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6250</v>
      </c>
    </row>
    <row r="52" spans="3:28" ht="11.25" customHeight="1" x14ac:dyDescent="0.2">
      <c r="C52" s="39">
        <v>18788</v>
      </c>
      <c r="D52" s="3" t="s">
        <v>211</v>
      </c>
      <c r="E52"/>
      <c r="F52" s="14">
        <v>2.92522609742571</v>
      </c>
      <c r="G52" s="55">
        <v>2.6980082319255501</v>
      </c>
      <c r="H52" s="14">
        <v>2.6899384200354701</v>
      </c>
      <c r="I52" s="14">
        <v>2.4536896426782602</v>
      </c>
      <c r="J52" s="14">
        <v>2.08014859370852</v>
      </c>
      <c r="K52"/>
      <c r="L52"/>
      <c r="M52"/>
      <c r="N52"/>
      <c r="O52"/>
      <c r="P52" s="10"/>
      <c r="S52" s="25" t="s">
        <v>7</v>
      </c>
      <c r="T52" s="25">
        <v>4007308</v>
      </c>
      <c r="V52" s="19" t="s">
        <v>179</v>
      </c>
      <c r="W52" s="114">
        <v>7601</v>
      </c>
      <c r="X52" s="20">
        <v>21278</v>
      </c>
    </row>
    <row r="53" spans="3:28" ht="11.25" customHeight="1" x14ac:dyDescent="0.2">
      <c r="C53" s="39">
        <v>18794</v>
      </c>
      <c r="D53" s="3" t="s">
        <v>200</v>
      </c>
      <c r="E53"/>
      <c r="F53" s="14">
        <v>8.4424353019243501</v>
      </c>
      <c r="G53" s="55">
        <v>8.2897410824369704</v>
      </c>
      <c r="H53" s="14">
        <v>7.5897324719247301</v>
      </c>
      <c r="I53" s="14">
        <v>7.77387934111887</v>
      </c>
      <c r="J53" s="14">
        <v>8.4744359345891098</v>
      </c>
      <c r="K53"/>
      <c r="L53"/>
      <c r="M53"/>
      <c r="N53"/>
      <c r="O53"/>
      <c r="P53" s="10"/>
      <c r="S53" s="25" t="s">
        <v>218</v>
      </c>
      <c r="T53" s="25">
        <v>4272394</v>
      </c>
      <c r="V53" s="17" t="s">
        <v>180</v>
      </c>
      <c r="W53" s="114">
        <v>7602</v>
      </c>
      <c r="X53" s="20">
        <v>573108</v>
      </c>
    </row>
    <row r="54" spans="3:28" ht="11.25" customHeight="1" x14ac:dyDescent="0.2">
      <c r="C54" s="39">
        <v>18792</v>
      </c>
      <c r="D54" s="3" t="s">
        <v>201</v>
      </c>
      <c r="E54"/>
      <c r="F54" s="14">
        <v>29.6128316545148</v>
      </c>
      <c r="G54" s="55">
        <v>30.999652659630101</v>
      </c>
      <c r="H54" s="14">
        <v>28.346505411160202</v>
      </c>
      <c r="I54" s="14">
        <v>29.317444590724602</v>
      </c>
      <c r="J54" s="14">
        <v>36.347972919076</v>
      </c>
      <c r="K54"/>
      <c r="L54"/>
      <c r="M54"/>
      <c r="N54"/>
      <c r="O54"/>
      <c r="P54" s="10"/>
      <c r="S54" s="25" t="s">
        <v>8</v>
      </c>
      <c r="T54" s="25">
        <v>4006321</v>
      </c>
      <c r="V54" s="26" t="s">
        <v>184</v>
      </c>
      <c r="W54" s="116"/>
      <c r="X54" s="20"/>
    </row>
    <row r="55" spans="3:28" ht="11.25" customHeight="1" x14ac:dyDescent="0.2">
      <c r="C55" s="39">
        <v>11576</v>
      </c>
      <c r="D55" s="3" t="s">
        <v>202</v>
      </c>
      <c r="E55"/>
      <c r="F55" s="14">
        <v>6.7036745189117504</v>
      </c>
      <c r="G55" s="55">
        <v>8.3314484928361896</v>
      </c>
      <c r="H55" s="14">
        <v>6.6573299223865101</v>
      </c>
      <c r="I55" s="14">
        <v>8.8045795298077394</v>
      </c>
      <c r="J55" s="14">
        <v>7.7984371765680001</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59</v>
      </c>
    </row>
    <row r="57" spans="3:28" ht="11.25" customHeight="1" x14ac:dyDescent="0.2">
      <c r="C57" s="39">
        <v>6419</v>
      </c>
      <c r="D57" s="3" t="s">
        <v>165</v>
      </c>
      <c r="E57"/>
      <c r="F57" s="14">
        <v>1.6917783227405001</v>
      </c>
      <c r="G57" s="55">
        <v>1.0973832793857301</v>
      </c>
      <c r="H57" s="14">
        <v>1.41003726129483</v>
      </c>
      <c r="I57" s="14">
        <v>1.9942301953112</v>
      </c>
      <c r="J57" s="14">
        <v>2.2972240226378098</v>
      </c>
      <c r="K57"/>
      <c r="L57"/>
      <c r="M57"/>
      <c r="N57"/>
      <c r="O57"/>
      <c r="P57" s="10"/>
      <c r="S57" s="25" t="s">
        <v>339</v>
      </c>
      <c r="T57" s="25">
        <v>4963960</v>
      </c>
    </row>
    <row r="58" spans="3:28" ht="11.25" customHeight="1" x14ac:dyDescent="0.2">
      <c r="C58" s="39">
        <v>4963</v>
      </c>
      <c r="D58" s="3" t="s">
        <v>203</v>
      </c>
      <c r="E58"/>
      <c r="F58" s="14">
        <v>0.63369175487703799</v>
      </c>
      <c r="G58" s="55">
        <v>0.61596618852458995</v>
      </c>
      <c r="H58" s="14">
        <v>0.65721838639858998</v>
      </c>
      <c r="I58" s="14">
        <v>0.62777293410592605</v>
      </c>
      <c r="J58" s="14">
        <v>0.54821398969656399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11439</v>
      </c>
      <c r="G61" s="56">
        <v>58337</v>
      </c>
      <c r="H61" s="13">
        <v>20547</v>
      </c>
      <c r="I61" s="13">
        <v>17553</v>
      </c>
      <c r="J61" s="13">
        <v>28452</v>
      </c>
      <c r="K61"/>
      <c r="L61"/>
      <c r="M61"/>
      <c r="N61"/>
      <c r="O61"/>
      <c r="P61" s="10"/>
      <c r="S61" s="25" t="s">
        <v>410</v>
      </c>
      <c r="T61" s="25">
        <v>4086899</v>
      </c>
      <c r="V61" s="28" t="s">
        <v>149</v>
      </c>
      <c r="X61" s="27">
        <f>IF(ISNUMBER(F49),F49,NA())</f>
        <v>8.7496267418712694</v>
      </c>
      <c r="Y61" s="27">
        <f>IF(ISNUMBER(G49),G49,NA())</f>
        <v>8.9090599889460496</v>
      </c>
      <c r="Z61" s="27">
        <f>IF(ISNUMBER(H49),H49,NA())</f>
        <v>8.7275289424619498</v>
      </c>
      <c r="AA61" s="27">
        <f>IF(ISNUMBER(I49),I49,NA())</f>
        <v>9.5708093222499908</v>
      </c>
      <c r="AB61" s="27">
        <f>IF(ISNUMBER(J49),J49,NA())</f>
        <v>9.9410577520182208</v>
      </c>
    </row>
    <row r="62" spans="3:28" ht="11.25" customHeight="1" x14ac:dyDescent="0.2">
      <c r="C62" s="39">
        <v>7598</v>
      </c>
      <c r="D62" s="3" t="s">
        <v>205</v>
      </c>
      <c r="E62"/>
      <c r="F62" s="13">
        <v>55930</v>
      </c>
      <c r="G62" s="56">
        <v>6589</v>
      </c>
      <c r="H62" s="13">
        <v>6205</v>
      </c>
      <c r="I62" s="13">
        <v>19659</v>
      </c>
      <c r="J62" s="13">
        <v>4553</v>
      </c>
      <c r="K62"/>
      <c r="L62"/>
      <c r="M62"/>
      <c r="N62"/>
      <c r="O62"/>
      <c r="P62" s="10"/>
      <c r="S62" s="25" t="s">
        <v>11</v>
      </c>
      <c r="T62" s="25">
        <v>4056975</v>
      </c>
      <c r="V62" s="118" t="s">
        <v>188</v>
      </c>
    </row>
    <row r="63" spans="3:28" ht="11.25" customHeight="1" x14ac:dyDescent="0.2">
      <c r="C63" s="39">
        <v>7599</v>
      </c>
      <c r="D63" s="3" t="s">
        <v>206</v>
      </c>
      <c r="E63"/>
      <c r="F63" s="13">
        <v>6309</v>
      </c>
      <c r="G63" s="56">
        <v>55834</v>
      </c>
      <c r="H63" s="13">
        <v>6204</v>
      </c>
      <c r="I63" s="13">
        <v>4771</v>
      </c>
      <c r="J63" s="13">
        <v>19659</v>
      </c>
      <c r="K63"/>
      <c r="L63"/>
      <c r="M63"/>
      <c r="N63"/>
      <c r="O63"/>
      <c r="P63" s="10"/>
      <c r="S63" s="25" t="s">
        <v>271</v>
      </c>
      <c r="T63" s="25">
        <v>4098671</v>
      </c>
      <c r="V63" s="28" t="s">
        <v>189</v>
      </c>
    </row>
    <row r="64" spans="3:28" ht="11.25" customHeight="1" x14ac:dyDescent="0.2">
      <c r="C64" s="39">
        <v>7600</v>
      </c>
      <c r="D64" s="3" t="s">
        <v>207</v>
      </c>
      <c r="E64"/>
      <c r="F64" s="13">
        <v>6250</v>
      </c>
      <c r="G64" s="56">
        <v>6105</v>
      </c>
      <c r="H64" s="13">
        <v>36247</v>
      </c>
      <c r="I64" s="13">
        <v>4889</v>
      </c>
      <c r="J64" s="13">
        <v>4771</v>
      </c>
      <c r="K64"/>
      <c r="L64"/>
      <c r="M64"/>
      <c r="N64"/>
      <c r="O64"/>
      <c r="P64" s="10"/>
      <c r="S64" s="25" t="s">
        <v>396</v>
      </c>
      <c r="T64" s="25">
        <v>4545218</v>
      </c>
      <c r="V64" s="28" t="s">
        <v>190</v>
      </c>
    </row>
    <row r="65" spans="3:28" ht="11.25" customHeight="1" x14ac:dyDescent="0.2">
      <c r="C65" s="39">
        <v>7601</v>
      </c>
      <c r="D65" s="3" t="s">
        <v>208</v>
      </c>
      <c r="E65"/>
      <c r="F65" s="13">
        <v>21278</v>
      </c>
      <c r="G65" s="56">
        <v>6059</v>
      </c>
      <c r="H65" s="13">
        <v>5920</v>
      </c>
      <c r="I65" s="13">
        <v>35014</v>
      </c>
      <c r="J65" s="13">
        <v>4889</v>
      </c>
      <c r="K65"/>
      <c r="L65"/>
      <c r="M65"/>
      <c r="N65"/>
      <c r="O65"/>
      <c r="P65" s="10"/>
      <c r="S65" s="25" t="s">
        <v>219</v>
      </c>
      <c r="T65" s="25">
        <v>4057157</v>
      </c>
      <c r="V65" s="28" t="s">
        <v>165</v>
      </c>
      <c r="X65" s="27">
        <f>IF(ISNUMBER(F57),F57,NA())</f>
        <v>1.6917783227405001</v>
      </c>
      <c r="Y65" s="27">
        <f>IF(ISNUMBER(G57),G57,NA())</f>
        <v>1.0973832793857301</v>
      </c>
      <c r="Z65" s="27">
        <f>IF(ISNUMBER(H57),H57,NA())</f>
        <v>1.41003726129483</v>
      </c>
      <c r="AA65" s="27">
        <f>IF(ISNUMBER(I57),I57,NA())</f>
        <v>1.9942301953112</v>
      </c>
      <c r="AB65" s="27">
        <f>IF(ISNUMBER(J57),J57,NA())</f>
        <v>2.2972240226378098</v>
      </c>
    </row>
    <row r="66" spans="3:28" ht="11.25" customHeight="1" x14ac:dyDescent="0.2">
      <c r="C66" s="39">
        <v>7602</v>
      </c>
      <c r="D66" s="3" t="s">
        <v>209</v>
      </c>
      <c r="E66"/>
      <c r="F66" s="13">
        <v>573108</v>
      </c>
      <c r="G66" s="56">
        <v>493602</v>
      </c>
      <c r="H66" s="13">
        <v>518942</v>
      </c>
      <c r="I66" s="13">
        <v>435316</v>
      </c>
      <c r="J66" s="13">
        <v>368559</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61.211057533632903</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606584</v>
      </c>
      <c r="G69" s="56">
        <v>538633</v>
      </c>
      <c r="H69" s="13">
        <v>568855</v>
      </c>
      <c r="I69" s="13">
        <v>559768</v>
      </c>
      <c r="J69" s="13">
        <v>563099</v>
      </c>
      <c r="K69" s="4"/>
      <c r="L69" s="4"/>
      <c r="M69" s="4"/>
      <c r="N69"/>
      <c r="O69"/>
      <c r="P69" s="10"/>
      <c r="S69" s="25" t="s">
        <v>341</v>
      </c>
      <c r="T69" s="25">
        <v>4057049</v>
      </c>
      <c r="V69" s="28" t="str">
        <f>"Total Debt -"</f>
        <v>Total Debt -</v>
      </c>
      <c r="X69" s="47">
        <f>F44</f>
        <v>38.788942466367097</v>
      </c>
    </row>
    <row r="70" spans="3:28" ht="11.25" customHeight="1" x14ac:dyDescent="0.2">
      <c r="C70" s="39">
        <v>18630</v>
      </c>
      <c r="D70" s="3" t="s">
        <v>136</v>
      </c>
      <c r="F70" s="13">
        <v>94028</v>
      </c>
      <c r="G70" s="56">
        <v>84567</v>
      </c>
      <c r="H70" s="13">
        <v>93428</v>
      </c>
      <c r="I70" s="13">
        <v>106948</v>
      </c>
      <c r="J70" s="13">
        <v>111719</v>
      </c>
      <c r="K70"/>
      <c r="L70"/>
      <c r="M70"/>
      <c r="N70"/>
      <c r="O70"/>
      <c r="P70" s="10"/>
      <c r="S70" s="25" t="s">
        <v>14</v>
      </c>
      <c r="T70" s="25">
        <v>4010420</v>
      </c>
      <c r="V70" s="118" t="s">
        <v>212</v>
      </c>
    </row>
    <row r="71" spans="3:28" ht="11.25" customHeight="1" x14ac:dyDescent="0.2">
      <c r="C71" s="39">
        <v>18631</v>
      </c>
      <c r="D71" s="3" t="s">
        <v>137</v>
      </c>
      <c r="F71" s="13">
        <v>99690</v>
      </c>
      <c r="G71" s="56">
        <v>63697</v>
      </c>
      <c r="H71" s="13">
        <v>79775</v>
      </c>
      <c r="I71" s="13">
        <v>84968</v>
      </c>
      <c r="J71" s="13">
        <v>76644</v>
      </c>
      <c r="K71"/>
      <c r="L71"/>
      <c r="M71"/>
      <c r="N71"/>
      <c r="O71"/>
      <c r="P71" s="10"/>
      <c r="S71" s="25" t="s">
        <v>15</v>
      </c>
      <c r="T71" s="25">
        <v>4065694</v>
      </c>
      <c r="V71" s="28" t="s">
        <v>211</v>
      </c>
      <c r="X71" s="27">
        <f>IF(ISNUMBER(F52),F52,NA())</f>
        <v>2.92522609742571</v>
      </c>
      <c r="Y71" s="27">
        <f>IF(ISNUMBER(G52),G52,NA())</f>
        <v>2.6980082319255501</v>
      </c>
      <c r="Z71" s="27">
        <f>IF(ISNUMBER(H52),H52,NA())</f>
        <v>2.6899384200354701</v>
      </c>
      <c r="AA71" s="27">
        <f>IF(ISNUMBER(I52),I52,NA())</f>
        <v>2.4536896426782602</v>
      </c>
      <c r="AB71" s="27">
        <f>IF(ISNUMBER(J52),J52,NA())</f>
        <v>2.08014859370852</v>
      </c>
    </row>
    <row r="72" spans="3:28" ht="11.25" customHeight="1" x14ac:dyDescent="0.2">
      <c r="C72" s="39">
        <v>18632</v>
      </c>
      <c r="D72" s="3" t="s">
        <v>138</v>
      </c>
      <c r="E72" s="5"/>
      <c r="F72" s="13">
        <v>197116</v>
      </c>
      <c r="G72" s="56">
        <v>184630</v>
      </c>
      <c r="H72" s="13">
        <v>191922</v>
      </c>
      <c r="I72" s="13">
        <v>177823</v>
      </c>
      <c r="J72" s="13">
        <v>177740</v>
      </c>
      <c r="K72"/>
      <c r="L72"/>
      <c r="M72"/>
      <c r="N72"/>
      <c r="O72"/>
      <c r="P72" s="10"/>
      <c r="S72" s="25" t="s">
        <v>272</v>
      </c>
      <c r="T72" s="25">
        <v>4082886</v>
      </c>
    </row>
    <row r="73" spans="3:28" ht="11.25" customHeight="1" x14ac:dyDescent="0.2">
      <c r="C73" s="39">
        <v>18636</v>
      </c>
      <c r="D73" s="3" t="s">
        <v>139</v>
      </c>
      <c r="F73" s="13">
        <v>79183</v>
      </c>
      <c r="G73" s="56">
        <v>75988</v>
      </c>
      <c r="H73" s="13">
        <v>72962</v>
      </c>
      <c r="I73" s="13">
        <v>56412</v>
      </c>
      <c r="J73" s="13">
        <v>53077</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489290</v>
      </c>
      <c r="G75" s="56">
        <v>428636</v>
      </c>
      <c r="H75" s="13">
        <v>457945</v>
      </c>
      <c r="I75" s="13">
        <v>445561</v>
      </c>
      <c r="J75" s="13">
        <v>438474</v>
      </c>
      <c r="K75"/>
      <c r="L75"/>
      <c r="M75"/>
      <c r="N75"/>
      <c r="O75"/>
      <c r="P75" s="10"/>
      <c r="S75" s="25" t="s">
        <v>16</v>
      </c>
      <c r="T75" s="25">
        <v>4056958</v>
      </c>
    </row>
    <row r="76" spans="3:28" ht="11.25" customHeight="1" x14ac:dyDescent="0.2">
      <c r="C76" s="39">
        <v>6200</v>
      </c>
      <c r="D76" s="3" t="s">
        <v>142</v>
      </c>
      <c r="F76" s="13">
        <v>210971</v>
      </c>
      <c r="G76" s="56">
        <v>209550</v>
      </c>
      <c r="H76" s="13">
        <v>201283</v>
      </c>
      <c r="I76" s="13">
        <v>187674</v>
      </c>
      <c r="J76" s="13">
        <v>192101</v>
      </c>
      <c r="K76"/>
      <c r="L76"/>
      <c r="M76"/>
      <c r="N76"/>
      <c r="O76"/>
      <c r="P76" s="10"/>
      <c r="S76" s="25" t="s">
        <v>313</v>
      </c>
      <c r="T76" s="25">
        <v>4246977</v>
      </c>
    </row>
    <row r="77" spans="3:28" ht="11.25" customHeight="1" x14ac:dyDescent="0.2">
      <c r="C77" s="39">
        <v>28017</v>
      </c>
      <c r="D77" s="3" t="s">
        <v>151</v>
      </c>
      <c r="E77"/>
      <c r="F77" s="13">
        <v>210971</v>
      </c>
      <c r="G77" s="56">
        <v>209550</v>
      </c>
      <c r="H77" s="13">
        <v>201283</v>
      </c>
      <c r="I77" s="13">
        <v>187674</v>
      </c>
      <c r="J77" s="13">
        <v>192101</v>
      </c>
      <c r="K77"/>
      <c r="L77"/>
      <c r="M77"/>
      <c r="N77"/>
      <c r="O77"/>
      <c r="P77" s="10"/>
      <c r="S77" s="25" t="s">
        <v>273</v>
      </c>
      <c r="T77" s="25">
        <v>4142320</v>
      </c>
    </row>
    <row r="78" spans="3:28" ht="11.25" customHeight="1" x14ac:dyDescent="0.2">
      <c r="C78" s="39">
        <v>4424</v>
      </c>
      <c r="D78" s="3" t="s">
        <v>143</v>
      </c>
      <c r="F78" s="13">
        <v>109876</v>
      </c>
      <c r="G78" s="56">
        <v>111841</v>
      </c>
      <c r="H78" s="13">
        <v>106658</v>
      </c>
      <c r="I78" s="13">
        <v>111653</v>
      </c>
      <c r="J78" s="13">
        <v>119700</v>
      </c>
      <c r="K78"/>
      <c r="L78"/>
      <c r="M78"/>
      <c r="N78"/>
      <c r="O78"/>
      <c r="P78" s="10"/>
      <c r="S78" s="25" t="s">
        <v>274</v>
      </c>
      <c r="T78" s="25">
        <v>4237697</v>
      </c>
    </row>
    <row r="79" spans="3:28" ht="11.25" customHeight="1" x14ac:dyDescent="0.2">
      <c r="C79" s="39">
        <v>4427</v>
      </c>
      <c r="D79" s="3" t="s">
        <v>144</v>
      </c>
      <c r="F79" s="13">
        <v>4115</v>
      </c>
      <c r="G79" s="56">
        <v>19423</v>
      </c>
      <c r="H79" s="13">
        <v>19784</v>
      </c>
      <c r="I79" s="13">
        <v>27434</v>
      </c>
      <c r="J79" s="13">
        <v>22094</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105761</v>
      </c>
      <c r="G81" s="93">
        <v>92418</v>
      </c>
      <c r="H81" s="92">
        <v>86874</v>
      </c>
      <c r="I81" s="92">
        <v>84219</v>
      </c>
      <c r="J81" s="92">
        <v>97606</v>
      </c>
      <c r="K81"/>
      <c r="L81"/>
      <c r="M81"/>
      <c r="N81"/>
      <c r="O81"/>
      <c r="P81" s="10"/>
      <c r="S81" s="25" t="s">
        <v>276</v>
      </c>
      <c r="T81" s="25">
        <v>4276419</v>
      </c>
    </row>
    <row r="82" spans="3:20" ht="11.25" customHeight="1" x14ac:dyDescent="0.2">
      <c r="C82" s="39">
        <v>833</v>
      </c>
      <c r="D82" s="94" t="s">
        <v>147</v>
      </c>
      <c r="E82" s="95"/>
      <c r="F82" s="96">
        <v>105761</v>
      </c>
      <c r="G82" s="97">
        <v>92418</v>
      </c>
      <c r="H82" s="96">
        <v>86874</v>
      </c>
      <c r="I82" s="96">
        <v>84219</v>
      </c>
      <c r="J82" s="96">
        <v>97606</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105761</v>
      </c>
      <c r="G84" s="56">
        <v>92418</v>
      </c>
      <c r="H84" s="13">
        <v>86874</v>
      </c>
      <c r="I84" s="13">
        <v>84219</v>
      </c>
      <c r="J84" s="13">
        <v>97606</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199371</v>
      </c>
      <c r="G87" s="56">
        <v>209519</v>
      </c>
      <c r="H87" s="13">
        <v>181641</v>
      </c>
      <c r="I87" s="13">
        <v>240560</v>
      </c>
      <c r="J87" s="13">
        <v>290631</v>
      </c>
      <c r="K87"/>
      <c r="L87"/>
      <c r="M87"/>
      <c r="N87"/>
      <c r="O87"/>
      <c r="P87" s="10"/>
      <c r="S87" s="25" t="s">
        <v>21</v>
      </c>
      <c r="T87" s="25">
        <v>4057039</v>
      </c>
    </row>
    <row r="88" spans="3:20" ht="11.25" customHeight="1" x14ac:dyDescent="0.2">
      <c r="C88" s="39">
        <v>18807</v>
      </c>
      <c r="D88" s="3" t="s">
        <v>153</v>
      </c>
      <c r="E88"/>
      <c r="F88" s="13">
        <v>1800935</v>
      </c>
      <c r="G88" s="56">
        <v>1754973</v>
      </c>
      <c r="H88" s="13">
        <v>1643354</v>
      </c>
      <c r="I88" s="13">
        <v>1509437</v>
      </c>
      <c r="J88" s="13">
        <v>1341357</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v>98754</v>
      </c>
      <c r="G90" s="56">
        <v>94676</v>
      </c>
      <c r="H90" s="13">
        <v>88492</v>
      </c>
      <c r="I90" s="13">
        <v>78000</v>
      </c>
      <c r="J90" s="13">
        <v>67772</v>
      </c>
      <c r="K90"/>
      <c r="L90"/>
      <c r="M90"/>
      <c r="N90"/>
      <c r="O90"/>
      <c r="P90" s="10"/>
      <c r="S90" s="25" t="s">
        <v>290</v>
      </c>
      <c r="T90" s="25">
        <v>4056937</v>
      </c>
    </row>
    <row r="91" spans="3:20" ht="11.25" customHeight="1" x14ac:dyDescent="0.2">
      <c r="C91" s="39">
        <v>3706</v>
      </c>
      <c r="D91" s="23" t="s">
        <v>156</v>
      </c>
      <c r="E91" s="10"/>
      <c r="F91" s="92">
        <v>101400</v>
      </c>
      <c r="G91" s="93">
        <v>35200</v>
      </c>
      <c r="H91" s="92" t="s">
        <v>320</v>
      </c>
      <c r="I91" s="92">
        <v>0</v>
      </c>
      <c r="J91" s="92">
        <v>0</v>
      </c>
      <c r="K91"/>
      <c r="L91"/>
      <c r="M91"/>
      <c r="N91"/>
      <c r="O91"/>
      <c r="P91" s="10"/>
      <c r="S91" s="25" t="s">
        <v>23</v>
      </c>
      <c r="T91" s="25">
        <v>4056982</v>
      </c>
    </row>
    <row r="92" spans="3:20" ht="11.25" customHeight="1" x14ac:dyDescent="0.2">
      <c r="C92" s="39">
        <v>220</v>
      </c>
      <c r="D92" s="98" t="s">
        <v>157</v>
      </c>
      <c r="E92" s="95"/>
      <c r="F92" s="96">
        <v>2371906</v>
      </c>
      <c r="G92" s="97">
        <v>2253651</v>
      </c>
      <c r="H92" s="96">
        <v>2081664</v>
      </c>
      <c r="I92" s="96">
        <v>1988618</v>
      </c>
      <c r="J92" s="96">
        <v>1855182</v>
      </c>
      <c r="K92"/>
      <c r="L92"/>
      <c r="M92"/>
      <c r="N92"/>
      <c r="O92"/>
      <c r="P92" s="10"/>
      <c r="S92" s="25" t="s">
        <v>24</v>
      </c>
      <c r="T92" s="25">
        <v>4004172</v>
      </c>
    </row>
    <row r="93" spans="3:20" ht="11.25" customHeight="1" x14ac:dyDescent="0.2">
      <c r="C93" s="39">
        <v>6361</v>
      </c>
      <c r="D93" s="3" t="s">
        <v>158</v>
      </c>
      <c r="E93"/>
      <c r="F93" s="13">
        <v>117847</v>
      </c>
      <c r="G93" s="56">
        <v>190926</v>
      </c>
      <c r="H93" s="13">
        <v>128820</v>
      </c>
      <c r="I93" s="13">
        <v>120628</v>
      </c>
      <c r="J93" s="13">
        <v>126514</v>
      </c>
      <c r="K93"/>
      <c r="L93"/>
      <c r="M93"/>
      <c r="N93"/>
      <c r="O93"/>
      <c r="P93" s="10"/>
      <c r="S93" s="25" t="s">
        <v>25</v>
      </c>
      <c r="T93" s="25">
        <v>4000672</v>
      </c>
    </row>
    <row r="94" spans="3:20" ht="11.25" customHeight="1" x14ac:dyDescent="0.2">
      <c r="C94" s="39">
        <v>6148</v>
      </c>
      <c r="D94" s="3" t="s">
        <v>159</v>
      </c>
      <c r="E94"/>
      <c r="F94" s="13">
        <v>639498</v>
      </c>
      <c r="G94" s="56">
        <v>542675</v>
      </c>
      <c r="H94" s="13">
        <v>541616</v>
      </c>
      <c r="I94" s="13">
        <v>495114</v>
      </c>
      <c r="J94" s="13">
        <v>398161</v>
      </c>
      <c r="K94"/>
      <c r="L94"/>
      <c r="M94"/>
      <c r="N94"/>
      <c r="O94"/>
      <c r="P94" s="10"/>
      <c r="S94" s="25" t="s">
        <v>26</v>
      </c>
      <c r="T94" s="25">
        <v>4059402</v>
      </c>
    </row>
    <row r="95" spans="3:20" ht="11.25" customHeight="1" x14ac:dyDescent="0.2">
      <c r="C95" s="39">
        <v>18082</v>
      </c>
      <c r="D95" s="3" t="s">
        <v>160</v>
      </c>
      <c r="E95"/>
      <c r="F95" s="13">
        <v>83725</v>
      </c>
      <c r="G95" s="56">
        <v>66371</v>
      </c>
      <c r="H95" s="13">
        <v>62517</v>
      </c>
      <c r="I95" s="13">
        <v>66361</v>
      </c>
      <c r="J95" s="13">
        <v>69041</v>
      </c>
      <c r="K95"/>
      <c r="L95"/>
      <c r="M95"/>
      <c r="N95"/>
      <c r="O95"/>
      <c r="P95" s="10"/>
      <c r="S95" s="25" t="s">
        <v>27</v>
      </c>
      <c r="T95" s="25">
        <v>4057080</v>
      </c>
    </row>
    <row r="96" spans="3:20" ht="11.25" customHeight="1" x14ac:dyDescent="0.2">
      <c r="C96" s="39">
        <v>845</v>
      </c>
      <c r="D96" s="3" t="s">
        <v>174</v>
      </c>
      <c r="E96"/>
      <c r="F96" s="13">
        <v>651098</v>
      </c>
      <c r="G96" s="56">
        <v>601183</v>
      </c>
      <c r="H96" s="13">
        <v>562366</v>
      </c>
      <c r="I96" s="13">
        <v>512667</v>
      </c>
      <c r="J96" s="13">
        <v>426613</v>
      </c>
      <c r="K96"/>
      <c r="L96"/>
      <c r="M96"/>
      <c r="N96"/>
      <c r="O96"/>
      <c r="P96" s="10"/>
      <c r="S96" s="25" t="s">
        <v>28</v>
      </c>
      <c r="T96" s="25">
        <v>4057041</v>
      </c>
    </row>
    <row r="97" spans="3:20" ht="11.25" customHeight="1" x14ac:dyDescent="0.2">
      <c r="C97" s="39">
        <v>49691</v>
      </c>
      <c r="D97" s="32" t="s">
        <v>193</v>
      </c>
      <c r="E97"/>
      <c r="F97" s="13">
        <v>1027468</v>
      </c>
      <c r="G97" s="56">
        <v>976000</v>
      </c>
      <c r="H97" s="13">
        <v>855676</v>
      </c>
      <c r="I97" s="13">
        <v>816644</v>
      </c>
      <c r="J97" s="13">
        <v>778187</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1027468</v>
      </c>
      <c r="G99" s="97">
        <v>976000</v>
      </c>
      <c r="H99" s="96">
        <v>855676</v>
      </c>
      <c r="I99" s="96">
        <v>816644</v>
      </c>
      <c r="J99" s="96">
        <v>778187</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1678566</v>
      </c>
      <c r="G101" s="56">
        <v>1577183</v>
      </c>
      <c r="H101" s="13">
        <v>1418042</v>
      </c>
      <c r="I101" s="13">
        <v>1329311</v>
      </c>
      <c r="J101" s="13">
        <v>1204800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137527</v>
      </c>
      <c r="G104" s="56">
        <v>172443</v>
      </c>
      <c r="H104" s="13">
        <v>130475</v>
      </c>
      <c r="I104" s="13">
        <v>153040</v>
      </c>
      <c r="J104" s="13">
        <v>131373</v>
      </c>
      <c r="K104"/>
      <c r="L104"/>
      <c r="M104"/>
      <c r="N104"/>
      <c r="O104"/>
      <c r="P104" s="10"/>
      <c r="S104" s="25" t="s">
        <v>411</v>
      </c>
      <c r="T104" s="25">
        <v>4057043</v>
      </c>
    </row>
    <row r="105" spans="3:20" ht="11.25" customHeight="1" x14ac:dyDescent="0.2">
      <c r="C105" s="39">
        <v>4993</v>
      </c>
      <c r="D105" s="3" t="s">
        <v>169</v>
      </c>
      <c r="E105"/>
      <c r="F105" s="13">
        <v>-156975</v>
      </c>
      <c r="G105" s="56">
        <v>-210412</v>
      </c>
      <c r="H105" s="13">
        <v>-172357</v>
      </c>
      <c r="I105" s="13">
        <v>-218328</v>
      </c>
      <c r="J105" s="13">
        <v>-116275</v>
      </c>
      <c r="K105"/>
      <c r="L105"/>
      <c r="M105"/>
      <c r="N105"/>
      <c r="O105"/>
      <c r="P105" s="10"/>
      <c r="S105" s="25" t="s">
        <v>262</v>
      </c>
      <c r="T105" s="25">
        <v>4057083</v>
      </c>
    </row>
    <row r="106" spans="3:20" ht="11.25" customHeight="1" x14ac:dyDescent="0.2">
      <c r="C106" s="39">
        <v>4992</v>
      </c>
      <c r="D106" s="3" t="s">
        <v>170</v>
      </c>
      <c r="E106"/>
      <c r="F106" s="13">
        <v>-8756</v>
      </c>
      <c r="G106" s="56">
        <v>59194</v>
      </c>
      <c r="H106" s="13">
        <v>-17233</v>
      </c>
      <c r="I106" s="13">
        <v>38123</v>
      </c>
      <c r="J106" s="13">
        <v>-4637</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-28204</v>
      </c>
      <c r="G108" s="56">
        <v>21225</v>
      </c>
      <c r="H108" s="13">
        <v>-59115</v>
      </c>
      <c r="I108" s="13">
        <v>-27165</v>
      </c>
      <c r="J108" s="13">
        <v>10461</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4.5705657334300902</v>
      </c>
      <c r="G111" s="55">
        <v>4.2986118455436104</v>
      </c>
      <c r="H111" s="14">
        <v>4.2733152921517901</v>
      </c>
      <c r="I111" s="14">
        <v>4.4132882322270302</v>
      </c>
      <c r="J111" s="14">
        <v>5.4105741397106204</v>
      </c>
      <c r="K111"/>
      <c r="L111"/>
      <c r="M111"/>
      <c r="N111"/>
      <c r="O111"/>
      <c r="P111" s="10"/>
      <c r="S111" s="25" t="s">
        <v>292</v>
      </c>
      <c r="T111" s="25">
        <v>4062444</v>
      </c>
    </row>
    <row r="112" spans="3:20" ht="11.25" customHeight="1" x14ac:dyDescent="0.2">
      <c r="C112" s="39">
        <v>284</v>
      </c>
      <c r="D112" s="3" t="s">
        <v>167</v>
      </c>
      <c r="E112"/>
      <c r="F112" s="14">
        <v>10.484281285571299</v>
      </c>
      <c r="G112" s="55">
        <v>9.9532455503845494</v>
      </c>
      <c r="H112" s="14">
        <v>10.3756754343875</v>
      </c>
      <c r="I112" s="14">
        <v>10.5584448737982</v>
      </c>
      <c r="J112" s="14">
        <v>13.1237229820953</v>
      </c>
      <c r="K112"/>
      <c r="L112"/>
      <c r="M112"/>
      <c r="N112"/>
      <c r="O112"/>
      <c r="P112" s="10"/>
      <c r="S112" s="25" t="s">
        <v>36</v>
      </c>
      <c r="T112" s="25">
        <v>4057103</v>
      </c>
    </row>
    <row r="113" spans="2:20" ht="11.25" customHeight="1" x14ac:dyDescent="0.2">
      <c r="C113" s="39">
        <v>18791</v>
      </c>
      <c r="D113" s="76" t="s">
        <v>173</v>
      </c>
      <c r="E113" s="61"/>
      <c r="F113" s="100">
        <v>6.5047840939974204</v>
      </c>
      <c r="G113" s="101">
        <v>6.1864039251246199</v>
      </c>
      <c r="H113" s="100">
        <v>6.3010430023482797</v>
      </c>
      <c r="I113" s="100">
        <v>6.6939311286694396</v>
      </c>
      <c r="J113" s="100">
        <v>8.5369498854557797</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disablePrompts="1" count="1">
    <dataValidation type="list" allowBlank="1" showInputMessage="1" showErrorMessage="1" sqref="G10" xr:uid="{E095F64B-4F11-4A3D-824E-0A0D0961CF8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03668-85B0-4D1F-9D39-4150DC6723B1}">
  <sheetPr codeName="Sheet57">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7" t="s">
        <v>57</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Madison Gas and Electric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_xll.SNL.Clients.Office.Excel.Functions.SNLTable(1,'MGEE (2)'!F20:G20,'MGEE (2)'!C24:C35,'MGEE (2)'!F21:G21,,"Options:Curr=USD,Mag=SNLstandard,ConvMethod=SNLrecommended")</f>
        <v>SNLTable</v>
      </c>
      <c r="D20" s="10"/>
      <c r="E20" s="10"/>
      <c r="F20" s="22">
        <f>VLOOKUP(V40,S:T,2,FALSE)</f>
        <v>4008754</v>
      </c>
      <c r="G20" s="51">
        <f>F20</f>
        <v>4008754</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407</v>
      </c>
      <c r="G24" s="73" t="s">
        <v>391</v>
      </c>
      <c r="H24" s="129"/>
      <c r="I24"/>
      <c r="J24"/>
      <c r="K24"/>
      <c r="L24"/>
      <c r="M24"/>
      <c r="N24"/>
      <c r="O24"/>
      <c r="P24" s="10"/>
      <c r="V24" t="str">
        <f>SUBSTITUTE(Company_Name,"&amp;","&amp;amp;")</f>
        <v>Madison Gas and Electric Company</v>
      </c>
    </row>
    <row r="25" spans="3:27" ht="11.25" customHeight="1" x14ac:dyDescent="0.2">
      <c r="C25" s="39">
        <v>44942</v>
      </c>
      <c r="D25" s="23" t="s">
        <v>127</v>
      </c>
      <c r="E25" s="10"/>
      <c r="F25" s="74" t="s">
        <v>375</v>
      </c>
      <c r="G25" s="75" t="s">
        <v>182</v>
      </c>
      <c r="H25" s="129"/>
      <c r="I25"/>
      <c r="J25"/>
      <c r="K25"/>
      <c r="L25"/>
      <c r="M25"/>
      <c r="N25"/>
      <c r="O25"/>
      <c r="P25" s="10"/>
    </row>
    <row r="26" spans="3:27" ht="11.25" customHeight="1" x14ac:dyDescent="0.2">
      <c r="C26" s="39">
        <v>44944</v>
      </c>
      <c r="D26" s="76" t="s">
        <v>126</v>
      </c>
      <c r="E26" s="61"/>
      <c r="F26" s="77">
        <v>38593</v>
      </c>
      <c r="G26" s="78">
        <v>43397</v>
      </c>
      <c r="H26" s="130"/>
      <c r="I26" s="10"/>
      <c r="J26"/>
      <c r="K26"/>
      <c r="L26"/>
      <c r="M26"/>
      <c r="N26" s="4"/>
      <c r="O26" s="4"/>
      <c r="P26" s="44"/>
      <c r="Q26" s="44"/>
    </row>
    <row r="27" spans="3:27" ht="11.25" customHeight="1" x14ac:dyDescent="0.2">
      <c r="C27" s="39">
        <v>44949</v>
      </c>
      <c r="D27" s="2" t="s">
        <v>131</v>
      </c>
      <c r="E27"/>
      <c r="F27" s="24" t="s">
        <v>407</v>
      </c>
      <c r="G27" s="52" t="s">
        <v>391</v>
      </c>
      <c r="H27" s="129"/>
      <c r="I27"/>
      <c r="J27"/>
      <c r="K27"/>
      <c r="L27"/>
      <c r="M27"/>
      <c r="N27"/>
      <c r="O27"/>
      <c r="P27" s="10"/>
    </row>
    <row r="28" spans="3:27" ht="11.25" customHeight="1" x14ac:dyDescent="0.2">
      <c r="C28" s="39">
        <v>44950</v>
      </c>
      <c r="D28" s="3" t="s">
        <v>127</v>
      </c>
      <c r="E28"/>
      <c r="F28" s="24" t="s">
        <v>382</v>
      </c>
      <c r="G28" s="52" t="s">
        <v>182</v>
      </c>
      <c r="H28" s="129"/>
      <c r="I28"/>
      <c r="J28"/>
      <c r="K28"/>
      <c r="L28"/>
      <c r="M28"/>
      <c r="N28"/>
      <c r="O28"/>
      <c r="P28" s="10"/>
    </row>
    <row r="29" spans="3:27" ht="11.25" customHeight="1" x14ac:dyDescent="0.2">
      <c r="C29" s="48">
        <v>44952</v>
      </c>
      <c r="D29" s="76" t="s">
        <v>126</v>
      </c>
      <c r="E29" s="61"/>
      <c r="F29" s="77"/>
      <c r="G29" s="78">
        <v>43397</v>
      </c>
      <c r="H29" s="130"/>
      <c r="I29"/>
      <c r="J29"/>
      <c r="K29"/>
      <c r="L29"/>
      <c r="M29"/>
      <c r="N29"/>
      <c r="O29"/>
      <c r="P29" s="10"/>
    </row>
    <row r="30" spans="3:27" ht="11.25" customHeight="1" x14ac:dyDescent="0.2">
      <c r="C30" s="39">
        <v>44965</v>
      </c>
      <c r="D30" s="2" t="s">
        <v>132</v>
      </c>
      <c r="E30"/>
      <c r="F30" s="24" t="s">
        <v>407</v>
      </c>
      <c r="G30" s="52" t="s">
        <v>393</v>
      </c>
      <c r="H30" s="129"/>
      <c r="I30"/>
      <c r="J30"/>
      <c r="K30"/>
      <c r="L30"/>
      <c r="M30"/>
      <c r="N30"/>
      <c r="O30"/>
      <c r="P30" s="10"/>
      <c r="Q30" s="44"/>
      <c r="R30" s="4"/>
      <c r="S30" s="113" t="s">
        <v>214</v>
      </c>
    </row>
    <row r="31" spans="3:27" ht="11.25" customHeight="1" x14ac:dyDescent="0.2">
      <c r="C31" s="39">
        <v>44966</v>
      </c>
      <c r="D31" s="3" t="s">
        <v>127</v>
      </c>
      <c r="E31"/>
      <c r="F31" s="24" t="s">
        <v>375</v>
      </c>
      <c r="G31" s="52" t="s">
        <v>182</v>
      </c>
      <c r="H31" s="129"/>
      <c r="I31"/>
      <c r="J31"/>
      <c r="K31"/>
      <c r="L31"/>
      <c r="M31"/>
      <c r="N31"/>
      <c r="O31"/>
      <c r="P31" s="10"/>
      <c r="S31" s="2" t="s">
        <v>215</v>
      </c>
    </row>
    <row r="32" spans="3:27" ht="11.25" customHeight="1" x14ac:dyDescent="0.2">
      <c r="C32" s="39">
        <v>44968</v>
      </c>
      <c r="D32" s="76" t="s">
        <v>126</v>
      </c>
      <c r="E32" s="61"/>
      <c r="F32" s="77">
        <v>39331</v>
      </c>
      <c r="G32" s="78">
        <v>43397</v>
      </c>
      <c r="H32" s="130"/>
      <c r="I32"/>
      <c r="J32"/>
      <c r="K32"/>
      <c r="L32"/>
      <c r="M32"/>
      <c r="N32"/>
      <c r="O32"/>
      <c r="P32" s="10"/>
    </row>
    <row r="33" spans="3:24" ht="11.25" customHeight="1" x14ac:dyDescent="0.2">
      <c r="C33" s="39">
        <v>44945</v>
      </c>
      <c r="D33" s="2" t="s">
        <v>133</v>
      </c>
      <c r="E33"/>
      <c r="F33" s="24" t="s">
        <v>408</v>
      </c>
      <c r="G33" s="52" t="s">
        <v>395</v>
      </c>
      <c r="H33" s="129"/>
      <c r="I33"/>
      <c r="J33"/>
      <c r="K33"/>
      <c r="L33"/>
      <c r="M33"/>
      <c r="N33"/>
      <c r="O33"/>
      <c r="P33" s="10"/>
    </row>
    <row r="34" spans="3:24" ht="11.25" customHeight="1" x14ac:dyDescent="0.2">
      <c r="C34" s="39">
        <v>44946</v>
      </c>
      <c r="D34" s="3" t="s">
        <v>127</v>
      </c>
      <c r="E34"/>
      <c r="F34" s="24" t="s">
        <v>382</v>
      </c>
      <c r="G34" s="52" t="s">
        <v>182</v>
      </c>
      <c r="H34" s="129"/>
      <c r="I34"/>
      <c r="J34"/>
      <c r="K34"/>
      <c r="L34"/>
      <c r="M34"/>
      <c r="N34"/>
      <c r="O34"/>
      <c r="P34" s="10"/>
    </row>
    <row r="35" spans="3:24" ht="11.25" customHeight="1" x14ac:dyDescent="0.2">
      <c r="C35" s="39">
        <v>44948</v>
      </c>
      <c r="D35" s="23" t="s">
        <v>126</v>
      </c>
      <c r="E35" s="10"/>
      <c r="F35" s="30">
        <v>29913</v>
      </c>
      <c r="G35" s="53">
        <v>43397</v>
      </c>
      <c r="H35" s="130"/>
      <c r="I35" s="10"/>
      <c r="J35"/>
      <c r="K35"/>
      <c r="L35"/>
      <c r="M35"/>
      <c r="N35"/>
      <c r="O35"/>
      <c r="P35" s="10"/>
    </row>
    <row r="36" spans="3:24" ht="11.25" hidden="1" customHeight="1" outlineLevel="1" x14ac:dyDescent="0.2">
      <c r="C36" s="12" t="str">
        <f>_xll.SNL.Clients.Office.Excel.Functions.SNLTable(1,'MGEE (2)'!F36:J36,'MGEE (2)'!C41:C113,'MGEE (2)'!F37:J37,,"Options:Curr=USD,Mag=SNLstandard,ConvMethod=SNLrecommended")</f>
        <v>SNLTable</v>
      </c>
      <c r="E36"/>
      <c r="F36" s="11">
        <f>F20</f>
        <v>4008754</v>
      </c>
      <c r="G36" s="54">
        <f>F20</f>
        <v>4008754</v>
      </c>
      <c r="H36" s="11">
        <f>F20</f>
        <v>4008754</v>
      </c>
      <c r="I36" s="11">
        <f>F20</f>
        <v>4008754</v>
      </c>
      <c r="J36" s="11">
        <f>F20</f>
        <v>4008754</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Madison Gas and Electric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50.128531978955898</v>
      </c>
      <c r="G42" s="55">
        <v>49.593867442515801</v>
      </c>
      <c r="H42" s="31">
        <v>47.560253889123103</v>
      </c>
      <c r="I42" s="14">
        <v>45.669464465072998</v>
      </c>
      <c r="J42" s="14">
        <v>46.429869348972602</v>
      </c>
      <c r="K42"/>
      <c r="L42"/>
      <c r="M42"/>
      <c r="N42"/>
      <c r="O42"/>
      <c r="P42" s="10"/>
      <c r="S42" s="25" t="s">
        <v>336</v>
      </c>
      <c r="T42" s="25">
        <v>4056935</v>
      </c>
      <c r="V42" s="8" t="str">
        <f>_xll.SNL.Clients.Office.Excel.Functions.SNLTable(1,'MGEE (2)'!X42,'MGEE (2)'!W48:W56,'MGEE (2)'!X43,,"Options:Curr=USD,Mag=SNLstandard,ConvMethod=SNLrecommended")</f>
        <v>SNLTable</v>
      </c>
      <c r="W42" s="3"/>
      <c r="X42" s="7">
        <f>F36</f>
        <v>4008754</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40.605004577509597</v>
      </c>
      <c r="G44" s="55">
        <v>40.819190722401999</v>
      </c>
      <c r="H44" s="31">
        <v>41.969021347731797</v>
      </c>
      <c r="I44" s="14">
        <v>42.549633299075701</v>
      </c>
      <c r="J44" s="14">
        <v>40.269797533856803</v>
      </c>
      <c r="K44"/>
      <c r="L44"/>
      <c r="M44"/>
      <c r="N44"/>
      <c r="O44"/>
      <c r="P44" s="10"/>
      <c r="S44" s="25" t="s">
        <v>409</v>
      </c>
      <c r="T44" s="25">
        <v>4024697</v>
      </c>
      <c r="V44" s="3"/>
      <c r="W44" s="3"/>
      <c r="X44" s="7">
        <v>1</v>
      </c>
    </row>
    <row r="45" spans="3:24" ht="11.25" customHeight="1" x14ac:dyDescent="0.2">
      <c r="C45" s="39">
        <v>18861</v>
      </c>
      <c r="D45" s="3" t="s">
        <v>164</v>
      </c>
      <c r="E45"/>
      <c r="F45" s="14">
        <v>39.881583444133199</v>
      </c>
      <c r="G45" s="55">
        <v>36.846607980065102</v>
      </c>
      <c r="H45" s="31">
        <v>40.420461881182597</v>
      </c>
      <c r="I45" s="14">
        <v>41.087743377646099</v>
      </c>
      <c r="J45" s="14">
        <v>37.584093442717297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4.5666653773256503</v>
      </c>
      <c r="G47" s="55">
        <v>4.3112811747339004</v>
      </c>
      <c r="H47" s="14">
        <v>4.4542194597179101</v>
      </c>
      <c r="I47" s="14">
        <v>5.1678099080923596</v>
      </c>
      <c r="J47" s="14">
        <v>6.1477784302211802</v>
      </c>
      <c r="K47"/>
      <c r="L47"/>
      <c r="M47"/>
      <c r="N47"/>
      <c r="O47"/>
      <c r="P47" s="10"/>
      <c r="S47" s="25" t="s">
        <v>216</v>
      </c>
      <c r="T47" s="25">
        <v>4056955</v>
      </c>
      <c r="V47" s="3"/>
      <c r="W47" s="3"/>
      <c r="X47" s="7"/>
    </row>
    <row r="48" spans="3:24" ht="11.25" customHeight="1" x14ac:dyDescent="0.2">
      <c r="C48" s="39">
        <v>18778</v>
      </c>
      <c r="D48" s="3" t="s">
        <v>198</v>
      </c>
      <c r="E48"/>
      <c r="F48" s="14">
        <v>4.5666653773256503</v>
      </c>
      <c r="G48" s="55">
        <v>4.3112811747339004</v>
      </c>
      <c r="H48" s="14">
        <v>4.4542194597179101</v>
      </c>
      <c r="I48" s="14">
        <v>5.1678099080923596</v>
      </c>
      <c r="J48" s="14">
        <v>6.1477784302211802</v>
      </c>
      <c r="K48" s="4"/>
      <c r="L48" s="4"/>
      <c r="M48" s="4"/>
      <c r="N48" s="4"/>
      <c r="O48" s="4"/>
      <c r="P48" s="44"/>
      <c r="Q48" s="44"/>
      <c r="S48" s="25" t="s">
        <v>5</v>
      </c>
      <c r="T48" s="25">
        <v>4022309</v>
      </c>
      <c r="V48" s="17" t="s">
        <v>175</v>
      </c>
      <c r="W48" s="114">
        <v>7597</v>
      </c>
      <c r="X48" s="20">
        <v>11439</v>
      </c>
    </row>
    <row r="49" spans="3:28" ht="11.25" customHeight="1" x14ac:dyDescent="0.2">
      <c r="C49" s="39">
        <v>7270</v>
      </c>
      <c r="D49" s="3" t="s">
        <v>149</v>
      </c>
      <c r="E49"/>
      <c r="F49" s="14">
        <v>8.4530286092824891</v>
      </c>
      <c r="G49" s="55">
        <v>8.4674731410202195</v>
      </c>
      <c r="H49" s="14">
        <v>7.98654210223064</v>
      </c>
      <c r="I49" s="14">
        <v>8.5911213851016708</v>
      </c>
      <c r="J49" s="14">
        <v>9.2470535357570895</v>
      </c>
      <c r="K49"/>
      <c r="L49"/>
      <c r="M49"/>
      <c r="N49"/>
      <c r="O49"/>
      <c r="P49" s="10"/>
      <c r="S49" s="25" t="s">
        <v>6</v>
      </c>
      <c r="T49" s="25">
        <v>4057038</v>
      </c>
      <c r="V49" s="17" t="s">
        <v>176</v>
      </c>
      <c r="W49" s="114">
        <v>7598</v>
      </c>
      <c r="X49" s="20">
        <v>55930</v>
      </c>
    </row>
    <row r="50" spans="3:28" ht="11.25" customHeight="1" x14ac:dyDescent="0.2">
      <c r="C50" s="39">
        <v>11512</v>
      </c>
      <c r="D50" s="3" t="s">
        <v>199</v>
      </c>
      <c r="E50"/>
      <c r="F50" s="14">
        <v>8.4530286092824891</v>
      </c>
      <c r="G50" s="55">
        <v>8.4674731410202195</v>
      </c>
      <c r="H50" s="14">
        <v>7.98654210223064</v>
      </c>
      <c r="I50" s="14">
        <v>8.5911213851016708</v>
      </c>
      <c r="J50" s="14">
        <v>9.2470535357570895</v>
      </c>
      <c r="K50"/>
      <c r="L50"/>
      <c r="M50"/>
      <c r="N50"/>
      <c r="O50"/>
      <c r="P50" s="10"/>
      <c r="S50" s="25" t="s">
        <v>270</v>
      </c>
      <c r="T50" s="25">
        <v>4135391</v>
      </c>
      <c r="V50" s="18" t="s">
        <v>177</v>
      </c>
      <c r="W50" s="115">
        <v>7599</v>
      </c>
      <c r="X50" s="20">
        <v>6309</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6250</v>
      </c>
    </row>
    <row r="52" spans="3:28" ht="11.25" customHeight="1" x14ac:dyDescent="0.2">
      <c r="C52" s="39">
        <v>18788</v>
      </c>
      <c r="D52" s="3" t="s">
        <v>211</v>
      </c>
      <c r="E52"/>
      <c r="F52" s="14">
        <v>3.0227259925746699</v>
      </c>
      <c r="G52" s="55">
        <v>2.8241833926109501</v>
      </c>
      <c r="H52" s="14">
        <v>2.7889614906960301</v>
      </c>
      <c r="I52" s="14">
        <v>2.5274970346940799</v>
      </c>
      <c r="J52" s="14">
        <v>2.1580911143154999</v>
      </c>
      <c r="K52"/>
      <c r="L52"/>
      <c r="M52"/>
      <c r="N52"/>
      <c r="O52"/>
      <c r="P52" s="10"/>
      <c r="S52" s="25" t="s">
        <v>7</v>
      </c>
      <c r="T52" s="25">
        <v>4007308</v>
      </c>
      <c r="V52" s="19" t="s">
        <v>179</v>
      </c>
      <c r="W52" s="114">
        <v>7601</v>
      </c>
      <c r="X52" s="20">
        <v>21278</v>
      </c>
    </row>
    <row r="53" spans="3:28" ht="11.25" customHeight="1" x14ac:dyDescent="0.2">
      <c r="C53" s="39">
        <v>18794</v>
      </c>
      <c r="D53" s="3" t="s">
        <v>200</v>
      </c>
      <c r="E53"/>
      <c r="F53" s="14">
        <v>8.2756593383844699</v>
      </c>
      <c r="G53" s="55">
        <v>7.9329582945605299</v>
      </c>
      <c r="H53" s="14">
        <v>7.07017038439378</v>
      </c>
      <c r="I53" s="14">
        <v>6.9543331603528804</v>
      </c>
      <c r="J53" s="14">
        <v>7.8958749500599303</v>
      </c>
      <c r="K53"/>
      <c r="L53"/>
      <c r="M53"/>
      <c r="N53"/>
      <c r="O53"/>
      <c r="P53" s="10"/>
      <c r="S53" s="25" t="s">
        <v>218</v>
      </c>
      <c r="T53" s="25">
        <v>4272394</v>
      </c>
      <c r="V53" s="17" t="s">
        <v>180</v>
      </c>
      <c r="W53" s="114">
        <v>7602</v>
      </c>
      <c r="X53" s="20">
        <v>573108</v>
      </c>
    </row>
    <row r="54" spans="3:28" ht="11.25" customHeight="1" x14ac:dyDescent="0.2">
      <c r="C54" s="39">
        <v>18792</v>
      </c>
      <c r="D54" s="3" t="s">
        <v>201</v>
      </c>
      <c r="E54"/>
      <c r="F54" s="14">
        <v>29.009562895487498</v>
      </c>
      <c r="G54" s="55">
        <v>29.663707751217601</v>
      </c>
      <c r="H54" s="14">
        <v>27.5292280829796</v>
      </c>
      <c r="I54" s="14">
        <v>27.8943527731813</v>
      </c>
      <c r="J54" s="14">
        <v>34.758127608672297</v>
      </c>
      <c r="K54"/>
      <c r="L54"/>
      <c r="M54"/>
      <c r="N54"/>
      <c r="O54"/>
      <c r="P54" s="10"/>
      <c r="S54" s="25" t="s">
        <v>8</v>
      </c>
      <c r="T54" s="25">
        <v>4006321</v>
      </c>
      <c r="V54" s="26" t="s">
        <v>184</v>
      </c>
      <c r="W54" s="116"/>
      <c r="X54" s="20"/>
    </row>
    <row r="55" spans="3:28" ht="11.25" customHeight="1" x14ac:dyDescent="0.2">
      <c r="C55" s="39">
        <v>11576</v>
      </c>
      <c r="D55" s="3" t="s">
        <v>202</v>
      </c>
      <c r="E55"/>
      <c r="F55" s="14">
        <v>6.3922908127354798</v>
      </c>
      <c r="G55" s="55">
        <v>8.0348532273073303</v>
      </c>
      <c r="H55" s="14">
        <v>6.1802617499382704</v>
      </c>
      <c r="I55" s="14">
        <v>7.9818370524130797</v>
      </c>
      <c r="J55" s="14">
        <v>7.1985617259288901</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57</v>
      </c>
    </row>
    <row r="57" spans="3:28" ht="11.25" customHeight="1" x14ac:dyDescent="0.2">
      <c r="C57" s="39">
        <v>6419</v>
      </c>
      <c r="D57" s="3" t="s">
        <v>165</v>
      </c>
      <c r="E57"/>
      <c r="F57" s="14">
        <v>1.6259170184787901</v>
      </c>
      <c r="G57" s="55">
        <v>0.87683200780273196</v>
      </c>
      <c r="H57" s="14">
        <v>1.2520211527796199</v>
      </c>
      <c r="I57" s="14">
        <v>1.3404861610129599</v>
      </c>
      <c r="J57" s="14">
        <v>1.4896487985212601</v>
      </c>
      <c r="K57"/>
      <c r="L57"/>
      <c r="M57"/>
      <c r="N57"/>
      <c r="O57"/>
      <c r="P57" s="10"/>
      <c r="S57" s="25" t="s">
        <v>339</v>
      </c>
      <c r="T57" s="25">
        <v>4963960</v>
      </c>
    </row>
    <row r="58" spans="3:28" ht="11.25" customHeight="1" x14ac:dyDescent="0.2">
      <c r="C58" s="39">
        <v>4963</v>
      </c>
      <c r="D58" s="3" t="s">
        <v>203</v>
      </c>
      <c r="E58"/>
      <c r="F58" s="14">
        <v>0.68364353408358303</v>
      </c>
      <c r="G58" s="55">
        <v>0.68973694717374201</v>
      </c>
      <c r="H58" s="14">
        <v>0.723217535227479</v>
      </c>
      <c r="I58" s="14">
        <v>0.74063292790768498</v>
      </c>
      <c r="J58" s="14">
        <v>0.67419489422763901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11439</v>
      </c>
      <c r="G61" s="56">
        <v>58337</v>
      </c>
      <c r="H61" s="13">
        <v>20547</v>
      </c>
      <c r="I61" s="13">
        <v>17553</v>
      </c>
      <c r="J61" s="13">
        <v>28452</v>
      </c>
      <c r="K61"/>
      <c r="L61"/>
      <c r="M61"/>
      <c r="N61"/>
      <c r="O61"/>
      <c r="P61" s="10"/>
      <c r="S61" s="25" t="s">
        <v>410</v>
      </c>
      <c r="T61" s="25">
        <v>4086899</v>
      </c>
      <c r="V61" s="28" t="s">
        <v>149</v>
      </c>
      <c r="X61" s="27">
        <f>IF(ISNUMBER(F49),F49,NA())</f>
        <v>8.4530286092824891</v>
      </c>
      <c r="Y61" s="27">
        <f>IF(ISNUMBER(G49),G49,NA())</f>
        <v>8.4674731410202195</v>
      </c>
      <c r="Z61" s="27">
        <f>IF(ISNUMBER(H49),H49,NA())</f>
        <v>7.98654210223064</v>
      </c>
      <c r="AA61" s="27">
        <f>IF(ISNUMBER(I49),I49,NA())</f>
        <v>8.5911213851016708</v>
      </c>
      <c r="AB61" s="27">
        <f>IF(ISNUMBER(J49),J49,NA())</f>
        <v>9.2470535357570895</v>
      </c>
    </row>
    <row r="62" spans="3:28" ht="11.25" customHeight="1" x14ac:dyDescent="0.2">
      <c r="C62" s="39">
        <v>7598</v>
      </c>
      <c r="D62" s="3" t="s">
        <v>205</v>
      </c>
      <c r="E62"/>
      <c r="F62" s="13">
        <v>55930</v>
      </c>
      <c r="G62" s="56">
        <v>6589</v>
      </c>
      <c r="H62" s="13">
        <v>6205</v>
      </c>
      <c r="I62" s="13">
        <v>19659</v>
      </c>
      <c r="J62" s="13">
        <v>4553</v>
      </c>
      <c r="K62"/>
      <c r="L62"/>
      <c r="M62"/>
      <c r="N62"/>
      <c r="O62"/>
      <c r="P62" s="10"/>
      <c r="S62" s="25" t="s">
        <v>11</v>
      </c>
      <c r="T62" s="25">
        <v>4056975</v>
      </c>
      <c r="V62" s="118" t="s">
        <v>188</v>
      </c>
    </row>
    <row r="63" spans="3:28" ht="11.25" customHeight="1" x14ac:dyDescent="0.2">
      <c r="C63" s="39">
        <v>7599</v>
      </c>
      <c r="D63" s="3" t="s">
        <v>206</v>
      </c>
      <c r="E63"/>
      <c r="F63" s="13">
        <v>6309</v>
      </c>
      <c r="G63" s="56">
        <v>55834</v>
      </c>
      <c r="H63" s="13">
        <v>6204</v>
      </c>
      <c r="I63" s="13">
        <v>4771</v>
      </c>
      <c r="J63" s="13">
        <v>19659</v>
      </c>
      <c r="K63"/>
      <c r="L63"/>
      <c r="M63"/>
      <c r="N63"/>
      <c r="O63"/>
      <c r="P63" s="10"/>
      <c r="S63" s="25" t="s">
        <v>271</v>
      </c>
      <c r="T63" s="25">
        <v>4098671</v>
      </c>
      <c r="V63" s="28" t="s">
        <v>189</v>
      </c>
    </row>
    <row r="64" spans="3:28" ht="11.25" customHeight="1" x14ac:dyDescent="0.2">
      <c r="C64" s="39">
        <v>7600</v>
      </c>
      <c r="D64" s="3" t="s">
        <v>207</v>
      </c>
      <c r="E64"/>
      <c r="F64" s="13">
        <v>6250</v>
      </c>
      <c r="G64" s="56">
        <v>6105</v>
      </c>
      <c r="H64" s="13">
        <v>36247</v>
      </c>
      <c r="I64" s="13">
        <v>4889</v>
      </c>
      <c r="J64" s="13">
        <v>4771</v>
      </c>
      <c r="K64"/>
      <c r="L64"/>
      <c r="M64"/>
      <c r="N64"/>
      <c r="O64"/>
      <c r="P64" s="10"/>
      <c r="S64" s="25" t="s">
        <v>396</v>
      </c>
      <c r="T64" s="25">
        <v>4545218</v>
      </c>
      <c r="V64" s="28" t="s">
        <v>190</v>
      </c>
    </row>
    <row r="65" spans="3:28" ht="11.25" customHeight="1" x14ac:dyDescent="0.2">
      <c r="C65" s="39">
        <v>7601</v>
      </c>
      <c r="D65" s="3" t="s">
        <v>208</v>
      </c>
      <c r="E65"/>
      <c r="F65" s="13">
        <v>21278</v>
      </c>
      <c r="G65" s="56">
        <v>6059</v>
      </c>
      <c r="H65" s="13">
        <v>5920</v>
      </c>
      <c r="I65" s="13">
        <v>35014</v>
      </c>
      <c r="J65" s="13">
        <v>4889</v>
      </c>
      <c r="K65"/>
      <c r="L65"/>
      <c r="M65"/>
      <c r="N65"/>
      <c r="O65"/>
      <c r="P65" s="10"/>
      <c r="S65" s="25" t="s">
        <v>219</v>
      </c>
      <c r="T65" s="25">
        <v>4057157</v>
      </c>
      <c r="V65" s="28" t="s">
        <v>165</v>
      </c>
      <c r="X65" s="27">
        <f>IF(ISNUMBER(F57),F57,NA())</f>
        <v>1.6259170184787901</v>
      </c>
      <c r="Y65" s="27">
        <f>IF(ISNUMBER(G57),G57,NA())</f>
        <v>0.87683200780273196</v>
      </c>
      <c r="Z65" s="27">
        <f>IF(ISNUMBER(H57),H57,NA())</f>
        <v>1.2520211527796199</v>
      </c>
      <c r="AA65" s="27">
        <f>IF(ISNUMBER(I57),I57,NA())</f>
        <v>1.3404861610129599</v>
      </c>
      <c r="AB65" s="27">
        <f>IF(ISNUMBER(J57),J57,NA())</f>
        <v>1.4896487985212601</v>
      </c>
    </row>
    <row r="66" spans="3:28" ht="11.25" customHeight="1" x14ac:dyDescent="0.2">
      <c r="C66" s="39">
        <v>7602</v>
      </c>
      <c r="D66" s="3" t="s">
        <v>209</v>
      </c>
      <c r="E66"/>
      <c r="F66" s="13">
        <v>573108</v>
      </c>
      <c r="G66" s="56">
        <v>493602</v>
      </c>
      <c r="H66" s="13">
        <v>518942</v>
      </c>
      <c r="I66" s="13">
        <v>433545</v>
      </c>
      <c r="J66" s="13">
        <v>368559</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50.128531978955898</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606584</v>
      </c>
      <c r="G69" s="56">
        <v>538633</v>
      </c>
      <c r="H69" s="13">
        <v>568855</v>
      </c>
      <c r="I69" s="13">
        <v>559768</v>
      </c>
      <c r="J69" s="13">
        <v>563111</v>
      </c>
      <c r="K69" s="4"/>
      <c r="L69" s="4"/>
      <c r="M69" s="4"/>
      <c r="N69"/>
      <c r="O69"/>
      <c r="P69" s="10"/>
      <c r="S69" s="25" t="s">
        <v>341</v>
      </c>
      <c r="T69" s="25">
        <v>4057049</v>
      </c>
      <c r="V69" s="28" t="str">
        <f>"Total Debt -"</f>
        <v>Total Debt -</v>
      </c>
      <c r="X69" s="47">
        <f>F44</f>
        <v>40.605004577509597</v>
      </c>
    </row>
    <row r="70" spans="3:28" ht="11.25" customHeight="1" x14ac:dyDescent="0.2">
      <c r="C70" s="39">
        <v>18630</v>
      </c>
      <c r="D70" s="3" t="s">
        <v>136</v>
      </c>
      <c r="F70" s="13">
        <v>94028</v>
      </c>
      <c r="G70" s="56">
        <v>84567</v>
      </c>
      <c r="H70" s="13">
        <v>93428</v>
      </c>
      <c r="I70" s="13">
        <v>106948</v>
      </c>
      <c r="J70" s="13">
        <v>111723</v>
      </c>
      <c r="K70"/>
      <c r="L70"/>
      <c r="M70"/>
      <c r="N70"/>
      <c r="O70"/>
      <c r="P70" s="10"/>
      <c r="S70" s="25" t="s">
        <v>14</v>
      </c>
      <c r="T70" s="25">
        <v>4010420</v>
      </c>
      <c r="V70" s="118" t="s">
        <v>212</v>
      </c>
    </row>
    <row r="71" spans="3:28" ht="11.25" customHeight="1" x14ac:dyDescent="0.2">
      <c r="C71" s="39">
        <v>18631</v>
      </c>
      <c r="D71" s="3" t="s">
        <v>137</v>
      </c>
      <c r="F71" s="13">
        <v>99690</v>
      </c>
      <c r="G71" s="56">
        <v>63697</v>
      </c>
      <c r="H71" s="13">
        <v>79775</v>
      </c>
      <c r="I71" s="13">
        <v>84968</v>
      </c>
      <c r="J71" s="13">
        <v>76652</v>
      </c>
      <c r="K71"/>
      <c r="L71"/>
      <c r="M71"/>
      <c r="N71"/>
      <c r="O71"/>
      <c r="P71" s="10"/>
      <c r="S71" s="25" t="s">
        <v>15</v>
      </c>
      <c r="T71" s="25">
        <v>4065694</v>
      </c>
      <c r="V71" s="28" t="s">
        <v>211</v>
      </c>
      <c r="X71" s="27">
        <f>IF(ISNUMBER(F52),F52,NA())</f>
        <v>3.0227259925746699</v>
      </c>
      <c r="Y71" s="27">
        <f>IF(ISNUMBER(G52),G52,NA())</f>
        <v>2.8241833926109501</v>
      </c>
      <c r="Z71" s="27">
        <f>IF(ISNUMBER(H52),H52,NA())</f>
        <v>2.7889614906960301</v>
      </c>
      <c r="AA71" s="27">
        <f>IF(ISNUMBER(I52),I52,NA())</f>
        <v>2.5274970346940799</v>
      </c>
      <c r="AB71" s="27">
        <f>IF(ISNUMBER(J52),J52,NA())</f>
        <v>2.1580911143154999</v>
      </c>
    </row>
    <row r="72" spans="3:28" ht="11.25" customHeight="1" x14ac:dyDescent="0.2">
      <c r="C72" s="39">
        <v>18632</v>
      </c>
      <c r="D72" s="3" t="s">
        <v>138</v>
      </c>
      <c r="E72" s="5"/>
      <c r="F72" s="13">
        <v>196352</v>
      </c>
      <c r="G72" s="56">
        <v>183650</v>
      </c>
      <c r="H72" s="13">
        <v>191040</v>
      </c>
      <c r="I72" s="13">
        <v>176762</v>
      </c>
      <c r="J72" s="13">
        <v>176729</v>
      </c>
      <c r="K72"/>
      <c r="L72"/>
      <c r="M72"/>
      <c r="N72"/>
      <c r="O72"/>
      <c r="P72" s="10"/>
      <c r="S72" s="25" t="s">
        <v>272</v>
      </c>
      <c r="T72" s="25">
        <v>4082886</v>
      </c>
    </row>
    <row r="73" spans="3:28" ht="11.25" customHeight="1" x14ac:dyDescent="0.2">
      <c r="C73" s="39">
        <v>18636</v>
      </c>
      <c r="D73" s="3" t="s">
        <v>139</v>
      </c>
      <c r="F73" s="13">
        <v>79183</v>
      </c>
      <c r="G73" s="56">
        <v>75988</v>
      </c>
      <c r="H73" s="13">
        <v>72962</v>
      </c>
      <c r="I73" s="13">
        <v>56412</v>
      </c>
      <c r="J73" s="13">
        <v>53077</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488522</v>
      </c>
      <c r="G75" s="56">
        <v>427652</v>
      </c>
      <c r="H75" s="13">
        <v>457063</v>
      </c>
      <c r="I75" s="13">
        <v>444500</v>
      </c>
      <c r="J75" s="13">
        <v>437475</v>
      </c>
      <c r="K75"/>
      <c r="L75"/>
      <c r="M75"/>
      <c r="N75"/>
      <c r="O75"/>
      <c r="P75" s="10"/>
      <c r="S75" s="25" t="s">
        <v>16</v>
      </c>
      <c r="T75" s="25">
        <v>4056958</v>
      </c>
    </row>
    <row r="76" spans="3:28" ht="11.25" customHeight="1" x14ac:dyDescent="0.2">
      <c r="C76" s="39">
        <v>6200</v>
      </c>
      <c r="D76" s="3" t="s">
        <v>142</v>
      </c>
      <c r="F76" s="13">
        <v>204166</v>
      </c>
      <c r="G76" s="56">
        <v>200188</v>
      </c>
      <c r="H76" s="13">
        <v>194057</v>
      </c>
      <c r="I76" s="13">
        <v>182106</v>
      </c>
      <c r="J76" s="13">
        <v>185163</v>
      </c>
      <c r="K76"/>
      <c r="L76"/>
      <c r="M76"/>
      <c r="N76"/>
      <c r="O76"/>
      <c r="P76" s="10"/>
      <c r="S76" s="25" t="s">
        <v>313</v>
      </c>
      <c r="T76" s="25">
        <v>4246977</v>
      </c>
    </row>
    <row r="77" spans="3:28" ht="11.25" customHeight="1" x14ac:dyDescent="0.2">
      <c r="C77" s="39">
        <v>28017</v>
      </c>
      <c r="D77" s="3" t="s">
        <v>151</v>
      </c>
      <c r="E77"/>
      <c r="F77" s="13">
        <v>204166</v>
      </c>
      <c r="G77" s="56">
        <v>200188</v>
      </c>
      <c r="H77" s="13">
        <v>194057</v>
      </c>
      <c r="I77" s="13">
        <v>182106</v>
      </c>
      <c r="J77" s="13">
        <v>185163</v>
      </c>
      <c r="K77"/>
      <c r="L77"/>
      <c r="M77"/>
      <c r="N77"/>
      <c r="O77"/>
      <c r="P77" s="10"/>
      <c r="S77" s="25" t="s">
        <v>273</v>
      </c>
      <c r="T77" s="25">
        <v>4142320</v>
      </c>
    </row>
    <row r="78" spans="3:28" ht="11.25" customHeight="1" x14ac:dyDescent="0.2">
      <c r="C78" s="39">
        <v>4424</v>
      </c>
      <c r="D78" s="3" t="s">
        <v>143</v>
      </c>
      <c r="F78" s="13">
        <v>103030</v>
      </c>
      <c r="G78" s="56">
        <v>102358</v>
      </c>
      <c r="H78" s="13">
        <v>98197</v>
      </c>
      <c r="I78" s="13">
        <v>104497</v>
      </c>
      <c r="J78" s="13">
        <v>112062</v>
      </c>
      <c r="K78"/>
      <c r="L78"/>
      <c r="M78"/>
      <c r="N78"/>
      <c r="O78"/>
      <c r="P78" s="10"/>
      <c r="S78" s="25" t="s">
        <v>274</v>
      </c>
      <c r="T78" s="25">
        <v>4237697</v>
      </c>
    </row>
    <row r="79" spans="3:28" ht="11.25" customHeight="1" x14ac:dyDescent="0.2">
      <c r="C79" s="39">
        <v>4427</v>
      </c>
      <c r="D79" s="3" t="s">
        <v>144</v>
      </c>
      <c r="F79" s="13">
        <v>2248</v>
      </c>
      <c r="G79" s="56">
        <v>16835</v>
      </c>
      <c r="H79" s="13">
        <v>17418</v>
      </c>
      <c r="I79" s="13">
        <v>25461</v>
      </c>
      <c r="J79" s="13">
        <v>18990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100782</v>
      </c>
      <c r="G81" s="93">
        <v>85523</v>
      </c>
      <c r="H81" s="92">
        <v>80779</v>
      </c>
      <c r="I81" s="92">
        <v>79036</v>
      </c>
      <c r="J81" s="92">
        <v>93072</v>
      </c>
      <c r="K81"/>
      <c r="L81"/>
      <c r="M81"/>
      <c r="N81"/>
      <c r="O81"/>
      <c r="P81" s="10"/>
      <c r="S81" s="25" t="s">
        <v>276</v>
      </c>
      <c r="T81" s="25">
        <v>4276419</v>
      </c>
    </row>
    <row r="82" spans="3:20" ht="11.25" customHeight="1" x14ac:dyDescent="0.2">
      <c r="C82" s="39">
        <v>833</v>
      </c>
      <c r="D82" s="94" t="s">
        <v>147</v>
      </c>
      <c r="E82" s="95"/>
      <c r="F82" s="96">
        <v>100782</v>
      </c>
      <c r="G82" s="97">
        <v>85523</v>
      </c>
      <c r="H82" s="96">
        <v>80779</v>
      </c>
      <c r="I82" s="96">
        <v>79036</v>
      </c>
      <c r="J82" s="96">
        <v>93072</v>
      </c>
      <c r="K82"/>
      <c r="L82"/>
      <c r="M82"/>
      <c r="N82"/>
      <c r="O82"/>
      <c r="P82" s="10"/>
      <c r="S82" s="25" t="s">
        <v>17</v>
      </c>
      <c r="T82" s="25">
        <v>4057059</v>
      </c>
    </row>
    <row r="83" spans="3:20" ht="11.25" customHeight="1" x14ac:dyDescent="0.2">
      <c r="C83" s="39">
        <v>47814</v>
      </c>
      <c r="D83" s="32" t="s">
        <v>191</v>
      </c>
      <c r="F83" s="13">
        <v>22391</v>
      </c>
      <c r="G83" s="56">
        <v>22393</v>
      </c>
      <c r="H83" s="13">
        <v>22349</v>
      </c>
      <c r="I83" s="13">
        <v>22552</v>
      </c>
      <c r="J83" s="13">
        <v>43237</v>
      </c>
      <c r="K83" s="16"/>
      <c r="L83"/>
      <c r="M83"/>
      <c r="N83"/>
      <c r="O83"/>
      <c r="P83" s="10"/>
      <c r="S83" s="25" t="s">
        <v>18</v>
      </c>
      <c r="T83" s="25">
        <v>4057141</v>
      </c>
    </row>
    <row r="84" spans="3:20" ht="11.25" customHeight="1" x14ac:dyDescent="0.2">
      <c r="C84" s="39">
        <v>47813</v>
      </c>
      <c r="D84" s="29" t="s">
        <v>192</v>
      </c>
      <c r="E84"/>
      <c r="F84" s="13">
        <v>78391</v>
      </c>
      <c r="G84" s="56">
        <v>63130</v>
      </c>
      <c r="H84" s="13">
        <v>58430</v>
      </c>
      <c r="I84" s="13">
        <v>56484</v>
      </c>
      <c r="J84" s="13">
        <v>49835</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187943</v>
      </c>
      <c r="G87" s="56">
        <v>169012</v>
      </c>
      <c r="H87" s="13">
        <v>160285</v>
      </c>
      <c r="I87" s="13">
        <v>162294</v>
      </c>
      <c r="J87" s="13">
        <v>185357</v>
      </c>
      <c r="K87"/>
      <c r="L87"/>
      <c r="M87"/>
      <c r="N87"/>
      <c r="O87"/>
      <c r="P87" s="10"/>
      <c r="S87" s="25" t="s">
        <v>21</v>
      </c>
      <c r="T87" s="25">
        <v>4057039</v>
      </c>
    </row>
    <row r="88" spans="3:20" ht="11.25" customHeight="1" x14ac:dyDescent="0.2">
      <c r="C88" s="39">
        <v>18807</v>
      </c>
      <c r="D88" s="3" t="s">
        <v>153</v>
      </c>
      <c r="E88"/>
      <c r="F88" s="13">
        <v>1800963</v>
      </c>
      <c r="G88" s="56">
        <v>1755001</v>
      </c>
      <c r="H88" s="13">
        <v>1643382</v>
      </c>
      <c r="I88" s="13">
        <v>1509466</v>
      </c>
      <c r="J88" s="13">
        <v>1341385</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v>230</v>
      </c>
      <c r="G90" s="56">
        <v>603</v>
      </c>
      <c r="H90" s="13">
        <v>209</v>
      </c>
      <c r="I90" s="13">
        <v>388</v>
      </c>
      <c r="J90" s="13">
        <v>409</v>
      </c>
      <c r="K90"/>
      <c r="L90"/>
      <c r="M90"/>
      <c r="N90"/>
      <c r="O90"/>
      <c r="P90" s="10"/>
      <c r="S90" s="25" t="s">
        <v>290</v>
      </c>
      <c r="T90" s="25">
        <v>4056937</v>
      </c>
    </row>
    <row r="91" spans="3:20" ht="11.25" customHeight="1" x14ac:dyDescent="0.2">
      <c r="C91" s="39">
        <v>3706</v>
      </c>
      <c r="D91" s="23" t="s">
        <v>156</v>
      </c>
      <c r="E91" s="10"/>
      <c r="F91" s="92">
        <v>101400</v>
      </c>
      <c r="G91" s="93">
        <v>35200</v>
      </c>
      <c r="H91" s="92">
        <v>0</v>
      </c>
      <c r="I91" s="92">
        <v>0</v>
      </c>
      <c r="J91" s="92">
        <v>0</v>
      </c>
      <c r="K91"/>
      <c r="L91"/>
      <c r="M91"/>
      <c r="N91"/>
      <c r="O91"/>
      <c r="P91" s="10"/>
      <c r="S91" s="25" t="s">
        <v>23</v>
      </c>
      <c r="T91" s="25">
        <v>4056982</v>
      </c>
    </row>
    <row r="92" spans="3:20" ht="11.25" customHeight="1" x14ac:dyDescent="0.2">
      <c r="C92" s="39">
        <v>220</v>
      </c>
      <c r="D92" s="98" t="s">
        <v>157</v>
      </c>
      <c r="E92" s="95"/>
      <c r="F92" s="96">
        <v>2262775</v>
      </c>
      <c r="G92" s="97">
        <v>2119971</v>
      </c>
      <c r="H92" s="96">
        <v>1973477</v>
      </c>
      <c r="I92" s="96">
        <v>1834891</v>
      </c>
      <c r="J92" s="96">
        <v>1684041</v>
      </c>
      <c r="K92"/>
      <c r="L92"/>
      <c r="M92"/>
      <c r="N92"/>
      <c r="O92"/>
      <c r="P92" s="10"/>
      <c r="S92" s="25" t="s">
        <v>24</v>
      </c>
      <c r="T92" s="25">
        <v>4004172</v>
      </c>
    </row>
    <row r="93" spans="3:20" ht="11.25" customHeight="1" x14ac:dyDescent="0.2">
      <c r="C93" s="39">
        <v>6361</v>
      </c>
      <c r="D93" s="3" t="s">
        <v>158</v>
      </c>
      <c r="E93"/>
      <c r="F93" s="13">
        <v>115592</v>
      </c>
      <c r="G93" s="56">
        <v>192753</v>
      </c>
      <c r="H93" s="13">
        <v>128021</v>
      </c>
      <c r="I93" s="13">
        <v>121071</v>
      </c>
      <c r="J93" s="13">
        <v>124430</v>
      </c>
      <c r="K93"/>
      <c r="L93"/>
      <c r="M93"/>
      <c r="N93"/>
      <c r="O93"/>
      <c r="P93" s="10"/>
      <c r="S93" s="25" t="s">
        <v>25</v>
      </c>
      <c r="T93" s="25">
        <v>4000672</v>
      </c>
    </row>
    <row r="94" spans="3:20" ht="11.25" customHeight="1" x14ac:dyDescent="0.2">
      <c r="C94" s="39">
        <v>6148</v>
      </c>
      <c r="D94" s="3" t="s">
        <v>159</v>
      </c>
      <c r="E94"/>
      <c r="F94" s="13">
        <v>639498</v>
      </c>
      <c r="G94" s="56">
        <v>542675</v>
      </c>
      <c r="H94" s="13">
        <v>541616</v>
      </c>
      <c r="I94" s="13">
        <v>493343</v>
      </c>
      <c r="J94" s="13">
        <v>398161</v>
      </c>
      <c r="K94"/>
      <c r="L94"/>
      <c r="M94"/>
      <c r="N94"/>
      <c r="O94"/>
      <c r="P94" s="10"/>
      <c r="S94" s="25" t="s">
        <v>26</v>
      </c>
      <c r="T94" s="25">
        <v>4059402</v>
      </c>
    </row>
    <row r="95" spans="3:20" ht="11.25" customHeight="1" x14ac:dyDescent="0.2">
      <c r="C95" s="39">
        <v>18082</v>
      </c>
      <c r="D95" s="3" t="s">
        <v>160</v>
      </c>
      <c r="E95"/>
      <c r="F95" s="13">
        <v>84187</v>
      </c>
      <c r="G95" s="56">
        <v>66333</v>
      </c>
      <c r="H95" s="13">
        <v>62477</v>
      </c>
      <c r="I95" s="13">
        <v>68132</v>
      </c>
      <c r="J95" s="13">
        <v>69041</v>
      </c>
      <c r="K95"/>
      <c r="L95"/>
      <c r="M95"/>
      <c r="N95"/>
      <c r="O95"/>
      <c r="P95" s="10"/>
      <c r="S95" s="25" t="s">
        <v>27</v>
      </c>
      <c r="T95" s="25">
        <v>4057080</v>
      </c>
    </row>
    <row r="96" spans="3:20" ht="11.25" customHeight="1" x14ac:dyDescent="0.2">
      <c r="C96" s="39">
        <v>845</v>
      </c>
      <c r="D96" s="3" t="s">
        <v>174</v>
      </c>
      <c r="E96"/>
      <c r="F96" s="13">
        <v>651098</v>
      </c>
      <c r="G96" s="56">
        <v>601183</v>
      </c>
      <c r="H96" s="13">
        <v>562366</v>
      </c>
      <c r="I96" s="13">
        <v>510896</v>
      </c>
      <c r="J96" s="13">
        <v>426613</v>
      </c>
      <c r="K96"/>
      <c r="L96"/>
      <c r="M96"/>
      <c r="N96"/>
      <c r="O96"/>
      <c r="P96" s="10"/>
      <c r="S96" s="25" t="s">
        <v>28</v>
      </c>
      <c r="T96" s="25">
        <v>4057041</v>
      </c>
    </row>
    <row r="97" spans="3:20" ht="11.25" customHeight="1" x14ac:dyDescent="0.2">
      <c r="C97" s="39">
        <v>49691</v>
      </c>
      <c r="D97" s="32" t="s">
        <v>193</v>
      </c>
      <c r="E97"/>
      <c r="F97" s="13">
        <v>803807</v>
      </c>
      <c r="G97" s="56">
        <v>730416</v>
      </c>
      <c r="H97" s="13">
        <v>637286</v>
      </c>
      <c r="I97" s="13">
        <v>548356</v>
      </c>
      <c r="J97" s="13">
        <v>491872</v>
      </c>
      <c r="K97"/>
      <c r="L97"/>
      <c r="M97"/>
      <c r="N97"/>
      <c r="O97"/>
      <c r="P97" s="10"/>
      <c r="S97" s="25" t="s">
        <v>432</v>
      </c>
      <c r="T97" s="25">
        <v>4072145</v>
      </c>
    </row>
    <row r="98" spans="3:20" ht="11.25" customHeight="1" x14ac:dyDescent="0.2">
      <c r="C98" s="48">
        <v>47772</v>
      </c>
      <c r="D98" s="99" t="s">
        <v>194</v>
      </c>
      <c r="E98" s="10"/>
      <c r="F98" s="92">
        <v>148587</v>
      </c>
      <c r="G98" s="93">
        <v>141196</v>
      </c>
      <c r="H98" s="92">
        <v>140303</v>
      </c>
      <c r="I98" s="92">
        <v>141454</v>
      </c>
      <c r="J98" s="92">
        <v>140902</v>
      </c>
      <c r="K98"/>
      <c r="L98"/>
      <c r="M98"/>
      <c r="N98"/>
      <c r="O98"/>
      <c r="P98" s="10"/>
      <c r="S98" s="25" t="s">
        <v>29</v>
      </c>
      <c r="T98" s="25">
        <v>4057081</v>
      </c>
    </row>
    <row r="99" spans="3:20" ht="11.25" customHeight="1" x14ac:dyDescent="0.2">
      <c r="C99" s="39">
        <v>3800</v>
      </c>
      <c r="D99" s="94" t="s">
        <v>161</v>
      </c>
      <c r="E99" s="95"/>
      <c r="F99" s="96">
        <v>952394</v>
      </c>
      <c r="G99" s="97">
        <v>871612</v>
      </c>
      <c r="H99" s="96">
        <v>777589</v>
      </c>
      <c r="I99" s="96">
        <v>689810</v>
      </c>
      <c r="J99" s="96">
        <v>632774</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1603492</v>
      </c>
      <c r="G101" s="56">
        <v>1472795</v>
      </c>
      <c r="H101" s="13">
        <v>1339955</v>
      </c>
      <c r="I101" s="13">
        <v>1200706</v>
      </c>
      <c r="J101" s="13">
        <v>1059387</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130240</v>
      </c>
      <c r="G104" s="56">
        <v>166318</v>
      </c>
      <c r="H104" s="13">
        <v>125870</v>
      </c>
      <c r="I104" s="13">
        <v>147994</v>
      </c>
      <c r="J104" s="13">
        <v>124120</v>
      </c>
      <c r="K104"/>
      <c r="L104"/>
      <c r="M104"/>
      <c r="N104"/>
      <c r="O104"/>
      <c r="P104" s="10"/>
      <c r="S104" s="25" t="s">
        <v>411</v>
      </c>
      <c r="T104" s="25">
        <v>4057043</v>
      </c>
    </row>
    <row r="105" spans="3:20" ht="11.25" customHeight="1" x14ac:dyDescent="0.2">
      <c r="C105" s="39">
        <v>4993</v>
      </c>
      <c r="D105" s="3" t="s">
        <v>169</v>
      </c>
      <c r="E105"/>
      <c r="F105" s="13">
        <v>-154878</v>
      </c>
      <c r="G105" s="56">
        <v>-205261</v>
      </c>
      <c r="H105" s="13">
        <v>-164818</v>
      </c>
      <c r="I105" s="13">
        <v>-213302</v>
      </c>
      <c r="J105" s="13">
        <v>-106572</v>
      </c>
      <c r="K105"/>
      <c r="L105"/>
      <c r="M105"/>
      <c r="N105"/>
      <c r="O105"/>
      <c r="P105" s="10"/>
      <c r="S105" s="25" t="s">
        <v>262</v>
      </c>
      <c r="T105" s="25">
        <v>4057083</v>
      </c>
    </row>
    <row r="106" spans="3:20" ht="11.25" customHeight="1" x14ac:dyDescent="0.2">
      <c r="C106" s="39">
        <v>4992</v>
      </c>
      <c r="D106" s="3" t="s">
        <v>170</v>
      </c>
      <c r="E106"/>
      <c r="F106" s="13">
        <v>26032</v>
      </c>
      <c r="G106" s="56">
        <v>39818</v>
      </c>
      <c r="H106" s="13">
        <v>37807</v>
      </c>
      <c r="I106" s="13">
        <v>61885</v>
      </c>
      <c r="J106" s="13">
        <v>-23897</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1394</v>
      </c>
      <c r="G108" s="56">
        <v>875</v>
      </c>
      <c r="H108" s="13">
        <v>-1141</v>
      </c>
      <c r="I108" s="13">
        <v>-3423</v>
      </c>
      <c r="J108" s="13">
        <v>-6349</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4.5913566396929397</v>
      </c>
      <c r="G111" s="55">
        <v>4.2253945605388097</v>
      </c>
      <c r="H111" s="14">
        <v>4.2702513680383198</v>
      </c>
      <c r="I111" s="14">
        <v>4.5303000644557203</v>
      </c>
      <c r="J111" s="14">
        <v>5.7179749483802897</v>
      </c>
      <c r="K111"/>
      <c r="L111"/>
      <c r="M111"/>
      <c r="N111"/>
      <c r="O111"/>
      <c r="P111" s="10"/>
      <c r="S111" s="25" t="s">
        <v>292</v>
      </c>
      <c r="T111" s="25">
        <v>4062444</v>
      </c>
    </row>
    <row r="112" spans="3:20" ht="11.25" customHeight="1" x14ac:dyDescent="0.2">
      <c r="C112" s="39">
        <v>284</v>
      </c>
      <c r="D112" s="3" t="s">
        <v>167</v>
      </c>
      <c r="E112"/>
      <c r="F112" s="14">
        <v>10.9555476442181</v>
      </c>
      <c r="G112" s="55">
        <v>10.2959949569212</v>
      </c>
      <c r="H112" s="14">
        <v>11.180575343778701</v>
      </c>
      <c r="I112" s="14">
        <v>11.9955803519934</v>
      </c>
      <c r="J112" s="14">
        <v>15.3385750404129</v>
      </c>
      <c r="K112"/>
      <c r="L112"/>
      <c r="M112"/>
      <c r="N112"/>
      <c r="O112"/>
      <c r="P112" s="10"/>
      <c r="S112" s="25" t="s">
        <v>36</v>
      </c>
      <c r="T112" s="25">
        <v>4057103</v>
      </c>
    </row>
    <row r="113" spans="2:20" ht="11.25" customHeight="1" x14ac:dyDescent="0.2">
      <c r="C113" s="39">
        <v>18791</v>
      </c>
      <c r="D113" s="76" t="s">
        <v>173</v>
      </c>
      <c r="E113" s="61"/>
      <c r="F113" s="100">
        <v>6.55682297718129</v>
      </c>
      <c r="G113" s="101">
        <v>6.12624112560718</v>
      </c>
      <c r="H113" s="100">
        <v>6.39220201839957</v>
      </c>
      <c r="I113" s="100">
        <v>7.0621556324021801</v>
      </c>
      <c r="J113" s="100">
        <v>9.24817353242927</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8ACD33C4-6D08-4358-9B8A-D58FF50E82E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6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F00A-B6FC-4164-8987-990DE7101E4D}">
  <sheetPr codeName="Sheet27">
    <outlinePr summaryRight="0"/>
    <pageSetUpPr autoPageBreaks="0"/>
  </sheetPr>
  <dimension ref="A1:AB460"/>
  <sheetViews>
    <sheetView showGridLines="0" topLeftCell="A28"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230</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NextEra Energy,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_xll.SNL.Clients.Office.Excel.Functions.SNLTable(1,NEE!F20:G20,NEE!C24:C35,NEE!F21:G21,,"Options:Curr=USD,Mag=SNLstandard,ConvMethod=SNLrecommended")</f>
        <v>SNLTable</v>
      </c>
      <c r="D20" s="10"/>
      <c r="E20" s="10"/>
      <c r="F20" s="22">
        <f>VLOOKUP(V40,S:T,2,FALSE)</f>
        <v>3010401</v>
      </c>
      <c r="G20" s="51">
        <f>F20</f>
        <v>3010401</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286</v>
      </c>
      <c r="H24" s="129"/>
      <c r="I24"/>
      <c r="J24"/>
      <c r="K24"/>
      <c r="L24"/>
      <c r="M24"/>
      <c r="N24"/>
      <c r="O24"/>
      <c r="P24" s="10"/>
      <c r="V24" t="str">
        <f>SUBSTITUTE(Company_Name,"&amp;","&amp;amp;")</f>
        <v>NextEra Energy, Inc.</v>
      </c>
    </row>
    <row r="25" spans="3:27" ht="11.25" customHeight="1" x14ac:dyDescent="0.2">
      <c r="C25" s="39">
        <v>44942</v>
      </c>
      <c r="D25" s="23" t="s">
        <v>127</v>
      </c>
      <c r="E25" s="10"/>
      <c r="F25" s="74" t="s">
        <v>375</v>
      </c>
      <c r="G25" s="75" t="s">
        <v>182</v>
      </c>
      <c r="H25" s="129"/>
      <c r="I25"/>
      <c r="J25"/>
      <c r="K25"/>
      <c r="L25"/>
      <c r="M25"/>
      <c r="N25"/>
      <c r="O25"/>
      <c r="P25" s="10"/>
    </row>
    <row r="26" spans="3:27" ht="11.25" customHeight="1" x14ac:dyDescent="0.2">
      <c r="C26" s="39">
        <v>44944</v>
      </c>
      <c r="D26" s="76" t="s">
        <v>126</v>
      </c>
      <c r="E26" s="61"/>
      <c r="F26" s="77">
        <v>40248</v>
      </c>
      <c r="G26" s="78">
        <v>44403</v>
      </c>
      <c r="H26" s="130"/>
      <c r="I26" s="10"/>
      <c r="J26"/>
      <c r="K26"/>
      <c r="L26"/>
      <c r="M26"/>
      <c r="N26" s="4"/>
      <c r="O26" s="4"/>
      <c r="P26" s="44"/>
      <c r="Q26" s="44"/>
    </row>
    <row r="27" spans="3:27" ht="11.25" customHeight="1" x14ac:dyDescent="0.2">
      <c r="C27" s="39">
        <v>44949</v>
      </c>
      <c r="D27" s="2" t="s">
        <v>131</v>
      </c>
      <c r="E27"/>
      <c r="F27" s="24" t="s">
        <v>381</v>
      </c>
      <c r="G27" s="52" t="s">
        <v>374</v>
      </c>
      <c r="H27" s="129"/>
      <c r="I27"/>
      <c r="J27"/>
      <c r="K27"/>
      <c r="L27"/>
      <c r="M27"/>
      <c r="N27"/>
      <c r="O27"/>
      <c r="P27" s="10"/>
    </row>
    <row r="28" spans="3:27" ht="11.25" customHeight="1" x14ac:dyDescent="0.2">
      <c r="C28" s="39">
        <v>44950</v>
      </c>
      <c r="D28" s="3" t="s">
        <v>127</v>
      </c>
      <c r="E28"/>
      <c r="F28" s="24" t="s">
        <v>383</v>
      </c>
      <c r="G28" s="52" t="s">
        <v>374</v>
      </c>
      <c r="H28" s="129"/>
      <c r="I28"/>
      <c r="J28"/>
      <c r="K28"/>
      <c r="L28"/>
      <c r="M28"/>
      <c r="N28"/>
      <c r="O28"/>
      <c r="P28" s="10"/>
    </row>
    <row r="29" spans="3:27" ht="11.25" customHeight="1" x14ac:dyDescent="0.2">
      <c r="C29" s="48">
        <v>44952</v>
      </c>
      <c r="D29" s="76" t="s">
        <v>126</v>
      </c>
      <c r="E29" s="61"/>
      <c r="F29" s="77">
        <v>41032</v>
      </c>
      <c r="G29" s="78"/>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_xll.SNL.Clients.Office.Excel.Functions.SNLTable(1,NEE!F36:J36,NEE!C41:C113,NEE!F37:J37,,"Options:Curr=USD,Mag=SNLstandard,ConvMethod=SNLrecommended")</f>
        <v>SNLTable</v>
      </c>
      <c r="E36"/>
      <c r="F36" s="11">
        <f>F20</f>
        <v>3010401</v>
      </c>
      <c r="G36" s="54">
        <f>F20</f>
        <v>3010401</v>
      </c>
      <c r="H36" s="11">
        <f>F20</f>
        <v>3010401</v>
      </c>
      <c r="I36" s="11">
        <f>F20</f>
        <v>3010401</v>
      </c>
      <c r="J36" s="11">
        <f>F20</f>
        <v>3010401</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NextEra Energy,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36.742353161944102</v>
      </c>
      <c r="G42" s="55">
        <v>38.974222127341598</v>
      </c>
      <c r="H42" s="31">
        <v>43.543490539395599</v>
      </c>
      <c r="I42" s="14">
        <v>45.046637729725497</v>
      </c>
      <c r="J42" s="14">
        <v>43.588872765445103</v>
      </c>
      <c r="K42"/>
      <c r="L42"/>
      <c r="M42"/>
      <c r="N42"/>
      <c r="O42"/>
      <c r="P42" s="10"/>
      <c r="S42" s="25" t="s">
        <v>336</v>
      </c>
      <c r="T42" s="25">
        <v>4056935</v>
      </c>
      <c r="V42" s="8" t="str">
        <f>_xll.SNL.Clients.Office.Excel.Functions.SNLTable(1,NEE!X42,NEE!W48:W56,NEE!X43,,"Options:Curr=USD,Mag=SNLstandard,ConvMethod=SNLrecommended")</f>
        <v>SNLTable</v>
      </c>
      <c r="W42" s="3"/>
      <c r="X42" s="7">
        <f>F36</f>
        <v>3010401</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54.895260293725499</v>
      </c>
      <c r="G44" s="55">
        <v>52.042482788066401</v>
      </c>
      <c r="H44" s="31">
        <v>50.7589663936741</v>
      </c>
      <c r="I44" s="14">
        <v>50.023087985012602</v>
      </c>
      <c r="J44" s="14">
        <v>54.411991725585899</v>
      </c>
      <c r="K44"/>
      <c r="L44"/>
      <c r="M44"/>
      <c r="N44"/>
      <c r="O44"/>
      <c r="P44" s="10"/>
      <c r="S44" s="25" t="s">
        <v>409</v>
      </c>
      <c r="T44" s="25">
        <v>4024697</v>
      </c>
      <c r="V44" s="3"/>
      <c r="W44" s="3"/>
      <c r="X44" s="7">
        <v>1</v>
      </c>
    </row>
    <row r="45" spans="3:24" ht="11.25" customHeight="1" x14ac:dyDescent="0.2">
      <c r="C45" s="39">
        <v>18861</v>
      </c>
      <c r="D45" s="3" t="s">
        <v>164</v>
      </c>
      <c r="E45"/>
      <c r="F45" s="14">
        <v>51.076038755172803</v>
      </c>
      <c r="G45" s="55">
        <v>45.481133585952897</v>
      </c>
      <c r="H45" s="31">
        <v>44.828438294267201</v>
      </c>
      <c r="I45" s="14">
        <v>35.6029922028576</v>
      </c>
      <c r="J45" s="14">
        <v>48.831393374293697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2.0173130193905799</v>
      </c>
      <c r="G47" s="55">
        <v>2.3884220354808599</v>
      </c>
      <c r="H47" s="14">
        <v>2.2276321265085302</v>
      </c>
      <c r="I47" s="14">
        <v>2.6583850931677002</v>
      </c>
      <c r="J47" s="14">
        <v>3.1237922705313999</v>
      </c>
      <c r="K47"/>
      <c r="L47"/>
      <c r="M47"/>
      <c r="N47"/>
      <c r="O47"/>
      <c r="P47" s="10"/>
      <c r="S47" s="25" t="s">
        <v>216</v>
      </c>
      <c r="T47" s="25">
        <v>4056955</v>
      </c>
      <c r="V47" s="3"/>
      <c r="W47" s="3"/>
      <c r="X47" s="7"/>
    </row>
    <row r="48" spans="3:24" ht="11.25" customHeight="1" x14ac:dyDescent="0.2">
      <c r="C48" s="39">
        <v>18778</v>
      </c>
      <c r="D48" s="3" t="s">
        <v>198</v>
      </c>
      <c r="E48"/>
      <c r="F48" s="14">
        <v>2.0173130193905799</v>
      </c>
      <c r="G48" s="55">
        <v>2.3884220354808599</v>
      </c>
      <c r="H48" s="14">
        <v>2.2276321265085302</v>
      </c>
      <c r="I48" s="14">
        <v>2.6583850931677002</v>
      </c>
      <c r="J48" s="14">
        <v>3.1237922705313999</v>
      </c>
      <c r="K48" s="4"/>
      <c r="L48" s="4"/>
      <c r="M48" s="4"/>
      <c r="N48" s="4"/>
      <c r="O48" s="4"/>
      <c r="P48" s="44"/>
      <c r="Q48" s="44"/>
      <c r="S48" s="25" t="s">
        <v>5</v>
      </c>
      <c r="T48" s="25">
        <v>4022309</v>
      </c>
      <c r="V48" s="17" t="s">
        <v>175</v>
      </c>
      <c r="W48" s="114">
        <v>7597</v>
      </c>
      <c r="X48" s="20">
        <v>3867000</v>
      </c>
    </row>
    <row r="49" spans="3:28" ht="11.25" customHeight="1" x14ac:dyDescent="0.2">
      <c r="C49" s="39">
        <v>7270</v>
      </c>
      <c r="D49" s="3" t="s">
        <v>149</v>
      </c>
      <c r="E49"/>
      <c r="F49" s="14">
        <v>6.8181102362204697</v>
      </c>
      <c r="G49" s="55">
        <v>4.4502564102564097</v>
      </c>
      <c r="H49" s="14">
        <v>4.6967541129390797</v>
      </c>
      <c r="I49" s="14">
        <v>8.6762349799732998</v>
      </c>
      <c r="J49" s="14">
        <v>5.68613607188703</v>
      </c>
      <c r="K49"/>
      <c r="L49"/>
      <c r="M49"/>
      <c r="N49"/>
      <c r="O49"/>
      <c r="P49" s="10"/>
      <c r="S49" s="25" t="s">
        <v>6</v>
      </c>
      <c r="T49" s="25">
        <v>4057038</v>
      </c>
      <c r="V49" s="17" t="s">
        <v>176</v>
      </c>
      <c r="W49" s="114">
        <v>7598</v>
      </c>
      <c r="X49" s="20">
        <v>8394000</v>
      </c>
    </row>
    <row r="50" spans="3:28" ht="11.25" customHeight="1" x14ac:dyDescent="0.2">
      <c r="C50" s="39">
        <v>11512</v>
      </c>
      <c r="D50" s="3" t="s">
        <v>199</v>
      </c>
      <c r="E50"/>
      <c r="F50" s="14">
        <v>6.5141732283464604</v>
      </c>
      <c r="G50" s="55">
        <v>5.0353846153846202</v>
      </c>
      <c r="H50" s="14">
        <v>4.5375722543352603</v>
      </c>
      <c r="I50" s="14">
        <v>6.08411214953271</v>
      </c>
      <c r="J50" s="14">
        <v>6.0372272143774097</v>
      </c>
      <c r="K50"/>
      <c r="L50"/>
      <c r="M50"/>
      <c r="N50"/>
      <c r="O50"/>
      <c r="P50" s="10"/>
      <c r="S50" s="25" t="s">
        <v>270</v>
      </c>
      <c r="T50" s="25">
        <v>4135391</v>
      </c>
      <c r="V50" s="18" t="s">
        <v>177</v>
      </c>
      <c r="W50" s="115">
        <v>7599</v>
      </c>
      <c r="X50" s="20">
        <v>3672000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6536000</v>
      </c>
    </row>
    <row r="52" spans="3:28" ht="11.25" customHeight="1" x14ac:dyDescent="0.2">
      <c r="C52" s="39">
        <v>18788</v>
      </c>
      <c r="D52" s="3" t="s">
        <v>211</v>
      </c>
      <c r="E52"/>
      <c r="F52" s="14">
        <v>6.1641067097817297</v>
      </c>
      <c r="G52" s="55">
        <v>5.41577840516248</v>
      </c>
      <c r="H52" s="14">
        <v>3.8872361071665198</v>
      </c>
      <c r="I52" s="14">
        <v>2.5746422251288799</v>
      </c>
      <c r="J52" s="14">
        <v>3.8490941415509701</v>
      </c>
      <c r="K52"/>
      <c r="L52"/>
      <c r="M52"/>
      <c r="N52"/>
      <c r="O52"/>
      <c r="P52" s="10"/>
      <c r="S52" s="25" t="s">
        <v>7</v>
      </c>
      <c r="T52" s="25">
        <v>4007308</v>
      </c>
      <c r="V52" s="19" t="s">
        <v>179</v>
      </c>
      <c r="W52" s="114">
        <v>7601</v>
      </c>
      <c r="X52" s="20">
        <v>1322000</v>
      </c>
    </row>
    <row r="53" spans="3:28" ht="11.25" customHeight="1" x14ac:dyDescent="0.2">
      <c r="C53" s="39">
        <v>18794</v>
      </c>
      <c r="D53" s="3" t="s">
        <v>200</v>
      </c>
      <c r="E53"/>
      <c r="F53" s="14">
        <v>6.5372604684173199</v>
      </c>
      <c r="G53" s="55">
        <v>4.9551463644948104</v>
      </c>
      <c r="H53" s="14">
        <v>4.3284395973154401</v>
      </c>
      <c r="I53" s="14">
        <v>5.4466080402010002</v>
      </c>
      <c r="J53" s="14">
        <v>4.6684881602914396</v>
      </c>
      <c r="K53"/>
      <c r="L53"/>
      <c r="M53"/>
      <c r="N53"/>
      <c r="O53"/>
      <c r="P53" s="10"/>
      <c r="S53" s="25" t="s">
        <v>218</v>
      </c>
      <c r="T53" s="25">
        <v>4272394</v>
      </c>
      <c r="V53" s="17" t="s">
        <v>180</v>
      </c>
      <c r="W53" s="114">
        <v>7602</v>
      </c>
      <c r="X53" s="20">
        <v>31236000</v>
      </c>
    </row>
    <row r="54" spans="3:28" ht="11.25" customHeight="1" x14ac:dyDescent="0.2">
      <c r="C54" s="39">
        <v>18792</v>
      </c>
      <c r="D54" s="3" t="s">
        <v>201</v>
      </c>
      <c r="E54"/>
      <c r="F54" s="14">
        <v>14.817798594847799</v>
      </c>
      <c r="G54" s="55">
        <v>17.9709296913441</v>
      </c>
      <c r="H54" s="14">
        <v>19.441865279295701</v>
      </c>
      <c r="I54" s="14">
        <v>21.388041135445899</v>
      </c>
      <c r="J54" s="14">
        <v>17.962337743270499</v>
      </c>
      <c r="K54"/>
      <c r="L54"/>
      <c r="M54"/>
      <c r="N54"/>
      <c r="O54"/>
      <c r="P54" s="10"/>
      <c r="S54" s="25" t="s">
        <v>8</v>
      </c>
      <c r="T54" s="25">
        <v>4006321</v>
      </c>
      <c r="V54" s="26" t="s">
        <v>184</v>
      </c>
      <c r="W54" s="116"/>
      <c r="X54" s="20"/>
    </row>
    <row r="55" spans="3:28" ht="11.25" customHeight="1" x14ac:dyDescent="0.2">
      <c r="C55" s="39">
        <v>11576</v>
      </c>
      <c r="D55" s="3" t="s">
        <v>202</v>
      </c>
      <c r="E55"/>
      <c r="F55" s="14">
        <v>6.9472440944881901</v>
      </c>
      <c r="G55" s="55">
        <v>5.0938461538461501</v>
      </c>
      <c r="H55" s="14">
        <v>4.6260560248999596</v>
      </c>
      <c r="I55" s="14">
        <v>5.4012016021361804</v>
      </c>
      <c r="J55" s="14">
        <v>5.14505776636714</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230</v>
      </c>
    </row>
    <row r="57" spans="3:28" ht="11.25" customHeight="1" x14ac:dyDescent="0.2">
      <c r="C57" s="39">
        <v>6419</v>
      </c>
      <c r="D57" s="3" t="s">
        <v>165</v>
      </c>
      <c r="E57"/>
      <c r="F57" s="14">
        <v>0.532660434707805</v>
      </c>
      <c r="G57" s="55">
        <v>0.47448258130865201</v>
      </c>
      <c r="H57" s="14">
        <v>0.53475781419187196</v>
      </c>
      <c r="I57" s="14">
        <v>0.364003871775893</v>
      </c>
      <c r="J57" s="14">
        <v>0.638708529751846</v>
      </c>
      <c r="K57"/>
      <c r="L57"/>
      <c r="M57"/>
      <c r="N57"/>
      <c r="O57"/>
      <c r="P57" s="10"/>
      <c r="S57" s="25" t="s">
        <v>339</v>
      </c>
      <c r="T57" s="25">
        <v>4963960</v>
      </c>
    </row>
    <row r="58" spans="3:28" ht="11.25" customHeight="1" x14ac:dyDescent="0.2">
      <c r="C58" s="39">
        <v>4963</v>
      </c>
      <c r="D58" s="3" t="s">
        <v>203</v>
      </c>
      <c r="E58"/>
      <c r="F58" s="14">
        <v>1.2236262768580499</v>
      </c>
      <c r="G58" s="55">
        <v>1.08517883772174</v>
      </c>
      <c r="H58" s="14">
        <v>1.04296421663443</v>
      </c>
      <c r="I58" s="14">
        <v>1.01344452463048</v>
      </c>
      <c r="J58" s="14">
        <v>1.19355931055501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3867000</v>
      </c>
      <c r="G61" s="56">
        <v>6147000</v>
      </c>
      <c r="H61" s="13">
        <v>5040000</v>
      </c>
      <c r="I61" s="13">
        <v>10930000</v>
      </c>
      <c r="J61" s="13">
        <v>3615000</v>
      </c>
      <c r="K61"/>
      <c r="L61"/>
      <c r="M61"/>
      <c r="N61"/>
      <c r="O61"/>
      <c r="P61" s="10"/>
      <c r="S61" s="25" t="s">
        <v>410</v>
      </c>
      <c r="T61" s="25">
        <v>4086899</v>
      </c>
      <c r="V61" s="28" t="s">
        <v>149</v>
      </c>
      <c r="X61" s="27">
        <f>IF(ISNUMBER(F49),F49,NA())</f>
        <v>6.8181102362204697</v>
      </c>
      <c r="Y61" s="27">
        <f>IF(ISNUMBER(G49),G49,NA())</f>
        <v>4.4502564102564097</v>
      </c>
      <c r="Z61" s="27">
        <f>IF(ISNUMBER(H49),H49,NA())</f>
        <v>4.6967541129390797</v>
      </c>
      <c r="AA61" s="27">
        <f>IF(ISNUMBER(I49),I49,NA())</f>
        <v>8.6762349799732998</v>
      </c>
      <c r="AB61" s="27">
        <f>IF(ISNUMBER(J49),J49,NA())</f>
        <v>5.68613607188703</v>
      </c>
    </row>
    <row r="62" spans="3:28" ht="11.25" customHeight="1" x14ac:dyDescent="0.2">
      <c r="C62" s="39">
        <v>7598</v>
      </c>
      <c r="D62" s="3" t="s">
        <v>205</v>
      </c>
      <c r="E62"/>
      <c r="F62" s="13">
        <v>8394000</v>
      </c>
      <c r="G62" s="56">
        <v>2471000</v>
      </c>
      <c r="H62" s="13">
        <v>4323000</v>
      </c>
      <c r="I62" s="13">
        <v>1827000</v>
      </c>
      <c r="J62" s="13">
        <v>2206000</v>
      </c>
      <c r="K62"/>
      <c r="L62"/>
      <c r="M62"/>
      <c r="N62"/>
      <c r="O62"/>
      <c r="P62" s="10"/>
      <c r="S62" s="25" t="s">
        <v>11</v>
      </c>
      <c r="T62" s="25">
        <v>4056975</v>
      </c>
      <c r="V62" s="118" t="s">
        <v>188</v>
      </c>
    </row>
    <row r="63" spans="3:28" ht="11.25" customHeight="1" x14ac:dyDescent="0.2">
      <c r="C63" s="39">
        <v>7599</v>
      </c>
      <c r="D63" s="3" t="s">
        <v>206</v>
      </c>
      <c r="E63"/>
      <c r="F63" s="13">
        <v>3672000</v>
      </c>
      <c r="G63" s="56">
        <v>3329000</v>
      </c>
      <c r="H63" s="13">
        <v>4134000</v>
      </c>
      <c r="I63" s="13">
        <v>3225000</v>
      </c>
      <c r="J63" s="13">
        <v>3131000</v>
      </c>
      <c r="K63"/>
      <c r="L63"/>
      <c r="M63"/>
      <c r="N63"/>
      <c r="O63"/>
      <c r="P63" s="10"/>
      <c r="S63" s="25" t="s">
        <v>271</v>
      </c>
      <c r="T63" s="25">
        <v>4098671</v>
      </c>
      <c r="V63" s="28" t="s">
        <v>189</v>
      </c>
    </row>
    <row r="64" spans="3:28" ht="11.25" customHeight="1" x14ac:dyDescent="0.2">
      <c r="C64" s="39">
        <v>7600</v>
      </c>
      <c r="D64" s="3" t="s">
        <v>207</v>
      </c>
      <c r="E64"/>
      <c r="F64" s="13">
        <v>6536000</v>
      </c>
      <c r="G64" s="56">
        <v>3564000</v>
      </c>
      <c r="H64" s="13">
        <v>1700000</v>
      </c>
      <c r="I64" s="13">
        <v>1272000</v>
      </c>
      <c r="J64" s="13">
        <v>2697000</v>
      </c>
      <c r="K64"/>
      <c r="L64"/>
      <c r="M64"/>
      <c r="N64"/>
      <c r="O64"/>
      <c r="P64" s="10"/>
      <c r="S64" s="25" t="s">
        <v>396</v>
      </c>
      <c r="T64" s="25">
        <v>4545218</v>
      </c>
      <c r="V64" s="28" t="s">
        <v>190</v>
      </c>
    </row>
    <row r="65" spans="3:28" ht="11.25" customHeight="1" x14ac:dyDescent="0.2">
      <c r="C65" s="39">
        <v>7601</v>
      </c>
      <c r="D65" s="3" t="s">
        <v>208</v>
      </c>
      <c r="E65"/>
      <c r="F65" s="13">
        <v>1322000</v>
      </c>
      <c r="G65" s="56">
        <v>7640000</v>
      </c>
      <c r="H65" s="13">
        <v>3380000</v>
      </c>
      <c r="I65" s="13">
        <v>1743000</v>
      </c>
      <c r="J65" s="13">
        <v>1137000</v>
      </c>
      <c r="K65"/>
      <c r="L65"/>
      <c r="M65"/>
      <c r="N65"/>
      <c r="O65"/>
      <c r="P65" s="10"/>
      <c r="S65" s="25" t="s">
        <v>219</v>
      </c>
      <c r="T65" s="25">
        <v>4057157</v>
      </c>
      <c r="V65" s="28" t="s">
        <v>165</v>
      </c>
      <c r="X65" s="27">
        <f>IF(ISNUMBER(F57),F57,NA())</f>
        <v>0.532660434707805</v>
      </c>
      <c r="Y65" s="27">
        <f>IF(ISNUMBER(G57),G57,NA())</f>
        <v>0.47448258130865201</v>
      </c>
      <c r="Z65" s="27">
        <f>IF(ISNUMBER(H57),H57,NA())</f>
        <v>0.53475781419187196</v>
      </c>
      <c r="AA65" s="27">
        <f>IF(ISNUMBER(I57),I57,NA())</f>
        <v>0.364003871775893</v>
      </c>
      <c r="AB65" s="27">
        <f>IF(ISNUMBER(J57),J57,NA())</f>
        <v>0.638708529751846</v>
      </c>
    </row>
    <row r="66" spans="3:28" ht="11.25" customHeight="1" x14ac:dyDescent="0.2">
      <c r="C66" s="39">
        <v>7602</v>
      </c>
      <c r="D66" s="3" t="s">
        <v>209</v>
      </c>
      <c r="E66"/>
      <c r="F66" s="13">
        <v>31236000</v>
      </c>
      <c r="G66" s="56">
        <v>25064000</v>
      </c>
      <c r="H66" s="13">
        <v>24062000</v>
      </c>
      <c r="I66" s="13">
        <v>18919000</v>
      </c>
      <c r="J66" s="13">
        <v>22461000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36.742353161944102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17069000</v>
      </c>
      <c r="G69" s="56">
        <v>17997000</v>
      </c>
      <c r="H69" s="13">
        <v>19204000</v>
      </c>
      <c r="I69" s="13">
        <v>16727000</v>
      </c>
      <c r="J69" s="13">
        <v>17173000</v>
      </c>
      <c r="K69" s="4"/>
      <c r="L69" s="4"/>
      <c r="M69" s="4"/>
      <c r="N69"/>
      <c r="O69"/>
      <c r="P69" s="10"/>
      <c r="S69" s="25" t="s">
        <v>341</v>
      </c>
      <c r="T69" s="25">
        <v>4057049</v>
      </c>
      <c r="V69" s="28" t="str">
        <f>"Total Debt -"</f>
        <v>Total Debt -</v>
      </c>
      <c r="X69" s="47">
        <f>F44</f>
        <v>54.895260293725499</v>
      </c>
    </row>
    <row r="70" spans="3:28" ht="11.25" customHeight="1" x14ac:dyDescent="0.2">
      <c r="C70" s="39">
        <v>18630</v>
      </c>
      <c r="D70" s="3" t="s">
        <v>136</v>
      </c>
      <c r="F70" s="13">
        <v>4527000</v>
      </c>
      <c r="G70" s="56">
        <v>3539000</v>
      </c>
      <c r="H70" s="13">
        <v>4363000</v>
      </c>
      <c r="I70" s="13">
        <v>3732000</v>
      </c>
      <c r="J70" s="13">
        <v>4071000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6.1641067097817297</v>
      </c>
      <c r="Y71" s="27">
        <f>IF(ISNUMBER(G52),G52,NA())</f>
        <v>5.41577840516248</v>
      </c>
      <c r="Z71" s="27">
        <f>IF(ISNUMBER(H52),H52,NA())</f>
        <v>3.8872361071665198</v>
      </c>
      <c r="AA71" s="27">
        <f>IF(ISNUMBER(I52),I52,NA())</f>
        <v>2.5746422251288799</v>
      </c>
      <c r="AB71" s="27">
        <f>IF(ISNUMBER(J52),J52,NA())</f>
        <v>3.8490941415509701</v>
      </c>
    </row>
    <row r="72" spans="3:28" ht="11.25" customHeight="1" x14ac:dyDescent="0.2">
      <c r="C72" s="39">
        <v>18632</v>
      </c>
      <c r="D72" s="3" t="s">
        <v>138</v>
      </c>
      <c r="E72" s="5"/>
      <c r="F72" s="13">
        <v>3953000</v>
      </c>
      <c r="G72" s="56">
        <v>3751000</v>
      </c>
      <c r="H72" s="13">
        <v>3640000</v>
      </c>
      <c r="I72" s="13">
        <v>3330000</v>
      </c>
      <c r="J72" s="13">
        <v>3458000</v>
      </c>
      <c r="K72"/>
      <c r="L72"/>
      <c r="M72"/>
      <c r="N72"/>
      <c r="O72"/>
      <c r="P72" s="10"/>
      <c r="S72" s="25" t="s">
        <v>272</v>
      </c>
      <c r="T72" s="25">
        <v>4082886</v>
      </c>
    </row>
    <row r="73" spans="3:28" ht="11.25" customHeight="1" x14ac:dyDescent="0.2">
      <c r="C73" s="39">
        <v>18636</v>
      </c>
      <c r="D73" s="3" t="s">
        <v>139</v>
      </c>
      <c r="F73" s="13">
        <v>3924000</v>
      </c>
      <c r="G73" s="56">
        <v>4052000</v>
      </c>
      <c r="H73" s="13">
        <v>4216000</v>
      </c>
      <c r="I73" s="13">
        <v>3911000</v>
      </c>
      <c r="J73" s="13">
        <v>2357000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14205000</v>
      </c>
      <c r="G75" s="56">
        <v>13051000</v>
      </c>
      <c r="H75" s="13">
        <v>13916000</v>
      </c>
      <c r="I75" s="13">
        <v>12481000</v>
      </c>
      <c r="J75" s="13">
        <v>11341000</v>
      </c>
      <c r="K75"/>
      <c r="L75"/>
      <c r="M75"/>
      <c r="N75"/>
      <c r="O75"/>
      <c r="P75" s="10"/>
      <c r="S75" s="25" t="s">
        <v>16</v>
      </c>
      <c r="T75" s="25">
        <v>4056958</v>
      </c>
    </row>
    <row r="76" spans="3:28" ht="11.25" customHeight="1" x14ac:dyDescent="0.2">
      <c r="C76" s="39">
        <v>6200</v>
      </c>
      <c r="D76" s="3" t="s">
        <v>142</v>
      </c>
      <c r="F76" s="13">
        <v>8659000</v>
      </c>
      <c r="G76" s="56">
        <v>8678000</v>
      </c>
      <c r="H76" s="13">
        <v>10563000</v>
      </c>
      <c r="I76" s="13">
        <v>12997000</v>
      </c>
      <c r="J76" s="13">
        <v>8859000</v>
      </c>
      <c r="K76"/>
      <c r="L76"/>
      <c r="M76"/>
      <c r="N76"/>
      <c r="O76"/>
      <c r="P76" s="10"/>
      <c r="S76" s="25" t="s">
        <v>313</v>
      </c>
      <c r="T76" s="25">
        <v>4246977</v>
      </c>
    </row>
    <row r="77" spans="3:28" ht="11.25" customHeight="1" x14ac:dyDescent="0.2">
      <c r="C77" s="39">
        <v>28017</v>
      </c>
      <c r="D77" s="3" t="s">
        <v>151</v>
      </c>
      <c r="E77"/>
      <c r="F77" s="13">
        <v>8273000</v>
      </c>
      <c r="G77" s="56">
        <v>9819000</v>
      </c>
      <c r="H77" s="13">
        <v>10205000</v>
      </c>
      <c r="I77" s="13">
        <v>9114000</v>
      </c>
      <c r="J77" s="13">
        <v>9406000</v>
      </c>
      <c r="K77"/>
      <c r="L77"/>
      <c r="M77"/>
      <c r="N77"/>
      <c r="O77"/>
      <c r="P77" s="10"/>
      <c r="S77" s="25" t="s">
        <v>273</v>
      </c>
      <c r="T77" s="25">
        <v>4142320</v>
      </c>
    </row>
    <row r="78" spans="3:28" ht="11.25" customHeight="1" x14ac:dyDescent="0.2">
      <c r="C78" s="39">
        <v>4424</v>
      </c>
      <c r="D78" s="3" t="s">
        <v>143</v>
      </c>
      <c r="F78" s="13">
        <v>3175000</v>
      </c>
      <c r="G78" s="56">
        <v>2413000</v>
      </c>
      <c r="H78" s="13">
        <v>3836000</v>
      </c>
      <c r="I78" s="13">
        <v>7352000</v>
      </c>
      <c r="J78" s="13">
        <v>4663000</v>
      </c>
      <c r="K78"/>
      <c r="L78"/>
      <c r="M78"/>
      <c r="N78"/>
      <c r="O78"/>
      <c r="P78" s="10"/>
      <c r="S78" s="25" t="s">
        <v>274</v>
      </c>
      <c r="T78" s="25">
        <v>4237697</v>
      </c>
    </row>
    <row r="79" spans="3:28" ht="11.25" customHeight="1" x14ac:dyDescent="0.2">
      <c r="C79" s="39">
        <v>4427</v>
      </c>
      <c r="D79" s="3" t="s">
        <v>144</v>
      </c>
      <c r="F79" s="13">
        <v>348000</v>
      </c>
      <c r="G79" s="56">
        <v>44000</v>
      </c>
      <c r="H79" s="13">
        <v>448000</v>
      </c>
      <c r="I79" s="13">
        <v>1576000</v>
      </c>
      <c r="J79" s="13">
        <v>-660000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2827000</v>
      </c>
      <c r="G81" s="93">
        <v>2369000</v>
      </c>
      <c r="H81" s="92">
        <v>3388000</v>
      </c>
      <c r="I81" s="92">
        <v>5776000</v>
      </c>
      <c r="J81" s="92">
        <v>5323000</v>
      </c>
      <c r="K81"/>
      <c r="L81"/>
      <c r="M81"/>
      <c r="N81"/>
      <c r="O81"/>
      <c r="P81" s="10"/>
      <c r="S81" s="25" t="s">
        <v>276</v>
      </c>
      <c r="T81" s="25">
        <v>4276419</v>
      </c>
    </row>
    <row r="82" spans="3:20" ht="11.25" customHeight="1" x14ac:dyDescent="0.2">
      <c r="C82" s="39">
        <v>833</v>
      </c>
      <c r="D82" s="94" t="s">
        <v>147</v>
      </c>
      <c r="E82" s="95"/>
      <c r="F82" s="96">
        <v>2827000</v>
      </c>
      <c r="G82" s="97">
        <v>2369000</v>
      </c>
      <c r="H82" s="96">
        <v>3388000</v>
      </c>
      <c r="I82" s="96">
        <v>5776000</v>
      </c>
      <c r="J82" s="96">
        <v>5323000</v>
      </c>
      <c r="K82"/>
      <c r="L82"/>
      <c r="M82"/>
      <c r="N82"/>
      <c r="O82"/>
      <c r="P82" s="10"/>
      <c r="S82" s="25" t="s">
        <v>17</v>
      </c>
      <c r="T82" s="25">
        <v>4057059</v>
      </c>
    </row>
    <row r="83" spans="3:20" ht="11.25" customHeight="1" x14ac:dyDescent="0.2">
      <c r="C83" s="39">
        <v>47814</v>
      </c>
      <c r="D83" s="32" t="s">
        <v>191</v>
      </c>
      <c r="F83" s="13">
        <v>-746000</v>
      </c>
      <c r="G83" s="56">
        <v>-550000</v>
      </c>
      <c r="H83" s="13">
        <v>-381000</v>
      </c>
      <c r="I83" s="13">
        <v>-862000</v>
      </c>
      <c r="J83" s="13">
        <v>-57000</v>
      </c>
      <c r="K83" s="16"/>
      <c r="L83"/>
      <c r="M83"/>
      <c r="N83"/>
      <c r="O83"/>
      <c r="P83" s="10"/>
      <c r="S83" s="25" t="s">
        <v>18</v>
      </c>
      <c r="T83" s="25">
        <v>4057141</v>
      </c>
    </row>
    <row r="84" spans="3:20" ht="11.25" customHeight="1" x14ac:dyDescent="0.2">
      <c r="C84" s="39">
        <v>47813</v>
      </c>
      <c r="D84" s="29" t="s">
        <v>192</v>
      </c>
      <c r="E84"/>
      <c r="F84" s="13">
        <v>3573000</v>
      </c>
      <c r="G84" s="56">
        <v>2919000</v>
      </c>
      <c r="H84" s="13">
        <v>3769000</v>
      </c>
      <c r="I84" s="13">
        <v>6638000</v>
      </c>
      <c r="J84" s="13">
        <v>5380000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9288000</v>
      </c>
      <c r="G87" s="56">
        <v>7382000</v>
      </c>
      <c r="H87" s="13">
        <v>7408000</v>
      </c>
      <c r="I87" s="13">
        <v>6393000</v>
      </c>
      <c r="J87" s="13">
        <v>7181000</v>
      </c>
      <c r="K87"/>
      <c r="L87"/>
      <c r="M87"/>
      <c r="N87"/>
      <c r="O87"/>
      <c r="P87" s="10"/>
      <c r="S87" s="25" t="s">
        <v>21</v>
      </c>
      <c r="T87" s="25">
        <v>4057039</v>
      </c>
    </row>
    <row r="88" spans="3:20" ht="11.25" customHeight="1" x14ac:dyDescent="0.2">
      <c r="C88" s="39">
        <v>18807</v>
      </c>
      <c r="D88" s="3" t="s">
        <v>153</v>
      </c>
      <c r="E88"/>
      <c r="F88" s="13">
        <v>100100000</v>
      </c>
      <c r="G88" s="56">
        <v>92466000</v>
      </c>
      <c r="H88" s="13">
        <v>82571000</v>
      </c>
      <c r="I88" s="13">
        <v>70535000</v>
      </c>
      <c r="J88" s="13">
        <v>72505000</v>
      </c>
      <c r="K88"/>
      <c r="L88"/>
      <c r="M88"/>
      <c r="N88"/>
      <c r="O88"/>
      <c r="P88" s="10"/>
      <c r="S88" s="25" t="s">
        <v>22</v>
      </c>
      <c r="T88" s="25">
        <v>4057113</v>
      </c>
    </row>
    <row r="89" spans="3:20" ht="11.25" customHeight="1" x14ac:dyDescent="0.2">
      <c r="C89" s="39">
        <v>18851</v>
      </c>
      <c r="D89" s="3" t="s">
        <v>154</v>
      </c>
      <c r="E89"/>
      <c r="F89" s="13">
        <v>1135000</v>
      </c>
      <c r="G89" s="56">
        <v>1647000</v>
      </c>
      <c r="H89" s="13">
        <v>1624000</v>
      </c>
      <c r="I89" s="13">
        <v>1355000</v>
      </c>
      <c r="J89" s="13">
        <v>1315000</v>
      </c>
      <c r="K89"/>
      <c r="L89"/>
      <c r="M89"/>
      <c r="N89"/>
      <c r="O89"/>
      <c r="P89" s="10"/>
      <c r="S89" s="25" t="s">
        <v>342</v>
      </c>
      <c r="T89" s="25">
        <v>4393379</v>
      </c>
    </row>
    <row r="90" spans="3:20" ht="11.25" customHeight="1" x14ac:dyDescent="0.2">
      <c r="C90" s="39">
        <v>18823</v>
      </c>
      <c r="D90" s="3" t="s">
        <v>155</v>
      </c>
      <c r="E90"/>
      <c r="F90" s="13">
        <v>15081000</v>
      </c>
      <c r="G90" s="56">
        <v>13507000</v>
      </c>
      <c r="H90" s="13">
        <v>14407000</v>
      </c>
      <c r="I90" s="13">
        <v>12634000</v>
      </c>
      <c r="J90" s="13">
        <v>8324000</v>
      </c>
      <c r="K90"/>
      <c r="L90"/>
      <c r="M90"/>
      <c r="N90"/>
      <c r="O90"/>
      <c r="P90" s="10"/>
      <c r="S90" s="25" t="s">
        <v>290</v>
      </c>
      <c r="T90" s="25">
        <v>4056937</v>
      </c>
    </row>
    <row r="91" spans="3:20" ht="11.25" customHeight="1" x14ac:dyDescent="0.2">
      <c r="C91" s="39">
        <v>3706</v>
      </c>
      <c r="D91" s="23" t="s">
        <v>156</v>
      </c>
      <c r="E91" s="10"/>
      <c r="F91" s="92">
        <v>5586000</v>
      </c>
      <c r="G91" s="93">
        <v>4947000</v>
      </c>
      <c r="H91" s="92">
        <v>4756000</v>
      </c>
      <c r="I91" s="92">
        <v>1599000</v>
      </c>
      <c r="J91" s="92">
        <v>2051000</v>
      </c>
      <c r="K91"/>
      <c r="L91"/>
      <c r="M91"/>
      <c r="N91"/>
      <c r="O91"/>
      <c r="P91" s="10"/>
      <c r="S91" s="25" t="s">
        <v>23</v>
      </c>
      <c r="T91" s="25">
        <v>4056982</v>
      </c>
    </row>
    <row r="92" spans="3:20" ht="11.25" customHeight="1" x14ac:dyDescent="0.2">
      <c r="C92" s="39">
        <v>220</v>
      </c>
      <c r="D92" s="98" t="s">
        <v>157</v>
      </c>
      <c r="E92" s="95"/>
      <c r="F92" s="96">
        <v>140912000</v>
      </c>
      <c r="G92" s="97">
        <v>127684000</v>
      </c>
      <c r="H92" s="96">
        <v>117691000</v>
      </c>
      <c r="I92" s="96">
        <v>103702000</v>
      </c>
      <c r="J92" s="96">
        <v>97963000</v>
      </c>
      <c r="K92"/>
      <c r="L92"/>
      <c r="M92"/>
      <c r="N92"/>
      <c r="O92"/>
      <c r="P92" s="10"/>
      <c r="S92" s="25" t="s">
        <v>24</v>
      </c>
      <c r="T92" s="25">
        <v>4004172</v>
      </c>
    </row>
    <row r="93" spans="3:20" ht="11.25" customHeight="1" x14ac:dyDescent="0.2">
      <c r="C93" s="39">
        <v>6361</v>
      </c>
      <c r="D93" s="3" t="s">
        <v>158</v>
      </c>
      <c r="E93"/>
      <c r="F93" s="13">
        <v>17437000</v>
      </c>
      <c r="G93" s="56">
        <v>15558000</v>
      </c>
      <c r="H93" s="13">
        <v>13853000</v>
      </c>
      <c r="I93" s="13">
        <v>17563000</v>
      </c>
      <c r="J93" s="13">
        <v>11243000</v>
      </c>
      <c r="K93"/>
      <c r="L93"/>
      <c r="M93"/>
      <c r="N93"/>
      <c r="O93"/>
      <c r="P93" s="10"/>
      <c r="S93" s="25" t="s">
        <v>25</v>
      </c>
      <c r="T93" s="25">
        <v>4000672</v>
      </c>
    </row>
    <row r="94" spans="3:20" ht="11.25" customHeight="1" x14ac:dyDescent="0.2">
      <c r="C94" s="39">
        <v>6148</v>
      </c>
      <c r="D94" s="3" t="s">
        <v>159</v>
      </c>
      <c r="E94"/>
      <c r="F94" s="13">
        <v>51715000</v>
      </c>
      <c r="G94" s="56">
        <v>42609000</v>
      </c>
      <c r="H94" s="13">
        <v>38097000</v>
      </c>
      <c r="I94" s="13">
        <v>26986000</v>
      </c>
      <c r="J94" s="13">
        <v>31632000</v>
      </c>
      <c r="K94"/>
      <c r="L94"/>
      <c r="M94"/>
      <c r="N94"/>
      <c r="O94"/>
      <c r="P94" s="10"/>
      <c r="S94" s="25" t="s">
        <v>26</v>
      </c>
      <c r="T94" s="25">
        <v>4059402</v>
      </c>
    </row>
    <row r="95" spans="3:20" ht="11.25" customHeight="1" x14ac:dyDescent="0.2">
      <c r="C95" s="39">
        <v>18082</v>
      </c>
      <c r="D95" s="3" t="s">
        <v>160</v>
      </c>
      <c r="E95"/>
      <c r="F95" s="13">
        <v>4795000</v>
      </c>
      <c r="G95" s="56">
        <v>4634000</v>
      </c>
      <c r="H95" s="13">
        <v>4734000</v>
      </c>
      <c r="I95" s="13">
        <v>4380000</v>
      </c>
      <c r="J95" s="13">
        <v>10493000</v>
      </c>
      <c r="K95"/>
      <c r="L95"/>
      <c r="M95"/>
      <c r="N95"/>
      <c r="O95"/>
      <c r="P95" s="10"/>
      <c r="S95" s="25" t="s">
        <v>27</v>
      </c>
      <c r="T95" s="25">
        <v>4057080</v>
      </c>
    </row>
    <row r="96" spans="3:20" ht="11.25" customHeight="1" x14ac:dyDescent="0.2">
      <c r="C96" s="39">
        <v>845</v>
      </c>
      <c r="D96" s="3" t="s">
        <v>174</v>
      </c>
      <c r="E96"/>
      <c r="F96" s="13">
        <v>55582000</v>
      </c>
      <c r="G96" s="56">
        <v>48756000</v>
      </c>
      <c r="H96" s="13">
        <v>43137000</v>
      </c>
      <c r="I96" s="13">
        <v>37916000</v>
      </c>
      <c r="J96" s="13">
        <v>35247000</v>
      </c>
      <c r="K96"/>
      <c r="L96"/>
      <c r="M96"/>
      <c r="N96"/>
      <c r="O96"/>
      <c r="P96" s="10"/>
      <c r="S96" s="25" t="s">
        <v>28</v>
      </c>
      <c r="T96" s="25">
        <v>4057041</v>
      </c>
    </row>
    <row r="97" spans="3:20" ht="11.25" customHeight="1" x14ac:dyDescent="0.2">
      <c r="C97" s="39">
        <v>49691</v>
      </c>
      <c r="D97" s="32" t="s">
        <v>193</v>
      </c>
      <c r="E97"/>
      <c r="F97" s="13">
        <v>37202000</v>
      </c>
      <c r="G97" s="56">
        <v>36513000</v>
      </c>
      <c r="H97" s="13">
        <v>37005000</v>
      </c>
      <c r="I97" s="13">
        <v>34144000</v>
      </c>
      <c r="J97" s="13">
        <v>28236000</v>
      </c>
      <c r="K97"/>
      <c r="L97"/>
      <c r="M97"/>
      <c r="N97"/>
      <c r="O97"/>
      <c r="P97" s="10"/>
      <c r="S97" s="25" t="s">
        <v>432</v>
      </c>
      <c r="T97" s="25">
        <v>4072145</v>
      </c>
    </row>
    <row r="98" spans="3:20" ht="11.25" customHeight="1" x14ac:dyDescent="0.2">
      <c r="C98" s="48">
        <v>47772</v>
      </c>
      <c r="D98" s="99" t="s">
        <v>194</v>
      </c>
      <c r="E98" s="10"/>
      <c r="F98" s="92">
        <v>8222000</v>
      </c>
      <c r="G98" s="93">
        <v>8416000</v>
      </c>
      <c r="H98" s="92">
        <v>4355000</v>
      </c>
      <c r="I98" s="92">
        <v>3269000</v>
      </c>
      <c r="J98" s="92">
        <v>1295000</v>
      </c>
      <c r="K98"/>
      <c r="L98"/>
      <c r="M98"/>
      <c r="N98"/>
      <c r="O98"/>
      <c r="P98" s="10"/>
      <c r="S98" s="25" t="s">
        <v>29</v>
      </c>
      <c r="T98" s="25">
        <v>4057081</v>
      </c>
    </row>
    <row r="99" spans="3:20" ht="11.25" customHeight="1" x14ac:dyDescent="0.2">
      <c r="C99" s="39">
        <v>3800</v>
      </c>
      <c r="D99" s="94" t="s">
        <v>161</v>
      </c>
      <c r="E99" s="95"/>
      <c r="F99" s="96">
        <v>45424000</v>
      </c>
      <c r="G99" s="97">
        <v>44929000</v>
      </c>
      <c r="H99" s="96">
        <v>41360000</v>
      </c>
      <c r="I99" s="96">
        <v>37413000</v>
      </c>
      <c r="J99" s="96">
        <v>29531000</v>
      </c>
      <c r="K99"/>
      <c r="L99"/>
      <c r="M99"/>
      <c r="N99"/>
      <c r="O99"/>
      <c r="P99" s="10"/>
      <c r="S99" s="25" t="s">
        <v>282</v>
      </c>
      <c r="T99" s="25">
        <v>4420429</v>
      </c>
    </row>
    <row r="100" spans="3:20" ht="11.25" customHeight="1" x14ac:dyDescent="0.2">
      <c r="C100" s="39">
        <v>18081</v>
      </c>
      <c r="D100" s="3" t="s">
        <v>163</v>
      </c>
      <c r="E100"/>
      <c r="F100" s="13">
        <v>245000</v>
      </c>
      <c r="G100" s="56">
        <v>0</v>
      </c>
      <c r="H100" s="13">
        <v>487000</v>
      </c>
      <c r="I100" s="13">
        <v>468000</v>
      </c>
      <c r="J100" s="13">
        <v>0</v>
      </c>
      <c r="K100"/>
      <c r="L100"/>
      <c r="M100"/>
      <c r="N100"/>
      <c r="O100"/>
      <c r="P100" s="10"/>
      <c r="S100" s="25" t="s">
        <v>30</v>
      </c>
      <c r="T100" s="25">
        <v>103347</v>
      </c>
    </row>
    <row r="101" spans="3:20" ht="11.25" customHeight="1" x14ac:dyDescent="0.2">
      <c r="C101" s="39">
        <v>17860</v>
      </c>
      <c r="D101" s="3" t="s">
        <v>162</v>
      </c>
      <c r="E101"/>
      <c r="F101" s="13">
        <v>101251000</v>
      </c>
      <c r="G101" s="56">
        <v>93685000</v>
      </c>
      <c r="H101" s="13">
        <v>84984000</v>
      </c>
      <c r="I101" s="13">
        <v>75797000</v>
      </c>
      <c r="J101" s="13">
        <v>64778000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7553000</v>
      </c>
      <c r="G104" s="56">
        <v>7983000</v>
      </c>
      <c r="H104" s="13">
        <v>8155000</v>
      </c>
      <c r="I104" s="13">
        <v>6593000</v>
      </c>
      <c r="J104" s="13">
        <v>6458000</v>
      </c>
      <c r="K104"/>
      <c r="L104"/>
      <c r="M104"/>
      <c r="N104"/>
      <c r="O104"/>
      <c r="P104" s="10"/>
      <c r="S104" s="25" t="s">
        <v>411</v>
      </c>
      <c r="T104" s="25">
        <v>4057043</v>
      </c>
    </row>
    <row r="105" spans="3:20" ht="11.25" customHeight="1" x14ac:dyDescent="0.2">
      <c r="C105" s="39">
        <v>4993</v>
      </c>
      <c r="D105" s="3" t="s">
        <v>169</v>
      </c>
      <c r="E105"/>
      <c r="F105" s="13">
        <v>-13591000</v>
      </c>
      <c r="G105" s="56">
        <v>-13699000</v>
      </c>
      <c r="H105" s="13">
        <v>-16177000</v>
      </c>
      <c r="I105" s="13">
        <v>-10950000</v>
      </c>
      <c r="J105" s="13">
        <v>-8918000</v>
      </c>
      <c r="K105"/>
      <c r="L105"/>
      <c r="M105"/>
      <c r="N105"/>
      <c r="O105"/>
      <c r="P105" s="10"/>
      <c r="S105" s="25" t="s">
        <v>262</v>
      </c>
      <c r="T105" s="25">
        <v>4057083</v>
      </c>
    </row>
    <row r="106" spans="3:20" ht="11.25" customHeight="1" x14ac:dyDescent="0.2">
      <c r="C106" s="39">
        <v>4992</v>
      </c>
      <c r="D106" s="3" t="s">
        <v>170</v>
      </c>
      <c r="E106"/>
      <c r="F106" s="13">
        <v>5807000</v>
      </c>
      <c r="G106" s="56">
        <v>6174000</v>
      </c>
      <c r="H106" s="13">
        <v>3873000</v>
      </c>
      <c r="I106" s="13">
        <v>7634000</v>
      </c>
      <c r="J106" s="13">
        <v>2888000</v>
      </c>
      <c r="K106"/>
      <c r="L106"/>
      <c r="M106"/>
      <c r="N106"/>
      <c r="O106"/>
      <c r="P106" s="10"/>
      <c r="S106" s="25" t="s">
        <v>33</v>
      </c>
      <c r="T106" s="25">
        <v>4057044</v>
      </c>
    </row>
    <row r="107" spans="3:20" ht="11.25" customHeight="1" x14ac:dyDescent="0.2">
      <c r="C107" s="39">
        <v>4994</v>
      </c>
      <c r="D107" s="3" t="s">
        <v>171</v>
      </c>
      <c r="E107"/>
      <c r="F107" s="13">
        <v>1000</v>
      </c>
      <c r="G107" s="56">
        <v>-20000</v>
      </c>
      <c r="H107" s="13">
        <v>4000</v>
      </c>
      <c r="I107" s="13">
        <v>-7000</v>
      </c>
      <c r="J107" s="13">
        <v>26000</v>
      </c>
      <c r="K107"/>
      <c r="L107"/>
      <c r="M107"/>
      <c r="N107"/>
      <c r="O107"/>
      <c r="P107" s="10"/>
      <c r="S107" s="25" t="s">
        <v>263</v>
      </c>
      <c r="T107" s="25">
        <v>4057126</v>
      </c>
    </row>
    <row r="108" spans="3:20" ht="11.25" customHeight="1" x14ac:dyDescent="0.2">
      <c r="C108" s="39">
        <v>4995</v>
      </c>
      <c r="D108" s="3" t="s">
        <v>172</v>
      </c>
      <c r="E108"/>
      <c r="F108" s="13">
        <v>-230000</v>
      </c>
      <c r="G108" s="56">
        <v>438000</v>
      </c>
      <c r="H108" s="13">
        <v>-4145000</v>
      </c>
      <c r="I108" s="13">
        <v>3270000</v>
      </c>
      <c r="J108" s="13">
        <v>454000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2.09053178410656</v>
      </c>
      <c r="G111" s="55">
        <v>1.9273187672563299</v>
      </c>
      <c r="H111" s="14">
        <v>3.0488223271342298</v>
      </c>
      <c r="I111" s="14">
        <v>5.9371719541606298</v>
      </c>
      <c r="J111" s="14">
        <v>5.6800781104109896</v>
      </c>
      <c r="K111"/>
      <c r="L111"/>
      <c r="M111"/>
      <c r="N111"/>
      <c r="O111"/>
      <c r="P111" s="10"/>
      <c r="S111" s="25" t="s">
        <v>292</v>
      </c>
      <c r="T111" s="25">
        <v>4062444</v>
      </c>
    </row>
    <row r="112" spans="3:20" ht="11.25" customHeight="1" x14ac:dyDescent="0.2">
      <c r="C112" s="39">
        <v>284</v>
      </c>
      <c r="D112" s="3" t="s">
        <v>167</v>
      </c>
      <c r="E112"/>
      <c r="F112" s="14">
        <v>6.2590117204256401</v>
      </c>
      <c r="G112" s="55">
        <v>5.6520662906972898</v>
      </c>
      <c r="H112" s="14">
        <v>8.6968519475185495</v>
      </c>
      <c r="I112" s="14">
        <v>16.1613335338577</v>
      </c>
      <c r="J112" s="14">
        <v>19.6971238794786</v>
      </c>
      <c r="K112"/>
      <c r="L112"/>
      <c r="M112"/>
      <c r="N112"/>
      <c r="O112"/>
      <c r="P112" s="10"/>
      <c r="S112" s="25" t="s">
        <v>36</v>
      </c>
      <c r="T112" s="25">
        <v>4057103</v>
      </c>
    </row>
    <row r="113" spans="2:20" ht="11.25" customHeight="1" x14ac:dyDescent="0.2">
      <c r="C113" s="39">
        <v>18791</v>
      </c>
      <c r="D113" s="76" t="s">
        <v>173</v>
      </c>
      <c r="E113" s="61"/>
      <c r="F113" s="100">
        <v>2.8673653355106499</v>
      </c>
      <c r="G113" s="101">
        <v>2.6574271808584502</v>
      </c>
      <c r="H113" s="100">
        <v>4.2250644967693196</v>
      </c>
      <c r="I113" s="100">
        <v>8.3394996444595293</v>
      </c>
      <c r="J113" s="100">
        <v>8.7086159754758299</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94A49D68-47C6-475D-A968-314BD728F9B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6DB55-B5A7-40BB-B8E7-B33E60325913}">
  <sheetPr codeName="Sheet40">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45</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Florida Power &amp; Light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_xll.SNL.Clients.Office.Excel.Functions.SNLTable(1,FPL!F20:G20,FPL!C24:C35,FPL!F21:G21,,"Options:Curr=USD,Mag=SNLstandard,ConvMethod=SNLrecommended")</f>
        <v>SNLTable</v>
      </c>
      <c r="D20" s="10"/>
      <c r="E20" s="10"/>
      <c r="F20" s="22">
        <f>VLOOKUP(V40,S:T,2,FALSE)</f>
        <v>4056997</v>
      </c>
      <c r="G20" s="51">
        <f>F20</f>
        <v>4056997</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390</v>
      </c>
      <c r="G24" s="73" t="s">
        <v>391</v>
      </c>
      <c r="H24" s="129"/>
      <c r="I24"/>
      <c r="J24"/>
      <c r="K24"/>
      <c r="L24"/>
      <c r="M24"/>
      <c r="N24"/>
      <c r="O24"/>
      <c r="P24" s="10"/>
      <c r="V24" t="str">
        <f>SUBSTITUTE(Company_Name,"&amp;","&amp;amp;")</f>
        <v>Florida Power &amp;amp; Light Company</v>
      </c>
    </row>
    <row r="25" spans="3:27" ht="11.25" customHeight="1" x14ac:dyDescent="0.2">
      <c r="C25" s="39">
        <v>44942</v>
      </c>
      <c r="D25" s="23" t="s">
        <v>127</v>
      </c>
      <c r="E25" s="10"/>
      <c r="F25" s="74" t="s">
        <v>285</v>
      </c>
      <c r="G25" s="75" t="s">
        <v>182</v>
      </c>
      <c r="H25" s="129"/>
      <c r="I25"/>
      <c r="J25"/>
      <c r="K25"/>
      <c r="L25"/>
      <c r="M25"/>
      <c r="N25"/>
      <c r="O25"/>
      <c r="P25" s="10"/>
    </row>
    <row r="26" spans="3:27" ht="11.25" customHeight="1" x14ac:dyDescent="0.2">
      <c r="C26" s="39">
        <v>44944</v>
      </c>
      <c r="D26" s="76" t="s">
        <v>126</v>
      </c>
      <c r="E26" s="61"/>
      <c r="F26" s="77">
        <v>43823</v>
      </c>
      <c r="G26" s="78">
        <v>44403</v>
      </c>
      <c r="H26" s="130"/>
      <c r="I26" s="10"/>
      <c r="J26"/>
      <c r="K26"/>
      <c r="L26"/>
      <c r="M26"/>
      <c r="N26" s="4"/>
      <c r="O26" s="4"/>
      <c r="P26" s="44"/>
      <c r="Q26" s="44"/>
    </row>
    <row r="27" spans="3:27" ht="11.25" customHeight="1" x14ac:dyDescent="0.2">
      <c r="C27" s="39">
        <v>44949</v>
      </c>
      <c r="D27" s="2" t="s">
        <v>131</v>
      </c>
      <c r="E27"/>
      <c r="F27" s="24" t="s">
        <v>390</v>
      </c>
      <c r="G27" s="52" t="s">
        <v>391</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43823</v>
      </c>
      <c r="G29" s="78">
        <v>44403</v>
      </c>
      <c r="H29" s="130"/>
      <c r="I29"/>
      <c r="J29"/>
      <c r="K29"/>
      <c r="L29"/>
      <c r="M29"/>
      <c r="N29"/>
      <c r="O29"/>
      <c r="P29" s="10"/>
    </row>
    <row r="30" spans="3:27" ht="11.25" customHeight="1" x14ac:dyDescent="0.2">
      <c r="C30" s="39">
        <v>44965</v>
      </c>
      <c r="D30" s="2" t="s">
        <v>132</v>
      </c>
      <c r="E30"/>
      <c r="F30" s="24" t="s">
        <v>392</v>
      </c>
      <c r="G30" s="52" t="s">
        <v>393</v>
      </c>
      <c r="H30" s="129"/>
      <c r="I30"/>
      <c r="J30"/>
      <c r="K30"/>
      <c r="L30"/>
      <c r="M30"/>
      <c r="N30"/>
      <c r="O30"/>
      <c r="P30" s="10"/>
      <c r="Q30" s="44"/>
      <c r="R30" s="4"/>
      <c r="S30" s="113" t="s">
        <v>214</v>
      </c>
    </row>
    <row r="31" spans="3:27" ht="11.25" customHeight="1" x14ac:dyDescent="0.2">
      <c r="C31" s="39">
        <v>44966</v>
      </c>
      <c r="D31" s="3" t="s">
        <v>127</v>
      </c>
      <c r="E31"/>
      <c r="F31" s="24" t="s">
        <v>285</v>
      </c>
      <c r="G31" s="52" t="s">
        <v>182</v>
      </c>
      <c r="H31" s="129"/>
      <c r="I31"/>
      <c r="J31"/>
      <c r="K31"/>
      <c r="L31"/>
      <c r="M31"/>
      <c r="N31"/>
      <c r="O31"/>
      <c r="P31" s="10"/>
      <c r="S31" s="2" t="s">
        <v>215</v>
      </c>
    </row>
    <row r="32" spans="3:27" ht="11.25" customHeight="1" x14ac:dyDescent="0.2">
      <c r="C32" s="39">
        <v>44968</v>
      </c>
      <c r="D32" s="76" t="s">
        <v>126</v>
      </c>
      <c r="E32" s="61"/>
      <c r="F32" s="77">
        <v>43823</v>
      </c>
      <c r="G32" s="78">
        <v>44403</v>
      </c>
      <c r="H32" s="130"/>
      <c r="I32"/>
      <c r="J32"/>
      <c r="K32"/>
      <c r="L32"/>
      <c r="M32"/>
      <c r="N32"/>
      <c r="O32"/>
      <c r="P32" s="10"/>
    </row>
    <row r="33" spans="3:24" ht="11.25" customHeight="1" x14ac:dyDescent="0.2">
      <c r="C33" s="39">
        <v>44945</v>
      </c>
      <c r="D33" s="2" t="s">
        <v>133</v>
      </c>
      <c r="E33"/>
      <c r="F33" s="24" t="s">
        <v>394</v>
      </c>
      <c r="G33" s="52" t="s">
        <v>395</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43823</v>
      </c>
      <c r="G35" s="53">
        <v>44403</v>
      </c>
      <c r="H35" s="130"/>
      <c r="I35" s="10"/>
      <c r="J35"/>
      <c r="K35"/>
      <c r="L35"/>
      <c r="M35"/>
      <c r="N35"/>
      <c r="O35"/>
      <c r="P35" s="10"/>
    </row>
    <row r="36" spans="3:24" ht="11.25" hidden="1" customHeight="1" outlineLevel="1" x14ac:dyDescent="0.2">
      <c r="C36" s="12" t="str">
        <f>_xll.SNL.Clients.Office.Excel.Functions.SNLTable(1,FPL!F36:J36,FPL!C41:C113,FPL!F37:J37,,"Options:Curr=USD,Mag=SNLstandard,ConvMethod=SNLrecommended")</f>
        <v>SNLTable</v>
      </c>
      <c r="E36"/>
      <c r="F36" s="11">
        <f>F20</f>
        <v>4056997</v>
      </c>
      <c r="G36" s="54">
        <f>F20</f>
        <v>4056997</v>
      </c>
      <c r="H36" s="11">
        <f>F20</f>
        <v>4056997</v>
      </c>
      <c r="I36" s="11">
        <f>F20</f>
        <v>4056997</v>
      </c>
      <c r="J36" s="11">
        <f>F20</f>
        <v>4056997</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Florida Power &amp; Light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62.574972991096402</v>
      </c>
      <c r="G42" s="55">
        <v>60.620138960904299</v>
      </c>
      <c r="H42" s="31">
        <v>57.768418779190597</v>
      </c>
      <c r="I42" s="14">
        <v>61.709687839544202</v>
      </c>
      <c r="J42" s="14">
        <v>55.635366331461398</v>
      </c>
      <c r="K42"/>
      <c r="L42"/>
      <c r="M42"/>
      <c r="N42"/>
      <c r="O42"/>
      <c r="P42" s="10"/>
      <c r="S42" s="25" t="s">
        <v>336</v>
      </c>
      <c r="T42" s="25">
        <v>4056935</v>
      </c>
      <c r="V42" s="8" t="str">
        <f>_xll.SNL.Clients.Office.Excel.Functions.SNLTable(1,FPL!X42,FPL!W48:W56,FPL!X43,,"Options:Curr=USD,Mag=SNLstandard,ConvMethod=SNLrecommended")</f>
        <v>SNLTable</v>
      </c>
      <c r="W42" s="3"/>
      <c r="X42" s="7">
        <f>F36</f>
        <v>4056997</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37.425027008903598</v>
      </c>
      <c r="G44" s="55">
        <v>39.379861039095701</v>
      </c>
      <c r="H44" s="31">
        <v>42.231581220809403</v>
      </c>
      <c r="I44" s="14">
        <v>38.290312160455798</v>
      </c>
      <c r="J44" s="14">
        <v>44.364633668538602</v>
      </c>
      <c r="K44"/>
      <c r="L44"/>
      <c r="M44"/>
      <c r="N44"/>
      <c r="O44"/>
      <c r="P44" s="10"/>
      <c r="S44" s="25" t="s">
        <v>409</v>
      </c>
      <c r="T44" s="25">
        <v>4024697</v>
      </c>
      <c r="V44" s="3"/>
      <c r="W44" s="3"/>
      <c r="X44" s="7">
        <v>1</v>
      </c>
    </row>
    <row r="45" spans="3:24" ht="11.25" customHeight="1" x14ac:dyDescent="0.2">
      <c r="C45" s="39">
        <v>18861</v>
      </c>
      <c r="D45" s="3" t="s">
        <v>164</v>
      </c>
      <c r="E45"/>
      <c r="F45" s="14">
        <v>33.479864396677002</v>
      </c>
      <c r="G45" s="55">
        <v>35.013999792595698</v>
      </c>
      <c r="H45" s="31">
        <v>38.149617990875001</v>
      </c>
      <c r="I45" s="14">
        <v>34.322967139459102</v>
      </c>
      <c r="J45" s="14">
        <v>36.525401593313298</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7.4398682042833597</v>
      </c>
      <c r="G47" s="55">
        <v>6.5086887835702996</v>
      </c>
      <c r="H47" s="14">
        <v>5.3954248366013102</v>
      </c>
      <c r="I47" s="14">
        <v>5.5823008849557496</v>
      </c>
      <c r="J47" s="14">
        <v>6.7395626242544697</v>
      </c>
      <c r="K47"/>
      <c r="L47"/>
      <c r="M47"/>
      <c r="N47"/>
      <c r="O47"/>
      <c r="P47" s="10"/>
      <c r="S47" s="25" t="s">
        <v>216</v>
      </c>
      <c r="T47" s="25">
        <v>4056955</v>
      </c>
      <c r="V47" s="3"/>
      <c r="W47" s="3"/>
      <c r="X47" s="7"/>
    </row>
    <row r="48" spans="3:24" ht="11.25" customHeight="1" x14ac:dyDescent="0.2">
      <c r="C48" s="39">
        <v>18778</v>
      </c>
      <c r="D48" s="3" t="s">
        <v>198</v>
      </c>
      <c r="E48"/>
      <c r="F48" s="14">
        <v>7.4398682042833597</v>
      </c>
      <c r="G48" s="55">
        <v>6.5086887835702996</v>
      </c>
      <c r="H48" s="14">
        <v>5.3954248366013102</v>
      </c>
      <c r="I48" s="14">
        <v>5.5823008849557496</v>
      </c>
      <c r="J48" s="14">
        <v>6.7395626242544697</v>
      </c>
      <c r="K48" s="4"/>
      <c r="L48" s="4"/>
      <c r="M48" s="4"/>
      <c r="N48" s="4"/>
      <c r="O48" s="4"/>
      <c r="P48" s="44"/>
      <c r="Q48" s="44"/>
      <c r="S48" s="25" t="s">
        <v>5</v>
      </c>
      <c r="T48" s="25">
        <v>4022309</v>
      </c>
      <c r="V48" s="17" t="s">
        <v>175</v>
      </c>
      <c r="W48" s="114">
        <v>7597</v>
      </c>
      <c r="X48" s="20">
        <v>1918000</v>
      </c>
    </row>
    <row r="49" spans="3:28" ht="11.25" customHeight="1" x14ac:dyDescent="0.2">
      <c r="C49" s="39">
        <v>7270</v>
      </c>
      <c r="D49" s="3" t="s">
        <v>149</v>
      </c>
      <c r="E49"/>
      <c r="F49" s="14">
        <v>11.5430894308943</v>
      </c>
      <c r="G49" s="55">
        <v>10.7675507020281</v>
      </c>
      <c r="H49" s="14">
        <v>10.2154882154882</v>
      </c>
      <c r="I49" s="14">
        <v>11.142329020332699</v>
      </c>
      <c r="J49" s="14">
        <v>9.4927234927234903</v>
      </c>
      <c r="K49"/>
      <c r="L49"/>
      <c r="M49"/>
      <c r="N49"/>
      <c r="O49"/>
      <c r="P49" s="10"/>
      <c r="S49" s="25" t="s">
        <v>6</v>
      </c>
      <c r="T49" s="25">
        <v>4057038</v>
      </c>
      <c r="V49" s="17" t="s">
        <v>176</v>
      </c>
      <c r="W49" s="114">
        <v>7598</v>
      </c>
      <c r="X49" s="20">
        <v>1548000</v>
      </c>
    </row>
    <row r="50" spans="3:28" ht="11.25" customHeight="1" x14ac:dyDescent="0.2">
      <c r="C50" s="39">
        <v>11512</v>
      </c>
      <c r="D50" s="3" t="s">
        <v>199</v>
      </c>
      <c r="E50"/>
      <c r="F50" s="14">
        <v>11.5869918699187</v>
      </c>
      <c r="G50" s="55">
        <v>11.0530421216849</v>
      </c>
      <c r="H50" s="14">
        <v>10.6010101010101</v>
      </c>
      <c r="I50" s="14">
        <v>11.136783733826199</v>
      </c>
      <c r="J50" s="14">
        <v>12.089397089397099</v>
      </c>
      <c r="K50"/>
      <c r="L50"/>
      <c r="M50"/>
      <c r="N50"/>
      <c r="O50"/>
      <c r="P50" s="10"/>
      <c r="S50" s="25" t="s">
        <v>270</v>
      </c>
      <c r="T50" s="25">
        <v>4135391</v>
      </c>
      <c r="V50" s="18" t="s">
        <v>177</v>
      </c>
      <c r="W50" s="115">
        <v>7599</v>
      </c>
      <c r="X50" s="20">
        <v>646000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1700000</v>
      </c>
    </row>
    <row r="52" spans="3:28" ht="11.25" customHeight="1" x14ac:dyDescent="0.2">
      <c r="C52" s="39">
        <v>18788</v>
      </c>
      <c r="D52" s="3" t="s">
        <v>211</v>
      </c>
      <c r="E52"/>
      <c r="F52" s="14">
        <v>2.6431011410057801</v>
      </c>
      <c r="G52" s="55">
        <v>2.2915097073312101</v>
      </c>
      <c r="H52" s="14">
        <v>2.3042188529993402</v>
      </c>
      <c r="I52" s="14">
        <v>2.16176592568016</v>
      </c>
      <c r="J52" s="14">
        <v>2.61251642575558</v>
      </c>
      <c r="K52"/>
      <c r="L52"/>
      <c r="M52"/>
      <c r="N52"/>
      <c r="O52"/>
      <c r="P52" s="10"/>
      <c r="S52" s="25" t="s">
        <v>7</v>
      </c>
      <c r="T52" s="25">
        <v>4007308</v>
      </c>
      <c r="V52" s="19" t="s">
        <v>179</v>
      </c>
      <c r="W52" s="114">
        <v>7601</v>
      </c>
      <c r="X52" s="20">
        <v>200</v>
      </c>
    </row>
    <row r="53" spans="3:28" ht="11.25" customHeight="1" x14ac:dyDescent="0.2">
      <c r="C53" s="39">
        <v>18794</v>
      </c>
      <c r="D53" s="3" t="s">
        <v>200</v>
      </c>
      <c r="E53"/>
      <c r="F53" s="14">
        <v>9.7463414634146304</v>
      </c>
      <c r="G53" s="55">
        <v>10.2683307332293</v>
      </c>
      <c r="H53" s="14">
        <v>9.7794612794612803</v>
      </c>
      <c r="I53" s="14">
        <v>9.9796672828096096</v>
      </c>
      <c r="J53" s="14">
        <v>8.1288981288981308</v>
      </c>
      <c r="K53"/>
      <c r="L53"/>
      <c r="M53"/>
      <c r="N53"/>
      <c r="O53"/>
      <c r="P53" s="10"/>
      <c r="S53" s="25" t="s">
        <v>218</v>
      </c>
      <c r="T53" s="25">
        <v>4272394</v>
      </c>
      <c r="V53" s="17" t="s">
        <v>180</v>
      </c>
      <c r="W53" s="114">
        <v>7602</v>
      </c>
      <c r="X53" s="20">
        <v>14079800</v>
      </c>
    </row>
    <row r="54" spans="3:28" ht="11.25" customHeight="1" x14ac:dyDescent="0.2">
      <c r="C54" s="39">
        <v>18792</v>
      </c>
      <c r="D54" s="3" t="s">
        <v>201</v>
      </c>
      <c r="E54"/>
      <c r="F54" s="14">
        <v>29.413684904767901</v>
      </c>
      <c r="G54" s="55">
        <v>38.1638846737481</v>
      </c>
      <c r="H54" s="14">
        <v>37.6126448290659</v>
      </c>
      <c r="I54" s="14">
        <v>37.7864535870848</v>
      </c>
      <c r="J54" s="14">
        <v>29.2235146180446</v>
      </c>
      <c r="K54"/>
      <c r="L54"/>
      <c r="M54"/>
      <c r="N54"/>
      <c r="O54"/>
      <c r="P54" s="10"/>
      <c r="S54" s="25" t="s">
        <v>8</v>
      </c>
      <c r="T54" s="25">
        <v>4006321</v>
      </c>
      <c r="V54" s="26" t="s">
        <v>184</v>
      </c>
      <c r="W54" s="116"/>
      <c r="X54" s="20"/>
    </row>
    <row r="55" spans="3:28" ht="11.25" customHeight="1" x14ac:dyDescent="0.2">
      <c r="C55" s="39">
        <v>11576</v>
      </c>
      <c r="D55" s="3" t="s">
        <v>202</v>
      </c>
      <c r="E55"/>
      <c r="F55" s="14">
        <v>9.7121951219512201</v>
      </c>
      <c r="G55" s="55">
        <v>10.0733229329173</v>
      </c>
      <c r="H55" s="14">
        <v>9.7222222222222197</v>
      </c>
      <c r="I55" s="14">
        <v>9.1737523105360506</v>
      </c>
      <c r="J55" s="14">
        <v>9.1413721413721394</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45</v>
      </c>
    </row>
    <row r="57" spans="3:28" ht="11.25" customHeight="1" x14ac:dyDescent="0.2">
      <c r="C57" s="39">
        <v>6419</v>
      </c>
      <c r="D57" s="3" t="s">
        <v>165</v>
      </c>
      <c r="E57"/>
      <c r="F57" s="14">
        <v>0.68044459881903396</v>
      </c>
      <c r="G57" s="55">
        <v>0.56383377012354896</v>
      </c>
      <c r="H57" s="14">
        <v>0.59621301775147895</v>
      </c>
      <c r="I57" s="14">
        <v>0.68155053974484803</v>
      </c>
      <c r="J57" s="14">
        <v>0.46251938652421198</v>
      </c>
      <c r="K57"/>
      <c r="L57"/>
      <c r="M57"/>
      <c r="N57"/>
      <c r="O57"/>
      <c r="P57" s="10"/>
      <c r="S57" s="25" t="s">
        <v>339</v>
      </c>
      <c r="T57" s="25">
        <v>4963960</v>
      </c>
    </row>
    <row r="58" spans="3:28" ht="11.25" customHeight="1" x14ac:dyDescent="0.2">
      <c r="C58" s="39">
        <v>4963</v>
      </c>
      <c r="D58" s="3" t="s">
        <v>203</v>
      </c>
      <c r="E58"/>
      <c r="F58" s="14">
        <v>0.59808299101029905</v>
      </c>
      <c r="G58" s="55">
        <v>0.64961680580265502</v>
      </c>
      <c r="H58" s="14">
        <v>0.731049630806617</v>
      </c>
      <c r="I58" s="14">
        <v>0.62049110117064799</v>
      </c>
      <c r="J58" s="14">
        <v>0.79741784037558705</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1918000</v>
      </c>
      <c r="G61" s="56">
        <v>1905000</v>
      </c>
      <c r="H61" s="13">
        <v>1512000</v>
      </c>
      <c r="I61" s="13">
        <v>1351000</v>
      </c>
      <c r="J61" s="13">
        <v>2401000</v>
      </c>
      <c r="K61"/>
      <c r="L61"/>
      <c r="M61"/>
      <c r="N61"/>
      <c r="O61"/>
      <c r="P61" s="10"/>
      <c r="S61" s="25" t="s">
        <v>410</v>
      </c>
      <c r="T61" s="25">
        <v>4086899</v>
      </c>
      <c r="V61" s="28" t="s">
        <v>149</v>
      </c>
      <c r="X61" s="27">
        <f>IF(ISNUMBER(F49),F49,NA())</f>
        <v>11.5430894308943</v>
      </c>
      <c r="Y61" s="27">
        <f>IF(ISNUMBER(G49),G49,NA())</f>
        <v>10.7675507020281</v>
      </c>
      <c r="Z61" s="27">
        <f>IF(ISNUMBER(H49),H49,NA())</f>
        <v>10.2154882154882</v>
      </c>
      <c r="AA61" s="27">
        <f>IF(ISNUMBER(I49),I49,NA())</f>
        <v>11.142329020332699</v>
      </c>
      <c r="AB61" s="27">
        <f>IF(ISNUMBER(J49),J49,NA())</f>
        <v>9.4927234927234903</v>
      </c>
    </row>
    <row r="62" spans="3:28" ht="11.25" customHeight="1" x14ac:dyDescent="0.2">
      <c r="C62" s="39">
        <v>7598</v>
      </c>
      <c r="D62" s="3" t="s">
        <v>205</v>
      </c>
      <c r="E62"/>
      <c r="F62" s="13">
        <v>1548000</v>
      </c>
      <c r="G62" s="56" t="s">
        <v>320</v>
      </c>
      <c r="H62" s="13">
        <v>68000</v>
      </c>
      <c r="I62" s="13">
        <v>30000</v>
      </c>
      <c r="J62" s="13">
        <v>471000</v>
      </c>
      <c r="K62"/>
      <c r="L62"/>
      <c r="M62"/>
      <c r="N62"/>
      <c r="O62"/>
      <c r="P62" s="10"/>
      <c r="S62" s="25" t="s">
        <v>11</v>
      </c>
      <c r="T62" s="25">
        <v>4056975</v>
      </c>
      <c r="V62" s="118" t="s">
        <v>188</v>
      </c>
    </row>
    <row r="63" spans="3:28" ht="11.25" customHeight="1" x14ac:dyDescent="0.2">
      <c r="C63" s="39">
        <v>7599</v>
      </c>
      <c r="D63" s="3" t="s">
        <v>206</v>
      </c>
      <c r="E63"/>
      <c r="F63" s="13">
        <v>646000</v>
      </c>
      <c r="G63" s="56" t="s">
        <v>320</v>
      </c>
      <c r="H63" s="13">
        <v>1120000</v>
      </c>
      <c r="I63" s="13">
        <v>68000</v>
      </c>
      <c r="J63" s="13">
        <v>782000</v>
      </c>
      <c r="K63"/>
      <c r="L63"/>
      <c r="M63"/>
      <c r="N63"/>
      <c r="O63"/>
      <c r="P63" s="10"/>
      <c r="S63" s="25" t="s">
        <v>271</v>
      </c>
      <c r="T63" s="25">
        <v>4098671</v>
      </c>
      <c r="V63" s="28" t="s">
        <v>189</v>
      </c>
    </row>
    <row r="64" spans="3:28" ht="11.25" customHeight="1" x14ac:dyDescent="0.2">
      <c r="C64" s="39">
        <v>7600</v>
      </c>
      <c r="D64" s="3" t="s">
        <v>207</v>
      </c>
      <c r="E64"/>
      <c r="F64" s="13">
        <v>1700000</v>
      </c>
      <c r="G64" s="56" t="s">
        <v>320</v>
      </c>
      <c r="H64" s="13">
        <v>537000</v>
      </c>
      <c r="I64" s="13">
        <v>120000</v>
      </c>
      <c r="J64" s="13">
        <v>70000</v>
      </c>
      <c r="K64"/>
      <c r="L64"/>
      <c r="M64"/>
      <c r="N64"/>
      <c r="O64"/>
      <c r="P64" s="10"/>
      <c r="S64" s="25" t="s">
        <v>396</v>
      </c>
      <c r="T64" s="25">
        <v>4545218</v>
      </c>
      <c r="V64" s="28" t="s">
        <v>190</v>
      </c>
    </row>
    <row r="65" spans="3:28" ht="11.25" customHeight="1" x14ac:dyDescent="0.2">
      <c r="C65" s="39">
        <v>7601</v>
      </c>
      <c r="D65" s="3" t="s">
        <v>208</v>
      </c>
      <c r="E65"/>
      <c r="F65" s="13">
        <v>200</v>
      </c>
      <c r="G65" s="56" t="s">
        <v>320</v>
      </c>
      <c r="H65" s="13">
        <v>672000</v>
      </c>
      <c r="I65" s="13">
        <v>537000</v>
      </c>
      <c r="J65" s="13">
        <v>122000</v>
      </c>
      <c r="K65"/>
      <c r="L65"/>
      <c r="M65"/>
      <c r="N65"/>
      <c r="O65"/>
      <c r="P65" s="10"/>
      <c r="S65" s="25" t="s">
        <v>219</v>
      </c>
      <c r="T65" s="25">
        <v>4057157</v>
      </c>
      <c r="V65" s="28" t="s">
        <v>165</v>
      </c>
      <c r="X65" s="27">
        <f>IF(ISNUMBER(F57),F57,NA())</f>
        <v>0.68044459881903396</v>
      </c>
      <c r="Y65" s="27">
        <f>IF(ISNUMBER(G57),G57,NA())</f>
        <v>0.56383377012354896</v>
      </c>
      <c r="Z65" s="27">
        <f>IF(ISNUMBER(H57),H57,NA())</f>
        <v>0.59621301775147895</v>
      </c>
      <c r="AA65" s="27">
        <f>IF(ISNUMBER(I57),I57,NA())</f>
        <v>0.68155053974484803</v>
      </c>
      <c r="AB65" s="27">
        <f>IF(ISNUMBER(J57),J57,NA())</f>
        <v>0.46251938652421198</v>
      </c>
    </row>
    <row r="66" spans="3:28" ht="11.25" customHeight="1" x14ac:dyDescent="0.2">
      <c r="C66" s="39">
        <v>7602</v>
      </c>
      <c r="D66" s="3" t="s">
        <v>209</v>
      </c>
      <c r="E66"/>
      <c r="F66" s="13">
        <v>14079800</v>
      </c>
      <c r="G66" s="56" t="s">
        <v>320</v>
      </c>
      <c r="H66" s="13">
        <v>11734000</v>
      </c>
      <c r="I66" s="13">
        <v>10933000</v>
      </c>
      <c r="J66" s="13">
        <v>9742000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62.574972991096402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14102000</v>
      </c>
      <c r="G69" s="56">
        <v>13060000</v>
      </c>
      <c r="H69" s="13">
        <v>12192000</v>
      </c>
      <c r="I69" s="13">
        <v>11862000</v>
      </c>
      <c r="J69" s="13">
        <v>11972000</v>
      </c>
      <c r="K69" s="4"/>
      <c r="L69" s="4"/>
      <c r="M69" s="4"/>
      <c r="N69"/>
      <c r="O69"/>
      <c r="P69" s="10"/>
      <c r="S69" s="25" t="s">
        <v>341</v>
      </c>
      <c r="T69" s="25">
        <v>4057049</v>
      </c>
      <c r="V69" s="28" t="str">
        <f>"Total Debt -"</f>
        <v>Total Debt -</v>
      </c>
      <c r="X69" s="47">
        <f>F44</f>
        <v>37.425027008903598</v>
      </c>
    </row>
    <row r="70" spans="3:28" ht="11.25" customHeight="1" x14ac:dyDescent="0.2">
      <c r="C70" s="39">
        <v>18630</v>
      </c>
      <c r="D70" s="3" t="s">
        <v>136</v>
      </c>
      <c r="F70" s="13">
        <v>3956000</v>
      </c>
      <c r="G70" s="56">
        <v>3060000</v>
      </c>
      <c r="H70" s="13">
        <v>3256000</v>
      </c>
      <c r="I70" s="13">
        <v>3250000</v>
      </c>
      <c r="J70" s="13">
        <v>3541000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2.6431011410057801</v>
      </c>
      <c r="Y71" s="27">
        <f>IF(ISNUMBER(G52),G52,NA())</f>
        <v>2.2915097073312101</v>
      </c>
      <c r="Z71" s="27">
        <f>IF(ISNUMBER(H52),H52,NA())</f>
        <v>2.3042188529993402</v>
      </c>
      <c r="AA71" s="27">
        <f>IF(ISNUMBER(I52),I52,NA())</f>
        <v>2.16176592568016</v>
      </c>
      <c r="AB71" s="27">
        <f>IF(ISNUMBER(J52),J52,NA())</f>
        <v>2.61251642575558</v>
      </c>
    </row>
    <row r="72" spans="3:28" ht="11.25" customHeight="1" x14ac:dyDescent="0.2">
      <c r="C72" s="39">
        <v>18632</v>
      </c>
      <c r="D72" s="3" t="s">
        <v>138</v>
      </c>
      <c r="E72" s="5"/>
      <c r="F72" s="13">
        <v>1803000</v>
      </c>
      <c r="G72" s="56">
        <v>1707000</v>
      </c>
      <c r="H72" s="13">
        <v>1519000</v>
      </c>
      <c r="I72" s="13">
        <v>1514000</v>
      </c>
      <c r="J72" s="13">
        <v>1560000</v>
      </c>
      <c r="K72"/>
      <c r="L72"/>
      <c r="M72"/>
      <c r="N72"/>
      <c r="O72"/>
      <c r="P72" s="10"/>
      <c r="S72" s="25" t="s">
        <v>272</v>
      </c>
      <c r="T72" s="25">
        <v>4082886</v>
      </c>
    </row>
    <row r="73" spans="3:28" ht="11.25" customHeight="1" x14ac:dyDescent="0.2">
      <c r="C73" s="39">
        <v>18636</v>
      </c>
      <c r="D73" s="3" t="s">
        <v>139</v>
      </c>
      <c r="F73" s="13">
        <v>2266000</v>
      </c>
      <c r="G73" s="56">
        <v>2526000</v>
      </c>
      <c r="H73" s="13">
        <v>2524000</v>
      </c>
      <c r="I73" s="13">
        <v>2633000</v>
      </c>
      <c r="J73" s="13">
        <v>940000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9559000</v>
      </c>
      <c r="G75" s="56">
        <v>8757000</v>
      </c>
      <c r="H75" s="13">
        <v>8661000</v>
      </c>
      <c r="I75" s="13">
        <v>8711000</v>
      </c>
      <c r="J75" s="13">
        <v>7333000</v>
      </c>
      <c r="K75"/>
      <c r="L75"/>
      <c r="M75"/>
      <c r="N75"/>
      <c r="O75"/>
      <c r="P75" s="10"/>
      <c r="S75" s="25" t="s">
        <v>16</v>
      </c>
      <c r="T75" s="25">
        <v>4056958</v>
      </c>
    </row>
    <row r="76" spans="3:28" ht="11.25" customHeight="1" x14ac:dyDescent="0.2">
      <c r="C76" s="39">
        <v>6200</v>
      </c>
      <c r="D76" s="3" t="s">
        <v>142</v>
      </c>
      <c r="F76" s="13">
        <v>7099000</v>
      </c>
      <c r="G76" s="56">
        <v>6902000</v>
      </c>
      <c r="H76" s="13">
        <v>6068000</v>
      </c>
      <c r="I76" s="13">
        <v>6028000</v>
      </c>
      <c r="J76" s="13">
        <v>4566000</v>
      </c>
      <c r="K76"/>
      <c r="L76"/>
      <c r="M76"/>
      <c r="N76"/>
      <c r="O76"/>
      <c r="P76" s="10"/>
      <c r="S76" s="25" t="s">
        <v>313</v>
      </c>
      <c r="T76" s="25">
        <v>4246977</v>
      </c>
    </row>
    <row r="77" spans="3:28" ht="11.25" customHeight="1" x14ac:dyDescent="0.2">
      <c r="C77" s="39">
        <v>28017</v>
      </c>
      <c r="D77" s="3" t="s">
        <v>151</v>
      </c>
      <c r="E77"/>
      <c r="F77" s="13">
        <v>7126000</v>
      </c>
      <c r="G77" s="56">
        <v>7085000</v>
      </c>
      <c r="H77" s="13">
        <v>6297000</v>
      </c>
      <c r="I77" s="13">
        <v>6025000</v>
      </c>
      <c r="J77" s="13">
        <v>5815000</v>
      </c>
      <c r="K77"/>
      <c r="L77"/>
      <c r="M77"/>
      <c r="N77"/>
      <c r="O77"/>
      <c r="P77" s="10"/>
      <c r="S77" s="25" t="s">
        <v>273</v>
      </c>
      <c r="T77" s="25">
        <v>4142320</v>
      </c>
    </row>
    <row r="78" spans="3:28" ht="11.25" customHeight="1" x14ac:dyDescent="0.2">
      <c r="C78" s="39">
        <v>4424</v>
      </c>
      <c r="D78" s="3" t="s">
        <v>143</v>
      </c>
      <c r="F78" s="13">
        <v>4044000</v>
      </c>
      <c r="G78" s="56">
        <v>3568000</v>
      </c>
      <c r="H78" s="13">
        <v>2775000</v>
      </c>
      <c r="I78" s="13">
        <v>2710000</v>
      </c>
      <c r="J78" s="13">
        <v>2986000</v>
      </c>
      <c r="K78"/>
      <c r="L78"/>
      <c r="M78"/>
      <c r="N78"/>
      <c r="O78"/>
      <c r="P78" s="10"/>
      <c r="S78" s="25" t="s">
        <v>274</v>
      </c>
      <c r="T78" s="25">
        <v>4237697</v>
      </c>
    </row>
    <row r="79" spans="3:28" ht="11.25" customHeight="1" x14ac:dyDescent="0.2">
      <c r="C79" s="39">
        <v>4427</v>
      </c>
      <c r="D79" s="3" t="s">
        <v>144</v>
      </c>
      <c r="F79" s="13">
        <v>838000</v>
      </c>
      <c r="G79" s="56">
        <v>678000</v>
      </c>
      <c r="H79" s="13">
        <v>441000</v>
      </c>
      <c r="I79" s="13">
        <v>539000</v>
      </c>
      <c r="J79" s="13">
        <v>1106000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3206000</v>
      </c>
      <c r="G81" s="93">
        <v>2890000</v>
      </c>
      <c r="H81" s="92">
        <v>2334000</v>
      </c>
      <c r="I81" s="92">
        <v>2171000</v>
      </c>
      <c r="J81" s="92">
        <v>1880000</v>
      </c>
      <c r="K81"/>
      <c r="L81"/>
      <c r="M81"/>
      <c r="N81"/>
      <c r="O81"/>
      <c r="P81" s="10"/>
      <c r="S81" s="25" t="s">
        <v>276</v>
      </c>
      <c r="T81" s="25">
        <v>4276419</v>
      </c>
    </row>
    <row r="82" spans="3:20" ht="11.25" customHeight="1" x14ac:dyDescent="0.2">
      <c r="C82" s="39">
        <v>833</v>
      </c>
      <c r="D82" s="94" t="s">
        <v>147</v>
      </c>
      <c r="E82" s="95"/>
      <c r="F82" s="96">
        <v>3206000</v>
      </c>
      <c r="G82" s="97">
        <v>2890000</v>
      </c>
      <c r="H82" s="96">
        <v>2334000</v>
      </c>
      <c r="I82" s="96">
        <v>2171000</v>
      </c>
      <c r="J82" s="96">
        <v>1880000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3206000</v>
      </c>
      <c r="G84" s="56">
        <v>2890000</v>
      </c>
      <c r="H84" s="13">
        <v>2334000</v>
      </c>
      <c r="I84" s="13">
        <v>2171000</v>
      </c>
      <c r="J84" s="13">
        <v>1880000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3918000</v>
      </c>
      <c r="G87" s="56">
        <v>3012000</v>
      </c>
      <c r="H87" s="13">
        <v>2519000</v>
      </c>
      <c r="I87" s="13">
        <v>2778000</v>
      </c>
      <c r="J87" s="13">
        <v>2684000</v>
      </c>
      <c r="K87"/>
      <c r="L87"/>
      <c r="M87"/>
      <c r="N87"/>
      <c r="O87"/>
      <c r="P87" s="10"/>
      <c r="S87" s="25" t="s">
        <v>21</v>
      </c>
      <c r="T87" s="25">
        <v>4057039</v>
      </c>
    </row>
    <row r="88" spans="3:20" ht="11.25" customHeight="1" x14ac:dyDescent="0.2">
      <c r="C88" s="39">
        <v>18807</v>
      </c>
      <c r="D88" s="3" t="s">
        <v>153</v>
      </c>
      <c r="E88"/>
      <c r="F88" s="13">
        <v>58227000</v>
      </c>
      <c r="G88" s="56">
        <v>53879000</v>
      </c>
      <c r="H88" s="13">
        <v>45074000</v>
      </c>
      <c r="I88" s="13">
        <v>41499000</v>
      </c>
      <c r="J88" s="13">
        <v>39124000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6158000</v>
      </c>
      <c r="G90" s="56">
        <v>5347000</v>
      </c>
      <c r="H90" s="13">
        <v>4771000</v>
      </c>
      <c r="I90" s="13">
        <v>4056000</v>
      </c>
      <c r="J90" s="13">
        <v>4094000</v>
      </c>
      <c r="K90"/>
      <c r="L90"/>
      <c r="M90"/>
      <c r="N90"/>
      <c r="O90"/>
      <c r="P90" s="10"/>
      <c r="S90" s="25" t="s">
        <v>290</v>
      </c>
      <c r="T90" s="25">
        <v>4056937</v>
      </c>
    </row>
    <row r="91" spans="3:20" ht="11.25" customHeight="1" x14ac:dyDescent="0.2">
      <c r="C91" s="39">
        <v>3706</v>
      </c>
      <c r="D91" s="23" t="s">
        <v>156</v>
      </c>
      <c r="E91" s="10"/>
      <c r="F91" s="92">
        <v>2989000</v>
      </c>
      <c r="G91" s="93">
        <v>2989000</v>
      </c>
      <c r="H91" s="92">
        <v>300000</v>
      </c>
      <c r="I91" s="92">
        <v>302000</v>
      </c>
      <c r="J91" s="92">
        <v>0</v>
      </c>
      <c r="K91"/>
      <c r="L91"/>
      <c r="M91"/>
      <c r="N91"/>
      <c r="O91"/>
      <c r="P91" s="10"/>
      <c r="S91" s="25" t="s">
        <v>23</v>
      </c>
      <c r="T91" s="25">
        <v>4056982</v>
      </c>
    </row>
    <row r="92" spans="3:20" ht="11.25" customHeight="1" x14ac:dyDescent="0.2">
      <c r="C92" s="39">
        <v>220</v>
      </c>
      <c r="D92" s="98" t="s">
        <v>157</v>
      </c>
      <c r="E92" s="95"/>
      <c r="F92" s="96">
        <v>78067000</v>
      </c>
      <c r="G92" s="97">
        <v>71001000</v>
      </c>
      <c r="H92" s="96">
        <v>57188000</v>
      </c>
      <c r="I92" s="96">
        <v>53484000</v>
      </c>
      <c r="J92" s="96">
        <v>50254000</v>
      </c>
      <c r="K92"/>
      <c r="L92"/>
      <c r="M92"/>
      <c r="N92"/>
      <c r="O92"/>
      <c r="P92" s="10"/>
      <c r="S92" s="25" t="s">
        <v>24</v>
      </c>
      <c r="T92" s="25">
        <v>4004172</v>
      </c>
    </row>
    <row r="93" spans="3:20" ht="11.25" customHeight="1" x14ac:dyDescent="0.2">
      <c r="C93" s="39">
        <v>6361</v>
      </c>
      <c r="D93" s="3" t="s">
        <v>158</v>
      </c>
      <c r="E93"/>
      <c r="F93" s="13">
        <v>5758000</v>
      </c>
      <c r="G93" s="56">
        <v>5342000</v>
      </c>
      <c r="H93" s="13">
        <v>4225000</v>
      </c>
      <c r="I93" s="13">
        <v>4076000</v>
      </c>
      <c r="J93" s="13">
        <v>5803000</v>
      </c>
      <c r="K93"/>
      <c r="L93"/>
      <c r="M93"/>
      <c r="N93"/>
      <c r="O93"/>
      <c r="P93" s="10"/>
      <c r="S93" s="25" t="s">
        <v>25</v>
      </c>
      <c r="T93" s="25">
        <v>4000672</v>
      </c>
    </row>
    <row r="94" spans="3:20" ht="11.25" customHeight="1" x14ac:dyDescent="0.2">
      <c r="C94" s="39">
        <v>6148</v>
      </c>
      <c r="D94" s="3" t="s">
        <v>159</v>
      </c>
      <c r="E94"/>
      <c r="F94" s="13">
        <v>17974000</v>
      </c>
      <c r="G94" s="56">
        <v>16882000</v>
      </c>
      <c r="H94" s="13">
        <v>14131000</v>
      </c>
      <c r="I94" s="13">
        <v>11688000</v>
      </c>
      <c r="J94" s="13">
        <v>11187000</v>
      </c>
      <c r="K94"/>
      <c r="L94"/>
      <c r="M94"/>
      <c r="N94"/>
      <c r="O94"/>
      <c r="P94" s="10"/>
      <c r="S94" s="25" t="s">
        <v>26</v>
      </c>
      <c r="T94" s="25">
        <v>4059402</v>
      </c>
    </row>
    <row r="95" spans="3:20" ht="11.25" customHeight="1" x14ac:dyDescent="0.2">
      <c r="C95" s="39">
        <v>18082</v>
      </c>
      <c r="D95" s="3" t="s">
        <v>160</v>
      </c>
      <c r="E95"/>
      <c r="F95" s="13">
        <v>2550000</v>
      </c>
      <c r="G95" s="56">
        <v>2429000</v>
      </c>
      <c r="H95" s="13">
        <v>2722000</v>
      </c>
      <c r="I95" s="13">
        <v>2646000</v>
      </c>
      <c r="J95" s="13">
        <v>2577000</v>
      </c>
      <c r="K95"/>
      <c r="L95"/>
      <c r="M95"/>
      <c r="N95"/>
      <c r="O95"/>
      <c r="P95" s="10"/>
      <c r="S95" s="25" t="s">
        <v>27</v>
      </c>
      <c r="T95" s="25">
        <v>4057080</v>
      </c>
    </row>
    <row r="96" spans="3:20" ht="11.25" customHeight="1" x14ac:dyDescent="0.2">
      <c r="C96" s="39">
        <v>845</v>
      </c>
      <c r="D96" s="3" t="s">
        <v>174</v>
      </c>
      <c r="E96"/>
      <c r="F96" s="13">
        <v>20092000</v>
      </c>
      <c r="G96" s="56">
        <v>18987000</v>
      </c>
      <c r="H96" s="13">
        <v>15643000</v>
      </c>
      <c r="I96" s="13">
        <v>13039000</v>
      </c>
      <c r="J96" s="13">
        <v>13588000</v>
      </c>
      <c r="K96"/>
      <c r="L96"/>
      <c r="M96"/>
      <c r="N96"/>
      <c r="O96"/>
      <c r="P96" s="10"/>
      <c r="S96" s="25" t="s">
        <v>28</v>
      </c>
      <c r="T96" s="25">
        <v>4057041</v>
      </c>
    </row>
    <row r="97" spans="3:20" ht="11.25" customHeight="1" x14ac:dyDescent="0.2">
      <c r="C97" s="39">
        <v>49691</v>
      </c>
      <c r="D97" s="32" t="s">
        <v>193</v>
      </c>
      <c r="E97"/>
      <c r="F97" s="13">
        <v>33594000</v>
      </c>
      <c r="G97" s="56">
        <v>29228000</v>
      </c>
      <c r="H97" s="13">
        <v>21398000</v>
      </c>
      <c r="I97" s="13">
        <v>21014000</v>
      </c>
      <c r="J97" s="13">
        <v>17040000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33594000</v>
      </c>
      <c r="G99" s="97">
        <v>29228000</v>
      </c>
      <c r="H99" s="96">
        <v>21398000</v>
      </c>
      <c r="I99" s="96">
        <v>21014000</v>
      </c>
      <c r="J99" s="96">
        <v>17040000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53686000</v>
      </c>
      <c r="G101" s="56">
        <v>48215000</v>
      </c>
      <c r="H101" s="13">
        <v>37041000</v>
      </c>
      <c r="I101" s="13">
        <v>34053000</v>
      </c>
      <c r="J101" s="13">
        <v>30628000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5358000</v>
      </c>
      <c r="G104" s="56">
        <v>5816000</v>
      </c>
      <c r="H104" s="13">
        <v>5181000</v>
      </c>
      <c r="I104" s="13">
        <v>4422000</v>
      </c>
      <c r="J104" s="13">
        <v>3916000</v>
      </c>
      <c r="K104"/>
      <c r="L104"/>
      <c r="M104"/>
      <c r="N104"/>
      <c r="O104"/>
      <c r="P104" s="10"/>
      <c r="S104" s="25" t="s">
        <v>411</v>
      </c>
      <c r="T104" s="25">
        <v>4057043</v>
      </c>
    </row>
    <row r="105" spans="3:20" ht="11.25" customHeight="1" x14ac:dyDescent="0.2">
      <c r="C105" s="39">
        <v>4993</v>
      </c>
      <c r="D105" s="3" t="s">
        <v>169</v>
      </c>
      <c r="E105"/>
      <c r="F105" s="13">
        <v>-7641000</v>
      </c>
      <c r="G105" s="56">
        <v>-7693000</v>
      </c>
      <c r="H105" s="13">
        <v>-5870000</v>
      </c>
      <c r="I105" s="13">
        <v>-5066000</v>
      </c>
      <c r="J105" s="13">
        <v>-5369000</v>
      </c>
      <c r="K105"/>
      <c r="L105"/>
      <c r="M105"/>
      <c r="N105"/>
      <c r="O105"/>
      <c r="P105" s="10"/>
      <c r="S105" s="25" t="s">
        <v>262</v>
      </c>
      <c r="T105" s="25">
        <v>4057083</v>
      </c>
    </row>
    <row r="106" spans="3:20" ht="11.25" customHeight="1" x14ac:dyDescent="0.2">
      <c r="C106" s="39">
        <v>4992</v>
      </c>
      <c r="D106" s="3" t="s">
        <v>170</v>
      </c>
      <c r="E106"/>
      <c r="F106" s="13">
        <v>2231000</v>
      </c>
      <c r="G106" s="56">
        <v>1773000</v>
      </c>
      <c r="H106" s="13">
        <v>630000</v>
      </c>
      <c r="I106" s="13">
        <v>724000</v>
      </c>
      <c r="J106" s="13">
        <v>1474000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-52000</v>
      </c>
      <c r="G108" s="56">
        <v>-104000</v>
      </c>
      <c r="H108" s="13">
        <v>-59000</v>
      </c>
      <c r="I108" s="13">
        <v>80000</v>
      </c>
      <c r="J108" s="13">
        <v>21000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4.3380455115910097</v>
      </c>
      <c r="G111" s="55">
        <v>4.7720381680492201</v>
      </c>
      <c r="H111" s="14">
        <v>4.2227529309596203</v>
      </c>
      <c r="I111" s="14">
        <v>4.1880271807015097</v>
      </c>
      <c r="J111" s="14">
        <v>3.9036038257393901</v>
      </c>
      <c r="K111"/>
      <c r="L111"/>
      <c r="M111"/>
      <c r="N111"/>
      <c r="O111"/>
      <c r="P111" s="10"/>
      <c r="S111" s="25" t="s">
        <v>292</v>
      </c>
      <c r="T111" s="25">
        <v>4062444</v>
      </c>
    </row>
    <row r="112" spans="3:20" ht="11.25" customHeight="1" x14ac:dyDescent="0.2">
      <c r="C112" s="39">
        <v>284</v>
      </c>
      <c r="D112" s="3" t="s">
        <v>167</v>
      </c>
      <c r="E112"/>
      <c r="F112" s="14">
        <v>10.096206836826299</v>
      </c>
      <c r="G112" s="55">
        <v>11.926255300271301</v>
      </c>
      <c r="H112" s="14">
        <v>10.9613488000751</v>
      </c>
      <c r="I112" s="14">
        <v>11.205739651078799</v>
      </c>
      <c r="J112" s="14">
        <v>11.060450066186201</v>
      </c>
      <c r="K112"/>
      <c r="L112"/>
      <c r="M112"/>
      <c r="N112"/>
      <c r="O112"/>
      <c r="P112" s="10"/>
      <c r="S112" s="25" t="s">
        <v>36</v>
      </c>
      <c r="T112" s="25">
        <v>4057103</v>
      </c>
    </row>
    <row r="113" spans="2:20" ht="11.25" customHeight="1" x14ac:dyDescent="0.2">
      <c r="C113" s="39">
        <v>18791</v>
      </c>
      <c r="D113" s="76" t="s">
        <v>173</v>
      </c>
      <c r="E113" s="61"/>
      <c r="F113" s="100">
        <v>6.3462685237651</v>
      </c>
      <c r="G113" s="101">
        <v>7.21629534374161</v>
      </c>
      <c r="H113" s="100">
        <v>6.6165839829907904</v>
      </c>
      <c r="I113" s="100">
        <v>6.6995575545534898</v>
      </c>
      <c r="J113" s="100">
        <v>6.4992869798193702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12F2E7A3-507C-4F27-B292-F61189982DE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281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138C-58AC-4361-99FA-D756ABB8C00A}">
  <sheetPr codeName="Sheet41">
    <outlinePr summaryRight="0"/>
    <pageSetUpPr autoPageBreaks="0"/>
  </sheetPr>
  <dimension ref="A1:AB460"/>
  <sheetViews>
    <sheetView showGridLines="0" topLeftCell="A4" zoomScaleNormal="100" workbookViewId="0">
      <selection activeCell="H13" sqref="H13"/>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47</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402</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Gulf Power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_xll.SNL.Clients.Office.Excel.Functions.SNLTable(1,Gulf!F20:G20,Gulf!C24:C35,Gulf!F21:G21,,"Options:Curr=USD,Mag=SNLstandard,ConvMethod=SNLrecommended")</f>
        <v>SNLTable</v>
      </c>
      <c r="D20" s="10"/>
      <c r="E20" s="10"/>
      <c r="F20" s="22">
        <f>VLOOKUP(V40,S:T,2,FALSE)</f>
        <v>4057000</v>
      </c>
      <c r="G20" s="51">
        <f>F20</f>
        <v>4057000</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374</v>
      </c>
      <c r="G24" s="73" t="s">
        <v>374</v>
      </c>
      <c r="H24" s="129"/>
      <c r="I24"/>
      <c r="J24"/>
      <c r="K24"/>
      <c r="L24"/>
      <c r="M24"/>
      <c r="N24"/>
      <c r="O24"/>
      <c r="P24" s="10"/>
      <c r="V24" t="str">
        <f>SUBSTITUTE(Company_Name,"&amp;","&amp;amp;")</f>
        <v>Gulf Power Company</v>
      </c>
    </row>
    <row r="25" spans="3:27" ht="11.25" customHeight="1" x14ac:dyDescent="0.2">
      <c r="C25" s="39">
        <v>44942</v>
      </c>
      <c r="D25" s="23" t="s">
        <v>127</v>
      </c>
      <c r="E25" s="10"/>
      <c r="F25" s="74" t="s">
        <v>376</v>
      </c>
      <c r="G25" s="75" t="s">
        <v>376</v>
      </c>
      <c r="H25" s="129"/>
      <c r="I25"/>
      <c r="J25"/>
      <c r="K25"/>
      <c r="L25"/>
      <c r="M25"/>
      <c r="N25"/>
      <c r="O25"/>
      <c r="P25" s="10"/>
    </row>
    <row r="26" spans="3:27" ht="11.25" customHeight="1" x14ac:dyDescent="0.2">
      <c r="C26" s="39">
        <v>44944</v>
      </c>
      <c r="D26" s="76" t="s">
        <v>126</v>
      </c>
      <c r="E26" s="61"/>
      <c r="F26" s="77">
        <v>44210</v>
      </c>
      <c r="G26" s="78">
        <v>44200</v>
      </c>
      <c r="H26" s="130"/>
      <c r="I26" s="10"/>
      <c r="J26"/>
      <c r="K26"/>
      <c r="L26"/>
      <c r="M26"/>
      <c r="N26" s="4"/>
      <c r="O26" s="4"/>
      <c r="P26" s="44"/>
      <c r="Q26" s="44"/>
    </row>
    <row r="27" spans="3:27" ht="11.25" customHeight="1" x14ac:dyDescent="0.2">
      <c r="C27" s="39">
        <v>44949</v>
      </c>
      <c r="D27" s="2" t="s">
        <v>131</v>
      </c>
      <c r="E27"/>
      <c r="F27" s="24" t="s">
        <v>374</v>
      </c>
      <c r="G27" s="52" t="s">
        <v>391</v>
      </c>
      <c r="H27" s="129"/>
      <c r="I27"/>
      <c r="J27"/>
      <c r="K27"/>
      <c r="L27"/>
      <c r="M27"/>
      <c r="N27"/>
      <c r="O27"/>
      <c r="P27" s="10"/>
    </row>
    <row r="28" spans="3:27" ht="11.25" customHeight="1" x14ac:dyDescent="0.2">
      <c r="C28" s="39">
        <v>44950</v>
      </c>
      <c r="D28" s="3" t="s">
        <v>127</v>
      </c>
      <c r="E28"/>
      <c r="F28" s="24" t="s">
        <v>376</v>
      </c>
      <c r="G28" s="52" t="s">
        <v>182</v>
      </c>
      <c r="H28" s="129"/>
      <c r="I28"/>
      <c r="J28"/>
      <c r="K28"/>
      <c r="L28"/>
      <c r="M28"/>
      <c r="N28"/>
      <c r="O28"/>
      <c r="P28" s="10"/>
    </row>
    <row r="29" spans="3:27" ht="11.25" customHeight="1" x14ac:dyDescent="0.2">
      <c r="C29" s="48">
        <v>44952</v>
      </c>
      <c r="D29" s="76" t="s">
        <v>126</v>
      </c>
      <c r="E29" s="61"/>
      <c r="F29" s="77">
        <v>44210</v>
      </c>
      <c r="G29" s="78">
        <v>44403</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403</v>
      </c>
      <c r="H33" s="129"/>
      <c r="I33"/>
      <c r="J33"/>
      <c r="K33"/>
      <c r="L33"/>
      <c r="M33"/>
      <c r="N33"/>
      <c r="O33"/>
      <c r="P33" s="10"/>
    </row>
    <row r="34" spans="3:24" ht="11.25" customHeight="1" x14ac:dyDescent="0.2">
      <c r="C34" s="39">
        <v>44946</v>
      </c>
      <c r="D34" s="3" t="s">
        <v>127</v>
      </c>
      <c r="E34"/>
      <c r="F34" s="24" t="s">
        <v>376</v>
      </c>
      <c r="G34" s="52" t="s">
        <v>182</v>
      </c>
      <c r="H34" s="129"/>
      <c r="I34"/>
      <c r="J34"/>
      <c r="K34"/>
      <c r="L34"/>
      <c r="M34"/>
      <c r="N34"/>
      <c r="O34"/>
      <c r="P34" s="10"/>
    </row>
    <row r="35" spans="3:24" ht="11.25" customHeight="1" x14ac:dyDescent="0.2">
      <c r="C35" s="39">
        <v>44948</v>
      </c>
      <c r="D35" s="23" t="s">
        <v>126</v>
      </c>
      <c r="E35" s="10"/>
      <c r="F35" s="30">
        <v>44210</v>
      </c>
      <c r="G35" s="53">
        <v>44403</v>
      </c>
      <c r="H35" s="130"/>
      <c r="I35" s="10"/>
      <c r="J35"/>
      <c r="K35"/>
      <c r="L35"/>
      <c r="M35"/>
      <c r="N35"/>
      <c r="O35"/>
      <c r="P35" s="10"/>
    </row>
    <row r="36" spans="3:24" ht="11.25" hidden="1" customHeight="1" outlineLevel="1" x14ac:dyDescent="0.2">
      <c r="C36" s="12" t="str">
        <f>_xll.SNL.Clients.Office.Excel.Functions.SNLTable(1,Gulf!F36:J36,Gulf!C41:C113,Gulf!F37:J37,,"Options:Curr=USD,Mag=SNLstandard,ConvMethod=SNLrecommended")</f>
        <v>SNLTable</v>
      </c>
      <c r="E36"/>
      <c r="F36" s="11">
        <f>F20</f>
        <v>4057000</v>
      </c>
      <c r="G36" s="54">
        <f>F20</f>
        <v>4057000</v>
      </c>
      <c r="H36" s="11">
        <f>F20</f>
        <v>4057000</v>
      </c>
      <c r="I36" s="11">
        <f>F20</f>
        <v>4057000</v>
      </c>
      <c r="J36" s="11">
        <f>F20</f>
        <v>4057000</v>
      </c>
      <c r="K36"/>
      <c r="L36"/>
      <c r="M36"/>
      <c r="N36"/>
      <c r="O36"/>
      <c r="P36" s="10"/>
    </row>
    <row r="37" spans="3:24" ht="11.25" hidden="1" customHeight="1" outlineLevel="1" x14ac:dyDescent="0.2">
      <c r="D37"/>
      <c r="E37"/>
      <c r="F37" s="9" t="str">
        <f>IF(RIGHT(G12,1)="Y",G12,REPLACE(G12,5,1,"L"))</f>
        <v>2020Y</v>
      </c>
      <c r="G37" s="9" t="str">
        <f>LEFT(F37,4)-1 &amp; "Y"</f>
        <v>2019Y</v>
      </c>
      <c r="H37" s="9" t="str">
        <f>LEFT(G37,4)-1&amp;"Y"</f>
        <v>2018Y</v>
      </c>
      <c r="I37" s="9" t="str">
        <f>LEFT(H37,4)-1&amp;"Y"</f>
        <v>2017Y</v>
      </c>
      <c r="J37" s="9" t="str">
        <f>LEFT(I37,4)-1&amp;"Y"</f>
        <v>2016Y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2020Y</v>
      </c>
      <c r="G40" s="83" t="str">
        <f>G37</f>
        <v>2019Y</v>
      </c>
      <c r="H40" s="83" t="str">
        <f>H37</f>
        <v>2018Y</v>
      </c>
      <c r="I40" s="83" t="str">
        <f>I37</f>
        <v>2017Y</v>
      </c>
      <c r="J40" s="83" t="str">
        <f>J37</f>
        <v>2016Y</v>
      </c>
      <c r="K40"/>
      <c r="L40"/>
      <c r="M40"/>
      <c r="N40"/>
      <c r="O40"/>
      <c r="P40" s="10"/>
      <c r="S40" s="25" t="s">
        <v>335</v>
      </c>
      <c r="T40" s="25">
        <v>4306705</v>
      </c>
      <c r="V40" s="117" t="str">
        <f>G10</f>
        <v>Gulf Power Company</v>
      </c>
    </row>
    <row r="41" spans="3:24" ht="11.25" customHeight="1" x14ac:dyDescent="0.2">
      <c r="C41" s="39">
        <v>151</v>
      </c>
      <c r="D41" s="84" t="s">
        <v>134</v>
      </c>
      <c r="E41" s="85"/>
      <c r="F41" s="86">
        <v>44196</v>
      </c>
      <c r="G41" s="86">
        <v>43830</v>
      </c>
      <c r="H41" s="86"/>
      <c r="I41" s="86">
        <v>43100</v>
      </c>
      <c r="J41" s="86">
        <v>42735</v>
      </c>
      <c r="K41"/>
      <c r="L41"/>
      <c r="M41"/>
      <c r="N41"/>
      <c r="O41"/>
      <c r="P41" s="10"/>
      <c r="S41" s="25" t="s">
        <v>2</v>
      </c>
      <c r="T41" s="25">
        <v>4056954</v>
      </c>
      <c r="V41" s="117" t="str">
        <f>"Debt Maturity Schedule ($000)" &amp; " ("&amp;X43&amp; ")"</f>
        <v>Debt Maturity Schedule ($000) (2020Y)</v>
      </c>
      <c r="W41" s="3"/>
    </row>
    <row r="42" spans="3:24" ht="11.25" customHeight="1" x14ac:dyDescent="0.2">
      <c r="C42" s="39">
        <v>18857</v>
      </c>
      <c r="D42" s="3" t="s">
        <v>196</v>
      </c>
      <c r="E42"/>
      <c r="F42" s="14">
        <v>61.068702290076303</v>
      </c>
      <c r="G42" s="55">
        <v>45.241233851832298</v>
      </c>
      <c r="H42" s="31" t="s">
        <v>320</v>
      </c>
      <c r="I42" s="14">
        <v>53.512757777000999</v>
      </c>
      <c r="J42" s="14">
        <v>48.262682418346103</v>
      </c>
      <c r="K42"/>
      <c r="L42"/>
      <c r="M42"/>
      <c r="N42"/>
      <c r="O42"/>
      <c r="P42" s="10"/>
      <c r="S42" s="25" t="s">
        <v>336</v>
      </c>
      <c r="T42" s="25">
        <v>4056935</v>
      </c>
      <c r="V42" s="8" t="str">
        <f>_xll.SNL.Clients.Office.Excel.Functions.SNLTable(1,Gulf!X42,Gulf!W48:W56,Gulf!X43,,"Options:Curr=USD,Mag=SNLstandard,ConvMethod=SNLrecommended")</f>
        <v>SNLTable</v>
      </c>
      <c r="W42" s="3"/>
      <c r="X42" s="7">
        <f>F36</f>
        <v>4057000</v>
      </c>
    </row>
    <row r="43" spans="3:24" ht="11.25" customHeight="1" x14ac:dyDescent="0.2">
      <c r="C43" s="39">
        <v>18869</v>
      </c>
      <c r="D43" s="3" t="s">
        <v>197</v>
      </c>
      <c r="E43"/>
      <c r="F43" s="14">
        <v>0</v>
      </c>
      <c r="G43" s="55">
        <v>0</v>
      </c>
      <c r="H43" s="31" t="s">
        <v>320</v>
      </c>
      <c r="I43" s="14">
        <v>0</v>
      </c>
      <c r="J43" s="14">
        <v>5.1077136900625399</v>
      </c>
      <c r="K43"/>
      <c r="L43"/>
      <c r="M43"/>
      <c r="N43"/>
      <c r="O43"/>
      <c r="P43" s="10"/>
      <c r="S43" s="25" t="s">
        <v>337</v>
      </c>
      <c r="T43" s="25">
        <v>4341449</v>
      </c>
      <c r="V43" s="3"/>
      <c r="W43" s="3"/>
      <c r="X43" s="7" t="str">
        <f>IF(OR(RIGHT(G12,1)="Y",RIGHT(G12,1)="4"),LEFT(G12,4)&amp;"Y",G37)</f>
        <v>2020Y</v>
      </c>
    </row>
    <row r="44" spans="3:24" ht="11.25" customHeight="1" x14ac:dyDescent="0.2">
      <c r="C44" s="39">
        <v>17861</v>
      </c>
      <c r="D44" s="3" t="s">
        <v>210</v>
      </c>
      <c r="E44"/>
      <c r="F44" s="14">
        <v>38.931297709923697</v>
      </c>
      <c r="G44" s="55">
        <v>54.758766148167702</v>
      </c>
      <c r="H44" s="31" t="s">
        <v>320</v>
      </c>
      <c r="I44" s="14">
        <v>46.487242222999001</v>
      </c>
      <c r="J44" s="14">
        <v>46.629603891591401</v>
      </c>
      <c r="K44"/>
      <c r="L44"/>
      <c r="M44"/>
      <c r="N44"/>
      <c r="O44"/>
      <c r="P44" s="10"/>
      <c r="S44" s="25" t="s">
        <v>409</v>
      </c>
      <c r="T44" s="25">
        <v>4024697</v>
      </c>
      <c r="V44" s="3"/>
      <c r="W44" s="3"/>
      <c r="X44" s="7">
        <v>1</v>
      </c>
    </row>
    <row r="45" spans="3:24" ht="11.25" customHeight="1" x14ac:dyDescent="0.2">
      <c r="C45" s="39">
        <v>18861</v>
      </c>
      <c r="D45" s="3" t="s">
        <v>164</v>
      </c>
      <c r="E45"/>
      <c r="F45" s="14">
        <v>27.480916030534399</v>
      </c>
      <c r="G45" s="55">
        <v>39.810176641181101</v>
      </c>
      <c r="H45" s="31" t="s">
        <v>320</v>
      </c>
      <c r="I45" s="14">
        <v>44.914365606431303</v>
      </c>
      <c r="J45" s="14">
        <v>34.294649061848503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7.7317073170731696</v>
      </c>
      <c r="G47" s="55">
        <v>4.9272727272727304</v>
      </c>
      <c r="H47" s="14" t="s">
        <v>320</v>
      </c>
      <c r="I47" s="14">
        <v>5.78</v>
      </c>
      <c r="J47" s="14">
        <v>6.0212765957446797</v>
      </c>
      <c r="K47"/>
      <c r="L47"/>
      <c r="M47"/>
      <c r="N47"/>
      <c r="O47"/>
      <c r="P47" s="10"/>
      <c r="S47" s="25" t="s">
        <v>216</v>
      </c>
      <c r="T47" s="25">
        <v>4056955</v>
      </c>
      <c r="V47" s="3"/>
      <c r="W47" s="3"/>
      <c r="X47" s="7"/>
    </row>
    <row r="48" spans="3:24" ht="11.25" customHeight="1" x14ac:dyDescent="0.2">
      <c r="C48" s="39">
        <v>18778</v>
      </c>
      <c r="D48" s="3" t="s">
        <v>198</v>
      </c>
      <c r="E48"/>
      <c r="F48" s="14">
        <v>7.7317073170731696</v>
      </c>
      <c r="G48" s="55">
        <v>4.9272727272727304</v>
      </c>
      <c r="H48" s="14" t="s">
        <v>320</v>
      </c>
      <c r="I48" s="14">
        <v>5.3518518518518503</v>
      </c>
      <c r="J48" s="14">
        <v>5.0535714285714297</v>
      </c>
      <c r="K48" s="4"/>
      <c r="L48" s="4"/>
      <c r="M48" s="4"/>
      <c r="N48" s="4"/>
      <c r="O48" s="4"/>
      <c r="P48" s="44"/>
      <c r="Q48" s="44"/>
      <c r="S48" s="25" t="s">
        <v>5</v>
      </c>
      <c r="T48" s="25">
        <v>4022309</v>
      </c>
      <c r="V48" s="17" t="s">
        <v>175</v>
      </c>
      <c r="W48" s="114">
        <v>7597</v>
      </c>
      <c r="X48" s="20" t="s">
        <v>320</v>
      </c>
    </row>
    <row r="49" spans="3:28" ht="11.25" customHeight="1" x14ac:dyDescent="0.2">
      <c r="C49" s="39">
        <v>7270</v>
      </c>
      <c r="D49" s="3" t="s">
        <v>149</v>
      </c>
      <c r="E49"/>
      <c r="F49" s="14">
        <v>15.365853658536601</v>
      </c>
      <c r="G49" s="55">
        <v>9.5818181818181802</v>
      </c>
      <c r="H49" s="14" t="s">
        <v>320</v>
      </c>
      <c r="I49" s="14">
        <v>8.56</v>
      </c>
      <c r="J49" s="14">
        <v>9.7234042553191493</v>
      </c>
      <c r="K49"/>
      <c r="L49"/>
      <c r="M49"/>
      <c r="N49"/>
      <c r="O49"/>
      <c r="P49" s="10"/>
      <c r="S49" s="25" t="s">
        <v>6</v>
      </c>
      <c r="T49" s="25">
        <v>4057038</v>
      </c>
      <c r="V49" s="17" t="s">
        <v>176</v>
      </c>
      <c r="W49" s="114">
        <v>7598</v>
      </c>
      <c r="X49" s="20" t="s">
        <v>320</v>
      </c>
    </row>
    <row r="50" spans="3:28" ht="11.25" customHeight="1" x14ac:dyDescent="0.2">
      <c r="C50" s="39">
        <v>11512</v>
      </c>
      <c r="D50" s="3" t="s">
        <v>199</v>
      </c>
      <c r="E50"/>
      <c r="F50" s="14">
        <v>15.365853658536601</v>
      </c>
      <c r="G50" s="55">
        <v>10.072727272727301</v>
      </c>
      <c r="H50" s="14" t="s">
        <v>320</v>
      </c>
      <c r="I50" s="14">
        <v>8.5370370370370399</v>
      </c>
      <c r="J50" s="14">
        <v>8.16071428571429</v>
      </c>
      <c r="K50"/>
      <c r="L50"/>
      <c r="M50"/>
      <c r="N50"/>
      <c r="O50"/>
      <c r="P50" s="10"/>
      <c r="S50" s="25" t="s">
        <v>270</v>
      </c>
      <c r="T50" s="25">
        <v>4135391</v>
      </c>
      <c r="V50" s="18" t="s">
        <v>177</v>
      </c>
      <c r="W50" s="115">
        <v>7599</v>
      </c>
      <c r="X50" s="20" t="s">
        <v>320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t="s">
        <v>320</v>
      </c>
    </row>
    <row r="52" spans="3:28" ht="11.25" customHeight="1" x14ac:dyDescent="0.2">
      <c r="C52" s="39">
        <v>18788</v>
      </c>
      <c r="D52" s="3" t="s">
        <v>211</v>
      </c>
      <c r="E52"/>
      <c r="F52" s="14">
        <v>3.0603174603174601</v>
      </c>
      <c r="G52" s="55" t="s">
        <v>320</v>
      </c>
      <c r="H52" s="14" t="s">
        <v>320</v>
      </c>
      <c r="I52" s="14">
        <v>3.0239485981308398</v>
      </c>
      <c r="J52" s="14">
        <v>2.95705689277899</v>
      </c>
      <c r="K52"/>
      <c r="L52"/>
      <c r="M52"/>
      <c r="N52"/>
      <c r="O52"/>
      <c r="P52" s="10"/>
      <c r="S52" s="25" t="s">
        <v>7</v>
      </c>
      <c r="T52" s="25">
        <v>4007308</v>
      </c>
      <c r="V52" s="19" t="s">
        <v>179</v>
      </c>
      <c r="W52" s="114">
        <v>7601</v>
      </c>
      <c r="X52" s="20" t="s">
        <v>320</v>
      </c>
    </row>
    <row r="53" spans="3:28" ht="11.25" customHeight="1" x14ac:dyDescent="0.2">
      <c r="C53" s="39">
        <v>18794</v>
      </c>
      <c r="D53" s="3" t="s">
        <v>200</v>
      </c>
      <c r="E53"/>
      <c r="F53" s="14">
        <v>14.560975609756101</v>
      </c>
      <c r="G53" s="55">
        <v>6.3272727272727298</v>
      </c>
      <c r="H53" s="14" t="s">
        <v>320</v>
      </c>
      <c r="I53" s="14">
        <v>8.8000000000000007</v>
      </c>
      <c r="J53" s="14">
        <v>7.9148936170212796</v>
      </c>
      <c r="K53"/>
      <c r="L53"/>
      <c r="M53"/>
      <c r="N53"/>
      <c r="O53"/>
      <c r="P53" s="10"/>
      <c r="S53" s="25" t="s">
        <v>218</v>
      </c>
      <c r="T53" s="25">
        <v>4272394</v>
      </c>
      <c r="V53" s="17" t="s">
        <v>180</v>
      </c>
      <c r="W53" s="114">
        <v>7602</v>
      </c>
      <c r="X53" s="20" t="s">
        <v>320</v>
      </c>
    </row>
    <row r="54" spans="3:28" ht="11.25" customHeight="1" x14ac:dyDescent="0.2">
      <c r="C54" s="39">
        <v>18792</v>
      </c>
      <c r="D54" s="3" t="s">
        <v>201</v>
      </c>
      <c r="E54"/>
      <c r="F54" s="14">
        <v>28.8381742738589</v>
      </c>
      <c r="G54" s="55" t="s">
        <v>320</v>
      </c>
      <c r="H54" s="14" t="s">
        <v>320</v>
      </c>
      <c r="I54" s="14">
        <v>30.133281823449899</v>
      </c>
      <c r="J54" s="14">
        <v>24.049579132365199</v>
      </c>
      <c r="K54"/>
      <c r="L54"/>
      <c r="M54"/>
      <c r="N54"/>
      <c r="O54"/>
      <c r="P54" s="10"/>
      <c r="S54" s="25" t="s">
        <v>8</v>
      </c>
      <c r="T54" s="25">
        <v>4006321</v>
      </c>
      <c r="V54" s="26" t="s">
        <v>184</v>
      </c>
      <c r="W54" s="116"/>
      <c r="X54" s="20"/>
    </row>
    <row r="55" spans="3:28" ht="11.25" customHeight="1" x14ac:dyDescent="0.2">
      <c r="C55" s="39">
        <v>11576</v>
      </c>
      <c r="D55" s="3" t="s">
        <v>202</v>
      </c>
      <c r="E55"/>
      <c r="F55" s="14">
        <v>11.902439024390199</v>
      </c>
      <c r="G55" s="55">
        <v>6.7818181818181804</v>
      </c>
      <c r="H55" s="14" t="s">
        <v>320</v>
      </c>
      <c r="I55" s="14">
        <v>8.1199999999999992</v>
      </c>
      <c r="J55" s="14">
        <v>9.0638297872340399</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47</v>
      </c>
    </row>
    <row r="57" spans="3:28" ht="11.25" customHeight="1" x14ac:dyDescent="0.2">
      <c r="C57" s="39">
        <v>6419</v>
      </c>
      <c r="D57" s="3" t="s">
        <v>165</v>
      </c>
      <c r="E57"/>
      <c r="F57" s="14">
        <v>0.47095070422535201</v>
      </c>
      <c r="G57" s="55">
        <v>0.39661319073083801</v>
      </c>
      <c r="H57" s="14" t="s">
        <v>320</v>
      </c>
      <c r="I57" s="14">
        <v>1.18233618233618</v>
      </c>
      <c r="J57" s="14">
        <v>0.65023112480739598</v>
      </c>
      <c r="K57"/>
      <c r="L57"/>
      <c r="M57"/>
      <c r="N57"/>
      <c r="O57"/>
      <c r="P57" s="10"/>
      <c r="S57" s="25" t="s">
        <v>339</v>
      </c>
      <c r="T57" s="25">
        <v>4963960</v>
      </c>
    </row>
    <row r="58" spans="3:28" ht="11.25" customHeight="1" x14ac:dyDescent="0.2">
      <c r="C58" s="39">
        <v>4963</v>
      </c>
      <c r="D58" s="3" t="s">
        <v>203</v>
      </c>
      <c r="E58"/>
      <c r="F58" s="14">
        <v>0.63749999999999996</v>
      </c>
      <c r="G58" s="55">
        <v>1.21037296037296</v>
      </c>
      <c r="H58" s="14" t="s">
        <v>320</v>
      </c>
      <c r="I58" s="14">
        <v>0.86871325930764198</v>
      </c>
      <c r="J58" s="14">
        <v>0.87369791666666696</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t="s">
        <v>320</v>
      </c>
      <c r="G61" s="56" t="s">
        <v>320</v>
      </c>
      <c r="H61" s="13" t="s">
        <v>320</v>
      </c>
      <c r="I61" s="13">
        <v>45000</v>
      </c>
      <c r="J61" s="13">
        <v>355000</v>
      </c>
      <c r="K61"/>
      <c r="L61"/>
      <c r="M61"/>
      <c r="N61"/>
      <c r="O61"/>
      <c r="P61" s="10"/>
      <c r="S61" s="25" t="s">
        <v>410</v>
      </c>
      <c r="T61" s="25">
        <v>4086899</v>
      </c>
      <c r="V61" s="28" t="s">
        <v>149</v>
      </c>
      <c r="X61" s="27">
        <f>IF(ISNUMBER(F49),F49,NA())</f>
        <v>15.365853658536601</v>
      </c>
      <c r="Y61" s="27">
        <f>IF(ISNUMBER(G49),G49,NA())</f>
        <v>9.5818181818181802</v>
      </c>
      <c r="Z61" s="27" t="e">
        <f>IF(ISNUMBER(H49),H49,NA())</f>
        <v>#N/A</v>
      </c>
      <c r="AA61" s="27">
        <f>IF(ISNUMBER(I49),I49,NA())</f>
        <v>8.56</v>
      </c>
      <c r="AB61" s="27">
        <f>IF(ISNUMBER(J49),J49,NA())</f>
        <v>9.7234042553191493</v>
      </c>
    </row>
    <row r="62" spans="3:28" ht="11.25" customHeight="1" x14ac:dyDescent="0.2">
      <c r="C62" s="39">
        <v>7598</v>
      </c>
      <c r="D62" s="3" t="s">
        <v>205</v>
      </c>
      <c r="E62"/>
      <c r="F62" s="13" t="s">
        <v>320</v>
      </c>
      <c r="G62" s="56" t="s">
        <v>320</v>
      </c>
      <c r="H62" s="13" t="s">
        <v>320</v>
      </c>
      <c r="I62" s="13">
        <v>0</v>
      </c>
      <c r="J62" s="13">
        <v>0</v>
      </c>
      <c r="K62"/>
      <c r="L62"/>
      <c r="M62"/>
      <c r="N62"/>
      <c r="O62"/>
      <c r="P62" s="10"/>
      <c r="S62" s="25" t="s">
        <v>11</v>
      </c>
      <c r="T62" s="25">
        <v>4056975</v>
      </c>
      <c r="V62" s="118" t="s">
        <v>188</v>
      </c>
    </row>
    <row r="63" spans="3:28" ht="11.25" customHeight="1" x14ac:dyDescent="0.2">
      <c r="C63" s="39">
        <v>7599</v>
      </c>
      <c r="D63" s="3" t="s">
        <v>206</v>
      </c>
      <c r="E63"/>
      <c r="F63" s="13" t="s">
        <v>320</v>
      </c>
      <c r="G63" s="56" t="s">
        <v>320</v>
      </c>
      <c r="H63" s="13" t="s">
        <v>320</v>
      </c>
      <c r="I63" s="13">
        <v>175000</v>
      </c>
      <c r="J63" s="13">
        <v>0</v>
      </c>
      <c r="K63"/>
      <c r="L63"/>
      <c r="M63"/>
      <c r="N63"/>
      <c r="O63"/>
      <c r="P63" s="10"/>
      <c r="S63" s="25" t="s">
        <v>271</v>
      </c>
      <c r="T63" s="25">
        <v>4098671</v>
      </c>
      <c r="V63" s="28" t="s">
        <v>189</v>
      </c>
    </row>
    <row r="64" spans="3:28" ht="11.25" customHeight="1" x14ac:dyDescent="0.2">
      <c r="C64" s="39">
        <v>7600</v>
      </c>
      <c r="D64" s="3" t="s">
        <v>207</v>
      </c>
      <c r="E64"/>
      <c r="F64" s="13" t="s">
        <v>320</v>
      </c>
      <c r="G64" s="56" t="s">
        <v>320</v>
      </c>
      <c r="H64" s="13" t="s">
        <v>320</v>
      </c>
      <c r="I64" s="13">
        <v>0</v>
      </c>
      <c r="J64" s="13">
        <v>175000</v>
      </c>
      <c r="K64"/>
      <c r="L64"/>
      <c r="M64"/>
      <c r="N64"/>
      <c r="O64"/>
      <c r="P64" s="10"/>
      <c r="S64" s="25" t="s">
        <v>396</v>
      </c>
      <c r="T64" s="25">
        <v>4545218</v>
      </c>
      <c r="V64" s="28" t="s">
        <v>190</v>
      </c>
    </row>
    <row r="65" spans="3:28" ht="11.25" customHeight="1" x14ac:dyDescent="0.2">
      <c r="C65" s="39">
        <v>7601</v>
      </c>
      <c r="D65" s="3" t="s">
        <v>208</v>
      </c>
      <c r="E65"/>
      <c r="F65" s="13" t="s">
        <v>320</v>
      </c>
      <c r="G65" s="56" t="s">
        <v>320</v>
      </c>
      <c r="H65" s="13" t="s">
        <v>320</v>
      </c>
      <c r="I65" s="13">
        <v>141000</v>
      </c>
      <c r="J65" s="13">
        <v>0</v>
      </c>
      <c r="K65"/>
      <c r="L65"/>
      <c r="M65"/>
      <c r="N65"/>
      <c r="O65"/>
      <c r="P65" s="10"/>
      <c r="S65" s="25" t="s">
        <v>219</v>
      </c>
      <c r="T65" s="25">
        <v>4057157</v>
      </c>
      <c r="V65" s="28" t="s">
        <v>165</v>
      </c>
      <c r="X65" s="27">
        <f>IF(ISNUMBER(F57),F57,NA())</f>
        <v>0.47095070422535201</v>
      </c>
      <c r="Y65" s="27">
        <f>IF(ISNUMBER(G57),G57,NA())</f>
        <v>0.39661319073083801</v>
      </c>
      <c r="Z65" s="27" t="e">
        <f>IF(ISNUMBER(H57),H57,NA())</f>
        <v>#N/A</v>
      </c>
      <c r="AA65" s="27">
        <f>IF(ISNUMBER(I57),I57,NA())</f>
        <v>1.18233618233618</v>
      </c>
      <c r="AB65" s="27">
        <f>IF(ISNUMBER(J57),J57,NA())</f>
        <v>0.65023112480739598</v>
      </c>
    </row>
    <row r="66" spans="3:28" ht="11.25" customHeight="1" x14ac:dyDescent="0.2">
      <c r="C66" s="39">
        <v>7602</v>
      </c>
      <c r="D66" s="3" t="s">
        <v>209</v>
      </c>
      <c r="E66"/>
      <c r="F66" s="13" t="s">
        <v>320</v>
      </c>
      <c r="G66" s="56" t="s">
        <v>320</v>
      </c>
      <c r="H66" s="13" t="s">
        <v>320</v>
      </c>
      <c r="I66" s="13">
        <v>969000</v>
      </c>
      <c r="J66" s="13">
        <v>812000</v>
      </c>
      <c r="K66"/>
      <c r="L66"/>
      <c r="M66"/>
      <c r="N66"/>
      <c r="O66"/>
      <c r="P66" s="10"/>
      <c r="S66" s="25" t="s">
        <v>288</v>
      </c>
      <c r="T66" s="25">
        <v>4057045</v>
      </c>
      <c r="V66" s="118" t="str">
        <f>"Capital Structure " &amp;"("&amp;F40&amp;")"</f>
        <v>Capital Structure (2020Y)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61.068702290076303</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1398000</v>
      </c>
      <c r="G69" s="56">
        <v>1487000</v>
      </c>
      <c r="H69" s="13" t="s">
        <v>320</v>
      </c>
      <c r="I69" s="13">
        <v>1516000</v>
      </c>
      <c r="J69" s="13">
        <v>1485000</v>
      </c>
      <c r="K69" s="4"/>
      <c r="L69" s="4"/>
      <c r="M69" s="4"/>
      <c r="N69"/>
      <c r="O69"/>
      <c r="P69" s="10"/>
      <c r="S69" s="25" t="s">
        <v>341</v>
      </c>
      <c r="T69" s="25">
        <v>4057049</v>
      </c>
      <c r="V69" s="28" t="str">
        <f>"Total Debt -"</f>
        <v>Total Debt -</v>
      </c>
      <c r="X69" s="47">
        <f>F44</f>
        <v>38.931297709923697</v>
      </c>
    </row>
    <row r="70" spans="3:28" ht="11.25" customHeight="1" x14ac:dyDescent="0.2">
      <c r="C70" s="39">
        <v>18630</v>
      </c>
      <c r="D70" s="3" t="s">
        <v>136</v>
      </c>
      <c r="F70" s="13">
        <v>444000</v>
      </c>
      <c r="G70" s="56">
        <v>547000</v>
      </c>
      <c r="H70" s="13" t="s">
        <v>320</v>
      </c>
      <c r="I70" s="13">
        <v>582000</v>
      </c>
      <c r="J70" s="13">
        <v>574000</v>
      </c>
      <c r="K70"/>
      <c r="L70"/>
      <c r="M70"/>
      <c r="N70"/>
      <c r="O70"/>
      <c r="P70" s="10"/>
      <c r="S70" s="25" t="s">
        <v>14</v>
      </c>
      <c r="T70" s="25">
        <v>4010420</v>
      </c>
      <c r="V70" s="118" t="s">
        <v>212</v>
      </c>
    </row>
    <row r="71" spans="3:28" ht="11.25" customHeight="1" x14ac:dyDescent="0.2">
      <c r="C71" s="39">
        <v>18631</v>
      </c>
      <c r="D71" s="3" t="s">
        <v>137</v>
      </c>
      <c r="F71" s="13">
        <v>0</v>
      </c>
      <c r="G71" s="56">
        <v>0</v>
      </c>
      <c r="H71" s="13" t="s">
        <v>320</v>
      </c>
      <c r="I71" s="13">
        <v>0</v>
      </c>
      <c r="J71" s="13">
        <v>0</v>
      </c>
      <c r="K71"/>
      <c r="L71"/>
      <c r="M71"/>
      <c r="N71"/>
      <c r="O71"/>
      <c r="P71" s="10"/>
      <c r="S71" s="25" t="s">
        <v>15</v>
      </c>
      <c r="T71" s="25">
        <v>4065694</v>
      </c>
      <c r="V71" s="28" t="s">
        <v>211</v>
      </c>
      <c r="X71" s="27">
        <f>IF(ISNUMBER(F52),F52,NA())</f>
        <v>3.0603174603174601</v>
      </c>
      <c r="Y71" s="27" t="e">
        <f>IF(ISNUMBER(G52),G52,NA())</f>
        <v>#N/A</v>
      </c>
      <c r="Z71" s="27" t="e">
        <f>IF(ISNUMBER(H52),H52,NA())</f>
        <v>#N/A</v>
      </c>
      <c r="AA71" s="27">
        <f>IF(ISNUMBER(I52),I52,NA())</f>
        <v>3.0239485981308398</v>
      </c>
      <c r="AB71" s="27">
        <f>IF(ISNUMBER(J52),J52,NA())</f>
        <v>2.95705689277899</v>
      </c>
    </row>
    <row r="72" spans="3:28" ht="11.25" customHeight="1" x14ac:dyDescent="0.2">
      <c r="C72" s="39">
        <v>18632</v>
      </c>
      <c r="D72" s="3" t="s">
        <v>138</v>
      </c>
      <c r="E72" s="5"/>
      <c r="F72" s="13">
        <v>245000</v>
      </c>
      <c r="G72" s="56">
        <v>279000</v>
      </c>
      <c r="H72" s="13" t="s">
        <v>320</v>
      </c>
      <c r="I72" s="13">
        <v>359000</v>
      </c>
      <c r="J72" s="13">
        <v>336000</v>
      </c>
      <c r="K72"/>
      <c r="L72"/>
      <c r="M72"/>
      <c r="N72"/>
      <c r="O72"/>
      <c r="P72" s="10"/>
      <c r="S72" s="25" t="s">
        <v>272</v>
      </c>
      <c r="T72" s="25">
        <v>4082886</v>
      </c>
    </row>
    <row r="73" spans="3:28" ht="11.25" customHeight="1" x14ac:dyDescent="0.2">
      <c r="C73" s="39">
        <v>18636</v>
      </c>
      <c r="D73" s="3" t="s">
        <v>139</v>
      </c>
      <c r="F73" s="13">
        <v>281000</v>
      </c>
      <c r="G73" s="56">
        <v>247000</v>
      </c>
      <c r="H73" s="13" t="s">
        <v>320</v>
      </c>
      <c r="I73" s="13">
        <v>137000</v>
      </c>
      <c r="J73" s="13">
        <v>172000</v>
      </c>
      <c r="K73"/>
      <c r="L73"/>
      <c r="M73"/>
      <c r="N73"/>
      <c r="O73"/>
      <c r="P73" s="10"/>
      <c r="S73" s="25" t="s">
        <v>397</v>
      </c>
      <c r="T73" s="25">
        <v>4235589</v>
      </c>
    </row>
    <row r="74" spans="3:28" ht="11.25" customHeight="1" x14ac:dyDescent="0.2">
      <c r="C74" s="39">
        <v>18635</v>
      </c>
      <c r="D74" s="3" t="s">
        <v>140</v>
      </c>
      <c r="F74" s="13">
        <v>0</v>
      </c>
      <c r="G74" s="56">
        <v>0</v>
      </c>
      <c r="H74" s="13" t="s">
        <v>320</v>
      </c>
      <c r="I74" s="13">
        <v>0</v>
      </c>
      <c r="J74" s="13">
        <v>0</v>
      </c>
      <c r="K74"/>
      <c r="L74"/>
      <c r="M74"/>
      <c r="N74"/>
      <c r="O74"/>
      <c r="P74" s="10"/>
      <c r="S74" s="25" t="s">
        <v>289</v>
      </c>
      <c r="T74" s="25">
        <v>4304864</v>
      </c>
    </row>
    <row r="75" spans="3:28" ht="11.25" customHeight="1" x14ac:dyDescent="0.2">
      <c r="C75" s="39">
        <v>18634</v>
      </c>
      <c r="D75" s="3" t="s">
        <v>141</v>
      </c>
      <c r="F75" s="13">
        <v>1081000</v>
      </c>
      <c r="G75" s="56">
        <v>1189000</v>
      </c>
      <c r="H75" s="13" t="s">
        <v>320</v>
      </c>
      <c r="I75" s="13">
        <v>1194000</v>
      </c>
      <c r="J75" s="13">
        <v>1202000</v>
      </c>
      <c r="K75"/>
      <c r="L75"/>
      <c r="M75"/>
      <c r="N75"/>
      <c r="O75"/>
      <c r="P75" s="10"/>
      <c r="S75" s="25" t="s">
        <v>16</v>
      </c>
      <c r="T75" s="25">
        <v>4056958</v>
      </c>
    </row>
    <row r="76" spans="3:28" ht="11.25" customHeight="1" x14ac:dyDescent="0.2">
      <c r="C76" s="39">
        <v>6200</v>
      </c>
      <c r="D76" s="3" t="s">
        <v>142</v>
      </c>
      <c r="F76" s="13">
        <v>630000</v>
      </c>
      <c r="G76" s="56">
        <v>527000</v>
      </c>
      <c r="H76" s="13" t="s">
        <v>320</v>
      </c>
      <c r="I76" s="13">
        <v>428000</v>
      </c>
      <c r="J76" s="13">
        <v>457000</v>
      </c>
      <c r="K76"/>
      <c r="L76"/>
      <c r="M76"/>
      <c r="N76"/>
      <c r="O76"/>
      <c r="P76" s="10"/>
      <c r="S76" s="25" t="s">
        <v>313</v>
      </c>
      <c r="T76" s="25">
        <v>4246977</v>
      </c>
    </row>
    <row r="77" spans="3:28" ht="11.25" customHeight="1" x14ac:dyDescent="0.2">
      <c r="C77" s="39">
        <v>28017</v>
      </c>
      <c r="D77" s="3" t="s">
        <v>151</v>
      </c>
      <c r="E77"/>
      <c r="F77" s="13">
        <v>630000</v>
      </c>
      <c r="G77" s="56">
        <v>554000</v>
      </c>
      <c r="H77" s="13" t="s">
        <v>320</v>
      </c>
      <c r="I77" s="13">
        <v>461000</v>
      </c>
      <c r="J77" s="13">
        <v>457000</v>
      </c>
      <c r="K77"/>
      <c r="L77"/>
      <c r="M77"/>
      <c r="N77"/>
      <c r="O77"/>
      <c r="P77" s="10"/>
      <c r="S77" s="25" t="s">
        <v>273</v>
      </c>
      <c r="T77" s="25">
        <v>4142320</v>
      </c>
    </row>
    <row r="78" spans="3:28" ht="11.25" customHeight="1" x14ac:dyDescent="0.2">
      <c r="C78" s="39">
        <v>4424</v>
      </c>
      <c r="D78" s="3" t="s">
        <v>143</v>
      </c>
      <c r="F78" s="13">
        <v>305000</v>
      </c>
      <c r="G78" s="56">
        <v>222000</v>
      </c>
      <c r="H78" s="13" t="s">
        <v>320</v>
      </c>
      <c r="I78" s="13">
        <v>229000</v>
      </c>
      <c r="J78" s="13">
        <v>231000</v>
      </c>
      <c r="K78"/>
      <c r="L78"/>
      <c r="M78"/>
      <c r="N78"/>
      <c r="O78"/>
      <c r="P78" s="10"/>
      <c r="S78" s="25" t="s">
        <v>274</v>
      </c>
      <c r="T78" s="25">
        <v>4237697</v>
      </c>
    </row>
    <row r="79" spans="3:28" ht="11.25" customHeight="1" x14ac:dyDescent="0.2">
      <c r="C79" s="39">
        <v>4427</v>
      </c>
      <c r="D79" s="3" t="s">
        <v>144</v>
      </c>
      <c r="F79" s="13">
        <v>67000</v>
      </c>
      <c r="G79" s="56">
        <v>42000</v>
      </c>
      <c r="H79" s="13" t="s">
        <v>320</v>
      </c>
      <c r="I79" s="13">
        <v>90000</v>
      </c>
      <c r="J79" s="13">
        <v>91000</v>
      </c>
      <c r="K79"/>
      <c r="L79"/>
      <c r="M79"/>
      <c r="N79"/>
      <c r="O79"/>
      <c r="P79" s="10"/>
      <c r="S79" s="25" t="s">
        <v>431</v>
      </c>
      <c r="T79" s="25">
        <v>4103085</v>
      </c>
    </row>
    <row r="80" spans="3:28" ht="11.25" customHeight="1" x14ac:dyDescent="0.2">
      <c r="C80" s="39">
        <v>4429</v>
      </c>
      <c r="D80" s="3" t="s">
        <v>145</v>
      </c>
      <c r="F80" s="13">
        <v>0</v>
      </c>
      <c r="G80" s="56">
        <v>0</v>
      </c>
      <c r="H80" s="13" t="s">
        <v>320</v>
      </c>
      <c r="I80" s="13">
        <v>0</v>
      </c>
      <c r="J80" s="13">
        <v>0</v>
      </c>
      <c r="K80"/>
      <c r="L80"/>
      <c r="M80"/>
      <c r="N80"/>
      <c r="O80"/>
      <c r="P80" s="10"/>
      <c r="S80" s="25" t="s">
        <v>275</v>
      </c>
      <c r="T80" s="25">
        <v>4166117</v>
      </c>
    </row>
    <row r="81" spans="3:20" ht="11.25" customHeight="1" x14ac:dyDescent="0.2">
      <c r="C81" s="39">
        <v>4430</v>
      </c>
      <c r="D81" s="23" t="s">
        <v>146</v>
      </c>
      <c r="E81" s="23"/>
      <c r="F81" s="92">
        <v>238000</v>
      </c>
      <c r="G81" s="93">
        <v>180000</v>
      </c>
      <c r="H81" s="92" t="s">
        <v>320</v>
      </c>
      <c r="I81" s="92">
        <v>139000</v>
      </c>
      <c r="J81" s="92">
        <v>140000</v>
      </c>
      <c r="K81"/>
      <c r="L81"/>
      <c r="M81"/>
      <c r="N81"/>
      <c r="O81"/>
      <c r="P81" s="10"/>
      <c r="S81" s="25" t="s">
        <v>276</v>
      </c>
      <c r="T81" s="25">
        <v>4276419</v>
      </c>
    </row>
    <row r="82" spans="3:20" ht="11.25" customHeight="1" x14ac:dyDescent="0.2">
      <c r="C82" s="39">
        <v>833</v>
      </c>
      <c r="D82" s="94" t="s">
        <v>147</v>
      </c>
      <c r="E82" s="95"/>
      <c r="F82" s="96">
        <v>238000</v>
      </c>
      <c r="G82" s="97">
        <v>180000</v>
      </c>
      <c r="H82" s="96" t="s">
        <v>320</v>
      </c>
      <c r="I82" s="96">
        <v>139000</v>
      </c>
      <c r="J82" s="96">
        <v>140000</v>
      </c>
      <c r="K82"/>
      <c r="L82"/>
      <c r="M82"/>
      <c r="N82"/>
      <c r="O82"/>
      <c r="P82" s="10"/>
      <c r="S82" s="25" t="s">
        <v>17</v>
      </c>
      <c r="T82" s="25">
        <v>4057059</v>
      </c>
    </row>
    <row r="83" spans="3:20" ht="11.25" customHeight="1" x14ac:dyDescent="0.2">
      <c r="C83" s="39">
        <v>47814</v>
      </c>
      <c r="D83" s="32" t="s">
        <v>191</v>
      </c>
      <c r="F83" s="13">
        <v>0</v>
      </c>
      <c r="G83" s="56">
        <v>0</v>
      </c>
      <c r="H83" s="13" t="s">
        <v>320</v>
      </c>
      <c r="I83" s="13">
        <v>0</v>
      </c>
      <c r="J83" s="13">
        <v>0</v>
      </c>
      <c r="K83" s="16"/>
      <c r="L83"/>
      <c r="M83"/>
      <c r="N83"/>
      <c r="O83"/>
      <c r="P83" s="10"/>
      <c r="S83" s="25" t="s">
        <v>18</v>
      </c>
      <c r="T83" s="25">
        <v>4057141</v>
      </c>
    </row>
    <row r="84" spans="3:20" ht="11.25" customHeight="1" x14ac:dyDescent="0.2">
      <c r="C84" s="39">
        <v>47813</v>
      </c>
      <c r="D84" s="29" t="s">
        <v>192</v>
      </c>
      <c r="E84"/>
      <c r="F84" s="13">
        <v>238000</v>
      </c>
      <c r="G84" s="56">
        <v>180000</v>
      </c>
      <c r="H84" s="13" t="s">
        <v>320</v>
      </c>
      <c r="I84" s="13">
        <v>139000</v>
      </c>
      <c r="J84" s="13">
        <v>140000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535000</v>
      </c>
      <c r="G87" s="56">
        <v>445000</v>
      </c>
      <c r="H87" s="13" t="s">
        <v>320</v>
      </c>
      <c r="I87" s="13">
        <v>415000</v>
      </c>
      <c r="J87" s="13">
        <v>422000</v>
      </c>
      <c r="K87"/>
      <c r="L87"/>
      <c r="M87"/>
      <c r="N87"/>
      <c r="O87"/>
      <c r="P87" s="10"/>
      <c r="S87" s="25" t="s">
        <v>21</v>
      </c>
      <c r="T87" s="25">
        <v>4057039</v>
      </c>
    </row>
    <row r="88" spans="3:20" ht="11.25" customHeight="1" x14ac:dyDescent="0.2">
      <c r="C88" s="39">
        <v>18807</v>
      </c>
      <c r="D88" s="3" t="s">
        <v>153</v>
      </c>
      <c r="E88"/>
      <c r="F88" s="13">
        <v>4946000</v>
      </c>
      <c r="G88" s="56">
        <v>4763000</v>
      </c>
      <c r="H88" s="13" t="s">
        <v>320</v>
      </c>
      <c r="I88" s="13">
        <v>3826000</v>
      </c>
      <c r="J88" s="13">
        <v>3809000</v>
      </c>
      <c r="K88"/>
      <c r="L88"/>
      <c r="M88"/>
      <c r="N88"/>
      <c r="O88"/>
      <c r="P88" s="10"/>
      <c r="S88" s="25" t="s">
        <v>22</v>
      </c>
      <c r="T88" s="25">
        <v>4057113</v>
      </c>
    </row>
    <row r="89" spans="3:20" ht="11.25" customHeight="1" x14ac:dyDescent="0.2">
      <c r="C89" s="39">
        <v>18851</v>
      </c>
      <c r="D89" s="3" t="s">
        <v>154</v>
      </c>
      <c r="E89"/>
      <c r="F89" s="13">
        <v>0</v>
      </c>
      <c r="G89" s="56">
        <v>0</v>
      </c>
      <c r="H89" s="13" t="s">
        <v>320</v>
      </c>
      <c r="I89" s="13">
        <v>0</v>
      </c>
      <c r="J89" s="13">
        <v>1000</v>
      </c>
      <c r="K89"/>
      <c r="L89"/>
      <c r="M89"/>
      <c r="N89"/>
      <c r="O89"/>
      <c r="P89" s="10"/>
      <c r="S89" s="25" t="s">
        <v>342</v>
      </c>
      <c r="T89" s="25">
        <v>4393379</v>
      </c>
    </row>
    <row r="90" spans="3:20" ht="11.25" customHeight="1" x14ac:dyDescent="0.2">
      <c r="C90" s="39">
        <v>18823</v>
      </c>
      <c r="D90" s="3" t="s">
        <v>155</v>
      </c>
      <c r="E90"/>
      <c r="F90" s="13" t="s">
        <v>320</v>
      </c>
      <c r="G90" s="56">
        <v>0</v>
      </c>
      <c r="H90" s="13" t="s">
        <v>320</v>
      </c>
      <c r="I90" s="13">
        <v>0</v>
      </c>
      <c r="J90" s="13">
        <v>0</v>
      </c>
      <c r="K90"/>
      <c r="L90"/>
      <c r="M90"/>
      <c r="N90"/>
      <c r="O90"/>
      <c r="P90" s="10"/>
      <c r="S90" s="25" t="s">
        <v>290</v>
      </c>
      <c r="T90" s="25">
        <v>4056937</v>
      </c>
    </row>
    <row r="91" spans="3:20" ht="11.25" customHeight="1" x14ac:dyDescent="0.2">
      <c r="C91" s="39">
        <v>3706</v>
      </c>
      <c r="D91" s="23" t="s">
        <v>156</v>
      </c>
      <c r="E91" s="10"/>
      <c r="F91" s="92">
        <v>0</v>
      </c>
      <c r="G91" s="93">
        <v>0</v>
      </c>
      <c r="H91" s="92" t="s">
        <v>320</v>
      </c>
      <c r="I91" s="92">
        <v>0</v>
      </c>
      <c r="J91" s="92">
        <v>0</v>
      </c>
      <c r="K91"/>
      <c r="L91"/>
      <c r="M91"/>
      <c r="N91"/>
      <c r="O91"/>
      <c r="P91" s="10"/>
      <c r="S91" s="25" t="s">
        <v>23</v>
      </c>
      <c r="T91" s="25">
        <v>4056982</v>
      </c>
    </row>
    <row r="92" spans="3:20" ht="11.25" customHeight="1" x14ac:dyDescent="0.2">
      <c r="C92" s="39">
        <v>220</v>
      </c>
      <c r="D92" s="98" t="s">
        <v>157</v>
      </c>
      <c r="E92" s="95"/>
      <c r="F92" s="96">
        <v>6725000</v>
      </c>
      <c r="G92" s="97">
        <v>5855000</v>
      </c>
      <c r="H92" s="96" t="s">
        <v>320</v>
      </c>
      <c r="I92" s="96">
        <v>4797000</v>
      </c>
      <c r="J92" s="96">
        <v>4822000</v>
      </c>
      <c r="K92"/>
      <c r="L92"/>
      <c r="M92"/>
      <c r="N92"/>
      <c r="O92"/>
      <c r="P92" s="10"/>
      <c r="S92" s="25" t="s">
        <v>24</v>
      </c>
      <c r="T92" s="25">
        <v>4004172</v>
      </c>
    </row>
    <row r="93" spans="3:20" ht="11.25" customHeight="1" x14ac:dyDescent="0.2">
      <c r="C93" s="39">
        <v>6361</v>
      </c>
      <c r="D93" s="3" t="s">
        <v>158</v>
      </c>
      <c r="E93"/>
      <c r="F93" s="13">
        <v>1136000</v>
      </c>
      <c r="G93" s="56">
        <v>1122000</v>
      </c>
      <c r="H93" s="13" t="s">
        <v>320</v>
      </c>
      <c r="I93" s="13">
        <v>351000</v>
      </c>
      <c r="J93" s="13">
        <v>649000</v>
      </c>
      <c r="K93"/>
      <c r="L93"/>
      <c r="M93"/>
      <c r="N93"/>
      <c r="O93"/>
      <c r="P93" s="10"/>
      <c r="S93" s="25" t="s">
        <v>25</v>
      </c>
      <c r="T93" s="25">
        <v>4000672</v>
      </c>
    </row>
    <row r="94" spans="3:20" ht="11.25" customHeight="1" x14ac:dyDescent="0.2">
      <c r="C94" s="39">
        <v>6148</v>
      </c>
      <c r="D94" s="3" t="s">
        <v>159</v>
      </c>
      <c r="E94"/>
      <c r="F94" s="13">
        <v>1260000</v>
      </c>
      <c r="G94" s="56">
        <v>1510000</v>
      </c>
      <c r="H94" s="13" t="s">
        <v>320</v>
      </c>
      <c r="I94" s="13">
        <v>1285000</v>
      </c>
      <c r="J94" s="13">
        <v>987000</v>
      </c>
      <c r="K94"/>
      <c r="L94"/>
      <c r="M94"/>
      <c r="N94"/>
      <c r="O94"/>
      <c r="P94" s="10"/>
      <c r="S94" s="25" t="s">
        <v>26</v>
      </c>
      <c r="T94" s="25">
        <v>4059402</v>
      </c>
    </row>
    <row r="95" spans="3:20" ht="11.25" customHeight="1" x14ac:dyDescent="0.2">
      <c r="C95" s="39">
        <v>18082</v>
      </c>
      <c r="D95" s="3" t="s">
        <v>160</v>
      </c>
      <c r="E95"/>
      <c r="F95" s="13">
        <v>252000</v>
      </c>
      <c r="G95" s="56">
        <v>354000</v>
      </c>
      <c r="H95" s="13" t="s">
        <v>320</v>
      </c>
      <c r="I95" s="13">
        <v>526000</v>
      </c>
      <c r="J95" s="13">
        <v>587000</v>
      </c>
      <c r="K95"/>
      <c r="L95"/>
      <c r="M95"/>
      <c r="N95"/>
      <c r="O95"/>
      <c r="P95" s="10"/>
      <c r="S95" s="25" t="s">
        <v>27</v>
      </c>
      <c r="T95" s="25">
        <v>4057080</v>
      </c>
    </row>
    <row r="96" spans="3:20" ht="11.25" customHeight="1" x14ac:dyDescent="0.2">
      <c r="C96" s="39">
        <v>845</v>
      </c>
      <c r="D96" s="3" t="s">
        <v>174</v>
      </c>
      <c r="E96"/>
      <c r="F96" s="13">
        <v>1785000</v>
      </c>
      <c r="G96" s="56">
        <v>2077000</v>
      </c>
      <c r="H96" s="13" t="s">
        <v>320</v>
      </c>
      <c r="I96" s="13">
        <v>1330000</v>
      </c>
      <c r="J96" s="13">
        <v>1342000</v>
      </c>
      <c r="K96"/>
      <c r="L96"/>
      <c r="M96"/>
      <c r="N96"/>
      <c r="O96"/>
      <c r="P96" s="10"/>
      <c r="S96" s="25" t="s">
        <v>28</v>
      </c>
      <c r="T96" s="25">
        <v>4057041</v>
      </c>
    </row>
    <row r="97" spans="3:20" ht="11.25" customHeight="1" x14ac:dyDescent="0.2">
      <c r="C97" s="39">
        <v>49691</v>
      </c>
      <c r="D97" s="32" t="s">
        <v>193</v>
      </c>
      <c r="E97"/>
      <c r="F97" s="13">
        <v>2800000</v>
      </c>
      <c r="G97" s="56">
        <v>1716000</v>
      </c>
      <c r="H97" s="13" t="s">
        <v>320</v>
      </c>
      <c r="I97" s="13">
        <v>1531000</v>
      </c>
      <c r="J97" s="13">
        <v>1536000</v>
      </c>
      <c r="K97"/>
      <c r="L97"/>
      <c r="M97"/>
      <c r="N97"/>
      <c r="O97"/>
      <c r="P97" s="10"/>
      <c r="S97" s="25" t="s">
        <v>432</v>
      </c>
      <c r="T97" s="25">
        <v>4072145</v>
      </c>
    </row>
    <row r="98" spans="3:20" ht="11.25" customHeight="1" x14ac:dyDescent="0.2">
      <c r="C98" s="48">
        <v>47772</v>
      </c>
      <c r="D98" s="99" t="s">
        <v>194</v>
      </c>
      <c r="E98" s="10"/>
      <c r="F98" s="92">
        <v>0</v>
      </c>
      <c r="G98" s="93">
        <v>0</v>
      </c>
      <c r="H98" s="92" t="s">
        <v>320</v>
      </c>
      <c r="I98" s="92">
        <v>0</v>
      </c>
      <c r="J98" s="92">
        <v>0</v>
      </c>
      <c r="K98"/>
      <c r="L98"/>
      <c r="M98"/>
      <c r="N98"/>
      <c r="O98"/>
      <c r="P98" s="10"/>
      <c r="S98" s="25" t="s">
        <v>29</v>
      </c>
      <c r="T98" s="25">
        <v>4057081</v>
      </c>
    </row>
    <row r="99" spans="3:20" ht="11.25" customHeight="1" x14ac:dyDescent="0.2">
      <c r="C99" s="39">
        <v>3800</v>
      </c>
      <c r="D99" s="94" t="s">
        <v>161</v>
      </c>
      <c r="E99" s="95"/>
      <c r="F99" s="96">
        <v>2800000</v>
      </c>
      <c r="G99" s="97">
        <v>1716000</v>
      </c>
      <c r="H99" s="96" t="s">
        <v>320</v>
      </c>
      <c r="I99" s="96">
        <v>1531000</v>
      </c>
      <c r="J99" s="96">
        <v>1536000</v>
      </c>
      <c r="K99"/>
      <c r="L99"/>
      <c r="M99"/>
      <c r="N99"/>
      <c r="O99"/>
      <c r="P99" s="10"/>
      <c r="S99" s="25" t="s">
        <v>282</v>
      </c>
      <c r="T99" s="25">
        <v>4420429</v>
      </c>
    </row>
    <row r="100" spans="3:20" ht="11.25" customHeight="1" x14ac:dyDescent="0.2">
      <c r="C100" s="39">
        <v>18081</v>
      </c>
      <c r="D100" s="3" t="s">
        <v>163</v>
      </c>
      <c r="E100"/>
      <c r="F100" s="13">
        <v>0</v>
      </c>
      <c r="G100" s="56">
        <v>0</v>
      </c>
      <c r="H100" s="13" t="s">
        <v>320</v>
      </c>
      <c r="I100" s="13">
        <v>0</v>
      </c>
      <c r="J100" s="13">
        <v>0</v>
      </c>
      <c r="K100"/>
      <c r="L100"/>
      <c r="M100"/>
      <c r="N100"/>
      <c r="O100"/>
      <c r="P100" s="10"/>
      <c r="S100" s="25" t="s">
        <v>30</v>
      </c>
      <c r="T100" s="25">
        <v>103347</v>
      </c>
    </row>
    <row r="101" spans="3:20" ht="11.25" customHeight="1" x14ac:dyDescent="0.2">
      <c r="C101" s="39">
        <v>17860</v>
      </c>
      <c r="D101" s="3" t="s">
        <v>162</v>
      </c>
      <c r="E101"/>
      <c r="F101" s="13">
        <v>4585000</v>
      </c>
      <c r="G101" s="56">
        <v>3793000</v>
      </c>
      <c r="H101" s="13" t="s">
        <v>320</v>
      </c>
      <c r="I101" s="13">
        <v>2861000</v>
      </c>
      <c r="J101" s="13">
        <v>2878000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447000</v>
      </c>
      <c r="G104" s="56">
        <v>318000</v>
      </c>
      <c r="H104" s="13" t="s">
        <v>320</v>
      </c>
      <c r="I104" s="13">
        <v>356000</v>
      </c>
      <c r="J104" s="13">
        <v>379000</v>
      </c>
      <c r="K104"/>
      <c r="L104"/>
      <c r="M104"/>
      <c r="N104"/>
      <c r="O104"/>
      <c r="P104" s="10"/>
      <c r="S104" s="25" t="s">
        <v>411</v>
      </c>
      <c r="T104" s="25">
        <v>4057043</v>
      </c>
    </row>
    <row r="105" spans="3:20" ht="11.25" customHeight="1" x14ac:dyDescent="0.2">
      <c r="C105" s="39">
        <v>4993</v>
      </c>
      <c r="D105" s="3" t="s">
        <v>169</v>
      </c>
      <c r="E105"/>
      <c r="F105" s="13">
        <v>-1008000</v>
      </c>
      <c r="G105" s="56">
        <v>-729000</v>
      </c>
      <c r="H105" s="13" t="s">
        <v>320</v>
      </c>
      <c r="I105" s="13">
        <v>-234000</v>
      </c>
      <c r="J105" s="13">
        <v>-180000</v>
      </c>
      <c r="K105"/>
      <c r="L105"/>
      <c r="M105"/>
      <c r="N105"/>
      <c r="O105"/>
      <c r="P105" s="10"/>
      <c r="S105" s="25" t="s">
        <v>262</v>
      </c>
      <c r="T105" s="25">
        <v>4057083</v>
      </c>
    </row>
    <row r="106" spans="3:20" ht="11.25" customHeight="1" x14ac:dyDescent="0.2">
      <c r="C106" s="39">
        <v>4992</v>
      </c>
      <c r="D106" s="3" t="s">
        <v>170</v>
      </c>
      <c r="E106"/>
      <c r="F106" s="13">
        <v>556000</v>
      </c>
      <c r="G106" s="56">
        <v>480000</v>
      </c>
      <c r="H106" s="13" t="s">
        <v>320</v>
      </c>
      <c r="I106" s="13">
        <v>-150000</v>
      </c>
      <c r="J106" s="13">
        <v>-217000</v>
      </c>
      <c r="K106"/>
      <c r="L106"/>
      <c r="M106"/>
      <c r="N106"/>
      <c r="O106"/>
      <c r="P106" s="10"/>
      <c r="S106" s="25" t="s">
        <v>33</v>
      </c>
      <c r="T106" s="25">
        <v>4057044</v>
      </c>
    </row>
    <row r="107" spans="3:20" ht="11.25" customHeight="1" x14ac:dyDescent="0.2">
      <c r="C107" s="39">
        <v>4994</v>
      </c>
      <c r="D107" s="3" t="s">
        <v>171</v>
      </c>
      <c r="E107"/>
      <c r="F107" s="13">
        <v>0</v>
      </c>
      <c r="G107" s="56">
        <v>0</v>
      </c>
      <c r="H107" s="13" t="s">
        <v>320</v>
      </c>
      <c r="I107" s="13">
        <v>0</v>
      </c>
      <c r="J107" s="13">
        <v>0</v>
      </c>
      <c r="K107"/>
      <c r="L107"/>
      <c r="M107"/>
      <c r="N107"/>
      <c r="O107"/>
      <c r="P107" s="10"/>
      <c r="S107" s="25" t="s">
        <v>263</v>
      </c>
      <c r="T107" s="25">
        <v>4057126</v>
      </c>
    </row>
    <row r="108" spans="3:20" ht="11.25" customHeight="1" x14ac:dyDescent="0.2">
      <c r="C108" s="39">
        <v>4995</v>
      </c>
      <c r="D108" s="3" t="s">
        <v>172</v>
      </c>
      <c r="E108"/>
      <c r="F108" s="13">
        <v>-5000</v>
      </c>
      <c r="G108" s="56">
        <v>69000</v>
      </c>
      <c r="H108" s="13" t="s">
        <v>320</v>
      </c>
      <c r="I108" s="13">
        <v>-28000</v>
      </c>
      <c r="J108" s="13">
        <v>-18000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3.7548315847597999</v>
      </c>
      <c r="G111" s="55" t="s">
        <v>320</v>
      </c>
      <c r="H111" s="14" t="s">
        <v>320</v>
      </c>
      <c r="I111" s="14">
        <v>2.89455189108988</v>
      </c>
      <c r="J111" s="14">
        <v>2.8987007609089499</v>
      </c>
      <c r="K111"/>
      <c r="L111"/>
      <c r="M111"/>
      <c r="N111"/>
      <c r="O111"/>
      <c r="P111" s="10"/>
      <c r="S111" s="25" t="s">
        <v>292</v>
      </c>
      <c r="T111" s="25">
        <v>4062444</v>
      </c>
    </row>
    <row r="112" spans="3:20" ht="11.25" customHeight="1" x14ac:dyDescent="0.2">
      <c r="C112" s="39">
        <v>284</v>
      </c>
      <c r="D112" s="3" t="s">
        <v>167</v>
      </c>
      <c r="E112"/>
      <c r="F112" s="14">
        <v>9.8428453267162901</v>
      </c>
      <c r="G112" s="55" t="s">
        <v>320</v>
      </c>
      <c r="H112" s="14" t="s">
        <v>320</v>
      </c>
      <c r="I112" s="14">
        <v>8.7195169763977098</v>
      </c>
      <c r="J112" s="14">
        <v>9.2500825900231192</v>
      </c>
      <c r="K112"/>
      <c r="L112"/>
      <c r="M112"/>
      <c r="N112"/>
      <c r="O112"/>
      <c r="P112" s="10"/>
      <c r="S112" s="25" t="s">
        <v>36</v>
      </c>
      <c r="T112" s="25">
        <v>4057103</v>
      </c>
    </row>
    <row r="113" spans="2:20" ht="11.25" customHeight="1" x14ac:dyDescent="0.2">
      <c r="C113" s="39">
        <v>18791</v>
      </c>
      <c r="D113" s="76" t="s">
        <v>173</v>
      </c>
      <c r="E113" s="61"/>
      <c r="F113" s="100">
        <v>5.4763000460193298</v>
      </c>
      <c r="G113" s="101" t="s">
        <v>320</v>
      </c>
      <c r="H113" s="100" t="s">
        <v>320</v>
      </c>
      <c r="I113" s="100">
        <v>4.8123945124853904</v>
      </c>
      <c r="J113" s="100">
        <v>4.8867751647105004</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D10C00F1-17E1-4AE1-89FD-34AE5EE4361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4AD5-6829-4B8F-90BB-A7064894AB93}">
  <sheetPr codeName="Sheet58">
    <outlinePr summaryRight="0"/>
    <pageSetUpPr autoPageBreaks="0"/>
  </sheetPr>
  <dimension ref="A1:AB460"/>
  <sheetViews>
    <sheetView showGridLines="0" topLeftCell="A9"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70</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NorthWestern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_xll.SNL.Clients.Office.Excel.Functions.SNLTable(1,NWE!F20:G20,NWE!C24:C35,NWE!F21:G21,,"Options:Curr=USD,Mag=SNLstandard,ConvMethod=SNLrecommended")</f>
        <v>SNLTable</v>
      </c>
      <c r="D20" s="10"/>
      <c r="E20" s="10"/>
      <c r="F20" s="22">
        <f>VLOOKUP(V40,S:T,2,FALSE)</f>
        <v>4057053</v>
      </c>
      <c r="G20" s="51">
        <f>F20</f>
        <v>4057053</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374</v>
      </c>
      <c r="H24" s="129"/>
      <c r="I24"/>
      <c r="J24"/>
      <c r="K24"/>
      <c r="L24"/>
      <c r="M24"/>
      <c r="N24"/>
      <c r="O24"/>
      <c r="P24" s="10"/>
      <c r="V24" t="str">
        <f>SUBSTITUTE(Company_Name,"&amp;","&amp;amp;")</f>
        <v>NorthWestern Corporation</v>
      </c>
    </row>
    <row r="25" spans="3:27" ht="11.25" customHeight="1" x14ac:dyDescent="0.2">
      <c r="C25" s="39">
        <v>44942</v>
      </c>
      <c r="D25" s="23" t="s">
        <v>127</v>
      </c>
      <c r="E25" s="10"/>
      <c r="F25" s="74" t="s">
        <v>285</v>
      </c>
      <c r="G25" s="75" t="s">
        <v>376</v>
      </c>
      <c r="H25" s="129"/>
      <c r="I25"/>
      <c r="J25"/>
      <c r="K25"/>
      <c r="L25"/>
      <c r="M25"/>
      <c r="N25"/>
      <c r="O25"/>
      <c r="P25" s="10"/>
    </row>
    <row r="26" spans="3:27" ht="11.25" customHeight="1" x14ac:dyDescent="0.2">
      <c r="C26" s="39">
        <v>44944</v>
      </c>
      <c r="D26" s="76" t="s">
        <v>126</v>
      </c>
      <c r="E26" s="61"/>
      <c r="F26" s="77">
        <v>39521</v>
      </c>
      <c r="G26" s="78">
        <v>37940</v>
      </c>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383</v>
      </c>
      <c r="G28" s="52" t="s">
        <v>182</v>
      </c>
      <c r="H28" s="129"/>
      <c r="I28"/>
      <c r="J28"/>
      <c r="K28"/>
      <c r="L28"/>
      <c r="M28"/>
      <c r="N28"/>
      <c r="O28"/>
      <c r="P28" s="10"/>
    </row>
    <row r="29" spans="3:27" ht="11.25" customHeight="1" x14ac:dyDescent="0.2">
      <c r="C29" s="48">
        <v>44952</v>
      </c>
      <c r="D29" s="76" t="s">
        <v>126</v>
      </c>
      <c r="E29" s="61"/>
      <c r="F29" s="77">
        <v>40276</v>
      </c>
      <c r="G29" s="78">
        <v>44267</v>
      </c>
      <c r="H29" s="130"/>
      <c r="I29"/>
      <c r="J29"/>
      <c r="K29"/>
      <c r="L29"/>
      <c r="M29"/>
      <c r="N29"/>
      <c r="O29"/>
      <c r="P29" s="10"/>
    </row>
    <row r="30" spans="3:27" ht="11.25" customHeight="1" x14ac:dyDescent="0.2">
      <c r="C30" s="39">
        <v>44965</v>
      </c>
      <c r="D30" s="2" t="s">
        <v>132</v>
      </c>
      <c r="E30"/>
      <c r="F30" s="24" t="s">
        <v>379</v>
      </c>
      <c r="G30" s="52" t="s">
        <v>384</v>
      </c>
      <c r="H30" s="129"/>
      <c r="I30"/>
      <c r="J30"/>
      <c r="K30"/>
      <c r="L30"/>
      <c r="M30"/>
      <c r="N30"/>
      <c r="O30"/>
      <c r="P30" s="10"/>
      <c r="Q30" s="44"/>
      <c r="R30" s="4"/>
      <c r="S30" s="113" t="s">
        <v>214</v>
      </c>
    </row>
    <row r="31" spans="3:27" ht="11.25" customHeight="1" x14ac:dyDescent="0.2">
      <c r="C31" s="39">
        <v>44966</v>
      </c>
      <c r="D31" s="3" t="s">
        <v>127</v>
      </c>
      <c r="E31"/>
      <c r="F31" s="24" t="s">
        <v>285</v>
      </c>
      <c r="G31" s="52" t="s">
        <v>182</v>
      </c>
      <c r="H31" s="129"/>
      <c r="I31"/>
      <c r="J31"/>
      <c r="K31"/>
      <c r="L31"/>
      <c r="M31"/>
      <c r="N31"/>
      <c r="O31"/>
      <c r="P31" s="10"/>
      <c r="S31" s="2" t="s">
        <v>215</v>
      </c>
    </row>
    <row r="32" spans="3:27" ht="11.25" customHeight="1" x14ac:dyDescent="0.2">
      <c r="C32" s="39">
        <v>44968</v>
      </c>
      <c r="D32" s="76" t="s">
        <v>126</v>
      </c>
      <c r="E32" s="61"/>
      <c r="F32" s="77">
        <v>39521</v>
      </c>
      <c r="G32" s="78">
        <v>44267</v>
      </c>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382</v>
      </c>
      <c r="G34" s="52" t="s">
        <v>182</v>
      </c>
      <c r="H34" s="129"/>
      <c r="I34"/>
      <c r="J34"/>
      <c r="K34"/>
      <c r="L34"/>
      <c r="M34"/>
      <c r="N34"/>
      <c r="O34"/>
      <c r="P34" s="10"/>
    </row>
    <row r="35" spans="3:24" ht="11.25" customHeight="1" x14ac:dyDescent="0.2">
      <c r="C35" s="39">
        <v>44948</v>
      </c>
      <c r="D35" s="23" t="s">
        <v>126</v>
      </c>
      <c r="E35" s="10"/>
      <c r="F35" s="30">
        <v>40577</v>
      </c>
      <c r="G35" s="53">
        <v>44267</v>
      </c>
      <c r="H35" s="130"/>
      <c r="I35" s="10"/>
      <c r="J35"/>
      <c r="K35"/>
      <c r="L35"/>
      <c r="M35"/>
      <c r="N35"/>
      <c r="O35"/>
      <c r="P35" s="10"/>
    </row>
    <row r="36" spans="3:24" ht="11.25" hidden="1" customHeight="1" outlineLevel="1" x14ac:dyDescent="0.2">
      <c r="C36" s="12" t="str">
        <f>_xll.SNL.Clients.Office.Excel.Functions.SNLTable(1,NWE!F36:J36,NWE!C41:C113,NWE!F37:J37,,"Options:Curr=USD,Mag=SNLstandard,ConvMethod=SNLrecommended")</f>
        <v>SNLTable</v>
      </c>
      <c r="E36"/>
      <c r="F36" s="11">
        <f>F20</f>
        <v>4057053</v>
      </c>
      <c r="G36" s="54">
        <f>F20</f>
        <v>4057053</v>
      </c>
      <c r="H36" s="11">
        <f>F20</f>
        <v>4057053</v>
      </c>
      <c r="I36" s="11">
        <f>F20</f>
        <v>4057053</v>
      </c>
      <c r="J36" s="11">
        <f>F20</f>
        <v>4057053</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NorthWestern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47.788616866589898</v>
      </c>
      <c r="G42" s="55">
        <v>46.081326833333499</v>
      </c>
      <c r="H42" s="31">
        <v>47.465253497927797</v>
      </c>
      <c r="I42" s="14">
        <v>47.760281685984999</v>
      </c>
      <c r="J42" s="14">
        <v>45.701435865204097</v>
      </c>
      <c r="K42"/>
      <c r="L42"/>
      <c r="M42"/>
      <c r="N42"/>
      <c r="O42"/>
      <c r="P42" s="10"/>
      <c r="S42" s="25" t="s">
        <v>336</v>
      </c>
      <c r="T42" s="25">
        <v>4056935</v>
      </c>
      <c r="V42" s="8" t="str">
        <f>_xll.SNL.Clients.Office.Excel.Functions.SNLTable(1,NWE!X42,NWE!W48:W56,NWE!X43,,"Options:Curr=USD,Mag=SNLstandard,ConvMethod=SNLrecommended")</f>
        <v>SNLTable</v>
      </c>
      <c r="W42" s="3"/>
      <c r="X42" s="7">
        <f>F36</f>
        <v>4057053</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52.211383133410102</v>
      </c>
      <c r="G44" s="55">
        <v>53.918673166666501</v>
      </c>
      <c r="H44" s="31">
        <v>52.534746502072203</v>
      </c>
      <c r="I44" s="14">
        <v>52.239718314015001</v>
      </c>
      <c r="J44" s="14">
        <v>54.298564134795903</v>
      </c>
      <c r="K44"/>
      <c r="L44"/>
      <c r="M44"/>
      <c r="N44"/>
      <c r="O44"/>
      <c r="P44" s="10"/>
      <c r="S44" s="25" t="s">
        <v>409</v>
      </c>
      <c r="T44" s="25">
        <v>4024697</v>
      </c>
      <c r="V44" s="3"/>
      <c r="W44" s="3"/>
      <c r="X44" s="7">
        <v>1</v>
      </c>
    </row>
    <row r="45" spans="3:24" ht="11.25" customHeight="1" x14ac:dyDescent="0.2">
      <c r="C45" s="39">
        <v>18861</v>
      </c>
      <c r="D45" s="3" t="s">
        <v>164</v>
      </c>
      <c r="E45"/>
      <c r="F45" s="14">
        <v>52.152661284409199</v>
      </c>
      <c r="G45" s="55">
        <v>51.643126516164799</v>
      </c>
      <c r="H45" s="31">
        <v>52.445011280334199</v>
      </c>
      <c r="I45" s="14">
        <v>52.183213915130302</v>
      </c>
      <c r="J45" s="14">
        <v>46.1260550379005</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2.9429831116425</v>
      </c>
      <c r="G47" s="55">
        <v>2.4398215097302001</v>
      </c>
      <c r="H47" s="14">
        <v>2.9121260571380501</v>
      </c>
      <c r="I47" s="14">
        <v>2.8946384310997102</v>
      </c>
      <c r="J47" s="14">
        <v>2.8579887257582799</v>
      </c>
      <c r="K47"/>
      <c r="L47"/>
      <c r="M47"/>
      <c r="N47"/>
      <c r="O47"/>
      <c r="P47" s="10"/>
      <c r="S47" s="25" t="s">
        <v>216</v>
      </c>
      <c r="T47" s="25">
        <v>4056955</v>
      </c>
      <c r="V47" s="3"/>
      <c r="W47" s="3"/>
      <c r="X47" s="7"/>
    </row>
    <row r="48" spans="3:24" ht="11.25" customHeight="1" x14ac:dyDescent="0.2">
      <c r="C48" s="39">
        <v>18778</v>
      </c>
      <c r="D48" s="3" t="s">
        <v>198</v>
      </c>
      <c r="E48"/>
      <c r="F48" s="14">
        <v>2.9429831116425</v>
      </c>
      <c r="G48" s="55">
        <v>2.4398215097302001</v>
      </c>
      <c r="H48" s="14">
        <v>2.9121260571380501</v>
      </c>
      <c r="I48" s="14">
        <v>2.8946384310997102</v>
      </c>
      <c r="J48" s="14">
        <v>2.8579887257582799</v>
      </c>
      <c r="K48" s="4"/>
      <c r="L48" s="4"/>
      <c r="M48" s="4"/>
      <c r="N48" s="4"/>
      <c r="O48" s="4"/>
      <c r="P48" s="44"/>
      <c r="Q48" s="44"/>
      <c r="S48" s="25" t="s">
        <v>5</v>
      </c>
      <c r="T48" s="25">
        <v>4022309</v>
      </c>
      <c r="V48" s="17" t="s">
        <v>175</v>
      </c>
      <c r="W48" s="114">
        <v>7597</v>
      </c>
      <c r="X48" s="20">
        <v>2875</v>
      </c>
    </row>
    <row r="49" spans="3:28" ht="11.25" customHeight="1" x14ac:dyDescent="0.2">
      <c r="C49" s="39">
        <v>7270</v>
      </c>
      <c r="D49" s="3" t="s">
        <v>149</v>
      </c>
      <c r="E49"/>
      <c r="F49" s="14">
        <v>5.0323462220039703</v>
      </c>
      <c r="G49" s="55">
        <v>4.3455460066933904</v>
      </c>
      <c r="H49" s="14">
        <v>4.7354104430512898</v>
      </c>
      <c r="I49" s="14">
        <v>4.8344784102274199</v>
      </c>
      <c r="J49" s="14">
        <v>4.7090491312877303</v>
      </c>
      <c r="K49"/>
      <c r="L49"/>
      <c r="M49"/>
      <c r="N49"/>
      <c r="O49"/>
      <c r="P49" s="10"/>
      <c r="S49" s="25" t="s">
        <v>6</v>
      </c>
      <c r="T49" s="25">
        <v>4057038</v>
      </c>
      <c r="V49" s="17" t="s">
        <v>176</v>
      </c>
      <c r="W49" s="114">
        <v>7598</v>
      </c>
      <c r="X49" s="20">
        <v>520759</v>
      </c>
    </row>
    <row r="50" spans="3:28" ht="11.25" customHeight="1" x14ac:dyDescent="0.2">
      <c r="C50" s="39">
        <v>11512</v>
      </c>
      <c r="D50" s="3" t="s">
        <v>199</v>
      </c>
      <c r="E50"/>
      <c r="F50" s="14">
        <v>5.0323462220039703</v>
      </c>
      <c r="G50" s="55">
        <v>4.3455460066933904</v>
      </c>
      <c r="H50" s="14">
        <v>4.7354104430512898</v>
      </c>
      <c r="I50" s="14">
        <v>4.8344784102274199</v>
      </c>
      <c r="J50" s="14">
        <v>4.7090491312877303</v>
      </c>
      <c r="K50"/>
      <c r="L50"/>
      <c r="M50"/>
      <c r="N50"/>
      <c r="O50"/>
      <c r="P50" s="10"/>
      <c r="S50" s="25" t="s">
        <v>270</v>
      </c>
      <c r="T50" s="25">
        <v>4135391</v>
      </c>
      <c r="V50" s="18" t="s">
        <v>177</v>
      </c>
      <c r="W50" s="115">
        <v>7599</v>
      </c>
      <c r="X50" s="20">
        <v>103337</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303596</v>
      </c>
    </row>
    <row r="52" spans="3:28" ht="11.25" customHeight="1" x14ac:dyDescent="0.2">
      <c r="C52" s="39">
        <v>18788</v>
      </c>
      <c r="D52" s="3" t="s">
        <v>211</v>
      </c>
      <c r="E52"/>
      <c r="F52" s="14">
        <v>5.2892697284683896</v>
      </c>
      <c r="G52" s="55">
        <v>5.4593167118689996</v>
      </c>
      <c r="H52" s="14">
        <v>4.8198761178712797</v>
      </c>
      <c r="I52" s="14">
        <v>4.6340709984394497</v>
      </c>
      <c r="J52" s="14">
        <v>4.8270143461819099</v>
      </c>
      <c r="K52"/>
      <c r="L52"/>
      <c r="M52"/>
      <c r="N52"/>
      <c r="O52"/>
      <c r="P52" s="10"/>
      <c r="S52" s="25" t="s">
        <v>7</v>
      </c>
      <c r="T52" s="25">
        <v>4007308</v>
      </c>
      <c r="V52" s="19" t="s">
        <v>179</v>
      </c>
      <c r="W52" s="114">
        <v>7601</v>
      </c>
      <c r="X52" s="20">
        <v>106865</v>
      </c>
    </row>
    <row r="53" spans="3:28" ht="11.25" customHeight="1" x14ac:dyDescent="0.2">
      <c r="C53" s="39">
        <v>18794</v>
      </c>
      <c r="D53" s="3" t="s">
        <v>200</v>
      </c>
      <c r="E53"/>
      <c r="F53" s="14">
        <v>4.6360142622285796</v>
      </c>
      <c r="G53" s="55">
        <v>4.1407366855348497</v>
      </c>
      <c r="H53" s="14">
        <v>4.6781040939117302</v>
      </c>
      <c r="I53" s="14">
        <v>4.58964212723399</v>
      </c>
      <c r="J53" s="14">
        <v>4.5552879559126698</v>
      </c>
      <c r="K53"/>
      <c r="L53"/>
      <c r="M53"/>
      <c r="N53"/>
      <c r="O53"/>
      <c r="P53" s="10"/>
      <c r="S53" s="25" t="s">
        <v>218</v>
      </c>
      <c r="T53" s="25">
        <v>4272394</v>
      </c>
      <c r="V53" s="17" t="s">
        <v>180</v>
      </c>
      <c r="W53" s="114">
        <v>7602</v>
      </c>
      <c r="X53" s="20">
        <v>1530000</v>
      </c>
    </row>
    <row r="54" spans="3:28" ht="11.25" customHeight="1" x14ac:dyDescent="0.2">
      <c r="C54" s="39">
        <v>18792</v>
      </c>
      <c r="D54" s="3" t="s">
        <v>201</v>
      </c>
      <c r="E54"/>
      <c r="F54" s="14">
        <v>14.105133360612401</v>
      </c>
      <c r="G54" s="55">
        <v>13.5390161707464</v>
      </c>
      <c r="H54" s="14">
        <v>16.380833478217198</v>
      </c>
      <c r="I54" s="14">
        <v>16.224918403876099</v>
      </c>
      <c r="J54" s="14">
        <v>16.391015105752398</v>
      </c>
      <c r="K54"/>
      <c r="L54"/>
      <c r="M54"/>
      <c r="N54"/>
      <c r="O54"/>
      <c r="P54" s="10"/>
      <c r="S54" s="25" t="s">
        <v>8</v>
      </c>
      <c r="T54" s="25">
        <v>4006321</v>
      </c>
      <c r="V54" s="26" t="s">
        <v>184</v>
      </c>
      <c r="W54" s="116"/>
      <c r="X54" s="20"/>
    </row>
    <row r="55" spans="3:28" ht="11.25" customHeight="1" x14ac:dyDescent="0.2">
      <c r="C55" s="39">
        <v>11576</v>
      </c>
      <c r="D55" s="3" t="s">
        <v>202</v>
      </c>
      <c r="E55"/>
      <c r="F55" s="14">
        <v>3.3483357174883102</v>
      </c>
      <c r="G55" s="55">
        <v>4.6374519687642</v>
      </c>
      <c r="H55" s="14">
        <v>4.1211343459418499</v>
      </c>
      <c r="I55" s="14">
        <v>5.1525525068487203</v>
      </c>
      <c r="J55" s="14">
        <v>4.49802195896513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70</v>
      </c>
    </row>
    <row r="57" spans="3:28" ht="11.25" customHeight="1" x14ac:dyDescent="0.2">
      <c r="C57" s="39">
        <v>6419</v>
      </c>
      <c r="D57" s="3" t="s">
        <v>165</v>
      </c>
      <c r="E57"/>
      <c r="F57" s="14">
        <v>1.15317852081698</v>
      </c>
      <c r="G57" s="55">
        <v>0.661802698408955</v>
      </c>
      <c r="H57" s="14">
        <v>0.90265266987168902</v>
      </c>
      <c r="I57" s="14">
        <v>0.80022420167776598</v>
      </c>
      <c r="J57" s="14">
        <v>0.46874594693770399</v>
      </c>
      <c r="K57"/>
      <c r="L57"/>
      <c r="M57"/>
      <c r="N57"/>
      <c r="O57"/>
      <c r="P57" s="10"/>
      <c r="S57" s="25" t="s">
        <v>339</v>
      </c>
      <c r="T57" s="25">
        <v>4963960</v>
      </c>
    </row>
    <row r="58" spans="3:28" ht="11.25" customHeight="1" x14ac:dyDescent="0.2">
      <c r="C58" s="39">
        <v>4963</v>
      </c>
      <c r="D58" s="3" t="s">
        <v>203</v>
      </c>
      <c r="E58"/>
      <c r="F58" s="14">
        <v>1.0925485305249001</v>
      </c>
      <c r="G58" s="55">
        <v>1.1700764034351501</v>
      </c>
      <c r="H58" s="14">
        <v>1.1068042964179201</v>
      </c>
      <c r="I58" s="14">
        <v>1.09378999599461</v>
      </c>
      <c r="J58" s="14">
        <v>1.1881150582434401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2875</v>
      </c>
      <c r="G61" s="56">
        <v>102668</v>
      </c>
      <c r="H61" s="13">
        <v>2476</v>
      </c>
      <c r="I61" s="13">
        <v>2298</v>
      </c>
      <c r="J61" s="13">
        <v>321689</v>
      </c>
      <c r="K61"/>
      <c r="L61"/>
      <c r="M61"/>
      <c r="N61"/>
      <c r="O61"/>
      <c r="P61" s="10"/>
      <c r="S61" s="25" t="s">
        <v>410</v>
      </c>
      <c r="T61" s="25">
        <v>4086899</v>
      </c>
      <c r="V61" s="28" t="s">
        <v>149</v>
      </c>
      <c r="X61" s="27">
        <f>IF(ISNUMBER(F49),F49,NA())</f>
        <v>5.0323462220039703</v>
      </c>
      <c r="Y61" s="27">
        <f>IF(ISNUMBER(G49),G49,NA())</f>
        <v>4.3455460066933904</v>
      </c>
      <c r="Z61" s="27">
        <f>IF(ISNUMBER(H49),H49,NA())</f>
        <v>4.7354104430512898</v>
      </c>
      <c r="AA61" s="27">
        <f>IF(ISNUMBER(I49),I49,NA())</f>
        <v>4.8344784102274199</v>
      </c>
      <c r="AB61" s="27">
        <f>IF(ISNUMBER(J49),J49,NA())</f>
        <v>4.7090491312877303</v>
      </c>
    </row>
    <row r="62" spans="3:28" ht="11.25" customHeight="1" x14ac:dyDescent="0.2">
      <c r="C62" s="39">
        <v>7598</v>
      </c>
      <c r="D62" s="3" t="s">
        <v>205</v>
      </c>
      <c r="E62"/>
      <c r="F62" s="13">
        <v>520759</v>
      </c>
      <c r="G62" s="56">
        <v>2875</v>
      </c>
      <c r="H62" s="13">
        <v>291668</v>
      </c>
      <c r="I62" s="13">
        <v>20476</v>
      </c>
      <c r="J62" s="13">
        <v>2298</v>
      </c>
      <c r="K62"/>
      <c r="L62"/>
      <c r="M62"/>
      <c r="N62"/>
      <c r="O62"/>
      <c r="P62" s="10"/>
      <c r="S62" s="25" t="s">
        <v>11</v>
      </c>
      <c r="T62" s="25">
        <v>4056975</v>
      </c>
      <c r="V62" s="118" t="s">
        <v>188</v>
      </c>
    </row>
    <row r="63" spans="3:28" ht="11.25" customHeight="1" x14ac:dyDescent="0.2">
      <c r="C63" s="39">
        <v>7599</v>
      </c>
      <c r="D63" s="3" t="s">
        <v>206</v>
      </c>
      <c r="E63"/>
      <c r="F63" s="13">
        <v>103337</v>
      </c>
      <c r="G63" s="56">
        <v>369758</v>
      </c>
      <c r="H63" s="13">
        <v>2875</v>
      </c>
      <c r="I63" s="13">
        <v>292668</v>
      </c>
      <c r="J63" s="13">
        <v>2476</v>
      </c>
      <c r="K63"/>
      <c r="L63"/>
      <c r="M63"/>
      <c r="N63"/>
      <c r="O63"/>
      <c r="P63" s="10"/>
      <c r="S63" s="25" t="s">
        <v>271</v>
      </c>
      <c r="T63" s="25">
        <v>4098671</v>
      </c>
      <c r="V63" s="28" t="s">
        <v>189</v>
      </c>
    </row>
    <row r="64" spans="3:28" ht="11.25" customHeight="1" x14ac:dyDescent="0.2">
      <c r="C64" s="39">
        <v>7600</v>
      </c>
      <c r="D64" s="3" t="s">
        <v>207</v>
      </c>
      <c r="E64"/>
      <c r="F64" s="13">
        <v>303596</v>
      </c>
      <c r="G64" s="56">
        <v>3337</v>
      </c>
      <c r="H64" s="13">
        <v>147757</v>
      </c>
      <c r="I64" s="13">
        <v>2875</v>
      </c>
      <c r="J64" s="13">
        <v>2668</v>
      </c>
      <c r="K64"/>
      <c r="L64"/>
      <c r="M64"/>
      <c r="N64"/>
      <c r="O64"/>
      <c r="P64" s="10"/>
      <c r="S64" s="25" t="s">
        <v>396</v>
      </c>
      <c r="T64" s="25">
        <v>4545218</v>
      </c>
      <c r="V64" s="28" t="s">
        <v>190</v>
      </c>
    </row>
    <row r="65" spans="3:28" ht="11.25" customHeight="1" x14ac:dyDescent="0.2">
      <c r="C65" s="39">
        <v>7601</v>
      </c>
      <c r="D65" s="3" t="s">
        <v>208</v>
      </c>
      <c r="E65"/>
      <c r="F65" s="13">
        <v>106865</v>
      </c>
      <c r="G65" s="56">
        <v>303596</v>
      </c>
      <c r="H65" s="13">
        <v>3338</v>
      </c>
      <c r="I65" s="13">
        <v>3097</v>
      </c>
      <c r="J65" s="13">
        <v>2875</v>
      </c>
      <c r="K65"/>
      <c r="L65"/>
      <c r="M65"/>
      <c r="N65"/>
      <c r="O65"/>
      <c r="P65" s="10"/>
      <c r="S65" s="25" t="s">
        <v>219</v>
      </c>
      <c r="T65" s="25">
        <v>4057157</v>
      </c>
      <c r="V65" s="28" t="s">
        <v>165</v>
      </c>
      <c r="X65" s="27">
        <f>IF(ISNUMBER(F57),F57,NA())</f>
        <v>1.15317852081698</v>
      </c>
      <c r="Y65" s="27">
        <f>IF(ISNUMBER(G57),G57,NA())</f>
        <v>0.661802698408955</v>
      </c>
      <c r="Z65" s="27">
        <f>IF(ISNUMBER(H57),H57,NA())</f>
        <v>0.90265266987168902</v>
      </c>
      <c r="AA65" s="27">
        <f>IF(ISNUMBER(I57),I57,NA())</f>
        <v>0.80022420167776598</v>
      </c>
      <c r="AB65" s="27">
        <f>IF(ISNUMBER(J57),J57,NA())</f>
        <v>0.46874594693770399</v>
      </c>
    </row>
    <row r="66" spans="3:28" ht="11.25" customHeight="1" x14ac:dyDescent="0.2">
      <c r="C66" s="39">
        <v>7602</v>
      </c>
      <c r="D66" s="3" t="s">
        <v>209</v>
      </c>
      <c r="E66"/>
      <c r="F66" s="13">
        <v>1530000</v>
      </c>
      <c r="G66" s="56">
        <v>1663842</v>
      </c>
      <c r="H66" s="13">
        <v>1805082</v>
      </c>
      <c r="I66" s="13">
        <v>1803144</v>
      </c>
      <c r="J66" s="13">
        <v>1805312</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47.788616866589898</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1372316</v>
      </c>
      <c r="G69" s="56">
        <v>1198670</v>
      </c>
      <c r="H69" s="13">
        <v>1257910</v>
      </c>
      <c r="I69" s="13">
        <v>1192009</v>
      </c>
      <c r="J69" s="13">
        <v>1305652</v>
      </c>
      <c r="K69" s="4"/>
      <c r="L69" s="4"/>
      <c r="M69" s="4"/>
      <c r="N69"/>
      <c r="O69"/>
      <c r="P69" s="10"/>
      <c r="S69" s="25" t="s">
        <v>341</v>
      </c>
      <c r="T69" s="25">
        <v>4057049</v>
      </c>
      <c r="V69" s="28" t="str">
        <f>"Total Debt -"</f>
        <v>Total Debt -</v>
      </c>
      <c r="X69" s="47">
        <f>F44</f>
        <v>52.211383133410102</v>
      </c>
    </row>
    <row r="70" spans="3:28" ht="11.25" customHeight="1" x14ac:dyDescent="0.2">
      <c r="C70" s="39">
        <v>18630</v>
      </c>
      <c r="D70" s="3" t="s">
        <v>136</v>
      </c>
      <c r="F70" s="13">
        <v>294820</v>
      </c>
      <c r="G70" s="56">
        <v>236581</v>
      </c>
      <c r="H70" s="13">
        <v>239589</v>
      </c>
      <c r="I70" s="13">
        <v>194608</v>
      </c>
      <c r="J70" s="13">
        <v>334029</v>
      </c>
      <c r="K70"/>
      <c r="L70"/>
      <c r="M70"/>
      <c r="N70"/>
      <c r="O70"/>
      <c r="P70" s="10"/>
      <c r="S70" s="25" t="s">
        <v>14</v>
      </c>
      <c r="T70" s="25">
        <v>4010420</v>
      </c>
      <c r="V70" s="118" t="s">
        <v>212</v>
      </c>
    </row>
    <row r="71" spans="3:28" ht="11.25" customHeight="1" x14ac:dyDescent="0.2">
      <c r="C71" s="39">
        <v>18631</v>
      </c>
      <c r="D71" s="3" t="s">
        <v>137</v>
      </c>
      <c r="F71" s="13">
        <v>130728</v>
      </c>
      <c r="G71" s="56">
        <v>69609</v>
      </c>
      <c r="H71" s="13">
        <v>78431</v>
      </c>
      <c r="I71" s="13">
        <v>78275</v>
      </c>
      <c r="J71" s="13">
        <v>76320</v>
      </c>
      <c r="K71"/>
      <c r="L71"/>
      <c r="M71"/>
      <c r="N71"/>
      <c r="O71"/>
      <c r="P71" s="10"/>
      <c r="S71" s="25" t="s">
        <v>15</v>
      </c>
      <c r="T71" s="25">
        <v>4065694</v>
      </c>
      <c r="V71" s="28" t="s">
        <v>211</v>
      </c>
      <c r="X71" s="27">
        <f>IF(ISNUMBER(F52),F52,NA())</f>
        <v>5.2892697284683896</v>
      </c>
      <c r="Y71" s="27">
        <f>IF(ISNUMBER(G52),G52,NA())</f>
        <v>5.4593167118689996</v>
      </c>
      <c r="Z71" s="27">
        <f>IF(ISNUMBER(H52),H52,NA())</f>
        <v>4.8198761178712797</v>
      </c>
      <c r="AA71" s="27">
        <f>IF(ISNUMBER(I52),I52,NA())</f>
        <v>4.6340709984394497</v>
      </c>
      <c r="AB71" s="27">
        <f>IF(ISNUMBER(J52),J52,NA())</f>
        <v>4.8270143461819099</v>
      </c>
    </row>
    <row r="72" spans="3:28" ht="11.25" customHeight="1" x14ac:dyDescent="0.2">
      <c r="C72" s="39">
        <v>18632</v>
      </c>
      <c r="D72" s="3" t="s">
        <v>138</v>
      </c>
      <c r="E72" s="5"/>
      <c r="F72" s="13" t="s">
        <v>320</v>
      </c>
      <c r="G72" s="56" t="s">
        <v>320</v>
      </c>
      <c r="H72" s="13" t="s">
        <v>320</v>
      </c>
      <c r="I72" s="13" t="s">
        <v>320</v>
      </c>
      <c r="J72" s="13" t="s">
        <v>320</v>
      </c>
      <c r="K72"/>
      <c r="L72"/>
      <c r="M72"/>
      <c r="N72"/>
      <c r="O72"/>
      <c r="P72" s="10"/>
      <c r="S72" s="25" t="s">
        <v>272</v>
      </c>
      <c r="T72" s="25">
        <v>4082886</v>
      </c>
    </row>
    <row r="73" spans="3:28" ht="11.25" customHeight="1" x14ac:dyDescent="0.2">
      <c r="C73" s="39">
        <v>18636</v>
      </c>
      <c r="D73" s="3" t="s">
        <v>139</v>
      </c>
      <c r="F73" s="13">
        <v>187467</v>
      </c>
      <c r="G73" s="56">
        <v>179644</v>
      </c>
      <c r="H73" s="13">
        <v>172923</v>
      </c>
      <c r="I73" s="13">
        <v>174476</v>
      </c>
      <c r="J73" s="13">
        <v>166137</v>
      </c>
      <c r="K73"/>
      <c r="L73"/>
      <c r="M73"/>
      <c r="N73"/>
      <c r="O73"/>
      <c r="P73" s="10"/>
      <c r="S73" s="25" t="s">
        <v>397</v>
      </c>
      <c r="T73" s="25">
        <v>4235589</v>
      </c>
    </row>
    <row r="74" spans="3:28" ht="11.25" customHeight="1" x14ac:dyDescent="0.2">
      <c r="C74" s="39">
        <v>18635</v>
      </c>
      <c r="D74" s="3" t="s">
        <v>140</v>
      </c>
      <c r="F74" s="13">
        <v>310176</v>
      </c>
      <c r="G74" s="56">
        <v>297115</v>
      </c>
      <c r="H74" s="13">
        <v>318229</v>
      </c>
      <c r="I74" s="13">
        <v>307119</v>
      </c>
      <c r="J74" s="13">
        <v>294803</v>
      </c>
      <c r="K74"/>
      <c r="L74"/>
      <c r="M74"/>
      <c r="N74"/>
      <c r="O74"/>
      <c r="P74" s="10"/>
      <c r="S74" s="25" t="s">
        <v>289</v>
      </c>
      <c r="T74" s="25">
        <v>4304864</v>
      </c>
    </row>
    <row r="75" spans="3:28" ht="11.25" customHeight="1" x14ac:dyDescent="0.2">
      <c r="C75" s="39">
        <v>18634</v>
      </c>
      <c r="D75" s="3" t="s">
        <v>141</v>
      </c>
      <c r="F75" s="13">
        <v>1096635</v>
      </c>
      <c r="G75" s="56">
        <v>962466</v>
      </c>
      <c r="H75" s="13">
        <v>981060</v>
      </c>
      <c r="I75" s="13">
        <v>925737</v>
      </c>
      <c r="J75" s="13">
        <v>1033903</v>
      </c>
      <c r="K75"/>
      <c r="L75"/>
      <c r="M75"/>
      <c r="N75"/>
      <c r="O75"/>
      <c r="P75" s="10"/>
      <c r="S75" s="25" t="s">
        <v>16</v>
      </c>
      <c r="T75" s="25">
        <v>4056958</v>
      </c>
    </row>
    <row r="76" spans="3:28" ht="11.25" customHeight="1" x14ac:dyDescent="0.2">
      <c r="C76" s="39">
        <v>6200</v>
      </c>
      <c r="D76" s="3" t="s">
        <v>142</v>
      </c>
      <c r="F76" s="13">
        <v>471400</v>
      </c>
      <c r="G76" s="56">
        <v>420701</v>
      </c>
      <c r="H76" s="13">
        <v>450186</v>
      </c>
      <c r="I76" s="13">
        <v>444714</v>
      </c>
      <c r="J76" s="13">
        <v>434471</v>
      </c>
      <c r="K76"/>
      <c r="L76"/>
      <c r="M76"/>
      <c r="N76"/>
      <c r="O76"/>
      <c r="P76" s="10"/>
      <c r="S76" s="25" t="s">
        <v>313</v>
      </c>
      <c r="T76" s="25">
        <v>4246977</v>
      </c>
    </row>
    <row r="77" spans="3:28" ht="11.25" customHeight="1" x14ac:dyDescent="0.2">
      <c r="C77" s="39">
        <v>28017</v>
      </c>
      <c r="D77" s="3" t="s">
        <v>151</v>
      </c>
      <c r="E77"/>
      <c r="F77" s="13">
        <v>471400</v>
      </c>
      <c r="G77" s="56">
        <v>420701</v>
      </c>
      <c r="H77" s="13">
        <v>450186</v>
      </c>
      <c r="I77" s="13">
        <v>444714</v>
      </c>
      <c r="J77" s="13">
        <v>434471</v>
      </c>
      <c r="K77"/>
      <c r="L77"/>
      <c r="M77"/>
      <c r="N77"/>
      <c r="O77"/>
      <c r="P77" s="10"/>
      <c r="S77" s="25" t="s">
        <v>273</v>
      </c>
      <c r="T77" s="25">
        <v>4142320</v>
      </c>
    </row>
    <row r="78" spans="3:28" ht="11.25" customHeight="1" x14ac:dyDescent="0.2">
      <c r="C78" s="39">
        <v>4424</v>
      </c>
      <c r="D78" s="3" t="s">
        <v>143</v>
      </c>
      <c r="F78" s="13">
        <v>190259</v>
      </c>
      <c r="G78" s="56">
        <v>144245</v>
      </c>
      <c r="H78" s="13">
        <v>182195</v>
      </c>
      <c r="I78" s="13">
        <v>178250</v>
      </c>
      <c r="J78" s="13">
        <v>176071</v>
      </c>
      <c r="K78"/>
      <c r="L78"/>
      <c r="M78"/>
      <c r="N78"/>
      <c r="O78"/>
      <c r="P78" s="10"/>
      <c r="S78" s="25" t="s">
        <v>274</v>
      </c>
      <c r="T78" s="25">
        <v>4237697</v>
      </c>
    </row>
    <row r="79" spans="3:28" ht="11.25" customHeight="1" x14ac:dyDescent="0.2">
      <c r="C79" s="39">
        <v>4427</v>
      </c>
      <c r="D79" s="3" t="s">
        <v>144</v>
      </c>
      <c r="F79" s="13">
        <v>3419</v>
      </c>
      <c r="G79" s="56">
        <v>-10970</v>
      </c>
      <c r="H79" s="13">
        <v>-19925</v>
      </c>
      <c r="I79" s="13">
        <v>-18710</v>
      </c>
      <c r="J79" s="13">
        <v>13368</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186840</v>
      </c>
      <c r="G81" s="93">
        <v>155215</v>
      </c>
      <c r="H81" s="92">
        <v>202120</v>
      </c>
      <c r="I81" s="92">
        <v>196960</v>
      </c>
      <c r="J81" s="92">
        <v>162703</v>
      </c>
      <c r="K81"/>
      <c r="L81"/>
      <c r="M81"/>
      <c r="N81"/>
      <c r="O81"/>
      <c r="P81" s="10"/>
      <c r="S81" s="25" t="s">
        <v>276</v>
      </c>
      <c r="T81" s="25">
        <v>4276419</v>
      </c>
    </row>
    <row r="82" spans="3:20" ht="11.25" customHeight="1" x14ac:dyDescent="0.2">
      <c r="C82" s="39">
        <v>833</v>
      </c>
      <c r="D82" s="94" t="s">
        <v>147</v>
      </c>
      <c r="E82" s="95"/>
      <c r="F82" s="96">
        <v>186840</v>
      </c>
      <c r="G82" s="97">
        <v>155215</v>
      </c>
      <c r="H82" s="96">
        <v>202120</v>
      </c>
      <c r="I82" s="96">
        <v>196960</v>
      </c>
      <c r="J82" s="96">
        <v>162703</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186840</v>
      </c>
      <c r="G84" s="56">
        <v>155215</v>
      </c>
      <c r="H84" s="13">
        <v>202120</v>
      </c>
      <c r="I84" s="13">
        <v>196960</v>
      </c>
      <c r="J84" s="13">
        <v>162703</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437795</v>
      </c>
      <c r="G87" s="56">
        <v>308680</v>
      </c>
      <c r="H87" s="13">
        <v>301727</v>
      </c>
      <c r="I87" s="13">
        <v>277685</v>
      </c>
      <c r="J87" s="13">
        <v>296359</v>
      </c>
      <c r="K87"/>
      <c r="L87"/>
      <c r="M87"/>
      <c r="N87"/>
      <c r="O87"/>
      <c r="P87" s="10"/>
      <c r="S87" s="25" t="s">
        <v>21</v>
      </c>
      <c r="T87" s="25">
        <v>4057039</v>
      </c>
    </row>
    <row r="88" spans="3:20" ht="11.25" customHeight="1" x14ac:dyDescent="0.2">
      <c r="C88" s="39">
        <v>18807</v>
      </c>
      <c r="D88" s="3" t="s">
        <v>153</v>
      </c>
      <c r="E88"/>
      <c r="F88" s="13">
        <v>5247232</v>
      </c>
      <c r="G88" s="56">
        <v>4952935</v>
      </c>
      <c r="H88" s="13">
        <v>4704606</v>
      </c>
      <c r="I88" s="13">
        <v>4521318</v>
      </c>
      <c r="J88" s="13">
        <v>4358265</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t="s">
        <v>320</v>
      </c>
      <c r="G90" s="56" t="s">
        <v>320</v>
      </c>
      <c r="H90" s="13" t="s">
        <v>320</v>
      </c>
      <c r="I90" s="13" t="s">
        <v>320</v>
      </c>
      <c r="J90" s="13" t="s">
        <v>320</v>
      </c>
      <c r="K90"/>
      <c r="L90"/>
      <c r="M90"/>
      <c r="N90"/>
      <c r="O90"/>
      <c r="P90" s="10"/>
      <c r="S90" s="25" t="s">
        <v>290</v>
      </c>
      <c r="T90" s="25">
        <v>4056937</v>
      </c>
    </row>
    <row r="91" spans="3:20" ht="11.25" customHeight="1" x14ac:dyDescent="0.2">
      <c r="C91" s="39">
        <v>3706</v>
      </c>
      <c r="D91" s="23" t="s">
        <v>156</v>
      </c>
      <c r="E91" s="10"/>
      <c r="F91" s="92">
        <v>357586</v>
      </c>
      <c r="G91" s="93">
        <v>357586</v>
      </c>
      <c r="H91" s="92">
        <v>357586</v>
      </c>
      <c r="I91" s="92">
        <v>357586</v>
      </c>
      <c r="J91" s="92">
        <v>357586</v>
      </c>
      <c r="K91"/>
      <c r="L91"/>
      <c r="M91"/>
      <c r="N91"/>
      <c r="O91"/>
      <c r="P91" s="10"/>
      <c r="S91" s="25" t="s">
        <v>23</v>
      </c>
      <c r="T91" s="25">
        <v>4056982</v>
      </c>
    </row>
    <row r="92" spans="3:20" ht="11.25" customHeight="1" x14ac:dyDescent="0.2">
      <c r="C92" s="39">
        <v>220</v>
      </c>
      <c r="D92" s="98" t="s">
        <v>157</v>
      </c>
      <c r="E92" s="95"/>
      <c r="F92" s="96">
        <v>6780443</v>
      </c>
      <c r="G92" s="97">
        <v>6389449</v>
      </c>
      <c r="H92" s="96">
        <v>6083486</v>
      </c>
      <c r="I92" s="96">
        <v>5644376</v>
      </c>
      <c r="J92" s="96">
        <v>5420917</v>
      </c>
      <c r="K92"/>
      <c r="L92"/>
      <c r="M92"/>
      <c r="N92"/>
      <c r="O92"/>
      <c r="P92" s="10"/>
      <c r="S92" s="25" t="s">
        <v>24</v>
      </c>
      <c r="T92" s="25">
        <v>4004172</v>
      </c>
    </row>
    <row r="93" spans="3:20" ht="11.25" customHeight="1" x14ac:dyDescent="0.2">
      <c r="C93" s="39">
        <v>6361</v>
      </c>
      <c r="D93" s="3" t="s">
        <v>158</v>
      </c>
      <c r="E93"/>
      <c r="F93" s="13">
        <v>379642</v>
      </c>
      <c r="G93" s="56">
        <v>466423</v>
      </c>
      <c r="H93" s="13">
        <v>334267</v>
      </c>
      <c r="I93" s="13">
        <v>347009</v>
      </c>
      <c r="J93" s="13">
        <v>632238</v>
      </c>
      <c r="K93"/>
      <c r="L93"/>
      <c r="M93"/>
      <c r="N93"/>
      <c r="O93"/>
      <c r="P93" s="10"/>
      <c r="S93" s="25" t="s">
        <v>25</v>
      </c>
      <c r="T93" s="25">
        <v>4000672</v>
      </c>
    </row>
    <row r="94" spans="3:20" ht="11.25" customHeight="1" x14ac:dyDescent="0.2">
      <c r="C94" s="39">
        <v>6148</v>
      </c>
      <c r="D94" s="3" t="s">
        <v>159</v>
      </c>
      <c r="E94"/>
      <c r="F94" s="13">
        <v>2553375</v>
      </c>
      <c r="G94" s="56">
        <v>2330032</v>
      </c>
      <c r="H94" s="13">
        <v>2253023</v>
      </c>
      <c r="I94" s="13">
        <v>2122260</v>
      </c>
      <c r="J94" s="13">
        <v>1815629</v>
      </c>
      <c r="K94"/>
      <c r="L94"/>
      <c r="M94"/>
      <c r="N94"/>
      <c r="O94"/>
      <c r="P94" s="10"/>
      <c r="S94" s="25" t="s">
        <v>26</v>
      </c>
      <c r="T94" s="25">
        <v>4059402</v>
      </c>
    </row>
    <row r="95" spans="3:20" ht="11.25" customHeight="1" x14ac:dyDescent="0.2">
      <c r="C95" s="39">
        <v>18082</v>
      </c>
      <c r="D95" s="3" t="s">
        <v>160</v>
      </c>
      <c r="E95"/>
      <c r="F95" s="13">
        <v>369319</v>
      </c>
      <c r="G95" s="56">
        <v>410703</v>
      </c>
      <c r="H95" s="13">
        <v>384849</v>
      </c>
      <c r="I95" s="13">
        <v>399822</v>
      </c>
      <c r="J95" s="13">
        <v>415705</v>
      </c>
      <c r="K95"/>
      <c r="L95"/>
      <c r="M95"/>
      <c r="N95"/>
      <c r="O95"/>
      <c r="P95" s="10"/>
      <c r="S95" s="25" t="s">
        <v>27</v>
      </c>
      <c r="T95" s="25">
        <v>4057080</v>
      </c>
    </row>
    <row r="96" spans="3:20" ht="11.25" customHeight="1" x14ac:dyDescent="0.2">
      <c r="C96" s="39">
        <v>845</v>
      </c>
      <c r="D96" s="3" t="s">
        <v>174</v>
      </c>
      <c r="E96"/>
      <c r="F96" s="13">
        <v>2556250</v>
      </c>
      <c r="G96" s="56">
        <v>2432700</v>
      </c>
      <c r="H96" s="13">
        <v>2256878</v>
      </c>
      <c r="I96" s="13">
        <v>2124558</v>
      </c>
      <c r="J96" s="13">
        <v>2137318</v>
      </c>
      <c r="K96"/>
      <c r="L96"/>
      <c r="M96"/>
      <c r="N96"/>
      <c r="O96"/>
      <c r="P96" s="10"/>
      <c r="S96" s="25" t="s">
        <v>28</v>
      </c>
      <c r="T96" s="25">
        <v>4057041</v>
      </c>
    </row>
    <row r="97" spans="3:20" ht="11.25" customHeight="1" x14ac:dyDescent="0.2">
      <c r="C97" s="39">
        <v>49691</v>
      </c>
      <c r="D97" s="32" t="s">
        <v>193</v>
      </c>
      <c r="E97"/>
      <c r="F97" s="13">
        <v>2339713</v>
      </c>
      <c r="G97" s="56">
        <v>2079095</v>
      </c>
      <c r="H97" s="13">
        <v>2039094</v>
      </c>
      <c r="I97" s="13">
        <v>1942382</v>
      </c>
      <c r="J97" s="13">
        <v>1798915</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2339713</v>
      </c>
      <c r="G99" s="97">
        <v>2079095</v>
      </c>
      <c r="H99" s="96">
        <v>2039094</v>
      </c>
      <c r="I99" s="96">
        <v>1942382</v>
      </c>
      <c r="J99" s="96">
        <v>1798915</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4895963</v>
      </c>
      <c r="G101" s="56">
        <v>4511795</v>
      </c>
      <c r="H101" s="13">
        <v>4295972</v>
      </c>
      <c r="I101" s="13">
        <v>4066940</v>
      </c>
      <c r="J101" s="13">
        <v>3936233</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219978</v>
      </c>
      <c r="G104" s="56">
        <v>352149</v>
      </c>
      <c r="H104" s="13">
        <v>296720</v>
      </c>
      <c r="I104" s="13">
        <v>381985</v>
      </c>
      <c r="J104" s="13">
        <v>322738</v>
      </c>
      <c r="K104"/>
      <c r="L104"/>
      <c r="M104"/>
      <c r="N104"/>
      <c r="O104"/>
      <c r="P104" s="10"/>
      <c r="S104" s="25" t="s">
        <v>411</v>
      </c>
      <c r="T104" s="25">
        <v>4057043</v>
      </c>
    </row>
    <row r="105" spans="3:20" ht="11.25" customHeight="1" x14ac:dyDescent="0.2">
      <c r="C105" s="39">
        <v>4993</v>
      </c>
      <c r="D105" s="3" t="s">
        <v>169</v>
      </c>
      <c r="E105"/>
      <c r="F105" s="13">
        <v>-435833</v>
      </c>
      <c r="G105" s="56">
        <v>-405804</v>
      </c>
      <c r="H105" s="13">
        <v>-316151</v>
      </c>
      <c r="I105" s="13">
        <v>-304899</v>
      </c>
      <c r="J105" s="13">
        <v>-276059</v>
      </c>
      <c r="K105"/>
      <c r="L105"/>
      <c r="M105"/>
      <c r="N105"/>
      <c r="O105"/>
      <c r="P105" s="10"/>
      <c r="S105" s="25" t="s">
        <v>262</v>
      </c>
      <c r="T105" s="25">
        <v>4057083</v>
      </c>
    </row>
    <row r="106" spans="3:20" ht="11.25" customHeight="1" x14ac:dyDescent="0.2">
      <c r="C106" s="39">
        <v>4992</v>
      </c>
      <c r="D106" s="3" t="s">
        <v>170</v>
      </c>
      <c r="E106"/>
      <c r="F106" s="13">
        <v>217521</v>
      </c>
      <c r="G106" s="56">
        <v>58681</v>
      </c>
      <c r="H106" s="13">
        <v>16190</v>
      </c>
      <c r="I106" s="13">
        <v>-73804</v>
      </c>
      <c r="J106" s="13">
        <v>-44155</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1666</v>
      </c>
      <c r="G108" s="56">
        <v>5026</v>
      </c>
      <c r="H108" s="13">
        <v>-3241</v>
      </c>
      <c r="I108" s="13">
        <v>3282</v>
      </c>
      <c r="J108" s="13">
        <v>2524</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2.8394458202347699</v>
      </c>
      <c r="G111" s="55">
        <v>2.5601603772275898</v>
      </c>
      <c r="H111" s="14">
        <v>3.5006406742249201</v>
      </c>
      <c r="I111" s="14">
        <v>3.6020258011831601</v>
      </c>
      <c r="J111" s="14">
        <v>2.9386931193539398</v>
      </c>
      <c r="K111"/>
      <c r="L111"/>
      <c r="M111"/>
      <c r="N111"/>
      <c r="O111"/>
      <c r="P111" s="10"/>
      <c r="S111" s="25" t="s">
        <v>292</v>
      </c>
      <c r="T111" s="25">
        <v>4062444</v>
      </c>
    </row>
    <row r="112" spans="3:20" ht="11.25" customHeight="1" x14ac:dyDescent="0.2">
      <c r="C112" s="39">
        <v>284</v>
      </c>
      <c r="D112" s="3" t="s">
        <v>167</v>
      </c>
      <c r="E112"/>
      <c r="F112" s="14">
        <v>8.5441015963371605</v>
      </c>
      <c r="G112" s="55">
        <v>7.5459943034950401</v>
      </c>
      <c r="H112" s="14">
        <v>10.112153245249701</v>
      </c>
      <c r="I112" s="14">
        <v>10.5004696515782</v>
      </c>
      <c r="J112" s="14">
        <v>9.4573337233612307</v>
      </c>
      <c r="K112"/>
      <c r="L112"/>
      <c r="M112"/>
      <c r="N112"/>
      <c r="O112"/>
      <c r="P112" s="10"/>
      <c r="S112" s="25" t="s">
        <v>36</v>
      </c>
      <c r="T112" s="25">
        <v>4057103</v>
      </c>
    </row>
    <row r="113" spans="2:20" ht="11.25" customHeight="1" x14ac:dyDescent="0.2">
      <c r="C113" s="39">
        <v>18791</v>
      </c>
      <c r="D113" s="76" t="s">
        <v>173</v>
      </c>
      <c r="E113" s="61"/>
      <c r="F113" s="100">
        <v>3.9921938124200902</v>
      </c>
      <c r="G113" s="101">
        <v>3.5651619831398702</v>
      </c>
      <c r="H113" s="100">
        <v>4.8486026113534502</v>
      </c>
      <c r="I113" s="100">
        <v>5.0033507983409997</v>
      </c>
      <c r="J113" s="100">
        <v>4.2619324376978902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C797CE2E-E06C-4C46-BE64-E679DA06C23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158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CD33D-4C2D-437F-B5A6-B8728B362D89}">
  <sheetPr codeName="Sheet28">
    <outlinePr summaryRight="0"/>
    <pageSetUpPr autoPageBreaks="0"/>
  </sheetPr>
  <dimension ref="A1:AB460"/>
  <sheetViews>
    <sheetView showGridLines="0" topLeftCell="A4"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73</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OGE Energy Corp.</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_xll.SNL.Clients.Office.Excel.Functions.SNLTable(1,OGE!F20:G20,OGE!C24:C35,OGE!F21:G21,,"Options:Curr=USD,Mag=SNLstandard,ConvMethod=SNLrecommended")</f>
        <v>SNLTable</v>
      </c>
      <c r="D20" s="10"/>
      <c r="E20" s="10"/>
      <c r="F20" s="22">
        <f>VLOOKUP(V40,S:T,2,FALSE)</f>
        <v>4057055</v>
      </c>
      <c r="G20" s="51">
        <f>F20</f>
        <v>4057055</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374</v>
      </c>
      <c r="H24" s="129"/>
      <c r="I24"/>
      <c r="J24"/>
      <c r="K24"/>
      <c r="L24"/>
      <c r="M24"/>
      <c r="N24"/>
      <c r="O24"/>
      <c r="P24" s="10"/>
      <c r="V24" t="str">
        <f>SUBSTITUTE(Company_Name,"&amp;","&amp;amp;")</f>
        <v>OGE Energy Corp.</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v>44258</v>
      </c>
      <c r="G26" s="78"/>
      <c r="H26" s="130"/>
      <c r="I26" s="10"/>
      <c r="J26"/>
      <c r="K26"/>
      <c r="L26"/>
      <c r="M26"/>
      <c r="N26" s="4"/>
      <c r="O26" s="4"/>
      <c r="P26" s="44"/>
      <c r="Q26" s="44"/>
    </row>
    <row r="27" spans="3:27" ht="11.25" customHeight="1" x14ac:dyDescent="0.2">
      <c r="C27" s="39">
        <v>44949</v>
      </c>
      <c r="D27" s="2" t="s">
        <v>131</v>
      </c>
      <c r="E27"/>
      <c r="F27" s="24" t="s">
        <v>374</v>
      </c>
      <c r="G27" s="52" t="s">
        <v>286</v>
      </c>
      <c r="H27" s="129"/>
      <c r="I27"/>
      <c r="J27"/>
      <c r="K27"/>
      <c r="L27"/>
      <c r="M27"/>
      <c r="N27"/>
      <c r="O27"/>
      <c r="P27" s="10"/>
    </row>
    <row r="28" spans="3:27" ht="11.25" customHeight="1" x14ac:dyDescent="0.2">
      <c r="C28" s="39">
        <v>44950</v>
      </c>
      <c r="D28" s="3" t="s">
        <v>127</v>
      </c>
      <c r="E28"/>
      <c r="F28" s="24" t="s">
        <v>376</v>
      </c>
      <c r="G28" s="52" t="s">
        <v>374</v>
      </c>
      <c r="H28" s="129"/>
      <c r="I28"/>
      <c r="J28"/>
      <c r="K28"/>
      <c r="L28"/>
      <c r="M28"/>
      <c r="N28"/>
      <c r="O28"/>
      <c r="P28" s="10"/>
    </row>
    <row r="29" spans="3:27" ht="11.25" customHeight="1" x14ac:dyDescent="0.2">
      <c r="C29" s="48">
        <v>44952</v>
      </c>
      <c r="D29" s="76" t="s">
        <v>126</v>
      </c>
      <c r="E29" s="61"/>
      <c r="F29" s="77">
        <v>43064</v>
      </c>
      <c r="G29" s="78">
        <v>44601</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v>37140</v>
      </c>
      <c r="G35" s="53">
        <v>44601</v>
      </c>
      <c r="H35" s="130"/>
      <c r="I35" s="10"/>
      <c r="J35"/>
      <c r="K35"/>
      <c r="L35"/>
      <c r="M35"/>
      <c r="N35"/>
      <c r="O35"/>
      <c r="P35" s="10"/>
    </row>
    <row r="36" spans="3:24" ht="11.25" hidden="1" customHeight="1" outlineLevel="1" x14ac:dyDescent="0.2">
      <c r="C36" s="12" t="str">
        <f>_xll.SNL.Clients.Office.Excel.Functions.SNLTable(1,OGE!F36:J36,OGE!C41:C113,OGE!F37:J37,,"Options:Curr=USD,Mag=SNLstandard,ConvMethod=SNLrecommended")</f>
        <v>SNLTable</v>
      </c>
      <c r="E36"/>
      <c r="F36" s="11">
        <f>F20</f>
        <v>4057055</v>
      </c>
      <c r="G36" s="54">
        <f>F20</f>
        <v>4057055</v>
      </c>
      <c r="H36" s="11">
        <f>F20</f>
        <v>4057055</v>
      </c>
      <c r="I36" s="11">
        <f>F20</f>
        <v>4057055</v>
      </c>
      <c r="J36" s="11">
        <f>F20</f>
        <v>4057055</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OGE Energy Corp.</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44.686687524787402</v>
      </c>
      <c r="G42" s="55">
        <v>50.000688373373698</v>
      </c>
      <c r="H42" s="31">
        <v>55.2485819152486</v>
      </c>
      <c r="I42" s="14">
        <v>55.999720357941797</v>
      </c>
      <c r="J42" s="14">
        <v>54.867571841741601</v>
      </c>
      <c r="K42"/>
      <c r="L42"/>
      <c r="M42"/>
      <c r="N42"/>
      <c r="O42"/>
      <c r="P42" s="10"/>
      <c r="S42" s="25" t="s">
        <v>336</v>
      </c>
      <c r="T42" s="25">
        <v>4056935</v>
      </c>
      <c r="V42" s="8" t="str">
        <f>_xll.SNL.Clients.Office.Excel.Functions.SNLTable(1,OGE!X42,OGE!W48:W56,OGE!X43,,"Options:Curr=USD,Mag=SNLstandard,ConvMethod=SNLrecommended")</f>
        <v>SNLTable</v>
      </c>
      <c r="W42" s="3"/>
      <c r="X42" s="7">
        <f>F36</f>
        <v>4057055</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55.313312475212598</v>
      </c>
      <c r="G44" s="55">
        <v>49.999311626626302</v>
      </c>
      <c r="H44" s="31">
        <v>44.7514180847514</v>
      </c>
      <c r="I44" s="14">
        <v>44.000279642058203</v>
      </c>
      <c r="J44" s="14">
        <v>45.132428158258399</v>
      </c>
      <c r="K44"/>
      <c r="L44"/>
      <c r="M44"/>
      <c r="N44"/>
      <c r="O44"/>
      <c r="P44" s="10"/>
      <c r="S44" s="25" t="s">
        <v>409</v>
      </c>
      <c r="T44" s="25">
        <v>4024697</v>
      </c>
      <c r="V44" s="3"/>
      <c r="W44" s="3"/>
      <c r="X44" s="7">
        <v>1</v>
      </c>
    </row>
    <row r="45" spans="3:24" ht="11.25" customHeight="1" x14ac:dyDescent="0.2">
      <c r="C45" s="39">
        <v>18861</v>
      </c>
      <c r="D45" s="3" t="s">
        <v>164</v>
      </c>
      <c r="E45"/>
      <c r="F45" s="14">
        <v>49.949323579958602</v>
      </c>
      <c r="G45" s="55">
        <v>48.691402216562302</v>
      </c>
      <c r="H45" s="31">
        <v>43.1738405071738</v>
      </c>
      <c r="I45" s="14">
        <v>40.504753914988797</v>
      </c>
      <c r="J45" s="14">
        <v>39.174229580133598</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3.3634116192830699</v>
      </c>
      <c r="G47" s="55">
        <v>3.2556109725685798</v>
      </c>
      <c r="H47" s="14">
        <v>3.34638354346384</v>
      </c>
      <c r="I47" s="14">
        <v>2.9194991055456199</v>
      </c>
      <c r="J47" s="14">
        <v>3.2873918417799799</v>
      </c>
      <c r="K47"/>
      <c r="L47"/>
      <c r="M47"/>
      <c r="N47"/>
      <c r="O47"/>
      <c r="P47" s="10"/>
      <c r="S47" s="25" t="s">
        <v>216</v>
      </c>
      <c r="T47" s="25">
        <v>4056955</v>
      </c>
      <c r="V47" s="3"/>
      <c r="W47" s="3"/>
      <c r="X47" s="7"/>
    </row>
    <row r="48" spans="3:24" ht="11.25" customHeight="1" x14ac:dyDescent="0.2">
      <c r="C48" s="39">
        <v>18778</v>
      </c>
      <c r="D48" s="3" t="s">
        <v>198</v>
      </c>
      <c r="E48"/>
      <c r="F48" s="14">
        <v>3.3634116192830699</v>
      </c>
      <c r="G48" s="55">
        <v>3.2556109725685798</v>
      </c>
      <c r="H48" s="14">
        <v>3.34638354346384</v>
      </c>
      <c r="I48" s="14">
        <v>2.9194991055456199</v>
      </c>
      <c r="J48" s="14">
        <v>3.2873918417799799</v>
      </c>
      <c r="K48" s="4"/>
      <c r="L48" s="4"/>
      <c r="M48" s="4"/>
      <c r="N48" s="4"/>
      <c r="O48" s="4"/>
      <c r="P48" s="44"/>
      <c r="Q48" s="44"/>
      <c r="S48" s="25" t="s">
        <v>5</v>
      </c>
      <c r="T48" s="25">
        <v>4022309</v>
      </c>
      <c r="V48" s="17" t="s">
        <v>175</v>
      </c>
      <c r="W48" s="114">
        <v>7597</v>
      </c>
      <c r="X48" s="20">
        <v>486900</v>
      </c>
    </row>
    <row r="49" spans="3:28" ht="11.25" customHeight="1" x14ac:dyDescent="0.2">
      <c r="C49" s="39">
        <v>7270</v>
      </c>
      <c r="D49" s="3" t="s">
        <v>149</v>
      </c>
      <c r="E49"/>
      <c r="F49" s="14">
        <v>9.1775110549589396</v>
      </c>
      <c r="G49" s="55">
        <v>1.5690851735015801</v>
      </c>
      <c r="H49" s="14">
        <v>6.53346855983773</v>
      </c>
      <c r="I49" s="14">
        <v>6.25192307692308</v>
      </c>
      <c r="J49" s="14">
        <v>6.9332406119610601</v>
      </c>
      <c r="K49"/>
      <c r="L49"/>
      <c r="M49"/>
      <c r="N49"/>
      <c r="O49"/>
      <c r="P49" s="10"/>
      <c r="S49" s="25" t="s">
        <v>6</v>
      </c>
      <c r="T49" s="25">
        <v>4057038</v>
      </c>
      <c r="V49" s="17" t="s">
        <v>176</v>
      </c>
      <c r="W49" s="114">
        <v>7598</v>
      </c>
      <c r="X49" s="20">
        <v>1000000</v>
      </c>
    </row>
    <row r="50" spans="3:28" ht="11.25" customHeight="1" x14ac:dyDescent="0.2">
      <c r="C50" s="39">
        <v>11512</v>
      </c>
      <c r="D50" s="3" t="s">
        <v>199</v>
      </c>
      <c r="E50"/>
      <c r="F50" s="14">
        <v>7.0562223626026501</v>
      </c>
      <c r="G50" s="55">
        <v>6.4902208201892702</v>
      </c>
      <c r="H50" s="14">
        <v>6.53346855983773</v>
      </c>
      <c r="I50" s="14">
        <v>6.25192307692308</v>
      </c>
      <c r="J50" s="14">
        <v>6.9332406119610601</v>
      </c>
      <c r="K50"/>
      <c r="L50"/>
      <c r="M50"/>
      <c r="N50"/>
      <c r="O50"/>
      <c r="P50" s="10"/>
      <c r="S50" s="25" t="s">
        <v>270</v>
      </c>
      <c r="T50" s="25">
        <v>4135391</v>
      </c>
      <c r="V50" s="18" t="s">
        <v>177</v>
      </c>
      <c r="W50" s="115">
        <v>7599</v>
      </c>
      <c r="X50" s="20">
        <v>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79400</v>
      </c>
    </row>
    <row r="52" spans="3:28" ht="11.25" customHeight="1" x14ac:dyDescent="0.2">
      <c r="C52" s="39">
        <v>18788</v>
      </c>
      <c r="D52" s="3" t="s">
        <v>211</v>
      </c>
      <c r="E52"/>
      <c r="F52" s="14">
        <v>3.2451128854625599</v>
      </c>
      <c r="G52" s="55">
        <v>14.199085243264999</v>
      </c>
      <c r="H52" s="14">
        <v>3.4724335092621299</v>
      </c>
      <c r="I52" s="14">
        <v>3.25493437916538</v>
      </c>
      <c r="J52" s="14">
        <v>3.1595411233701101</v>
      </c>
      <c r="K52"/>
      <c r="L52"/>
      <c r="M52"/>
      <c r="N52"/>
      <c r="O52"/>
      <c r="P52" s="10"/>
      <c r="S52" s="25" t="s">
        <v>7</v>
      </c>
      <c r="T52" s="25">
        <v>4007308</v>
      </c>
      <c r="V52" s="19" t="s">
        <v>179</v>
      </c>
      <c r="W52" s="114">
        <v>7601</v>
      </c>
      <c r="X52" s="20">
        <v>0</v>
      </c>
    </row>
    <row r="53" spans="3:28" ht="11.25" customHeight="1" x14ac:dyDescent="0.2">
      <c r="C53" s="39">
        <v>18794</v>
      </c>
      <c r="D53" s="3" t="s">
        <v>200</v>
      </c>
      <c r="E53"/>
      <c r="F53" s="14">
        <v>0.248262792166772</v>
      </c>
      <c r="G53" s="55">
        <v>5.0264984227129297</v>
      </c>
      <c r="H53" s="14">
        <v>6.1568627450980404</v>
      </c>
      <c r="I53" s="14">
        <v>6.0974358974358998</v>
      </c>
      <c r="J53" s="14">
        <v>6.3803894297635599</v>
      </c>
      <c r="K53"/>
      <c r="L53"/>
      <c r="M53"/>
      <c r="N53"/>
      <c r="O53"/>
      <c r="P53" s="10"/>
      <c r="S53" s="25" t="s">
        <v>218</v>
      </c>
      <c r="T53" s="25">
        <v>4272394</v>
      </c>
      <c r="V53" s="17" t="s">
        <v>180</v>
      </c>
      <c r="W53" s="114">
        <v>7602</v>
      </c>
      <c r="X53" s="20">
        <v>3450300</v>
      </c>
    </row>
    <row r="54" spans="3:28" ht="11.25" customHeight="1" x14ac:dyDescent="0.2">
      <c r="C54" s="39">
        <v>18792</v>
      </c>
      <c r="D54" s="3" t="s">
        <v>201</v>
      </c>
      <c r="E54"/>
      <c r="F54" s="14">
        <v>-2.4562519885459801</v>
      </c>
      <c r="G54" s="55">
        <v>18.154722925258</v>
      </c>
      <c r="H54" s="14">
        <v>22.781103664601599</v>
      </c>
      <c r="I54" s="14">
        <v>25.4304760929742</v>
      </c>
      <c r="J54" s="14">
        <v>25.250292652923601</v>
      </c>
      <c r="K54"/>
      <c r="L54"/>
      <c r="M54"/>
      <c r="N54"/>
      <c r="O54"/>
      <c r="P54" s="10"/>
      <c r="S54" s="25" t="s">
        <v>8</v>
      </c>
      <c r="T54" s="25">
        <v>4006321</v>
      </c>
      <c r="V54" s="26" t="s">
        <v>184</v>
      </c>
      <c r="W54" s="116"/>
      <c r="X54" s="20"/>
    </row>
    <row r="55" spans="3:28" ht="11.25" customHeight="1" x14ac:dyDescent="0.2">
      <c r="C55" s="39">
        <v>11576</v>
      </c>
      <c r="D55" s="3" t="s">
        <v>202</v>
      </c>
      <c r="E55"/>
      <c r="F55" s="14">
        <v>-0.97915350600126305</v>
      </c>
      <c r="G55" s="55">
        <v>5.4971608832807597</v>
      </c>
      <c r="H55" s="14">
        <v>5.6078431372548998</v>
      </c>
      <c r="I55" s="14">
        <v>7.0967948717948701</v>
      </c>
      <c r="J55" s="14">
        <v>6.4554937413073699</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73</v>
      </c>
    </row>
    <row r="57" spans="3:28" ht="11.25" customHeight="1" x14ac:dyDescent="0.2">
      <c r="C57" s="39">
        <v>6419</v>
      </c>
      <c r="D57" s="3" t="s">
        <v>165</v>
      </c>
      <c r="E57"/>
      <c r="F57" s="14">
        <v>0.56314243759177696</v>
      </c>
      <c r="G57" s="55">
        <v>0.614425007169487</v>
      </c>
      <c r="H57" s="14">
        <v>0.65389876880984998</v>
      </c>
      <c r="I57" s="14">
        <v>0.64101679319070604</v>
      </c>
      <c r="J57" s="14">
        <v>0.52288269331930604</v>
      </c>
      <c r="K57"/>
      <c r="L57"/>
      <c r="M57"/>
      <c r="N57"/>
      <c r="O57"/>
      <c r="P57" s="10"/>
      <c r="S57" s="25" t="s">
        <v>339</v>
      </c>
      <c r="T57" s="25">
        <v>4963960</v>
      </c>
    </row>
    <row r="58" spans="3:28" ht="11.25" customHeight="1" x14ac:dyDescent="0.2">
      <c r="C58" s="39">
        <v>4963</v>
      </c>
      <c r="D58" s="3" t="s">
        <v>203</v>
      </c>
      <c r="E58"/>
      <c r="F58" s="14">
        <v>1.23780292384686</v>
      </c>
      <c r="G58" s="55">
        <v>0.99997246544413199</v>
      </c>
      <c r="H58" s="14">
        <v>0.81000120787534702</v>
      </c>
      <c r="I58" s="14">
        <v>0.78572320291628195</v>
      </c>
      <c r="J58" s="14">
        <v>0.82257017475526495</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486900</v>
      </c>
      <c r="G61" s="56">
        <v>95000</v>
      </c>
      <c r="H61" s="13">
        <v>112000</v>
      </c>
      <c r="I61" s="13">
        <v>250000</v>
      </c>
      <c r="J61" s="13">
        <v>418200</v>
      </c>
      <c r="K61"/>
      <c r="L61"/>
      <c r="M61"/>
      <c r="N61"/>
      <c r="O61"/>
      <c r="P61" s="10"/>
      <c r="S61" s="25" t="s">
        <v>410</v>
      </c>
      <c r="T61" s="25">
        <v>4086899</v>
      </c>
      <c r="V61" s="28" t="s">
        <v>149</v>
      </c>
      <c r="X61" s="27">
        <f>IF(ISNUMBER(F49),F49,NA())</f>
        <v>9.1775110549589396</v>
      </c>
      <c r="Y61" s="27">
        <f>IF(ISNUMBER(G49),G49,NA())</f>
        <v>1.5690851735015801</v>
      </c>
      <c r="Z61" s="27">
        <f>IF(ISNUMBER(H49),H49,NA())</f>
        <v>6.53346855983773</v>
      </c>
      <c r="AA61" s="27">
        <f>IF(ISNUMBER(I49),I49,NA())</f>
        <v>6.25192307692308</v>
      </c>
      <c r="AB61" s="27">
        <f>IF(ISNUMBER(J49),J49,NA())</f>
        <v>6.9332406119610601</v>
      </c>
    </row>
    <row r="62" spans="3:28" ht="11.25" customHeight="1" x14ac:dyDescent="0.2">
      <c r="C62" s="39">
        <v>7598</v>
      </c>
      <c r="D62" s="3" t="s">
        <v>205</v>
      </c>
      <c r="E62"/>
      <c r="F62" s="13">
        <v>1000000</v>
      </c>
      <c r="G62" s="56">
        <v>0</v>
      </c>
      <c r="H62" s="13">
        <v>0</v>
      </c>
      <c r="I62" s="13">
        <v>100</v>
      </c>
      <c r="J62" s="13">
        <v>250100</v>
      </c>
      <c r="K62"/>
      <c r="L62"/>
      <c r="M62"/>
      <c r="N62"/>
      <c r="O62"/>
      <c r="P62" s="10"/>
      <c r="S62" s="25" t="s">
        <v>11</v>
      </c>
      <c r="T62" s="25">
        <v>4056975</v>
      </c>
      <c r="V62" s="118" t="s">
        <v>188</v>
      </c>
    </row>
    <row r="63" spans="3:28" ht="11.25" customHeight="1" x14ac:dyDescent="0.2">
      <c r="C63" s="39">
        <v>7599</v>
      </c>
      <c r="D63" s="3" t="s">
        <v>206</v>
      </c>
      <c r="E63"/>
      <c r="F63" s="13">
        <v>0</v>
      </c>
      <c r="G63" s="56">
        <v>0</v>
      </c>
      <c r="H63" s="13">
        <v>0</v>
      </c>
      <c r="I63" s="13">
        <v>100</v>
      </c>
      <c r="J63" s="13">
        <v>100</v>
      </c>
      <c r="K63"/>
      <c r="L63"/>
      <c r="M63"/>
      <c r="N63"/>
      <c r="O63"/>
      <c r="P63" s="10"/>
      <c r="S63" s="25" t="s">
        <v>271</v>
      </c>
      <c r="T63" s="25">
        <v>4098671</v>
      </c>
      <c r="V63" s="28" t="s">
        <v>189</v>
      </c>
    </row>
    <row r="64" spans="3:28" ht="11.25" customHeight="1" x14ac:dyDescent="0.2">
      <c r="C64" s="39">
        <v>7600</v>
      </c>
      <c r="D64" s="3" t="s">
        <v>207</v>
      </c>
      <c r="E64"/>
      <c r="F64" s="13">
        <v>79400</v>
      </c>
      <c r="G64" s="56">
        <v>0</v>
      </c>
      <c r="H64" s="13">
        <v>0</v>
      </c>
      <c r="I64" s="13">
        <v>100</v>
      </c>
      <c r="J64" s="13">
        <v>100</v>
      </c>
      <c r="K64"/>
      <c r="L64"/>
      <c r="M64"/>
      <c r="N64"/>
      <c r="O64"/>
      <c r="P64" s="10"/>
      <c r="S64" s="25" t="s">
        <v>396</v>
      </c>
      <c r="T64" s="25">
        <v>4545218</v>
      </c>
      <c r="V64" s="28" t="s">
        <v>190</v>
      </c>
    </row>
    <row r="65" spans="3:28" ht="11.25" customHeight="1" x14ac:dyDescent="0.2">
      <c r="C65" s="39">
        <v>7601</v>
      </c>
      <c r="D65" s="3" t="s">
        <v>208</v>
      </c>
      <c r="E65"/>
      <c r="F65" s="13">
        <v>0</v>
      </c>
      <c r="G65" s="56">
        <v>79400</v>
      </c>
      <c r="H65" s="13">
        <v>0</v>
      </c>
      <c r="I65" s="13">
        <v>100</v>
      </c>
      <c r="J65" s="13">
        <v>100</v>
      </c>
      <c r="K65"/>
      <c r="L65"/>
      <c r="M65"/>
      <c r="N65"/>
      <c r="O65"/>
      <c r="P65" s="10"/>
      <c r="S65" s="25" t="s">
        <v>219</v>
      </c>
      <c r="T65" s="25">
        <v>4057157</v>
      </c>
      <c r="V65" s="28" t="s">
        <v>165</v>
      </c>
      <c r="X65" s="27">
        <f>IF(ISNUMBER(F57),F57,NA())</f>
        <v>0.56314243759177696</v>
      </c>
      <c r="Y65" s="27">
        <f>IF(ISNUMBER(G57),G57,NA())</f>
        <v>0.614425007169487</v>
      </c>
      <c r="Z65" s="27">
        <f>IF(ISNUMBER(H57),H57,NA())</f>
        <v>0.65389876880984998</v>
      </c>
      <c r="AA65" s="27">
        <f>IF(ISNUMBER(I57),I57,NA())</f>
        <v>0.64101679319070604</v>
      </c>
      <c r="AB65" s="27">
        <f>IF(ISNUMBER(J57),J57,NA())</f>
        <v>0.52288269331930604</v>
      </c>
    </row>
    <row r="66" spans="3:28" ht="11.25" customHeight="1" x14ac:dyDescent="0.2">
      <c r="C66" s="39">
        <v>7602</v>
      </c>
      <c r="D66" s="3" t="s">
        <v>209</v>
      </c>
      <c r="E66"/>
      <c r="F66" s="13">
        <v>3450300</v>
      </c>
      <c r="G66" s="56">
        <v>3415000</v>
      </c>
      <c r="H66" s="13">
        <v>3195200</v>
      </c>
      <c r="I66" s="13">
        <v>2896500</v>
      </c>
      <c r="J66" s="13">
        <v>2499200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44.686687524787402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3653700</v>
      </c>
      <c r="G69" s="56">
        <v>2122300</v>
      </c>
      <c r="H69" s="13">
        <v>2231600</v>
      </c>
      <c r="I69" s="13">
        <v>2270300</v>
      </c>
      <c r="J69" s="13">
        <v>2261100</v>
      </c>
      <c r="K69" s="4"/>
      <c r="L69" s="4"/>
      <c r="M69" s="4"/>
      <c r="N69"/>
      <c r="O69"/>
      <c r="P69" s="10"/>
      <c r="S69" s="25" t="s">
        <v>341</v>
      </c>
      <c r="T69" s="25">
        <v>4057049</v>
      </c>
      <c r="V69" s="28" t="str">
        <f>"Total Debt -"</f>
        <v>Total Debt -</v>
      </c>
      <c r="X69" s="47">
        <f>F44</f>
        <v>55.313312475212598</v>
      </c>
    </row>
    <row r="70" spans="3:28" ht="11.25" customHeight="1" x14ac:dyDescent="0.2">
      <c r="C70" s="39">
        <v>18630</v>
      </c>
      <c r="D70" s="3" t="s">
        <v>136</v>
      </c>
      <c r="F70" s="13">
        <v>2127600</v>
      </c>
      <c r="G70" s="56">
        <v>644600</v>
      </c>
      <c r="H70" s="13">
        <v>786900</v>
      </c>
      <c r="I70" s="13">
        <v>892500</v>
      </c>
      <c r="J70" s="13">
        <v>897600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3.2451128854625599</v>
      </c>
      <c r="Y71" s="27">
        <f>IF(ISNUMBER(G52),G52,NA())</f>
        <v>14.199085243264999</v>
      </c>
      <c r="Z71" s="27">
        <f>IF(ISNUMBER(H52),H52,NA())</f>
        <v>3.4724335092621299</v>
      </c>
      <c r="AA71" s="27">
        <f>IF(ISNUMBER(I52),I52,NA())</f>
        <v>3.25493437916538</v>
      </c>
      <c r="AB71" s="27">
        <f>IF(ISNUMBER(J52),J52,NA())</f>
        <v>3.1595411233701101</v>
      </c>
    </row>
    <row r="72" spans="3:28" ht="11.25" customHeight="1" x14ac:dyDescent="0.2">
      <c r="C72" s="39">
        <v>18632</v>
      </c>
      <c r="D72" s="3" t="s">
        <v>138</v>
      </c>
      <c r="E72" s="5"/>
      <c r="F72" s="13">
        <v>463100</v>
      </c>
      <c r="G72" s="56">
        <v>462800</v>
      </c>
      <c r="H72" s="13">
        <v>491800</v>
      </c>
      <c r="I72" s="13">
        <v>474600</v>
      </c>
      <c r="J72" s="13">
        <v>458700</v>
      </c>
      <c r="K72"/>
      <c r="L72"/>
      <c r="M72"/>
      <c r="N72"/>
      <c r="O72"/>
      <c r="P72" s="10"/>
      <c r="S72" s="25" t="s">
        <v>272</v>
      </c>
      <c r="T72" s="25">
        <v>4082886</v>
      </c>
    </row>
    <row r="73" spans="3:28" ht="11.25" customHeight="1" x14ac:dyDescent="0.2">
      <c r="C73" s="39">
        <v>18636</v>
      </c>
      <c r="D73" s="3" t="s">
        <v>139</v>
      </c>
      <c r="F73" s="13">
        <v>416000</v>
      </c>
      <c r="G73" s="56">
        <v>391300</v>
      </c>
      <c r="H73" s="13">
        <v>355000</v>
      </c>
      <c r="I73" s="13">
        <v>321600</v>
      </c>
      <c r="J73" s="13">
        <v>283500</v>
      </c>
      <c r="K73"/>
      <c r="L73"/>
      <c r="M73"/>
      <c r="N73"/>
      <c r="O73"/>
      <c r="P73" s="10"/>
      <c r="S73" s="25" t="s">
        <v>397</v>
      </c>
      <c r="T73" s="25">
        <v>4235589</v>
      </c>
    </row>
    <row r="74" spans="3:28" ht="11.25" customHeight="1" x14ac:dyDescent="0.2">
      <c r="C74" s="39">
        <v>18635</v>
      </c>
      <c r="D74" s="3" t="s">
        <v>140</v>
      </c>
      <c r="F74" s="13" t="s">
        <v>320</v>
      </c>
      <c r="G74" s="56" t="s">
        <v>320</v>
      </c>
      <c r="H74" s="13" t="s">
        <v>320</v>
      </c>
      <c r="I74" s="13" t="s">
        <v>320</v>
      </c>
      <c r="J74" s="13" t="s">
        <v>320</v>
      </c>
      <c r="K74"/>
      <c r="L74"/>
      <c r="M74"/>
      <c r="N74"/>
      <c r="O74"/>
      <c r="P74" s="10"/>
      <c r="S74" s="25" t="s">
        <v>289</v>
      </c>
      <c r="T74" s="25">
        <v>4304864</v>
      </c>
    </row>
    <row r="75" spans="3:28" ht="11.25" customHeight="1" x14ac:dyDescent="0.2">
      <c r="C75" s="39">
        <v>18634</v>
      </c>
      <c r="D75" s="3" t="s">
        <v>141</v>
      </c>
      <c r="F75" s="13">
        <v>3109500</v>
      </c>
      <c r="G75" s="56">
        <v>1600100</v>
      </c>
      <c r="H75" s="13">
        <v>1727300</v>
      </c>
      <c r="I75" s="13">
        <v>1780700</v>
      </c>
      <c r="J75" s="13">
        <v>1729200</v>
      </c>
      <c r="K75"/>
      <c r="L75"/>
      <c r="M75"/>
      <c r="N75"/>
      <c r="O75"/>
      <c r="P75" s="10"/>
      <c r="S75" s="25" t="s">
        <v>16</v>
      </c>
      <c r="T75" s="25">
        <v>4056958</v>
      </c>
    </row>
    <row r="76" spans="3:28" ht="11.25" customHeight="1" x14ac:dyDescent="0.2">
      <c r="C76" s="39">
        <v>6200</v>
      </c>
      <c r="D76" s="3" t="s">
        <v>142</v>
      </c>
      <c r="F76" s="13">
        <v>1452800</v>
      </c>
      <c r="G76" s="56">
        <v>248700</v>
      </c>
      <c r="H76" s="13">
        <v>966300</v>
      </c>
      <c r="I76" s="13">
        <v>975300</v>
      </c>
      <c r="J76" s="13">
        <v>997000</v>
      </c>
      <c r="K76"/>
      <c r="L76"/>
      <c r="M76"/>
      <c r="N76"/>
      <c r="O76"/>
      <c r="P76" s="10"/>
      <c r="S76" s="25" t="s">
        <v>313</v>
      </c>
      <c r="T76" s="25">
        <v>4246977</v>
      </c>
    </row>
    <row r="77" spans="3:28" ht="11.25" customHeight="1" x14ac:dyDescent="0.2">
      <c r="C77" s="39">
        <v>28017</v>
      </c>
      <c r="D77" s="3" t="s">
        <v>151</v>
      </c>
      <c r="E77"/>
      <c r="F77" s="13">
        <v>1117000</v>
      </c>
      <c r="G77" s="56">
        <v>1028700</v>
      </c>
      <c r="H77" s="13">
        <v>966300</v>
      </c>
      <c r="I77" s="13">
        <v>975300</v>
      </c>
      <c r="J77" s="13">
        <v>997000</v>
      </c>
      <c r="K77"/>
      <c r="L77"/>
      <c r="M77"/>
      <c r="N77"/>
      <c r="O77"/>
      <c r="P77" s="10"/>
      <c r="S77" s="25" t="s">
        <v>273</v>
      </c>
      <c r="T77" s="25">
        <v>4142320</v>
      </c>
    </row>
    <row r="78" spans="3:28" ht="11.25" customHeight="1" x14ac:dyDescent="0.2">
      <c r="C78" s="39">
        <v>4424</v>
      </c>
      <c r="D78" s="3" t="s">
        <v>143</v>
      </c>
      <c r="F78" s="13">
        <v>878500</v>
      </c>
      <c r="G78" s="56">
        <v>-301100</v>
      </c>
      <c r="H78" s="13">
        <v>463400</v>
      </c>
      <c r="I78" s="13">
        <v>497700</v>
      </c>
      <c r="J78" s="13">
        <v>569700</v>
      </c>
      <c r="K78"/>
      <c r="L78"/>
      <c r="M78"/>
      <c r="N78"/>
      <c r="O78"/>
      <c r="P78" s="10"/>
      <c r="S78" s="25" t="s">
        <v>274</v>
      </c>
      <c r="T78" s="25">
        <v>4237697</v>
      </c>
    </row>
    <row r="79" spans="3:28" ht="11.25" customHeight="1" x14ac:dyDescent="0.2">
      <c r="C79" s="39">
        <v>4427</v>
      </c>
      <c r="D79" s="3" t="s">
        <v>144</v>
      </c>
      <c r="F79" s="13">
        <v>141200</v>
      </c>
      <c r="G79" s="56">
        <v>-127400</v>
      </c>
      <c r="H79" s="13">
        <v>29800</v>
      </c>
      <c r="I79" s="13">
        <v>72200</v>
      </c>
      <c r="J79" s="13">
        <v>-49300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737300</v>
      </c>
      <c r="G81" s="93">
        <v>-173700</v>
      </c>
      <c r="H81" s="92">
        <v>433600</v>
      </c>
      <c r="I81" s="92">
        <v>425500</v>
      </c>
      <c r="J81" s="92">
        <v>619000</v>
      </c>
      <c r="K81"/>
      <c r="L81"/>
      <c r="M81"/>
      <c r="N81"/>
      <c r="O81"/>
      <c r="P81" s="10"/>
      <c r="S81" s="25" t="s">
        <v>276</v>
      </c>
      <c r="T81" s="25">
        <v>4276419</v>
      </c>
    </row>
    <row r="82" spans="3:20" ht="11.25" customHeight="1" x14ac:dyDescent="0.2">
      <c r="C82" s="39">
        <v>833</v>
      </c>
      <c r="D82" s="94" t="s">
        <v>147</v>
      </c>
      <c r="E82" s="95"/>
      <c r="F82" s="96">
        <v>737300</v>
      </c>
      <c r="G82" s="97">
        <v>-173700</v>
      </c>
      <c r="H82" s="96">
        <v>433600</v>
      </c>
      <c r="I82" s="96">
        <v>425500</v>
      </c>
      <c r="J82" s="96">
        <v>619000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737300</v>
      </c>
      <c r="G84" s="56">
        <v>-173700</v>
      </c>
      <c r="H84" s="13">
        <v>433600</v>
      </c>
      <c r="I84" s="13">
        <v>425500</v>
      </c>
      <c r="J84" s="13">
        <v>619000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613600</v>
      </c>
      <c r="G87" s="56">
        <v>428500</v>
      </c>
      <c r="H87" s="13">
        <v>430200</v>
      </c>
      <c r="I87" s="13">
        <v>557300</v>
      </c>
      <c r="J87" s="13">
        <v>497000</v>
      </c>
      <c r="K87"/>
      <c r="L87"/>
      <c r="M87"/>
      <c r="N87"/>
      <c r="O87"/>
      <c r="P87" s="10"/>
      <c r="S87" s="25" t="s">
        <v>21</v>
      </c>
      <c r="T87" s="25">
        <v>4057039</v>
      </c>
    </row>
    <row r="88" spans="3:20" ht="11.25" customHeight="1" x14ac:dyDescent="0.2">
      <c r="C88" s="39">
        <v>18807</v>
      </c>
      <c r="D88" s="3" t="s">
        <v>153</v>
      </c>
      <c r="E88"/>
      <c r="F88" s="13">
        <v>9703500</v>
      </c>
      <c r="G88" s="56">
        <v>9274400</v>
      </c>
      <c r="H88" s="13">
        <v>8964800</v>
      </c>
      <c r="I88" s="13">
        <v>8591300</v>
      </c>
      <c r="J88" s="13">
        <v>8293900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905100</v>
      </c>
      <c r="G90" s="56">
        <v>484100</v>
      </c>
      <c r="H90" s="13">
        <v>1234200</v>
      </c>
      <c r="I90" s="13">
        <v>1250900</v>
      </c>
      <c r="J90" s="13">
        <v>1237100</v>
      </c>
      <c r="K90"/>
      <c r="L90"/>
      <c r="M90"/>
      <c r="N90"/>
      <c r="O90"/>
      <c r="P90" s="10"/>
      <c r="S90" s="25" t="s">
        <v>290</v>
      </c>
      <c r="T90" s="25">
        <v>4056937</v>
      </c>
    </row>
    <row r="91" spans="3:20" ht="11.25" customHeight="1" x14ac:dyDescent="0.2">
      <c r="C91" s="39">
        <v>3706</v>
      </c>
      <c r="D91" s="23" t="s">
        <v>156</v>
      </c>
      <c r="E91" s="10"/>
      <c r="F91" s="92">
        <v>129400</v>
      </c>
      <c r="G91" s="93">
        <v>100200</v>
      </c>
      <c r="H91" s="92">
        <v>79800</v>
      </c>
      <c r="I91" s="92">
        <v>52500</v>
      </c>
      <c r="J91" s="92">
        <v>46000</v>
      </c>
      <c r="K91"/>
      <c r="L91"/>
      <c r="M91"/>
      <c r="N91"/>
      <c r="O91"/>
      <c r="P91" s="10"/>
      <c r="S91" s="25" t="s">
        <v>23</v>
      </c>
      <c r="T91" s="25">
        <v>4056982</v>
      </c>
    </row>
    <row r="92" spans="3:20" ht="11.25" customHeight="1" x14ac:dyDescent="0.2">
      <c r="C92" s="39">
        <v>220</v>
      </c>
      <c r="D92" s="98" t="s">
        <v>157</v>
      </c>
      <c r="E92" s="95"/>
      <c r="F92" s="96">
        <v>12606400</v>
      </c>
      <c r="G92" s="97">
        <v>10718800</v>
      </c>
      <c r="H92" s="96">
        <v>11024300</v>
      </c>
      <c r="I92" s="96">
        <v>10748600</v>
      </c>
      <c r="J92" s="96">
        <v>10412700</v>
      </c>
      <c r="K92"/>
      <c r="L92"/>
      <c r="M92"/>
      <c r="N92"/>
      <c r="O92"/>
      <c r="P92" s="10"/>
      <c r="S92" s="25" t="s">
        <v>24</v>
      </c>
      <c r="T92" s="25">
        <v>4004172</v>
      </c>
    </row>
    <row r="93" spans="3:20" ht="11.25" customHeight="1" x14ac:dyDescent="0.2">
      <c r="C93" s="39">
        <v>6361</v>
      </c>
      <c r="D93" s="3" t="s">
        <v>158</v>
      </c>
      <c r="E93"/>
      <c r="F93" s="13">
        <v>1089600</v>
      </c>
      <c r="G93" s="56">
        <v>697400</v>
      </c>
      <c r="H93" s="13">
        <v>657900</v>
      </c>
      <c r="I93" s="13">
        <v>869400</v>
      </c>
      <c r="J93" s="13">
        <v>950500</v>
      </c>
      <c r="K93"/>
      <c r="L93"/>
      <c r="M93"/>
      <c r="N93"/>
      <c r="O93"/>
      <c r="P93" s="10"/>
      <c r="S93" s="25" t="s">
        <v>25</v>
      </c>
      <c r="T93" s="25">
        <v>4000672</v>
      </c>
    </row>
    <row r="94" spans="3:20" ht="11.25" customHeight="1" x14ac:dyDescent="0.2">
      <c r="C94" s="39">
        <v>6148</v>
      </c>
      <c r="D94" s="3" t="s">
        <v>159</v>
      </c>
      <c r="E94"/>
      <c r="F94" s="13">
        <v>4534000</v>
      </c>
      <c r="G94" s="56">
        <v>3536700</v>
      </c>
      <c r="H94" s="13">
        <v>3234800</v>
      </c>
      <c r="I94" s="13">
        <v>2896900</v>
      </c>
      <c r="J94" s="13">
        <v>2749600</v>
      </c>
      <c r="K94"/>
      <c r="L94"/>
      <c r="M94"/>
      <c r="N94"/>
      <c r="O94"/>
      <c r="P94" s="10"/>
      <c r="S94" s="25" t="s">
        <v>26</v>
      </c>
      <c r="T94" s="25">
        <v>4059402</v>
      </c>
    </row>
    <row r="95" spans="3:20" ht="11.25" customHeight="1" x14ac:dyDescent="0.2">
      <c r="C95" s="39">
        <v>18082</v>
      </c>
      <c r="D95" s="3" t="s">
        <v>160</v>
      </c>
      <c r="E95"/>
      <c r="F95" s="13">
        <v>189500</v>
      </c>
      <c r="G95" s="56">
        <v>153100</v>
      </c>
      <c r="H95" s="13">
        <v>160700</v>
      </c>
      <c r="I95" s="13">
        <v>162700</v>
      </c>
      <c r="J95" s="13">
        <v>157600</v>
      </c>
      <c r="K95"/>
      <c r="L95"/>
      <c r="M95"/>
      <c r="N95"/>
      <c r="O95"/>
      <c r="P95" s="10"/>
      <c r="S95" s="25" t="s">
        <v>27</v>
      </c>
      <c r="T95" s="25">
        <v>4057080</v>
      </c>
    </row>
    <row r="96" spans="3:20" ht="11.25" customHeight="1" x14ac:dyDescent="0.2">
      <c r="C96" s="39">
        <v>845</v>
      </c>
      <c r="D96" s="3" t="s">
        <v>174</v>
      </c>
      <c r="E96"/>
      <c r="F96" s="13">
        <v>5020900</v>
      </c>
      <c r="G96" s="56">
        <v>3631700</v>
      </c>
      <c r="H96" s="13">
        <v>3353000</v>
      </c>
      <c r="I96" s="13">
        <v>3146900</v>
      </c>
      <c r="J96" s="13">
        <v>3167800</v>
      </c>
      <c r="K96"/>
      <c r="L96"/>
      <c r="M96"/>
      <c r="N96"/>
      <c r="O96"/>
      <c r="P96" s="10"/>
      <c r="S96" s="25" t="s">
        <v>28</v>
      </c>
      <c r="T96" s="25">
        <v>4057041</v>
      </c>
    </row>
    <row r="97" spans="3:20" ht="11.25" customHeight="1" x14ac:dyDescent="0.2">
      <c r="C97" s="39">
        <v>49691</v>
      </c>
      <c r="D97" s="32" t="s">
        <v>193</v>
      </c>
      <c r="E97"/>
      <c r="F97" s="13">
        <v>4056300</v>
      </c>
      <c r="G97" s="56">
        <v>3631800</v>
      </c>
      <c r="H97" s="13">
        <v>4139500</v>
      </c>
      <c r="I97" s="13">
        <v>4005100</v>
      </c>
      <c r="J97" s="13">
        <v>3851100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4056300</v>
      </c>
      <c r="G99" s="97">
        <v>3631800</v>
      </c>
      <c r="H99" s="96">
        <v>4139500</v>
      </c>
      <c r="I99" s="96">
        <v>4005100</v>
      </c>
      <c r="J99" s="96">
        <v>3851100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9077200</v>
      </c>
      <c r="G101" s="56">
        <v>7263500</v>
      </c>
      <c r="H101" s="13">
        <v>7492500</v>
      </c>
      <c r="I101" s="13">
        <v>7152000</v>
      </c>
      <c r="J101" s="13">
        <v>7018900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-313300</v>
      </c>
      <c r="G104" s="56">
        <v>712800</v>
      </c>
      <c r="H104" s="13">
        <v>681500</v>
      </c>
      <c r="I104" s="13">
        <v>951100</v>
      </c>
      <c r="J104" s="13">
        <v>784500</v>
      </c>
      <c r="K104"/>
      <c r="L104"/>
      <c r="M104"/>
      <c r="N104"/>
      <c r="O104"/>
      <c r="P104" s="10"/>
      <c r="S104" s="25" t="s">
        <v>411</v>
      </c>
      <c r="T104" s="25">
        <v>4057043</v>
      </c>
    </row>
    <row r="105" spans="3:20" ht="11.25" customHeight="1" x14ac:dyDescent="0.2">
      <c r="C105" s="39">
        <v>4993</v>
      </c>
      <c r="D105" s="3" t="s">
        <v>169</v>
      </c>
      <c r="E105"/>
      <c r="F105" s="13">
        <v>-749100</v>
      </c>
      <c r="G105" s="56">
        <v>-654900</v>
      </c>
      <c r="H105" s="13">
        <v>-624700</v>
      </c>
      <c r="I105" s="13">
        <v>-576000</v>
      </c>
      <c r="J105" s="13">
        <v>-821900</v>
      </c>
      <c r="K105"/>
      <c r="L105"/>
      <c r="M105"/>
      <c r="N105"/>
      <c r="O105"/>
      <c r="P105" s="10"/>
      <c r="S105" s="25" t="s">
        <v>262</v>
      </c>
      <c r="T105" s="25">
        <v>4057083</v>
      </c>
    </row>
    <row r="106" spans="3:20" ht="11.25" customHeight="1" x14ac:dyDescent="0.2">
      <c r="C106" s="39">
        <v>4992</v>
      </c>
      <c r="D106" s="3" t="s">
        <v>170</v>
      </c>
      <c r="E106"/>
      <c r="F106" s="13">
        <v>1061300</v>
      </c>
      <c r="G106" s="56">
        <v>-56800</v>
      </c>
      <c r="H106" s="13">
        <v>-151100</v>
      </c>
      <c r="I106" s="13">
        <v>-295200</v>
      </c>
      <c r="J106" s="13">
        <v>51500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-1100</v>
      </c>
      <c r="G108" s="56">
        <v>1100</v>
      </c>
      <c r="H108" s="13">
        <v>-94300</v>
      </c>
      <c r="I108" s="13">
        <v>79900</v>
      </c>
      <c r="J108" s="13">
        <v>14100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6.2051451451030202</v>
      </c>
      <c r="G111" s="55">
        <v>-1.6472593686691199</v>
      </c>
      <c r="H111" s="14">
        <v>3.97634460124788</v>
      </c>
      <c r="I111" s="14">
        <v>4.0271013033658898</v>
      </c>
      <c r="J111" s="14">
        <v>6.0104016846602502</v>
      </c>
      <c r="K111"/>
      <c r="L111"/>
      <c r="M111"/>
      <c r="N111"/>
      <c r="O111"/>
      <c r="P111" s="10"/>
      <c r="S111" s="25" t="s">
        <v>292</v>
      </c>
      <c r="T111" s="25">
        <v>4062444</v>
      </c>
    </row>
    <row r="112" spans="3:20" ht="11.25" customHeight="1" x14ac:dyDescent="0.2">
      <c r="C112" s="39">
        <v>284</v>
      </c>
      <c r="D112" s="3" t="s">
        <v>167</v>
      </c>
      <c r="E112"/>
      <c r="F112" s="14">
        <v>19.786316901762799</v>
      </c>
      <c r="G112" s="55">
        <v>-4.7383765536289699</v>
      </c>
      <c r="H112" s="14">
        <v>10.678553617495499</v>
      </c>
      <c r="I112" s="14">
        <v>10.8477428154418</v>
      </c>
      <c r="J112" s="14">
        <v>17.435821599715499</v>
      </c>
      <c r="K112"/>
      <c r="L112"/>
      <c r="M112"/>
      <c r="N112"/>
      <c r="O112"/>
      <c r="P112" s="10"/>
      <c r="S112" s="25" t="s">
        <v>36</v>
      </c>
      <c r="T112" s="25">
        <v>4057103</v>
      </c>
    </row>
    <row r="113" spans="2:20" ht="11.25" customHeight="1" x14ac:dyDescent="0.2">
      <c r="C113" s="39">
        <v>18791</v>
      </c>
      <c r="D113" s="76" t="s">
        <v>173</v>
      </c>
      <c r="E113" s="61"/>
      <c r="F113" s="100">
        <v>8.7349410971988792</v>
      </c>
      <c r="G113" s="101">
        <v>-2.4134637094673201</v>
      </c>
      <c r="H113" s="100">
        <v>5.8469063884801402</v>
      </c>
      <c r="I113" s="100">
        <v>5.9954804926720904</v>
      </c>
      <c r="J113" s="100">
        <v>9.2384957221585804</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98035B74-3E0F-46B2-8653-B685BF372ED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6B8B8-9655-49EE-833F-64B7589353BC}">
  <sheetPr codeName="Sheet29">
    <outlinePr summaryRight="0"/>
    <pageSetUpPr autoPageBreaks="0"/>
  </sheetPr>
  <dimension ref="A1:AB460"/>
  <sheetViews>
    <sheetView showGridLines="0" topLeftCell="A5"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79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Otter Tail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_xll.SNL.Clients.Office.Excel.Functions.SNLTable(1,OTTR!F20:G20,OTTR!C24:C35,OTTR!F21:G21,,"Options:Curr=USD,Mag=SNLstandard,ConvMethod=SNLrecommended")</f>
        <v>SNLTable</v>
      </c>
      <c r="D20" s="10"/>
      <c r="E20" s="10"/>
      <c r="F20" s="22">
        <f>VLOOKUP(V40,S:T,2,FALSE)</f>
        <v>4057017</v>
      </c>
      <c r="G20" s="51">
        <f>F20</f>
        <v>4057017</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380</v>
      </c>
      <c r="H24" s="129"/>
      <c r="I24"/>
      <c r="J24"/>
      <c r="K24"/>
      <c r="L24"/>
      <c r="M24"/>
      <c r="N24"/>
      <c r="O24"/>
      <c r="P24" s="10"/>
      <c r="V24" t="str">
        <f>SUBSTITUTE(Company_Name,"&amp;","&amp;amp;")</f>
        <v>Otter Tail Corporation</v>
      </c>
    </row>
    <row r="25" spans="3:27" ht="11.25" customHeight="1" x14ac:dyDescent="0.2">
      <c r="C25" s="39">
        <v>44942</v>
      </c>
      <c r="D25" s="23" t="s">
        <v>127</v>
      </c>
      <c r="E25" s="10"/>
      <c r="F25" s="74" t="s">
        <v>374</v>
      </c>
      <c r="G25" s="75" t="s">
        <v>383</v>
      </c>
      <c r="H25" s="129"/>
      <c r="I25"/>
      <c r="J25"/>
      <c r="K25"/>
      <c r="L25"/>
      <c r="M25"/>
      <c r="N25"/>
      <c r="O25"/>
      <c r="P25" s="10"/>
    </row>
    <row r="26" spans="3:27" ht="11.25" customHeight="1" x14ac:dyDescent="0.2">
      <c r="C26" s="39">
        <v>44944</v>
      </c>
      <c r="D26" s="76" t="s">
        <v>126</v>
      </c>
      <c r="E26" s="61"/>
      <c r="F26" s="77">
        <v>44621</v>
      </c>
      <c r="G26" s="78">
        <v>42954</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376</v>
      </c>
      <c r="G28" s="52" t="s">
        <v>376</v>
      </c>
      <c r="H28" s="129"/>
      <c r="I28"/>
      <c r="J28"/>
      <c r="K28"/>
      <c r="L28"/>
      <c r="M28"/>
      <c r="N28"/>
      <c r="O28"/>
      <c r="P28" s="10"/>
    </row>
    <row r="29" spans="3:27" ht="11.25" customHeight="1" x14ac:dyDescent="0.2">
      <c r="C29" s="48">
        <v>44952</v>
      </c>
      <c r="D29" s="76" t="s">
        <v>126</v>
      </c>
      <c r="E29" s="61"/>
      <c r="F29" s="77">
        <v>42720</v>
      </c>
      <c r="G29" s="78">
        <v>42719</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376</v>
      </c>
      <c r="G34" s="52" t="s">
        <v>374</v>
      </c>
      <c r="H34" s="129"/>
      <c r="I34"/>
      <c r="J34"/>
      <c r="K34"/>
      <c r="L34"/>
      <c r="M34"/>
      <c r="N34"/>
      <c r="O34"/>
      <c r="P34" s="10"/>
    </row>
    <row r="35" spans="3:24" ht="11.25" customHeight="1" x14ac:dyDescent="0.2">
      <c r="C35" s="39">
        <v>44948</v>
      </c>
      <c r="D35" s="23" t="s">
        <v>126</v>
      </c>
      <c r="E35" s="10"/>
      <c r="F35" s="30">
        <v>37390</v>
      </c>
      <c r="G35" s="53"/>
      <c r="H35" s="130"/>
      <c r="I35" s="10"/>
      <c r="J35"/>
      <c r="K35"/>
      <c r="L35"/>
      <c r="M35"/>
      <c r="N35"/>
      <c r="O35"/>
      <c r="P35" s="10"/>
    </row>
    <row r="36" spans="3:24" ht="11.25" hidden="1" customHeight="1" outlineLevel="1" x14ac:dyDescent="0.2">
      <c r="C36" s="12" t="str">
        <f>_xll.SNL.Clients.Office.Excel.Functions.SNLTable(1,OTTR!F36:J36,OTTR!C41:C113,OTTR!F37:J37,,"Options:Curr=USD,Mag=SNLstandard,ConvMethod=SNLrecommended")</f>
        <v>SNLTable</v>
      </c>
      <c r="E36"/>
      <c r="F36" s="11">
        <f>F20</f>
        <v>4057017</v>
      </c>
      <c r="G36" s="54">
        <f>F20</f>
        <v>4057017</v>
      </c>
      <c r="H36" s="11">
        <f>F20</f>
        <v>4057017</v>
      </c>
      <c r="I36" s="11">
        <f>F20</f>
        <v>4057017</v>
      </c>
      <c r="J36" s="11">
        <f>F20</f>
        <v>4057017</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Otter Tail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53.1129818903471</v>
      </c>
      <c r="G42" s="55">
        <v>50.162906221652698</v>
      </c>
      <c r="H42" s="31">
        <v>52.1135655102279</v>
      </c>
      <c r="I42" s="14">
        <v>54.4888893540545</v>
      </c>
      <c r="J42" s="14">
        <v>53.614129243154302</v>
      </c>
      <c r="K42"/>
      <c r="L42"/>
      <c r="M42"/>
      <c r="N42"/>
      <c r="O42"/>
      <c r="P42" s="10"/>
      <c r="S42" s="25" t="s">
        <v>336</v>
      </c>
      <c r="T42" s="25">
        <v>4056935</v>
      </c>
      <c r="V42" s="8" t="str">
        <f>_xll.SNL.Clients.Office.Excel.Functions.SNLTable(1,OTTR!X42,OTTR!W48:W56,OTTR!X43,,"Options:Curr=USD,Mag=SNLstandard,ConvMethod=SNLrecommended")</f>
        <v>SNLTable</v>
      </c>
      <c r="W42" s="3"/>
      <c r="X42" s="7">
        <f>F36</f>
        <v>4057017</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46.8870181096529</v>
      </c>
      <c r="G44" s="55">
        <v>49.837093778347302</v>
      </c>
      <c r="H44" s="31">
        <v>47.8864344897721</v>
      </c>
      <c r="I44" s="14">
        <v>45.5111106459455</v>
      </c>
      <c r="J44" s="14">
        <v>46.385870756845698</v>
      </c>
      <c r="K44"/>
      <c r="L44"/>
      <c r="M44"/>
      <c r="N44"/>
      <c r="O44"/>
      <c r="P44" s="10"/>
      <c r="S44" s="25" t="s">
        <v>409</v>
      </c>
      <c r="T44" s="25">
        <v>4024697</v>
      </c>
      <c r="V44" s="3"/>
      <c r="W44" s="3"/>
      <c r="X44" s="7">
        <v>1</v>
      </c>
    </row>
    <row r="45" spans="3:24" ht="11.25" customHeight="1" x14ac:dyDescent="0.2">
      <c r="C45" s="39">
        <v>18861</v>
      </c>
      <c r="D45" s="3" t="s">
        <v>164</v>
      </c>
      <c r="E45"/>
      <c r="F45" s="14">
        <v>40.169260014130899</v>
      </c>
      <c r="G45" s="55">
        <v>36.845891347856799</v>
      </c>
      <c r="H45" s="31">
        <v>47.198306186752902</v>
      </c>
      <c r="I45" s="14">
        <v>44.107814083951098</v>
      </c>
      <c r="J45" s="14">
        <v>37.726500947432299</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6.6111037568504898</v>
      </c>
      <c r="G47" s="55">
        <v>4.29314599239411</v>
      </c>
      <c r="H47" s="14">
        <v>4.2940371207538801</v>
      </c>
      <c r="I47" s="14">
        <v>4.2550973428045298</v>
      </c>
      <c r="J47" s="14">
        <v>4.4685515470882304</v>
      </c>
      <c r="K47"/>
      <c r="L47"/>
      <c r="M47"/>
      <c r="N47"/>
      <c r="O47"/>
      <c r="P47" s="10"/>
      <c r="S47" s="25" t="s">
        <v>216</v>
      </c>
      <c r="T47" s="25">
        <v>4056955</v>
      </c>
      <c r="V47" s="3"/>
      <c r="W47" s="3"/>
      <c r="X47" s="7"/>
    </row>
    <row r="48" spans="3:24" ht="11.25" customHeight="1" x14ac:dyDescent="0.2">
      <c r="C48" s="39">
        <v>18778</v>
      </c>
      <c r="D48" s="3" t="s">
        <v>198</v>
      </c>
      <c r="E48"/>
      <c r="F48" s="14">
        <v>6.6111037568504898</v>
      </c>
      <c r="G48" s="55">
        <v>4.29314599239411</v>
      </c>
      <c r="H48" s="14">
        <v>4.2940371207538801</v>
      </c>
      <c r="I48" s="14">
        <v>4.2550973428045298</v>
      </c>
      <c r="J48" s="14">
        <v>4.4685515470882304</v>
      </c>
      <c r="K48" s="4"/>
      <c r="L48" s="4"/>
      <c r="M48" s="4"/>
      <c r="N48" s="4"/>
      <c r="O48" s="4"/>
      <c r="P48" s="44"/>
      <c r="Q48" s="44"/>
      <c r="S48" s="25" t="s">
        <v>5</v>
      </c>
      <c r="T48" s="25">
        <v>4022309</v>
      </c>
      <c r="V48" s="17" t="s">
        <v>175</v>
      </c>
      <c r="W48" s="114">
        <v>7597</v>
      </c>
      <c r="X48" s="20">
        <v>121146</v>
      </c>
    </row>
    <row r="49" spans="3:28" ht="11.25" customHeight="1" x14ac:dyDescent="0.2">
      <c r="C49" s="39">
        <v>7270</v>
      </c>
      <c r="D49" s="3" t="s">
        <v>149</v>
      </c>
      <c r="E49"/>
      <c r="F49" s="14">
        <v>9.0532419051653399</v>
      </c>
      <c r="G49" s="55">
        <v>6.7506894649751796</v>
      </c>
      <c r="H49" s="14">
        <v>6.8060552035911002</v>
      </c>
      <c r="I49" s="14">
        <v>6.6432188897658504</v>
      </c>
      <c r="J49" s="14">
        <v>6.8181326847723298</v>
      </c>
      <c r="K49"/>
      <c r="L49"/>
      <c r="M49"/>
      <c r="N49"/>
      <c r="O49"/>
      <c r="P49" s="10"/>
      <c r="S49" s="25" t="s">
        <v>6</v>
      </c>
      <c r="T49" s="25">
        <v>4057038</v>
      </c>
      <c r="V49" s="17" t="s">
        <v>176</v>
      </c>
      <c r="W49" s="114">
        <v>7598</v>
      </c>
      <c r="X49" s="20">
        <v>0</v>
      </c>
    </row>
    <row r="50" spans="3:28" ht="11.25" customHeight="1" x14ac:dyDescent="0.2">
      <c r="C50" s="39">
        <v>11512</v>
      </c>
      <c r="D50" s="3" t="s">
        <v>199</v>
      </c>
      <c r="E50"/>
      <c r="F50" s="14">
        <v>9.0532419051653399</v>
      </c>
      <c r="G50" s="55">
        <v>6.7506894649751796</v>
      </c>
      <c r="H50" s="14">
        <v>6.8060552035911002</v>
      </c>
      <c r="I50" s="14">
        <v>6.6432188897658504</v>
      </c>
      <c r="J50" s="14">
        <v>6.8181326847723298</v>
      </c>
      <c r="K50"/>
      <c r="L50"/>
      <c r="M50"/>
      <c r="N50"/>
      <c r="O50"/>
      <c r="P50" s="10"/>
      <c r="S50" s="25" t="s">
        <v>270</v>
      </c>
      <c r="T50" s="25">
        <v>4135391</v>
      </c>
      <c r="V50" s="18" t="s">
        <v>177</v>
      </c>
      <c r="W50" s="115">
        <v>7599</v>
      </c>
      <c r="X50" s="20">
        <v>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0</v>
      </c>
    </row>
    <row r="52" spans="3:28" ht="11.25" customHeight="1" x14ac:dyDescent="0.2">
      <c r="C52" s="39">
        <v>18788</v>
      </c>
      <c r="D52" s="3" t="s">
        <v>211</v>
      </c>
      <c r="E52"/>
      <c r="F52" s="14">
        <v>2.5765082614417301</v>
      </c>
      <c r="G52" s="55">
        <v>3.4172834037868598</v>
      </c>
      <c r="H52" s="14">
        <v>3.1416867413522902</v>
      </c>
      <c r="I52" s="14">
        <v>3.0234521575984998</v>
      </c>
      <c r="J52" s="14">
        <v>2.9377440003170801</v>
      </c>
      <c r="K52"/>
      <c r="L52"/>
      <c r="M52"/>
      <c r="N52"/>
      <c r="O52"/>
      <c r="P52" s="10"/>
      <c r="S52" s="25" t="s">
        <v>7</v>
      </c>
      <c r="T52" s="25">
        <v>4007308</v>
      </c>
      <c r="V52" s="19" t="s">
        <v>179</v>
      </c>
      <c r="W52" s="114">
        <v>7601</v>
      </c>
      <c r="X52" s="20">
        <v>80000</v>
      </c>
    </row>
    <row r="53" spans="3:28" ht="11.25" customHeight="1" x14ac:dyDescent="0.2">
      <c r="C53" s="39">
        <v>18794</v>
      </c>
      <c r="D53" s="3" t="s">
        <v>200</v>
      </c>
      <c r="E53"/>
      <c r="F53" s="14">
        <v>8.6601096079002406</v>
      </c>
      <c r="G53" s="55">
        <v>6.3157314134757696</v>
      </c>
      <c r="H53" s="14">
        <v>6.0071630957308004</v>
      </c>
      <c r="I53" s="14">
        <v>6.1172059984214702</v>
      </c>
      <c r="J53" s="14">
        <v>7.32566545061478</v>
      </c>
      <c r="K53"/>
      <c r="L53"/>
      <c r="M53"/>
      <c r="N53"/>
      <c r="O53"/>
      <c r="P53" s="10"/>
      <c r="S53" s="25" t="s">
        <v>218</v>
      </c>
      <c r="T53" s="25">
        <v>4272394</v>
      </c>
      <c r="V53" s="17" t="s">
        <v>180</v>
      </c>
      <c r="W53" s="114">
        <v>7602</v>
      </c>
      <c r="X53" s="20">
        <v>657000</v>
      </c>
    </row>
    <row r="54" spans="3:28" ht="11.25" customHeight="1" x14ac:dyDescent="0.2">
      <c r="C54" s="39">
        <v>18792</v>
      </c>
      <c r="D54" s="3" t="s">
        <v>201</v>
      </c>
      <c r="E54"/>
      <c r="F54" s="14">
        <v>32.933009623886399</v>
      </c>
      <c r="G54" s="55">
        <v>23.554017228784399</v>
      </c>
      <c r="H54" s="14">
        <v>23.7972263642055</v>
      </c>
      <c r="I54" s="14">
        <v>25.836398511031799</v>
      </c>
      <c r="J54" s="14">
        <v>31.7473514501675</v>
      </c>
      <c r="K54"/>
      <c r="L54"/>
      <c r="M54"/>
      <c r="N54"/>
      <c r="O54"/>
      <c r="P54" s="10"/>
      <c r="S54" s="25" t="s">
        <v>8</v>
      </c>
      <c r="T54" s="25">
        <v>4006321</v>
      </c>
      <c r="V54" s="26" t="s">
        <v>184</v>
      </c>
      <c r="W54" s="116"/>
      <c r="X54" s="20"/>
    </row>
    <row r="55" spans="3:28" ht="11.25" customHeight="1" x14ac:dyDescent="0.2">
      <c r="C55" s="39">
        <v>11576</v>
      </c>
      <c r="D55" s="3" t="s">
        <v>202</v>
      </c>
      <c r="E55"/>
      <c r="F55" s="14">
        <v>7.1222366365730299</v>
      </c>
      <c r="G55" s="55">
        <v>7.1520887159984898</v>
      </c>
      <c r="H55" s="14">
        <v>6.8908344210626904</v>
      </c>
      <c r="I55" s="14">
        <v>5.7174427782162596</v>
      </c>
      <c r="J55" s="14">
        <v>6.8632955006080296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79</v>
      </c>
    </row>
    <row r="57" spans="3:28" ht="11.25" customHeight="1" x14ac:dyDescent="0.2">
      <c r="C57" s="39">
        <v>6419</v>
      </c>
      <c r="D57" s="3" t="s">
        <v>165</v>
      </c>
      <c r="E57"/>
      <c r="F57" s="14">
        <v>0.95268236441156695</v>
      </c>
      <c r="G57" s="55">
        <v>0.53763627955108495</v>
      </c>
      <c r="H57" s="14">
        <v>1.3431994139379499</v>
      </c>
      <c r="I57" s="14">
        <v>1.4193411839405501</v>
      </c>
      <c r="J57" s="14">
        <v>0.93171324706900005</v>
      </c>
      <c r="K57"/>
      <c r="L57"/>
      <c r="M57"/>
      <c r="N57"/>
      <c r="O57"/>
      <c r="P57" s="10"/>
      <c r="S57" s="25" t="s">
        <v>339</v>
      </c>
      <c r="T57" s="25">
        <v>4963960</v>
      </c>
    </row>
    <row r="58" spans="3:28" ht="11.25" customHeight="1" x14ac:dyDescent="0.2">
      <c r="C58" s="39">
        <v>4963</v>
      </c>
      <c r="D58" s="3" t="s">
        <v>203</v>
      </c>
      <c r="E58"/>
      <c r="F58" s="14">
        <v>0.88277886951352302</v>
      </c>
      <c r="G58" s="55">
        <v>0.99350491293575205</v>
      </c>
      <c r="H58" s="14">
        <v>0.91888616756368002</v>
      </c>
      <c r="I58" s="14">
        <v>0.83523652593148501</v>
      </c>
      <c r="J58" s="14">
        <v>0.865179970497581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121146</v>
      </c>
      <c r="G61" s="56">
        <v>221084</v>
      </c>
      <c r="H61" s="13">
        <v>6183</v>
      </c>
      <c r="I61" s="13">
        <v>18771</v>
      </c>
      <c r="J61" s="13">
        <v>112557</v>
      </c>
      <c r="K61"/>
      <c r="L61"/>
      <c r="M61"/>
      <c r="N61"/>
      <c r="O61"/>
      <c r="P61" s="10"/>
      <c r="S61" s="25" t="s">
        <v>410</v>
      </c>
      <c r="T61" s="25">
        <v>4086899</v>
      </c>
      <c r="V61" s="28" t="s">
        <v>149</v>
      </c>
      <c r="X61" s="27">
        <f>IF(ISNUMBER(F49),F49,NA())</f>
        <v>9.0532419051653399</v>
      </c>
      <c r="Y61" s="27">
        <f>IF(ISNUMBER(G49),G49,NA())</f>
        <v>6.7506894649751796</v>
      </c>
      <c r="Z61" s="27">
        <f>IF(ISNUMBER(H49),H49,NA())</f>
        <v>6.8060552035911002</v>
      </c>
      <c r="AA61" s="27">
        <f>IF(ISNUMBER(I49),I49,NA())</f>
        <v>6.6432188897658504</v>
      </c>
      <c r="AB61" s="27">
        <f>IF(ISNUMBER(J49),J49,NA())</f>
        <v>6.8181326847723298</v>
      </c>
    </row>
    <row r="62" spans="3:28" ht="11.25" customHeight="1" x14ac:dyDescent="0.2">
      <c r="C62" s="39">
        <v>7598</v>
      </c>
      <c r="D62" s="3" t="s">
        <v>205</v>
      </c>
      <c r="E62"/>
      <c r="F62" s="13">
        <v>0</v>
      </c>
      <c r="G62" s="56">
        <v>30000</v>
      </c>
      <c r="H62" s="13">
        <v>140168</v>
      </c>
      <c r="I62" s="13">
        <v>185</v>
      </c>
      <c r="J62" s="13">
        <v>172</v>
      </c>
      <c r="K62"/>
      <c r="L62"/>
      <c r="M62"/>
      <c r="N62"/>
      <c r="O62"/>
      <c r="P62" s="10"/>
      <c r="S62" s="25" t="s">
        <v>11</v>
      </c>
      <c r="T62" s="25">
        <v>4056975</v>
      </c>
      <c r="V62" s="118" t="s">
        <v>188</v>
      </c>
    </row>
    <row r="63" spans="3:28" ht="11.25" customHeight="1" x14ac:dyDescent="0.2">
      <c r="C63" s="39">
        <v>7599</v>
      </c>
      <c r="D63" s="3" t="s">
        <v>206</v>
      </c>
      <c r="E63"/>
      <c r="F63" s="13">
        <v>0</v>
      </c>
      <c r="G63" s="56">
        <v>0</v>
      </c>
      <c r="H63" s="13">
        <v>30000</v>
      </c>
      <c r="I63" s="13">
        <v>140166</v>
      </c>
      <c r="J63" s="13">
        <v>185</v>
      </c>
      <c r="K63"/>
      <c r="L63"/>
      <c r="M63"/>
      <c r="N63"/>
      <c r="O63"/>
      <c r="P63" s="10"/>
      <c r="S63" s="25" t="s">
        <v>271</v>
      </c>
      <c r="T63" s="25">
        <v>4098671</v>
      </c>
      <c r="V63" s="28" t="s">
        <v>189</v>
      </c>
    </row>
    <row r="64" spans="3:28" ht="11.25" customHeight="1" x14ac:dyDescent="0.2">
      <c r="C64" s="39">
        <v>7600</v>
      </c>
      <c r="D64" s="3" t="s">
        <v>207</v>
      </c>
      <c r="E64"/>
      <c r="F64" s="13">
        <v>0</v>
      </c>
      <c r="G64" s="56">
        <v>0</v>
      </c>
      <c r="H64" s="13">
        <v>0</v>
      </c>
      <c r="I64" s="13">
        <v>30000</v>
      </c>
      <c r="J64" s="13">
        <v>140167</v>
      </c>
      <c r="K64"/>
      <c r="L64"/>
      <c r="M64"/>
      <c r="N64"/>
      <c r="O64"/>
      <c r="P64" s="10"/>
      <c r="S64" s="25" t="s">
        <v>396</v>
      </c>
      <c r="T64" s="25">
        <v>4545218</v>
      </c>
      <c r="V64" s="28" t="s">
        <v>190</v>
      </c>
    </row>
    <row r="65" spans="3:28" ht="11.25" customHeight="1" x14ac:dyDescent="0.2">
      <c r="C65" s="39">
        <v>7601</v>
      </c>
      <c r="D65" s="3" t="s">
        <v>208</v>
      </c>
      <c r="E65"/>
      <c r="F65" s="13">
        <v>80000</v>
      </c>
      <c r="G65" s="56">
        <v>0</v>
      </c>
      <c r="H65" s="13">
        <v>0</v>
      </c>
      <c r="I65" s="13">
        <v>0</v>
      </c>
      <c r="J65" s="13">
        <v>30000</v>
      </c>
      <c r="K65"/>
      <c r="L65"/>
      <c r="M65"/>
      <c r="N65"/>
      <c r="O65"/>
      <c r="P65" s="10"/>
      <c r="S65" s="25" t="s">
        <v>219</v>
      </c>
      <c r="T65" s="25">
        <v>4057157</v>
      </c>
      <c r="V65" s="28" t="s">
        <v>165</v>
      </c>
      <c r="X65" s="27">
        <f>IF(ISNUMBER(F57),F57,NA())</f>
        <v>0.95268236441156695</v>
      </c>
      <c r="Y65" s="27">
        <f>IF(ISNUMBER(G57),G57,NA())</f>
        <v>0.53763627955108495</v>
      </c>
      <c r="Z65" s="27">
        <f>IF(ISNUMBER(H57),H57,NA())</f>
        <v>1.3431994139379499</v>
      </c>
      <c r="AA65" s="27">
        <f>IF(ISNUMBER(I57),I57,NA())</f>
        <v>1.4193411839405501</v>
      </c>
      <c r="AB65" s="27">
        <f>IF(ISNUMBER(J57),J57,NA())</f>
        <v>0.93171324706900005</v>
      </c>
    </row>
    <row r="66" spans="3:28" ht="11.25" customHeight="1" x14ac:dyDescent="0.2">
      <c r="C66" s="39">
        <v>7602</v>
      </c>
      <c r="D66" s="3" t="s">
        <v>209</v>
      </c>
      <c r="E66"/>
      <c r="F66" s="13">
        <v>657000</v>
      </c>
      <c r="G66" s="56">
        <v>597000</v>
      </c>
      <c r="H66" s="13">
        <v>519413</v>
      </c>
      <c r="I66" s="13">
        <v>419651</v>
      </c>
      <c r="J66" s="13">
        <v>319856</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53.1129818903471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1196844</v>
      </c>
      <c r="G69" s="56">
        <v>890107</v>
      </c>
      <c r="H69" s="13">
        <v>919503</v>
      </c>
      <c r="I69" s="13">
        <v>916447</v>
      </c>
      <c r="J69" s="13">
        <v>849350</v>
      </c>
      <c r="K69" s="4"/>
      <c r="L69" s="4"/>
      <c r="M69" s="4"/>
      <c r="N69"/>
      <c r="O69"/>
      <c r="P69" s="10"/>
      <c r="S69" s="25" t="s">
        <v>341</v>
      </c>
      <c r="T69" s="25">
        <v>4057049</v>
      </c>
      <c r="V69" s="28" t="str">
        <f>"Total Debt -"</f>
        <v>Total Debt -</v>
      </c>
      <c r="X69" s="47">
        <f>F44</f>
        <v>46.8870181096529</v>
      </c>
    </row>
    <row r="70" spans="3:28" ht="11.25" customHeight="1" x14ac:dyDescent="0.2">
      <c r="C70" s="39">
        <v>18630</v>
      </c>
      <c r="D70" s="3" t="s">
        <v>136</v>
      </c>
      <c r="F70" s="13">
        <v>124736</v>
      </c>
      <c r="G70" s="56">
        <v>107994</v>
      </c>
      <c r="H70" s="13">
        <v>131322</v>
      </c>
      <c r="I70" s="13">
        <v>135170</v>
      </c>
      <c r="J70" s="13">
        <v>124497</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2.5765082614417301</v>
      </c>
      <c r="Y71" s="27">
        <f>IF(ISNUMBER(G52),G52,NA())</f>
        <v>3.4172834037868598</v>
      </c>
      <c r="Z71" s="27">
        <f>IF(ISNUMBER(H52),H52,NA())</f>
        <v>3.1416867413522902</v>
      </c>
      <c r="AA71" s="27">
        <f>IF(ISNUMBER(I52),I52,NA())</f>
        <v>3.0234521575984998</v>
      </c>
      <c r="AB71" s="27">
        <f>IF(ISNUMBER(J52),J52,NA())</f>
        <v>2.9377440003170801</v>
      </c>
    </row>
    <row r="72" spans="3:28" ht="11.25" customHeight="1" x14ac:dyDescent="0.2">
      <c r="C72" s="39">
        <v>18632</v>
      </c>
      <c r="D72" s="3" t="s">
        <v>138</v>
      </c>
      <c r="E72" s="5"/>
      <c r="F72" s="13">
        <v>159669</v>
      </c>
      <c r="G72" s="56">
        <v>150848</v>
      </c>
      <c r="H72" s="13">
        <v>153529</v>
      </c>
      <c r="I72" s="13">
        <v>155534</v>
      </c>
      <c r="J72" s="13">
        <v>146914</v>
      </c>
      <c r="K72"/>
      <c r="L72"/>
      <c r="M72"/>
      <c r="N72"/>
      <c r="O72"/>
      <c r="P72" s="10"/>
      <c r="S72" s="25" t="s">
        <v>272</v>
      </c>
      <c r="T72" s="25">
        <v>4082886</v>
      </c>
    </row>
    <row r="73" spans="3:28" ht="11.25" customHeight="1" x14ac:dyDescent="0.2">
      <c r="C73" s="39">
        <v>18636</v>
      </c>
      <c r="D73" s="3" t="s">
        <v>139</v>
      </c>
      <c r="F73" s="13">
        <v>91358</v>
      </c>
      <c r="G73" s="56">
        <v>82037</v>
      </c>
      <c r="H73" s="13">
        <v>78086</v>
      </c>
      <c r="I73" s="13">
        <v>74666</v>
      </c>
      <c r="J73" s="13">
        <v>72545</v>
      </c>
      <c r="K73"/>
      <c r="L73"/>
      <c r="M73"/>
      <c r="N73"/>
      <c r="O73"/>
      <c r="P73" s="10"/>
      <c r="S73" s="25" t="s">
        <v>397</v>
      </c>
      <c r="T73" s="25">
        <v>4235589</v>
      </c>
    </row>
    <row r="74" spans="3:28" ht="11.25" customHeight="1" x14ac:dyDescent="0.2">
      <c r="C74" s="39">
        <v>18635</v>
      </c>
      <c r="D74" s="3" t="s">
        <v>140</v>
      </c>
      <c r="F74" s="13">
        <v>553764</v>
      </c>
      <c r="G74" s="56">
        <v>384308</v>
      </c>
      <c r="H74" s="13">
        <v>405901</v>
      </c>
      <c r="I74" s="13">
        <v>406103</v>
      </c>
      <c r="J74" s="13">
        <v>358054</v>
      </c>
      <c r="K74"/>
      <c r="L74"/>
      <c r="M74"/>
      <c r="N74"/>
      <c r="O74"/>
      <c r="P74" s="10"/>
      <c r="S74" s="25" t="s">
        <v>289</v>
      </c>
      <c r="T74" s="25">
        <v>4304864</v>
      </c>
    </row>
    <row r="75" spans="3:28" ht="11.25" customHeight="1" x14ac:dyDescent="0.2">
      <c r="C75" s="39">
        <v>18634</v>
      </c>
      <c r="D75" s="3" t="s">
        <v>141</v>
      </c>
      <c r="F75" s="13">
        <v>947136</v>
      </c>
      <c r="G75" s="56">
        <v>742221</v>
      </c>
      <c r="H75" s="13">
        <v>784623</v>
      </c>
      <c r="I75" s="13">
        <v>787058</v>
      </c>
      <c r="J75" s="13">
        <v>717063</v>
      </c>
      <c r="K75"/>
      <c r="L75"/>
      <c r="M75"/>
      <c r="N75"/>
      <c r="O75"/>
      <c r="P75" s="10"/>
      <c r="S75" s="25" t="s">
        <v>16</v>
      </c>
      <c r="T75" s="25">
        <v>4056958</v>
      </c>
    </row>
    <row r="76" spans="3:28" ht="11.25" customHeight="1" x14ac:dyDescent="0.2">
      <c r="C76" s="39">
        <v>6200</v>
      </c>
      <c r="D76" s="3" t="s">
        <v>142</v>
      </c>
      <c r="F76" s="13">
        <v>341950</v>
      </c>
      <c r="G76" s="56">
        <v>232541</v>
      </c>
      <c r="H76" s="13">
        <v>213785</v>
      </c>
      <c r="I76" s="13">
        <v>202007</v>
      </c>
      <c r="J76" s="13">
        <v>201844</v>
      </c>
      <c r="K76"/>
      <c r="L76"/>
      <c r="M76"/>
      <c r="N76"/>
      <c r="O76"/>
      <c r="P76" s="10"/>
      <c r="S76" s="25" t="s">
        <v>313</v>
      </c>
      <c r="T76" s="25">
        <v>4246977</v>
      </c>
    </row>
    <row r="77" spans="3:28" ht="11.25" customHeight="1" x14ac:dyDescent="0.2">
      <c r="C77" s="39">
        <v>28017</v>
      </c>
      <c r="D77" s="3" t="s">
        <v>151</v>
      </c>
      <c r="E77"/>
      <c r="F77" s="13">
        <v>341950</v>
      </c>
      <c r="G77" s="56">
        <v>232541</v>
      </c>
      <c r="H77" s="13">
        <v>213785</v>
      </c>
      <c r="I77" s="13">
        <v>202007</v>
      </c>
      <c r="J77" s="13">
        <v>201844</v>
      </c>
      <c r="K77"/>
      <c r="L77"/>
      <c r="M77"/>
      <c r="N77"/>
      <c r="O77"/>
      <c r="P77" s="10"/>
      <c r="S77" s="25" t="s">
        <v>273</v>
      </c>
      <c r="T77" s="25">
        <v>4142320</v>
      </c>
    </row>
    <row r="78" spans="3:28" ht="11.25" customHeight="1" x14ac:dyDescent="0.2">
      <c r="C78" s="39">
        <v>4424</v>
      </c>
      <c r="D78" s="3" t="s">
        <v>143</v>
      </c>
      <c r="F78" s="13">
        <v>212821</v>
      </c>
      <c r="G78" s="56">
        <v>116057</v>
      </c>
      <c r="H78" s="13">
        <v>104288</v>
      </c>
      <c r="I78" s="13">
        <v>96933</v>
      </c>
      <c r="J78" s="13">
        <v>99695</v>
      </c>
      <c r="K78"/>
      <c r="L78"/>
      <c r="M78"/>
      <c r="N78"/>
      <c r="O78"/>
      <c r="P78" s="10"/>
      <c r="S78" s="25" t="s">
        <v>274</v>
      </c>
      <c r="T78" s="25">
        <v>4237697</v>
      </c>
    </row>
    <row r="79" spans="3:28" ht="11.25" customHeight="1" x14ac:dyDescent="0.2">
      <c r="C79" s="39">
        <v>4427</v>
      </c>
      <c r="D79" s="3" t="s">
        <v>144</v>
      </c>
      <c r="F79" s="13">
        <v>36052</v>
      </c>
      <c r="G79" s="56">
        <v>20206</v>
      </c>
      <c r="H79" s="13">
        <v>17441</v>
      </c>
      <c r="I79" s="13">
        <v>14588</v>
      </c>
      <c r="J79" s="13">
        <v>27256</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176769</v>
      </c>
      <c r="G81" s="93">
        <v>95851</v>
      </c>
      <c r="H81" s="92">
        <v>86847</v>
      </c>
      <c r="I81" s="92">
        <v>82345</v>
      </c>
      <c r="J81" s="92">
        <v>72439</v>
      </c>
      <c r="K81"/>
      <c r="L81"/>
      <c r="M81"/>
      <c r="N81"/>
      <c r="O81"/>
      <c r="P81" s="10"/>
      <c r="S81" s="25" t="s">
        <v>276</v>
      </c>
      <c r="T81" s="25">
        <v>4276419</v>
      </c>
    </row>
    <row r="82" spans="3:20" ht="11.25" customHeight="1" x14ac:dyDescent="0.2">
      <c r="C82" s="39">
        <v>833</v>
      </c>
      <c r="D82" s="94" t="s">
        <v>147</v>
      </c>
      <c r="E82" s="95"/>
      <c r="F82" s="96">
        <v>176769</v>
      </c>
      <c r="G82" s="97">
        <v>95851</v>
      </c>
      <c r="H82" s="96">
        <v>86847</v>
      </c>
      <c r="I82" s="96">
        <v>82345</v>
      </c>
      <c r="J82" s="96">
        <v>72439</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176769</v>
      </c>
      <c r="G84" s="56">
        <v>95851</v>
      </c>
      <c r="H84" s="13">
        <v>86847</v>
      </c>
      <c r="I84" s="13">
        <v>82345</v>
      </c>
      <c r="J84" s="13">
        <v>72439</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369354</v>
      </c>
      <c r="G87" s="56">
        <v>234832</v>
      </c>
      <c r="H87" s="13">
        <v>254860</v>
      </c>
      <c r="I87" s="13">
        <v>241420</v>
      </c>
      <c r="J87" s="13">
        <v>239127</v>
      </c>
      <c r="K87"/>
      <c r="L87"/>
      <c r="M87"/>
      <c r="N87"/>
      <c r="O87"/>
      <c r="P87" s="10"/>
      <c r="S87" s="25" t="s">
        <v>21</v>
      </c>
      <c r="T87" s="25">
        <v>4057039</v>
      </c>
    </row>
    <row r="88" spans="3:20" ht="11.25" customHeight="1" x14ac:dyDescent="0.2">
      <c r="C88" s="39">
        <v>18807</v>
      </c>
      <c r="D88" s="3" t="s">
        <v>153</v>
      </c>
      <c r="E88"/>
      <c r="F88" s="13">
        <v>2143738</v>
      </c>
      <c r="G88" s="56">
        <v>2068387</v>
      </c>
      <c r="H88" s="13">
        <v>1775645</v>
      </c>
      <c r="I88" s="13">
        <v>1581098</v>
      </c>
      <c r="J88" s="13">
        <v>1539603</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v>56690</v>
      </c>
      <c r="G90" s="56">
        <v>51856</v>
      </c>
      <c r="H90" s="13">
        <v>45374</v>
      </c>
      <c r="I90" s="13">
        <v>8961</v>
      </c>
      <c r="J90" s="13">
        <v>8629</v>
      </c>
      <c r="K90"/>
      <c r="L90"/>
      <c r="M90"/>
      <c r="N90"/>
      <c r="O90"/>
      <c r="P90" s="10"/>
      <c r="S90" s="25" t="s">
        <v>290</v>
      </c>
      <c r="T90" s="25">
        <v>4056937</v>
      </c>
    </row>
    <row r="91" spans="3:20" ht="11.25" customHeight="1" x14ac:dyDescent="0.2">
      <c r="C91" s="39">
        <v>3706</v>
      </c>
      <c r="D91" s="23" t="s">
        <v>156</v>
      </c>
      <c r="E91" s="10"/>
      <c r="F91" s="92">
        <v>46616</v>
      </c>
      <c r="G91" s="93">
        <v>47716</v>
      </c>
      <c r="H91" s="92">
        <v>48862</v>
      </c>
      <c r="I91" s="92">
        <v>50022</v>
      </c>
      <c r="J91" s="92">
        <v>51337</v>
      </c>
      <c r="K91"/>
      <c r="L91"/>
      <c r="M91"/>
      <c r="N91"/>
      <c r="O91"/>
      <c r="P91" s="10"/>
      <c r="S91" s="25" t="s">
        <v>23</v>
      </c>
      <c r="T91" s="25">
        <v>4056982</v>
      </c>
    </row>
    <row r="92" spans="3:20" ht="11.25" customHeight="1" x14ac:dyDescent="0.2">
      <c r="C92" s="39">
        <v>220</v>
      </c>
      <c r="D92" s="98" t="s">
        <v>157</v>
      </c>
      <c r="E92" s="95"/>
      <c r="F92" s="96">
        <v>2754830</v>
      </c>
      <c r="G92" s="97">
        <v>2578354</v>
      </c>
      <c r="H92" s="96">
        <v>2273595</v>
      </c>
      <c r="I92" s="96">
        <v>2052517</v>
      </c>
      <c r="J92" s="96">
        <v>2004278</v>
      </c>
      <c r="K92"/>
      <c r="L92"/>
      <c r="M92"/>
      <c r="N92"/>
      <c r="O92"/>
      <c r="P92" s="10"/>
      <c r="S92" s="25" t="s">
        <v>24</v>
      </c>
      <c r="T92" s="25">
        <v>4004172</v>
      </c>
    </row>
    <row r="93" spans="3:20" ht="11.25" customHeight="1" x14ac:dyDescent="0.2">
      <c r="C93" s="39">
        <v>6361</v>
      </c>
      <c r="D93" s="3" t="s">
        <v>158</v>
      </c>
      <c r="E93"/>
      <c r="F93" s="13">
        <v>387699</v>
      </c>
      <c r="G93" s="56">
        <v>436786</v>
      </c>
      <c r="H93" s="13">
        <v>189741</v>
      </c>
      <c r="I93" s="13">
        <v>170093</v>
      </c>
      <c r="J93" s="13">
        <v>256653</v>
      </c>
      <c r="K93"/>
      <c r="L93"/>
      <c r="M93"/>
      <c r="N93"/>
      <c r="O93"/>
      <c r="P93" s="10"/>
      <c r="S93" s="25" t="s">
        <v>25</v>
      </c>
      <c r="T93" s="25">
        <v>4000672</v>
      </c>
    </row>
    <row r="94" spans="3:20" ht="11.25" customHeight="1" x14ac:dyDescent="0.2">
      <c r="C94" s="39">
        <v>6148</v>
      </c>
      <c r="D94" s="3" t="s">
        <v>159</v>
      </c>
      <c r="E94"/>
      <c r="F94" s="13">
        <v>749323</v>
      </c>
      <c r="G94" s="56">
        <v>639746</v>
      </c>
      <c r="H94" s="13">
        <v>707774</v>
      </c>
      <c r="I94" s="13">
        <v>590002</v>
      </c>
      <c r="J94" s="13">
        <v>490380</v>
      </c>
      <c r="K94"/>
      <c r="L94"/>
      <c r="M94"/>
      <c r="N94"/>
      <c r="O94"/>
      <c r="P94" s="10"/>
      <c r="S94" s="25" t="s">
        <v>26</v>
      </c>
      <c r="T94" s="25">
        <v>4059402</v>
      </c>
    </row>
    <row r="95" spans="3:20" ht="11.25" customHeight="1" x14ac:dyDescent="0.2">
      <c r="C95" s="39">
        <v>18082</v>
      </c>
      <c r="D95" s="3" t="s">
        <v>160</v>
      </c>
      <c r="E95"/>
      <c r="F95" s="13">
        <v>47218</v>
      </c>
      <c r="G95" s="56">
        <v>44688</v>
      </c>
      <c r="H95" s="13">
        <v>33718</v>
      </c>
      <c r="I95" s="13">
        <v>26221</v>
      </c>
      <c r="J95" s="13">
        <v>26098</v>
      </c>
      <c r="K95"/>
      <c r="L95"/>
      <c r="M95"/>
      <c r="N95"/>
      <c r="O95"/>
      <c r="P95" s="10"/>
      <c r="S95" s="25" t="s">
        <v>27</v>
      </c>
      <c r="T95" s="25">
        <v>4057080</v>
      </c>
    </row>
    <row r="96" spans="3:20" ht="11.25" customHeight="1" x14ac:dyDescent="0.2">
      <c r="C96" s="39">
        <v>845</v>
      </c>
      <c r="D96" s="3" t="s">
        <v>174</v>
      </c>
      <c r="E96"/>
      <c r="F96" s="13">
        <v>874637</v>
      </c>
      <c r="G96" s="56">
        <v>865309</v>
      </c>
      <c r="H96" s="13">
        <v>718093</v>
      </c>
      <c r="I96" s="13">
        <v>608773</v>
      </c>
      <c r="J96" s="13">
        <v>602937</v>
      </c>
      <c r="K96"/>
      <c r="L96"/>
      <c r="M96"/>
      <c r="N96"/>
      <c r="O96"/>
      <c r="P96" s="10"/>
      <c r="S96" s="25" t="s">
        <v>28</v>
      </c>
      <c r="T96" s="25">
        <v>4057041</v>
      </c>
    </row>
    <row r="97" spans="3:20" ht="11.25" customHeight="1" x14ac:dyDescent="0.2">
      <c r="C97" s="39">
        <v>49691</v>
      </c>
      <c r="D97" s="32" t="s">
        <v>193</v>
      </c>
      <c r="E97"/>
      <c r="F97" s="13">
        <v>990777</v>
      </c>
      <c r="G97" s="56">
        <v>870966</v>
      </c>
      <c r="H97" s="13">
        <v>781482</v>
      </c>
      <c r="I97" s="13">
        <v>728863</v>
      </c>
      <c r="J97" s="13">
        <v>696892</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990777</v>
      </c>
      <c r="G99" s="97">
        <v>870966</v>
      </c>
      <c r="H99" s="96">
        <v>781482</v>
      </c>
      <c r="I99" s="96">
        <v>728863</v>
      </c>
      <c r="J99" s="96">
        <v>696892</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1865414</v>
      </c>
      <c r="G101" s="56">
        <v>1736275</v>
      </c>
      <c r="H101" s="13">
        <v>1499575</v>
      </c>
      <c r="I101" s="13">
        <v>1337636</v>
      </c>
      <c r="J101" s="13">
        <v>1299829</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231243</v>
      </c>
      <c r="G104" s="56">
        <v>211921</v>
      </c>
      <c r="H104" s="13">
        <v>185037</v>
      </c>
      <c r="I104" s="13">
        <v>143448</v>
      </c>
      <c r="J104" s="13">
        <v>173577</v>
      </c>
      <c r="K104"/>
      <c r="L104"/>
      <c r="M104"/>
      <c r="N104"/>
      <c r="O104"/>
      <c r="P104" s="10"/>
      <c r="S104" s="25" t="s">
        <v>411</v>
      </c>
      <c r="T104" s="25">
        <v>4057043</v>
      </c>
    </row>
    <row r="105" spans="3:20" ht="11.25" customHeight="1" x14ac:dyDescent="0.2">
      <c r="C105" s="39">
        <v>4993</v>
      </c>
      <c r="D105" s="3" t="s">
        <v>169</v>
      </c>
      <c r="E105"/>
      <c r="F105" s="13">
        <v>-171510</v>
      </c>
      <c r="G105" s="56">
        <v>-375652</v>
      </c>
      <c r="H105" s="13">
        <v>-209472</v>
      </c>
      <c r="I105" s="13">
        <v>-107419</v>
      </c>
      <c r="J105" s="13">
        <v>-132590</v>
      </c>
      <c r="K105"/>
      <c r="L105"/>
      <c r="M105"/>
      <c r="N105"/>
      <c r="O105"/>
      <c r="P105" s="10"/>
      <c r="S105" s="25" t="s">
        <v>262</v>
      </c>
      <c r="T105" s="25">
        <v>4057083</v>
      </c>
    </row>
    <row r="106" spans="3:20" ht="11.25" customHeight="1" x14ac:dyDescent="0.2">
      <c r="C106" s="39">
        <v>4992</v>
      </c>
      <c r="D106" s="3" t="s">
        <v>170</v>
      </c>
      <c r="E106"/>
      <c r="F106" s="13">
        <v>-59359</v>
      </c>
      <c r="G106" s="56">
        <v>143695</v>
      </c>
      <c r="H106" s="13">
        <v>44773</v>
      </c>
      <c r="I106" s="13">
        <v>-51384</v>
      </c>
      <c r="J106" s="13">
        <v>-24771</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374</v>
      </c>
      <c r="G108" s="56">
        <v>-20036</v>
      </c>
      <c r="H108" s="13">
        <v>20338</v>
      </c>
      <c r="I108" s="13">
        <v>-15355</v>
      </c>
      <c r="J108" s="13">
        <v>16216</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6.6268492381395196</v>
      </c>
      <c r="G111" s="55">
        <v>3.9707437739640898</v>
      </c>
      <c r="H111" s="14">
        <v>4.0569728915011902</v>
      </c>
      <c r="I111" s="14">
        <v>4.0792727356943201</v>
      </c>
      <c r="J111" s="14">
        <v>3.7148250372869001</v>
      </c>
      <c r="K111"/>
      <c r="L111"/>
      <c r="M111"/>
      <c r="N111"/>
      <c r="O111"/>
      <c r="P111" s="10"/>
      <c r="S111" s="25" t="s">
        <v>292</v>
      </c>
      <c r="T111" s="25">
        <v>4062444</v>
      </c>
    </row>
    <row r="112" spans="3:20" ht="11.25" customHeight="1" x14ac:dyDescent="0.2">
      <c r="C112" s="39">
        <v>284</v>
      </c>
      <c r="D112" s="3" t="s">
        <v>167</v>
      </c>
      <c r="E112"/>
      <c r="F112" s="14">
        <v>19.180958041484701</v>
      </c>
      <c r="G112" s="55">
        <v>11.617007557945101</v>
      </c>
      <c r="H112" s="14">
        <v>11.5931968877498</v>
      </c>
      <c r="I112" s="14">
        <v>11.513520381724</v>
      </c>
      <c r="J112" s="14">
        <v>10.569080780757099</v>
      </c>
      <c r="K112"/>
      <c r="L112"/>
      <c r="M112"/>
      <c r="N112"/>
      <c r="O112"/>
      <c r="P112" s="10"/>
      <c r="S112" s="25" t="s">
        <v>36</v>
      </c>
      <c r="T112" s="25">
        <v>4057103</v>
      </c>
    </row>
    <row r="113" spans="2:20" ht="11.25" customHeight="1" x14ac:dyDescent="0.2">
      <c r="C113" s="39">
        <v>18791</v>
      </c>
      <c r="D113" s="76" t="s">
        <v>173</v>
      </c>
      <c r="E113" s="61"/>
      <c r="F113" s="100">
        <v>9.8062108526166405</v>
      </c>
      <c r="G113" s="101">
        <v>5.9176397846458402</v>
      </c>
      <c r="H113" s="100">
        <v>6.1126890452658103</v>
      </c>
      <c r="I113" s="100">
        <v>6.2102122337862697</v>
      </c>
      <c r="J113" s="100">
        <v>5.6665926129892199</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F3CC0BC4-0F04-4F92-8584-3EE5D4AA0EF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E88F4-F45D-41D1-8822-ED287FEE89CE}">
  <dimension ref="A1:Q53"/>
  <sheetViews>
    <sheetView topLeftCell="D3" zoomScale="66" workbookViewId="0">
      <selection activeCell="E9" sqref="E9:Q9"/>
    </sheetView>
  </sheetViews>
  <sheetFormatPr defaultRowHeight="15.75" x14ac:dyDescent="0.25"/>
  <cols>
    <col min="3" max="3" width="15.7109375" customWidth="1"/>
    <col min="4" max="4" width="19" customWidth="1"/>
    <col min="5" max="5" width="69" customWidth="1"/>
    <col min="6" max="13" width="15.5703125" style="148" customWidth="1"/>
    <col min="14" max="14" width="36.28515625" style="148" customWidth="1"/>
    <col min="15" max="17" width="15.5703125" style="148" customWidth="1"/>
  </cols>
  <sheetData>
    <row r="1" spans="1:17" ht="16.5" thickBot="1" x14ac:dyDescent="0.3">
      <c r="B1" t="e">
        <v>#NAME?</v>
      </c>
    </row>
    <row r="2" spans="1:17" ht="48" thickBot="1" x14ac:dyDescent="0.3">
      <c r="B2" t="e" cm="1">
        <f t="array" aca="1" ref="B2" ca="1">_xll.FDS_GET_XLL_VER()</f>
        <v>#NAME?</v>
      </c>
      <c r="E2" s="154" t="s">
        <v>533</v>
      </c>
      <c r="F2" s="155" t="s">
        <v>713</v>
      </c>
      <c r="G2" s="156" t="s">
        <v>534</v>
      </c>
      <c r="H2" s="156" t="s">
        <v>535</v>
      </c>
      <c r="I2" s="157" t="s">
        <v>712</v>
      </c>
      <c r="J2" s="157" t="s">
        <v>711</v>
      </c>
      <c r="K2" s="156" t="s">
        <v>536</v>
      </c>
      <c r="L2" s="156" t="s">
        <v>537</v>
      </c>
      <c r="M2" s="156" t="s">
        <v>538</v>
      </c>
      <c r="N2" s="156" t="s">
        <v>539</v>
      </c>
      <c r="O2" s="158" t="s">
        <v>540</v>
      </c>
      <c r="P2" s="158" t="s">
        <v>541</v>
      </c>
      <c r="Q2" s="159" t="s">
        <v>542</v>
      </c>
    </row>
    <row r="3" spans="1:17" x14ac:dyDescent="0.25">
      <c r="A3" s="150">
        <v>1</v>
      </c>
      <c r="B3" s="144" t="e">
        <v>#NAME?</v>
      </c>
      <c r="C3" t="s">
        <v>378</v>
      </c>
      <c r="D3" t="s">
        <v>440</v>
      </c>
      <c r="E3" s="153" t="s">
        <v>499</v>
      </c>
      <c r="F3" s="149">
        <f ca="1">INDIRECT("'"&amp;$C3&amp;"'!"&amp;"F69")/1000000</f>
        <v>1.4192</v>
      </c>
      <c r="G3" s="152">
        <v>0.86520574971815112</v>
      </c>
      <c r="H3" s="152">
        <v>0</v>
      </c>
      <c r="I3" s="175">
        <f ca="1">INDIRECT("'"&amp;$C3&amp;"'!"&amp;"F88")/1000000</f>
        <v>5.1166</v>
      </c>
      <c r="J3" s="177">
        <v>3.4965118044778403</v>
      </c>
      <c r="K3" s="149" t="str">
        <f ca="1">INDIRECT("'"&amp;$C3&amp;"'!"&amp;"F24")</f>
        <v>BBB</v>
      </c>
      <c r="L3" s="149" t="str">
        <f ca="1">INDIRECT("'"&amp;$C3&amp;"'!"&amp;"G24")</f>
        <v>Baa1</v>
      </c>
      <c r="M3" s="149">
        <f ca="1">INDIRECT("'"&amp;$C3&amp;"'!"&amp;"F47")</f>
        <v>2.1895803183791598</v>
      </c>
      <c r="N3" s="178" t="s">
        <v>544</v>
      </c>
      <c r="O3" s="149">
        <f ca="1">INDIRECT("'"&amp;$C3&amp;"'!"&amp;"F42")</f>
        <v>48.847189328151302</v>
      </c>
      <c r="P3" s="149">
        <f ca="1">INDIRECT("'"&amp;$C3&amp;"'!"&amp;"F112")</f>
        <v>4.8282899952260196</v>
      </c>
      <c r="Q3" s="149">
        <f ca="1">J3/(INDIRECT("'"&amp;$C3&amp;"'!"&amp;"F101")/1000000)</f>
        <v>0.70778158427518478</v>
      </c>
    </row>
    <row r="4" spans="1:17" x14ac:dyDescent="0.25">
      <c r="A4" s="150">
        <f>A3+1</f>
        <v>2</v>
      </c>
      <c r="B4" s="144" t="s">
        <v>500</v>
      </c>
      <c r="C4" t="s">
        <v>441</v>
      </c>
      <c r="D4" t="s">
        <v>442</v>
      </c>
      <c r="E4" s="144" t="s">
        <v>500</v>
      </c>
      <c r="F4" s="149">
        <f ca="1">INDIRECT("'"&amp;$C4&amp;"'!"&amp;"F69")/1000000</f>
        <v>3.669</v>
      </c>
      <c r="G4" s="152">
        <v>0.8397383483237939</v>
      </c>
      <c r="H4" s="152">
        <v>0.12428454619787407</v>
      </c>
      <c r="I4" s="175">
        <f ca="1">INDIRECT("'"&amp;$C4&amp;"'!"&amp;"F88")/1000000</f>
        <v>14.987</v>
      </c>
      <c r="J4" s="177">
        <v>15.086330990839199</v>
      </c>
      <c r="K4" s="149" t="str">
        <f ca="1">INDIRECT("'"&amp;$C4&amp;"'!"&amp;"F24")</f>
        <v>A-</v>
      </c>
      <c r="L4" s="149" t="str">
        <f t="shared" ref="L4:L37" ca="1" si="0">INDIRECT("'"&amp;$C4&amp;"'!"&amp;"G24")</f>
        <v>Baa2</v>
      </c>
      <c r="M4" s="149">
        <f ca="1">INDIRECT("'"&amp;$C4&amp;"'!"&amp;"F47")</f>
        <v>2.8700361010830302</v>
      </c>
      <c r="N4" s="179" t="s">
        <v>545</v>
      </c>
      <c r="O4" s="149">
        <f ca="1">INDIRECT("'"&amp;$C4&amp;"'!"&amp;"F42")</f>
        <v>43.0966256565221</v>
      </c>
      <c r="P4" s="149">
        <f ca="1">INDIRECT("'"&amp;$C4&amp;"'!"&amp;"F112")</f>
        <v>11.182545937201899</v>
      </c>
      <c r="Q4" s="149">
        <f ca="1">J4/(INDIRECT("'"&amp;$C4&amp;"'!"&amp;"F101")/1000000)</f>
        <v>1.0854256414734298</v>
      </c>
    </row>
    <row r="5" spans="1:17" x14ac:dyDescent="0.25">
      <c r="A5" s="150">
        <f t="shared" ref="A5:A37" si="1">A4+1</f>
        <v>3</v>
      </c>
      <c r="B5" s="144" t="s">
        <v>501</v>
      </c>
      <c r="C5" t="s">
        <v>443</v>
      </c>
      <c r="D5" t="s">
        <v>444</v>
      </c>
      <c r="E5" s="144" t="s">
        <v>501</v>
      </c>
      <c r="F5" s="149">
        <f ca="1">INDIRECT("'"&amp;$C5&amp;"'!"&amp;"F69")/1000000</f>
        <v>16.792000000000002</v>
      </c>
      <c r="G5" s="152">
        <v>0.78073193619017833</v>
      </c>
      <c r="H5" s="152">
        <v>0.14967156709415078</v>
      </c>
      <c r="I5" s="175">
        <f ca="1">INDIRECT("'"&amp;$C5&amp;"'!"&amp;"F88")/1000000</f>
        <v>66.579599999999999</v>
      </c>
      <c r="J5" s="177">
        <v>48.174937514866706</v>
      </c>
      <c r="K5" s="149" t="str">
        <f ca="1">INDIRECT("'"&amp;$C5&amp;"'!"&amp;"F24")</f>
        <v>A-</v>
      </c>
      <c r="L5" s="149" t="str">
        <f t="shared" ca="1" si="0"/>
        <v/>
      </c>
      <c r="M5" s="149">
        <f ca="1">INDIRECT("'"&amp;$C5&amp;"'!"&amp;"F47")</f>
        <v>2.7227232819857901</v>
      </c>
      <c r="N5" s="179" t="s">
        <v>546</v>
      </c>
      <c r="O5" s="149">
        <f ca="1">INDIRECT("'"&amp;$C5&amp;"'!"&amp;"F42")</f>
        <v>37.461654456766603</v>
      </c>
      <c r="P5" s="149">
        <f t="shared" ref="P5:P37" ca="1" si="2">INDIRECT("'"&amp;$C5&amp;"'!"&amp;"F112")</f>
        <v>11.425822676109</v>
      </c>
      <c r="Q5" s="149">
        <f ca="1">J5/(INDIRECT("'"&amp;$C5&amp;"'!"&amp;"F101")/1000000)</f>
        <v>0.80448302634410551</v>
      </c>
    </row>
    <row r="6" spans="1:17" x14ac:dyDescent="0.25">
      <c r="A6" s="150">
        <f t="shared" si="1"/>
        <v>4</v>
      </c>
      <c r="B6" s="144" t="s">
        <v>502</v>
      </c>
      <c r="C6" t="s">
        <v>445</v>
      </c>
      <c r="D6" t="s">
        <v>446</v>
      </c>
      <c r="E6" s="144" t="s">
        <v>502</v>
      </c>
      <c r="F6" s="149">
        <f ca="1">INDIRECT("'"&amp;$C6&amp;"'!"&amp;"F69")/1000000</f>
        <v>6.3940000000000001</v>
      </c>
      <c r="G6" s="152">
        <v>0.86299428299190095</v>
      </c>
      <c r="H6" s="152">
        <v>0</v>
      </c>
      <c r="I6" s="175">
        <f t="shared" ref="I6:I37" ca="1" si="3">INDIRECT("'"&amp;$C6&amp;"'!"&amp;"F88")/1000000</f>
        <v>29.260999999999999</v>
      </c>
      <c r="J6" s="177">
        <v>22.548341543556699</v>
      </c>
      <c r="K6" s="149" t="str">
        <f t="shared" ref="K6:K36" ca="1" si="4">INDIRECT("'"&amp;$C6&amp;"'!"&amp;"F24")</f>
        <v>BBB+</v>
      </c>
      <c r="L6" s="149" t="str">
        <f t="shared" ca="1" si="0"/>
        <v>Baa1</v>
      </c>
      <c r="M6" s="149">
        <f t="shared" ref="M6:M37" ca="1" si="5">INDIRECT("'"&amp;$C6&amp;"'!"&amp;"F47")</f>
        <v>3.3325</v>
      </c>
      <c r="N6" s="180" t="s">
        <v>547</v>
      </c>
      <c r="O6" s="149">
        <f ca="1">INDIRECT("'"&amp;$C6&amp;"'!"&amp;"F42")</f>
        <v>41.380487180581</v>
      </c>
      <c r="P6" s="149">
        <f t="shared" ca="1" si="2"/>
        <v>10.4661100519361</v>
      </c>
      <c r="Q6" s="149">
        <f t="shared" ref="Q6:Q37" ca="1" si="6">J6/(INDIRECT("'"&amp;$C6&amp;"'!"&amp;"F101")/1000000)</f>
        <v>0.96191892596547501</v>
      </c>
    </row>
    <row r="7" spans="1:17" x14ac:dyDescent="0.25">
      <c r="A7" s="150">
        <f t="shared" si="1"/>
        <v>5</v>
      </c>
      <c r="B7" s="144" t="s">
        <v>504</v>
      </c>
      <c r="C7" s="151" t="s">
        <v>447</v>
      </c>
      <c r="D7" s="151" t="s">
        <v>504</v>
      </c>
      <c r="E7" s="144" t="s">
        <v>504</v>
      </c>
      <c r="F7" s="149">
        <f t="shared" ref="F7:F37" ca="1" si="7">INDIRECT("'"&amp;$C7&amp;"'!"&amp;"F69")/1000000</f>
        <v>6.9740000000000002</v>
      </c>
      <c r="G7" s="152">
        <v>0.56205619018215502</v>
      </c>
      <c r="H7" s="152">
        <v>0.22738499536894102</v>
      </c>
      <c r="I7" s="175">
        <f t="shared" ca="1" si="3"/>
        <v>29.17</v>
      </c>
      <c r="J7" s="177">
        <v>17.287746926974503</v>
      </c>
      <c r="K7" s="149" t="str">
        <f t="shared" ca="1" si="4"/>
        <v>BBB+</v>
      </c>
      <c r="L7" s="149" t="str">
        <f t="shared" ca="1" si="0"/>
        <v>Baa2</v>
      </c>
      <c r="M7" s="149">
        <f t="shared" ca="1" si="5"/>
        <v>2.7039274924471299</v>
      </c>
      <c r="N7" s="180" t="s">
        <v>548</v>
      </c>
      <c r="O7" s="149">
        <f t="shared" ref="O7:O37" ca="1" si="8">INDIRECT("'"&amp;$C7&amp;"'!"&amp;"F42")</f>
        <v>66.531808035714306</v>
      </c>
      <c r="P7" s="149">
        <f t="shared" ca="1" si="2"/>
        <v>3.4971072722699201</v>
      </c>
      <c r="Q7" s="149">
        <f t="shared" ca="1" si="6"/>
        <v>0.60294876279905496</v>
      </c>
    </row>
    <row r="8" spans="1:17" ht="16.5" thickBot="1" x14ac:dyDescent="0.3">
      <c r="A8" s="150">
        <f t="shared" si="1"/>
        <v>6</v>
      </c>
      <c r="B8" s="145" t="s">
        <v>503</v>
      </c>
      <c r="C8" t="s">
        <v>448</v>
      </c>
      <c r="D8" t="s">
        <v>449</v>
      </c>
      <c r="E8" s="145" t="s">
        <v>503</v>
      </c>
      <c r="F8" s="149">
        <f t="shared" ca="1" si="7"/>
        <v>1.438936</v>
      </c>
      <c r="G8" s="152">
        <v>0.64</v>
      </c>
      <c r="H8" s="152">
        <v>0.21622056950675536</v>
      </c>
      <c r="I8" s="175">
        <f t="shared" ca="1" si="3"/>
        <v>5.3593780000000004</v>
      </c>
      <c r="J8" s="177">
        <v>3.2551204872562098</v>
      </c>
      <c r="K8" s="149" t="str">
        <f t="shared" ca="1" si="4"/>
        <v>BBB</v>
      </c>
      <c r="L8" s="149" t="str">
        <f t="shared" ca="1" si="0"/>
        <v>Baa2</v>
      </c>
      <c r="M8" s="149">
        <f t="shared" ca="1" si="5"/>
        <v>2.1500489863591801</v>
      </c>
      <c r="N8" s="181" t="s">
        <v>726</v>
      </c>
      <c r="O8" s="149">
        <f t="shared" ca="1" si="8"/>
        <v>45.288234484309598</v>
      </c>
      <c r="P8" s="149">
        <f t="shared" ca="1" si="2"/>
        <v>7.0728012378626302</v>
      </c>
      <c r="Q8" s="149">
        <f t="shared" ca="1" si="6"/>
        <v>0.68415858172265176</v>
      </c>
    </row>
    <row r="9" spans="1:17" x14ac:dyDescent="0.25">
      <c r="A9" s="150">
        <f t="shared" si="1"/>
        <v>7</v>
      </c>
      <c r="B9" s="146" t="s">
        <v>505</v>
      </c>
      <c r="C9" t="s">
        <v>450</v>
      </c>
      <c r="D9" t="s">
        <v>451</v>
      </c>
      <c r="E9" s="146" t="s">
        <v>505</v>
      </c>
      <c r="F9" s="149">
        <f t="shared" ca="1" si="7"/>
        <v>1.9491019999999999</v>
      </c>
      <c r="G9" s="182">
        <v>0.43212617913274931</v>
      </c>
      <c r="H9" s="152">
        <v>0.1828262451118515</v>
      </c>
      <c r="I9" s="175">
        <f t="shared" ca="1" si="3"/>
        <v>6.4491759999999996</v>
      </c>
      <c r="J9" s="177">
        <v>4.5990389948169508</v>
      </c>
      <c r="K9" s="149" t="str">
        <f t="shared" ca="1" si="4"/>
        <v>BBB+</v>
      </c>
      <c r="L9" s="149" t="str">
        <f t="shared" ca="1" si="0"/>
        <v>Baa2</v>
      </c>
      <c r="M9" s="149">
        <f t="shared" ca="1" si="5"/>
        <v>2.5883740042988999</v>
      </c>
      <c r="N9" s="180" t="s">
        <v>727</v>
      </c>
      <c r="O9" s="149">
        <f t="shared" ca="1" si="8"/>
        <v>37.4900359499429</v>
      </c>
      <c r="P9" s="149">
        <f t="shared" ca="1" si="2"/>
        <v>9.0879966087297497</v>
      </c>
      <c r="Q9" s="149">
        <f t="shared" ca="1" si="6"/>
        <v>0.61863050636568639</v>
      </c>
    </row>
    <row r="10" spans="1:17" x14ac:dyDescent="0.25">
      <c r="A10" s="150">
        <f t="shared" si="1"/>
        <v>8</v>
      </c>
      <c r="B10" s="147" t="s">
        <v>506</v>
      </c>
      <c r="C10" t="s">
        <v>452</v>
      </c>
      <c r="D10" t="s">
        <v>453</v>
      </c>
      <c r="E10" s="147" t="s">
        <v>506</v>
      </c>
      <c r="F10" s="149">
        <f t="shared" ca="1" si="7"/>
        <v>8.3520000000000003</v>
      </c>
      <c r="G10" s="182">
        <v>0.45055076628352492</v>
      </c>
      <c r="H10" s="152">
        <v>0.51915708812260541</v>
      </c>
      <c r="I10" s="175">
        <f t="shared" ca="1" si="3"/>
        <v>23.506</v>
      </c>
      <c r="J10" s="177">
        <v>17.893230680035401</v>
      </c>
      <c r="K10" s="149" t="str">
        <f t="shared" ca="1" si="4"/>
        <v>BBB+</v>
      </c>
      <c r="L10" s="149" t="str">
        <f t="shared" ca="1" si="0"/>
        <v>Baa2</v>
      </c>
      <c r="M10" s="149">
        <f t="shared" ca="1" si="5"/>
        <v>2.5765595463138</v>
      </c>
      <c r="N10" s="181" t="s">
        <v>728</v>
      </c>
      <c r="O10" s="149">
        <f t="shared" ca="1" si="8"/>
        <v>33.726119636705299</v>
      </c>
      <c r="P10" s="149">
        <f t="shared" ca="1" si="2"/>
        <v>16.822562157725699</v>
      </c>
      <c r="Q10" s="149">
        <f t="shared" ca="1" si="6"/>
        <v>0.70048663795941912</v>
      </c>
    </row>
    <row r="11" spans="1:17" x14ac:dyDescent="0.25">
      <c r="A11" s="150">
        <f t="shared" si="1"/>
        <v>9</v>
      </c>
      <c r="B11" s="144" t="s">
        <v>507</v>
      </c>
      <c r="C11" t="s">
        <v>454</v>
      </c>
      <c r="D11" t="s">
        <v>455</v>
      </c>
      <c r="E11" s="144" t="s">
        <v>507</v>
      </c>
      <c r="F11" s="149">
        <f t="shared" ca="1" si="7"/>
        <v>7.3289999999999997</v>
      </c>
      <c r="G11" s="152">
        <v>0.67649065356801752</v>
      </c>
      <c r="H11" s="152">
        <v>0.28148451357620413</v>
      </c>
      <c r="I11" s="175">
        <f t="shared" ca="1" si="3"/>
        <v>22.016999999999999</v>
      </c>
      <c r="J11" s="177">
        <v>19.1125860823728</v>
      </c>
      <c r="K11" s="149" t="str">
        <f t="shared" ca="1" si="4"/>
        <v>BBB+</v>
      </c>
      <c r="L11" s="149" t="str">
        <f t="shared" ca="1" si="0"/>
        <v/>
      </c>
      <c r="M11" s="149">
        <f t="shared" ca="1" si="5"/>
        <v>2.2783300198807201</v>
      </c>
      <c r="N11" s="180" t="s">
        <v>554</v>
      </c>
      <c r="O11" s="149">
        <f t="shared" ca="1" si="8"/>
        <v>32.542665583096301</v>
      </c>
      <c r="P11" s="149">
        <f t="shared" ca="1" si="2"/>
        <v>20.498198701523901</v>
      </c>
      <c r="Q11" s="149">
        <f t="shared" ca="1" si="6"/>
        <v>0.97077336866989039</v>
      </c>
    </row>
    <row r="12" spans="1:17" x14ac:dyDescent="0.25">
      <c r="A12" s="150">
        <f t="shared" si="1"/>
        <v>10</v>
      </c>
      <c r="B12" s="144" t="s">
        <v>508</v>
      </c>
      <c r="C12" t="s">
        <v>456</v>
      </c>
      <c r="D12" t="s">
        <v>457</v>
      </c>
      <c r="E12" s="144" t="s">
        <v>508</v>
      </c>
      <c r="F12" s="149">
        <f t="shared" ca="1" si="7"/>
        <v>13.676</v>
      </c>
      <c r="G12" s="152">
        <v>0.64</v>
      </c>
      <c r="H12" s="152">
        <v>0.17011293144584064</v>
      </c>
      <c r="I12" s="175">
        <f t="shared" ca="1" si="3"/>
        <v>49.405000000000001</v>
      </c>
      <c r="J12" s="177">
        <v>31.634434419834999</v>
      </c>
      <c r="K12" s="149" t="str">
        <f t="shared" ca="1" si="4"/>
        <v>A-</v>
      </c>
      <c r="L12" s="149" t="str">
        <f t="shared" ca="1" si="0"/>
        <v>Baa2</v>
      </c>
      <c r="M12" s="149">
        <f t="shared" ca="1" si="5"/>
        <v>3.0851528384279501</v>
      </c>
      <c r="N12" s="180" t="s">
        <v>555</v>
      </c>
      <c r="O12" s="149">
        <f t="shared" ca="1" si="8"/>
        <v>43.844638949671797</v>
      </c>
      <c r="P12" s="149">
        <f t="shared" ca="1" si="2"/>
        <v>6.0091295450968003</v>
      </c>
      <c r="Q12" s="149">
        <f t="shared" ca="1" si="6"/>
        <v>0.69221957154999991</v>
      </c>
    </row>
    <row r="13" spans="1:17" x14ac:dyDescent="0.25">
      <c r="A13" s="150">
        <f t="shared" si="1"/>
        <v>11</v>
      </c>
      <c r="B13" s="144" t="s">
        <v>509</v>
      </c>
      <c r="C13" t="s">
        <v>458</v>
      </c>
      <c r="D13" t="s">
        <v>459</v>
      </c>
      <c r="E13" s="144" t="s">
        <v>509</v>
      </c>
      <c r="F13" s="149">
        <f t="shared" ca="1" si="7"/>
        <v>13.964</v>
      </c>
      <c r="G13" s="152">
        <v>0.78587797192781439</v>
      </c>
      <c r="H13" s="152">
        <v>0.19084789458607848</v>
      </c>
      <c r="I13" s="175">
        <f t="shared" ca="1" si="3"/>
        <v>60.28</v>
      </c>
      <c r="J13" s="177">
        <v>66.686035854100695</v>
      </c>
      <c r="K13" s="149" t="str">
        <f t="shared" ca="1" si="4"/>
        <v>BBB+</v>
      </c>
      <c r="L13" s="149" t="str">
        <f t="shared" ca="1" si="0"/>
        <v/>
      </c>
      <c r="M13" s="149">
        <f t="shared" ca="1" si="5"/>
        <v>2.08494475138122</v>
      </c>
      <c r="N13" s="180" t="s">
        <v>556</v>
      </c>
      <c r="O13" s="149">
        <f t="shared" ca="1" si="8"/>
        <v>36.460639650320701</v>
      </c>
      <c r="P13" s="149">
        <f t="shared" ca="1" si="2"/>
        <v>12.269700153186101</v>
      </c>
      <c r="Q13" s="149">
        <f t="shared" ca="1" si="6"/>
        <v>0.95256239881869942</v>
      </c>
    </row>
    <row r="14" spans="1:17" x14ac:dyDescent="0.25">
      <c r="A14" s="150">
        <f t="shared" si="1"/>
        <v>12</v>
      </c>
      <c r="B14" s="147" t="s">
        <v>510</v>
      </c>
      <c r="C14" t="s">
        <v>460</v>
      </c>
      <c r="D14" t="s">
        <v>461</v>
      </c>
      <c r="E14" s="147" t="s">
        <v>510</v>
      </c>
      <c r="F14" s="149">
        <f t="shared" ca="1" si="7"/>
        <v>14.964</v>
      </c>
      <c r="G14" s="182">
        <v>0.38900026730820636</v>
      </c>
      <c r="H14" s="152">
        <v>0.10378241112002139</v>
      </c>
      <c r="I14" s="175">
        <f t="shared" ca="1" si="3"/>
        <v>26.614000000000001</v>
      </c>
      <c r="J14" s="177">
        <v>24.599916573633898</v>
      </c>
      <c r="K14" s="149" t="str">
        <f t="shared" ca="1" si="4"/>
        <v>BBB+</v>
      </c>
      <c r="L14" s="149" t="str">
        <f t="shared" ca="1" si="0"/>
        <v/>
      </c>
      <c r="M14" s="149">
        <f t="shared" ca="1" si="5"/>
        <v>2.3286604361370702</v>
      </c>
      <c r="N14" s="180" t="s">
        <v>554</v>
      </c>
      <c r="O14" s="149">
        <f t="shared" ca="1" si="8"/>
        <v>32.283785788458701</v>
      </c>
      <c r="P14" s="149">
        <f t="shared" ca="1" si="2"/>
        <v>8.1199559382235904</v>
      </c>
      <c r="Q14" s="149">
        <f t="shared" ca="1" si="6"/>
        <v>0.91232445385083438</v>
      </c>
    </row>
    <row r="15" spans="1:17" x14ac:dyDescent="0.25">
      <c r="A15" s="150">
        <f t="shared" si="1"/>
        <v>13</v>
      </c>
      <c r="B15" s="144" t="s">
        <v>511</v>
      </c>
      <c r="C15" t="s">
        <v>462</v>
      </c>
      <c r="D15" t="s">
        <v>463</v>
      </c>
      <c r="E15" s="144" t="s">
        <v>511</v>
      </c>
      <c r="F15" s="149">
        <f t="shared" ca="1" si="7"/>
        <v>25.097000000000001</v>
      </c>
      <c r="G15" s="152">
        <v>0.90062557277762278</v>
      </c>
      <c r="H15" s="152">
        <v>8.4153484480216756E-2</v>
      </c>
      <c r="I15" s="175">
        <f t="shared" ca="1" si="3"/>
        <v>112.67400000000001</v>
      </c>
      <c r="J15" s="177">
        <v>81.659699940577099</v>
      </c>
      <c r="K15" s="149" t="str">
        <f t="shared" ca="1" si="4"/>
        <v>BBB+</v>
      </c>
      <c r="L15" s="149" t="str">
        <f t="shared" ca="1" si="0"/>
        <v>Baa2</v>
      </c>
      <c r="M15" s="149">
        <f t="shared" ca="1" si="5"/>
        <v>2.2844387755101998</v>
      </c>
      <c r="N15" s="180" t="s">
        <v>557</v>
      </c>
      <c r="O15" s="149">
        <f t="shared" ca="1" si="8"/>
        <v>39.5663231160487</v>
      </c>
      <c r="P15" s="149">
        <f t="shared" ca="1" si="2"/>
        <v>7.1364835022407398</v>
      </c>
      <c r="Q15" s="149">
        <f t="shared" ca="1" si="6"/>
        <v>0.68313897018954206</v>
      </c>
    </row>
    <row r="16" spans="1:17" x14ac:dyDescent="0.25">
      <c r="A16" s="150">
        <f t="shared" si="1"/>
        <v>14</v>
      </c>
      <c r="B16" s="144" t="s">
        <v>512</v>
      </c>
      <c r="C16" t="s">
        <v>464</v>
      </c>
      <c r="D16" t="s">
        <v>465</v>
      </c>
      <c r="E16" s="160" t="s">
        <v>512</v>
      </c>
      <c r="F16" s="149">
        <f t="shared" ca="1" si="7"/>
        <v>14.904999999999999</v>
      </c>
      <c r="G16" s="152">
        <v>1</v>
      </c>
      <c r="H16" s="152">
        <v>0</v>
      </c>
      <c r="I16" s="175">
        <f t="shared" ca="1" si="3"/>
        <v>52.631999999999998</v>
      </c>
      <c r="J16" s="177">
        <v>24.665354438809402</v>
      </c>
      <c r="K16" s="149" t="str">
        <f t="shared" ca="1" si="4"/>
        <v>BBB</v>
      </c>
      <c r="L16" s="149" t="str">
        <f t="shared" ca="1" si="0"/>
        <v>Baa3</v>
      </c>
      <c r="M16" s="149">
        <f t="shared" ca="1" si="5"/>
        <v>1.51487179487179</v>
      </c>
      <c r="N16" s="180" t="s">
        <v>558</v>
      </c>
      <c r="O16" s="149">
        <f t="shared" ca="1" si="8"/>
        <v>29.394611727416802</v>
      </c>
      <c r="P16" s="149">
        <f t="shared" ca="1" si="2"/>
        <v>5.4294393003360399</v>
      </c>
      <c r="Q16" s="149">
        <f t="shared" ca="1" si="6"/>
        <v>0.5211907963826603</v>
      </c>
    </row>
    <row r="17" spans="1:17" x14ac:dyDescent="0.25">
      <c r="A17" s="150">
        <f t="shared" si="1"/>
        <v>15</v>
      </c>
      <c r="B17" s="144" t="s">
        <v>513</v>
      </c>
      <c r="C17" t="s">
        <v>466</v>
      </c>
      <c r="D17" t="s">
        <v>467</v>
      </c>
      <c r="E17" s="144" t="s">
        <v>513</v>
      </c>
      <c r="F17" s="149">
        <f t="shared" ca="1" si="7"/>
        <v>11.742896</v>
      </c>
      <c r="G17" s="152">
        <v>0.94054090234640586</v>
      </c>
      <c r="H17" s="152">
        <v>0</v>
      </c>
      <c r="I17" s="175">
        <f t="shared" ca="1" si="3"/>
        <v>42.601736000000002</v>
      </c>
      <c r="J17" s="177">
        <v>22.079256820678701</v>
      </c>
      <c r="K17" s="149" t="str">
        <f t="shared" ca="1" si="4"/>
        <v>BBB+</v>
      </c>
      <c r="L17" s="149" t="str">
        <f t="shared" ca="1" si="0"/>
        <v>Baa2</v>
      </c>
      <c r="M17" s="149">
        <f t="shared" ca="1" si="5"/>
        <v>2.1368534881997698</v>
      </c>
      <c r="N17" s="180" t="s">
        <v>559</v>
      </c>
      <c r="O17" s="149">
        <f t="shared" ca="1" si="8"/>
        <v>29.618199999541901</v>
      </c>
      <c r="P17" s="149">
        <f t="shared" ca="1" si="2"/>
        <v>10.034273318531501</v>
      </c>
      <c r="Q17" s="149">
        <f t="shared" ca="1" si="6"/>
        <v>0.56194198264484296</v>
      </c>
    </row>
    <row r="18" spans="1:17" x14ac:dyDescent="0.25">
      <c r="A18" s="150">
        <f t="shared" si="1"/>
        <v>16</v>
      </c>
      <c r="B18" s="144" t="s">
        <v>514</v>
      </c>
      <c r="C18" t="s">
        <v>468</v>
      </c>
      <c r="D18" t="s">
        <v>469</v>
      </c>
      <c r="E18" s="144" t="s">
        <v>514</v>
      </c>
      <c r="F18" s="149">
        <f t="shared" ca="1" si="7"/>
        <v>5.5867000000000004</v>
      </c>
      <c r="G18" s="152">
        <v>1</v>
      </c>
      <c r="H18" s="152">
        <v>0</v>
      </c>
      <c r="I18" s="175">
        <f t="shared" ca="1" si="3"/>
        <v>21.241099999999999</v>
      </c>
      <c r="J18" s="177">
        <v>14.756206984235099</v>
      </c>
      <c r="K18" s="149" t="str">
        <f t="shared" ca="1" si="4"/>
        <v>A-</v>
      </c>
      <c r="L18" s="149" t="str">
        <f t="shared" ca="1" si="0"/>
        <v/>
      </c>
      <c r="M18" s="149">
        <f t="shared" ca="1" si="5"/>
        <v>3.4983217144332599</v>
      </c>
      <c r="N18" s="180" t="s">
        <v>560</v>
      </c>
      <c r="O18" s="149">
        <f t="shared" ca="1" si="8"/>
        <v>45.012294583079701</v>
      </c>
      <c r="P18" s="149">
        <f t="shared" ca="1" si="2"/>
        <v>9.8925232089974404</v>
      </c>
      <c r="Q18" s="149">
        <f t="shared" ca="1" si="6"/>
        <v>0.71850064439367489</v>
      </c>
    </row>
    <row r="19" spans="1:17" x14ac:dyDescent="0.25">
      <c r="A19" s="150">
        <f t="shared" si="1"/>
        <v>17</v>
      </c>
      <c r="B19" s="144" t="s">
        <v>515</v>
      </c>
      <c r="C19" t="s">
        <v>470</v>
      </c>
      <c r="D19" t="s">
        <v>294</v>
      </c>
      <c r="E19" s="144" t="s">
        <v>515</v>
      </c>
      <c r="F19" s="149">
        <f t="shared" ca="1" si="7"/>
        <v>9.8630849999999999</v>
      </c>
      <c r="G19" s="152">
        <v>0.75266396974582028</v>
      </c>
      <c r="H19" s="152">
        <v>0.18144396792083625</v>
      </c>
      <c r="I19" s="175">
        <f t="shared" ca="1" si="3"/>
        <v>33.424849999999999</v>
      </c>
      <c r="J19" s="177">
        <v>28.867508090661797</v>
      </c>
      <c r="K19" s="149" t="str">
        <f t="shared" ca="1" si="4"/>
        <v>A-</v>
      </c>
      <c r="L19" s="149" t="str">
        <f t="shared" ca="1" si="0"/>
        <v>Baa1</v>
      </c>
      <c r="M19" s="149">
        <f t="shared" ca="1" si="5"/>
        <v>3.31814247237546</v>
      </c>
      <c r="N19" s="180" t="s">
        <v>561</v>
      </c>
      <c r="O19" s="149">
        <f t="shared" ca="1" si="8"/>
        <v>41.617584472484403</v>
      </c>
      <c r="P19" s="149">
        <f t="shared" ca="1" si="2"/>
        <v>8.5744491162076208</v>
      </c>
      <c r="Q19" s="149">
        <f t="shared" ca="1" si="6"/>
        <v>0.82288273523555655</v>
      </c>
    </row>
    <row r="20" spans="1:17" x14ac:dyDescent="0.25">
      <c r="A20" s="150">
        <f t="shared" si="1"/>
        <v>18</v>
      </c>
      <c r="B20" s="144" t="s">
        <v>516</v>
      </c>
      <c r="C20" t="s">
        <v>471</v>
      </c>
      <c r="D20" t="s">
        <v>472</v>
      </c>
      <c r="E20" s="144" t="s">
        <v>516</v>
      </c>
      <c r="F20" s="149">
        <f t="shared" ca="1" si="7"/>
        <v>36.347000000000001</v>
      </c>
      <c r="G20" s="152">
        <v>0.91092652077896008</v>
      </c>
      <c r="H20" s="152">
        <v>3.3537442280666532E-2</v>
      </c>
      <c r="I20" s="175">
        <f t="shared" ca="1" si="3"/>
        <v>85.093999999999994</v>
      </c>
      <c r="J20" s="177">
        <v>42.763376737817197</v>
      </c>
      <c r="K20" s="149" t="str">
        <f t="shared" ca="1" si="4"/>
        <v>BBB+</v>
      </c>
      <c r="L20" s="149" t="str">
        <f t="shared" ca="1" si="0"/>
        <v>Baa2</v>
      </c>
      <c r="M20" s="149">
        <f t="shared" ca="1" si="5"/>
        <v>1.6603658536585399</v>
      </c>
      <c r="N20" s="181" t="s">
        <v>729</v>
      </c>
      <c r="O20" s="149">
        <f t="shared" ca="1" si="8"/>
        <v>43.922404985696801</v>
      </c>
      <c r="P20" s="149">
        <f t="shared" ca="1" si="2"/>
        <v>5.3051590423738304</v>
      </c>
      <c r="Q20" s="149">
        <f t="shared" ca="1" si="6"/>
        <v>0.54611995220955756</v>
      </c>
    </row>
    <row r="21" spans="1:17" x14ac:dyDescent="0.25">
      <c r="A21" s="150">
        <f t="shared" si="1"/>
        <v>19</v>
      </c>
      <c r="B21" s="144" t="s">
        <v>517</v>
      </c>
      <c r="C21" t="s">
        <v>473</v>
      </c>
      <c r="D21" t="s">
        <v>44</v>
      </c>
      <c r="E21" s="144" t="s">
        <v>517</v>
      </c>
      <c r="F21" s="149">
        <f t="shared" ca="1" si="7"/>
        <v>11.132</v>
      </c>
      <c r="G21" s="152">
        <v>1</v>
      </c>
      <c r="H21" s="152">
        <v>0</v>
      </c>
      <c r="I21" s="175">
        <f t="shared" ca="1" si="3"/>
        <v>35.023000000000003</v>
      </c>
      <c r="J21" s="177">
        <v>25.078042220879301</v>
      </c>
      <c r="K21" s="149" t="str">
        <f t="shared" ca="1" si="4"/>
        <v>BBB-</v>
      </c>
      <c r="L21" s="149" t="str">
        <f t="shared" ca="1" si="0"/>
        <v/>
      </c>
      <c r="M21" s="149">
        <f t="shared" ca="1" si="5"/>
        <v>1.51270815074496</v>
      </c>
      <c r="N21" s="181" t="s">
        <v>730</v>
      </c>
      <c r="O21" s="149">
        <f t="shared" ca="1" si="8"/>
        <v>26.416760559091301</v>
      </c>
      <c r="P21" s="149">
        <f t="shared" ca="1" si="2"/>
        <v>16.9793217535153</v>
      </c>
      <c r="Q21" s="149">
        <f t="shared" ca="1" si="6"/>
        <v>0.76366643993054906</v>
      </c>
    </row>
    <row r="22" spans="1:17" x14ac:dyDescent="0.25">
      <c r="A22" s="150">
        <f t="shared" si="1"/>
        <v>20</v>
      </c>
      <c r="B22" s="144" t="s">
        <v>518</v>
      </c>
      <c r="C22" t="s">
        <v>474</v>
      </c>
      <c r="D22" t="s">
        <v>475</v>
      </c>
      <c r="E22" s="144" t="s">
        <v>518</v>
      </c>
      <c r="F22" s="149">
        <f t="shared" ca="1" si="7"/>
        <v>2.5396359999999998</v>
      </c>
      <c r="G22" s="152">
        <v>0.89098186592028639</v>
      </c>
      <c r="H22" s="152">
        <v>0</v>
      </c>
      <c r="I22" s="175">
        <f t="shared" ca="1" si="3"/>
        <v>5.1603909999999997</v>
      </c>
      <c r="J22" s="177">
        <v>4.5495562849147797</v>
      </c>
      <c r="K22" s="149" t="str">
        <f t="shared" ca="1" si="4"/>
        <v>BBB</v>
      </c>
      <c r="L22" s="149" t="str">
        <f t="shared" ca="1" si="0"/>
        <v>Baa1</v>
      </c>
      <c r="M22" s="149">
        <f t="shared" ca="1" si="5"/>
        <v>3.8587933247753501</v>
      </c>
      <c r="N22" s="180" t="s">
        <v>562</v>
      </c>
      <c r="O22" s="149">
        <f t="shared" ca="1" si="8"/>
        <v>55.3337025673342</v>
      </c>
      <c r="P22" s="149">
        <f t="shared" ca="1" si="2"/>
        <v>8.2358767158434691</v>
      </c>
      <c r="Q22" s="149">
        <f t="shared" ca="1" si="6"/>
        <v>1.1129753993561187</v>
      </c>
    </row>
    <row r="23" spans="1:17" x14ac:dyDescent="0.25">
      <c r="A23" s="150">
        <f t="shared" si="1"/>
        <v>21</v>
      </c>
      <c r="B23" s="144" t="s">
        <v>519</v>
      </c>
      <c r="C23" t="s">
        <v>476</v>
      </c>
      <c r="D23" t="s">
        <v>477</v>
      </c>
      <c r="E23" s="144" t="s">
        <v>519</v>
      </c>
      <c r="F23" s="149">
        <f t="shared" ca="1" si="7"/>
        <v>1.4580839999999999</v>
      </c>
      <c r="G23" s="152">
        <v>0.99816608645318106</v>
      </c>
      <c r="H23" s="152">
        <v>0</v>
      </c>
      <c r="I23" s="175">
        <f t="shared" ca="1" si="3"/>
        <v>4.9018220000000001</v>
      </c>
      <c r="J23" s="177">
        <v>5.5591344803710196</v>
      </c>
      <c r="K23" s="149" t="str">
        <f t="shared" ca="1" si="4"/>
        <v>BBB</v>
      </c>
      <c r="L23" s="149" t="str">
        <f t="shared" ca="1" si="0"/>
        <v>Baa1</v>
      </c>
      <c r="M23" s="149">
        <f t="shared" ca="1" si="5"/>
        <v>3.34023365859096</v>
      </c>
      <c r="N23" s="179" t="s">
        <v>563</v>
      </c>
      <c r="O23" s="149">
        <f t="shared" ca="1" si="8"/>
        <v>57.068175917486201</v>
      </c>
      <c r="P23" s="149">
        <f t="shared" ca="1" si="2"/>
        <v>9.3780078408158403</v>
      </c>
      <c r="Q23" s="149">
        <f t="shared" ca="1" si="6"/>
        <v>1.1888974083499726</v>
      </c>
    </row>
    <row r="24" spans="1:17" x14ac:dyDescent="0.25">
      <c r="A24" s="150">
        <f t="shared" si="1"/>
        <v>22</v>
      </c>
      <c r="B24" s="144" t="s">
        <v>520</v>
      </c>
      <c r="C24" t="s">
        <v>478</v>
      </c>
      <c r="D24" t="s">
        <v>479</v>
      </c>
      <c r="E24" s="144" t="s">
        <v>520</v>
      </c>
      <c r="F24" s="149">
        <f t="shared" ca="1" si="7"/>
        <v>0.60658400000000001</v>
      </c>
      <c r="G24" s="152">
        <v>0.6274350189493898</v>
      </c>
      <c r="H24" s="152">
        <v>0.31062686549362339</v>
      </c>
      <c r="I24" s="175">
        <f t="shared" ca="1" si="3"/>
        <v>1.800935</v>
      </c>
      <c r="J24" s="177">
        <v>2.7343125820012602</v>
      </c>
      <c r="K24" s="149" t="str">
        <f t="shared" ca="1" si="4"/>
        <v/>
      </c>
      <c r="L24" s="149" t="str">
        <f t="shared" ca="1" si="0"/>
        <v/>
      </c>
      <c r="M24" s="149">
        <f t="shared" ca="1" si="5"/>
        <v>4.5441655044165499</v>
      </c>
      <c r="N24" s="179" t="s">
        <v>564</v>
      </c>
      <c r="O24" s="149">
        <f t="shared" ca="1" si="8"/>
        <v>61.211057533632903</v>
      </c>
      <c r="P24" s="149">
        <f t="shared" ca="1" si="2"/>
        <v>10.484281285571299</v>
      </c>
      <c r="Q24" s="149">
        <f t="shared" ca="1" si="6"/>
        <v>1.6289574446290822</v>
      </c>
    </row>
    <row r="25" spans="1:17" x14ac:dyDescent="0.25">
      <c r="A25" s="150">
        <f t="shared" si="1"/>
        <v>23</v>
      </c>
      <c r="B25" s="144" t="s">
        <v>521</v>
      </c>
      <c r="C25" t="s">
        <v>480</v>
      </c>
      <c r="D25" t="s">
        <v>481</v>
      </c>
      <c r="E25" s="144" t="s">
        <v>521</v>
      </c>
      <c r="F25" s="149">
        <f t="shared" ca="1" si="7"/>
        <v>17.068999999999999</v>
      </c>
      <c r="G25" s="152">
        <v>0.82623469447536468</v>
      </c>
      <c r="H25" s="152">
        <v>0</v>
      </c>
      <c r="I25" s="175">
        <f t="shared" ca="1" si="3"/>
        <v>100.1</v>
      </c>
      <c r="J25" s="177">
        <v>155.64568410261498</v>
      </c>
      <c r="K25" s="149" t="str">
        <f t="shared" ca="1" si="4"/>
        <v>A-</v>
      </c>
      <c r="L25" s="149" t="str">
        <f t="shared" ca="1" si="0"/>
        <v>Baa1</v>
      </c>
      <c r="M25" s="149">
        <f t="shared" ca="1" si="5"/>
        <v>2.0173130193905799</v>
      </c>
      <c r="N25" s="179" t="s">
        <v>565</v>
      </c>
      <c r="O25" s="149">
        <f t="shared" ca="1" si="8"/>
        <v>36.742353161944102</v>
      </c>
      <c r="P25" s="149">
        <f t="shared" ca="1" si="2"/>
        <v>6.2590117204256401</v>
      </c>
      <c r="Q25" s="149">
        <f t="shared" ca="1" si="6"/>
        <v>1.5372261419898565</v>
      </c>
    </row>
    <row r="26" spans="1:17" x14ac:dyDescent="0.25">
      <c r="A26" s="150">
        <f t="shared" si="1"/>
        <v>24</v>
      </c>
      <c r="B26" s="144" t="s">
        <v>522</v>
      </c>
      <c r="C26" t="s">
        <v>482</v>
      </c>
      <c r="D26" t="s">
        <v>483</v>
      </c>
      <c r="E26" s="144" t="s">
        <v>522</v>
      </c>
      <c r="F26" s="149">
        <f t="shared" ca="1" si="7"/>
        <v>1.3723160000000001</v>
      </c>
      <c r="G26" s="152">
        <v>0.76671990999157624</v>
      </c>
      <c r="H26" s="152">
        <v>0.23328009000842373</v>
      </c>
      <c r="I26" s="175">
        <f t="shared" ca="1" si="3"/>
        <v>5.2472320000000003</v>
      </c>
      <c r="J26" s="177">
        <v>3.2598858453466102</v>
      </c>
      <c r="K26" s="149" t="str">
        <f t="shared" ca="1" si="4"/>
        <v>BBB</v>
      </c>
      <c r="L26" s="149" t="str">
        <f t="shared" ca="1" si="0"/>
        <v/>
      </c>
      <c r="M26" s="149">
        <f t="shared" ca="1" si="5"/>
        <v>2.9429831116425</v>
      </c>
      <c r="N26" s="179" t="s">
        <v>566</v>
      </c>
      <c r="O26" s="149">
        <f t="shared" ca="1" si="8"/>
        <v>47.788616866589898</v>
      </c>
      <c r="P26" s="149">
        <f t="shared" ca="1" si="2"/>
        <v>8.5441015963371605</v>
      </c>
      <c r="Q26" s="149">
        <f t="shared" ca="1" si="6"/>
        <v>0.66583138911519757</v>
      </c>
    </row>
    <row r="27" spans="1:17" x14ac:dyDescent="0.25">
      <c r="A27" s="150">
        <f t="shared" si="1"/>
        <v>25</v>
      </c>
      <c r="B27" s="144" t="s">
        <v>523</v>
      </c>
      <c r="C27" t="s">
        <v>484</v>
      </c>
      <c r="D27" t="s">
        <v>485</v>
      </c>
      <c r="E27" s="144" t="s">
        <v>523</v>
      </c>
      <c r="F27" s="149">
        <f t="shared" ca="1" si="7"/>
        <v>3.6537000000000002</v>
      </c>
      <c r="G27" s="152">
        <v>1</v>
      </c>
      <c r="H27" s="152">
        <v>0</v>
      </c>
      <c r="I27" s="175">
        <f t="shared" ca="1" si="3"/>
        <v>9.7035</v>
      </c>
      <c r="J27" s="177">
        <v>7.7458078601354501</v>
      </c>
      <c r="K27" s="149" t="str">
        <f t="shared" ca="1" si="4"/>
        <v>BBB+</v>
      </c>
      <c r="L27" s="149" t="str">
        <f t="shared" ca="1" si="0"/>
        <v/>
      </c>
      <c r="M27" s="149">
        <f t="shared" ca="1" si="5"/>
        <v>3.3634116192830699</v>
      </c>
      <c r="N27" s="180" t="s">
        <v>567</v>
      </c>
      <c r="O27" s="149">
        <f t="shared" ca="1" si="8"/>
        <v>44.686687524787402</v>
      </c>
      <c r="P27" s="149">
        <f t="shared" ca="1" si="2"/>
        <v>19.786316901762799</v>
      </c>
      <c r="Q27" s="149">
        <f t="shared" ca="1" si="6"/>
        <v>0.85332567973994744</v>
      </c>
    </row>
    <row r="28" spans="1:17" x14ac:dyDescent="0.25">
      <c r="A28" s="150">
        <f t="shared" si="1"/>
        <v>26</v>
      </c>
      <c r="B28" s="144" t="s">
        <v>524</v>
      </c>
      <c r="C28" t="s">
        <v>486</v>
      </c>
      <c r="D28" t="s">
        <v>487</v>
      </c>
      <c r="E28" s="144" t="s">
        <v>524</v>
      </c>
      <c r="F28" s="149">
        <f t="shared" ca="1" si="7"/>
        <v>1.196844</v>
      </c>
      <c r="G28" s="182">
        <v>0.40132297943591644</v>
      </c>
      <c r="H28" s="152">
        <v>0</v>
      </c>
      <c r="I28" s="175">
        <f t="shared" ca="1" si="3"/>
        <v>2.1437379999999999</v>
      </c>
      <c r="J28" s="177">
        <v>2.5937020504159198</v>
      </c>
      <c r="K28" s="149" t="str">
        <f t="shared" ca="1" si="4"/>
        <v>BBB</v>
      </c>
      <c r="L28" s="149" t="str">
        <f t="shared" ca="1" si="0"/>
        <v>Baa2</v>
      </c>
      <c r="M28" s="149">
        <f t="shared" ca="1" si="5"/>
        <v>6.6111037568504898</v>
      </c>
      <c r="N28" s="180" t="s">
        <v>568</v>
      </c>
      <c r="O28" s="149">
        <f t="shared" ca="1" si="8"/>
        <v>53.1129818903471</v>
      </c>
      <c r="P28" s="149">
        <f t="shared" ca="1" si="2"/>
        <v>19.180958041484701</v>
      </c>
      <c r="Q28" s="149">
        <f t="shared" ca="1" si="6"/>
        <v>1.3904163099536724</v>
      </c>
    </row>
    <row r="29" spans="1:17" x14ac:dyDescent="0.25">
      <c r="A29" s="150">
        <f t="shared" si="1"/>
        <v>27</v>
      </c>
      <c r="B29" s="144" t="s">
        <v>525</v>
      </c>
      <c r="C29" t="s">
        <v>488</v>
      </c>
      <c r="D29" t="s">
        <v>489</v>
      </c>
      <c r="E29" s="144" t="s">
        <v>525</v>
      </c>
      <c r="F29" s="149">
        <f t="shared" ca="1" si="7"/>
        <v>3.8038349999999999</v>
      </c>
      <c r="G29" s="152">
        <v>0.94717611690575032</v>
      </c>
      <c r="H29" s="152">
        <v>0</v>
      </c>
      <c r="I29" s="175">
        <f t="shared" ca="1" si="3"/>
        <v>16.603798000000001</v>
      </c>
      <c r="J29" s="177">
        <v>8.3298594380259701</v>
      </c>
      <c r="K29" s="149" t="str">
        <f t="shared" ca="1" si="4"/>
        <v>BBB+</v>
      </c>
      <c r="L29" s="149" t="str">
        <f t="shared" ca="1" si="0"/>
        <v>Baa1</v>
      </c>
      <c r="M29" s="149">
        <f t="shared" ca="1" si="5"/>
        <v>3.1665971987385699</v>
      </c>
      <c r="N29" s="179" t="s">
        <v>569</v>
      </c>
      <c r="O29" s="149">
        <f t="shared" ca="1" si="8"/>
        <v>41.575276542602801</v>
      </c>
      <c r="P29" s="149">
        <f t="shared" ca="1" si="2"/>
        <v>10.726366514057601</v>
      </c>
      <c r="Q29" s="149">
        <f t="shared" ca="1" si="6"/>
        <v>0.5863604512155689</v>
      </c>
    </row>
    <row r="30" spans="1:17" x14ac:dyDescent="0.25">
      <c r="A30" s="150">
        <f t="shared" si="1"/>
        <v>28</v>
      </c>
      <c r="B30" s="144" t="s">
        <v>526</v>
      </c>
      <c r="C30" t="s">
        <v>490</v>
      </c>
      <c r="D30" t="s">
        <v>491</v>
      </c>
      <c r="E30" s="144" t="s">
        <v>526</v>
      </c>
      <c r="F30" s="149">
        <f t="shared" ca="1" si="7"/>
        <v>1.779873</v>
      </c>
      <c r="G30" s="152">
        <v>1</v>
      </c>
      <c r="H30" s="152">
        <v>0</v>
      </c>
      <c r="I30" s="175">
        <f t="shared" ca="1" si="3"/>
        <v>6.8578489999999999</v>
      </c>
      <c r="J30" s="177">
        <v>3.9243706818663</v>
      </c>
      <c r="K30" s="149" t="str">
        <f t="shared" ca="1" si="4"/>
        <v>BBB</v>
      </c>
      <c r="L30" s="149" t="str">
        <f t="shared" ca="1" si="0"/>
        <v>Baa3</v>
      </c>
      <c r="M30" s="149">
        <f t="shared" ca="1" si="5"/>
        <v>3.0247553422264102</v>
      </c>
      <c r="N30" s="181" t="s">
        <v>389</v>
      </c>
      <c r="O30" s="149">
        <f t="shared" ca="1" si="8"/>
        <v>35.526331317109999</v>
      </c>
      <c r="P30" s="149">
        <f t="shared" ca="1" si="2"/>
        <v>9.8525589140266003</v>
      </c>
      <c r="Q30" s="149">
        <f t="shared" ca="1" si="6"/>
        <v>0.64321545254001855</v>
      </c>
    </row>
    <row r="31" spans="1:17" x14ac:dyDescent="0.25">
      <c r="A31" s="150">
        <f t="shared" si="1"/>
        <v>29</v>
      </c>
      <c r="B31" s="144" t="s">
        <v>527</v>
      </c>
      <c r="C31" t="s">
        <v>492</v>
      </c>
      <c r="D31" t="s">
        <v>493</v>
      </c>
      <c r="E31" s="144" t="s">
        <v>527</v>
      </c>
      <c r="F31" s="149">
        <f t="shared" ca="1" si="7"/>
        <v>2.3959999999999999</v>
      </c>
      <c r="G31" s="152">
        <v>1</v>
      </c>
      <c r="H31" s="152">
        <v>0</v>
      </c>
      <c r="I31" s="175">
        <f t="shared" ca="1" si="3"/>
        <v>7.6820000000000004</v>
      </c>
      <c r="J31" s="177">
        <v>4.8379928269548698</v>
      </c>
      <c r="K31" s="149" t="str">
        <f t="shared" ca="1" si="4"/>
        <v>BBB+</v>
      </c>
      <c r="L31" s="149" t="str">
        <f t="shared" ca="1" si="0"/>
        <v>A3</v>
      </c>
      <c r="M31" s="149">
        <f t="shared" ca="1" si="5"/>
        <v>2.60689655172414</v>
      </c>
      <c r="N31" s="179" t="s">
        <v>570</v>
      </c>
      <c r="O31" s="149">
        <f t="shared" ca="1" si="8"/>
        <v>42.893360798605599</v>
      </c>
      <c r="P31" s="149">
        <f t="shared" ca="1" si="2"/>
        <v>9.1462843219941892</v>
      </c>
      <c r="Q31" s="149">
        <f t="shared" ca="1" si="6"/>
        <v>0.76659686689191409</v>
      </c>
    </row>
    <row r="32" spans="1:17" x14ac:dyDescent="0.25">
      <c r="A32" s="150">
        <f t="shared" si="1"/>
        <v>30</v>
      </c>
      <c r="B32" s="144" t="s">
        <v>528</v>
      </c>
      <c r="C32" t="s">
        <v>494</v>
      </c>
      <c r="D32" t="s">
        <v>495</v>
      </c>
      <c r="E32" s="144" t="s">
        <v>528</v>
      </c>
      <c r="F32" s="149">
        <f t="shared" ca="1" si="7"/>
        <v>5.7830000000000004</v>
      </c>
      <c r="G32" s="152">
        <v>0.88421234653294134</v>
      </c>
      <c r="H32" s="152">
        <v>8.3071070378696182E-2</v>
      </c>
      <c r="I32" s="175">
        <f t="shared" ca="1" si="3"/>
        <v>25.532</v>
      </c>
      <c r="J32" s="177">
        <v>19.721306546653398</v>
      </c>
      <c r="K32" s="149" t="str">
        <f t="shared" ca="1" si="4"/>
        <v>A-</v>
      </c>
      <c r="L32" s="149" t="str">
        <f t="shared" ca="1" si="0"/>
        <v>Baa2</v>
      </c>
      <c r="M32" s="149">
        <f t="shared" ca="1" si="5"/>
        <v>2.7227533460803102</v>
      </c>
      <c r="N32" s="181" t="s">
        <v>731</v>
      </c>
      <c r="O32" s="149">
        <f t="shared" ca="1" si="8"/>
        <v>54.889804407823704</v>
      </c>
      <c r="P32" s="149">
        <f t="shared" ca="1" si="2"/>
        <v>-10.8365367014461</v>
      </c>
      <c r="Q32" s="149">
        <f t="shared" ca="1" si="6"/>
        <v>0.78882070903777435</v>
      </c>
    </row>
    <row r="33" spans="1:17" x14ac:dyDescent="0.25">
      <c r="A33" s="150">
        <f t="shared" si="1"/>
        <v>31</v>
      </c>
      <c r="B33" s="144" t="s">
        <v>549</v>
      </c>
      <c r="C33" s="151" t="s">
        <v>496</v>
      </c>
      <c r="D33" t="s">
        <v>497</v>
      </c>
      <c r="E33" s="144" t="s">
        <v>549</v>
      </c>
      <c r="F33" s="149">
        <f t="shared" ca="1" si="7"/>
        <v>9.7219999999999995</v>
      </c>
      <c r="G33" s="182" t="s">
        <v>552</v>
      </c>
      <c r="H33" s="152" t="s">
        <v>553</v>
      </c>
      <c r="I33" s="175">
        <f t="shared" ca="1" si="3"/>
        <v>34.567</v>
      </c>
      <c r="J33" s="177">
        <v>32.996562954196698</v>
      </c>
      <c r="K33" s="149" t="str">
        <f t="shared" ca="1" si="4"/>
        <v>BBB+</v>
      </c>
      <c r="L33" s="149" t="str">
        <f t="shared" ca="1" si="0"/>
        <v/>
      </c>
      <c r="M33" s="149">
        <f t="shared" ca="1" si="5"/>
        <v>-1.421926910299</v>
      </c>
      <c r="N33" s="181" t="s">
        <v>732</v>
      </c>
      <c r="O33" s="149">
        <f t="shared" ca="1" si="8"/>
        <v>42.340175953079203</v>
      </c>
      <c r="P33" s="149">
        <f t="shared" ca="1" si="2"/>
        <v>-4.2190933506958599</v>
      </c>
      <c r="Q33" s="149">
        <f t="shared" ca="1" si="6"/>
        <v>0.96764114235180931</v>
      </c>
    </row>
    <row r="34" spans="1:17" x14ac:dyDescent="0.25">
      <c r="A34" s="150">
        <f t="shared" si="1"/>
        <v>32</v>
      </c>
      <c r="B34" s="144" t="s">
        <v>529</v>
      </c>
      <c r="C34" t="s">
        <v>498</v>
      </c>
      <c r="D34" t="s">
        <v>103</v>
      </c>
      <c r="E34" s="144" t="s">
        <v>529</v>
      </c>
      <c r="F34" s="149">
        <f t="shared" ca="1" si="7"/>
        <v>12.856999999999999</v>
      </c>
      <c r="G34" s="182">
        <v>0.41</v>
      </c>
      <c r="H34" s="152">
        <v>0.48</v>
      </c>
      <c r="I34" s="175">
        <f t="shared" ca="1" si="3"/>
        <v>44.488</v>
      </c>
      <c r="J34" s="177">
        <v>48.676990060847693</v>
      </c>
      <c r="K34" s="149" t="str">
        <f t="shared" ca="1" si="4"/>
        <v>BBB+</v>
      </c>
      <c r="L34" s="149" t="str">
        <f t="shared" ca="1" si="0"/>
        <v>Baa2</v>
      </c>
      <c r="M34" s="149" t="str">
        <f t="shared" ca="1" si="5"/>
        <v>NA</v>
      </c>
      <c r="N34" s="180" t="s">
        <v>571</v>
      </c>
      <c r="O34" s="149">
        <f t="shared" ca="1" si="8"/>
        <v>47.459807073954998</v>
      </c>
      <c r="P34" s="149">
        <f t="shared" ca="1" si="2"/>
        <v>5.73273054109257</v>
      </c>
      <c r="Q34" s="149">
        <f t="shared" ca="1" si="6"/>
        <v>0.92069207605159253</v>
      </c>
    </row>
    <row r="35" spans="1:17" x14ac:dyDescent="0.25">
      <c r="A35" s="150">
        <f t="shared" si="1"/>
        <v>33</v>
      </c>
      <c r="B35" s="144" t="s">
        <v>530</v>
      </c>
      <c r="C35" s="151" t="s">
        <v>719</v>
      </c>
      <c r="D35" s="151" t="s">
        <v>720</v>
      </c>
      <c r="E35" s="144" t="s">
        <v>530</v>
      </c>
      <c r="F35" s="149">
        <f t="shared" ca="1" si="7"/>
        <v>2.2160000000000002</v>
      </c>
      <c r="G35" s="152">
        <v>0.81469302989659498</v>
      </c>
      <c r="H35" s="152">
        <v>0.18950374248258556</v>
      </c>
      <c r="I35" s="175">
        <f t="shared" ca="1" si="3"/>
        <v>11.868</v>
      </c>
      <c r="J35" s="177">
        <v>72.826973551578803</v>
      </c>
      <c r="K35" s="149" t="str">
        <f t="shared" ca="1" si="4"/>
        <v>BBB</v>
      </c>
      <c r="L35" s="149" t="str">
        <f t="shared" ca="1" si="0"/>
        <v>Baa1</v>
      </c>
      <c r="M35" s="149">
        <f t="shared" ca="1" si="5"/>
        <v>1.9019607843137301</v>
      </c>
      <c r="N35" s="181" t="s">
        <v>572</v>
      </c>
      <c r="O35" s="149">
        <f t="shared" ca="1" si="8"/>
        <v>19.9237887860642</v>
      </c>
      <c r="P35" s="149">
        <f t="shared" ca="1" si="2"/>
        <v>2.4966829250060698</v>
      </c>
      <c r="Q35" s="149">
        <f t="shared" ca="1" si="6"/>
        <v>6.6074191209924518</v>
      </c>
    </row>
    <row r="36" spans="1:17" x14ac:dyDescent="0.25">
      <c r="A36" s="150">
        <f t="shared" si="1"/>
        <v>34</v>
      </c>
      <c r="B36" s="144" t="s">
        <v>531</v>
      </c>
      <c r="C36" s="151" t="s">
        <v>550</v>
      </c>
      <c r="D36" s="151" t="s">
        <v>531</v>
      </c>
      <c r="E36" s="144" t="s">
        <v>531</v>
      </c>
      <c r="F36" s="149">
        <f t="shared" ca="1" si="7"/>
        <v>8.3160000000000007</v>
      </c>
      <c r="G36" s="152">
        <v>0.59018425596033131</v>
      </c>
      <c r="H36" s="152">
        <v>0.23099209718540997</v>
      </c>
      <c r="I36" s="175">
        <f t="shared" ca="1" si="3"/>
        <v>27.078600000000002</v>
      </c>
      <c r="J36" s="177">
        <v>29.606686097677297</v>
      </c>
      <c r="K36" s="149" t="str">
        <f t="shared" ca="1" si="4"/>
        <v>A-</v>
      </c>
      <c r="L36" s="149" t="str">
        <f t="shared" ca="1" si="0"/>
        <v>Baa1</v>
      </c>
      <c r="M36" s="149">
        <f t="shared" ca="1" si="5"/>
        <v>3.5884076166562</v>
      </c>
      <c r="N36" s="181" t="s">
        <v>573</v>
      </c>
      <c r="O36" s="149">
        <f t="shared" ca="1" si="8"/>
        <v>40.818066890582799</v>
      </c>
      <c r="P36" s="149">
        <f t="shared" ca="1" si="2"/>
        <v>11.806557936011799</v>
      </c>
      <c r="Q36" s="149">
        <f t="shared" ca="1" si="6"/>
        <v>1.1073632789131327</v>
      </c>
    </row>
    <row r="37" spans="1:17" x14ac:dyDescent="0.25">
      <c r="A37" s="150">
        <f t="shared" si="1"/>
        <v>35</v>
      </c>
      <c r="B37" s="144" t="s">
        <v>532</v>
      </c>
      <c r="C37" s="151" t="s">
        <v>551</v>
      </c>
      <c r="D37" s="151" t="s">
        <v>532</v>
      </c>
      <c r="E37" s="144" t="s">
        <v>532</v>
      </c>
      <c r="F37" s="149">
        <f t="shared" ca="1" si="7"/>
        <v>13.430999999999999</v>
      </c>
      <c r="G37" s="152">
        <v>0.83425780464742272</v>
      </c>
      <c r="H37" s="152">
        <v>0.1587360677829813</v>
      </c>
      <c r="I37" s="175">
        <f t="shared" ca="1" si="3"/>
        <v>46.747999999999998</v>
      </c>
      <c r="J37" s="177">
        <v>38.296322738624198</v>
      </c>
      <c r="K37" s="177"/>
      <c r="L37" s="149" t="str">
        <f t="shared" ca="1" si="0"/>
        <v>Baa1</v>
      </c>
      <c r="M37" s="149">
        <f t="shared" ca="1" si="5"/>
        <v>2.61638954869359</v>
      </c>
      <c r="N37" s="180" t="s">
        <v>574</v>
      </c>
      <c r="O37" s="149">
        <f t="shared" ca="1" si="8"/>
        <v>38.624443344878799</v>
      </c>
      <c r="P37" s="149">
        <f t="shared" ca="1" si="2"/>
        <v>10.690050454762201</v>
      </c>
      <c r="Q37" s="149">
        <f t="shared" ca="1" si="6"/>
        <v>0.94745974118318155</v>
      </c>
    </row>
    <row r="38" spans="1:17" x14ac:dyDescent="0.25">
      <c r="Q38" s="176"/>
    </row>
    <row r="39" spans="1:17" x14ac:dyDescent="0.25">
      <c r="Q39" s="176"/>
    </row>
    <row r="40" spans="1:17" x14ac:dyDescent="0.25">
      <c r="Q40" s="176"/>
    </row>
    <row r="41" spans="1:17" x14ac:dyDescent="0.25">
      <c r="Q41" s="176"/>
    </row>
    <row r="42" spans="1:17" x14ac:dyDescent="0.25">
      <c r="E42" t="s">
        <v>725</v>
      </c>
    </row>
    <row r="43" spans="1:17" ht="16.5" thickBot="1" x14ac:dyDescent="0.3">
      <c r="E43" s="144" t="s">
        <v>504</v>
      </c>
      <c r="G43" s="152">
        <v>0.56205619018215502</v>
      </c>
      <c r="H43" s="152">
        <v>0.22738499536894102</v>
      </c>
    </row>
    <row r="44" spans="1:17" x14ac:dyDescent="0.25">
      <c r="E44" s="146" t="s">
        <v>505</v>
      </c>
      <c r="G44" s="182">
        <v>0.43212617913274931</v>
      </c>
      <c r="H44" s="152">
        <v>0.1828262451118515</v>
      </c>
    </row>
    <row r="45" spans="1:17" x14ac:dyDescent="0.25">
      <c r="E45" s="147" t="s">
        <v>506</v>
      </c>
      <c r="G45" s="182">
        <v>0.45055076628352492</v>
      </c>
      <c r="H45" s="152">
        <v>0.51915708812260541</v>
      </c>
    </row>
    <row r="46" spans="1:17" x14ac:dyDescent="0.25">
      <c r="E46" s="147" t="s">
        <v>510</v>
      </c>
      <c r="G46" s="182">
        <v>0.38900026730820636</v>
      </c>
      <c r="H46" s="152">
        <v>0.10378241112002139</v>
      </c>
    </row>
    <row r="47" spans="1:17" x14ac:dyDescent="0.25">
      <c r="E47" s="144" t="s">
        <v>516</v>
      </c>
      <c r="G47" s="152">
        <v>0.91092652077896008</v>
      </c>
      <c r="H47" s="152">
        <v>3.3537442280666532E-2</v>
      </c>
    </row>
    <row r="48" spans="1:17" x14ac:dyDescent="0.25">
      <c r="E48" s="144" t="s">
        <v>517</v>
      </c>
      <c r="G48" s="152">
        <v>1</v>
      </c>
      <c r="H48" s="152">
        <v>0</v>
      </c>
    </row>
    <row r="49" spans="5:8" x14ac:dyDescent="0.25">
      <c r="E49" s="144" t="s">
        <v>524</v>
      </c>
      <c r="G49" s="182">
        <v>0.40132297943591644</v>
      </c>
      <c r="H49" s="152">
        <v>0</v>
      </c>
    </row>
    <row r="50" spans="5:8" x14ac:dyDescent="0.25">
      <c r="E50" s="144" t="s">
        <v>526</v>
      </c>
    </row>
    <row r="51" spans="5:8" x14ac:dyDescent="0.25">
      <c r="E51" s="144" t="s">
        <v>528</v>
      </c>
    </row>
    <row r="52" spans="5:8" x14ac:dyDescent="0.25">
      <c r="E52" s="144" t="s">
        <v>549</v>
      </c>
      <c r="G52" s="182" t="s">
        <v>552</v>
      </c>
      <c r="H52" s="152" t="s">
        <v>553</v>
      </c>
    </row>
    <row r="53" spans="5:8" x14ac:dyDescent="0.25">
      <c r="E53" s="144" t="s">
        <v>529</v>
      </c>
      <c r="G53" s="182">
        <v>0.41</v>
      </c>
      <c r="H53" s="152">
        <v>0.48</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4921-5C18-4EC4-8D15-DB8DD172F1CD}">
  <sheetPr codeName="Sheet42">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81</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PacifiCorp</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_xll.SNL.Clients.Office.Excel.Functions.SNLTable(1,PacificCorp!F20:G20,PacificCorp!C24:C35,PacificCorp!F21:G21,,"Options:Curr=USD,Mag=SNLstandard,ConvMethod=SNLrecommended")</f>
        <v>SNLTable</v>
      </c>
      <c r="D20" s="10"/>
      <c r="E20" s="10"/>
      <c r="F20" s="22">
        <f>VLOOKUP(V40,S:T,2,FALSE)</f>
        <v>4001587</v>
      </c>
      <c r="G20" s="51">
        <f>F20</f>
        <v>4001587</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390</v>
      </c>
      <c r="G24" s="73" t="s">
        <v>384</v>
      </c>
      <c r="H24" s="129"/>
      <c r="I24"/>
      <c r="J24"/>
      <c r="K24"/>
      <c r="L24"/>
      <c r="M24"/>
      <c r="N24"/>
      <c r="O24"/>
      <c r="P24" s="10"/>
      <c r="V24" t="str">
        <f>SUBSTITUTE(Company_Name,"&amp;","&amp;amp;")</f>
        <v>PacifiCorp</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42969</v>
      </c>
      <c r="G26" s="78">
        <v>43271</v>
      </c>
      <c r="H26" s="130"/>
      <c r="I26" s="10"/>
      <c r="J26"/>
      <c r="K26"/>
      <c r="L26"/>
      <c r="M26"/>
      <c r="N26" s="4"/>
      <c r="O26" s="4"/>
      <c r="P26" s="44"/>
      <c r="Q26" s="44"/>
    </row>
    <row r="27" spans="3:27" ht="11.25" customHeight="1" x14ac:dyDescent="0.2">
      <c r="C27" s="39">
        <v>44949</v>
      </c>
      <c r="D27" s="2" t="s">
        <v>131</v>
      </c>
      <c r="E27"/>
      <c r="F27" s="24" t="s">
        <v>374</v>
      </c>
      <c r="G27" s="52" t="s">
        <v>384</v>
      </c>
      <c r="H27" s="129"/>
      <c r="I27"/>
      <c r="J27"/>
      <c r="K27"/>
      <c r="L27"/>
      <c r="M27"/>
      <c r="N27"/>
      <c r="O27"/>
      <c r="P27" s="10"/>
    </row>
    <row r="28" spans="3:27" ht="11.25" customHeight="1" x14ac:dyDescent="0.2">
      <c r="C28" s="39">
        <v>44950</v>
      </c>
      <c r="D28" s="3" t="s">
        <v>127</v>
      </c>
      <c r="E28"/>
      <c r="F28" s="24" t="s">
        <v>376</v>
      </c>
      <c r="G28" s="52" t="s">
        <v>182</v>
      </c>
      <c r="H28" s="129"/>
      <c r="I28"/>
      <c r="J28"/>
      <c r="K28"/>
      <c r="L28"/>
      <c r="M28"/>
      <c r="N28"/>
      <c r="O28"/>
      <c r="P28" s="10"/>
    </row>
    <row r="29" spans="3:27" ht="11.25" customHeight="1" x14ac:dyDescent="0.2">
      <c r="C29" s="48">
        <v>44952</v>
      </c>
      <c r="D29" s="76" t="s">
        <v>126</v>
      </c>
      <c r="E29" s="61"/>
      <c r="F29" s="77">
        <v>41177</v>
      </c>
      <c r="G29" s="78">
        <v>43271</v>
      </c>
      <c r="H29" s="130"/>
      <c r="I29"/>
      <c r="J29"/>
      <c r="K29"/>
      <c r="L29"/>
      <c r="M29"/>
      <c r="N29"/>
      <c r="O29"/>
      <c r="P29" s="10"/>
    </row>
    <row r="30" spans="3:27" ht="11.25" customHeight="1" x14ac:dyDescent="0.2">
      <c r="C30" s="39">
        <v>44965</v>
      </c>
      <c r="D30" s="2" t="s">
        <v>132</v>
      </c>
      <c r="E30"/>
      <c r="F30" s="24" t="s">
        <v>392</v>
      </c>
      <c r="G30" s="52" t="s">
        <v>391</v>
      </c>
      <c r="H30" s="129"/>
      <c r="I30"/>
      <c r="J30"/>
      <c r="K30"/>
      <c r="L30"/>
      <c r="M30"/>
      <c r="N30"/>
      <c r="O30"/>
      <c r="P30" s="10"/>
      <c r="Q30" s="44"/>
      <c r="R30" s="4"/>
      <c r="S30" s="113" t="s">
        <v>214</v>
      </c>
    </row>
    <row r="31" spans="3:27" ht="11.25" customHeight="1" x14ac:dyDescent="0.2">
      <c r="C31" s="39">
        <v>44966</v>
      </c>
      <c r="D31" s="3" t="s">
        <v>127</v>
      </c>
      <c r="E31"/>
      <c r="F31" s="24" t="s">
        <v>285</v>
      </c>
      <c r="G31" s="52" t="s">
        <v>182</v>
      </c>
      <c r="H31" s="129"/>
      <c r="I31"/>
      <c r="J31"/>
      <c r="K31"/>
      <c r="L31"/>
      <c r="M31"/>
      <c r="N31"/>
      <c r="O31"/>
      <c r="P31" s="10"/>
      <c r="S31" s="2" t="s">
        <v>215</v>
      </c>
    </row>
    <row r="32" spans="3:27" ht="11.25" customHeight="1" x14ac:dyDescent="0.2">
      <c r="C32" s="39">
        <v>44968</v>
      </c>
      <c r="D32" s="76" t="s">
        <v>126</v>
      </c>
      <c r="E32" s="61"/>
      <c r="F32" s="77">
        <v>42419</v>
      </c>
      <c r="G32" s="78">
        <v>43271</v>
      </c>
      <c r="H32" s="130"/>
      <c r="I32"/>
      <c r="J32"/>
      <c r="K32"/>
      <c r="L32"/>
      <c r="M32"/>
      <c r="N32"/>
      <c r="O32"/>
      <c r="P32" s="10"/>
    </row>
    <row r="33" spans="3:24" ht="11.25" customHeight="1" x14ac:dyDescent="0.2">
      <c r="C33" s="39">
        <v>44945</v>
      </c>
      <c r="D33" s="2" t="s">
        <v>133</v>
      </c>
      <c r="E33"/>
      <c r="F33" s="24" t="s">
        <v>394</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42419</v>
      </c>
      <c r="G35" s="53">
        <v>43271</v>
      </c>
      <c r="H35" s="130"/>
      <c r="I35" s="10"/>
      <c r="J35"/>
      <c r="K35"/>
      <c r="L35"/>
      <c r="M35"/>
      <c r="N35"/>
      <c r="O35"/>
      <c r="P35" s="10"/>
    </row>
    <row r="36" spans="3:24" ht="11.25" hidden="1" customHeight="1" outlineLevel="1" x14ac:dyDescent="0.2">
      <c r="C36" s="12" t="str">
        <f>_xll.SNL.Clients.Office.Excel.Functions.SNLTable(1,PacificCorp!F36:J36,PacificCorp!C41:C113,PacificCorp!F37:J37,,"Options:Curr=USD,Mag=SNLstandard,ConvMethod=SNLrecommended")</f>
        <v>SNLTable</v>
      </c>
      <c r="E36"/>
      <c r="F36" s="11">
        <f>F20</f>
        <v>4001587</v>
      </c>
      <c r="G36" s="54">
        <f>F20</f>
        <v>4001587</v>
      </c>
      <c r="H36" s="11">
        <f>F20</f>
        <v>4001587</v>
      </c>
      <c r="I36" s="11">
        <f>F20</f>
        <v>4001587</v>
      </c>
      <c r="J36" s="11">
        <f>F20</f>
        <v>4001587</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PacifiCorp</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53.096539162112897</v>
      </c>
      <c r="G42" s="55">
        <v>51.217469004802901</v>
      </c>
      <c r="H42" s="31">
        <v>51.888533464566898</v>
      </c>
      <c r="I42" s="14">
        <v>52.475578750167301</v>
      </c>
      <c r="J42" s="14">
        <v>51.521145975443403</v>
      </c>
      <c r="K42"/>
      <c r="L42"/>
      <c r="M42"/>
      <c r="N42"/>
      <c r="O42"/>
      <c r="P42" s="10"/>
      <c r="S42" s="25" t="s">
        <v>336</v>
      </c>
      <c r="T42" s="25">
        <v>4056935</v>
      </c>
      <c r="V42" s="8" t="str">
        <f>_xll.SNL.Clients.Office.Excel.Functions.SNLTable(1,PacificCorp!X42,PacificCorp!W48:W56,PacificCorp!X43,,"Options:Curr=USD,Mag=SNLstandard,ConvMethod=SNLrecommended")</f>
        <v>SNLTable</v>
      </c>
      <c r="W42" s="3"/>
      <c r="X42" s="7">
        <f>F36</f>
        <v>4001587</v>
      </c>
    </row>
    <row r="43" spans="3:24" ht="11.25" customHeight="1" x14ac:dyDescent="0.2">
      <c r="C43" s="39">
        <v>18869</v>
      </c>
      <c r="D43" s="3" t="s">
        <v>197</v>
      </c>
      <c r="E43"/>
      <c r="F43" s="14">
        <v>1.0714668381013599E-2</v>
      </c>
      <c r="G43" s="55">
        <v>1.1169440411035399E-2</v>
      </c>
      <c r="H43" s="31">
        <v>1.2303149606299199E-2</v>
      </c>
      <c r="I43" s="14">
        <v>1.3381506757660901E-2</v>
      </c>
      <c r="J43" s="14">
        <v>1.36425648021828E-2</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46.892746169506097</v>
      </c>
      <c r="G44" s="55">
        <v>48.771361554786097</v>
      </c>
      <c r="H44" s="31">
        <v>48.099163385826799</v>
      </c>
      <c r="I44" s="14">
        <v>47.511039743075102</v>
      </c>
      <c r="J44" s="14">
        <v>48.4652114597544</v>
      </c>
      <c r="K44"/>
      <c r="L44"/>
      <c r="M44"/>
      <c r="N44"/>
      <c r="O44"/>
      <c r="P44" s="10"/>
      <c r="S44" s="25" t="s">
        <v>409</v>
      </c>
      <c r="T44" s="25">
        <v>4024697</v>
      </c>
      <c r="V44" s="3"/>
      <c r="W44" s="3"/>
      <c r="X44" s="7">
        <v>1</v>
      </c>
    </row>
    <row r="45" spans="3:24" ht="11.25" customHeight="1" x14ac:dyDescent="0.2">
      <c r="C45" s="39">
        <v>18861</v>
      </c>
      <c r="D45" s="3" t="s">
        <v>164</v>
      </c>
      <c r="E45"/>
      <c r="F45" s="14">
        <v>46.030215364834497</v>
      </c>
      <c r="G45" s="55">
        <v>45.850552887300303</v>
      </c>
      <c r="H45" s="31">
        <v>47.034940944881903</v>
      </c>
      <c r="I45" s="14">
        <v>44.921718185467697</v>
      </c>
      <c r="J45" s="14">
        <v>43.908594815825403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2.63488372093023</v>
      </c>
      <c r="G47" s="55">
        <v>2.1690140845070398</v>
      </c>
      <c r="H47" s="14">
        <v>2.67331670822943</v>
      </c>
      <c r="I47" s="14">
        <v>2.7369791666666701</v>
      </c>
      <c r="J47" s="14">
        <v>3.7795275590551198</v>
      </c>
      <c r="K47"/>
      <c r="L47"/>
      <c r="M47"/>
      <c r="N47"/>
      <c r="O47"/>
      <c r="P47" s="10"/>
      <c r="S47" s="25" t="s">
        <v>216</v>
      </c>
      <c r="T47" s="25">
        <v>4056955</v>
      </c>
      <c r="V47" s="3"/>
      <c r="W47" s="3"/>
      <c r="X47" s="7"/>
    </row>
    <row r="48" spans="3:24" ht="11.25" customHeight="1" x14ac:dyDescent="0.2">
      <c r="C48" s="39">
        <v>18778</v>
      </c>
      <c r="D48" s="3" t="s">
        <v>198</v>
      </c>
      <c r="E48"/>
      <c r="F48" s="14">
        <v>2.63488372093023</v>
      </c>
      <c r="G48" s="55">
        <v>2.1690140845070398</v>
      </c>
      <c r="H48" s="14">
        <v>2.67331670822943</v>
      </c>
      <c r="I48" s="14">
        <v>2.7369791666666701</v>
      </c>
      <c r="J48" s="14">
        <v>3.7795275590551198</v>
      </c>
      <c r="K48" s="4"/>
      <c r="L48" s="4"/>
      <c r="M48" s="4"/>
      <c r="N48" s="4"/>
      <c r="O48" s="4"/>
      <c r="P48" s="44"/>
      <c r="Q48" s="44"/>
      <c r="S48" s="25" t="s">
        <v>5</v>
      </c>
      <c r="T48" s="25">
        <v>4022309</v>
      </c>
      <c r="V48" s="17" t="s">
        <v>175</v>
      </c>
      <c r="W48" s="114">
        <v>7597</v>
      </c>
      <c r="X48" s="20">
        <v>158000</v>
      </c>
    </row>
    <row r="49" spans="3:28" ht="11.25" customHeight="1" x14ac:dyDescent="0.2">
      <c r="C49" s="39">
        <v>7270</v>
      </c>
      <c r="D49" s="3" t="s">
        <v>149</v>
      </c>
      <c r="E49"/>
      <c r="F49" s="14">
        <v>5.6724137931034502</v>
      </c>
      <c r="G49" s="55">
        <v>5.9550264550264496</v>
      </c>
      <c r="H49" s="14">
        <v>5.8931506849315101</v>
      </c>
      <c r="I49" s="14">
        <v>5.7049180327868898</v>
      </c>
      <c r="J49" s="14">
        <v>6.2</v>
      </c>
      <c r="K49"/>
      <c r="L49"/>
      <c r="M49"/>
      <c r="N49"/>
      <c r="O49"/>
      <c r="P49" s="10"/>
      <c r="S49" s="25" t="s">
        <v>6</v>
      </c>
      <c r="T49" s="25">
        <v>4057038</v>
      </c>
      <c r="V49" s="17" t="s">
        <v>176</v>
      </c>
      <c r="W49" s="114">
        <v>7598</v>
      </c>
      <c r="X49" s="20">
        <v>451000</v>
      </c>
    </row>
    <row r="50" spans="3:28" ht="11.25" customHeight="1" x14ac:dyDescent="0.2">
      <c r="C50" s="39">
        <v>11512</v>
      </c>
      <c r="D50" s="3" t="s">
        <v>199</v>
      </c>
      <c r="E50"/>
      <c r="F50" s="14">
        <v>5.6724137931034502</v>
      </c>
      <c r="G50" s="55">
        <v>5.9550264550264496</v>
      </c>
      <c r="H50" s="14">
        <v>5.8931506849315101</v>
      </c>
      <c r="I50" s="14">
        <v>5.7049180327868898</v>
      </c>
      <c r="J50" s="14">
        <v>6.2</v>
      </c>
      <c r="K50"/>
      <c r="L50"/>
      <c r="M50"/>
      <c r="N50"/>
      <c r="O50"/>
      <c r="P50" s="10"/>
      <c r="S50" s="25" t="s">
        <v>270</v>
      </c>
      <c r="T50" s="25">
        <v>4135391</v>
      </c>
      <c r="V50" s="18" t="s">
        <v>177</v>
      </c>
      <c r="W50" s="115">
        <v>7599</v>
      </c>
      <c r="X50" s="20">
        <v>593000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304000</v>
      </c>
    </row>
    <row r="52" spans="3:28" ht="11.25" customHeight="1" x14ac:dyDescent="0.2">
      <c r="C52" s="39">
        <v>18788</v>
      </c>
      <c r="D52" s="3" t="s">
        <v>211</v>
      </c>
      <c r="E52"/>
      <c r="F52" s="14">
        <v>3.8173035171515401</v>
      </c>
      <c r="G52" s="55">
        <v>3.6970235450910698</v>
      </c>
      <c r="H52" s="14">
        <v>3.5482333798233401</v>
      </c>
      <c r="I52" s="14">
        <v>3.3820641762452102</v>
      </c>
      <c r="J52" s="14">
        <v>3.0858761987794199</v>
      </c>
      <c r="K52"/>
      <c r="L52"/>
      <c r="M52"/>
      <c r="N52"/>
      <c r="O52"/>
      <c r="P52" s="10"/>
      <c r="S52" s="25" t="s">
        <v>7</v>
      </c>
      <c r="T52" s="25">
        <v>4007308</v>
      </c>
      <c r="V52" s="19" t="s">
        <v>179</v>
      </c>
      <c r="W52" s="114">
        <v>7601</v>
      </c>
      <c r="X52" s="20">
        <v>102000</v>
      </c>
    </row>
    <row r="53" spans="3:28" ht="11.25" customHeight="1" x14ac:dyDescent="0.2">
      <c r="C53" s="39">
        <v>18794</v>
      </c>
      <c r="D53" s="3" t="s">
        <v>200</v>
      </c>
      <c r="E53"/>
      <c r="F53" s="14">
        <v>5.5295566502463096</v>
      </c>
      <c r="G53" s="55">
        <v>5.1507936507936503</v>
      </c>
      <c r="H53" s="14">
        <v>5.2054794520547896</v>
      </c>
      <c r="I53" s="14">
        <v>5.3934426229508201</v>
      </c>
      <c r="J53" s="14">
        <v>5.4486486486486498</v>
      </c>
      <c r="K53"/>
      <c r="L53"/>
      <c r="M53"/>
      <c r="N53"/>
      <c r="O53"/>
      <c r="P53" s="10"/>
      <c r="S53" s="25" t="s">
        <v>218</v>
      </c>
      <c r="T53" s="25">
        <v>4272394</v>
      </c>
      <c r="V53" s="17" t="s">
        <v>180</v>
      </c>
      <c r="W53" s="114">
        <v>7602</v>
      </c>
      <c r="X53" s="20">
        <v>7210000</v>
      </c>
    </row>
    <row r="54" spans="3:28" ht="11.25" customHeight="1" x14ac:dyDescent="0.2">
      <c r="C54" s="39">
        <v>18792</v>
      </c>
      <c r="D54" s="3" t="s">
        <v>201</v>
      </c>
      <c r="E54"/>
      <c r="F54" s="14">
        <v>21.214275558083301</v>
      </c>
      <c r="G54" s="55">
        <v>19.4544580629656</v>
      </c>
      <c r="H54" s="14">
        <v>20.583707294703402</v>
      </c>
      <c r="I54" s="14">
        <v>23.011293234679801</v>
      </c>
      <c r="J54" s="14">
        <v>23.379008334510502</v>
      </c>
      <c r="K54"/>
      <c r="L54"/>
      <c r="M54"/>
      <c r="N54"/>
      <c r="O54"/>
      <c r="P54" s="10"/>
      <c r="S54" s="25" t="s">
        <v>8</v>
      </c>
      <c r="T54" s="25">
        <v>4006321</v>
      </c>
      <c r="V54" s="26" t="s">
        <v>184</v>
      </c>
      <c r="W54" s="116"/>
      <c r="X54" s="20"/>
    </row>
    <row r="55" spans="3:28" ht="11.25" customHeight="1" x14ac:dyDescent="0.2">
      <c r="C55" s="39">
        <v>11576</v>
      </c>
      <c r="D55" s="3" t="s">
        <v>202</v>
      </c>
      <c r="E55"/>
      <c r="F55" s="14">
        <v>5.4433497536945801</v>
      </c>
      <c r="G55" s="55">
        <v>5.1878306878306901</v>
      </c>
      <c r="H55" s="14">
        <v>5.2383561643835597</v>
      </c>
      <c r="I55" s="14">
        <v>5.94808743169399</v>
      </c>
      <c r="J55" s="14">
        <v>5.3297297297297304</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81</v>
      </c>
    </row>
    <row r="57" spans="3:28" ht="11.25" customHeight="1" x14ac:dyDescent="0.2">
      <c r="C57" s="39">
        <v>6419</v>
      </c>
      <c r="D57" s="3" t="s">
        <v>165</v>
      </c>
      <c r="E57"/>
      <c r="F57" s="14">
        <v>1.17876712328767</v>
      </c>
      <c r="G57" s="55">
        <v>0.81662198391420904</v>
      </c>
      <c r="H57" s="14">
        <v>0.94852941176470595</v>
      </c>
      <c r="I57" s="14">
        <v>0.89702970297029705</v>
      </c>
      <c r="J57" s="14">
        <v>0.81323438466295594</v>
      </c>
      <c r="K57"/>
      <c r="L57"/>
      <c r="M57"/>
      <c r="N57"/>
      <c r="O57"/>
      <c r="P57" s="10"/>
      <c r="S57" s="25" t="s">
        <v>339</v>
      </c>
      <c r="T57" s="25">
        <v>4963960</v>
      </c>
    </row>
    <row r="58" spans="3:28" ht="11.25" customHeight="1" x14ac:dyDescent="0.2">
      <c r="C58" s="39">
        <v>4963</v>
      </c>
      <c r="D58" s="3" t="s">
        <v>203</v>
      </c>
      <c r="E58"/>
      <c r="F58" s="14">
        <v>0.88298194290325804</v>
      </c>
      <c r="G58" s="55">
        <v>0.95203314073912604</v>
      </c>
      <c r="H58" s="14">
        <v>0.92675121488680801</v>
      </c>
      <c r="I58" s="14">
        <v>0.90516252390057395</v>
      </c>
      <c r="J58" s="14">
        <v>0.94043679682329595</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158000</v>
      </c>
      <c r="G61" s="56">
        <v>520000</v>
      </c>
      <c r="H61" s="13">
        <v>171000</v>
      </c>
      <c r="I61" s="13">
        <v>387000</v>
      </c>
      <c r="J61" s="13">
        <v>668000</v>
      </c>
      <c r="K61"/>
      <c r="L61"/>
      <c r="M61"/>
      <c r="N61"/>
      <c r="O61"/>
      <c r="P61" s="10"/>
      <c r="S61" s="25" t="s">
        <v>410</v>
      </c>
      <c r="T61" s="25">
        <v>4086899</v>
      </c>
      <c r="V61" s="28" t="s">
        <v>149</v>
      </c>
      <c r="X61" s="27">
        <f>IF(ISNUMBER(F49),F49,NA())</f>
        <v>5.6724137931034502</v>
      </c>
      <c r="Y61" s="27">
        <f>IF(ISNUMBER(G49),G49,NA())</f>
        <v>5.9550264550264496</v>
      </c>
      <c r="Z61" s="27">
        <f>IF(ISNUMBER(H49),H49,NA())</f>
        <v>5.8931506849315101</v>
      </c>
      <c r="AA61" s="27">
        <f>IF(ISNUMBER(I49),I49,NA())</f>
        <v>5.7049180327868898</v>
      </c>
      <c r="AB61" s="27">
        <f>IF(ISNUMBER(J49),J49,NA())</f>
        <v>6.2</v>
      </c>
    </row>
    <row r="62" spans="3:28" ht="11.25" customHeight="1" x14ac:dyDescent="0.2">
      <c r="C62" s="39">
        <v>7598</v>
      </c>
      <c r="D62" s="3" t="s">
        <v>205</v>
      </c>
      <c r="E62"/>
      <c r="F62" s="13">
        <v>451000</v>
      </c>
      <c r="G62" s="56">
        <v>608000</v>
      </c>
      <c r="H62" s="13">
        <v>427000</v>
      </c>
      <c r="I62" s="13">
        <v>45000</v>
      </c>
      <c r="J62" s="13">
        <v>354000</v>
      </c>
      <c r="K62"/>
      <c r="L62"/>
      <c r="M62"/>
      <c r="N62"/>
      <c r="O62"/>
      <c r="P62" s="10"/>
      <c r="S62" s="25" t="s">
        <v>11</v>
      </c>
      <c r="T62" s="25">
        <v>4056975</v>
      </c>
      <c r="V62" s="118" t="s">
        <v>188</v>
      </c>
    </row>
    <row r="63" spans="3:28" ht="11.25" customHeight="1" x14ac:dyDescent="0.2">
      <c r="C63" s="39">
        <v>7599</v>
      </c>
      <c r="D63" s="3" t="s">
        <v>206</v>
      </c>
      <c r="E63"/>
      <c r="F63" s="13">
        <v>593000</v>
      </c>
      <c r="G63" s="56">
        <v>451000</v>
      </c>
      <c r="H63" s="13">
        <v>608000</v>
      </c>
      <c r="I63" s="13">
        <v>430000</v>
      </c>
      <c r="J63" s="13">
        <v>41000</v>
      </c>
      <c r="K63"/>
      <c r="L63"/>
      <c r="M63"/>
      <c r="N63"/>
      <c r="O63"/>
      <c r="P63" s="10"/>
      <c r="S63" s="25" t="s">
        <v>271</v>
      </c>
      <c r="T63" s="25">
        <v>4098671</v>
      </c>
      <c r="V63" s="28" t="s">
        <v>189</v>
      </c>
    </row>
    <row r="64" spans="3:28" ht="11.25" customHeight="1" x14ac:dyDescent="0.2">
      <c r="C64" s="39">
        <v>7600</v>
      </c>
      <c r="D64" s="3" t="s">
        <v>207</v>
      </c>
      <c r="E64"/>
      <c r="F64" s="13">
        <v>304000</v>
      </c>
      <c r="G64" s="56">
        <v>593000</v>
      </c>
      <c r="H64" s="13">
        <v>451000</v>
      </c>
      <c r="I64" s="13">
        <v>610000</v>
      </c>
      <c r="J64" s="13">
        <v>426000</v>
      </c>
      <c r="K64"/>
      <c r="L64"/>
      <c r="M64"/>
      <c r="N64"/>
      <c r="O64"/>
      <c r="P64" s="10"/>
      <c r="S64" s="25" t="s">
        <v>396</v>
      </c>
      <c r="T64" s="25">
        <v>4545218</v>
      </c>
      <c r="V64" s="28" t="s">
        <v>190</v>
      </c>
    </row>
    <row r="65" spans="3:28" ht="11.25" customHeight="1" x14ac:dyDescent="0.2">
      <c r="C65" s="39">
        <v>7601</v>
      </c>
      <c r="D65" s="3" t="s">
        <v>208</v>
      </c>
      <c r="E65"/>
      <c r="F65" s="13">
        <v>102000</v>
      </c>
      <c r="G65" s="56">
        <v>304000</v>
      </c>
      <c r="H65" s="13">
        <v>593000</v>
      </c>
      <c r="I65" s="13">
        <v>453000</v>
      </c>
      <c r="J65" s="13">
        <v>607000</v>
      </c>
      <c r="K65"/>
      <c r="L65"/>
      <c r="M65"/>
      <c r="N65"/>
      <c r="O65"/>
      <c r="P65" s="10"/>
      <c r="S65" s="25" t="s">
        <v>219</v>
      </c>
      <c r="T65" s="25">
        <v>4057157</v>
      </c>
      <c r="V65" s="28" t="s">
        <v>165</v>
      </c>
      <c r="X65" s="27">
        <f>IF(ISNUMBER(F57),F57,NA())</f>
        <v>1.17876712328767</v>
      </c>
      <c r="Y65" s="27">
        <f>IF(ISNUMBER(G57),G57,NA())</f>
        <v>0.81662198391420904</v>
      </c>
      <c r="Z65" s="27">
        <f>IF(ISNUMBER(H57),H57,NA())</f>
        <v>0.94852941176470595</v>
      </c>
      <c r="AA65" s="27">
        <f>IF(ISNUMBER(I57),I57,NA())</f>
        <v>0.89702970297029705</v>
      </c>
      <c r="AB65" s="27">
        <f>IF(ISNUMBER(J57),J57,NA())</f>
        <v>0.81323438466295594</v>
      </c>
    </row>
    <row r="66" spans="3:28" ht="11.25" customHeight="1" x14ac:dyDescent="0.2">
      <c r="C66" s="39">
        <v>7602</v>
      </c>
      <c r="D66" s="3" t="s">
        <v>209</v>
      </c>
      <c r="E66"/>
      <c r="F66" s="13">
        <v>7210000</v>
      </c>
      <c r="G66" s="56">
        <v>6312000</v>
      </c>
      <c r="H66" s="13">
        <v>5557000</v>
      </c>
      <c r="I66" s="13">
        <v>5176000</v>
      </c>
      <c r="J66" s="13">
        <v>5009000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53.096539162112897</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1.0714668381013599E-2</v>
      </c>
    </row>
    <row r="69" spans="3:28" ht="11.25" customHeight="1" x14ac:dyDescent="0.2">
      <c r="C69" s="39">
        <v>18626</v>
      </c>
      <c r="D69" s="3" t="s">
        <v>135</v>
      </c>
      <c r="F69" s="13">
        <v>5296000</v>
      </c>
      <c r="G69" s="56">
        <v>5341000</v>
      </c>
      <c r="H69" s="13">
        <v>5068000</v>
      </c>
      <c r="I69" s="13">
        <v>5026000</v>
      </c>
      <c r="J69" s="13">
        <v>5237000</v>
      </c>
      <c r="K69" s="4"/>
      <c r="L69" s="4"/>
      <c r="M69" s="4"/>
      <c r="N69"/>
      <c r="O69"/>
      <c r="P69" s="10"/>
      <c r="S69" s="25" t="s">
        <v>341</v>
      </c>
      <c r="T69" s="25">
        <v>4057049</v>
      </c>
      <c r="V69" s="28" t="str">
        <f>"Total Debt -"</f>
        <v>Total Debt -</v>
      </c>
      <c r="X69" s="47">
        <f>F44</f>
        <v>46.892746169506097</v>
      </c>
    </row>
    <row r="70" spans="3:28" ht="11.25" customHeight="1" x14ac:dyDescent="0.2">
      <c r="C70" s="39">
        <v>18630</v>
      </c>
      <c r="D70" s="3" t="s">
        <v>136</v>
      </c>
      <c r="F70" s="13">
        <v>1831000</v>
      </c>
      <c r="G70" s="56">
        <v>1790000</v>
      </c>
      <c r="H70" s="13">
        <v>1795000</v>
      </c>
      <c r="I70" s="13">
        <v>1757000</v>
      </c>
      <c r="J70" s="13">
        <v>1770000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3.8173035171515401</v>
      </c>
      <c r="Y71" s="27">
        <f>IF(ISNUMBER(G52),G52,NA())</f>
        <v>3.6970235450910698</v>
      </c>
      <c r="Z71" s="27">
        <f>IF(ISNUMBER(H52),H52,NA())</f>
        <v>3.5482333798233401</v>
      </c>
      <c r="AA71" s="27">
        <f>IF(ISNUMBER(I52),I52,NA())</f>
        <v>3.3820641762452102</v>
      </c>
      <c r="AB71" s="27">
        <f>IF(ISNUMBER(J52),J52,NA())</f>
        <v>3.0858761987794199</v>
      </c>
    </row>
    <row r="72" spans="3:28" ht="11.25" customHeight="1" x14ac:dyDescent="0.2">
      <c r="C72" s="39">
        <v>18632</v>
      </c>
      <c r="D72" s="3" t="s">
        <v>138</v>
      </c>
      <c r="E72" s="5"/>
      <c r="F72" s="13">
        <v>1031000</v>
      </c>
      <c r="G72" s="56">
        <v>1209000</v>
      </c>
      <c r="H72" s="13">
        <v>1048000</v>
      </c>
      <c r="I72" s="13">
        <v>1038000</v>
      </c>
      <c r="J72" s="13">
        <v>1034000</v>
      </c>
      <c r="K72"/>
      <c r="L72"/>
      <c r="M72"/>
      <c r="N72"/>
      <c r="O72"/>
      <c r="P72" s="10"/>
      <c r="S72" s="25" t="s">
        <v>272</v>
      </c>
      <c r="T72" s="25">
        <v>4082886</v>
      </c>
    </row>
    <row r="73" spans="3:28" ht="11.25" customHeight="1" x14ac:dyDescent="0.2">
      <c r="C73" s="39">
        <v>18636</v>
      </c>
      <c r="D73" s="3" t="s">
        <v>139</v>
      </c>
      <c r="F73" s="13">
        <v>1088000</v>
      </c>
      <c r="G73" s="56">
        <v>1209000</v>
      </c>
      <c r="H73" s="13">
        <v>954000</v>
      </c>
      <c r="I73" s="13">
        <v>979000</v>
      </c>
      <c r="J73" s="13">
        <v>796000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4163000</v>
      </c>
      <c r="G75" s="56">
        <v>4417000</v>
      </c>
      <c r="H75" s="13">
        <v>3996000</v>
      </c>
      <c r="I75" s="13">
        <v>3975000</v>
      </c>
      <c r="J75" s="13">
        <v>3797000</v>
      </c>
      <c r="K75"/>
      <c r="L75"/>
      <c r="M75"/>
      <c r="N75"/>
      <c r="O75"/>
      <c r="P75" s="10"/>
      <c r="S75" s="25" t="s">
        <v>16</v>
      </c>
      <c r="T75" s="25">
        <v>4056958</v>
      </c>
    </row>
    <row r="76" spans="3:28" ht="11.25" customHeight="1" x14ac:dyDescent="0.2">
      <c r="C76" s="39">
        <v>6200</v>
      </c>
      <c r="D76" s="3" t="s">
        <v>142</v>
      </c>
      <c r="F76" s="13">
        <v>2303000</v>
      </c>
      <c r="G76" s="56">
        <v>2251000</v>
      </c>
      <c r="H76" s="13">
        <v>2151000</v>
      </c>
      <c r="I76" s="13">
        <v>2088000</v>
      </c>
      <c r="J76" s="13">
        <v>2294000</v>
      </c>
      <c r="K76"/>
      <c r="L76"/>
      <c r="M76"/>
      <c r="N76"/>
      <c r="O76"/>
      <c r="P76" s="10"/>
      <c r="S76" s="25" t="s">
        <v>313</v>
      </c>
      <c r="T76" s="25">
        <v>4246977</v>
      </c>
    </row>
    <row r="77" spans="3:28" ht="11.25" customHeight="1" x14ac:dyDescent="0.2">
      <c r="C77" s="39">
        <v>28017</v>
      </c>
      <c r="D77" s="3" t="s">
        <v>151</v>
      </c>
      <c r="E77"/>
      <c r="F77" s="13">
        <v>2303000</v>
      </c>
      <c r="G77" s="56">
        <v>2251000</v>
      </c>
      <c r="H77" s="13">
        <v>2151000</v>
      </c>
      <c r="I77" s="13">
        <v>2088000</v>
      </c>
      <c r="J77" s="13">
        <v>2294000</v>
      </c>
      <c r="K77"/>
      <c r="L77"/>
      <c r="M77"/>
      <c r="N77"/>
      <c r="O77"/>
      <c r="P77" s="10"/>
      <c r="S77" s="25" t="s">
        <v>273</v>
      </c>
      <c r="T77" s="25">
        <v>4142320</v>
      </c>
    </row>
    <row r="78" spans="3:28" ht="11.25" customHeight="1" x14ac:dyDescent="0.2">
      <c r="C78" s="39">
        <v>4424</v>
      </c>
      <c r="D78" s="3" t="s">
        <v>143</v>
      </c>
      <c r="F78" s="13">
        <v>809000</v>
      </c>
      <c r="G78" s="56">
        <v>664000</v>
      </c>
      <c r="H78" s="13">
        <v>832000</v>
      </c>
      <c r="I78" s="13">
        <v>743000</v>
      </c>
      <c r="J78" s="13">
        <v>1128000</v>
      </c>
      <c r="K78"/>
      <c r="L78"/>
      <c r="M78"/>
      <c r="N78"/>
      <c r="O78"/>
      <c r="P78" s="10"/>
      <c r="S78" s="25" t="s">
        <v>274</v>
      </c>
      <c r="T78" s="25">
        <v>4237697</v>
      </c>
    </row>
    <row r="79" spans="3:28" ht="11.25" customHeight="1" x14ac:dyDescent="0.2">
      <c r="C79" s="39">
        <v>4427</v>
      </c>
      <c r="D79" s="3" t="s">
        <v>144</v>
      </c>
      <c r="F79" s="13">
        <v>-79000</v>
      </c>
      <c r="G79" s="56">
        <v>-75000</v>
      </c>
      <c r="H79" s="13">
        <v>61000</v>
      </c>
      <c r="I79" s="13">
        <v>5000</v>
      </c>
      <c r="J79" s="13">
        <v>360000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888000</v>
      </c>
      <c r="G81" s="93">
        <v>739000</v>
      </c>
      <c r="H81" s="92">
        <v>771000</v>
      </c>
      <c r="I81" s="92">
        <v>738000</v>
      </c>
      <c r="J81" s="92">
        <v>768000</v>
      </c>
      <c r="K81"/>
      <c r="L81"/>
      <c r="M81"/>
      <c r="N81"/>
      <c r="O81"/>
      <c r="P81" s="10"/>
      <c r="S81" s="25" t="s">
        <v>276</v>
      </c>
      <c r="T81" s="25">
        <v>4276419</v>
      </c>
    </row>
    <row r="82" spans="3:20" ht="11.25" customHeight="1" x14ac:dyDescent="0.2">
      <c r="C82" s="39">
        <v>833</v>
      </c>
      <c r="D82" s="94" t="s">
        <v>147</v>
      </c>
      <c r="E82" s="95"/>
      <c r="F82" s="96">
        <v>888000</v>
      </c>
      <c r="G82" s="97">
        <v>739000</v>
      </c>
      <c r="H82" s="96">
        <v>771000</v>
      </c>
      <c r="I82" s="96">
        <v>738000</v>
      </c>
      <c r="J82" s="96">
        <v>768000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888000</v>
      </c>
      <c r="G84" s="56">
        <v>739000</v>
      </c>
      <c r="H84" s="13">
        <v>771000</v>
      </c>
      <c r="I84" s="13">
        <v>738000</v>
      </c>
      <c r="J84" s="13">
        <v>768000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1721000</v>
      </c>
      <c r="G87" s="56">
        <v>1523000</v>
      </c>
      <c r="H87" s="13">
        <v>1290000</v>
      </c>
      <c r="I87" s="13">
        <v>1359000</v>
      </c>
      <c r="J87" s="13">
        <v>1315000</v>
      </c>
      <c r="K87"/>
      <c r="L87"/>
      <c r="M87"/>
      <c r="N87"/>
      <c r="O87"/>
      <c r="P87" s="10"/>
      <c r="S87" s="25" t="s">
        <v>21</v>
      </c>
      <c r="T87" s="25">
        <v>4057039</v>
      </c>
    </row>
    <row r="88" spans="3:20" ht="11.25" customHeight="1" x14ac:dyDescent="0.2">
      <c r="C88" s="39">
        <v>18807</v>
      </c>
      <c r="D88" s="3" t="s">
        <v>153</v>
      </c>
      <c r="E88"/>
      <c r="F88" s="13">
        <v>21808000</v>
      </c>
      <c r="G88" s="56">
        <v>21376000</v>
      </c>
      <c r="H88" s="13">
        <v>19957000</v>
      </c>
      <c r="I88" s="13">
        <v>18600000</v>
      </c>
      <c r="J88" s="13">
        <v>18266000</v>
      </c>
      <c r="K88"/>
      <c r="L88"/>
      <c r="M88"/>
      <c r="N88"/>
      <c r="O88"/>
      <c r="P88" s="10"/>
      <c r="S88" s="25" t="s">
        <v>22</v>
      </c>
      <c r="T88" s="25">
        <v>4057113</v>
      </c>
    </row>
    <row r="89" spans="3:20" ht="11.25" customHeight="1" x14ac:dyDescent="0.2">
      <c r="C89" s="39">
        <v>18851</v>
      </c>
      <c r="D89" s="3" t="s">
        <v>154</v>
      </c>
      <c r="E89"/>
      <c r="F89" s="13" t="s">
        <v>320</v>
      </c>
      <c r="G89" s="56" t="s">
        <v>320</v>
      </c>
      <c r="H89" s="13" t="s">
        <v>320</v>
      </c>
      <c r="I89" s="13" t="s">
        <v>320</v>
      </c>
      <c r="J89" s="13" t="s">
        <v>320</v>
      </c>
      <c r="K89"/>
      <c r="L89"/>
      <c r="M89"/>
      <c r="N89"/>
      <c r="O89"/>
      <c r="P89" s="10"/>
      <c r="S89" s="25" t="s">
        <v>342</v>
      </c>
      <c r="T89" s="25">
        <v>4393379</v>
      </c>
    </row>
    <row r="90" spans="3:20" ht="11.25" customHeight="1" x14ac:dyDescent="0.2">
      <c r="C90" s="39">
        <v>18823</v>
      </c>
      <c r="D90" s="3" t="s">
        <v>155</v>
      </c>
      <c r="E90"/>
      <c r="F90" s="13" t="s">
        <v>320</v>
      </c>
      <c r="G90" s="56" t="s">
        <v>320</v>
      </c>
      <c r="H90" s="13" t="s">
        <v>320</v>
      </c>
      <c r="I90" s="13" t="s">
        <v>320</v>
      </c>
      <c r="J90" s="13" t="s">
        <v>320</v>
      </c>
      <c r="K90"/>
      <c r="L90"/>
      <c r="M90"/>
      <c r="N90"/>
      <c r="O90"/>
      <c r="P90" s="10"/>
      <c r="S90" s="25" t="s">
        <v>290</v>
      </c>
      <c r="T90" s="25">
        <v>4056937</v>
      </c>
    </row>
    <row r="91" spans="3:20" ht="11.25" customHeight="1" x14ac:dyDescent="0.2">
      <c r="C91" s="39">
        <v>3706</v>
      </c>
      <c r="D91" s="23" t="s">
        <v>156</v>
      </c>
      <c r="E91" s="10"/>
      <c r="F91" s="92">
        <v>1106000</v>
      </c>
      <c r="G91" s="93">
        <v>1054000</v>
      </c>
      <c r="H91" s="92">
        <v>1016000</v>
      </c>
      <c r="I91" s="92">
        <v>970000</v>
      </c>
      <c r="J91" s="92">
        <v>937000</v>
      </c>
      <c r="K91"/>
      <c r="L91"/>
      <c r="M91"/>
      <c r="N91"/>
      <c r="O91"/>
      <c r="P91" s="10"/>
      <c r="S91" s="25" t="s">
        <v>23</v>
      </c>
      <c r="T91" s="25">
        <v>4056982</v>
      </c>
    </row>
    <row r="92" spans="3:20" ht="11.25" customHeight="1" x14ac:dyDescent="0.2">
      <c r="C92" s="39">
        <v>220</v>
      </c>
      <c r="D92" s="98" t="s">
        <v>157</v>
      </c>
      <c r="E92" s="95"/>
      <c r="F92" s="96">
        <v>26456000</v>
      </c>
      <c r="G92" s="97">
        <v>25702000</v>
      </c>
      <c r="H92" s="96">
        <v>23697000</v>
      </c>
      <c r="I92" s="96">
        <v>22313000</v>
      </c>
      <c r="J92" s="96">
        <v>21920000</v>
      </c>
      <c r="K92"/>
      <c r="L92"/>
      <c r="M92"/>
      <c r="N92"/>
      <c r="O92"/>
      <c r="P92" s="10"/>
      <c r="S92" s="25" t="s">
        <v>24</v>
      </c>
      <c r="T92" s="25">
        <v>4004172</v>
      </c>
    </row>
    <row r="93" spans="3:20" ht="11.25" customHeight="1" x14ac:dyDescent="0.2">
      <c r="C93" s="39">
        <v>6361</v>
      </c>
      <c r="D93" s="3" t="s">
        <v>158</v>
      </c>
      <c r="E93"/>
      <c r="F93" s="13">
        <v>1460000</v>
      </c>
      <c r="G93" s="56">
        <v>1865000</v>
      </c>
      <c r="H93" s="13">
        <v>1360000</v>
      </c>
      <c r="I93" s="13">
        <v>1515000</v>
      </c>
      <c r="J93" s="13">
        <v>1617000</v>
      </c>
      <c r="K93"/>
      <c r="L93"/>
      <c r="M93"/>
      <c r="N93"/>
      <c r="O93"/>
      <c r="P93" s="10"/>
      <c r="S93" s="25" t="s">
        <v>25</v>
      </c>
      <c r="T93" s="25">
        <v>4000672</v>
      </c>
    </row>
    <row r="94" spans="3:20" ht="11.25" customHeight="1" x14ac:dyDescent="0.2">
      <c r="C94" s="39">
        <v>6148</v>
      </c>
      <c r="D94" s="3" t="s">
        <v>159</v>
      </c>
      <c r="E94"/>
      <c r="F94" s="13">
        <v>8592000</v>
      </c>
      <c r="G94" s="56">
        <v>8210000</v>
      </c>
      <c r="H94" s="13">
        <v>7646000</v>
      </c>
      <c r="I94" s="13">
        <v>6714000</v>
      </c>
      <c r="J94" s="13">
        <v>6437000</v>
      </c>
      <c r="K94"/>
      <c r="L94"/>
      <c r="M94"/>
      <c r="N94"/>
      <c r="O94"/>
      <c r="P94" s="10"/>
      <c r="S94" s="25" t="s">
        <v>26</v>
      </c>
      <c r="T94" s="25">
        <v>4059402</v>
      </c>
    </row>
    <row r="95" spans="3:20" ht="11.25" customHeight="1" x14ac:dyDescent="0.2">
      <c r="C95" s="39">
        <v>18082</v>
      </c>
      <c r="D95" s="3" t="s">
        <v>160</v>
      </c>
      <c r="E95"/>
      <c r="F95" s="13">
        <v>945000</v>
      </c>
      <c r="G95" s="56">
        <v>946000</v>
      </c>
      <c r="H95" s="13">
        <v>633000</v>
      </c>
      <c r="I95" s="13">
        <v>542000</v>
      </c>
      <c r="J95" s="13">
        <v>576000</v>
      </c>
      <c r="K95"/>
      <c r="L95"/>
      <c r="M95"/>
      <c r="N95"/>
      <c r="O95"/>
      <c r="P95" s="10"/>
      <c r="S95" s="25" t="s">
        <v>27</v>
      </c>
      <c r="T95" s="25">
        <v>4057080</v>
      </c>
    </row>
    <row r="96" spans="3:20" ht="11.25" customHeight="1" x14ac:dyDescent="0.2">
      <c r="C96" s="39">
        <v>845</v>
      </c>
      <c r="D96" s="3" t="s">
        <v>174</v>
      </c>
      <c r="E96"/>
      <c r="F96" s="13">
        <v>8753000</v>
      </c>
      <c r="G96" s="56">
        <v>8733000</v>
      </c>
      <c r="H96" s="13">
        <v>7819000</v>
      </c>
      <c r="I96" s="13">
        <v>7101000</v>
      </c>
      <c r="J96" s="13">
        <v>7105000</v>
      </c>
      <c r="K96"/>
      <c r="L96"/>
      <c r="M96"/>
      <c r="N96"/>
      <c r="O96"/>
      <c r="P96" s="10"/>
      <c r="S96" s="25" t="s">
        <v>28</v>
      </c>
      <c r="T96" s="25">
        <v>4057041</v>
      </c>
    </row>
    <row r="97" spans="3:20" ht="11.25" customHeight="1" x14ac:dyDescent="0.2">
      <c r="C97" s="39">
        <v>49691</v>
      </c>
      <c r="D97" s="32" t="s">
        <v>193</v>
      </c>
      <c r="E97"/>
      <c r="F97" s="13">
        <v>9913000</v>
      </c>
      <c r="G97" s="56">
        <v>9173000</v>
      </c>
      <c r="H97" s="13">
        <v>8437000</v>
      </c>
      <c r="I97" s="13">
        <v>7845000</v>
      </c>
      <c r="J97" s="13">
        <v>7555000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9913000</v>
      </c>
      <c r="G99" s="97">
        <v>9173000</v>
      </c>
      <c r="H99" s="96">
        <v>8437000</v>
      </c>
      <c r="I99" s="96">
        <v>7845000</v>
      </c>
      <c r="J99" s="96">
        <v>7555000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18666000</v>
      </c>
      <c r="G101" s="56">
        <v>17906000</v>
      </c>
      <c r="H101" s="13">
        <v>16256000</v>
      </c>
      <c r="I101" s="13">
        <v>14946000</v>
      </c>
      <c r="J101" s="13">
        <v>14660000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1804000</v>
      </c>
      <c r="G104" s="56">
        <v>1583000</v>
      </c>
      <c r="H104" s="13">
        <v>1547000</v>
      </c>
      <c r="I104" s="13">
        <v>1811000</v>
      </c>
      <c r="J104" s="13">
        <v>1602000</v>
      </c>
      <c r="K104"/>
      <c r="L104"/>
      <c r="M104"/>
      <c r="N104"/>
      <c r="O104"/>
      <c r="P104" s="10"/>
      <c r="S104" s="25" t="s">
        <v>411</v>
      </c>
      <c r="T104" s="25">
        <v>4057043</v>
      </c>
    </row>
    <row r="105" spans="3:20" ht="11.25" customHeight="1" x14ac:dyDescent="0.2">
      <c r="C105" s="39">
        <v>4993</v>
      </c>
      <c r="D105" s="3" t="s">
        <v>169</v>
      </c>
      <c r="E105"/>
      <c r="F105" s="13">
        <v>-1501000</v>
      </c>
      <c r="G105" s="56">
        <v>-2510000</v>
      </c>
      <c r="H105" s="13">
        <v>-2164000</v>
      </c>
      <c r="I105" s="13">
        <v>-1252000</v>
      </c>
      <c r="J105" s="13">
        <v>-757000</v>
      </c>
      <c r="K105"/>
      <c r="L105"/>
      <c r="M105"/>
      <c r="N105"/>
      <c r="O105"/>
      <c r="P105" s="10"/>
      <c r="S105" s="25" t="s">
        <v>262</v>
      </c>
      <c r="T105" s="25">
        <v>4057083</v>
      </c>
    </row>
    <row r="106" spans="3:20" ht="11.25" customHeight="1" x14ac:dyDescent="0.2">
      <c r="C106" s="39">
        <v>4992</v>
      </c>
      <c r="D106" s="3" t="s">
        <v>170</v>
      </c>
      <c r="E106"/>
      <c r="F106" s="13">
        <v>-136000</v>
      </c>
      <c r="G106" s="56">
        <v>910000</v>
      </c>
      <c r="H106" s="13">
        <v>561000</v>
      </c>
      <c r="I106" s="13">
        <v>-496000</v>
      </c>
      <c r="J106" s="13">
        <v>-849000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167000</v>
      </c>
      <c r="G108" s="56">
        <v>-17000</v>
      </c>
      <c r="H108" s="13">
        <v>-56000</v>
      </c>
      <c r="I108" s="13">
        <v>63000</v>
      </c>
      <c r="J108" s="13">
        <v>-4000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3.3818586893393401</v>
      </c>
      <c r="G111" s="55">
        <v>2.9862959726424601</v>
      </c>
      <c r="H111" s="14">
        <v>3.3144896072910202</v>
      </c>
      <c r="I111" s="14">
        <v>3.3455542774248799</v>
      </c>
      <c r="J111" s="14">
        <v>3.44136130933044</v>
      </c>
      <c r="K111"/>
      <c r="L111"/>
      <c r="M111"/>
      <c r="N111"/>
      <c r="O111"/>
      <c r="P111" s="10"/>
      <c r="S111" s="25" t="s">
        <v>292</v>
      </c>
      <c r="T111" s="25">
        <v>4062444</v>
      </c>
    </row>
    <row r="112" spans="3:20" ht="11.25" customHeight="1" x14ac:dyDescent="0.2">
      <c r="C112" s="39">
        <v>284</v>
      </c>
      <c r="D112" s="3" t="s">
        <v>167</v>
      </c>
      <c r="E112"/>
      <c r="F112" s="14">
        <v>9.2615769712140192</v>
      </c>
      <c r="G112" s="55">
        <v>8.3822486885013507</v>
      </c>
      <c r="H112" s="14">
        <v>9.5471008884623707</v>
      </c>
      <c r="I112" s="14">
        <v>9.6955365060597103</v>
      </c>
      <c r="J112" s="14">
        <v>10.242560640160001</v>
      </c>
      <c r="K112"/>
      <c r="L112"/>
      <c r="M112"/>
      <c r="N112"/>
      <c r="O112"/>
      <c r="P112" s="10"/>
      <c r="S112" s="25" t="s">
        <v>36</v>
      </c>
      <c r="T112" s="25">
        <v>4057103</v>
      </c>
    </row>
    <row r="113" spans="2:20" ht="11.25" customHeight="1" x14ac:dyDescent="0.2">
      <c r="C113" s="39">
        <v>18791</v>
      </c>
      <c r="D113" s="76" t="s">
        <v>173</v>
      </c>
      <c r="E113" s="61"/>
      <c r="F113" s="100">
        <v>4.8315355632030696</v>
      </c>
      <c r="G113" s="101">
        <v>4.3119921812320401</v>
      </c>
      <c r="H113" s="100">
        <v>4.9083269671504999</v>
      </c>
      <c r="I113" s="100">
        <v>5.0294749037380297</v>
      </c>
      <c r="J113" s="100">
        <v>5.2685286021763602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94173D8D-7903-485B-B91D-A5A7BA0B8B9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6265-4704-4ACA-80F1-D89FF00DC80D}">
  <sheetPr codeName="Sheet59">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85</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Pinnacle West Capital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_xll.SNL.Clients.Office.Excel.Functions.SNLTable(1,PNW!F20:G20,PNW!C24:C35,PNW!F21:G21,,"Options:Curr=USD,Mag=SNLstandard,ConvMethod=SNLrecommended")</f>
        <v>SNLTable</v>
      </c>
      <c r="D20" s="10"/>
      <c r="E20" s="10"/>
      <c r="F20" s="22">
        <f>VLOOKUP(V40,S:T,2,FALSE)</f>
        <v>4056951</v>
      </c>
      <c r="G20" s="51">
        <f>F20</f>
        <v>4056951</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286</v>
      </c>
      <c r="H24" s="129"/>
      <c r="I24"/>
      <c r="J24"/>
      <c r="K24"/>
      <c r="L24"/>
      <c r="M24"/>
      <c r="N24"/>
      <c r="O24"/>
      <c r="P24" s="10"/>
      <c r="V24" t="str">
        <f>SUBSTITUTE(Company_Name,"&amp;","&amp;amp;")</f>
        <v>Pinnacle West Capital Corporation</v>
      </c>
    </row>
    <row r="25" spans="3:27" ht="11.25" customHeight="1" x14ac:dyDescent="0.2">
      <c r="C25" s="39">
        <v>44942</v>
      </c>
      <c r="D25" s="23" t="s">
        <v>127</v>
      </c>
      <c r="E25" s="10"/>
      <c r="F25" s="74" t="s">
        <v>375</v>
      </c>
      <c r="G25" s="75" t="s">
        <v>375</v>
      </c>
      <c r="H25" s="129"/>
      <c r="I25"/>
      <c r="J25"/>
      <c r="K25"/>
      <c r="L25"/>
      <c r="M25"/>
      <c r="N25"/>
      <c r="O25"/>
      <c r="P25" s="10"/>
    </row>
    <row r="26" spans="3:27" ht="11.25" customHeight="1" x14ac:dyDescent="0.2">
      <c r="C26" s="39">
        <v>44944</v>
      </c>
      <c r="D26" s="76" t="s">
        <v>126</v>
      </c>
      <c r="E26" s="61"/>
      <c r="F26" s="77">
        <v>44509</v>
      </c>
      <c r="G26" s="78">
        <v>44517</v>
      </c>
      <c r="H26" s="130"/>
      <c r="I26" s="10"/>
      <c r="J26"/>
      <c r="K26"/>
      <c r="L26"/>
      <c r="M26"/>
      <c r="N26" s="4"/>
      <c r="O26" s="4"/>
      <c r="P26" s="44"/>
      <c r="Q26" s="44"/>
    </row>
    <row r="27" spans="3:27" ht="11.25" customHeight="1" x14ac:dyDescent="0.2">
      <c r="C27" s="39">
        <v>44949</v>
      </c>
      <c r="D27" s="2" t="s">
        <v>131</v>
      </c>
      <c r="E27"/>
      <c r="F27" s="24" t="s">
        <v>249</v>
      </c>
      <c r="G27" s="52" t="s">
        <v>384</v>
      </c>
      <c r="H27" s="129"/>
      <c r="I27"/>
      <c r="J27"/>
      <c r="K27"/>
      <c r="L27"/>
      <c r="M27"/>
      <c r="N27"/>
      <c r="O27"/>
      <c r="P27" s="10"/>
    </row>
    <row r="28" spans="3:27" ht="11.25" customHeight="1" x14ac:dyDescent="0.2">
      <c r="C28" s="39">
        <v>44950</v>
      </c>
      <c r="D28" s="3" t="s">
        <v>127</v>
      </c>
      <c r="E28"/>
      <c r="F28" s="24" t="s">
        <v>374</v>
      </c>
      <c r="G28" s="52" t="s">
        <v>182</v>
      </c>
      <c r="H28" s="129"/>
      <c r="I28"/>
      <c r="J28"/>
      <c r="K28"/>
      <c r="L28"/>
      <c r="M28"/>
      <c r="N28"/>
      <c r="O28"/>
      <c r="P28" s="10"/>
    </row>
    <row r="29" spans="3:27" ht="11.25" customHeight="1" x14ac:dyDescent="0.2">
      <c r="C29" s="48">
        <v>44952</v>
      </c>
      <c r="D29" s="76" t="s">
        <v>126</v>
      </c>
      <c r="E29" s="61"/>
      <c r="F29" s="77">
        <v>44483</v>
      </c>
      <c r="G29" s="78">
        <v>44481</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44483</v>
      </c>
      <c r="G35" s="53">
        <v>44517</v>
      </c>
      <c r="H35" s="130"/>
      <c r="I35" s="10"/>
      <c r="J35"/>
      <c r="K35"/>
      <c r="L35"/>
      <c r="M35"/>
      <c r="N35"/>
      <c r="O35"/>
      <c r="P35" s="10"/>
    </row>
    <row r="36" spans="3:24" ht="11.25" hidden="1" customHeight="1" outlineLevel="1" x14ac:dyDescent="0.2">
      <c r="C36" s="12" t="str">
        <f>_xll.SNL.Clients.Office.Excel.Functions.SNLTable(1,PNW!F36:J36,PNW!C41:C113,PNW!F37:J37,,"Options:Curr=USD,Mag=SNLstandard,ConvMethod=SNLrecommended")</f>
        <v>SNLTable</v>
      </c>
      <c r="E36"/>
      <c r="F36" s="11">
        <f>F20</f>
        <v>4056951</v>
      </c>
      <c r="G36" s="54">
        <f>F20</f>
        <v>4056951</v>
      </c>
      <c r="H36" s="11">
        <f>F20</f>
        <v>4056951</v>
      </c>
      <c r="I36" s="11">
        <f>F20</f>
        <v>4056951</v>
      </c>
      <c r="J36" s="11">
        <f>F20</f>
        <v>4056951</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Pinnacle West Capital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41.575276542602801</v>
      </c>
      <c r="G42" s="55">
        <v>44.455673767260301</v>
      </c>
      <c r="H42" s="31">
        <v>47.783943096906398</v>
      </c>
      <c r="I42" s="14">
        <v>49.443797921054703</v>
      </c>
      <c r="J42" s="14">
        <v>49.557238492174903</v>
      </c>
      <c r="K42"/>
      <c r="L42"/>
      <c r="M42"/>
      <c r="N42"/>
      <c r="O42"/>
      <c r="P42" s="10"/>
      <c r="S42" s="25" t="s">
        <v>336</v>
      </c>
      <c r="T42" s="25">
        <v>4056935</v>
      </c>
      <c r="V42" s="8" t="str">
        <f>_xll.SNL.Clients.Office.Excel.Functions.SNLTable(1,PNW!X42,PNW!W48:W56,PNW!X43,,"Options:Curr=USD,Mag=SNLstandard,ConvMethod=SNLrecommended")</f>
        <v>SNLTable</v>
      </c>
      <c r="W42" s="3"/>
      <c r="X42" s="7">
        <f>F36</f>
        <v>4056951</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57.613378366763598</v>
      </c>
      <c r="G44" s="55">
        <v>54.6029728113079</v>
      </c>
      <c r="H44" s="31">
        <v>51.137834859040098</v>
      </c>
      <c r="I44" s="14">
        <v>49.365385199771602</v>
      </c>
      <c r="J44" s="14">
        <v>49.165497276360703</v>
      </c>
      <c r="K44"/>
      <c r="L44"/>
      <c r="M44"/>
      <c r="N44"/>
      <c r="O44"/>
      <c r="P44" s="10"/>
      <c r="S44" s="25" t="s">
        <v>409</v>
      </c>
      <c r="T44" s="25">
        <v>4024697</v>
      </c>
      <c r="V44" s="3"/>
      <c r="W44" s="3"/>
      <c r="X44" s="7">
        <v>1</v>
      </c>
    </row>
    <row r="45" spans="3:24" ht="11.25" customHeight="1" x14ac:dyDescent="0.2">
      <c r="C45" s="39">
        <v>18861</v>
      </c>
      <c r="D45" s="3" t="s">
        <v>164</v>
      </c>
      <c r="E45"/>
      <c r="F45" s="14">
        <v>53.794981134431602</v>
      </c>
      <c r="G45" s="55">
        <v>52.679191741278899</v>
      </c>
      <c r="H45" s="31">
        <v>42.977803971242999</v>
      </c>
      <c r="I45" s="14">
        <v>43.908776175558899</v>
      </c>
      <c r="J45" s="14">
        <v>47.409555904214301</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3.1665971987385699</v>
      </c>
      <c r="G47" s="55">
        <v>3.18443965882966</v>
      </c>
      <c r="H47" s="14">
        <v>2.85635342676545</v>
      </c>
      <c r="I47" s="14">
        <v>3.1778161131990199</v>
      </c>
      <c r="J47" s="14">
        <v>4.1391244608637097</v>
      </c>
      <c r="K47"/>
      <c r="L47"/>
      <c r="M47"/>
      <c r="N47"/>
      <c r="O47"/>
      <c r="P47" s="10"/>
      <c r="S47" s="25" t="s">
        <v>216</v>
      </c>
      <c r="T47" s="25">
        <v>4056955</v>
      </c>
      <c r="V47" s="3"/>
      <c r="W47" s="3"/>
      <c r="X47" s="7"/>
    </row>
    <row r="48" spans="3:24" ht="11.25" customHeight="1" x14ac:dyDescent="0.2">
      <c r="C48" s="39">
        <v>18778</v>
      </c>
      <c r="D48" s="3" t="s">
        <v>198</v>
      </c>
      <c r="E48"/>
      <c r="F48" s="14">
        <v>3.1665971987385699</v>
      </c>
      <c r="G48" s="55">
        <v>3.18443965882966</v>
      </c>
      <c r="H48" s="14">
        <v>2.85635342676545</v>
      </c>
      <c r="I48" s="14">
        <v>3.1778161131990199</v>
      </c>
      <c r="J48" s="14">
        <v>4.1391244608637097</v>
      </c>
      <c r="K48" s="4"/>
      <c r="L48" s="4"/>
      <c r="M48" s="4"/>
      <c r="N48" s="4"/>
      <c r="O48" s="4"/>
      <c r="P48" s="44"/>
      <c r="Q48" s="44"/>
      <c r="S48" s="25" t="s">
        <v>5</v>
      </c>
      <c r="T48" s="25">
        <v>4022309</v>
      </c>
      <c r="V48" s="17" t="s">
        <v>175</v>
      </c>
      <c r="W48" s="114">
        <v>7597</v>
      </c>
      <c r="X48" s="20">
        <v>442000</v>
      </c>
    </row>
    <row r="49" spans="3:28" ht="11.25" customHeight="1" x14ac:dyDescent="0.2">
      <c r="C49" s="39">
        <v>7270</v>
      </c>
      <c r="D49" s="3" t="s">
        <v>149</v>
      </c>
      <c r="E49"/>
      <c r="F49" s="14">
        <v>7.2812245457897102</v>
      </c>
      <c r="G49" s="55">
        <v>6.8281529101938698</v>
      </c>
      <c r="H49" s="14">
        <v>6.5655375756149601</v>
      </c>
      <c r="I49" s="14">
        <v>7.0260530957234799</v>
      </c>
      <c r="J49" s="14">
        <v>7.9649035834968904</v>
      </c>
      <c r="K49"/>
      <c r="L49"/>
      <c r="M49"/>
      <c r="N49"/>
      <c r="O49"/>
      <c r="P49" s="10"/>
      <c r="S49" s="25" t="s">
        <v>6</v>
      </c>
      <c r="T49" s="25">
        <v>4057038</v>
      </c>
      <c r="V49" s="17" t="s">
        <v>176</v>
      </c>
      <c r="W49" s="114">
        <v>7598</v>
      </c>
      <c r="X49" s="20">
        <v>0</v>
      </c>
    </row>
    <row r="50" spans="3:28" ht="11.25" customHeight="1" x14ac:dyDescent="0.2">
      <c r="C50" s="39">
        <v>11512</v>
      </c>
      <c r="D50" s="3" t="s">
        <v>199</v>
      </c>
      <c r="E50"/>
      <c r="F50" s="14">
        <v>7.2812245457897102</v>
      </c>
      <c r="G50" s="55">
        <v>6.8281529101938698</v>
      </c>
      <c r="H50" s="14">
        <v>6.5655375756149601</v>
      </c>
      <c r="I50" s="14">
        <v>7.0260530957234799</v>
      </c>
      <c r="J50" s="14">
        <v>7.9649035834968904</v>
      </c>
      <c r="K50"/>
      <c r="L50"/>
      <c r="M50"/>
      <c r="N50"/>
      <c r="O50"/>
      <c r="P50" s="10"/>
      <c r="S50" s="25" t="s">
        <v>270</v>
      </c>
      <c r="T50" s="25">
        <v>4135391</v>
      </c>
      <c r="V50" s="18" t="s">
        <v>177</v>
      </c>
      <c r="W50" s="115">
        <v>7599</v>
      </c>
      <c r="X50" s="20">
        <v>400000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800000</v>
      </c>
    </row>
    <row r="52" spans="3:28" ht="11.25" customHeight="1" x14ac:dyDescent="0.2">
      <c r="C52" s="39">
        <v>18788</v>
      </c>
      <c r="D52" s="3" t="s">
        <v>211</v>
      </c>
      <c r="E52"/>
      <c r="F52" s="14">
        <v>4.40996759954617</v>
      </c>
      <c r="G52" s="55">
        <v>4.1582610785513303</v>
      </c>
      <c r="H52" s="14">
        <v>3.91214984436747</v>
      </c>
      <c r="I52" s="14">
        <v>3.4160672649219301</v>
      </c>
      <c r="J52" s="14">
        <v>3.0108438433212599</v>
      </c>
      <c r="K52"/>
      <c r="L52"/>
      <c r="M52"/>
      <c r="N52"/>
      <c r="O52"/>
      <c r="P52" s="10"/>
      <c r="S52" s="25" t="s">
        <v>7</v>
      </c>
      <c r="T52" s="25">
        <v>4007308</v>
      </c>
      <c r="V52" s="19" t="s">
        <v>179</v>
      </c>
      <c r="W52" s="114">
        <v>7601</v>
      </c>
      <c r="X52" s="20">
        <v>250000</v>
      </c>
    </row>
    <row r="53" spans="3:28" ht="11.25" customHeight="1" x14ac:dyDescent="0.2">
      <c r="C53" s="39">
        <v>18794</v>
      </c>
      <c r="D53" s="3" t="s">
        <v>200</v>
      </c>
      <c r="E53"/>
      <c r="F53" s="14">
        <v>5.4346914628186296</v>
      </c>
      <c r="G53" s="55">
        <v>5.2803979543260899</v>
      </c>
      <c r="H53" s="14">
        <v>6.0757326172118296</v>
      </c>
      <c r="I53" s="14">
        <v>6.688068351009</v>
      </c>
      <c r="J53" s="14">
        <v>7.30589729062544</v>
      </c>
      <c r="K53"/>
      <c r="L53"/>
      <c r="M53"/>
      <c r="N53"/>
      <c r="O53"/>
      <c r="P53" s="10"/>
      <c r="S53" s="25" t="s">
        <v>218</v>
      </c>
      <c r="T53" s="25">
        <v>4272394</v>
      </c>
      <c r="V53" s="17" t="s">
        <v>180</v>
      </c>
      <c r="W53" s="114">
        <v>7602</v>
      </c>
      <c r="X53" s="20">
        <v>5515975</v>
      </c>
    </row>
    <row r="54" spans="3:28" ht="11.25" customHeight="1" x14ac:dyDescent="0.2">
      <c r="C54" s="39">
        <v>18792</v>
      </c>
      <c r="D54" s="3" t="s">
        <v>201</v>
      </c>
      <c r="E54"/>
      <c r="F54" s="14">
        <v>14.087118023288101</v>
      </c>
      <c r="G54" s="55">
        <v>15.3099203375639</v>
      </c>
      <c r="H54" s="14">
        <v>19.992976874299501</v>
      </c>
      <c r="I54" s="14">
        <v>24.2168360596486</v>
      </c>
      <c r="J54" s="14">
        <v>26.820520955239299</v>
      </c>
      <c r="K54"/>
      <c r="L54"/>
      <c r="M54"/>
      <c r="N54"/>
      <c r="O54"/>
      <c r="P54" s="10"/>
      <c r="S54" s="25" t="s">
        <v>8</v>
      </c>
      <c r="T54" s="25">
        <v>4006321</v>
      </c>
      <c r="V54" s="26" t="s">
        <v>184</v>
      </c>
      <c r="W54" s="116"/>
      <c r="X54" s="20"/>
    </row>
    <row r="55" spans="3:28" ht="11.25" customHeight="1" x14ac:dyDescent="0.2">
      <c r="C55" s="39">
        <v>11576</v>
      </c>
      <c r="D55" s="3" t="s">
        <v>202</v>
      </c>
      <c r="E55"/>
      <c r="F55" s="14">
        <v>4.6869014241496698</v>
      </c>
      <c r="G55" s="55">
        <v>5.2204689676858598</v>
      </c>
      <c r="H55" s="14">
        <v>5.4145106887593801</v>
      </c>
      <c r="I55" s="14">
        <v>6.8508097212359997</v>
      </c>
      <c r="J55" s="14">
        <v>6.65567268974727</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85</v>
      </c>
    </row>
    <row r="57" spans="3:28" ht="11.25" customHeight="1" x14ac:dyDescent="0.2">
      <c r="C57" s="39">
        <v>6419</v>
      </c>
      <c r="D57" s="3" t="s">
        <v>165</v>
      </c>
      <c r="E57"/>
      <c r="F57" s="14">
        <v>0.88287743707698196</v>
      </c>
      <c r="G57" s="55">
        <v>0.88083646897715695</v>
      </c>
      <c r="H57" s="14">
        <v>0.495596298051593</v>
      </c>
      <c r="I57" s="14">
        <v>0.56095281643504602</v>
      </c>
      <c r="J57" s="14">
        <v>0.84842534803965797</v>
      </c>
      <c r="K57"/>
      <c r="L57"/>
      <c r="M57"/>
      <c r="N57"/>
      <c r="O57"/>
      <c r="P57" s="10"/>
      <c r="S57" s="25" t="s">
        <v>339</v>
      </c>
      <c r="T57" s="25">
        <v>4963960</v>
      </c>
    </row>
    <row r="58" spans="3:28" ht="11.25" customHeight="1" x14ac:dyDescent="0.2">
      <c r="C58" s="39">
        <v>4963</v>
      </c>
      <c r="D58" s="3" t="s">
        <v>203</v>
      </c>
      <c r="E58"/>
      <c r="F58" s="14">
        <v>1.35923496959209</v>
      </c>
      <c r="G58" s="55">
        <v>1.20278741126267</v>
      </c>
      <c r="H58" s="14">
        <v>1.0465732476552201</v>
      </c>
      <c r="I58" s="14">
        <v>0.97493355868383103</v>
      </c>
      <c r="J58" s="14">
        <v>0.96716786123881104</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442000</v>
      </c>
      <c r="G61" s="56">
        <v>169000</v>
      </c>
      <c r="H61" s="13">
        <v>914675</v>
      </c>
      <c r="I61" s="13">
        <v>576400</v>
      </c>
      <c r="J61" s="13">
        <v>177400</v>
      </c>
      <c r="K61"/>
      <c r="L61"/>
      <c r="M61"/>
      <c r="N61"/>
      <c r="O61"/>
      <c r="P61" s="10"/>
      <c r="S61" s="25" t="s">
        <v>410</v>
      </c>
      <c r="T61" s="25">
        <v>4086899</v>
      </c>
      <c r="V61" s="28" t="s">
        <v>149</v>
      </c>
      <c r="X61" s="27">
        <f>IF(ISNUMBER(F49),F49,NA())</f>
        <v>7.2812245457897102</v>
      </c>
      <c r="Y61" s="27">
        <f>IF(ISNUMBER(G49),G49,NA())</f>
        <v>6.8281529101938698</v>
      </c>
      <c r="Z61" s="27">
        <f>IF(ISNUMBER(H49),H49,NA())</f>
        <v>6.5655375756149601</v>
      </c>
      <c r="AA61" s="27">
        <f>IF(ISNUMBER(I49),I49,NA())</f>
        <v>7.0260530957234799</v>
      </c>
      <c r="AB61" s="27">
        <f>IF(ISNUMBER(J49),J49,NA())</f>
        <v>7.9649035834968904</v>
      </c>
    </row>
    <row r="62" spans="3:28" ht="11.25" customHeight="1" x14ac:dyDescent="0.2">
      <c r="C62" s="39">
        <v>7598</v>
      </c>
      <c r="D62" s="3" t="s">
        <v>205</v>
      </c>
      <c r="E62"/>
      <c r="F62" s="13">
        <v>0</v>
      </c>
      <c r="G62" s="56">
        <v>0</v>
      </c>
      <c r="H62" s="13">
        <v>0</v>
      </c>
      <c r="I62" s="13">
        <v>700000</v>
      </c>
      <c r="J62" s="13">
        <v>600000</v>
      </c>
      <c r="K62"/>
      <c r="L62"/>
      <c r="M62"/>
      <c r="N62"/>
      <c r="O62"/>
      <c r="P62" s="10"/>
      <c r="S62" s="25" t="s">
        <v>11</v>
      </c>
      <c r="T62" s="25">
        <v>4056975</v>
      </c>
      <c r="V62" s="118" t="s">
        <v>188</v>
      </c>
    </row>
    <row r="63" spans="3:28" ht="11.25" customHeight="1" x14ac:dyDescent="0.2">
      <c r="C63" s="39">
        <v>7599</v>
      </c>
      <c r="D63" s="3" t="s">
        <v>206</v>
      </c>
      <c r="E63"/>
      <c r="F63" s="13">
        <v>400000</v>
      </c>
      <c r="G63" s="56">
        <v>0</v>
      </c>
      <c r="H63" s="13">
        <v>0</v>
      </c>
      <c r="I63" s="13">
        <v>0</v>
      </c>
      <c r="J63" s="13">
        <v>550000</v>
      </c>
      <c r="K63"/>
      <c r="L63"/>
      <c r="M63"/>
      <c r="N63"/>
      <c r="O63"/>
      <c r="P63" s="10"/>
      <c r="S63" s="25" t="s">
        <v>271</v>
      </c>
      <c r="T63" s="25">
        <v>4098671</v>
      </c>
      <c r="V63" s="28" t="s">
        <v>189</v>
      </c>
    </row>
    <row r="64" spans="3:28" ht="11.25" customHeight="1" x14ac:dyDescent="0.2">
      <c r="C64" s="39">
        <v>7600</v>
      </c>
      <c r="D64" s="3" t="s">
        <v>207</v>
      </c>
      <c r="E64"/>
      <c r="F64" s="13">
        <v>800000</v>
      </c>
      <c r="G64" s="56">
        <v>250000</v>
      </c>
      <c r="H64" s="13">
        <v>0</v>
      </c>
      <c r="I64" s="13">
        <v>0</v>
      </c>
      <c r="J64" s="13">
        <v>0</v>
      </c>
      <c r="K64"/>
      <c r="L64"/>
      <c r="M64"/>
      <c r="N64"/>
      <c r="O64"/>
      <c r="P64" s="10"/>
      <c r="S64" s="25" t="s">
        <v>396</v>
      </c>
      <c r="T64" s="25">
        <v>4545218</v>
      </c>
      <c r="V64" s="28" t="s">
        <v>190</v>
      </c>
    </row>
    <row r="65" spans="3:28" ht="11.25" customHeight="1" x14ac:dyDescent="0.2">
      <c r="C65" s="39">
        <v>7601</v>
      </c>
      <c r="D65" s="3" t="s">
        <v>208</v>
      </c>
      <c r="E65"/>
      <c r="F65" s="13">
        <v>250000</v>
      </c>
      <c r="G65" s="56">
        <v>800000</v>
      </c>
      <c r="H65" s="13">
        <v>365000</v>
      </c>
      <c r="I65" s="13">
        <v>0</v>
      </c>
      <c r="J65" s="13">
        <v>0</v>
      </c>
      <c r="K65"/>
      <c r="L65"/>
      <c r="M65"/>
      <c r="N65"/>
      <c r="O65"/>
      <c r="P65" s="10"/>
      <c r="S65" s="25" t="s">
        <v>219</v>
      </c>
      <c r="T65" s="25">
        <v>4057157</v>
      </c>
      <c r="V65" s="28" t="s">
        <v>165</v>
      </c>
      <c r="X65" s="27">
        <f>IF(ISNUMBER(F57),F57,NA())</f>
        <v>0.88287743707698196</v>
      </c>
      <c r="Y65" s="27">
        <f>IF(ISNUMBER(G57),G57,NA())</f>
        <v>0.88083646897715695</v>
      </c>
      <c r="Z65" s="27">
        <f>IF(ISNUMBER(H57),H57,NA())</f>
        <v>0.495596298051593</v>
      </c>
      <c r="AA65" s="27">
        <f>IF(ISNUMBER(I57),I57,NA())</f>
        <v>0.56095281643504602</v>
      </c>
      <c r="AB65" s="27">
        <f>IF(ISNUMBER(J57),J57,NA())</f>
        <v>0.84842534803965797</v>
      </c>
    </row>
    <row r="66" spans="3:28" ht="11.25" customHeight="1" x14ac:dyDescent="0.2">
      <c r="C66" s="39">
        <v>7602</v>
      </c>
      <c r="D66" s="3" t="s">
        <v>209</v>
      </c>
      <c r="E66"/>
      <c r="F66" s="13">
        <v>5515975</v>
      </c>
      <c r="G66" s="56">
        <v>5316000</v>
      </c>
      <c r="H66" s="13">
        <v>4511000</v>
      </c>
      <c r="I66" s="13">
        <v>3976000</v>
      </c>
      <c r="J66" s="13">
        <v>3676000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41.575276542602801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3803835</v>
      </c>
      <c r="G69" s="56">
        <v>3586982</v>
      </c>
      <c r="H69" s="13">
        <v>3471209</v>
      </c>
      <c r="I69" s="13">
        <v>3691247</v>
      </c>
      <c r="J69" s="13">
        <v>3565296</v>
      </c>
      <c r="K69" s="4"/>
      <c r="L69" s="4"/>
      <c r="M69" s="4"/>
      <c r="N69"/>
      <c r="O69"/>
      <c r="P69" s="10"/>
      <c r="S69" s="25" t="s">
        <v>341</v>
      </c>
      <c r="T69" s="25">
        <v>4057049</v>
      </c>
      <c r="V69" s="28" t="str">
        <f>"Total Debt -"</f>
        <v>Total Debt -</v>
      </c>
      <c r="X69" s="47">
        <f>F44</f>
        <v>57.613378366763598</v>
      </c>
    </row>
    <row r="70" spans="3:28" ht="11.25" customHeight="1" x14ac:dyDescent="0.2">
      <c r="C70" s="39">
        <v>18630</v>
      </c>
      <c r="D70" s="3" t="s">
        <v>136</v>
      </c>
      <c r="F70" s="13">
        <v>1152551</v>
      </c>
      <c r="G70" s="56">
        <v>993419</v>
      </c>
      <c r="H70" s="13">
        <v>1042237</v>
      </c>
      <c r="I70" s="13">
        <v>1076116</v>
      </c>
      <c r="J70" s="13">
        <v>981301</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4.40996759954617</v>
      </c>
      <c r="Y71" s="27">
        <f>IF(ISNUMBER(G52),G52,NA())</f>
        <v>4.1582610785513303</v>
      </c>
      <c r="Z71" s="27">
        <f>IF(ISNUMBER(H52),H52,NA())</f>
        <v>3.91214984436747</v>
      </c>
      <c r="AA71" s="27">
        <f>IF(ISNUMBER(I52),I52,NA())</f>
        <v>3.4160672649219301</v>
      </c>
      <c r="AB71" s="27">
        <f>IF(ISNUMBER(J52),J52,NA())</f>
        <v>3.0108438433212599</v>
      </c>
    </row>
    <row r="72" spans="3:28" ht="11.25" customHeight="1" x14ac:dyDescent="0.2">
      <c r="C72" s="39">
        <v>18632</v>
      </c>
      <c r="D72" s="3" t="s">
        <v>138</v>
      </c>
      <c r="E72" s="5"/>
      <c r="F72" s="13">
        <v>954067</v>
      </c>
      <c r="G72" s="56">
        <v>958910</v>
      </c>
      <c r="H72" s="13">
        <v>941616</v>
      </c>
      <c r="I72" s="13">
        <v>1036744</v>
      </c>
      <c r="J72" s="13">
        <v>949107</v>
      </c>
      <c r="K72"/>
      <c r="L72"/>
      <c r="M72"/>
      <c r="N72"/>
      <c r="O72"/>
      <c r="P72" s="10"/>
      <c r="S72" s="25" t="s">
        <v>272</v>
      </c>
      <c r="T72" s="25">
        <v>4082886</v>
      </c>
    </row>
    <row r="73" spans="3:28" ht="11.25" customHeight="1" x14ac:dyDescent="0.2">
      <c r="C73" s="39">
        <v>18636</v>
      </c>
      <c r="D73" s="3" t="s">
        <v>139</v>
      </c>
      <c r="F73" s="13">
        <v>650875</v>
      </c>
      <c r="G73" s="56">
        <v>614378</v>
      </c>
      <c r="H73" s="13">
        <v>590929</v>
      </c>
      <c r="I73" s="13">
        <v>582354</v>
      </c>
      <c r="J73" s="13">
        <v>534118</v>
      </c>
      <c r="K73"/>
      <c r="L73"/>
      <c r="M73"/>
      <c r="N73"/>
      <c r="O73"/>
      <c r="P73" s="10"/>
      <c r="S73" s="25" t="s">
        <v>397</v>
      </c>
      <c r="T73" s="25">
        <v>4235589</v>
      </c>
    </row>
    <row r="74" spans="3:28" ht="11.25" customHeight="1" x14ac:dyDescent="0.2">
      <c r="C74" s="39">
        <v>18635</v>
      </c>
      <c r="D74" s="3" t="s">
        <v>140</v>
      </c>
      <c r="F74" s="13">
        <v>6393</v>
      </c>
      <c r="G74" s="56">
        <v>7288</v>
      </c>
      <c r="H74" s="13">
        <v>5888</v>
      </c>
      <c r="I74" s="13">
        <v>9497</v>
      </c>
      <c r="J74" s="13">
        <v>6660</v>
      </c>
      <c r="K74"/>
      <c r="L74"/>
      <c r="M74"/>
      <c r="N74"/>
      <c r="O74"/>
      <c r="P74" s="10"/>
      <c r="S74" s="25" t="s">
        <v>289</v>
      </c>
      <c r="T74" s="25">
        <v>4304864</v>
      </c>
    </row>
    <row r="75" spans="3:28" ht="11.25" customHeight="1" x14ac:dyDescent="0.2">
      <c r="C75" s="39">
        <v>18634</v>
      </c>
      <c r="D75" s="3" t="s">
        <v>141</v>
      </c>
      <c r="F75" s="13">
        <v>2998525</v>
      </c>
      <c r="G75" s="56">
        <v>2798830</v>
      </c>
      <c r="H75" s="13">
        <v>2799249</v>
      </c>
      <c r="I75" s="13">
        <v>2917560</v>
      </c>
      <c r="J75" s="13">
        <v>2655533</v>
      </c>
      <c r="K75"/>
      <c r="L75"/>
      <c r="M75"/>
      <c r="N75"/>
      <c r="O75"/>
      <c r="P75" s="10"/>
      <c r="S75" s="25" t="s">
        <v>16</v>
      </c>
      <c r="T75" s="25">
        <v>4056958</v>
      </c>
    </row>
    <row r="76" spans="3:28" ht="11.25" customHeight="1" x14ac:dyDescent="0.2">
      <c r="C76" s="39">
        <v>6200</v>
      </c>
      <c r="D76" s="3" t="s">
        <v>142</v>
      </c>
      <c r="F76" s="13">
        <v>1698433</v>
      </c>
      <c r="G76" s="56">
        <v>1563449</v>
      </c>
      <c r="H76" s="13">
        <v>1422903</v>
      </c>
      <c r="I76" s="13">
        <v>1533682</v>
      </c>
      <c r="J76" s="13">
        <v>1574534</v>
      </c>
      <c r="K76"/>
      <c r="L76"/>
      <c r="M76"/>
      <c r="N76"/>
      <c r="O76"/>
      <c r="P76" s="10"/>
      <c r="S76" s="25" t="s">
        <v>313</v>
      </c>
      <c r="T76" s="25">
        <v>4246977</v>
      </c>
    </row>
    <row r="77" spans="3:28" ht="11.25" customHeight="1" x14ac:dyDescent="0.2">
      <c r="C77" s="39">
        <v>28017</v>
      </c>
      <c r="D77" s="3" t="s">
        <v>151</v>
      </c>
      <c r="E77"/>
      <c r="F77" s="13">
        <v>1698433</v>
      </c>
      <c r="G77" s="56">
        <v>1563449</v>
      </c>
      <c r="H77" s="13">
        <v>1422903</v>
      </c>
      <c r="I77" s="13">
        <v>1533682</v>
      </c>
      <c r="J77" s="13">
        <v>1574534</v>
      </c>
      <c r="K77"/>
      <c r="L77"/>
      <c r="M77"/>
      <c r="N77"/>
      <c r="O77"/>
      <c r="P77" s="10"/>
      <c r="S77" s="25" t="s">
        <v>273</v>
      </c>
      <c r="T77" s="25">
        <v>4142320</v>
      </c>
    </row>
    <row r="78" spans="3:28" ht="11.25" customHeight="1" x14ac:dyDescent="0.2">
      <c r="C78" s="39">
        <v>4424</v>
      </c>
      <c r="D78" s="3" t="s">
        <v>143</v>
      </c>
      <c r="F78" s="13">
        <v>746030</v>
      </c>
      <c r="G78" s="56">
        <v>648225</v>
      </c>
      <c r="H78" s="13">
        <v>542040</v>
      </c>
      <c r="I78" s="13">
        <v>664442</v>
      </c>
      <c r="J78" s="13">
        <v>766221</v>
      </c>
      <c r="K78"/>
      <c r="L78"/>
      <c r="M78"/>
      <c r="N78"/>
      <c r="O78"/>
      <c r="P78" s="10"/>
      <c r="S78" s="25" t="s">
        <v>274</v>
      </c>
      <c r="T78" s="25">
        <v>4237697</v>
      </c>
    </row>
    <row r="79" spans="3:28" ht="11.25" customHeight="1" x14ac:dyDescent="0.2">
      <c r="C79" s="39">
        <v>4427</v>
      </c>
      <c r="D79" s="3" t="s">
        <v>144</v>
      </c>
      <c r="F79" s="13">
        <v>110086</v>
      </c>
      <c r="G79" s="56">
        <v>78173</v>
      </c>
      <c r="H79" s="13">
        <v>-15773</v>
      </c>
      <c r="I79" s="13">
        <v>133902</v>
      </c>
      <c r="J79" s="13">
        <v>258272</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635944</v>
      </c>
      <c r="G81" s="93">
        <v>570052</v>
      </c>
      <c r="H81" s="92">
        <v>557813</v>
      </c>
      <c r="I81" s="92">
        <v>530540</v>
      </c>
      <c r="J81" s="92">
        <v>507949</v>
      </c>
      <c r="K81"/>
      <c r="L81"/>
      <c r="M81"/>
      <c r="N81"/>
      <c r="O81"/>
      <c r="P81" s="10"/>
      <c r="S81" s="25" t="s">
        <v>276</v>
      </c>
      <c r="T81" s="25">
        <v>4276419</v>
      </c>
    </row>
    <row r="82" spans="3:20" ht="11.25" customHeight="1" x14ac:dyDescent="0.2">
      <c r="C82" s="39">
        <v>833</v>
      </c>
      <c r="D82" s="94" t="s">
        <v>147</v>
      </c>
      <c r="E82" s="95"/>
      <c r="F82" s="96">
        <v>635944</v>
      </c>
      <c r="G82" s="97">
        <v>570052</v>
      </c>
      <c r="H82" s="96">
        <v>557813</v>
      </c>
      <c r="I82" s="96">
        <v>530540</v>
      </c>
      <c r="J82" s="96">
        <v>507949</v>
      </c>
      <c r="K82"/>
      <c r="L82"/>
      <c r="M82"/>
      <c r="N82"/>
      <c r="O82"/>
      <c r="P82" s="10"/>
      <c r="S82" s="25" t="s">
        <v>17</v>
      </c>
      <c r="T82" s="25">
        <v>4057059</v>
      </c>
    </row>
    <row r="83" spans="3:20" ht="11.25" customHeight="1" x14ac:dyDescent="0.2">
      <c r="C83" s="39">
        <v>47814</v>
      </c>
      <c r="D83" s="32" t="s">
        <v>191</v>
      </c>
      <c r="F83" s="13">
        <v>17224</v>
      </c>
      <c r="G83" s="56">
        <v>19493</v>
      </c>
      <c r="H83" s="13">
        <v>19493</v>
      </c>
      <c r="I83" s="13">
        <v>19493</v>
      </c>
      <c r="J83" s="13">
        <v>19493</v>
      </c>
      <c r="K83" s="16"/>
      <c r="L83"/>
      <c r="M83"/>
      <c r="N83"/>
      <c r="O83"/>
      <c r="P83" s="10"/>
      <c r="S83" s="25" t="s">
        <v>18</v>
      </c>
      <c r="T83" s="25">
        <v>4057141</v>
      </c>
    </row>
    <row r="84" spans="3:20" ht="11.25" customHeight="1" x14ac:dyDescent="0.2">
      <c r="C84" s="39">
        <v>47813</v>
      </c>
      <c r="D84" s="29" t="s">
        <v>192</v>
      </c>
      <c r="E84"/>
      <c r="F84" s="13">
        <v>618720</v>
      </c>
      <c r="G84" s="56">
        <v>550559</v>
      </c>
      <c r="H84" s="13">
        <v>538320</v>
      </c>
      <c r="I84" s="13">
        <v>511047</v>
      </c>
      <c r="J84" s="13">
        <v>488456</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1551100</v>
      </c>
      <c r="G87" s="56">
        <v>1198319</v>
      </c>
      <c r="H87" s="13">
        <v>1030030</v>
      </c>
      <c r="I87" s="13">
        <v>924991</v>
      </c>
      <c r="J87" s="13">
        <v>1016288</v>
      </c>
      <c r="K87"/>
      <c r="L87"/>
      <c r="M87"/>
      <c r="N87"/>
      <c r="O87"/>
      <c r="P87" s="10"/>
      <c r="S87" s="25" t="s">
        <v>21</v>
      </c>
      <c r="T87" s="25">
        <v>4057039</v>
      </c>
    </row>
    <row r="88" spans="3:20" ht="11.25" customHeight="1" x14ac:dyDescent="0.2">
      <c r="C88" s="39">
        <v>18807</v>
      </c>
      <c r="D88" s="3" t="s">
        <v>153</v>
      </c>
      <c r="E88"/>
      <c r="F88" s="13">
        <v>16603798</v>
      </c>
      <c r="G88" s="56">
        <v>15381704</v>
      </c>
      <c r="H88" s="13">
        <v>14377787</v>
      </c>
      <c r="I88" s="13">
        <v>13766668</v>
      </c>
      <c r="J88" s="13">
        <v>13188077</v>
      </c>
      <c r="K88"/>
      <c r="L88"/>
      <c r="M88"/>
      <c r="N88"/>
      <c r="O88"/>
      <c r="P88" s="10"/>
      <c r="S88" s="25" t="s">
        <v>22</v>
      </c>
      <c r="T88" s="25">
        <v>4057113</v>
      </c>
    </row>
    <row r="89" spans="3:20" ht="11.25" customHeight="1" x14ac:dyDescent="0.2">
      <c r="C89" s="39">
        <v>18851</v>
      </c>
      <c r="D89" s="3" t="s">
        <v>154</v>
      </c>
      <c r="E89"/>
      <c r="F89" s="13" t="s">
        <v>320</v>
      </c>
      <c r="G89" s="56" t="s">
        <v>320</v>
      </c>
      <c r="H89" s="13">
        <v>0</v>
      </c>
      <c r="I89" s="13">
        <v>0</v>
      </c>
      <c r="J89" s="13">
        <v>0</v>
      </c>
      <c r="K89"/>
      <c r="L89"/>
      <c r="M89"/>
      <c r="N89"/>
      <c r="O89"/>
      <c r="P89" s="10"/>
      <c r="S89" s="25" t="s">
        <v>342</v>
      </c>
      <c r="T89" s="25">
        <v>4393379</v>
      </c>
    </row>
    <row r="90" spans="3:20" ht="11.25" customHeight="1" x14ac:dyDescent="0.2">
      <c r="C90" s="39">
        <v>18823</v>
      </c>
      <c r="D90" s="3" t="s">
        <v>155</v>
      </c>
      <c r="E90"/>
      <c r="F90" s="13">
        <v>1653167</v>
      </c>
      <c r="G90" s="56">
        <v>1392944</v>
      </c>
      <c r="H90" s="13">
        <v>1255870</v>
      </c>
      <c r="I90" s="13">
        <v>1087235</v>
      </c>
      <c r="J90" s="13">
        <v>903542</v>
      </c>
      <c r="K90"/>
      <c r="L90"/>
      <c r="M90"/>
      <c r="N90"/>
      <c r="O90"/>
      <c r="P90" s="10"/>
      <c r="S90" s="25" t="s">
        <v>290</v>
      </c>
      <c r="T90" s="25">
        <v>4056937</v>
      </c>
    </row>
    <row r="91" spans="3:20" ht="11.25" customHeight="1" x14ac:dyDescent="0.2">
      <c r="C91" s="39">
        <v>3706</v>
      </c>
      <c r="D91" s="23" t="s">
        <v>156</v>
      </c>
      <c r="E91" s="10"/>
      <c r="F91" s="92">
        <v>273693</v>
      </c>
      <c r="G91" s="93">
        <v>282570</v>
      </c>
      <c r="H91" s="92">
        <v>290564</v>
      </c>
      <c r="I91" s="92">
        <v>262902</v>
      </c>
      <c r="J91" s="92">
        <v>257189</v>
      </c>
      <c r="K91"/>
      <c r="L91"/>
      <c r="M91"/>
      <c r="N91"/>
      <c r="O91"/>
      <c r="P91" s="10"/>
      <c r="S91" s="25" t="s">
        <v>23</v>
      </c>
      <c r="T91" s="25">
        <v>4056982</v>
      </c>
    </row>
    <row r="92" spans="3:20" ht="11.25" customHeight="1" x14ac:dyDescent="0.2">
      <c r="C92" s="39">
        <v>220</v>
      </c>
      <c r="D92" s="98" t="s">
        <v>157</v>
      </c>
      <c r="E92" s="95"/>
      <c r="F92" s="96">
        <v>22003222</v>
      </c>
      <c r="G92" s="97">
        <v>20020421</v>
      </c>
      <c r="H92" s="96">
        <v>18479247</v>
      </c>
      <c r="I92" s="96">
        <v>17664202</v>
      </c>
      <c r="J92" s="96">
        <v>17019082</v>
      </c>
      <c r="K92"/>
      <c r="L92"/>
      <c r="M92"/>
      <c r="N92"/>
      <c r="O92"/>
      <c r="P92" s="10"/>
      <c r="S92" s="25" t="s">
        <v>24</v>
      </c>
      <c r="T92" s="25">
        <v>4004172</v>
      </c>
    </row>
    <row r="93" spans="3:20" ht="11.25" customHeight="1" x14ac:dyDescent="0.2">
      <c r="C93" s="39">
        <v>6361</v>
      </c>
      <c r="D93" s="3" t="s">
        <v>158</v>
      </c>
      <c r="E93"/>
      <c r="F93" s="13">
        <v>1756869</v>
      </c>
      <c r="G93" s="56">
        <v>1360433</v>
      </c>
      <c r="H93" s="13">
        <v>2078365</v>
      </c>
      <c r="I93" s="13">
        <v>1648964</v>
      </c>
      <c r="J93" s="13">
        <v>1197852</v>
      </c>
      <c r="K93"/>
      <c r="L93"/>
      <c r="M93"/>
      <c r="N93"/>
      <c r="O93"/>
      <c r="P93" s="10"/>
      <c r="S93" s="25" t="s">
        <v>25</v>
      </c>
      <c r="T93" s="25">
        <v>4000672</v>
      </c>
    </row>
    <row r="94" spans="3:20" ht="11.25" customHeight="1" x14ac:dyDescent="0.2">
      <c r="C94" s="39">
        <v>6148</v>
      </c>
      <c r="D94" s="3" t="s">
        <v>159</v>
      </c>
      <c r="E94"/>
      <c r="F94" s="13">
        <v>7642136</v>
      </c>
      <c r="G94" s="56">
        <v>6675602</v>
      </c>
      <c r="H94" s="13">
        <v>4884430</v>
      </c>
      <c r="I94" s="13">
        <v>4638232</v>
      </c>
      <c r="J94" s="13">
        <v>4789713</v>
      </c>
      <c r="K94"/>
      <c r="L94"/>
      <c r="M94"/>
      <c r="N94"/>
      <c r="O94"/>
      <c r="P94" s="10"/>
      <c r="S94" s="25" t="s">
        <v>26</v>
      </c>
      <c r="T94" s="25">
        <v>4059402</v>
      </c>
    </row>
    <row r="95" spans="3:20" ht="11.25" customHeight="1" x14ac:dyDescent="0.2">
      <c r="C95" s="39">
        <v>18082</v>
      </c>
      <c r="D95" s="3" t="s">
        <v>160</v>
      </c>
      <c r="E95"/>
      <c r="F95" s="13">
        <v>1432247</v>
      </c>
      <c r="G95" s="56">
        <v>1288165</v>
      </c>
      <c r="H95" s="13">
        <v>1226437</v>
      </c>
      <c r="I95" s="13">
        <v>1251329</v>
      </c>
      <c r="J95" s="13">
        <v>1219571</v>
      </c>
      <c r="K95"/>
      <c r="L95"/>
      <c r="M95"/>
      <c r="N95"/>
      <c r="O95"/>
      <c r="P95" s="10"/>
      <c r="S95" s="25" t="s">
        <v>27</v>
      </c>
      <c r="T95" s="25">
        <v>4057080</v>
      </c>
    </row>
    <row r="96" spans="3:20" ht="11.25" customHeight="1" x14ac:dyDescent="0.2">
      <c r="C96" s="39">
        <v>845</v>
      </c>
      <c r="D96" s="3" t="s">
        <v>174</v>
      </c>
      <c r="E96"/>
      <c r="F96" s="13">
        <v>8184579</v>
      </c>
      <c r="G96" s="56">
        <v>6919387</v>
      </c>
      <c r="H96" s="13">
        <v>5811818</v>
      </c>
      <c r="I96" s="13">
        <v>5214632</v>
      </c>
      <c r="J96" s="13">
        <v>4967113</v>
      </c>
      <c r="K96"/>
      <c r="L96"/>
      <c r="M96"/>
      <c r="N96"/>
      <c r="O96"/>
      <c r="P96" s="10"/>
      <c r="S96" s="25" t="s">
        <v>28</v>
      </c>
      <c r="T96" s="25">
        <v>4057041</v>
      </c>
    </row>
    <row r="97" spans="3:20" ht="11.25" customHeight="1" x14ac:dyDescent="0.2">
      <c r="C97" s="39">
        <v>49691</v>
      </c>
      <c r="D97" s="32" t="s">
        <v>193</v>
      </c>
      <c r="E97"/>
      <c r="F97" s="13">
        <v>5906200</v>
      </c>
      <c r="G97" s="56">
        <v>5633503</v>
      </c>
      <c r="H97" s="13">
        <v>5430648</v>
      </c>
      <c r="I97" s="13">
        <v>5222915</v>
      </c>
      <c r="J97" s="13">
        <v>5006690</v>
      </c>
      <c r="K97"/>
      <c r="L97"/>
      <c r="M97"/>
      <c r="N97"/>
      <c r="O97"/>
      <c r="P97" s="10"/>
      <c r="S97" s="25" t="s">
        <v>432</v>
      </c>
      <c r="T97" s="25">
        <v>4072145</v>
      </c>
    </row>
    <row r="98" spans="3:20" ht="11.25" customHeight="1" x14ac:dyDescent="0.2">
      <c r="C98" s="48">
        <v>47772</v>
      </c>
      <c r="D98" s="99" t="s">
        <v>194</v>
      </c>
      <c r="E98" s="10"/>
      <c r="F98" s="92">
        <v>115260</v>
      </c>
      <c r="G98" s="93">
        <v>119290</v>
      </c>
      <c r="H98" s="92">
        <v>122540</v>
      </c>
      <c r="I98" s="92">
        <v>125790</v>
      </c>
      <c r="J98" s="92">
        <v>129040</v>
      </c>
      <c r="K98"/>
      <c r="L98"/>
      <c r="M98"/>
      <c r="N98"/>
      <c r="O98"/>
      <c r="P98" s="10"/>
      <c r="S98" s="25" t="s">
        <v>29</v>
      </c>
      <c r="T98" s="25">
        <v>4057081</v>
      </c>
    </row>
    <row r="99" spans="3:20" ht="11.25" customHeight="1" x14ac:dyDescent="0.2">
      <c r="C99" s="39">
        <v>3800</v>
      </c>
      <c r="D99" s="94" t="s">
        <v>161</v>
      </c>
      <c r="E99" s="95"/>
      <c r="F99" s="96">
        <v>6021460</v>
      </c>
      <c r="G99" s="97">
        <v>5752793</v>
      </c>
      <c r="H99" s="96">
        <v>5553188</v>
      </c>
      <c r="I99" s="96">
        <v>5348705</v>
      </c>
      <c r="J99" s="96">
        <v>5135730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14206039</v>
      </c>
      <c r="G101" s="56">
        <v>12672180</v>
      </c>
      <c r="H101" s="13">
        <v>11365006</v>
      </c>
      <c r="I101" s="13">
        <v>10563337</v>
      </c>
      <c r="J101" s="13">
        <v>10102843</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860014</v>
      </c>
      <c r="G104" s="56">
        <v>966365</v>
      </c>
      <c r="H104" s="13">
        <v>956726</v>
      </c>
      <c r="I104" s="13">
        <v>1277144</v>
      </c>
      <c r="J104" s="13">
        <v>1118036</v>
      </c>
      <c r="K104"/>
      <c r="L104"/>
      <c r="M104"/>
      <c r="N104"/>
      <c r="O104"/>
      <c r="P104" s="10"/>
      <c r="S104" s="25" t="s">
        <v>411</v>
      </c>
      <c r="T104" s="25">
        <v>4057043</v>
      </c>
    </row>
    <row r="105" spans="3:20" ht="11.25" customHeight="1" x14ac:dyDescent="0.2">
      <c r="C105" s="39">
        <v>4993</v>
      </c>
      <c r="D105" s="3" t="s">
        <v>169</v>
      </c>
      <c r="E105"/>
      <c r="F105" s="13">
        <v>-1386929</v>
      </c>
      <c r="G105" s="56">
        <v>-1277818</v>
      </c>
      <c r="H105" s="13">
        <v>-1130977</v>
      </c>
      <c r="I105" s="13">
        <v>-1192824</v>
      </c>
      <c r="J105" s="13">
        <v>-1428537</v>
      </c>
      <c r="K105"/>
      <c r="L105"/>
      <c r="M105"/>
      <c r="N105"/>
      <c r="O105"/>
      <c r="P105" s="10"/>
      <c r="S105" s="25" t="s">
        <v>262</v>
      </c>
      <c r="T105" s="25">
        <v>4057083</v>
      </c>
    </row>
    <row r="106" spans="3:20" ht="11.25" customHeight="1" x14ac:dyDescent="0.2">
      <c r="C106" s="39">
        <v>4992</v>
      </c>
      <c r="D106" s="3" t="s">
        <v>170</v>
      </c>
      <c r="E106"/>
      <c r="F106" s="13">
        <v>476916</v>
      </c>
      <c r="G106" s="56">
        <v>361138</v>
      </c>
      <c r="H106" s="13">
        <v>178768</v>
      </c>
      <c r="I106" s="13">
        <v>-92446</v>
      </c>
      <c r="J106" s="13">
        <v>315512</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-49999</v>
      </c>
      <c r="G108" s="56">
        <v>49685</v>
      </c>
      <c r="H108" s="13">
        <v>4517</v>
      </c>
      <c r="I108" s="13">
        <v>-8126</v>
      </c>
      <c r="J108" s="13">
        <v>5011</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3.0357321323123201</v>
      </c>
      <c r="G111" s="55">
        <v>2.96630160765516</v>
      </c>
      <c r="H111" s="14">
        <v>3.07890276517786</v>
      </c>
      <c r="I111" s="14">
        <v>3.04671330361198</v>
      </c>
      <c r="J111" s="14">
        <v>3.0621433434501002</v>
      </c>
      <c r="K111"/>
      <c r="L111"/>
      <c r="M111"/>
      <c r="N111"/>
      <c r="O111"/>
      <c r="P111" s="10"/>
      <c r="S111" s="25" t="s">
        <v>292</v>
      </c>
      <c r="T111" s="25">
        <v>4062444</v>
      </c>
    </row>
    <row r="112" spans="3:20" ht="11.25" customHeight="1" x14ac:dyDescent="0.2">
      <c r="C112" s="39">
        <v>284</v>
      </c>
      <c r="D112" s="3" t="s">
        <v>167</v>
      </c>
      <c r="E112"/>
      <c r="F112" s="14">
        <v>10.726366514057601</v>
      </c>
      <c r="G112" s="55">
        <v>9.9888754667100805</v>
      </c>
      <c r="H112" s="14">
        <v>10.201585666758699</v>
      </c>
      <c r="I112" s="14">
        <v>10.085744463946099</v>
      </c>
      <c r="J112" s="14">
        <v>10.023935041142</v>
      </c>
      <c r="K112"/>
      <c r="L112"/>
      <c r="M112"/>
      <c r="N112"/>
      <c r="O112"/>
      <c r="P112" s="10"/>
      <c r="S112" s="25" t="s">
        <v>36</v>
      </c>
      <c r="T112" s="25">
        <v>4057103</v>
      </c>
    </row>
    <row r="113" spans="2:20" ht="11.25" customHeight="1" x14ac:dyDescent="0.2">
      <c r="C113" s="39">
        <v>18791</v>
      </c>
      <c r="D113" s="76" t="s">
        <v>173</v>
      </c>
      <c r="E113" s="61"/>
      <c r="F113" s="100">
        <v>4.7391922254008501</v>
      </c>
      <c r="G113" s="101">
        <v>4.6694580242855599</v>
      </c>
      <c r="H113" s="100">
        <v>5.05516571373433</v>
      </c>
      <c r="I113" s="100">
        <v>5.0530233385646399</v>
      </c>
      <c r="J113" s="100">
        <v>5.1789056979774397</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42DC87D4-DF1C-4E1D-93DD-C5187CE5B88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96685-754E-43A0-A772-E0C0686D991E}">
  <sheetPr codeName="Sheet50">
    <outlinePr summaryRight="0"/>
    <pageSetUpPr autoPageBreaks="0"/>
  </sheetPr>
  <dimension ref="A1:AB460"/>
  <sheetViews>
    <sheetView showGridLines="0" topLeftCell="A7"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101</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Puget Sound Energy,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_xll.SNL.Clients.Office.Excel.Functions.SNLTable(1,PSE!F20:G20,PSE!C24:C35,PSE!F21:G21,,"Options:Curr=USD,Mag=SNLstandard,ConvMethod=SNLrecommended")</f>
        <v>SNLTable</v>
      </c>
      <c r="D20" s="10"/>
      <c r="E20" s="10"/>
      <c r="F20" s="22">
        <f>VLOOKUP(V40,S:T,2,FALSE)</f>
        <v>4062485</v>
      </c>
      <c r="G20" s="51">
        <f>F20</f>
        <v>4062485</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286</v>
      </c>
      <c r="H24" s="129"/>
      <c r="I24"/>
      <c r="J24"/>
      <c r="K24"/>
      <c r="L24"/>
      <c r="M24"/>
      <c r="N24"/>
      <c r="O24"/>
      <c r="P24" s="10"/>
      <c r="V24" t="str">
        <f>SUBSTITUTE(Company_Name,"&amp;","&amp;amp;")</f>
        <v>Puget Sound Energy, Inc.</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44343</v>
      </c>
      <c r="G26" s="78">
        <v>44068</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376</v>
      </c>
      <c r="G28" s="52" t="s">
        <v>376</v>
      </c>
      <c r="H28" s="129"/>
      <c r="I28"/>
      <c r="J28"/>
      <c r="K28"/>
      <c r="L28"/>
      <c r="M28"/>
      <c r="N28"/>
      <c r="O28"/>
      <c r="P28" s="10"/>
    </row>
    <row r="29" spans="3:27" ht="11.25" customHeight="1" x14ac:dyDescent="0.2">
      <c r="C29" s="48">
        <v>44952</v>
      </c>
      <c r="D29" s="76" t="s">
        <v>126</v>
      </c>
      <c r="E29" s="61"/>
      <c r="F29" s="77">
        <v>41678</v>
      </c>
      <c r="G29" s="78">
        <v>41676</v>
      </c>
      <c r="H29" s="130"/>
      <c r="I29"/>
      <c r="J29"/>
      <c r="K29"/>
      <c r="L29"/>
      <c r="M29"/>
      <c r="N29"/>
      <c r="O29"/>
      <c r="P29" s="10"/>
    </row>
    <row r="30" spans="3:27" ht="11.25" customHeight="1" x14ac:dyDescent="0.2">
      <c r="C30" s="39">
        <v>44965</v>
      </c>
      <c r="D30" s="2" t="s">
        <v>132</v>
      </c>
      <c r="E30"/>
      <c r="F30" s="24" t="s">
        <v>379</v>
      </c>
      <c r="G30" s="52" t="s">
        <v>287</v>
      </c>
      <c r="H30" s="129"/>
      <c r="I30"/>
      <c r="J30"/>
      <c r="K30"/>
      <c r="L30"/>
      <c r="M30"/>
      <c r="N30"/>
      <c r="O30"/>
      <c r="P30" s="10"/>
      <c r="Q30" s="44"/>
      <c r="R30" s="4"/>
      <c r="S30" s="113" t="s">
        <v>214</v>
      </c>
    </row>
    <row r="31" spans="3:27" ht="11.25" customHeight="1" x14ac:dyDescent="0.2">
      <c r="C31" s="39">
        <v>44966</v>
      </c>
      <c r="D31" s="3" t="s">
        <v>127</v>
      </c>
      <c r="E31"/>
      <c r="F31" s="24" t="s">
        <v>374</v>
      </c>
      <c r="G31" s="52" t="s">
        <v>182</v>
      </c>
      <c r="H31" s="129"/>
      <c r="I31"/>
      <c r="J31"/>
      <c r="K31"/>
      <c r="L31"/>
      <c r="M31"/>
      <c r="N31"/>
      <c r="O31"/>
      <c r="P31" s="10"/>
      <c r="S31" s="2" t="s">
        <v>215</v>
      </c>
    </row>
    <row r="32" spans="3:27" ht="11.25" customHeight="1" x14ac:dyDescent="0.2">
      <c r="C32" s="39">
        <v>44968</v>
      </c>
      <c r="D32" s="76" t="s">
        <v>126</v>
      </c>
      <c r="E32" s="61"/>
      <c r="F32" s="77">
        <v>44035</v>
      </c>
      <c r="G32" s="78">
        <v>44068</v>
      </c>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44064</v>
      </c>
      <c r="G35" s="53">
        <v>44068</v>
      </c>
      <c r="H35" s="130"/>
      <c r="I35" s="10"/>
      <c r="J35"/>
      <c r="K35"/>
      <c r="L35"/>
      <c r="M35"/>
      <c r="N35"/>
      <c r="O35"/>
      <c r="P35" s="10"/>
    </row>
    <row r="36" spans="3:24" ht="11.25" hidden="1" customHeight="1" outlineLevel="1" x14ac:dyDescent="0.2">
      <c r="C36" s="12" t="str">
        <f>_xll.SNL.Clients.Office.Excel.Functions.SNLTable(1,PSE!F36:J36,PSE!C41:C113,PSE!F37:J37,,"Options:Curr=USD,Mag=SNLstandard,ConvMethod=SNLrecommended")</f>
        <v>SNLTable</v>
      </c>
      <c r="E36"/>
      <c r="F36" s="11">
        <f>F20</f>
        <v>4062485</v>
      </c>
      <c r="G36" s="54">
        <f>F20</f>
        <v>4062485</v>
      </c>
      <c r="H36" s="11">
        <f>F20</f>
        <v>4062485</v>
      </c>
      <c r="I36" s="11">
        <f>F20</f>
        <v>4062485</v>
      </c>
      <c r="J36" s="11">
        <f>F20</f>
        <v>4062485</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Puget Sound Energy,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45.463294649681202</v>
      </c>
      <c r="G42" s="55">
        <v>46.067786728222501</v>
      </c>
      <c r="H42" s="31">
        <v>46.244715675319298</v>
      </c>
      <c r="I42" s="14">
        <v>46.445336989245803</v>
      </c>
      <c r="J42" s="14">
        <v>46.879502607509302</v>
      </c>
      <c r="K42"/>
      <c r="L42"/>
      <c r="M42"/>
      <c r="N42"/>
      <c r="O42"/>
      <c r="P42" s="10"/>
      <c r="S42" s="25" t="s">
        <v>336</v>
      </c>
      <c r="T42" s="25">
        <v>4056935</v>
      </c>
      <c r="V42" s="8" t="str">
        <f>_xll.SNL.Clients.Office.Excel.Functions.SNLTable(1,PSE!X42,PSE!W48:W56,PSE!X43,,"Options:Curr=USD,Mag=SNLstandard,ConvMethod=SNLrecommended")</f>
        <v>SNLTable</v>
      </c>
      <c r="W42" s="3"/>
      <c r="X42" s="7">
        <f>F36</f>
        <v>4062485</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54.536705350318798</v>
      </c>
      <c r="G44" s="55">
        <v>53.932213271777499</v>
      </c>
      <c r="H44" s="31">
        <v>53.755284324680702</v>
      </c>
      <c r="I44" s="14">
        <v>53.554663010754197</v>
      </c>
      <c r="J44" s="14">
        <v>53.120497392490698</v>
      </c>
      <c r="K44"/>
      <c r="L44"/>
      <c r="M44"/>
      <c r="N44"/>
      <c r="O44"/>
      <c r="P44" s="10"/>
      <c r="S44" s="25" t="s">
        <v>409</v>
      </c>
      <c r="T44" s="25">
        <v>4024697</v>
      </c>
      <c r="V44" s="3"/>
      <c r="W44" s="3"/>
      <c r="X44" s="7">
        <v>1</v>
      </c>
    </row>
    <row r="45" spans="3:24" ht="11.25" customHeight="1" x14ac:dyDescent="0.2">
      <c r="C45" s="39">
        <v>18861</v>
      </c>
      <c r="D45" s="3" t="s">
        <v>164</v>
      </c>
      <c r="E45"/>
      <c r="F45" s="14">
        <v>52.844239027935203</v>
      </c>
      <c r="G45" s="55">
        <v>49.570568152722501</v>
      </c>
      <c r="H45" s="31">
        <v>51.528612024599198</v>
      </c>
      <c r="I45" s="14">
        <v>48.797400611142002</v>
      </c>
      <c r="J45" s="14">
        <v>46.221077215081102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2.3334312053542701</v>
      </c>
      <c r="G47" s="55">
        <v>2.0597298685748702</v>
      </c>
      <c r="H47" s="14">
        <v>2.1434899411438999</v>
      </c>
      <c r="I47" s="14">
        <v>2.4054400621721399</v>
      </c>
      <c r="J47" s="14">
        <v>3.0839621227263598</v>
      </c>
      <c r="K47"/>
      <c r="L47"/>
      <c r="M47"/>
      <c r="N47"/>
      <c r="O47"/>
      <c r="P47" s="10"/>
      <c r="S47" s="25" t="s">
        <v>216</v>
      </c>
      <c r="T47" s="25">
        <v>4056955</v>
      </c>
      <c r="V47" s="3"/>
      <c r="W47" s="3"/>
      <c r="X47" s="7"/>
    </row>
    <row r="48" spans="3:24" ht="11.25" customHeight="1" x14ac:dyDescent="0.2">
      <c r="C48" s="39">
        <v>18778</v>
      </c>
      <c r="D48" s="3" t="s">
        <v>198</v>
      </c>
      <c r="E48"/>
      <c r="F48" s="14">
        <v>2.3334312053542701</v>
      </c>
      <c r="G48" s="55">
        <v>2.0597298685748702</v>
      </c>
      <c r="H48" s="14">
        <v>2.1434899411438999</v>
      </c>
      <c r="I48" s="14">
        <v>2.4054400621721399</v>
      </c>
      <c r="J48" s="14">
        <v>3.0839621227263598</v>
      </c>
      <c r="K48" s="4"/>
      <c r="L48" s="4"/>
      <c r="M48" s="4"/>
      <c r="N48" s="4"/>
      <c r="O48" s="4"/>
      <c r="P48" s="44"/>
      <c r="Q48" s="44"/>
      <c r="S48" s="25" t="s">
        <v>5</v>
      </c>
      <c r="T48" s="25">
        <v>4022309</v>
      </c>
      <c r="V48" s="17" t="s">
        <v>175</v>
      </c>
      <c r="W48" s="114">
        <v>7597</v>
      </c>
      <c r="X48" s="20">
        <v>141742</v>
      </c>
    </row>
    <row r="49" spans="3:28" ht="11.25" customHeight="1" x14ac:dyDescent="0.2">
      <c r="C49" s="39">
        <v>7270</v>
      </c>
      <c r="D49" s="3" t="s">
        <v>149</v>
      </c>
      <c r="E49"/>
      <c r="F49" s="14">
        <v>5.6778045635476797</v>
      </c>
      <c r="G49" s="55">
        <v>5.0797122029726403</v>
      </c>
      <c r="H49" s="14">
        <v>5.3108664549673703</v>
      </c>
      <c r="I49" s="14">
        <v>5.7457140234948598</v>
      </c>
      <c r="J49" s="14">
        <v>5.4217854682144404</v>
      </c>
      <c r="K49"/>
      <c r="L49"/>
      <c r="M49"/>
      <c r="N49"/>
      <c r="O49"/>
      <c r="P49" s="10"/>
      <c r="S49" s="25" t="s">
        <v>6</v>
      </c>
      <c r="T49" s="25">
        <v>4057038</v>
      </c>
      <c r="V49" s="17" t="s">
        <v>176</v>
      </c>
      <c r="W49" s="114">
        <v>7598</v>
      </c>
      <c r="X49" s="20">
        <v>6260</v>
      </c>
    </row>
    <row r="50" spans="3:28" ht="11.25" customHeight="1" x14ac:dyDescent="0.2">
      <c r="C50" s="39">
        <v>11512</v>
      </c>
      <c r="D50" s="3" t="s">
        <v>199</v>
      </c>
      <c r="E50"/>
      <c r="F50" s="14">
        <v>5.6778045635476797</v>
      </c>
      <c r="G50" s="55">
        <v>5.0797122029726403</v>
      </c>
      <c r="H50" s="14">
        <v>5.3108664549673703</v>
      </c>
      <c r="I50" s="14">
        <v>5.7457140234948598</v>
      </c>
      <c r="J50" s="14">
        <v>5.4217854682144404</v>
      </c>
      <c r="K50"/>
      <c r="L50"/>
      <c r="M50"/>
      <c r="N50"/>
      <c r="O50"/>
      <c r="P50" s="10"/>
      <c r="S50" s="25" t="s">
        <v>270</v>
      </c>
      <c r="T50" s="25">
        <v>4135391</v>
      </c>
      <c r="V50" s="18" t="s">
        <v>177</v>
      </c>
      <c r="W50" s="115">
        <v>7599</v>
      </c>
      <c r="X50" s="20">
        <v>6286</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23411</v>
      </c>
    </row>
    <row r="52" spans="3:28" ht="11.25" customHeight="1" x14ac:dyDescent="0.2">
      <c r="C52" s="39">
        <v>18788</v>
      </c>
      <c r="D52" s="3" t="s">
        <v>211</v>
      </c>
      <c r="E52"/>
      <c r="F52" s="14">
        <v>3.7114538670413801</v>
      </c>
      <c r="G52" s="55">
        <v>3.98494519905053</v>
      </c>
      <c r="H52" s="14">
        <v>3.73563485792757</v>
      </c>
      <c r="I52" s="14">
        <v>3.22039737450344</v>
      </c>
      <c r="J52" s="14">
        <v>3.1050062413889301</v>
      </c>
      <c r="K52"/>
      <c r="L52"/>
      <c r="M52"/>
      <c r="N52"/>
      <c r="O52"/>
      <c r="P52" s="10"/>
      <c r="S52" s="25" t="s">
        <v>7</v>
      </c>
      <c r="T52" s="25">
        <v>4007308</v>
      </c>
      <c r="V52" s="19" t="s">
        <v>179</v>
      </c>
      <c r="W52" s="114">
        <v>7601</v>
      </c>
      <c r="X52" s="20">
        <v>6540</v>
      </c>
    </row>
    <row r="53" spans="3:28" ht="11.25" customHeight="1" x14ac:dyDescent="0.2">
      <c r="C53" s="39">
        <v>18794</v>
      </c>
      <c r="D53" s="3" t="s">
        <v>200</v>
      </c>
      <c r="E53"/>
      <c r="F53" s="14">
        <v>4.9492541432890098</v>
      </c>
      <c r="G53" s="55">
        <v>4.8608823250970401</v>
      </c>
      <c r="H53" s="14">
        <v>4.2532976236172697</v>
      </c>
      <c r="I53" s="14">
        <v>5.2632984581497801</v>
      </c>
      <c r="J53" s="14">
        <v>5.3273881683949798</v>
      </c>
      <c r="K53"/>
      <c r="L53"/>
      <c r="M53"/>
      <c r="N53"/>
      <c r="O53"/>
      <c r="P53" s="10"/>
      <c r="S53" s="25" t="s">
        <v>218</v>
      </c>
      <c r="T53" s="25">
        <v>4272394</v>
      </c>
      <c r="V53" s="17" t="s">
        <v>180</v>
      </c>
      <c r="W53" s="114">
        <v>7602</v>
      </c>
      <c r="X53" s="20">
        <v>4923413</v>
      </c>
    </row>
    <row r="54" spans="3:28" ht="11.25" customHeight="1" x14ac:dyDescent="0.2">
      <c r="C54" s="39">
        <v>18792</v>
      </c>
      <c r="D54" s="3" t="s">
        <v>201</v>
      </c>
      <c r="E54"/>
      <c r="F54" s="14">
        <v>18.967309290294299</v>
      </c>
      <c r="G54" s="55">
        <v>19.251752401577001</v>
      </c>
      <c r="H54" s="14">
        <v>16.425446369998902</v>
      </c>
      <c r="I54" s="14">
        <v>23.127219840418402</v>
      </c>
      <c r="J54" s="14">
        <v>25.814023766449399</v>
      </c>
      <c r="K54"/>
      <c r="L54"/>
      <c r="M54"/>
      <c r="N54"/>
      <c r="O54"/>
      <c r="P54" s="10"/>
      <c r="S54" s="25" t="s">
        <v>8</v>
      </c>
      <c r="T54" s="25">
        <v>4006321</v>
      </c>
      <c r="V54" s="26" t="s">
        <v>184</v>
      </c>
      <c r="W54" s="116"/>
      <c r="X54" s="20"/>
    </row>
    <row r="55" spans="3:28" ht="11.25" customHeight="1" x14ac:dyDescent="0.2">
      <c r="C55" s="39">
        <v>11576</v>
      </c>
      <c r="D55" s="3" t="s">
        <v>202</v>
      </c>
      <c r="E55"/>
      <c r="F55" s="14">
        <v>4.9692471569468797</v>
      </c>
      <c r="G55" s="55">
        <v>4.5493101994096001</v>
      </c>
      <c r="H55" s="14">
        <v>3.7215165579090601</v>
      </c>
      <c r="I55" s="14">
        <v>5.5700440528634401</v>
      </c>
      <c r="J55" s="14">
        <v>5.7392834404625903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101</v>
      </c>
    </row>
    <row r="57" spans="3:28" ht="11.25" customHeight="1" x14ac:dyDescent="0.2">
      <c r="C57" s="39">
        <v>6419</v>
      </c>
      <c r="D57" s="3" t="s">
        <v>165</v>
      </c>
      <c r="E57"/>
      <c r="F57" s="14">
        <v>1.14971220480266</v>
      </c>
      <c r="G57" s="55">
        <v>0.86773374945590498</v>
      </c>
      <c r="H57" s="14">
        <v>0.98326305569701</v>
      </c>
      <c r="I57" s="14">
        <v>0.71385685456612202</v>
      </c>
      <c r="J57" s="14">
        <v>0.63201301916605401</v>
      </c>
      <c r="K57"/>
      <c r="L57"/>
      <c r="M57"/>
      <c r="N57"/>
      <c r="O57"/>
      <c r="P57" s="10"/>
      <c r="S57" s="25" t="s">
        <v>339</v>
      </c>
      <c r="T57" s="25">
        <v>4963960</v>
      </c>
    </row>
    <row r="58" spans="3:28" ht="11.25" customHeight="1" x14ac:dyDescent="0.2">
      <c r="C58" s="39">
        <v>4963</v>
      </c>
      <c r="D58" s="3" t="s">
        <v>203</v>
      </c>
      <c r="E58"/>
      <c r="F58" s="14">
        <v>1.1995766204485001</v>
      </c>
      <c r="G58" s="55">
        <v>1.1707142257550001</v>
      </c>
      <c r="H58" s="14">
        <v>1.16240922967486</v>
      </c>
      <c r="I58" s="14">
        <v>1.1530686713104199</v>
      </c>
      <c r="J58" s="14">
        <v>1.1331284343443899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141742</v>
      </c>
      <c r="G61" s="56">
        <v>376687</v>
      </c>
      <c r="H61" s="13">
        <v>179081</v>
      </c>
      <c r="I61" s="13">
        <v>379792</v>
      </c>
      <c r="J61" s="13">
        <v>529990</v>
      </c>
      <c r="K61"/>
      <c r="L61"/>
      <c r="M61"/>
      <c r="N61"/>
      <c r="O61"/>
      <c r="P61" s="10"/>
      <c r="S61" s="25" t="s">
        <v>410</v>
      </c>
      <c r="T61" s="25">
        <v>4086899</v>
      </c>
      <c r="V61" s="28" t="s">
        <v>149</v>
      </c>
      <c r="X61" s="27">
        <f>IF(ISNUMBER(F49),F49,NA())</f>
        <v>5.6778045635476797</v>
      </c>
      <c r="Y61" s="27">
        <f>IF(ISNUMBER(G49),G49,NA())</f>
        <v>5.0797122029726403</v>
      </c>
      <c r="Z61" s="27">
        <f>IF(ISNUMBER(H49),H49,NA())</f>
        <v>5.3108664549673703</v>
      </c>
      <c r="AA61" s="27">
        <f>IF(ISNUMBER(I49),I49,NA())</f>
        <v>5.7457140234948598</v>
      </c>
      <c r="AB61" s="27">
        <f>IF(ISNUMBER(J49),J49,NA())</f>
        <v>5.4217854682144404</v>
      </c>
    </row>
    <row r="62" spans="3:28" ht="11.25" customHeight="1" x14ac:dyDescent="0.2">
      <c r="C62" s="39">
        <v>7598</v>
      </c>
      <c r="D62" s="3" t="s">
        <v>205</v>
      </c>
      <c r="E62"/>
      <c r="F62" s="13">
        <v>6260</v>
      </c>
      <c r="G62" s="56">
        <v>279</v>
      </c>
      <c r="H62" s="13">
        <v>508</v>
      </c>
      <c r="I62" s="13">
        <v>2858</v>
      </c>
      <c r="J62" s="13">
        <v>306</v>
      </c>
      <c r="K62"/>
      <c r="L62"/>
      <c r="M62"/>
      <c r="N62"/>
      <c r="O62"/>
      <c r="P62" s="10"/>
      <c r="S62" s="25" t="s">
        <v>11</v>
      </c>
      <c r="T62" s="25">
        <v>4056975</v>
      </c>
      <c r="V62" s="118" t="s">
        <v>188</v>
      </c>
    </row>
    <row r="63" spans="3:28" ht="11.25" customHeight="1" x14ac:dyDescent="0.2">
      <c r="C63" s="39">
        <v>7599</v>
      </c>
      <c r="D63" s="3" t="s">
        <v>206</v>
      </c>
      <c r="E63"/>
      <c r="F63" s="13">
        <v>6286</v>
      </c>
      <c r="G63" s="56">
        <v>98</v>
      </c>
      <c r="H63" s="13">
        <v>279</v>
      </c>
      <c r="I63" s="13">
        <v>311</v>
      </c>
      <c r="J63" s="13">
        <v>2644</v>
      </c>
      <c r="K63"/>
      <c r="L63"/>
      <c r="M63"/>
      <c r="N63"/>
      <c r="O63"/>
      <c r="P63" s="10"/>
      <c r="S63" s="25" t="s">
        <v>271</v>
      </c>
      <c r="T63" s="25">
        <v>4098671</v>
      </c>
      <c r="V63" s="28" t="s">
        <v>189</v>
      </c>
    </row>
    <row r="64" spans="3:28" ht="11.25" customHeight="1" x14ac:dyDescent="0.2">
      <c r="C64" s="39">
        <v>7600</v>
      </c>
      <c r="D64" s="3" t="s">
        <v>207</v>
      </c>
      <c r="E64"/>
      <c r="F64" s="13">
        <v>23411</v>
      </c>
      <c r="G64" s="56">
        <v>0</v>
      </c>
      <c r="H64" s="13">
        <v>98</v>
      </c>
      <c r="I64" s="13">
        <v>82</v>
      </c>
      <c r="J64" s="13">
        <v>97</v>
      </c>
      <c r="K64"/>
      <c r="L64"/>
      <c r="M64"/>
      <c r="N64"/>
      <c r="O64"/>
      <c r="P64" s="10"/>
      <c r="S64" s="25" t="s">
        <v>396</v>
      </c>
      <c r="T64" s="25">
        <v>4545218</v>
      </c>
      <c r="V64" s="28" t="s">
        <v>190</v>
      </c>
    </row>
    <row r="65" spans="3:28" ht="11.25" customHeight="1" x14ac:dyDescent="0.2">
      <c r="C65" s="39">
        <v>7601</v>
      </c>
      <c r="D65" s="3" t="s">
        <v>208</v>
      </c>
      <c r="E65"/>
      <c r="F65" s="13">
        <v>6540</v>
      </c>
      <c r="G65" s="56">
        <v>17000</v>
      </c>
      <c r="H65" s="13">
        <v>0</v>
      </c>
      <c r="I65" s="13">
        <v>0</v>
      </c>
      <c r="J65" s="13">
        <v>0</v>
      </c>
      <c r="K65"/>
      <c r="L65"/>
      <c r="M65"/>
      <c r="N65"/>
      <c r="O65"/>
      <c r="P65" s="10"/>
      <c r="S65" s="25" t="s">
        <v>219</v>
      </c>
      <c r="T65" s="25">
        <v>4057157</v>
      </c>
      <c r="V65" s="28" t="s">
        <v>165</v>
      </c>
      <c r="X65" s="27">
        <f>IF(ISNUMBER(F57),F57,NA())</f>
        <v>1.14971220480266</v>
      </c>
      <c r="Y65" s="27">
        <f>IF(ISNUMBER(G57),G57,NA())</f>
        <v>0.86773374945590498</v>
      </c>
      <c r="Z65" s="27">
        <f>IF(ISNUMBER(H57),H57,NA())</f>
        <v>0.98326305569701</v>
      </c>
      <c r="AA65" s="27">
        <f>IF(ISNUMBER(I57),I57,NA())</f>
        <v>0.71385685456612202</v>
      </c>
      <c r="AB65" s="27">
        <f>IF(ISNUMBER(J57),J57,NA())</f>
        <v>0.63201301916605401</v>
      </c>
    </row>
    <row r="66" spans="3:28" ht="11.25" customHeight="1" x14ac:dyDescent="0.2">
      <c r="C66" s="39">
        <v>7602</v>
      </c>
      <c r="D66" s="3" t="s">
        <v>209</v>
      </c>
      <c r="E66"/>
      <c r="F66" s="13">
        <v>4923413</v>
      </c>
      <c r="G66" s="56">
        <v>4356860</v>
      </c>
      <c r="H66" s="13">
        <v>4336068</v>
      </c>
      <c r="I66" s="13">
        <v>3892448</v>
      </c>
      <c r="J66" s="13">
        <v>3547499</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45.463294649681202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3805661</v>
      </c>
      <c r="G69" s="56">
        <v>3326450</v>
      </c>
      <c r="H69" s="13">
        <v>3401130</v>
      </c>
      <c r="I69" s="13">
        <v>3346496</v>
      </c>
      <c r="J69" s="13">
        <v>3460276</v>
      </c>
      <c r="K69" s="4"/>
      <c r="L69" s="4"/>
      <c r="M69" s="4"/>
      <c r="N69"/>
      <c r="O69"/>
      <c r="P69" s="10"/>
      <c r="S69" s="25" t="s">
        <v>341</v>
      </c>
      <c r="T69" s="25">
        <v>4057049</v>
      </c>
      <c r="V69" s="28" t="str">
        <f>"Total Debt -"</f>
        <v>Total Debt -</v>
      </c>
      <c r="X69" s="47">
        <f>F44</f>
        <v>54.536705350318798</v>
      </c>
    </row>
    <row r="70" spans="3:28" ht="11.25" customHeight="1" x14ac:dyDescent="0.2">
      <c r="C70" s="39">
        <v>18630</v>
      </c>
      <c r="D70" s="3" t="s">
        <v>136</v>
      </c>
      <c r="F70" s="13">
        <v>984594</v>
      </c>
      <c r="G70" s="56">
        <v>712532</v>
      </c>
      <c r="H70" s="13">
        <v>856237</v>
      </c>
      <c r="I70" s="13">
        <v>765495</v>
      </c>
      <c r="J70" s="13">
        <v>720372</v>
      </c>
      <c r="K70"/>
      <c r="L70"/>
      <c r="M70"/>
      <c r="N70"/>
      <c r="O70"/>
      <c r="P70" s="10"/>
      <c r="S70" s="25" t="s">
        <v>14</v>
      </c>
      <c r="T70" s="25">
        <v>4010420</v>
      </c>
      <c r="V70" s="118" t="s">
        <v>212</v>
      </c>
    </row>
    <row r="71" spans="3:28" ht="11.25" customHeight="1" x14ac:dyDescent="0.2">
      <c r="C71" s="39">
        <v>18631</v>
      </c>
      <c r="D71" s="3" t="s">
        <v>137</v>
      </c>
      <c r="F71" s="13">
        <v>398553</v>
      </c>
      <c r="G71" s="56">
        <v>362872</v>
      </c>
      <c r="H71" s="13">
        <v>290976</v>
      </c>
      <c r="I71" s="13">
        <v>296699</v>
      </c>
      <c r="J71" s="13">
        <v>360009</v>
      </c>
      <c r="K71"/>
      <c r="L71"/>
      <c r="M71"/>
      <c r="N71"/>
      <c r="O71"/>
      <c r="P71" s="10"/>
      <c r="S71" s="25" t="s">
        <v>15</v>
      </c>
      <c r="T71" s="25">
        <v>4065694</v>
      </c>
      <c r="V71" s="28" t="s">
        <v>211</v>
      </c>
      <c r="X71" s="27">
        <f>IF(ISNUMBER(F52),F52,NA())</f>
        <v>3.7114538670413801</v>
      </c>
      <c r="Y71" s="27">
        <f>IF(ISNUMBER(G52),G52,NA())</f>
        <v>3.98494519905053</v>
      </c>
      <c r="Z71" s="27">
        <f>IF(ISNUMBER(H52),H52,NA())</f>
        <v>3.73563485792757</v>
      </c>
      <c r="AA71" s="27">
        <f>IF(ISNUMBER(I52),I52,NA())</f>
        <v>3.22039737450344</v>
      </c>
      <c r="AB71" s="27">
        <f>IF(ISNUMBER(J52),J52,NA())</f>
        <v>3.1050062413889301</v>
      </c>
    </row>
    <row r="72" spans="3:28" ht="11.25" customHeight="1" x14ac:dyDescent="0.2">
      <c r="C72" s="39">
        <v>18632</v>
      </c>
      <c r="D72" s="3" t="s">
        <v>138</v>
      </c>
      <c r="E72" s="5"/>
      <c r="F72" s="13">
        <v>686106</v>
      </c>
      <c r="G72" s="56">
        <v>639314</v>
      </c>
      <c r="H72" s="13">
        <v>641079</v>
      </c>
      <c r="I72" s="13">
        <v>654187</v>
      </c>
      <c r="J72" s="13">
        <v>644666</v>
      </c>
      <c r="K72"/>
      <c r="L72"/>
      <c r="M72"/>
      <c r="N72"/>
      <c r="O72"/>
      <c r="P72" s="10"/>
      <c r="S72" s="25" t="s">
        <v>272</v>
      </c>
      <c r="T72" s="25">
        <v>4082886</v>
      </c>
    </row>
    <row r="73" spans="3:28" ht="11.25" customHeight="1" x14ac:dyDescent="0.2">
      <c r="C73" s="39">
        <v>18636</v>
      </c>
      <c r="D73" s="3" t="s">
        <v>139</v>
      </c>
      <c r="F73" s="13">
        <v>704372</v>
      </c>
      <c r="G73" s="56">
        <v>647546</v>
      </c>
      <c r="H73" s="13">
        <v>656220</v>
      </c>
      <c r="I73" s="13">
        <v>666324</v>
      </c>
      <c r="J73" s="13">
        <v>481955</v>
      </c>
      <c r="K73"/>
      <c r="L73"/>
      <c r="M73"/>
      <c r="N73"/>
      <c r="O73"/>
      <c r="P73" s="10"/>
      <c r="S73" s="25" t="s">
        <v>397</v>
      </c>
      <c r="T73" s="25">
        <v>4235589</v>
      </c>
    </row>
    <row r="74" spans="3:28" ht="11.25" customHeight="1" x14ac:dyDescent="0.2">
      <c r="C74" s="39">
        <v>18635</v>
      </c>
      <c r="D74" s="3" t="s">
        <v>140</v>
      </c>
      <c r="F74" s="13">
        <v>89362</v>
      </c>
      <c r="G74" s="56">
        <v>126392</v>
      </c>
      <c r="H74" s="13">
        <v>100145</v>
      </c>
      <c r="I74" s="13">
        <v>70052</v>
      </c>
      <c r="J74" s="13">
        <v>152006</v>
      </c>
      <c r="K74"/>
      <c r="L74"/>
      <c r="M74"/>
      <c r="N74"/>
      <c r="O74"/>
      <c r="P74" s="10"/>
      <c r="S74" s="25" t="s">
        <v>289</v>
      </c>
      <c r="T74" s="25">
        <v>4304864</v>
      </c>
    </row>
    <row r="75" spans="3:28" ht="11.25" customHeight="1" x14ac:dyDescent="0.2">
      <c r="C75" s="39">
        <v>18634</v>
      </c>
      <c r="D75" s="3" t="s">
        <v>141</v>
      </c>
      <c r="F75" s="13">
        <v>3225514</v>
      </c>
      <c r="G75" s="56">
        <v>2817258</v>
      </c>
      <c r="H75" s="13">
        <v>2878515</v>
      </c>
      <c r="I75" s="13">
        <v>2789360</v>
      </c>
      <c r="J75" s="13">
        <v>2719681</v>
      </c>
      <c r="K75"/>
      <c r="L75"/>
      <c r="M75"/>
      <c r="N75"/>
      <c r="O75"/>
      <c r="P75" s="10"/>
      <c r="S75" s="25" t="s">
        <v>16</v>
      </c>
      <c r="T75" s="25">
        <v>4056958</v>
      </c>
    </row>
    <row r="76" spans="3:28" ht="11.25" customHeight="1" x14ac:dyDescent="0.2">
      <c r="C76" s="39">
        <v>6200</v>
      </c>
      <c r="D76" s="3" t="s">
        <v>142</v>
      </c>
      <c r="F76" s="13">
        <v>1316575</v>
      </c>
      <c r="G76" s="56">
        <v>1180454</v>
      </c>
      <c r="H76" s="13">
        <v>1217548</v>
      </c>
      <c r="I76" s="13">
        <v>1252106</v>
      </c>
      <c r="J76" s="13">
        <v>1243313</v>
      </c>
      <c r="K76"/>
      <c r="L76"/>
      <c r="M76"/>
      <c r="N76"/>
      <c r="O76"/>
      <c r="P76" s="10"/>
      <c r="S76" s="25" t="s">
        <v>313</v>
      </c>
      <c r="T76" s="25">
        <v>4246977</v>
      </c>
    </row>
    <row r="77" spans="3:28" ht="11.25" customHeight="1" x14ac:dyDescent="0.2">
      <c r="C77" s="39">
        <v>28017</v>
      </c>
      <c r="D77" s="3" t="s">
        <v>151</v>
      </c>
      <c r="E77"/>
      <c r="F77" s="13">
        <v>1316575</v>
      </c>
      <c r="G77" s="56">
        <v>1180454</v>
      </c>
      <c r="H77" s="13">
        <v>1217548</v>
      </c>
      <c r="I77" s="13">
        <v>1252106</v>
      </c>
      <c r="J77" s="13">
        <v>1243313</v>
      </c>
      <c r="K77"/>
      <c r="L77"/>
      <c r="M77"/>
      <c r="N77"/>
      <c r="O77"/>
      <c r="P77" s="10"/>
      <c r="S77" s="25" t="s">
        <v>273</v>
      </c>
      <c r="T77" s="25">
        <v>4142320</v>
      </c>
    </row>
    <row r="78" spans="3:28" ht="11.25" customHeight="1" x14ac:dyDescent="0.2">
      <c r="C78" s="39">
        <v>4424</v>
      </c>
      <c r="D78" s="3" t="s">
        <v>143</v>
      </c>
      <c r="F78" s="13">
        <v>380322</v>
      </c>
      <c r="G78" s="56">
        <v>300522</v>
      </c>
      <c r="H78" s="13">
        <v>332072</v>
      </c>
      <c r="I78" s="13">
        <v>367862</v>
      </c>
      <c r="J78" s="13">
        <v>532040</v>
      </c>
      <c r="K78"/>
      <c r="L78"/>
      <c r="M78"/>
      <c r="N78"/>
      <c r="O78"/>
      <c r="P78" s="10"/>
      <c r="S78" s="25" t="s">
        <v>274</v>
      </c>
      <c r="T78" s="25">
        <v>4237697</v>
      </c>
    </row>
    <row r="79" spans="3:28" ht="11.25" customHeight="1" x14ac:dyDescent="0.2">
      <c r="C79" s="39">
        <v>4427</v>
      </c>
      <c r="D79" s="3" t="s">
        <v>144</v>
      </c>
      <c r="F79" s="13">
        <v>44259</v>
      </c>
      <c r="G79" s="56">
        <v>26242</v>
      </c>
      <c r="H79" s="13">
        <v>39148</v>
      </c>
      <c r="I79" s="13">
        <v>50700</v>
      </c>
      <c r="J79" s="13">
        <v>211986</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336063</v>
      </c>
      <c r="G81" s="93">
        <v>274280</v>
      </c>
      <c r="H81" s="92">
        <v>292924</v>
      </c>
      <c r="I81" s="92">
        <v>317162</v>
      </c>
      <c r="J81" s="92">
        <v>320054</v>
      </c>
      <c r="K81"/>
      <c r="L81"/>
      <c r="M81"/>
      <c r="N81"/>
      <c r="O81"/>
      <c r="P81" s="10"/>
      <c r="S81" s="25" t="s">
        <v>276</v>
      </c>
      <c r="T81" s="25">
        <v>4276419</v>
      </c>
    </row>
    <row r="82" spans="3:20" ht="11.25" customHeight="1" x14ac:dyDescent="0.2">
      <c r="C82" s="39">
        <v>833</v>
      </c>
      <c r="D82" s="94" t="s">
        <v>147</v>
      </c>
      <c r="E82" s="95"/>
      <c r="F82" s="96">
        <v>336063</v>
      </c>
      <c r="G82" s="97">
        <v>274280</v>
      </c>
      <c r="H82" s="96">
        <v>292924</v>
      </c>
      <c r="I82" s="96">
        <v>317162</v>
      </c>
      <c r="J82" s="96">
        <v>320054</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336063</v>
      </c>
      <c r="G84" s="56">
        <v>274280</v>
      </c>
      <c r="H84" s="13">
        <v>292924</v>
      </c>
      <c r="I84" s="13">
        <v>317162</v>
      </c>
      <c r="J84" s="13">
        <v>320054</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1116374</v>
      </c>
      <c r="G87" s="56">
        <v>903067</v>
      </c>
      <c r="H87" s="13">
        <v>826409</v>
      </c>
      <c r="I87" s="13">
        <v>855339</v>
      </c>
      <c r="J87" s="13">
        <v>801572</v>
      </c>
      <c r="K87"/>
      <c r="L87"/>
      <c r="M87"/>
      <c r="N87"/>
      <c r="O87"/>
      <c r="P87" s="10"/>
      <c r="S87" s="25" t="s">
        <v>21</v>
      </c>
      <c r="T87" s="25">
        <v>4057039</v>
      </c>
    </row>
    <row r="88" spans="3:20" ht="11.25" customHeight="1" x14ac:dyDescent="0.2">
      <c r="C88" s="39">
        <v>18807</v>
      </c>
      <c r="D88" s="3" t="s">
        <v>153</v>
      </c>
      <c r="E88"/>
      <c r="F88" s="13">
        <v>11536907</v>
      </c>
      <c r="G88" s="56">
        <v>11045360</v>
      </c>
      <c r="H88" s="13">
        <v>10771386</v>
      </c>
      <c r="I88" s="13">
        <v>10308916</v>
      </c>
      <c r="J88" s="13">
        <v>9826683</v>
      </c>
      <c r="K88"/>
      <c r="L88"/>
      <c r="M88"/>
      <c r="N88"/>
      <c r="O88"/>
      <c r="P88" s="10"/>
      <c r="S88" s="25" t="s">
        <v>22</v>
      </c>
      <c r="T88" s="25">
        <v>4057113</v>
      </c>
    </row>
    <row r="89" spans="3:20" ht="11.25" customHeight="1" x14ac:dyDescent="0.2">
      <c r="C89" s="39">
        <v>18851</v>
      </c>
      <c r="D89" s="3" t="s">
        <v>154</v>
      </c>
      <c r="E89"/>
      <c r="F89" s="13">
        <v>26197</v>
      </c>
      <c r="G89" s="56">
        <v>8805</v>
      </c>
      <c r="H89" s="13">
        <v>7682</v>
      </c>
      <c r="I89" s="13">
        <v>2512</v>
      </c>
      <c r="J89" s="13">
        <v>2158</v>
      </c>
      <c r="K89"/>
      <c r="L89"/>
      <c r="M89"/>
      <c r="N89"/>
      <c r="O89"/>
      <c r="P89" s="10"/>
      <c r="S89" s="25" t="s">
        <v>342</v>
      </c>
      <c r="T89" s="25">
        <v>4393379</v>
      </c>
    </row>
    <row r="90" spans="3:20" ht="11.25" customHeight="1" x14ac:dyDescent="0.2">
      <c r="C90" s="39">
        <v>18823</v>
      </c>
      <c r="D90" s="3" t="s">
        <v>155</v>
      </c>
      <c r="E90"/>
      <c r="F90" s="13">
        <v>74602</v>
      </c>
      <c r="G90" s="56">
        <v>83855</v>
      </c>
      <c r="H90" s="13">
        <v>81112</v>
      </c>
      <c r="I90" s="13">
        <v>76986</v>
      </c>
      <c r="J90" s="13">
        <v>76350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13869010</v>
      </c>
      <c r="G92" s="97">
        <v>13038425</v>
      </c>
      <c r="H92" s="96">
        <v>12625045</v>
      </c>
      <c r="I92" s="96">
        <v>12097523</v>
      </c>
      <c r="J92" s="96">
        <v>11731706</v>
      </c>
      <c r="K92"/>
      <c r="L92"/>
      <c r="M92"/>
      <c r="N92"/>
      <c r="O92"/>
      <c r="P92" s="10"/>
      <c r="S92" s="25" t="s">
        <v>24</v>
      </c>
      <c r="T92" s="25">
        <v>4004172</v>
      </c>
    </row>
    <row r="93" spans="3:20" ht="11.25" customHeight="1" x14ac:dyDescent="0.2">
      <c r="C93" s="39">
        <v>6361</v>
      </c>
      <c r="D93" s="3" t="s">
        <v>158</v>
      </c>
      <c r="E93"/>
      <c r="F93" s="13">
        <v>971003</v>
      </c>
      <c r="G93" s="56">
        <v>1040719</v>
      </c>
      <c r="H93" s="13">
        <v>840476</v>
      </c>
      <c r="I93" s="13">
        <v>1198194</v>
      </c>
      <c r="J93" s="13">
        <v>1268284</v>
      </c>
      <c r="K93"/>
      <c r="L93"/>
      <c r="M93"/>
      <c r="N93"/>
      <c r="O93"/>
      <c r="P93" s="10"/>
      <c r="S93" s="25" t="s">
        <v>25</v>
      </c>
      <c r="T93" s="25">
        <v>4000672</v>
      </c>
    </row>
    <row r="94" spans="3:20" ht="11.25" customHeight="1" x14ac:dyDescent="0.2">
      <c r="C94" s="39">
        <v>6148</v>
      </c>
      <c r="D94" s="3" t="s">
        <v>159</v>
      </c>
      <c r="E94"/>
      <c r="F94" s="13">
        <v>5062532</v>
      </c>
      <c r="G94" s="56">
        <v>4499344</v>
      </c>
      <c r="H94" s="13">
        <v>4511280</v>
      </c>
      <c r="I94" s="13">
        <v>3895699</v>
      </c>
      <c r="J94" s="13">
        <v>3550546</v>
      </c>
      <c r="K94"/>
      <c r="L94"/>
      <c r="M94"/>
      <c r="N94"/>
      <c r="O94"/>
      <c r="P94" s="10"/>
      <c r="S94" s="25" t="s">
        <v>26</v>
      </c>
      <c r="T94" s="25">
        <v>4059402</v>
      </c>
    </row>
    <row r="95" spans="3:20" ht="11.25" customHeight="1" x14ac:dyDescent="0.2">
      <c r="C95" s="39">
        <v>18082</v>
      </c>
      <c r="D95" s="3" t="s">
        <v>160</v>
      </c>
      <c r="E95"/>
      <c r="F95" s="13">
        <v>645416</v>
      </c>
      <c r="G95" s="56">
        <v>614517</v>
      </c>
      <c r="H95" s="13">
        <v>558203</v>
      </c>
      <c r="I95" s="13">
        <v>635746</v>
      </c>
      <c r="J95" s="13">
        <v>678511</v>
      </c>
      <c r="K95"/>
      <c r="L95"/>
      <c r="M95"/>
      <c r="N95"/>
      <c r="O95"/>
      <c r="P95" s="10"/>
      <c r="S95" s="25" t="s">
        <v>27</v>
      </c>
      <c r="T95" s="25">
        <v>4057080</v>
      </c>
    </row>
    <row r="96" spans="3:20" ht="11.25" customHeight="1" x14ac:dyDescent="0.2">
      <c r="C96" s="39">
        <v>845</v>
      </c>
      <c r="D96" s="3" t="s">
        <v>174</v>
      </c>
      <c r="E96"/>
      <c r="F96" s="13">
        <v>5224672</v>
      </c>
      <c r="G96" s="56">
        <v>4895235</v>
      </c>
      <c r="H96" s="13">
        <v>4706223</v>
      </c>
      <c r="I96" s="13">
        <v>4275491</v>
      </c>
      <c r="J96" s="13">
        <v>4080536</v>
      </c>
      <c r="K96"/>
      <c r="L96"/>
      <c r="M96"/>
      <c r="N96"/>
      <c r="O96"/>
      <c r="P96" s="10"/>
      <c r="S96" s="25" t="s">
        <v>28</v>
      </c>
      <c r="T96" s="25">
        <v>4057041</v>
      </c>
    </row>
    <row r="97" spans="3:20" ht="11.25" customHeight="1" x14ac:dyDescent="0.2">
      <c r="C97" s="39">
        <v>49691</v>
      </c>
      <c r="D97" s="32" t="s">
        <v>193</v>
      </c>
      <c r="E97"/>
      <c r="F97" s="13">
        <v>4355430</v>
      </c>
      <c r="G97" s="56">
        <v>4181409</v>
      </c>
      <c r="H97" s="13">
        <v>4048680</v>
      </c>
      <c r="I97" s="13">
        <v>3707924</v>
      </c>
      <c r="J97" s="13">
        <v>3601124</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4355430</v>
      </c>
      <c r="G99" s="97">
        <v>4181409</v>
      </c>
      <c r="H99" s="96">
        <v>4048680</v>
      </c>
      <c r="I99" s="96">
        <v>3707924</v>
      </c>
      <c r="J99" s="96">
        <v>3601124</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9580102</v>
      </c>
      <c r="G101" s="56">
        <v>9076644</v>
      </c>
      <c r="H101" s="13">
        <v>8754903</v>
      </c>
      <c r="I101" s="13">
        <v>7983415</v>
      </c>
      <c r="J101" s="13">
        <v>7681660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920393</v>
      </c>
      <c r="G104" s="56">
        <v>824810</v>
      </c>
      <c r="H104" s="13">
        <v>623924</v>
      </c>
      <c r="I104" s="13">
        <v>995904</v>
      </c>
      <c r="J104" s="13">
        <v>1086803</v>
      </c>
      <c r="K104"/>
      <c r="L104"/>
      <c r="M104"/>
      <c r="N104"/>
      <c r="O104"/>
      <c r="P104" s="10"/>
      <c r="S104" s="25" t="s">
        <v>411</v>
      </c>
      <c r="T104" s="25">
        <v>4057043</v>
      </c>
    </row>
    <row r="105" spans="3:20" ht="11.25" customHeight="1" x14ac:dyDescent="0.2">
      <c r="C105" s="39">
        <v>4993</v>
      </c>
      <c r="D105" s="3" t="s">
        <v>169</v>
      </c>
      <c r="E105"/>
      <c r="F105" s="13">
        <v>-906906</v>
      </c>
      <c r="G105" s="56">
        <v>-871097</v>
      </c>
      <c r="H105" s="13">
        <v>-912363</v>
      </c>
      <c r="I105" s="13">
        <v>-1008409</v>
      </c>
      <c r="J105" s="13">
        <v>-963411</v>
      </c>
      <c r="K105"/>
      <c r="L105"/>
      <c r="M105"/>
      <c r="N105"/>
      <c r="O105"/>
      <c r="P105" s="10"/>
      <c r="S105" s="25" t="s">
        <v>262</v>
      </c>
      <c r="T105" s="25">
        <v>4057083</v>
      </c>
    </row>
    <row r="106" spans="3:20" ht="11.25" customHeight="1" x14ac:dyDescent="0.2">
      <c r="C106" s="39">
        <v>4992</v>
      </c>
      <c r="D106" s="3" t="s">
        <v>170</v>
      </c>
      <c r="E106"/>
      <c r="F106" s="13">
        <v>2039</v>
      </c>
      <c r="G106" s="56">
        <v>62117</v>
      </c>
      <c r="H106" s="13">
        <v>299837</v>
      </c>
      <c r="I106" s="13">
        <v>29989</v>
      </c>
      <c r="J106" s="13">
        <v>-128282</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15526</v>
      </c>
      <c r="G108" s="56">
        <v>15830</v>
      </c>
      <c r="H108" s="13">
        <v>11398</v>
      </c>
      <c r="I108" s="13">
        <v>17484</v>
      </c>
      <c r="J108" s="13">
        <v>-4890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2.5173528311703302</v>
      </c>
      <c r="G111" s="55">
        <v>2.16292696032703</v>
      </c>
      <c r="H111" s="14">
        <v>2.3726550941506002</v>
      </c>
      <c r="I111" s="14">
        <v>2.7047466774698901</v>
      </c>
      <c r="J111" s="14">
        <v>2.8294246049541001</v>
      </c>
      <c r="K111"/>
      <c r="L111"/>
      <c r="M111"/>
      <c r="N111"/>
      <c r="O111"/>
      <c r="P111" s="10"/>
      <c r="S111" s="25" t="s">
        <v>292</v>
      </c>
      <c r="T111" s="25">
        <v>4062444</v>
      </c>
    </row>
    <row r="112" spans="3:20" ht="11.25" customHeight="1" x14ac:dyDescent="0.2">
      <c r="C112" s="39">
        <v>284</v>
      </c>
      <c r="D112" s="3" t="s">
        <v>167</v>
      </c>
      <c r="E112"/>
      <c r="F112" s="14">
        <v>7.7483134798406503</v>
      </c>
      <c r="G112" s="55">
        <v>6.6841921189809597</v>
      </c>
      <c r="H112" s="14">
        <v>7.6212380700256102</v>
      </c>
      <c r="I112" s="14">
        <v>8.6262370338508205</v>
      </c>
      <c r="J112" s="14">
        <v>8.8808949654792606</v>
      </c>
      <c r="K112"/>
      <c r="L112"/>
      <c r="M112"/>
      <c r="N112"/>
      <c r="O112"/>
      <c r="P112" s="10"/>
      <c r="S112" s="25" t="s">
        <v>36</v>
      </c>
      <c r="T112" s="25">
        <v>4057103</v>
      </c>
    </row>
    <row r="113" spans="2:20" ht="11.25" customHeight="1" x14ac:dyDescent="0.2">
      <c r="C113" s="39">
        <v>18791</v>
      </c>
      <c r="D113" s="76" t="s">
        <v>173</v>
      </c>
      <c r="E113" s="61"/>
      <c r="F113" s="100">
        <v>3.64349333365714</v>
      </c>
      <c r="G113" s="101">
        <v>3.11417913617777</v>
      </c>
      <c r="H113" s="100">
        <v>3.4905824704834401</v>
      </c>
      <c r="I113" s="100">
        <v>4.1141824360081296</v>
      </c>
      <c r="J113" s="100">
        <v>4.2877718057742698</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12D9BE6F-BF55-43EC-82CC-02CD742A85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280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90EB-27E7-4361-B322-BBECEC5DF37C}">
  <sheetPr codeName="Sheet30">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83</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PG&amp;E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_xll.SNL.Clients.Office.Excel.Functions.SNLTable(1,PCG!F20:G20,PCG!C24:C35,PCG!F21:G21,,"Options:Curr=USD,Mag=SNLstandard,ConvMethod=SNLrecommended")</f>
        <v>SNLTable</v>
      </c>
      <c r="D20" s="10"/>
      <c r="E20" s="10"/>
      <c r="F20" s="22">
        <f>VLOOKUP(V40,S:T,2,FALSE)</f>
        <v>4057057</v>
      </c>
      <c r="G20" s="51">
        <f>F20</f>
        <v>4057057</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404</v>
      </c>
      <c r="G24" s="73" t="s">
        <v>374</v>
      </c>
      <c r="H24" s="129"/>
      <c r="I24"/>
      <c r="J24"/>
      <c r="K24"/>
      <c r="L24"/>
      <c r="M24"/>
      <c r="N24"/>
      <c r="O24"/>
      <c r="P24" s="10"/>
      <c r="V24" t="str">
        <f>SUBSTITUTE(Company_Name,"&amp;","&amp;amp;")</f>
        <v>PG&amp;amp;E Corporation</v>
      </c>
    </row>
    <row r="25" spans="3:27" ht="11.25" customHeight="1" x14ac:dyDescent="0.2">
      <c r="C25" s="39">
        <v>44942</v>
      </c>
      <c r="D25" s="23" t="s">
        <v>127</v>
      </c>
      <c r="E25" s="10"/>
      <c r="F25" s="74" t="s">
        <v>374</v>
      </c>
      <c r="G25" s="75" t="s">
        <v>376</v>
      </c>
      <c r="H25" s="129"/>
      <c r="I25"/>
      <c r="J25"/>
      <c r="K25"/>
      <c r="L25"/>
      <c r="M25"/>
      <c r="N25"/>
      <c r="O25"/>
      <c r="P25" s="10"/>
    </row>
    <row r="26" spans="3:27" ht="11.25" customHeight="1" x14ac:dyDescent="0.2">
      <c r="C26" s="39">
        <v>44944</v>
      </c>
      <c r="D26" s="76" t="s">
        <v>126</v>
      </c>
      <c r="E26" s="61"/>
      <c r="F26" s="77">
        <v>44090</v>
      </c>
      <c r="G26" s="78">
        <v>43501</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376</v>
      </c>
      <c r="G28" s="52" t="s">
        <v>376</v>
      </c>
      <c r="H28" s="129"/>
      <c r="I28"/>
      <c r="J28"/>
      <c r="K28"/>
      <c r="L28"/>
      <c r="M28"/>
      <c r="N28"/>
      <c r="O28"/>
      <c r="P28" s="10"/>
    </row>
    <row r="29" spans="3:27" ht="11.25" customHeight="1" x14ac:dyDescent="0.2">
      <c r="C29" s="48">
        <v>44952</v>
      </c>
      <c r="D29" s="76" t="s">
        <v>126</v>
      </c>
      <c r="E29" s="61"/>
      <c r="F29" s="77">
        <v>43277</v>
      </c>
      <c r="G29" s="78">
        <v>43501</v>
      </c>
      <c r="H29" s="130"/>
      <c r="I29"/>
      <c r="J29"/>
      <c r="K29"/>
      <c r="L29"/>
      <c r="M29"/>
      <c r="N29"/>
      <c r="O29"/>
      <c r="P29" s="10"/>
    </row>
    <row r="30" spans="3:27" ht="11.25" customHeight="1" x14ac:dyDescent="0.2">
      <c r="C30" s="39">
        <v>44965</v>
      </c>
      <c r="D30" s="2" t="s">
        <v>132</v>
      </c>
      <c r="E30"/>
      <c r="F30" s="24" t="s">
        <v>374</v>
      </c>
      <c r="G30" s="52" t="s">
        <v>405</v>
      </c>
      <c r="H30" s="129"/>
      <c r="I30"/>
      <c r="J30"/>
      <c r="K30"/>
      <c r="L30"/>
      <c r="M30"/>
      <c r="N30"/>
      <c r="O30"/>
      <c r="P30" s="10"/>
      <c r="Q30" s="44"/>
      <c r="R30" s="4"/>
      <c r="S30" s="113" t="s">
        <v>214</v>
      </c>
    </row>
    <row r="31" spans="3:27" ht="11.25" customHeight="1" x14ac:dyDescent="0.2">
      <c r="C31" s="39">
        <v>44966</v>
      </c>
      <c r="D31" s="3" t="s">
        <v>127</v>
      </c>
      <c r="E31"/>
      <c r="F31" s="24" t="s">
        <v>374</v>
      </c>
      <c r="G31" s="52" t="s">
        <v>383</v>
      </c>
      <c r="H31" s="129"/>
      <c r="I31"/>
      <c r="J31"/>
      <c r="K31"/>
      <c r="L31"/>
      <c r="M31"/>
      <c r="N31"/>
      <c r="O31"/>
      <c r="P31" s="10"/>
      <c r="S31" s="2" t="s">
        <v>215</v>
      </c>
    </row>
    <row r="32" spans="3:27" ht="11.25" customHeight="1" x14ac:dyDescent="0.2">
      <c r="C32" s="39">
        <v>44968</v>
      </c>
      <c r="D32" s="76" t="s">
        <v>126</v>
      </c>
      <c r="E32" s="61"/>
      <c r="F32" s="77"/>
      <c r="G32" s="78">
        <v>43997</v>
      </c>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376</v>
      </c>
      <c r="G34" s="52" t="s">
        <v>376</v>
      </c>
      <c r="H34" s="129"/>
      <c r="I34"/>
      <c r="J34"/>
      <c r="K34"/>
      <c r="L34"/>
      <c r="M34"/>
      <c r="N34"/>
      <c r="O34"/>
      <c r="P34" s="10"/>
    </row>
    <row r="35" spans="3:24" ht="11.25" customHeight="1" x14ac:dyDescent="0.2">
      <c r="C35" s="39">
        <v>44948</v>
      </c>
      <c r="D35" s="23" t="s">
        <v>126</v>
      </c>
      <c r="E35" s="10"/>
      <c r="F35" s="30">
        <v>43921</v>
      </c>
      <c r="G35" s="53">
        <v>43501</v>
      </c>
      <c r="H35" s="130"/>
      <c r="I35" s="10"/>
      <c r="J35"/>
      <c r="K35"/>
      <c r="L35"/>
      <c r="M35"/>
      <c r="N35"/>
      <c r="O35"/>
      <c r="P35" s="10"/>
    </row>
    <row r="36" spans="3:24" ht="11.25" hidden="1" customHeight="1" outlineLevel="1" x14ac:dyDescent="0.2">
      <c r="C36" s="12" t="str">
        <f>_xll.SNL.Clients.Office.Excel.Functions.SNLTable(1,PCG!F36:J36,PCG!C41:C113,PCG!F37:J37,,"Options:Curr=USD,Mag=SNLstandard,ConvMethod=SNLrecommended")</f>
        <v>SNLTable</v>
      </c>
      <c r="E36"/>
      <c r="F36" s="11">
        <f>F20</f>
        <v>4057057</v>
      </c>
      <c r="G36" s="54">
        <f>F20</f>
        <v>4057057</v>
      </c>
      <c r="H36" s="11">
        <f>F20</f>
        <v>4057057</v>
      </c>
      <c r="I36" s="11">
        <f>F20</f>
        <v>4057057</v>
      </c>
      <c r="J36" s="11">
        <f>F20</f>
        <v>4057057</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PG&amp;E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31.1183985992195</v>
      </c>
      <c r="G42" s="55">
        <v>32.883940874357997</v>
      </c>
      <c r="H42" s="31">
        <v>16.378073280397999</v>
      </c>
      <c r="I42" s="14">
        <v>36.243052770297403</v>
      </c>
      <c r="J42" s="14">
        <v>49.768248789456003</v>
      </c>
      <c r="K42"/>
      <c r="L42"/>
      <c r="M42"/>
      <c r="N42"/>
      <c r="O42"/>
      <c r="P42" s="10"/>
      <c r="S42" s="25" t="s">
        <v>336</v>
      </c>
      <c r="T42" s="25">
        <v>4056935</v>
      </c>
      <c r="V42" s="8" t="str">
        <f>_xll.SNL.Clients.Office.Excel.Functions.SNLTable(1,PCG!X42,PCG!W48:W56,PCG!X43,,"Options:Curr=USD,Mag=SNLstandard,ConvMethod=SNLrecommended")</f>
        <v>SNLTable</v>
      </c>
      <c r="W42" s="3"/>
      <c r="X42" s="7">
        <f>F36</f>
        <v>4057057</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68.507664228161005</v>
      </c>
      <c r="G44" s="55">
        <v>66.721470625078297</v>
      </c>
      <c r="H44" s="31">
        <v>82.818329666124598</v>
      </c>
      <c r="I44" s="14">
        <v>63.035008308027301</v>
      </c>
      <c r="J44" s="14">
        <v>49.579222662420101</v>
      </c>
      <c r="K44"/>
      <c r="L44"/>
      <c r="M44"/>
      <c r="N44"/>
      <c r="O44"/>
      <c r="P44" s="10"/>
      <c r="S44" s="25" t="s">
        <v>409</v>
      </c>
      <c r="T44" s="25">
        <v>4024697</v>
      </c>
      <c r="V44" s="3"/>
      <c r="W44" s="3"/>
      <c r="X44" s="7">
        <v>1</v>
      </c>
    </row>
    <row r="45" spans="3:24" ht="11.25" customHeight="1" x14ac:dyDescent="0.2">
      <c r="C45" s="39">
        <v>18861</v>
      </c>
      <c r="D45" s="3" t="s">
        <v>164</v>
      </c>
      <c r="E45"/>
      <c r="F45" s="14">
        <v>57.923164814292697</v>
      </c>
      <c r="G45" s="55">
        <v>60.285920080170399</v>
      </c>
      <c r="H45" s="31">
        <v>74.342294078255094</v>
      </c>
      <c r="I45" s="14">
        <v>2.0053858935426602E-2</v>
      </c>
      <c r="J45" s="14">
        <v>45.987726248737701</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1.13639106819553</v>
      </c>
      <c r="G47" s="55">
        <v>1.3552123552123601</v>
      </c>
      <c r="H47" s="14" t="s">
        <v>389</v>
      </c>
      <c r="I47" s="14">
        <v>-9.8778004073319803</v>
      </c>
      <c r="J47" s="14">
        <v>3.1371490280777499</v>
      </c>
      <c r="K47"/>
      <c r="L47"/>
      <c r="M47"/>
      <c r="N47"/>
      <c r="O47"/>
      <c r="P47" s="10"/>
      <c r="S47" s="25" t="s">
        <v>216</v>
      </c>
      <c r="T47" s="25">
        <v>4056955</v>
      </c>
      <c r="V47" s="3"/>
      <c r="W47" s="3"/>
      <c r="X47" s="7"/>
    </row>
    <row r="48" spans="3:24" ht="11.25" customHeight="1" x14ac:dyDescent="0.2">
      <c r="C48" s="39">
        <v>18778</v>
      </c>
      <c r="D48" s="3" t="s">
        <v>198</v>
      </c>
      <c r="E48"/>
      <c r="F48" s="14">
        <v>1.13639106819553</v>
      </c>
      <c r="G48" s="55">
        <v>1.3552123552123601</v>
      </c>
      <c r="H48" s="14" t="s">
        <v>389</v>
      </c>
      <c r="I48" s="14">
        <v>-9.8778004073319803</v>
      </c>
      <c r="J48" s="14">
        <v>3.1371490280777499</v>
      </c>
      <c r="K48" s="4"/>
      <c r="L48" s="4"/>
      <c r="M48" s="4"/>
      <c r="N48" s="4"/>
      <c r="O48" s="4"/>
      <c r="P48" s="44"/>
      <c r="Q48" s="44"/>
      <c r="S48" s="25" t="s">
        <v>5</v>
      </c>
      <c r="T48" s="25">
        <v>4022309</v>
      </c>
      <c r="V48" s="17" t="s">
        <v>175</v>
      </c>
      <c r="W48" s="114">
        <v>7597</v>
      </c>
      <c r="X48" s="20">
        <v>6665000</v>
      </c>
    </row>
    <row r="49" spans="3:28" ht="11.25" customHeight="1" x14ac:dyDescent="0.2">
      <c r="C49" s="39">
        <v>7270</v>
      </c>
      <c r="D49" s="3" t="s">
        <v>149</v>
      </c>
      <c r="E49"/>
      <c r="F49" s="14">
        <v>3.5927545284197402</v>
      </c>
      <c r="G49" s="55">
        <v>3.0047619047618999</v>
      </c>
      <c r="H49" s="14">
        <v>-7.3597430406852196</v>
      </c>
      <c r="I49" s="14">
        <v>-6.6350914962325103</v>
      </c>
      <c r="J49" s="14">
        <v>6.6587837837837798</v>
      </c>
      <c r="K49"/>
      <c r="L49"/>
      <c r="M49"/>
      <c r="N49"/>
      <c r="O49"/>
      <c r="P49" s="10"/>
      <c r="S49" s="25" t="s">
        <v>6</v>
      </c>
      <c r="T49" s="25">
        <v>4057038</v>
      </c>
      <c r="V49" s="17" t="s">
        <v>176</v>
      </c>
      <c r="W49" s="114">
        <v>7598</v>
      </c>
      <c r="X49" s="20">
        <v>4577000</v>
      </c>
    </row>
    <row r="50" spans="3:28" ht="11.25" customHeight="1" x14ac:dyDescent="0.2">
      <c r="C50" s="39">
        <v>11512</v>
      </c>
      <c r="D50" s="3" t="s">
        <v>199</v>
      </c>
      <c r="E50"/>
      <c r="F50" s="14">
        <v>4.0836976889444099</v>
      </c>
      <c r="G50" s="55">
        <v>5.0865079365079398</v>
      </c>
      <c r="H50" s="14">
        <v>5.2537473233404697</v>
      </c>
      <c r="I50" s="14">
        <v>6.07642626480086</v>
      </c>
      <c r="J50" s="14">
        <v>6.7117117117117102</v>
      </c>
      <c r="K50"/>
      <c r="L50"/>
      <c r="M50"/>
      <c r="N50"/>
      <c r="O50"/>
      <c r="P50" s="10"/>
      <c r="S50" s="25" t="s">
        <v>270</v>
      </c>
      <c r="T50" s="25">
        <v>4135391</v>
      </c>
      <c r="V50" s="18" t="s">
        <v>177</v>
      </c>
      <c r="W50" s="115">
        <v>7599</v>
      </c>
      <c r="X50" s="20">
        <v>828000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4100000</v>
      </c>
    </row>
    <row r="52" spans="3:28" ht="11.25" customHeight="1" x14ac:dyDescent="0.2">
      <c r="C52" s="39">
        <v>18788</v>
      </c>
      <c r="D52" s="3" t="s">
        <v>211</v>
      </c>
      <c r="E52"/>
      <c r="F52" s="14">
        <v>7.6134170723226697</v>
      </c>
      <c r="G52" s="55">
        <v>9.3178156365557303</v>
      </c>
      <c r="H52" s="14" t="s">
        <v>389</v>
      </c>
      <c r="I52" s="14" t="s">
        <v>389</v>
      </c>
      <c r="J52" s="14">
        <v>3.1189328598004402</v>
      </c>
      <c r="K52"/>
      <c r="L52"/>
      <c r="M52"/>
      <c r="N52"/>
      <c r="O52"/>
      <c r="P52" s="10"/>
      <c r="S52" s="25" t="s">
        <v>7</v>
      </c>
      <c r="T52" s="25">
        <v>4007308</v>
      </c>
      <c r="V52" s="19" t="s">
        <v>179</v>
      </c>
      <c r="W52" s="114">
        <v>7601</v>
      </c>
      <c r="X52" s="20">
        <v>2551000</v>
      </c>
    </row>
    <row r="53" spans="3:28" ht="11.25" customHeight="1" x14ac:dyDescent="0.2">
      <c r="C53" s="39">
        <v>18794</v>
      </c>
      <c r="D53" s="3" t="s">
        <v>200</v>
      </c>
      <c r="E53"/>
      <c r="F53" s="14">
        <v>2.7670206121174301</v>
      </c>
      <c r="G53" s="55">
        <v>-0.53730158730158695</v>
      </c>
      <c r="H53" s="14">
        <v>5.8618843683083499</v>
      </c>
      <c r="I53" s="14">
        <v>-6.6383207750269104</v>
      </c>
      <c r="J53" s="14">
        <v>7.6452702702702702</v>
      </c>
      <c r="K53"/>
      <c r="L53"/>
      <c r="M53"/>
      <c r="N53"/>
      <c r="O53"/>
      <c r="P53" s="10"/>
      <c r="S53" s="25" t="s">
        <v>218</v>
      </c>
      <c r="T53" s="25">
        <v>4272394</v>
      </c>
      <c r="V53" s="17" t="s">
        <v>180</v>
      </c>
      <c r="W53" s="114">
        <v>7602</v>
      </c>
      <c r="X53" s="20">
        <v>26169000</v>
      </c>
    </row>
    <row r="54" spans="3:28" ht="11.25" customHeight="1" x14ac:dyDescent="0.2">
      <c r="C54" s="39">
        <v>18792</v>
      </c>
      <c r="D54" s="3" t="s">
        <v>201</v>
      </c>
      <c r="E54"/>
      <c r="F54" s="14">
        <v>6.6358584114243602</v>
      </c>
      <c r="G54" s="55">
        <v>-5.1931485589154498</v>
      </c>
      <c r="H54" s="14">
        <v>17.9547689282203</v>
      </c>
      <c r="I54" s="14">
        <v>-36.024016010673797</v>
      </c>
      <c r="J54" s="14">
        <v>32.2737193129906</v>
      </c>
      <c r="K54"/>
      <c r="L54"/>
      <c r="M54"/>
      <c r="N54"/>
      <c r="O54"/>
      <c r="P54" s="10"/>
      <c r="S54" s="25" t="s">
        <v>8</v>
      </c>
      <c r="T54" s="25">
        <v>4006321</v>
      </c>
      <c r="V54" s="26" t="s">
        <v>184</v>
      </c>
      <c r="W54" s="116"/>
      <c r="X54" s="20"/>
    </row>
    <row r="55" spans="3:28" ht="11.25" customHeight="1" x14ac:dyDescent="0.2">
      <c r="C55" s="39">
        <v>11576</v>
      </c>
      <c r="D55" s="3" t="s">
        <v>202</v>
      </c>
      <c r="E55"/>
      <c r="F55" s="14">
        <v>2.4128669581511599</v>
      </c>
      <c r="G55" s="55">
        <v>-14.1825396825397</v>
      </c>
      <c r="H55" s="14">
        <v>6.1563169164882199</v>
      </c>
      <c r="I55" s="14">
        <v>6.1151776103336903</v>
      </c>
      <c r="J55" s="14">
        <v>7.73085585585586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83</v>
      </c>
    </row>
    <row r="57" spans="3:28" ht="11.25" customHeight="1" x14ac:dyDescent="0.2">
      <c r="C57" s="39">
        <v>6419</v>
      </c>
      <c r="D57" s="3" t="s">
        <v>165</v>
      </c>
      <c r="E57"/>
      <c r="F57" s="14">
        <v>0.63562288403052702</v>
      </c>
      <c r="G57" s="55">
        <v>0.707017156321331</v>
      </c>
      <c r="H57" s="14">
        <v>1.0711275026343501</v>
      </c>
      <c r="I57" s="14">
        <v>0.22053003957309</v>
      </c>
      <c r="J57" s="14">
        <v>0.88104923551690295</v>
      </c>
      <c r="K57"/>
      <c r="L57"/>
      <c r="M57"/>
      <c r="N57"/>
      <c r="O57"/>
      <c r="P57" s="10"/>
      <c r="S57" s="25" t="s">
        <v>339</v>
      </c>
      <c r="T57" s="25">
        <v>4963960</v>
      </c>
    </row>
    <row r="58" spans="3:28" ht="11.25" customHeight="1" x14ac:dyDescent="0.2">
      <c r="C58" s="39">
        <v>4963</v>
      </c>
      <c r="D58" s="3" t="s">
        <v>203</v>
      </c>
      <c r="E58"/>
      <c r="F58" s="14">
        <v>2.17537577156858</v>
      </c>
      <c r="G58" s="55">
        <v>2.0049404789912</v>
      </c>
      <c r="H58" s="14">
        <v>4.8201559020044504</v>
      </c>
      <c r="I58" s="14">
        <v>1.70526234209099</v>
      </c>
      <c r="J58" s="14">
        <v>0.98330936729663099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6665000</v>
      </c>
      <c r="G61" s="56">
        <v>3577000</v>
      </c>
      <c r="H61" s="13">
        <v>2102000</v>
      </c>
      <c r="I61" s="13">
        <v>3586000</v>
      </c>
      <c r="J61" s="13">
        <v>1387000</v>
      </c>
      <c r="K61"/>
      <c r="L61"/>
      <c r="M61"/>
      <c r="N61"/>
      <c r="O61"/>
      <c r="P61" s="10"/>
      <c r="S61" s="25" t="s">
        <v>410</v>
      </c>
      <c r="T61" s="25">
        <v>4086899</v>
      </c>
      <c r="V61" s="28" t="s">
        <v>149</v>
      </c>
      <c r="X61" s="27">
        <f>IF(ISNUMBER(F49),F49,NA())</f>
        <v>3.5927545284197402</v>
      </c>
      <c r="Y61" s="27">
        <f>IF(ISNUMBER(G49),G49,NA())</f>
        <v>3.0047619047618999</v>
      </c>
      <c r="Z61" s="27">
        <f>IF(ISNUMBER(H49),H49,NA())</f>
        <v>-7.3597430406852196</v>
      </c>
      <c r="AA61" s="27">
        <f>IF(ISNUMBER(I49),I49,NA())</f>
        <v>-6.6350914962325103</v>
      </c>
      <c r="AB61" s="27">
        <f>IF(ISNUMBER(J49),J49,NA())</f>
        <v>6.6587837837837798</v>
      </c>
    </row>
    <row r="62" spans="3:28" ht="11.25" customHeight="1" x14ac:dyDescent="0.2">
      <c r="C62" s="39">
        <v>7598</v>
      </c>
      <c r="D62" s="3" t="s">
        <v>205</v>
      </c>
      <c r="E62"/>
      <c r="F62" s="13">
        <v>4577000</v>
      </c>
      <c r="G62" s="56">
        <v>5528000</v>
      </c>
      <c r="H62" s="13">
        <v>550000</v>
      </c>
      <c r="I62" s="13">
        <v>1764000</v>
      </c>
      <c r="J62" s="13">
        <v>499000</v>
      </c>
      <c r="K62"/>
      <c r="L62"/>
      <c r="M62"/>
      <c r="N62"/>
      <c r="O62"/>
      <c r="P62" s="10"/>
      <c r="S62" s="25" t="s">
        <v>11</v>
      </c>
      <c r="T62" s="25">
        <v>4056975</v>
      </c>
      <c r="V62" s="118" t="s">
        <v>188</v>
      </c>
    </row>
    <row r="63" spans="3:28" ht="11.25" customHeight="1" x14ac:dyDescent="0.2">
      <c r="C63" s="39">
        <v>7599</v>
      </c>
      <c r="D63" s="3" t="s">
        <v>206</v>
      </c>
      <c r="E63"/>
      <c r="F63" s="13">
        <v>828000</v>
      </c>
      <c r="G63" s="56">
        <v>1203000</v>
      </c>
      <c r="H63" s="13">
        <v>3688000</v>
      </c>
      <c r="I63" s="13">
        <v>550000</v>
      </c>
      <c r="J63" s="13">
        <v>1414000</v>
      </c>
      <c r="K63"/>
      <c r="L63"/>
      <c r="M63"/>
      <c r="N63"/>
      <c r="O63"/>
      <c r="P63" s="10"/>
      <c r="S63" s="25" t="s">
        <v>271</v>
      </c>
      <c r="T63" s="25">
        <v>4098671</v>
      </c>
      <c r="V63" s="28" t="s">
        <v>189</v>
      </c>
    </row>
    <row r="64" spans="3:28" ht="11.25" customHeight="1" x14ac:dyDescent="0.2">
      <c r="C64" s="39">
        <v>7600</v>
      </c>
      <c r="D64" s="3" t="s">
        <v>207</v>
      </c>
      <c r="E64"/>
      <c r="F64" s="13">
        <v>4100000</v>
      </c>
      <c r="G64" s="56">
        <v>828000</v>
      </c>
      <c r="H64" s="13">
        <v>1175000</v>
      </c>
      <c r="I64" s="13">
        <v>500000</v>
      </c>
      <c r="J64" s="13">
        <v>550000</v>
      </c>
      <c r="K64"/>
      <c r="L64"/>
      <c r="M64"/>
      <c r="N64"/>
      <c r="O64"/>
      <c r="P64" s="10"/>
      <c r="S64" s="25" t="s">
        <v>396</v>
      </c>
      <c r="T64" s="25">
        <v>4545218</v>
      </c>
      <c r="V64" s="28" t="s">
        <v>190</v>
      </c>
    </row>
    <row r="65" spans="3:28" ht="11.25" customHeight="1" x14ac:dyDescent="0.2">
      <c r="C65" s="39">
        <v>7601</v>
      </c>
      <c r="D65" s="3" t="s">
        <v>208</v>
      </c>
      <c r="E65"/>
      <c r="F65" s="13">
        <v>2551000</v>
      </c>
      <c r="G65" s="56">
        <v>4100000</v>
      </c>
      <c r="H65" s="13">
        <v>800000</v>
      </c>
      <c r="I65" s="13">
        <v>1175000</v>
      </c>
      <c r="J65" s="13">
        <v>500000</v>
      </c>
      <c r="K65"/>
      <c r="L65"/>
      <c r="M65"/>
      <c r="N65"/>
      <c r="O65"/>
      <c r="P65" s="10"/>
      <c r="S65" s="25" t="s">
        <v>219</v>
      </c>
      <c r="T65" s="25">
        <v>4057157</v>
      </c>
      <c r="V65" s="28" t="s">
        <v>165</v>
      </c>
      <c r="X65" s="27">
        <f>IF(ISNUMBER(F57),F57,NA())</f>
        <v>0.63562288403052702</v>
      </c>
      <c r="Y65" s="27">
        <f>IF(ISNUMBER(G57),G57,NA())</f>
        <v>0.707017156321331</v>
      </c>
      <c r="Z65" s="27">
        <f>IF(ISNUMBER(H57),H57,NA())</f>
        <v>1.0711275026343501</v>
      </c>
      <c r="AA65" s="27">
        <f>IF(ISNUMBER(I57),I57,NA())</f>
        <v>0.22053003957309</v>
      </c>
      <c r="AB65" s="27">
        <f>IF(ISNUMBER(J57),J57,NA())</f>
        <v>0.88104923551690295</v>
      </c>
    </row>
    <row r="66" spans="3:28" ht="11.25" customHeight="1" x14ac:dyDescent="0.2">
      <c r="C66" s="39">
        <v>7602</v>
      </c>
      <c r="D66" s="3" t="s">
        <v>209</v>
      </c>
      <c r="E66"/>
      <c r="F66" s="13">
        <v>26169000</v>
      </c>
      <c r="G66" s="56">
        <v>25634000</v>
      </c>
      <c r="H66" s="13">
        <v>15370000</v>
      </c>
      <c r="I66" s="13">
        <v>14430000</v>
      </c>
      <c r="J66" s="13">
        <v>14797000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31.1183985992195</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20642000</v>
      </c>
      <c r="G69" s="56">
        <v>18469000</v>
      </c>
      <c r="H69" s="13">
        <v>17129000</v>
      </c>
      <c r="I69" s="13">
        <v>16759000</v>
      </c>
      <c r="J69" s="13">
        <v>17135000</v>
      </c>
      <c r="K69" s="4"/>
      <c r="L69" s="4"/>
      <c r="M69" s="4"/>
      <c r="N69"/>
      <c r="O69"/>
      <c r="P69" s="10"/>
      <c r="S69" s="25" t="s">
        <v>341</v>
      </c>
      <c r="T69" s="25">
        <v>4057049</v>
      </c>
      <c r="V69" s="28" t="str">
        <f>"Total Debt -"</f>
        <v>Total Debt -</v>
      </c>
      <c r="X69" s="47">
        <f>F44</f>
        <v>68.507664228161005</v>
      </c>
    </row>
    <row r="70" spans="3:28" ht="11.25" customHeight="1" x14ac:dyDescent="0.2">
      <c r="C70" s="39">
        <v>18630</v>
      </c>
      <c r="D70" s="3" t="s">
        <v>136</v>
      </c>
      <c r="F70" s="13">
        <v>3232000</v>
      </c>
      <c r="G70" s="56">
        <v>3116000</v>
      </c>
      <c r="H70" s="13">
        <v>3095000</v>
      </c>
      <c r="I70" s="13">
        <v>3828000</v>
      </c>
      <c r="J70" s="13">
        <v>4309000</v>
      </c>
      <c r="K70"/>
      <c r="L70"/>
      <c r="M70"/>
      <c r="N70"/>
      <c r="O70"/>
      <c r="P70" s="10"/>
      <c r="S70" s="25" t="s">
        <v>14</v>
      </c>
      <c r="T70" s="25">
        <v>4010420</v>
      </c>
      <c r="V70" s="118" t="s">
        <v>212</v>
      </c>
    </row>
    <row r="71" spans="3:28" ht="11.25" customHeight="1" x14ac:dyDescent="0.2">
      <c r="C71" s="39">
        <v>18631</v>
      </c>
      <c r="D71" s="3" t="s">
        <v>137</v>
      </c>
      <c r="F71" s="13">
        <v>1010000</v>
      </c>
      <c r="G71" s="56">
        <v>648000</v>
      </c>
      <c r="H71" s="13">
        <v>622000</v>
      </c>
      <c r="I71" s="13">
        <v>561000</v>
      </c>
      <c r="J71" s="13">
        <v>627000</v>
      </c>
      <c r="K71"/>
      <c r="L71"/>
      <c r="M71"/>
      <c r="N71"/>
      <c r="O71"/>
      <c r="P71" s="10"/>
      <c r="S71" s="25" t="s">
        <v>15</v>
      </c>
      <c r="T71" s="25">
        <v>4065694</v>
      </c>
      <c r="V71" s="28" t="s">
        <v>211</v>
      </c>
      <c r="X71" s="27">
        <f>IF(ISNUMBER(F52),F52,NA())</f>
        <v>7.6134170723226697</v>
      </c>
      <c r="Y71" s="27">
        <f>IF(ISNUMBER(G52),G52,NA())</f>
        <v>9.3178156365557303</v>
      </c>
      <c r="Z71" s="27" t="e">
        <f>IF(ISNUMBER(H52),H52,NA())</f>
        <v>#N/A</v>
      </c>
      <c r="AA71" s="27" t="e">
        <f>IF(ISNUMBER(I52),I52,NA())</f>
        <v>#N/A</v>
      </c>
      <c r="AB71" s="27">
        <f>IF(ISNUMBER(J52),J52,NA())</f>
        <v>3.1189328598004402</v>
      </c>
    </row>
    <row r="72" spans="3:28" ht="11.25" customHeight="1" x14ac:dyDescent="0.2">
      <c r="C72" s="39">
        <v>18632</v>
      </c>
      <c r="D72" s="3" t="s">
        <v>138</v>
      </c>
      <c r="E72" s="5"/>
      <c r="F72" s="13">
        <v>10200000</v>
      </c>
      <c r="G72" s="56">
        <v>8684000</v>
      </c>
      <c r="H72" s="13">
        <v>8725000</v>
      </c>
      <c r="I72" s="13">
        <v>7115000</v>
      </c>
      <c r="J72" s="13">
        <v>6274000</v>
      </c>
      <c r="K72"/>
      <c r="L72"/>
      <c r="M72"/>
      <c r="N72"/>
      <c r="O72"/>
      <c r="P72" s="10"/>
      <c r="S72" s="25" t="s">
        <v>272</v>
      </c>
      <c r="T72" s="25">
        <v>4082886</v>
      </c>
    </row>
    <row r="73" spans="3:28" ht="11.25" customHeight="1" x14ac:dyDescent="0.2">
      <c r="C73" s="39">
        <v>18636</v>
      </c>
      <c r="D73" s="3" t="s">
        <v>139</v>
      </c>
      <c r="F73" s="13">
        <v>3403000</v>
      </c>
      <c r="G73" s="56">
        <v>3468000</v>
      </c>
      <c r="H73" s="13">
        <v>3234000</v>
      </c>
      <c r="I73" s="13">
        <v>3036000</v>
      </c>
      <c r="J73" s="13">
        <v>2854000</v>
      </c>
      <c r="K73"/>
      <c r="L73"/>
      <c r="M73"/>
      <c r="N73"/>
      <c r="O73"/>
      <c r="P73" s="10"/>
      <c r="S73" s="25" t="s">
        <v>397</v>
      </c>
      <c r="T73" s="25">
        <v>4235589</v>
      </c>
    </row>
    <row r="74" spans="3:28" ht="11.25" customHeight="1" x14ac:dyDescent="0.2">
      <c r="C74" s="39">
        <v>18635</v>
      </c>
      <c r="D74" s="3" t="s">
        <v>140</v>
      </c>
      <c r="F74" s="13">
        <v>139000</v>
      </c>
      <c r="G74" s="56">
        <v>134000</v>
      </c>
      <c r="H74" s="13">
        <v>112000</v>
      </c>
      <c r="I74" s="13">
        <v>110000</v>
      </c>
      <c r="J74" s="13">
        <v>119000</v>
      </c>
      <c r="K74"/>
      <c r="L74"/>
      <c r="M74"/>
      <c r="N74"/>
      <c r="O74"/>
      <c r="P74" s="10"/>
      <c r="S74" s="25" t="s">
        <v>289</v>
      </c>
      <c r="T74" s="25">
        <v>4304864</v>
      </c>
    </row>
    <row r="75" spans="3:28" ht="11.25" customHeight="1" x14ac:dyDescent="0.2">
      <c r="C75" s="39">
        <v>18634</v>
      </c>
      <c r="D75" s="3" t="s">
        <v>141</v>
      </c>
      <c r="F75" s="13">
        <v>17984000</v>
      </c>
      <c r="G75" s="56">
        <v>16050000</v>
      </c>
      <c r="H75" s="13">
        <v>15788000</v>
      </c>
      <c r="I75" s="13">
        <v>14650000</v>
      </c>
      <c r="J75" s="13">
        <v>14183000</v>
      </c>
      <c r="K75"/>
      <c r="L75"/>
      <c r="M75"/>
      <c r="N75"/>
      <c r="O75"/>
      <c r="P75" s="10"/>
      <c r="S75" s="25" t="s">
        <v>16</v>
      </c>
      <c r="T75" s="25">
        <v>4056958</v>
      </c>
    </row>
    <row r="76" spans="3:28" ht="11.25" customHeight="1" x14ac:dyDescent="0.2">
      <c r="C76" s="39">
        <v>6200</v>
      </c>
      <c r="D76" s="3" t="s">
        <v>142</v>
      </c>
      <c r="F76" s="13">
        <v>5752000</v>
      </c>
      <c r="G76" s="56">
        <v>3786000</v>
      </c>
      <c r="H76" s="13">
        <v>-6874000</v>
      </c>
      <c r="I76" s="13">
        <v>-6164000</v>
      </c>
      <c r="J76" s="13">
        <v>5913000</v>
      </c>
      <c r="K76"/>
      <c r="L76"/>
      <c r="M76"/>
      <c r="N76"/>
      <c r="O76"/>
      <c r="P76" s="10"/>
      <c r="S76" s="25" t="s">
        <v>313</v>
      </c>
      <c r="T76" s="25">
        <v>4246977</v>
      </c>
    </row>
    <row r="77" spans="3:28" ht="11.25" customHeight="1" x14ac:dyDescent="0.2">
      <c r="C77" s="39">
        <v>28017</v>
      </c>
      <c r="D77" s="3" t="s">
        <v>151</v>
      </c>
      <c r="E77"/>
      <c r="F77" s="13">
        <v>6538000</v>
      </c>
      <c r="G77" s="56">
        <v>6409000</v>
      </c>
      <c r="H77" s="13">
        <v>4907000</v>
      </c>
      <c r="I77" s="13">
        <v>5645000</v>
      </c>
      <c r="J77" s="13">
        <v>5960000</v>
      </c>
      <c r="K77"/>
      <c r="L77"/>
      <c r="M77"/>
      <c r="N77"/>
      <c r="O77"/>
      <c r="P77" s="10"/>
      <c r="S77" s="25" t="s">
        <v>273</v>
      </c>
      <c r="T77" s="25">
        <v>4142320</v>
      </c>
    </row>
    <row r="78" spans="3:28" ht="11.25" customHeight="1" x14ac:dyDescent="0.2">
      <c r="C78" s="39">
        <v>4424</v>
      </c>
      <c r="D78" s="3" t="s">
        <v>143</v>
      </c>
      <c r="F78" s="13">
        <v>748000</v>
      </c>
      <c r="G78" s="56">
        <v>-942000</v>
      </c>
      <c r="H78" s="13">
        <v>-11042000</v>
      </c>
      <c r="I78" s="13">
        <v>-10129000</v>
      </c>
      <c r="J78" s="13">
        <v>2171000</v>
      </c>
      <c r="K78"/>
      <c r="L78"/>
      <c r="M78"/>
      <c r="N78"/>
      <c r="O78"/>
      <c r="P78" s="10"/>
      <c r="S78" s="25" t="s">
        <v>274</v>
      </c>
      <c r="T78" s="25">
        <v>4237697</v>
      </c>
    </row>
    <row r="79" spans="3:28" ht="11.25" customHeight="1" x14ac:dyDescent="0.2">
      <c r="C79" s="39">
        <v>4427</v>
      </c>
      <c r="D79" s="3" t="s">
        <v>144</v>
      </c>
      <c r="F79" s="13">
        <v>836000</v>
      </c>
      <c r="G79" s="56">
        <v>362000</v>
      </c>
      <c r="H79" s="13">
        <v>-3400000</v>
      </c>
      <c r="I79" s="13">
        <v>-3292000</v>
      </c>
      <c r="J79" s="13">
        <v>511000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-88000</v>
      </c>
      <c r="G81" s="93">
        <v>-1304000</v>
      </c>
      <c r="H81" s="92">
        <v>-7642000</v>
      </c>
      <c r="I81" s="92">
        <v>-6837000</v>
      </c>
      <c r="J81" s="92">
        <v>1660000</v>
      </c>
      <c r="K81"/>
      <c r="L81"/>
      <c r="M81"/>
      <c r="N81"/>
      <c r="O81"/>
      <c r="P81" s="10"/>
      <c r="S81" s="25" t="s">
        <v>276</v>
      </c>
      <c r="T81" s="25">
        <v>4276419</v>
      </c>
    </row>
    <row r="82" spans="3:20" ht="11.25" customHeight="1" x14ac:dyDescent="0.2">
      <c r="C82" s="39">
        <v>833</v>
      </c>
      <c r="D82" s="94" t="s">
        <v>147</v>
      </c>
      <c r="E82" s="95"/>
      <c r="F82" s="96">
        <v>-88000</v>
      </c>
      <c r="G82" s="97">
        <v>-1304000</v>
      </c>
      <c r="H82" s="96">
        <v>-7642000</v>
      </c>
      <c r="I82" s="96">
        <v>-6837000</v>
      </c>
      <c r="J82" s="96">
        <v>1660000</v>
      </c>
      <c r="K82"/>
      <c r="L82"/>
      <c r="M82"/>
      <c r="N82"/>
      <c r="O82"/>
      <c r="P82" s="10"/>
      <c r="S82" s="25" t="s">
        <v>17</v>
      </c>
      <c r="T82" s="25">
        <v>4057059</v>
      </c>
    </row>
    <row r="83" spans="3:20" ht="11.25" customHeight="1" x14ac:dyDescent="0.2">
      <c r="C83" s="39">
        <v>47814</v>
      </c>
      <c r="D83" s="32" t="s">
        <v>191</v>
      </c>
      <c r="F83" s="13">
        <v>14000</v>
      </c>
      <c r="G83" s="56">
        <v>14000</v>
      </c>
      <c r="H83" s="13">
        <v>14000</v>
      </c>
      <c r="I83" s="13">
        <v>14000</v>
      </c>
      <c r="J83" s="13">
        <v>14000</v>
      </c>
      <c r="K83" s="16"/>
      <c r="L83"/>
      <c r="M83"/>
      <c r="N83"/>
      <c r="O83"/>
      <c r="P83" s="10"/>
      <c r="S83" s="25" t="s">
        <v>18</v>
      </c>
      <c r="T83" s="25">
        <v>4057141</v>
      </c>
    </row>
    <row r="84" spans="3:20" ht="11.25" customHeight="1" x14ac:dyDescent="0.2">
      <c r="C84" s="39">
        <v>47813</v>
      </c>
      <c r="D84" s="29" t="s">
        <v>192</v>
      </c>
      <c r="E84"/>
      <c r="F84" s="13">
        <v>-102000</v>
      </c>
      <c r="G84" s="56">
        <v>-1318000</v>
      </c>
      <c r="H84" s="13">
        <v>-7656000</v>
      </c>
      <c r="I84" s="13">
        <v>-6851000</v>
      </c>
      <c r="J84" s="13">
        <v>1646000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11077000</v>
      </c>
      <c r="G87" s="56">
        <v>9602000</v>
      </c>
      <c r="H87" s="13">
        <v>10165000</v>
      </c>
      <c r="I87" s="13">
        <v>9195000</v>
      </c>
      <c r="J87" s="13">
        <v>6281000</v>
      </c>
      <c r="K87"/>
      <c r="L87"/>
      <c r="M87"/>
      <c r="N87"/>
      <c r="O87"/>
      <c r="P87" s="10"/>
      <c r="S87" s="25" t="s">
        <v>21</v>
      </c>
      <c r="T87" s="25">
        <v>4057039</v>
      </c>
    </row>
    <row r="88" spans="3:20" ht="11.25" customHeight="1" x14ac:dyDescent="0.2">
      <c r="C88" s="39">
        <v>18807</v>
      </c>
      <c r="D88" s="3" t="s">
        <v>153</v>
      </c>
      <c r="E88"/>
      <c r="F88" s="13">
        <v>71060000</v>
      </c>
      <c r="G88" s="56">
        <v>67877000</v>
      </c>
      <c r="H88" s="13">
        <v>63921000</v>
      </c>
      <c r="I88" s="13">
        <v>58557000</v>
      </c>
      <c r="J88" s="13">
        <v>53789000</v>
      </c>
      <c r="K88"/>
      <c r="L88"/>
      <c r="M88"/>
      <c r="N88"/>
      <c r="O88"/>
      <c r="P88" s="10"/>
      <c r="S88" s="25" t="s">
        <v>22</v>
      </c>
      <c r="T88" s="25">
        <v>4057113</v>
      </c>
    </row>
    <row r="89" spans="3:20" ht="11.25" customHeight="1" x14ac:dyDescent="0.2">
      <c r="C89" s="39">
        <v>18851</v>
      </c>
      <c r="D89" s="3" t="s">
        <v>154</v>
      </c>
      <c r="E89"/>
      <c r="F89" s="13">
        <v>169000</v>
      </c>
      <c r="G89" s="56">
        <v>136000</v>
      </c>
      <c r="H89" s="13">
        <v>124000</v>
      </c>
      <c r="I89" s="13">
        <v>165000</v>
      </c>
      <c r="J89" s="13">
        <v>102000</v>
      </c>
      <c r="K89"/>
      <c r="L89"/>
      <c r="M89"/>
      <c r="N89"/>
      <c r="O89"/>
      <c r="P89" s="10"/>
      <c r="S89" s="25" t="s">
        <v>342</v>
      </c>
      <c r="T89" s="25">
        <v>4393379</v>
      </c>
    </row>
    <row r="90" spans="3:20" ht="11.25" customHeight="1" x14ac:dyDescent="0.2">
      <c r="C90" s="39">
        <v>18823</v>
      </c>
      <c r="D90" s="3" t="s">
        <v>155</v>
      </c>
      <c r="E90"/>
      <c r="F90" s="13">
        <v>3798000</v>
      </c>
      <c r="G90" s="56">
        <v>3538000</v>
      </c>
      <c r="H90" s="13">
        <v>3173000</v>
      </c>
      <c r="I90" s="13">
        <v>2730000</v>
      </c>
      <c r="J90" s="13">
        <v>2863000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103327000</v>
      </c>
      <c r="G92" s="97">
        <v>97856000</v>
      </c>
      <c r="H92" s="96">
        <v>85196000</v>
      </c>
      <c r="I92" s="96">
        <v>76995000</v>
      </c>
      <c r="J92" s="96">
        <v>68012000</v>
      </c>
      <c r="K92"/>
      <c r="L92"/>
      <c r="M92"/>
      <c r="N92"/>
      <c r="O92"/>
      <c r="P92" s="10"/>
      <c r="S92" s="25" t="s">
        <v>24</v>
      </c>
      <c r="T92" s="25">
        <v>4004172</v>
      </c>
    </row>
    <row r="93" spans="3:20" ht="11.25" customHeight="1" x14ac:dyDescent="0.2">
      <c r="C93" s="39">
        <v>6361</v>
      </c>
      <c r="D93" s="3" t="s">
        <v>158</v>
      </c>
      <c r="E93"/>
      <c r="F93" s="13">
        <v>17427000</v>
      </c>
      <c r="G93" s="56">
        <v>13581000</v>
      </c>
      <c r="H93" s="13">
        <v>9490000</v>
      </c>
      <c r="I93" s="13">
        <v>41695000</v>
      </c>
      <c r="J93" s="13">
        <v>7129000</v>
      </c>
      <c r="K93"/>
      <c r="L93"/>
      <c r="M93"/>
      <c r="N93"/>
      <c r="O93"/>
      <c r="P93" s="10"/>
      <c r="S93" s="25" t="s">
        <v>25</v>
      </c>
      <c r="T93" s="25">
        <v>4000672</v>
      </c>
    </row>
    <row r="94" spans="3:20" ht="11.25" customHeight="1" x14ac:dyDescent="0.2">
      <c r="C94" s="39">
        <v>6148</v>
      </c>
      <c r="D94" s="3" t="s">
        <v>159</v>
      </c>
      <c r="E94"/>
      <c r="F94" s="13">
        <v>39035000</v>
      </c>
      <c r="G94" s="56">
        <v>38501000</v>
      </c>
      <c r="H94" s="13">
        <v>23313000</v>
      </c>
      <c r="I94" s="13">
        <v>7000</v>
      </c>
      <c r="J94" s="13">
        <v>17760000</v>
      </c>
      <c r="K94"/>
      <c r="L94"/>
      <c r="M94"/>
      <c r="N94"/>
      <c r="O94"/>
      <c r="P94" s="10"/>
      <c r="S94" s="25" t="s">
        <v>26</v>
      </c>
      <c r="T94" s="25">
        <v>4059402</v>
      </c>
    </row>
    <row r="95" spans="3:20" ht="11.25" customHeight="1" x14ac:dyDescent="0.2">
      <c r="C95" s="39">
        <v>18082</v>
      </c>
      <c r="D95" s="3" t="s">
        <v>160</v>
      </c>
      <c r="E95"/>
      <c r="F95" s="13">
        <v>9390000</v>
      </c>
      <c r="G95" s="56">
        <v>10061000</v>
      </c>
      <c r="H95" s="13">
        <v>35407000</v>
      </c>
      <c r="I95" s="13">
        <v>8361000</v>
      </c>
      <c r="J95" s="13">
        <v>6965000</v>
      </c>
      <c r="K95"/>
      <c r="L95"/>
      <c r="M95"/>
      <c r="N95"/>
      <c r="O95"/>
      <c r="P95" s="10"/>
      <c r="S95" s="25" t="s">
        <v>27</v>
      </c>
      <c r="T95" s="25">
        <v>4057080</v>
      </c>
    </row>
    <row r="96" spans="3:20" ht="11.25" customHeight="1" x14ac:dyDescent="0.2">
      <c r="C96" s="39">
        <v>845</v>
      </c>
      <c r="D96" s="3" t="s">
        <v>174</v>
      </c>
      <c r="E96"/>
      <c r="F96" s="13">
        <v>46168000</v>
      </c>
      <c r="G96" s="56">
        <v>42611000</v>
      </c>
      <c r="H96" s="13">
        <v>25971000</v>
      </c>
      <c r="I96" s="13">
        <v>22003000</v>
      </c>
      <c r="J96" s="13">
        <v>19147000</v>
      </c>
      <c r="K96"/>
      <c r="L96"/>
      <c r="M96"/>
      <c r="N96"/>
      <c r="O96"/>
      <c r="P96" s="10"/>
      <c r="S96" s="25" t="s">
        <v>28</v>
      </c>
      <c r="T96" s="25">
        <v>4057041</v>
      </c>
    </row>
    <row r="97" spans="3:20" ht="11.25" customHeight="1" x14ac:dyDescent="0.2">
      <c r="C97" s="39">
        <v>49691</v>
      </c>
      <c r="D97" s="32" t="s">
        <v>193</v>
      </c>
      <c r="E97"/>
      <c r="F97" s="13">
        <v>20971000</v>
      </c>
      <c r="G97" s="56">
        <v>21001000</v>
      </c>
      <c r="H97" s="13">
        <v>5136000</v>
      </c>
      <c r="I97" s="13">
        <v>12651000</v>
      </c>
      <c r="J97" s="13">
        <v>19220000</v>
      </c>
      <c r="K97"/>
      <c r="L97"/>
      <c r="M97"/>
      <c r="N97"/>
      <c r="O97"/>
      <c r="P97" s="10"/>
      <c r="S97" s="25" t="s">
        <v>432</v>
      </c>
      <c r="T97" s="25">
        <v>4072145</v>
      </c>
    </row>
    <row r="98" spans="3:20" ht="11.25" customHeight="1" x14ac:dyDescent="0.2">
      <c r="C98" s="48">
        <v>47772</v>
      </c>
      <c r="D98" s="99" t="s">
        <v>194</v>
      </c>
      <c r="E98" s="10"/>
      <c r="F98" s="92">
        <v>252000</v>
      </c>
      <c r="G98" s="93">
        <v>252000</v>
      </c>
      <c r="H98" s="92">
        <v>252000</v>
      </c>
      <c r="I98" s="92">
        <v>252000</v>
      </c>
      <c r="J98" s="92">
        <v>252000</v>
      </c>
      <c r="K98"/>
      <c r="L98"/>
      <c r="M98"/>
      <c r="N98"/>
      <c r="O98"/>
      <c r="P98" s="10"/>
      <c r="S98" s="25" t="s">
        <v>29</v>
      </c>
      <c r="T98" s="25">
        <v>4057081</v>
      </c>
    </row>
    <row r="99" spans="3:20" ht="11.25" customHeight="1" x14ac:dyDescent="0.2">
      <c r="C99" s="39">
        <v>3800</v>
      </c>
      <c r="D99" s="94" t="s">
        <v>161</v>
      </c>
      <c r="E99" s="95"/>
      <c r="F99" s="96">
        <v>21223000</v>
      </c>
      <c r="G99" s="97">
        <v>21253000</v>
      </c>
      <c r="H99" s="96">
        <v>5388000</v>
      </c>
      <c r="I99" s="96">
        <v>12903000</v>
      </c>
      <c r="J99" s="96">
        <v>19472000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67391000</v>
      </c>
      <c r="G101" s="56">
        <v>63864000</v>
      </c>
      <c r="H101" s="13">
        <v>31359000</v>
      </c>
      <c r="I101" s="13">
        <v>34906000</v>
      </c>
      <c r="J101" s="13">
        <v>38619000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2262000</v>
      </c>
      <c r="G104" s="56">
        <v>-19130000</v>
      </c>
      <c r="H104" s="13">
        <v>4816000</v>
      </c>
      <c r="I104" s="13">
        <v>4752000</v>
      </c>
      <c r="J104" s="13">
        <v>5977000</v>
      </c>
      <c r="K104"/>
      <c r="L104"/>
      <c r="M104"/>
      <c r="N104"/>
      <c r="O104"/>
      <c r="P104" s="10"/>
      <c r="S104" s="25" t="s">
        <v>411</v>
      </c>
      <c r="T104" s="25">
        <v>4057043</v>
      </c>
    </row>
    <row r="105" spans="3:20" ht="11.25" customHeight="1" x14ac:dyDescent="0.2">
      <c r="C105" s="39">
        <v>4993</v>
      </c>
      <c r="D105" s="3" t="s">
        <v>169</v>
      </c>
      <c r="E105"/>
      <c r="F105" s="13">
        <v>-6905000</v>
      </c>
      <c r="G105" s="56">
        <v>-7748000</v>
      </c>
      <c r="H105" s="13">
        <v>-6378000</v>
      </c>
      <c r="I105" s="13">
        <v>-6564000</v>
      </c>
      <c r="J105" s="13">
        <v>-5650000</v>
      </c>
      <c r="K105"/>
      <c r="L105"/>
      <c r="M105"/>
      <c r="N105"/>
      <c r="O105"/>
      <c r="P105" s="10"/>
      <c r="S105" s="25" t="s">
        <v>262</v>
      </c>
      <c r="T105" s="25">
        <v>4057083</v>
      </c>
    </row>
    <row r="106" spans="3:20" ht="11.25" customHeight="1" x14ac:dyDescent="0.2">
      <c r="C106" s="39">
        <v>4992</v>
      </c>
      <c r="D106" s="3" t="s">
        <v>170</v>
      </c>
      <c r="E106"/>
      <c r="F106" s="13">
        <v>4323000</v>
      </c>
      <c r="G106" s="56">
        <v>25928000</v>
      </c>
      <c r="H106" s="13">
        <v>1464000</v>
      </c>
      <c r="I106" s="13">
        <v>3031000</v>
      </c>
      <c r="J106" s="13">
        <v>-55000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-320000</v>
      </c>
      <c r="G108" s="56">
        <v>-950000</v>
      </c>
      <c r="H108" s="13">
        <v>-98000</v>
      </c>
      <c r="I108" s="13">
        <v>1219000</v>
      </c>
      <c r="J108" s="13">
        <v>272000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-8.7300612964388999E-2</v>
      </c>
      <c r="G111" s="55">
        <v>-1.3617732292509701</v>
      </c>
      <c r="H111" s="14">
        <v>-9.1662980816084794</v>
      </c>
      <c r="I111" s="14">
        <v>-9.7002286016284103</v>
      </c>
      <c r="J111" s="14">
        <v>2.37950188138326</v>
      </c>
      <c r="K111"/>
      <c r="L111"/>
      <c r="M111"/>
      <c r="N111"/>
      <c r="O111"/>
      <c r="P111" s="10"/>
      <c r="S111" s="25" t="s">
        <v>292</v>
      </c>
      <c r="T111" s="25">
        <v>4062444</v>
      </c>
    </row>
    <row r="112" spans="3:20" ht="11.25" customHeight="1" x14ac:dyDescent="0.2">
      <c r="C112" s="39">
        <v>284</v>
      </c>
      <c r="D112" s="3" t="s">
        <v>167</v>
      </c>
      <c r="E112"/>
      <c r="F112" s="14">
        <v>-0.41342212513066301</v>
      </c>
      <c r="G112" s="55">
        <v>-11.869517231963</v>
      </c>
      <c r="H112" s="14">
        <v>-73.025239193014698</v>
      </c>
      <c r="I112" s="14">
        <v>-36.499282639885202</v>
      </c>
      <c r="J112" s="14">
        <v>8.7814425899965602</v>
      </c>
      <c r="K112"/>
      <c r="L112"/>
      <c r="M112"/>
      <c r="N112"/>
      <c r="O112"/>
      <c r="P112" s="10"/>
      <c r="S112" s="25" t="s">
        <v>36</v>
      </c>
      <c r="T112" s="25">
        <v>4057103</v>
      </c>
    </row>
    <row r="113" spans="2:20" ht="11.25" customHeight="1" x14ac:dyDescent="0.2">
      <c r="C113" s="39">
        <v>18791</v>
      </c>
      <c r="D113" s="76" t="s">
        <v>173</v>
      </c>
      <c r="E113" s="61"/>
      <c r="F113" s="100">
        <v>-0.13522208883553399</v>
      </c>
      <c r="G113" s="101">
        <v>-2.81864433798874</v>
      </c>
      <c r="H113" s="100">
        <v>-21.2929133913116</v>
      </c>
      <c r="I113" s="100">
        <v>-17.889066593404401</v>
      </c>
      <c r="J113" s="100">
        <v>4.4449502286070004</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F7890311-1CF4-424D-B6DD-C01A63A25B2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4E076-AF82-4189-8729-A5B40FDBD781}">
  <sheetPr codeName="Sheet60">
    <outlinePr summaryRight="0"/>
    <pageSetUpPr autoPageBreaks="0"/>
  </sheetPr>
  <dimension ref="A1:AB460"/>
  <sheetViews>
    <sheetView showGridLines="0" topLeftCell="A2" zoomScaleNormal="100" workbookViewId="0">
      <selection activeCell="AC33" sqref="AC33"/>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87</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Portland General Electric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_xll.SNL.Clients.Office.Excel.Functions.SNLTable(1,POR!F20:G20,POR!C24:C35,POR!F21:G21,,"Options:Curr=USD,Mag=SNLstandard,ConvMethod=SNLrecommended")</f>
        <v>SNLTable</v>
      </c>
      <c r="D20" s="10"/>
      <c r="E20" s="10"/>
      <c r="F20" s="22">
        <f>VLOOKUP(V40,S:T,2,FALSE)</f>
        <v>4057019</v>
      </c>
      <c r="G20" s="51">
        <f>F20</f>
        <v>4057019</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384</v>
      </c>
      <c r="H24" s="129"/>
      <c r="I24"/>
      <c r="J24"/>
      <c r="K24"/>
      <c r="L24"/>
      <c r="M24"/>
      <c r="N24"/>
      <c r="O24"/>
      <c r="P24" s="10"/>
      <c r="V24" t="str">
        <f>SUBSTITUTE(Company_Name,"&amp;","&amp;amp;")</f>
        <v>Portland General Electric Company</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44210</v>
      </c>
      <c r="G26" s="78">
        <v>43886</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376</v>
      </c>
      <c r="G28" s="52" t="s">
        <v>376</v>
      </c>
      <c r="H28" s="129"/>
      <c r="I28"/>
      <c r="J28"/>
      <c r="K28"/>
      <c r="L28"/>
      <c r="M28"/>
      <c r="N28"/>
      <c r="O28"/>
      <c r="P28" s="10"/>
    </row>
    <row r="29" spans="3:27" ht="11.25" customHeight="1" x14ac:dyDescent="0.2">
      <c r="C29" s="48">
        <v>44952</v>
      </c>
      <c r="D29" s="76" t="s">
        <v>126</v>
      </c>
      <c r="E29" s="61"/>
      <c r="F29" s="77">
        <v>40963</v>
      </c>
      <c r="G29" s="78">
        <v>41103</v>
      </c>
      <c r="H29" s="130"/>
      <c r="I29"/>
      <c r="J29"/>
      <c r="K29"/>
      <c r="L29"/>
      <c r="M29"/>
      <c r="N29"/>
      <c r="O29"/>
      <c r="P29" s="10"/>
    </row>
    <row r="30" spans="3:27" ht="11.25" customHeight="1" x14ac:dyDescent="0.2">
      <c r="C30" s="39">
        <v>44965</v>
      </c>
      <c r="D30" s="2" t="s">
        <v>132</v>
      </c>
      <c r="E30"/>
      <c r="F30" s="24" t="s">
        <v>390</v>
      </c>
      <c r="G30" s="52" t="s">
        <v>391</v>
      </c>
      <c r="H30" s="129"/>
      <c r="I30"/>
      <c r="J30"/>
      <c r="K30"/>
      <c r="L30"/>
      <c r="M30"/>
      <c r="N30"/>
      <c r="O30"/>
      <c r="P30" s="10"/>
      <c r="Q30" s="44"/>
      <c r="R30" s="4"/>
      <c r="S30" s="113" t="s">
        <v>214</v>
      </c>
    </row>
    <row r="31" spans="3:27" ht="11.25" customHeight="1" x14ac:dyDescent="0.2">
      <c r="C31" s="39">
        <v>44966</v>
      </c>
      <c r="D31" s="3" t="s">
        <v>127</v>
      </c>
      <c r="E31"/>
      <c r="F31" s="24" t="s">
        <v>285</v>
      </c>
      <c r="G31" s="52" t="s">
        <v>182</v>
      </c>
      <c r="H31" s="129"/>
      <c r="I31"/>
      <c r="J31"/>
      <c r="K31"/>
      <c r="L31"/>
      <c r="M31"/>
      <c r="N31"/>
      <c r="O31"/>
      <c r="P31" s="10"/>
      <c r="S31" s="2" t="s">
        <v>215</v>
      </c>
    </row>
    <row r="32" spans="3:27" ht="11.25" customHeight="1" x14ac:dyDescent="0.2">
      <c r="C32" s="39">
        <v>44968</v>
      </c>
      <c r="D32" s="76" t="s">
        <v>126</v>
      </c>
      <c r="E32" s="61"/>
      <c r="F32" s="77">
        <v>43299</v>
      </c>
      <c r="G32" s="78">
        <v>43886</v>
      </c>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38615</v>
      </c>
      <c r="G35" s="53">
        <v>43886</v>
      </c>
      <c r="H35" s="130"/>
      <c r="I35" s="10"/>
      <c r="J35"/>
      <c r="K35"/>
      <c r="L35"/>
      <c r="M35"/>
      <c r="N35"/>
      <c r="O35"/>
      <c r="P35" s="10"/>
    </row>
    <row r="36" spans="3:24" ht="11.25" hidden="1" customHeight="1" outlineLevel="1" x14ac:dyDescent="0.2">
      <c r="C36" s="12" t="str">
        <f>_xll.SNL.Clients.Office.Excel.Functions.SNLTable(1,POR!F36:J36,POR!C41:C113,POR!F37:J37,,"Options:Curr=USD,Mag=SNLstandard,ConvMethod=SNLrecommended")</f>
        <v>SNLTable</v>
      </c>
      <c r="E36"/>
      <c r="F36" s="11">
        <f>F20</f>
        <v>4057019</v>
      </c>
      <c r="G36" s="54">
        <f>F20</f>
        <v>4057019</v>
      </c>
      <c r="H36" s="11">
        <f>F20</f>
        <v>4057019</v>
      </c>
      <c r="I36" s="11">
        <f>F20</f>
        <v>4057019</v>
      </c>
      <c r="J36" s="11">
        <f>F20</f>
        <v>4057019</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Portland General Electric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42.893360798605599</v>
      </c>
      <c r="G42" s="55">
        <v>43.564521507169097</v>
      </c>
      <c r="H42" s="31">
        <v>48.070500927643799</v>
      </c>
      <c r="I42" s="14">
        <v>50.2808988764045</v>
      </c>
      <c r="J42" s="14">
        <v>49.896736885584502</v>
      </c>
      <c r="K42"/>
      <c r="L42"/>
      <c r="M42"/>
      <c r="N42"/>
      <c r="O42"/>
      <c r="P42" s="10"/>
      <c r="S42" s="25" t="s">
        <v>336</v>
      </c>
      <c r="T42" s="25">
        <v>4056935</v>
      </c>
      <c r="V42" s="8" t="str">
        <f>_xll.SNL.Clients.Office.Excel.Functions.SNLTable(1,POR!X42,POR!W48:W56,POR!X43,,"Options:Curr=USD,Mag=SNLstandard,ConvMethod=SNLrecommended")</f>
        <v>SNLTable</v>
      </c>
      <c r="W42" s="3"/>
      <c r="X42" s="7">
        <f>F36</f>
        <v>4057019</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57.106639201394401</v>
      </c>
      <c r="G44" s="55">
        <v>56.435478492830903</v>
      </c>
      <c r="H44" s="31">
        <v>51.929499072356201</v>
      </c>
      <c r="I44" s="14">
        <v>49.7191011235955</v>
      </c>
      <c r="J44" s="14">
        <v>50.103263114415498</v>
      </c>
      <c r="K44"/>
      <c r="L44"/>
      <c r="M44"/>
      <c r="N44"/>
      <c r="O44"/>
      <c r="P44" s="10"/>
      <c r="S44" s="25" t="s">
        <v>409</v>
      </c>
      <c r="T44" s="25">
        <v>4024697</v>
      </c>
      <c r="V44" s="3"/>
      <c r="W44" s="3"/>
      <c r="X44" s="7">
        <v>1</v>
      </c>
    </row>
    <row r="45" spans="3:24" ht="11.25" customHeight="1" x14ac:dyDescent="0.2">
      <c r="C45" s="39">
        <v>18861</v>
      </c>
      <c r="D45" s="3" t="s">
        <v>164</v>
      </c>
      <c r="E45"/>
      <c r="F45" s="14">
        <v>56.726350816035499</v>
      </c>
      <c r="G45" s="55">
        <v>50.866955651883998</v>
      </c>
      <c r="H45" s="31">
        <v>51.4842300556586</v>
      </c>
      <c r="I45" s="14">
        <v>43.699839486356296</v>
      </c>
      <c r="J45" s="14">
        <v>50.103263114415498</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2.60689655172414</v>
      </c>
      <c r="G47" s="55">
        <v>1.86805555555556</v>
      </c>
      <c r="H47" s="14">
        <v>2.6541353383458599</v>
      </c>
      <c r="I47" s="14">
        <v>2.5629629629629598</v>
      </c>
      <c r="J47" s="14">
        <v>3.0158490805628499</v>
      </c>
      <c r="K47"/>
      <c r="L47"/>
      <c r="M47"/>
      <c r="N47"/>
      <c r="O47"/>
      <c r="P47" s="10"/>
      <c r="S47" s="25" t="s">
        <v>216</v>
      </c>
      <c r="T47" s="25">
        <v>4056955</v>
      </c>
      <c r="V47" s="3"/>
      <c r="W47" s="3"/>
      <c r="X47" s="7"/>
    </row>
    <row r="48" spans="3:24" ht="11.25" customHeight="1" x14ac:dyDescent="0.2">
      <c r="C48" s="39">
        <v>18778</v>
      </c>
      <c r="D48" s="3" t="s">
        <v>198</v>
      </c>
      <c r="E48"/>
      <c r="F48" s="14">
        <v>2.60689655172414</v>
      </c>
      <c r="G48" s="55">
        <v>1.86805555555556</v>
      </c>
      <c r="H48" s="14">
        <v>2.6541353383458599</v>
      </c>
      <c r="I48" s="14">
        <v>2.5629629629629598</v>
      </c>
      <c r="J48" s="14">
        <v>3.0158490805628499</v>
      </c>
      <c r="K48" s="4"/>
      <c r="L48" s="4"/>
      <c r="M48" s="4"/>
      <c r="N48" s="4"/>
      <c r="O48" s="4"/>
      <c r="P48" s="44"/>
      <c r="Q48" s="44"/>
      <c r="S48" s="25" t="s">
        <v>5</v>
      </c>
      <c r="T48" s="25">
        <v>4022309</v>
      </c>
      <c r="V48" s="17" t="s">
        <v>175</v>
      </c>
      <c r="W48" s="114">
        <v>7597</v>
      </c>
      <c r="X48" s="20">
        <v>20000</v>
      </c>
    </row>
    <row r="49" spans="3:28" ht="11.25" customHeight="1" x14ac:dyDescent="0.2">
      <c r="C49" s="39">
        <v>7270</v>
      </c>
      <c r="D49" s="3" t="s">
        <v>149</v>
      </c>
      <c r="E49"/>
      <c r="F49" s="14">
        <v>5.8978102189781003</v>
      </c>
      <c r="G49" s="55">
        <v>5.4779411764705896</v>
      </c>
      <c r="H49" s="14">
        <v>6.078125</v>
      </c>
      <c r="I49" s="14">
        <v>5.92741935483871</v>
      </c>
      <c r="J49" s="14">
        <v>6.15</v>
      </c>
      <c r="K49"/>
      <c r="L49"/>
      <c r="M49"/>
      <c r="N49"/>
      <c r="O49"/>
      <c r="P49" s="10"/>
      <c r="S49" s="25" t="s">
        <v>6</v>
      </c>
      <c r="T49" s="25">
        <v>4057038</v>
      </c>
      <c r="V49" s="17" t="s">
        <v>176</v>
      </c>
      <c r="W49" s="114">
        <v>7598</v>
      </c>
      <c r="X49" s="20">
        <v>22000</v>
      </c>
    </row>
    <row r="50" spans="3:28" ht="11.25" customHeight="1" x14ac:dyDescent="0.2">
      <c r="C50" s="39">
        <v>11512</v>
      </c>
      <c r="D50" s="3" t="s">
        <v>199</v>
      </c>
      <c r="E50"/>
      <c r="F50" s="14">
        <v>5.8978102189781003</v>
      </c>
      <c r="G50" s="55">
        <v>5.4779411764705896</v>
      </c>
      <c r="H50" s="14">
        <v>6.078125</v>
      </c>
      <c r="I50" s="14">
        <v>5.92741935483871</v>
      </c>
      <c r="J50" s="14">
        <v>6.15</v>
      </c>
      <c r="K50"/>
      <c r="L50"/>
      <c r="M50"/>
      <c r="N50"/>
      <c r="O50"/>
      <c r="P50" s="10"/>
      <c r="S50" s="25" t="s">
        <v>270</v>
      </c>
      <c r="T50" s="25">
        <v>4135391</v>
      </c>
      <c r="V50" s="18" t="s">
        <v>177</v>
      </c>
      <c r="W50" s="115">
        <v>7599</v>
      </c>
      <c r="X50" s="20">
        <v>21000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26000</v>
      </c>
    </row>
    <row r="52" spans="3:28" ht="11.25" customHeight="1" x14ac:dyDescent="0.2">
      <c r="C52" s="39">
        <v>18788</v>
      </c>
      <c r="D52" s="3" t="s">
        <v>211</v>
      </c>
      <c r="E52"/>
      <c r="F52" s="14">
        <v>4.1523824257425703</v>
      </c>
      <c r="G52" s="55">
        <v>4.0879194630872497</v>
      </c>
      <c r="H52" s="14">
        <v>3.3195694087403602</v>
      </c>
      <c r="I52" s="14">
        <v>3.3098639455782299</v>
      </c>
      <c r="J52" s="14">
        <v>3.2063008130081299</v>
      </c>
      <c r="K52"/>
      <c r="L52"/>
      <c r="M52"/>
      <c r="N52"/>
      <c r="O52"/>
      <c r="P52" s="10"/>
      <c r="S52" s="25" t="s">
        <v>7</v>
      </c>
      <c r="T52" s="25">
        <v>4007308</v>
      </c>
      <c r="V52" s="19" t="s">
        <v>179</v>
      </c>
      <c r="W52" s="114">
        <v>7601</v>
      </c>
      <c r="X52" s="20">
        <v>26000</v>
      </c>
    </row>
    <row r="53" spans="3:28" ht="11.25" customHeight="1" x14ac:dyDescent="0.2">
      <c r="C53" s="39">
        <v>18794</v>
      </c>
      <c r="D53" s="3" t="s">
        <v>200</v>
      </c>
      <c r="E53"/>
      <c r="F53" s="14">
        <v>4.9051094890510996</v>
      </c>
      <c r="G53" s="55">
        <v>5.0294117647058796</v>
      </c>
      <c r="H53" s="14">
        <v>5.2890625</v>
      </c>
      <c r="I53" s="14">
        <v>6.1209677419354804</v>
      </c>
      <c r="J53" s="14">
        <v>6.0250083333333304</v>
      </c>
      <c r="K53"/>
      <c r="L53"/>
      <c r="M53"/>
      <c r="N53"/>
      <c r="O53"/>
      <c r="P53" s="10"/>
      <c r="S53" s="25" t="s">
        <v>218</v>
      </c>
      <c r="T53" s="25">
        <v>4272394</v>
      </c>
      <c r="V53" s="17" t="s">
        <v>180</v>
      </c>
      <c r="W53" s="114">
        <v>7602</v>
      </c>
      <c r="X53" s="20">
        <v>3463000</v>
      </c>
    </row>
    <row r="54" spans="3:28" ht="11.25" customHeight="1" x14ac:dyDescent="0.2">
      <c r="C54" s="39">
        <v>18792</v>
      </c>
      <c r="D54" s="3" t="s">
        <v>201</v>
      </c>
      <c r="E54"/>
      <c r="F54" s="14">
        <v>16.2140009686673</v>
      </c>
      <c r="G54" s="55">
        <v>18.2564439336726</v>
      </c>
      <c r="H54" s="14">
        <v>21.451043027927</v>
      </c>
      <c r="I54" s="14">
        <v>26.1021477751516</v>
      </c>
      <c r="J54" s="14">
        <v>25.7369255150555</v>
      </c>
      <c r="K54"/>
      <c r="L54"/>
      <c r="M54"/>
      <c r="N54"/>
      <c r="O54"/>
      <c r="P54" s="10"/>
      <c r="S54" s="25" t="s">
        <v>8</v>
      </c>
      <c r="T54" s="25">
        <v>4006321</v>
      </c>
      <c r="V54" s="26" t="s">
        <v>184</v>
      </c>
      <c r="W54" s="116"/>
      <c r="X54" s="20"/>
    </row>
    <row r="55" spans="3:28" ht="11.25" customHeight="1" x14ac:dyDescent="0.2">
      <c r="C55" s="39">
        <v>11576</v>
      </c>
      <c r="D55" s="3" t="s">
        <v>202</v>
      </c>
      <c r="E55"/>
      <c r="F55" s="14">
        <v>4.8832116788321196</v>
      </c>
      <c r="G55" s="55">
        <v>5.1691176470588198</v>
      </c>
      <c r="H55" s="14">
        <v>5.265625</v>
      </c>
      <c r="I55" s="14">
        <v>6.0806451612903203</v>
      </c>
      <c r="J55" s="14">
        <v>5.9749999999999996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87</v>
      </c>
    </row>
    <row r="57" spans="3:28" ht="11.25" customHeight="1" x14ac:dyDescent="0.2">
      <c r="C57" s="39">
        <v>6419</v>
      </c>
      <c r="D57" s="3" t="s">
        <v>165</v>
      </c>
      <c r="E57"/>
      <c r="F57" s="14">
        <v>0.89583333333333304</v>
      </c>
      <c r="G57" s="55">
        <v>0.88466257668711701</v>
      </c>
      <c r="H57" s="14">
        <v>0.96339113680154098</v>
      </c>
      <c r="I57" s="14">
        <v>0.812895069532238</v>
      </c>
      <c r="J57" s="14">
        <v>1.2175925925925899</v>
      </c>
      <c r="K57"/>
      <c r="L57"/>
      <c r="M57"/>
      <c r="N57"/>
      <c r="O57"/>
      <c r="P57" s="10"/>
      <c r="S57" s="25" t="s">
        <v>339</v>
      </c>
      <c r="T57" s="25">
        <v>4963960</v>
      </c>
    </row>
    <row r="58" spans="3:28" ht="11.25" customHeight="1" x14ac:dyDescent="0.2">
      <c r="C58" s="39">
        <v>4963</v>
      </c>
      <c r="D58" s="3" t="s">
        <v>203</v>
      </c>
      <c r="E58"/>
      <c r="F58" s="14">
        <v>1.33136313261914</v>
      </c>
      <c r="G58" s="55">
        <v>1.29544584768465</v>
      </c>
      <c r="H58" s="14">
        <v>1.08027788498649</v>
      </c>
      <c r="I58" s="14">
        <v>0.988826815642458</v>
      </c>
      <c r="J58" s="14">
        <v>1.00413907284768</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20000</v>
      </c>
      <c r="G61" s="56">
        <v>326000</v>
      </c>
      <c r="H61" s="13">
        <v>16000</v>
      </c>
      <c r="I61" s="13">
        <v>300000</v>
      </c>
      <c r="J61" s="13">
        <v>0</v>
      </c>
      <c r="K61"/>
      <c r="L61"/>
      <c r="M61"/>
      <c r="N61"/>
      <c r="O61"/>
      <c r="P61" s="10"/>
      <c r="S61" s="25" t="s">
        <v>410</v>
      </c>
      <c r="T61" s="25">
        <v>4086899</v>
      </c>
      <c r="V61" s="28" t="s">
        <v>149</v>
      </c>
      <c r="X61" s="27">
        <f>IF(ISNUMBER(F49),F49,NA())</f>
        <v>5.8978102189781003</v>
      </c>
      <c r="Y61" s="27">
        <f>IF(ISNUMBER(G49),G49,NA())</f>
        <v>5.4779411764705896</v>
      </c>
      <c r="Z61" s="27">
        <f>IF(ISNUMBER(H49),H49,NA())</f>
        <v>6.078125</v>
      </c>
      <c r="AA61" s="27">
        <f>IF(ISNUMBER(I49),I49,NA())</f>
        <v>5.92741935483871</v>
      </c>
      <c r="AB61" s="27">
        <f>IF(ISNUMBER(J49),J49,NA())</f>
        <v>6.15</v>
      </c>
    </row>
    <row r="62" spans="3:28" ht="11.25" customHeight="1" x14ac:dyDescent="0.2">
      <c r="C62" s="39">
        <v>7598</v>
      </c>
      <c r="D62" s="3" t="s">
        <v>205</v>
      </c>
      <c r="E62"/>
      <c r="F62" s="13">
        <v>22000</v>
      </c>
      <c r="G62" s="56">
        <v>16000</v>
      </c>
      <c r="H62" s="13">
        <v>176000</v>
      </c>
      <c r="I62" s="13">
        <v>0</v>
      </c>
      <c r="J62" s="13">
        <v>300000</v>
      </c>
      <c r="K62"/>
      <c r="L62"/>
      <c r="M62"/>
      <c r="N62"/>
      <c r="O62"/>
      <c r="P62" s="10"/>
      <c r="S62" s="25" t="s">
        <v>11</v>
      </c>
      <c r="T62" s="25">
        <v>4056975</v>
      </c>
      <c r="V62" s="118" t="s">
        <v>188</v>
      </c>
    </row>
    <row r="63" spans="3:28" ht="11.25" customHeight="1" x14ac:dyDescent="0.2">
      <c r="C63" s="39">
        <v>7599</v>
      </c>
      <c r="D63" s="3" t="s">
        <v>206</v>
      </c>
      <c r="E63"/>
      <c r="F63" s="13">
        <v>21000</v>
      </c>
      <c r="G63" s="56">
        <v>14000</v>
      </c>
      <c r="H63" s="13">
        <v>16000</v>
      </c>
      <c r="I63" s="13">
        <v>160000</v>
      </c>
      <c r="J63" s="13">
        <v>0</v>
      </c>
      <c r="K63"/>
      <c r="L63"/>
      <c r="M63"/>
      <c r="N63"/>
      <c r="O63"/>
      <c r="P63" s="10"/>
      <c r="S63" s="25" t="s">
        <v>271</v>
      </c>
      <c r="T63" s="25">
        <v>4098671</v>
      </c>
      <c r="V63" s="28" t="s">
        <v>189</v>
      </c>
    </row>
    <row r="64" spans="3:28" ht="11.25" customHeight="1" x14ac:dyDescent="0.2">
      <c r="C64" s="39">
        <v>7600</v>
      </c>
      <c r="D64" s="3" t="s">
        <v>207</v>
      </c>
      <c r="E64"/>
      <c r="F64" s="13">
        <v>26000</v>
      </c>
      <c r="G64" s="56">
        <v>94000</v>
      </c>
      <c r="H64" s="13">
        <v>14000</v>
      </c>
      <c r="I64" s="13">
        <v>0</v>
      </c>
      <c r="J64" s="13">
        <v>160000</v>
      </c>
      <c r="K64"/>
      <c r="L64"/>
      <c r="M64"/>
      <c r="N64"/>
      <c r="O64"/>
      <c r="P64" s="10"/>
      <c r="S64" s="25" t="s">
        <v>396</v>
      </c>
      <c r="T64" s="25">
        <v>4545218</v>
      </c>
      <c r="V64" s="28" t="s">
        <v>190</v>
      </c>
    </row>
    <row r="65" spans="3:28" ht="11.25" customHeight="1" x14ac:dyDescent="0.2">
      <c r="C65" s="39">
        <v>7601</v>
      </c>
      <c r="D65" s="3" t="s">
        <v>208</v>
      </c>
      <c r="E65"/>
      <c r="F65" s="13">
        <v>26000</v>
      </c>
      <c r="G65" s="56">
        <v>13000</v>
      </c>
      <c r="H65" s="13">
        <v>94000</v>
      </c>
      <c r="I65" s="13">
        <v>0</v>
      </c>
      <c r="J65" s="13">
        <v>0</v>
      </c>
      <c r="K65"/>
      <c r="L65"/>
      <c r="M65"/>
      <c r="N65"/>
      <c r="O65"/>
      <c r="P65" s="10"/>
      <c r="S65" s="25" t="s">
        <v>219</v>
      </c>
      <c r="T65" s="25">
        <v>4057157</v>
      </c>
      <c r="V65" s="28" t="s">
        <v>165</v>
      </c>
      <c r="X65" s="27">
        <f>IF(ISNUMBER(F57),F57,NA())</f>
        <v>0.89583333333333304</v>
      </c>
      <c r="Y65" s="27">
        <f>IF(ISNUMBER(G57),G57,NA())</f>
        <v>0.88466257668711701</v>
      </c>
      <c r="Z65" s="27">
        <f>IF(ISNUMBER(H57),H57,NA())</f>
        <v>0.96339113680154098</v>
      </c>
      <c r="AA65" s="27">
        <f>IF(ISNUMBER(I57),I57,NA())</f>
        <v>0.812895069532238</v>
      </c>
      <c r="AB65" s="27">
        <f>IF(ISNUMBER(J57),J57,NA())</f>
        <v>1.2175925925925899</v>
      </c>
    </row>
    <row r="66" spans="3:28" ht="11.25" customHeight="1" x14ac:dyDescent="0.2">
      <c r="C66" s="39">
        <v>7602</v>
      </c>
      <c r="D66" s="3" t="s">
        <v>209</v>
      </c>
      <c r="E66"/>
      <c r="F66" s="13">
        <v>3463000</v>
      </c>
      <c r="G66" s="56">
        <v>2819000</v>
      </c>
      <c r="H66" s="13">
        <v>2368000</v>
      </c>
      <c r="I66" s="13">
        <v>2028000</v>
      </c>
      <c r="J66" s="13">
        <v>1976000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42.893360798605599</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2396000</v>
      </c>
      <c r="G69" s="56">
        <v>2145000</v>
      </c>
      <c r="H69" s="13">
        <v>2123000</v>
      </c>
      <c r="I69" s="13">
        <v>1991000</v>
      </c>
      <c r="J69" s="13">
        <v>2009000</v>
      </c>
      <c r="K69" s="4"/>
      <c r="L69" s="4"/>
      <c r="M69" s="4"/>
      <c r="N69"/>
      <c r="O69"/>
      <c r="P69" s="10"/>
      <c r="S69" s="25" t="s">
        <v>341</v>
      </c>
      <c r="T69" s="25">
        <v>4057049</v>
      </c>
      <c r="V69" s="28" t="str">
        <f>"Total Debt -"</f>
        <v>Total Debt -</v>
      </c>
      <c r="X69" s="47">
        <f>F44</f>
        <v>57.106639201394401</v>
      </c>
    </row>
    <row r="70" spans="3:28" ht="11.25" customHeight="1" x14ac:dyDescent="0.2">
      <c r="C70" s="39">
        <v>18630</v>
      </c>
      <c r="D70" s="3" t="s">
        <v>136</v>
      </c>
      <c r="F70" s="13">
        <v>822000</v>
      </c>
      <c r="G70" s="56">
        <v>708000</v>
      </c>
      <c r="H70" s="13">
        <v>614000</v>
      </c>
      <c r="I70" s="13">
        <v>571000</v>
      </c>
      <c r="J70" s="13">
        <v>592000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4.1523824257425703</v>
      </c>
      <c r="Y71" s="27">
        <f>IF(ISNUMBER(G52),G52,NA())</f>
        <v>4.0879194630872497</v>
      </c>
      <c r="Z71" s="27">
        <f>IF(ISNUMBER(H52),H52,NA())</f>
        <v>3.3195694087403602</v>
      </c>
      <c r="AA71" s="27">
        <f>IF(ISNUMBER(I52),I52,NA())</f>
        <v>3.3098639455782299</v>
      </c>
      <c r="AB71" s="27">
        <f>IF(ISNUMBER(J52),J52,NA())</f>
        <v>3.2063008130081299</v>
      </c>
    </row>
    <row r="72" spans="3:28" ht="11.25" customHeight="1" x14ac:dyDescent="0.2">
      <c r="C72" s="39">
        <v>18632</v>
      </c>
      <c r="D72" s="3" t="s">
        <v>138</v>
      </c>
      <c r="E72" s="5"/>
      <c r="F72" s="13">
        <v>310000</v>
      </c>
      <c r="G72" s="56">
        <v>293000</v>
      </c>
      <c r="H72" s="13">
        <v>323000</v>
      </c>
      <c r="I72" s="13">
        <v>292000</v>
      </c>
      <c r="J72" s="13">
        <v>309000</v>
      </c>
      <c r="K72"/>
      <c r="L72"/>
      <c r="M72"/>
      <c r="N72"/>
      <c r="O72"/>
      <c r="P72" s="10"/>
      <c r="S72" s="25" t="s">
        <v>272</v>
      </c>
      <c r="T72" s="25">
        <v>4082886</v>
      </c>
    </row>
    <row r="73" spans="3:28" ht="11.25" customHeight="1" x14ac:dyDescent="0.2">
      <c r="C73" s="39">
        <v>18636</v>
      </c>
      <c r="D73" s="3" t="s">
        <v>139</v>
      </c>
      <c r="F73" s="13">
        <v>404000</v>
      </c>
      <c r="G73" s="56">
        <v>454000</v>
      </c>
      <c r="H73" s="13">
        <v>409000</v>
      </c>
      <c r="I73" s="13">
        <v>382000</v>
      </c>
      <c r="J73" s="13">
        <v>345000</v>
      </c>
      <c r="K73"/>
      <c r="L73"/>
      <c r="M73"/>
      <c r="N73"/>
      <c r="O73"/>
      <c r="P73" s="10"/>
      <c r="S73" s="25" t="s">
        <v>397</v>
      </c>
      <c r="T73" s="25">
        <v>4235589</v>
      </c>
    </row>
    <row r="74" spans="3:28" ht="11.25" customHeight="1" x14ac:dyDescent="0.2">
      <c r="C74" s="39">
        <v>18635</v>
      </c>
      <c r="D74" s="3" t="s">
        <v>140</v>
      </c>
      <c r="F74" s="13">
        <v>336000</v>
      </c>
      <c r="G74" s="56">
        <v>283000</v>
      </c>
      <c r="H74" s="13">
        <v>290000</v>
      </c>
      <c r="I74" s="13">
        <v>271000</v>
      </c>
      <c r="J74" s="13">
        <v>260000</v>
      </c>
      <c r="K74"/>
      <c r="L74"/>
      <c r="M74"/>
      <c r="N74"/>
      <c r="O74"/>
      <c r="P74" s="10"/>
      <c r="S74" s="25" t="s">
        <v>289</v>
      </c>
      <c r="T74" s="25">
        <v>4304864</v>
      </c>
    </row>
    <row r="75" spans="3:28" ht="11.25" customHeight="1" x14ac:dyDescent="0.2">
      <c r="C75" s="39">
        <v>18634</v>
      </c>
      <c r="D75" s="3" t="s">
        <v>141</v>
      </c>
      <c r="F75" s="13">
        <v>2018000</v>
      </c>
      <c r="G75" s="56">
        <v>1876000</v>
      </c>
      <c r="H75" s="13">
        <v>1770000</v>
      </c>
      <c r="I75" s="13">
        <v>1645000</v>
      </c>
      <c r="J75" s="13">
        <v>1629000</v>
      </c>
      <c r="K75"/>
      <c r="L75"/>
      <c r="M75"/>
      <c r="N75"/>
      <c r="O75"/>
      <c r="P75" s="10"/>
      <c r="S75" s="25" t="s">
        <v>16</v>
      </c>
      <c r="T75" s="25">
        <v>4056958</v>
      </c>
    </row>
    <row r="76" spans="3:28" ht="11.25" customHeight="1" x14ac:dyDescent="0.2">
      <c r="C76" s="39">
        <v>6200</v>
      </c>
      <c r="D76" s="3" t="s">
        <v>142</v>
      </c>
      <c r="F76" s="13">
        <v>808000</v>
      </c>
      <c r="G76" s="56">
        <v>745000</v>
      </c>
      <c r="H76" s="13">
        <v>778000</v>
      </c>
      <c r="I76" s="13">
        <v>735000</v>
      </c>
      <c r="J76" s="13">
        <v>738000</v>
      </c>
      <c r="K76"/>
      <c r="L76"/>
      <c r="M76"/>
      <c r="N76"/>
      <c r="O76"/>
      <c r="P76" s="10"/>
      <c r="S76" s="25" t="s">
        <v>313</v>
      </c>
      <c r="T76" s="25">
        <v>4246977</v>
      </c>
    </row>
    <row r="77" spans="3:28" ht="11.25" customHeight="1" x14ac:dyDescent="0.2">
      <c r="C77" s="39">
        <v>28017</v>
      </c>
      <c r="D77" s="3" t="s">
        <v>151</v>
      </c>
      <c r="E77"/>
      <c r="F77" s="13">
        <v>808000</v>
      </c>
      <c r="G77" s="56">
        <v>745000</v>
      </c>
      <c r="H77" s="13">
        <v>778000</v>
      </c>
      <c r="I77" s="13">
        <v>735000</v>
      </c>
      <c r="J77" s="13">
        <v>738000</v>
      </c>
      <c r="K77"/>
      <c r="L77"/>
      <c r="M77"/>
      <c r="N77"/>
      <c r="O77"/>
      <c r="P77" s="10"/>
      <c r="S77" s="25" t="s">
        <v>273</v>
      </c>
      <c r="T77" s="25">
        <v>4142320</v>
      </c>
    </row>
    <row r="78" spans="3:28" ht="11.25" customHeight="1" x14ac:dyDescent="0.2">
      <c r="C78" s="39">
        <v>4424</v>
      </c>
      <c r="D78" s="3" t="s">
        <v>143</v>
      </c>
      <c r="F78" s="13">
        <v>267000</v>
      </c>
      <c r="G78" s="56">
        <v>155000</v>
      </c>
      <c r="H78" s="13">
        <v>241000</v>
      </c>
      <c r="I78" s="13">
        <v>229000</v>
      </c>
      <c r="J78" s="13">
        <v>273000</v>
      </c>
      <c r="K78"/>
      <c r="L78"/>
      <c r="M78"/>
      <c r="N78"/>
      <c r="O78"/>
      <c r="P78" s="10"/>
      <c r="S78" s="25" t="s">
        <v>274</v>
      </c>
      <c r="T78" s="25">
        <v>4237697</v>
      </c>
    </row>
    <row r="79" spans="3:28" ht="11.25" customHeight="1" x14ac:dyDescent="0.2">
      <c r="C79" s="39">
        <v>4427</v>
      </c>
      <c r="D79" s="3" t="s">
        <v>144</v>
      </c>
      <c r="F79" s="13">
        <v>23000</v>
      </c>
      <c r="G79" s="56">
        <v>0</v>
      </c>
      <c r="H79" s="13">
        <v>27000</v>
      </c>
      <c r="I79" s="13">
        <v>17000</v>
      </c>
      <c r="J79" s="13">
        <v>86000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244000</v>
      </c>
      <c r="G81" s="93">
        <v>155000</v>
      </c>
      <c r="H81" s="92">
        <v>214000</v>
      </c>
      <c r="I81" s="92">
        <v>212000</v>
      </c>
      <c r="J81" s="92">
        <v>187000</v>
      </c>
      <c r="K81"/>
      <c r="L81"/>
      <c r="M81"/>
      <c r="N81"/>
      <c r="O81"/>
      <c r="P81" s="10"/>
      <c r="S81" s="25" t="s">
        <v>276</v>
      </c>
      <c r="T81" s="25">
        <v>4276419</v>
      </c>
    </row>
    <row r="82" spans="3:20" ht="11.25" customHeight="1" x14ac:dyDescent="0.2">
      <c r="C82" s="39">
        <v>833</v>
      </c>
      <c r="D82" s="94" t="s">
        <v>147</v>
      </c>
      <c r="E82" s="95"/>
      <c r="F82" s="96">
        <v>244000</v>
      </c>
      <c r="G82" s="97">
        <v>155000</v>
      </c>
      <c r="H82" s="96">
        <v>214000</v>
      </c>
      <c r="I82" s="96">
        <v>212000</v>
      </c>
      <c r="J82" s="96">
        <v>187000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244000</v>
      </c>
      <c r="G84" s="56">
        <v>155000</v>
      </c>
      <c r="H84" s="13">
        <v>214000</v>
      </c>
      <c r="I84" s="13">
        <v>212000</v>
      </c>
      <c r="J84" s="13">
        <v>187000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688000</v>
      </c>
      <c r="G87" s="56">
        <v>721000</v>
      </c>
      <c r="H87" s="13">
        <v>500000</v>
      </c>
      <c r="I87" s="13">
        <v>643000</v>
      </c>
      <c r="J87" s="13">
        <v>526000</v>
      </c>
      <c r="K87"/>
      <c r="L87"/>
      <c r="M87"/>
      <c r="N87"/>
      <c r="O87"/>
      <c r="P87" s="10"/>
      <c r="S87" s="25" t="s">
        <v>21</v>
      </c>
      <c r="T87" s="25">
        <v>4057039</v>
      </c>
    </row>
    <row r="88" spans="3:20" ht="11.25" customHeight="1" x14ac:dyDescent="0.2">
      <c r="C88" s="39">
        <v>18807</v>
      </c>
      <c r="D88" s="3" t="s">
        <v>153</v>
      </c>
      <c r="E88"/>
      <c r="F88" s="13">
        <v>7682000</v>
      </c>
      <c r="G88" s="56">
        <v>7218000</v>
      </c>
      <c r="H88" s="13">
        <v>6820000</v>
      </c>
      <c r="I88" s="13">
        <v>6474000</v>
      </c>
      <c r="J88" s="13">
        <v>6430000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92000</v>
      </c>
      <c r="G90" s="56">
        <v>87000</v>
      </c>
      <c r="H90" s="13">
        <v>84000</v>
      </c>
      <c r="I90" s="13">
        <v>78000</v>
      </c>
      <c r="J90" s="13">
        <v>79000</v>
      </c>
      <c r="K90"/>
      <c r="L90"/>
      <c r="M90"/>
      <c r="N90"/>
      <c r="O90"/>
      <c r="P90" s="10"/>
      <c r="S90" s="25" t="s">
        <v>290</v>
      </c>
      <c r="T90" s="25">
        <v>4056937</v>
      </c>
    </row>
    <row r="91" spans="3:20" ht="11.25" customHeight="1" x14ac:dyDescent="0.2">
      <c r="C91" s="39">
        <v>3706</v>
      </c>
      <c r="D91" s="23" t="s">
        <v>156</v>
      </c>
      <c r="E91" s="10"/>
      <c r="F91" s="92">
        <v>348000</v>
      </c>
      <c r="G91" s="93">
        <v>365000</v>
      </c>
      <c r="H91" s="92">
        <v>392000</v>
      </c>
      <c r="I91" s="92">
        <v>413000</v>
      </c>
      <c r="J91" s="92">
        <v>311000</v>
      </c>
      <c r="K91"/>
      <c r="L91"/>
      <c r="M91"/>
      <c r="N91"/>
      <c r="O91"/>
      <c r="P91" s="10"/>
      <c r="S91" s="25" t="s">
        <v>23</v>
      </c>
      <c r="T91" s="25">
        <v>4056982</v>
      </c>
    </row>
    <row r="92" spans="3:20" ht="11.25" customHeight="1" x14ac:dyDescent="0.2">
      <c r="C92" s="39">
        <v>220</v>
      </c>
      <c r="D92" s="98" t="s">
        <v>157</v>
      </c>
      <c r="E92" s="95"/>
      <c r="F92" s="96">
        <v>9494000</v>
      </c>
      <c r="G92" s="97">
        <v>9069000</v>
      </c>
      <c r="H92" s="96">
        <v>8394000</v>
      </c>
      <c r="I92" s="96">
        <v>8110000</v>
      </c>
      <c r="J92" s="96">
        <v>7838000</v>
      </c>
      <c r="K92"/>
      <c r="L92"/>
      <c r="M92"/>
      <c r="N92"/>
      <c r="O92"/>
      <c r="P92" s="10"/>
      <c r="S92" s="25" t="s">
        <v>24</v>
      </c>
      <c r="T92" s="25">
        <v>4004172</v>
      </c>
    </row>
    <row r="93" spans="3:20" ht="11.25" customHeight="1" x14ac:dyDescent="0.2">
      <c r="C93" s="39">
        <v>6361</v>
      </c>
      <c r="D93" s="3" t="s">
        <v>158</v>
      </c>
      <c r="E93"/>
      <c r="F93" s="13">
        <v>768000</v>
      </c>
      <c r="G93" s="56">
        <v>815000</v>
      </c>
      <c r="H93" s="13">
        <v>519000</v>
      </c>
      <c r="I93" s="13">
        <v>791000</v>
      </c>
      <c r="J93" s="13">
        <v>432000</v>
      </c>
      <c r="K93"/>
      <c r="L93"/>
      <c r="M93"/>
      <c r="N93"/>
      <c r="O93"/>
      <c r="P93" s="10"/>
      <c r="S93" s="25" t="s">
        <v>25</v>
      </c>
      <c r="T93" s="25">
        <v>4000672</v>
      </c>
    </row>
    <row r="94" spans="3:20" ht="11.25" customHeight="1" x14ac:dyDescent="0.2">
      <c r="C94" s="39">
        <v>6148</v>
      </c>
      <c r="D94" s="3" t="s">
        <v>159</v>
      </c>
      <c r="E94"/>
      <c r="F94" s="13">
        <v>3580000</v>
      </c>
      <c r="G94" s="56">
        <v>3051000</v>
      </c>
      <c r="H94" s="13">
        <v>2775000</v>
      </c>
      <c r="I94" s="13">
        <v>2178000</v>
      </c>
      <c r="J94" s="13">
        <v>2426000</v>
      </c>
      <c r="K94"/>
      <c r="L94"/>
      <c r="M94"/>
      <c r="N94"/>
      <c r="O94"/>
      <c r="P94" s="10"/>
      <c r="S94" s="25" t="s">
        <v>26</v>
      </c>
      <c r="T94" s="25">
        <v>4059402</v>
      </c>
    </row>
    <row r="95" spans="3:20" ht="11.25" customHeight="1" x14ac:dyDescent="0.2">
      <c r="C95" s="39">
        <v>18082</v>
      </c>
      <c r="D95" s="3" t="s">
        <v>160</v>
      </c>
      <c r="E95"/>
      <c r="F95" s="13">
        <v>365000</v>
      </c>
      <c r="G95" s="56">
        <v>447000</v>
      </c>
      <c r="H95" s="13">
        <v>404000</v>
      </c>
      <c r="I95" s="13">
        <v>501000</v>
      </c>
      <c r="J95" s="13">
        <v>510000</v>
      </c>
      <c r="K95"/>
      <c r="L95"/>
      <c r="M95"/>
      <c r="N95"/>
      <c r="O95"/>
      <c r="P95" s="10"/>
      <c r="S95" s="25" t="s">
        <v>27</v>
      </c>
      <c r="T95" s="25">
        <v>4057080</v>
      </c>
    </row>
    <row r="96" spans="3:20" ht="11.25" customHeight="1" x14ac:dyDescent="0.2">
      <c r="C96" s="39">
        <v>845</v>
      </c>
      <c r="D96" s="3" t="s">
        <v>174</v>
      </c>
      <c r="E96"/>
      <c r="F96" s="13">
        <v>3604000</v>
      </c>
      <c r="G96" s="56">
        <v>3385000</v>
      </c>
      <c r="H96" s="13">
        <v>2799000</v>
      </c>
      <c r="I96" s="13">
        <v>2478000</v>
      </c>
      <c r="J96" s="13">
        <v>2426000</v>
      </c>
      <c r="K96"/>
      <c r="L96"/>
      <c r="M96"/>
      <c r="N96"/>
      <c r="O96"/>
      <c r="P96" s="10"/>
      <c r="S96" s="25" t="s">
        <v>28</v>
      </c>
      <c r="T96" s="25">
        <v>4057041</v>
      </c>
    </row>
    <row r="97" spans="3:20" ht="11.25" customHeight="1" x14ac:dyDescent="0.2">
      <c r="C97" s="39">
        <v>49691</v>
      </c>
      <c r="D97" s="32" t="s">
        <v>193</v>
      </c>
      <c r="E97"/>
      <c r="F97" s="13">
        <v>2707000</v>
      </c>
      <c r="G97" s="56">
        <v>2613000</v>
      </c>
      <c r="H97" s="13">
        <v>2591000</v>
      </c>
      <c r="I97" s="13">
        <v>2506000</v>
      </c>
      <c r="J97" s="13">
        <v>2416000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2707000</v>
      </c>
      <c r="G99" s="97">
        <v>2613000</v>
      </c>
      <c r="H99" s="96">
        <v>2591000</v>
      </c>
      <c r="I99" s="96">
        <v>2506000</v>
      </c>
      <c r="J99" s="96">
        <v>2416000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6311000</v>
      </c>
      <c r="G101" s="56">
        <v>5998000</v>
      </c>
      <c r="H101" s="13">
        <v>5390000</v>
      </c>
      <c r="I101" s="13">
        <v>4984000</v>
      </c>
      <c r="J101" s="13">
        <v>4842000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532000</v>
      </c>
      <c r="G104" s="56">
        <v>567000</v>
      </c>
      <c r="H104" s="13">
        <v>546000</v>
      </c>
      <c r="I104" s="13">
        <v>630000</v>
      </c>
      <c r="J104" s="13">
        <v>597000</v>
      </c>
      <c r="K104"/>
      <c r="L104"/>
      <c r="M104"/>
      <c r="N104"/>
      <c r="O104"/>
      <c r="P104" s="10"/>
      <c r="S104" s="25" t="s">
        <v>411</v>
      </c>
      <c r="T104" s="25">
        <v>4057043</v>
      </c>
    </row>
    <row r="105" spans="3:20" ht="11.25" customHeight="1" x14ac:dyDescent="0.2">
      <c r="C105" s="39">
        <v>4993</v>
      </c>
      <c r="D105" s="3" t="s">
        <v>169</v>
      </c>
      <c r="E105"/>
      <c r="F105" s="13">
        <v>-656000</v>
      </c>
      <c r="G105" s="56">
        <v>-787000</v>
      </c>
      <c r="H105" s="13">
        <v>-604000</v>
      </c>
      <c r="I105" s="13">
        <v>-471000</v>
      </c>
      <c r="J105" s="13">
        <v>-514000</v>
      </c>
      <c r="K105"/>
      <c r="L105"/>
      <c r="M105"/>
      <c r="N105"/>
      <c r="O105"/>
      <c r="P105" s="10"/>
      <c r="S105" s="25" t="s">
        <v>262</v>
      </c>
      <c r="T105" s="25">
        <v>4057083</v>
      </c>
    </row>
    <row r="106" spans="3:20" ht="11.25" customHeight="1" x14ac:dyDescent="0.2">
      <c r="C106" s="39">
        <v>4992</v>
      </c>
      <c r="D106" s="3" t="s">
        <v>170</v>
      </c>
      <c r="E106"/>
      <c r="F106" s="13">
        <v>-81000</v>
      </c>
      <c r="G106" s="56">
        <v>447000</v>
      </c>
      <c r="H106" s="13">
        <v>-31000</v>
      </c>
      <c r="I106" s="13">
        <v>-79000</v>
      </c>
      <c r="J106" s="13">
        <v>-50000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-205000</v>
      </c>
      <c r="G108" s="56">
        <v>227000</v>
      </c>
      <c r="H108" s="13">
        <v>-89000</v>
      </c>
      <c r="I108" s="13">
        <v>80000</v>
      </c>
      <c r="J108" s="13">
        <v>33000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2.6384439668572499</v>
      </c>
      <c r="G111" s="55">
        <v>1.77775229028974</v>
      </c>
      <c r="H111" s="14">
        <v>2.6459769404346098</v>
      </c>
      <c r="I111" s="14">
        <v>2.6708661417322799</v>
      </c>
      <c r="J111" s="14">
        <v>2.4359663263478399</v>
      </c>
      <c r="K111"/>
      <c r="L111"/>
      <c r="M111"/>
      <c r="N111"/>
      <c r="O111"/>
      <c r="P111" s="10"/>
      <c r="S111" s="25" t="s">
        <v>292</v>
      </c>
      <c r="T111" s="25">
        <v>4062444</v>
      </c>
    </row>
    <row r="112" spans="3:20" ht="11.25" customHeight="1" x14ac:dyDescent="0.2">
      <c r="C112" s="39">
        <v>284</v>
      </c>
      <c r="D112" s="3" t="s">
        <v>167</v>
      </c>
      <c r="E112"/>
      <c r="F112" s="14">
        <v>9.1462843219941892</v>
      </c>
      <c r="G112" s="55">
        <v>5.91546608148077</v>
      </c>
      <c r="H112" s="14">
        <v>8.3901004655721607</v>
      </c>
      <c r="I112" s="14">
        <v>8.5995335158706006</v>
      </c>
      <c r="J112" s="14">
        <v>7.8234494299759403</v>
      </c>
      <c r="K112"/>
      <c r="L112"/>
      <c r="M112"/>
      <c r="N112"/>
      <c r="O112"/>
      <c r="P112" s="10"/>
      <c r="S112" s="25" t="s">
        <v>36</v>
      </c>
      <c r="T112" s="25">
        <v>4057103</v>
      </c>
    </row>
    <row r="113" spans="2:20" ht="11.25" customHeight="1" x14ac:dyDescent="0.2">
      <c r="C113" s="39">
        <v>18791</v>
      </c>
      <c r="D113" s="76" t="s">
        <v>173</v>
      </c>
      <c r="E113" s="61"/>
      <c r="F113" s="100">
        <v>4.0512213851358396</v>
      </c>
      <c r="G113" s="101">
        <v>2.7357366632837699</v>
      </c>
      <c r="H113" s="100">
        <v>4.1688988457604799</v>
      </c>
      <c r="I113" s="100">
        <v>4.3282972641894704</v>
      </c>
      <c r="J113" s="100">
        <v>3.9314622096079002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2903BEC6-4D08-437B-90FF-2084CEF1FC0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363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2508-3AE2-449F-B509-4606514E353E}">
  <sheetPr>
    <outlinePr summaryRight="0"/>
    <pageSetUpPr autoPageBreaks="0"/>
  </sheetPr>
  <dimension ref="A1:AB460"/>
  <sheetViews>
    <sheetView showGridLines="0" topLeftCell="A2" zoomScaleNormal="100" workbookViewId="0">
      <selection activeCell="R34" sqref="R34"/>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86</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PNM Resources,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_xll.SNL.Clients.Office.Excel.Functions.SNLTable(1,PNM!F20:G20,PNM!C24:C35,PNM!F21:G21,,"Options:Curr=USD,Mag=SNLstandard,ConvMethod=SNLrecommended")</f>
        <v>SNLTable</v>
      </c>
      <c r="D20" s="10"/>
      <c r="E20" s="10"/>
      <c r="F20" s="22">
        <f>VLOOKUP(V40,S:T,2,FALSE)</f>
        <v>4006880</v>
      </c>
      <c r="G20" s="51">
        <f>F20</f>
        <v>4006880</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385</v>
      </c>
      <c r="H24" s="129"/>
      <c r="I24"/>
      <c r="J24"/>
      <c r="K24"/>
      <c r="L24"/>
      <c r="M24"/>
      <c r="N24"/>
      <c r="O24"/>
      <c r="P24" s="10"/>
      <c r="V24" t="str">
        <f>SUBSTITUTE(Company_Name,"&amp;","&amp;amp;")</f>
        <v>PNM Resources, Inc.</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44125</v>
      </c>
      <c r="G26" s="78">
        <v>43280</v>
      </c>
      <c r="H26" s="130"/>
      <c r="I26" s="10"/>
      <c r="J26"/>
      <c r="K26"/>
      <c r="L26"/>
      <c r="M26"/>
      <c r="N26" s="4"/>
      <c r="O26" s="4"/>
      <c r="P26" s="44"/>
      <c r="Q26" s="44"/>
    </row>
    <row r="27" spans="3:27" ht="11.25" customHeight="1" x14ac:dyDescent="0.2">
      <c r="C27" s="39">
        <v>44949</v>
      </c>
      <c r="D27" s="2" t="s">
        <v>131</v>
      </c>
      <c r="E27"/>
      <c r="F27" s="24" t="s">
        <v>386</v>
      </c>
      <c r="G27" s="52" t="s">
        <v>385</v>
      </c>
      <c r="H27" s="129"/>
      <c r="I27"/>
      <c r="J27"/>
      <c r="K27"/>
      <c r="L27"/>
      <c r="M27"/>
      <c r="N27"/>
      <c r="O27"/>
      <c r="P27" s="10"/>
    </row>
    <row r="28" spans="3:27" ht="11.25" customHeight="1" x14ac:dyDescent="0.2">
      <c r="C28" s="39">
        <v>44950</v>
      </c>
      <c r="D28" s="3" t="s">
        <v>127</v>
      </c>
      <c r="E28"/>
      <c r="F28" s="24" t="s">
        <v>375</v>
      </c>
      <c r="G28" s="52" t="s">
        <v>383</v>
      </c>
      <c r="H28" s="129"/>
      <c r="I28"/>
      <c r="J28"/>
      <c r="K28"/>
      <c r="L28"/>
      <c r="M28"/>
      <c r="N28"/>
      <c r="O28"/>
      <c r="P28" s="10"/>
    </row>
    <row r="29" spans="3:27" ht="11.25" customHeight="1" x14ac:dyDescent="0.2">
      <c r="C29" s="48">
        <v>44952</v>
      </c>
      <c r="D29" s="76" t="s">
        <v>126</v>
      </c>
      <c r="E29" s="61"/>
      <c r="F29" s="77">
        <v>43927</v>
      </c>
      <c r="G29" s="78">
        <v>43280</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376</v>
      </c>
      <c r="G34" s="52" t="s">
        <v>376</v>
      </c>
      <c r="H34" s="129"/>
      <c r="I34"/>
      <c r="J34"/>
      <c r="K34"/>
      <c r="L34"/>
      <c r="M34"/>
      <c r="N34"/>
      <c r="O34"/>
      <c r="P34" s="10"/>
    </row>
    <row r="35" spans="3:24" ht="11.25" customHeight="1" x14ac:dyDescent="0.2">
      <c r="C35" s="39">
        <v>44948</v>
      </c>
      <c r="D35" s="23" t="s">
        <v>126</v>
      </c>
      <c r="E35" s="10"/>
      <c r="F35" s="30">
        <v>40156</v>
      </c>
      <c r="G35" s="53">
        <v>40009</v>
      </c>
      <c r="H35" s="130"/>
      <c r="I35" s="10"/>
      <c r="J35"/>
      <c r="K35"/>
      <c r="L35"/>
      <c r="M35"/>
      <c r="N35"/>
      <c r="O35"/>
      <c r="P35" s="10"/>
    </row>
    <row r="36" spans="3:24" ht="11.25" hidden="1" customHeight="1" outlineLevel="1" x14ac:dyDescent="0.2">
      <c r="C36" s="12" t="str">
        <f>_xll.SNL.Clients.Office.Excel.Functions.SNLTable(1,PNM!F36:J36,PNM!C41:C113,PNM!F37:J37,,"Options:Curr=USD,Mag=SNLstandard,ConvMethod=SNLrecommended")</f>
        <v>SNLTable</v>
      </c>
      <c r="E36"/>
      <c r="F36" s="11">
        <f>F20</f>
        <v>4006880</v>
      </c>
      <c r="G36" s="54">
        <f>F20</f>
        <v>4006880</v>
      </c>
      <c r="H36" s="11">
        <f>F20</f>
        <v>4006880</v>
      </c>
      <c r="I36" s="11">
        <f>F20</f>
        <v>4006880</v>
      </c>
      <c r="J36" s="11">
        <f>F20</f>
        <v>4006880</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PNM Resources,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35.526331317109999</v>
      </c>
      <c r="G42" s="55">
        <v>36.754320208316898</v>
      </c>
      <c r="H42" s="31">
        <v>32.984105245887797</v>
      </c>
      <c r="I42" s="14">
        <v>36.152752790390998</v>
      </c>
      <c r="J42" s="14">
        <v>37.538634665641602</v>
      </c>
      <c r="K42"/>
      <c r="L42"/>
      <c r="M42"/>
      <c r="N42"/>
      <c r="O42"/>
      <c r="P42" s="10"/>
      <c r="S42" s="25" t="s">
        <v>336</v>
      </c>
      <c r="T42" s="25">
        <v>4056935</v>
      </c>
      <c r="V42" s="8" t="str">
        <f>_xll.SNL.Clients.Office.Excel.Functions.SNLTable(1,PNM!X42,PNM!W48:W56,PNM!X43,,"Options:Curr=USD,Mag=SNLstandard,ConvMethod=SNLrecommended")</f>
        <v>SNLTable</v>
      </c>
      <c r="W42" s="3"/>
      <c r="X42" s="7">
        <f>F36</f>
        <v>4006880</v>
      </c>
    </row>
    <row r="43" spans="3:24" ht="11.25" customHeight="1" x14ac:dyDescent="0.2">
      <c r="C43" s="39">
        <v>18869</v>
      </c>
      <c r="D43" s="3" t="s">
        <v>197</v>
      </c>
      <c r="E43"/>
      <c r="F43" s="14">
        <v>0.18896357030185701</v>
      </c>
      <c r="G43" s="55">
        <v>0.20675666951213401</v>
      </c>
      <c r="H43" s="31">
        <v>0.226528982211119</v>
      </c>
      <c r="I43" s="14">
        <v>0.246866578132448</v>
      </c>
      <c r="J43" s="14">
        <v>0.25529105039789401</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63.376601494531499</v>
      </c>
      <c r="G44" s="55">
        <v>61.980678321126497</v>
      </c>
      <c r="H44" s="31">
        <v>65.550480752699499</v>
      </c>
      <c r="I44" s="14">
        <v>62.2254307906368</v>
      </c>
      <c r="J44" s="14">
        <v>60.740293116375398</v>
      </c>
      <c r="K44"/>
      <c r="L44"/>
      <c r="M44"/>
      <c r="N44"/>
      <c r="O44"/>
      <c r="P44" s="10"/>
      <c r="S44" s="25" t="s">
        <v>409</v>
      </c>
      <c r="T44" s="25">
        <v>4024697</v>
      </c>
      <c r="V44" s="3"/>
      <c r="W44" s="3"/>
      <c r="X44" s="7">
        <v>1</v>
      </c>
    </row>
    <row r="45" spans="3:24" ht="11.25" customHeight="1" x14ac:dyDescent="0.2">
      <c r="C45" s="39">
        <v>18861</v>
      </c>
      <c r="D45" s="3" t="s">
        <v>164</v>
      </c>
      <c r="E45"/>
      <c r="F45" s="14">
        <v>58.868126407105798</v>
      </c>
      <c r="G45" s="55">
        <v>50.513062846567102</v>
      </c>
      <c r="H45" s="31">
        <v>51.6771180970701</v>
      </c>
      <c r="I45" s="14">
        <v>57.174183867101</v>
      </c>
      <c r="J45" s="14">
        <v>48.289180167855697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3.0247553422264102</v>
      </c>
      <c r="G47" s="55">
        <v>2.38744853211931</v>
      </c>
      <c r="H47" s="14">
        <v>1.1229130326439101</v>
      </c>
      <c r="I47" s="14">
        <v>1.7702108831293499</v>
      </c>
      <c r="J47" s="14">
        <v>2.2072219770057</v>
      </c>
      <c r="K47"/>
      <c r="L47"/>
      <c r="M47"/>
      <c r="N47"/>
      <c r="O47"/>
      <c r="P47" s="10"/>
      <c r="S47" s="25" t="s">
        <v>216</v>
      </c>
      <c r="T47" s="25">
        <v>4056955</v>
      </c>
      <c r="V47" s="3"/>
      <c r="W47" s="3"/>
      <c r="X47" s="7"/>
    </row>
    <row r="48" spans="3:24" ht="11.25" customHeight="1" x14ac:dyDescent="0.2">
      <c r="C48" s="39">
        <v>18778</v>
      </c>
      <c r="D48" s="3" t="s">
        <v>198</v>
      </c>
      <c r="E48"/>
      <c r="F48" s="14">
        <v>3.0247553422264102</v>
      </c>
      <c r="G48" s="55">
        <v>2.38744853211931</v>
      </c>
      <c r="H48" s="14">
        <v>1.1229130326439101</v>
      </c>
      <c r="I48" s="14">
        <v>1.7702108831293499</v>
      </c>
      <c r="J48" s="14">
        <v>2.2072219770057</v>
      </c>
      <c r="K48" s="4"/>
      <c r="L48" s="4"/>
      <c r="M48" s="4"/>
      <c r="N48" s="4"/>
      <c r="O48" s="4"/>
      <c r="P48" s="44"/>
      <c r="Q48" s="44"/>
      <c r="S48" s="25" t="s">
        <v>5</v>
      </c>
      <c r="T48" s="25">
        <v>4022309</v>
      </c>
      <c r="V48" s="17" t="s">
        <v>175</v>
      </c>
      <c r="W48" s="114">
        <v>7597</v>
      </c>
      <c r="X48" s="20">
        <v>248013</v>
      </c>
    </row>
    <row r="49" spans="3:28" ht="11.25" customHeight="1" x14ac:dyDescent="0.2">
      <c r="C49" s="39">
        <v>7270</v>
      </c>
      <c r="D49" s="3" t="s">
        <v>149</v>
      </c>
      <c r="E49"/>
      <c r="F49" s="14">
        <v>6.8284112844121898</v>
      </c>
      <c r="G49" s="55">
        <v>5.5686761311979902</v>
      </c>
      <c r="H49" s="14">
        <v>4.0402343491769699</v>
      </c>
      <c r="I49" s="14">
        <v>4.0233095470120404</v>
      </c>
      <c r="J49" s="14">
        <v>4.8703467189030398</v>
      </c>
      <c r="K49"/>
      <c r="L49"/>
      <c r="M49"/>
      <c r="N49"/>
      <c r="O49"/>
      <c r="P49" s="10"/>
      <c r="S49" s="25" t="s">
        <v>6</v>
      </c>
      <c r="T49" s="25">
        <v>4057038</v>
      </c>
      <c r="V49" s="17" t="s">
        <v>176</v>
      </c>
      <c r="W49" s="114">
        <v>7598</v>
      </c>
      <c r="X49" s="20">
        <v>1090912</v>
      </c>
    </row>
    <row r="50" spans="3:28" ht="11.25" customHeight="1" x14ac:dyDescent="0.2">
      <c r="C50" s="39">
        <v>11512</v>
      </c>
      <c r="D50" s="3" t="s">
        <v>199</v>
      </c>
      <c r="E50"/>
      <c r="F50" s="14">
        <v>6.9781681926566703</v>
      </c>
      <c r="G50" s="55">
        <v>5.7284862577802604</v>
      </c>
      <c r="H50" s="14">
        <v>5.2887882594037103</v>
      </c>
      <c r="I50" s="14">
        <v>4.5388387664644299</v>
      </c>
      <c r="J50" s="14">
        <v>5.0821860920665998</v>
      </c>
      <c r="K50"/>
      <c r="L50"/>
      <c r="M50"/>
      <c r="N50"/>
      <c r="O50"/>
      <c r="P50" s="10"/>
      <c r="S50" s="25" t="s">
        <v>270</v>
      </c>
      <c r="T50" s="25">
        <v>4135391</v>
      </c>
      <c r="V50" s="18" t="s">
        <v>177</v>
      </c>
      <c r="W50" s="115">
        <v>7599</v>
      </c>
      <c r="X50" s="20">
        <v>209719</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356985</v>
      </c>
    </row>
    <row r="52" spans="3:28" ht="11.25" customHeight="1" x14ac:dyDescent="0.2">
      <c r="C52" s="39">
        <v>18788</v>
      </c>
      <c r="D52" s="3" t="s">
        <v>211</v>
      </c>
      <c r="E52"/>
      <c r="F52" s="14">
        <v>5.4627357841684896</v>
      </c>
      <c r="G52" s="55">
        <v>5.5127750733110199</v>
      </c>
      <c r="H52" s="14">
        <v>6.6415845831637501</v>
      </c>
      <c r="I52" s="14">
        <v>5.5663190361408104</v>
      </c>
      <c r="J52" s="14">
        <v>4.3678156643253097</v>
      </c>
      <c r="K52"/>
      <c r="L52"/>
      <c r="M52"/>
      <c r="N52"/>
      <c r="O52"/>
      <c r="P52" s="10"/>
      <c r="S52" s="25" t="s">
        <v>7</v>
      </c>
      <c r="T52" s="25">
        <v>4007308</v>
      </c>
      <c r="V52" s="19" t="s">
        <v>179</v>
      </c>
      <c r="W52" s="114">
        <v>7601</v>
      </c>
      <c r="X52" s="20">
        <v>162202</v>
      </c>
    </row>
    <row r="53" spans="3:28" ht="11.25" customHeight="1" x14ac:dyDescent="0.2">
      <c r="C53" s="39">
        <v>18794</v>
      </c>
      <c r="D53" s="3" t="s">
        <v>200</v>
      </c>
      <c r="E53"/>
      <c r="F53" s="14">
        <v>6.7328055162732099</v>
      </c>
      <c r="G53" s="55">
        <v>5.4379152388278902</v>
      </c>
      <c r="H53" s="14">
        <v>5.1629453956501603</v>
      </c>
      <c r="I53" s="14">
        <v>4.6328235516016498</v>
      </c>
      <c r="J53" s="14">
        <v>4.6004207254949403</v>
      </c>
      <c r="K53"/>
      <c r="L53"/>
      <c r="M53"/>
      <c r="N53"/>
      <c r="O53"/>
      <c r="P53" s="10"/>
      <c r="S53" s="25" t="s">
        <v>218</v>
      </c>
      <c r="T53" s="25">
        <v>4272394</v>
      </c>
      <c r="V53" s="17" t="s">
        <v>180</v>
      </c>
      <c r="W53" s="114">
        <v>7602</v>
      </c>
      <c r="X53" s="20">
        <v>1716534</v>
      </c>
    </row>
    <row r="54" spans="3:28" ht="11.25" customHeight="1" x14ac:dyDescent="0.2">
      <c r="C54" s="39">
        <v>18792</v>
      </c>
      <c r="D54" s="3" t="s">
        <v>201</v>
      </c>
      <c r="E54"/>
      <c r="F54" s="14">
        <v>15.5960928687206</v>
      </c>
      <c r="G54" s="55">
        <v>14.6315298296614</v>
      </c>
      <c r="H54" s="14">
        <v>15.577944054039801</v>
      </c>
      <c r="I54" s="14">
        <v>16.372602432068</v>
      </c>
      <c r="J54" s="14">
        <v>18.211280597785301</v>
      </c>
      <c r="K54"/>
      <c r="L54"/>
      <c r="M54"/>
      <c r="N54"/>
      <c r="O54"/>
      <c r="P54" s="10"/>
      <c r="S54" s="25" t="s">
        <v>8</v>
      </c>
      <c r="T54" s="25">
        <v>4006321</v>
      </c>
      <c r="V54" s="26" t="s">
        <v>184</v>
      </c>
      <c r="W54" s="116"/>
      <c r="X54" s="20"/>
    </row>
    <row r="55" spans="3:28" ht="11.25" customHeight="1" x14ac:dyDescent="0.2">
      <c r="C55" s="39">
        <v>11576</v>
      </c>
      <c r="D55" s="3" t="s">
        <v>202</v>
      </c>
      <c r="E55"/>
      <c r="F55" s="14">
        <v>6.6553464702664202</v>
      </c>
      <c r="G55" s="55">
        <v>5.24592628855165</v>
      </c>
      <c r="H55" s="14">
        <v>5.1578221061677798</v>
      </c>
      <c r="I55" s="14">
        <v>4.3653924743013404</v>
      </c>
      <c r="J55" s="14">
        <v>5.10156317335945</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86</v>
      </c>
    </row>
    <row r="57" spans="3:28" ht="11.25" customHeight="1" x14ac:dyDescent="0.2">
      <c r="C57" s="39">
        <v>6419</v>
      </c>
      <c r="D57" s="3" t="s">
        <v>165</v>
      </c>
      <c r="E57"/>
      <c r="F57" s="14">
        <v>0.488698655401204</v>
      </c>
      <c r="G57" s="55">
        <v>0.38610378638016002</v>
      </c>
      <c r="H57" s="14">
        <v>0.303892272819828</v>
      </c>
      <c r="I57" s="14">
        <v>0.59034487065155195</v>
      </c>
      <c r="J57" s="14">
        <v>0.35232706750721599</v>
      </c>
      <c r="K57"/>
      <c r="L57"/>
      <c r="M57"/>
      <c r="N57"/>
      <c r="O57"/>
      <c r="P57" s="10"/>
      <c r="S57" s="25" t="s">
        <v>339</v>
      </c>
      <c r="T57" s="25">
        <v>4963960</v>
      </c>
    </row>
    <row r="58" spans="3:28" ht="11.25" customHeight="1" x14ac:dyDescent="0.2">
      <c r="C58" s="39">
        <v>4963</v>
      </c>
      <c r="D58" s="3" t="s">
        <v>203</v>
      </c>
      <c r="E58"/>
      <c r="F58" s="14">
        <v>1.73946986161051</v>
      </c>
      <c r="G58" s="55">
        <v>1.63915561681102</v>
      </c>
      <c r="H58" s="14">
        <v>1.91539313908425</v>
      </c>
      <c r="I58" s="14">
        <v>1.6581199068352399</v>
      </c>
      <c r="J58" s="14">
        <v>1.55726708934922</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248013</v>
      </c>
      <c r="G61" s="56">
        <v>612470</v>
      </c>
      <c r="H61" s="13">
        <v>677370</v>
      </c>
      <c r="I61" s="13">
        <v>608202</v>
      </c>
      <c r="J61" s="13">
        <v>562693</v>
      </c>
      <c r="K61"/>
      <c r="L61"/>
      <c r="M61"/>
      <c r="N61"/>
      <c r="O61"/>
      <c r="P61" s="10"/>
      <c r="S61" s="25" t="s">
        <v>410</v>
      </c>
      <c r="T61" s="25">
        <v>4086899</v>
      </c>
      <c r="V61" s="28" t="s">
        <v>149</v>
      </c>
      <c r="X61" s="27">
        <f>IF(ISNUMBER(F49),F49,NA())</f>
        <v>6.8284112844121898</v>
      </c>
      <c r="Y61" s="27">
        <f>IF(ISNUMBER(G49),G49,NA())</f>
        <v>5.5686761311979902</v>
      </c>
      <c r="Z61" s="27">
        <f>IF(ISNUMBER(H49),H49,NA())</f>
        <v>4.0402343491769699</v>
      </c>
      <c r="AA61" s="27">
        <f>IF(ISNUMBER(I49),I49,NA())</f>
        <v>4.0233095470120404</v>
      </c>
      <c r="AB61" s="27">
        <f>IF(ISNUMBER(J49),J49,NA())</f>
        <v>4.8703467189030398</v>
      </c>
    </row>
    <row r="62" spans="3:28" ht="11.25" customHeight="1" x14ac:dyDescent="0.2">
      <c r="C62" s="39">
        <v>7598</v>
      </c>
      <c r="D62" s="3" t="s">
        <v>205</v>
      </c>
      <c r="E62"/>
      <c r="F62" s="13">
        <v>1090912</v>
      </c>
      <c r="G62" s="56">
        <v>624297</v>
      </c>
      <c r="H62" s="13">
        <v>797866</v>
      </c>
      <c r="I62" s="13">
        <v>275345</v>
      </c>
      <c r="J62" s="13">
        <v>384659</v>
      </c>
      <c r="K62"/>
      <c r="L62"/>
      <c r="M62"/>
      <c r="N62"/>
      <c r="O62"/>
      <c r="P62" s="10"/>
      <c r="S62" s="25" t="s">
        <v>11</v>
      </c>
      <c r="T62" s="25">
        <v>4056975</v>
      </c>
      <c r="V62" s="118" t="s">
        <v>188</v>
      </c>
    </row>
    <row r="63" spans="3:28" ht="11.25" customHeight="1" x14ac:dyDescent="0.2">
      <c r="C63" s="39">
        <v>7599</v>
      </c>
      <c r="D63" s="3" t="s">
        <v>206</v>
      </c>
      <c r="E63"/>
      <c r="F63" s="13">
        <v>209719</v>
      </c>
      <c r="G63" s="56">
        <v>289856</v>
      </c>
      <c r="H63" s="13">
        <v>58807</v>
      </c>
      <c r="I63" s="13">
        <v>606000</v>
      </c>
      <c r="J63" s="13">
        <v>126207</v>
      </c>
      <c r="K63"/>
      <c r="L63"/>
      <c r="M63"/>
      <c r="N63"/>
      <c r="O63"/>
      <c r="P63" s="10"/>
      <c r="S63" s="25" t="s">
        <v>271</v>
      </c>
      <c r="T63" s="25">
        <v>4098671</v>
      </c>
      <c r="V63" s="28" t="s">
        <v>189</v>
      </c>
    </row>
    <row r="64" spans="3:28" ht="11.25" customHeight="1" x14ac:dyDescent="0.2">
      <c r="C64" s="39">
        <v>7600</v>
      </c>
      <c r="D64" s="3" t="s">
        <v>207</v>
      </c>
      <c r="E64"/>
      <c r="F64" s="13">
        <v>356985</v>
      </c>
      <c r="G64" s="56">
        <v>208335</v>
      </c>
      <c r="H64" s="13">
        <v>56624</v>
      </c>
      <c r="I64" s="13">
        <v>57000</v>
      </c>
      <c r="J64" s="13">
        <v>310650</v>
      </c>
      <c r="K64"/>
      <c r="L64"/>
      <c r="M64"/>
      <c r="N64"/>
      <c r="O64"/>
      <c r="P64" s="10"/>
      <c r="S64" s="25" t="s">
        <v>396</v>
      </c>
      <c r="T64" s="25">
        <v>4545218</v>
      </c>
      <c r="V64" s="28" t="s">
        <v>190</v>
      </c>
    </row>
    <row r="65" spans="3:28" ht="11.25" customHeight="1" x14ac:dyDescent="0.2">
      <c r="C65" s="39">
        <v>7601</v>
      </c>
      <c r="D65" s="3" t="s">
        <v>208</v>
      </c>
      <c r="E65"/>
      <c r="F65" s="13">
        <v>162202</v>
      </c>
      <c r="G65" s="56">
        <v>356044</v>
      </c>
      <c r="H65" s="13">
        <v>81153</v>
      </c>
      <c r="I65" s="13">
        <v>55000</v>
      </c>
      <c r="J65" s="13">
        <v>57000</v>
      </c>
      <c r="K65"/>
      <c r="L65"/>
      <c r="M65"/>
      <c r="N65"/>
      <c r="O65"/>
      <c r="P65" s="10"/>
      <c r="S65" s="25" t="s">
        <v>219</v>
      </c>
      <c r="T65" s="25">
        <v>4057157</v>
      </c>
      <c r="V65" s="28" t="s">
        <v>165</v>
      </c>
      <c r="X65" s="27">
        <f>IF(ISNUMBER(F57),F57,NA())</f>
        <v>0.488698655401204</v>
      </c>
      <c r="Y65" s="27">
        <f>IF(ISNUMBER(G57),G57,NA())</f>
        <v>0.38610378638016002</v>
      </c>
      <c r="Z65" s="27">
        <f>IF(ISNUMBER(H57),H57,NA())</f>
        <v>0.303892272819828</v>
      </c>
      <c r="AA65" s="27">
        <f>IF(ISNUMBER(I57),I57,NA())</f>
        <v>0.59034487065155195</v>
      </c>
      <c r="AB65" s="27">
        <f>IF(ISNUMBER(J57),J57,NA())</f>
        <v>0.35232706750721599</v>
      </c>
    </row>
    <row r="66" spans="3:28" ht="11.25" customHeight="1" x14ac:dyDescent="0.2">
      <c r="C66" s="39">
        <v>7602</v>
      </c>
      <c r="D66" s="3" t="s">
        <v>209</v>
      </c>
      <c r="E66"/>
      <c r="F66" s="13">
        <v>1716534</v>
      </c>
      <c r="G66" s="56">
        <v>1256348</v>
      </c>
      <c r="H66" s="13">
        <v>1526947</v>
      </c>
      <c r="I66" s="13">
        <v>1300698</v>
      </c>
      <c r="J66" s="13">
        <v>1295698</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35.526331317109999</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0.18896357030185701</v>
      </c>
    </row>
    <row r="69" spans="3:28" ht="11.25" customHeight="1" x14ac:dyDescent="0.2">
      <c r="C69" s="39">
        <v>18626</v>
      </c>
      <c r="D69" s="3" t="s">
        <v>135</v>
      </c>
      <c r="F69" s="13">
        <v>1779873</v>
      </c>
      <c r="G69" s="56">
        <v>1523012</v>
      </c>
      <c r="H69" s="13">
        <v>1457603</v>
      </c>
      <c r="I69" s="13">
        <v>1436613</v>
      </c>
      <c r="J69" s="13">
        <v>1445003</v>
      </c>
      <c r="K69" s="4"/>
      <c r="L69" s="4"/>
      <c r="M69" s="4"/>
      <c r="N69"/>
      <c r="O69"/>
      <c r="P69" s="10"/>
      <c r="S69" s="25" t="s">
        <v>341</v>
      </c>
      <c r="T69" s="25">
        <v>4057049</v>
      </c>
      <c r="V69" s="28" t="str">
        <f>"Total Debt -"</f>
        <v>Total Debt -</v>
      </c>
      <c r="X69" s="47">
        <f>F44</f>
        <v>63.376601494531499</v>
      </c>
    </row>
    <row r="70" spans="3:28" ht="11.25" customHeight="1" x14ac:dyDescent="0.2">
      <c r="C70" s="39">
        <v>18630</v>
      </c>
      <c r="D70" s="3" t="s">
        <v>136</v>
      </c>
      <c r="F70" s="13">
        <v>788784</v>
      </c>
      <c r="G70" s="56">
        <v>585218</v>
      </c>
      <c r="H70" s="13">
        <v>555357</v>
      </c>
      <c r="I70" s="13">
        <v>549203</v>
      </c>
      <c r="J70" s="13">
        <v>544929</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5.4627357841684896</v>
      </c>
      <c r="Y71" s="27">
        <f>IF(ISNUMBER(G52),G52,NA())</f>
        <v>5.5127750733110199</v>
      </c>
      <c r="Z71" s="27">
        <f>IF(ISNUMBER(H52),H52,NA())</f>
        <v>6.6415845831637501</v>
      </c>
      <c r="AA71" s="27">
        <f>IF(ISNUMBER(I52),I52,NA())</f>
        <v>5.5663190361408104</v>
      </c>
      <c r="AB71" s="27">
        <f>IF(ISNUMBER(J52),J52,NA())</f>
        <v>4.3678156643253097</v>
      </c>
    </row>
    <row r="72" spans="3:28" ht="11.25" customHeight="1" x14ac:dyDescent="0.2">
      <c r="C72" s="39">
        <v>18632</v>
      </c>
      <c r="D72" s="3" t="s">
        <v>138</v>
      </c>
      <c r="E72" s="5"/>
      <c r="F72" s="13">
        <v>81335</v>
      </c>
      <c r="G72" s="56">
        <v>77943</v>
      </c>
      <c r="H72" s="13">
        <v>69862</v>
      </c>
      <c r="I72" s="13">
        <v>76434</v>
      </c>
      <c r="J72" s="13">
        <v>71576</v>
      </c>
      <c r="K72"/>
      <c r="L72"/>
      <c r="M72"/>
      <c r="N72"/>
      <c r="O72"/>
      <c r="P72" s="10"/>
      <c r="S72" s="25" t="s">
        <v>272</v>
      </c>
      <c r="T72" s="25">
        <v>4082886</v>
      </c>
    </row>
    <row r="73" spans="3:28" ht="11.25" customHeight="1" x14ac:dyDescent="0.2">
      <c r="C73" s="39">
        <v>18636</v>
      </c>
      <c r="D73" s="3" t="s">
        <v>139</v>
      </c>
      <c r="F73" s="13">
        <v>284107</v>
      </c>
      <c r="G73" s="56">
        <v>275612</v>
      </c>
      <c r="H73" s="13">
        <v>267808</v>
      </c>
      <c r="I73" s="13">
        <v>241188</v>
      </c>
      <c r="J73" s="13">
        <v>231942</v>
      </c>
      <c r="K73"/>
      <c r="L73"/>
      <c r="M73"/>
      <c r="N73"/>
      <c r="O73"/>
      <c r="P73" s="10"/>
      <c r="S73" s="25" t="s">
        <v>397</v>
      </c>
      <c r="T73" s="25">
        <v>4235589</v>
      </c>
    </row>
    <row r="74" spans="3:28" ht="11.25" customHeight="1" x14ac:dyDescent="0.2">
      <c r="C74" s="39">
        <v>18635</v>
      </c>
      <c r="D74" s="3" t="s">
        <v>140</v>
      </c>
      <c r="F74" s="13">
        <v>216978</v>
      </c>
      <c r="G74" s="56">
        <v>199151</v>
      </c>
      <c r="H74" s="13">
        <v>189227</v>
      </c>
      <c r="I74" s="13">
        <v>188470</v>
      </c>
      <c r="J74" s="13">
        <v>177791</v>
      </c>
      <c r="K74"/>
      <c r="L74"/>
      <c r="M74"/>
      <c r="N74"/>
      <c r="O74"/>
      <c r="P74" s="10"/>
      <c r="S74" s="25" t="s">
        <v>289</v>
      </c>
      <c r="T74" s="25">
        <v>4304864</v>
      </c>
    </row>
    <row r="75" spans="3:28" ht="11.25" customHeight="1" x14ac:dyDescent="0.2">
      <c r="C75" s="39">
        <v>18634</v>
      </c>
      <c r="D75" s="3" t="s">
        <v>141</v>
      </c>
      <c r="F75" s="13">
        <v>1457212</v>
      </c>
      <c r="G75" s="56">
        <v>1219450</v>
      </c>
      <c r="H75" s="13">
        <v>1162308</v>
      </c>
      <c r="I75" s="13">
        <v>1134968</v>
      </c>
      <c r="J75" s="13">
        <v>1102928</v>
      </c>
      <c r="K75"/>
      <c r="L75"/>
      <c r="M75"/>
      <c r="N75"/>
      <c r="O75"/>
      <c r="P75" s="10"/>
      <c r="S75" s="25" t="s">
        <v>16</v>
      </c>
      <c r="T75" s="25">
        <v>4056958</v>
      </c>
    </row>
    <row r="76" spans="3:28" ht="11.25" customHeight="1" x14ac:dyDescent="0.2">
      <c r="C76" s="39">
        <v>6200</v>
      </c>
      <c r="D76" s="3" t="s">
        <v>142</v>
      </c>
      <c r="F76" s="13">
        <v>661516</v>
      </c>
      <c r="G76" s="56">
        <v>637012</v>
      </c>
      <c r="H76" s="13">
        <v>488933</v>
      </c>
      <c r="I76" s="13">
        <v>511942</v>
      </c>
      <c r="J76" s="13">
        <v>621578</v>
      </c>
      <c r="K76"/>
      <c r="L76"/>
      <c r="M76"/>
      <c r="N76"/>
      <c r="O76"/>
      <c r="P76" s="10"/>
      <c r="S76" s="25" t="s">
        <v>313</v>
      </c>
      <c r="T76" s="25">
        <v>4246977</v>
      </c>
    </row>
    <row r="77" spans="3:28" ht="11.25" customHeight="1" x14ac:dyDescent="0.2">
      <c r="C77" s="39">
        <v>28017</v>
      </c>
      <c r="D77" s="3" t="s">
        <v>151</v>
      </c>
      <c r="E77"/>
      <c r="F77" s="13">
        <v>676024</v>
      </c>
      <c r="G77" s="56">
        <v>655293</v>
      </c>
      <c r="H77" s="13">
        <v>640028</v>
      </c>
      <c r="I77" s="13">
        <v>577540</v>
      </c>
      <c r="J77" s="13">
        <v>648614</v>
      </c>
      <c r="K77"/>
      <c r="L77"/>
      <c r="M77"/>
      <c r="N77"/>
      <c r="O77"/>
      <c r="P77" s="10"/>
      <c r="S77" s="25" t="s">
        <v>273</v>
      </c>
      <c r="T77" s="25">
        <v>4142320</v>
      </c>
    </row>
    <row r="78" spans="3:28" ht="11.25" customHeight="1" x14ac:dyDescent="0.2">
      <c r="C78" s="39">
        <v>4424</v>
      </c>
      <c r="D78" s="3" t="s">
        <v>143</v>
      </c>
      <c r="F78" s="13">
        <v>244429</v>
      </c>
      <c r="G78" s="56">
        <v>207952</v>
      </c>
      <c r="H78" s="13">
        <v>66849</v>
      </c>
      <c r="I78" s="13">
        <v>109057</v>
      </c>
      <c r="J78" s="13">
        <v>225759</v>
      </c>
      <c r="K78"/>
      <c r="L78"/>
      <c r="M78"/>
      <c r="N78"/>
      <c r="O78"/>
      <c r="P78" s="10"/>
      <c r="S78" s="25" t="s">
        <v>274</v>
      </c>
      <c r="T78" s="25">
        <v>4237697</v>
      </c>
    </row>
    <row r="79" spans="3:28" ht="11.25" customHeight="1" x14ac:dyDescent="0.2">
      <c r="C79" s="39">
        <v>4427</v>
      </c>
      <c r="D79" s="3" t="s">
        <v>144</v>
      </c>
      <c r="F79" s="13">
        <v>32582</v>
      </c>
      <c r="G79" s="56">
        <v>20636</v>
      </c>
      <c r="H79" s="13">
        <v>-25282</v>
      </c>
      <c r="I79" s="13">
        <v>7775</v>
      </c>
      <c r="J79" s="13">
        <v>130340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211847</v>
      </c>
      <c r="G81" s="93">
        <v>187316</v>
      </c>
      <c r="H81" s="92">
        <v>92131</v>
      </c>
      <c r="I81" s="92">
        <v>101282</v>
      </c>
      <c r="J81" s="92">
        <v>95419</v>
      </c>
      <c r="K81"/>
      <c r="L81"/>
      <c r="M81"/>
      <c r="N81"/>
      <c r="O81"/>
      <c r="P81" s="10"/>
      <c r="S81" s="25" t="s">
        <v>276</v>
      </c>
      <c r="T81" s="25">
        <v>4276419</v>
      </c>
    </row>
    <row r="82" spans="3:20" ht="11.25" customHeight="1" x14ac:dyDescent="0.2">
      <c r="C82" s="39">
        <v>833</v>
      </c>
      <c r="D82" s="94" t="s">
        <v>147</v>
      </c>
      <c r="E82" s="95"/>
      <c r="F82" s="96">
        <v>211847</v>
      </c>
      <c r="G82" s="97">
        <v>187316</v>
      </c>
      <c r="H82" s="96">
        <v>92131</v>
      </c>
      <c r="I82" s="96">
        <v>101282</v>
      </c>
      <c r="J82" s="96">
        <v>95419</v>
      </c>
      <c r="K82"/>
      <c r="L82"/>
      <c r="M82"/>
      <c r="N82"/>
      <c r="O82"/>
      <c r="P82" s="10"/>
      <c r="S82" s="25" t="s">
        <v>17</v>
      </c>
      <c r="T82" s="25">
        <v>4057059</v>
      </c>
    </row>
    <row r="83" spans="3:20" ht="11.25" customHeight="1" x14ac:dyDescent="0.2">
      <c r="C83" s="39">
        <v>47814</v>
      </c>
      <c r="D83" s="32" t="s">
        <v>191</v>
      </c>
      <c r="F83" s="13">
        <v>16018</v>
      </c>
      <c r="G83" s="56">
        <v>14541</v>
      </c>
      <c r="H83" s="13">
        <v>14769</v>
      </c>
      <c r="I83" s="13">
        <v>15640</v>
      </c>
      <c r="J83" s="13">
        <v>15545</v>
      </c>
      <c r="K83" s="16"/>
      <c r="L83"/>
      <c r="M83"/>
      <c r="N83"/>
      <c r="O83"/>
      <c r="P83" s="10"/>
      <c r="S83" s="25" t="s">
        <v>18</v>
      </c>
      <c r="T83" s="25">
        <v>4057141</v>
      </c>
    </row>
    <row r="84" spans="3:20" ht="11.25" customHeight="1" x14ac:dyDescent="0.2">
      <c r="C84" s="39">
        <v>47813</v>
      </c>
      <c r="D84" s="29" t="s">
        <v>192</v>
      </c>
      <c r="E84"/>
      <c r="F84" s="13">
        <v>195829</v>
      </c>
      <c r="G84" s="56">
        <v>172775</v>
      </c>
      <c r="H84" s="13">
        <v>77362</v>
      </c>
      <c r="I84" s="13">
        <v>85642</v>
      </c>
      <c r="J84" s="13">
        <v>79874</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324600</v>
      </c>
      <c r="G87" s="56">
        <v>377479</v>
      </c>
      <c r="H87" s="13">
        <v>294010</v>
      </c>
      <c r="I87" s="13">
        <v>302524</v>
      </c>
      <c r="J87" s="13">
        <v>294420</v>
      </c>
      <c r="K87"/>
      <c r="L87"/>
      <c r="M87"/>
      <c r="N87"/>
      <c r="O87"/>
      <c r="P87" s="10"/>
      <c r="S87" s="25" t="s">
        <v>21</v>
      </c>
      <c r="T87" s="25">
        <v>4057039</v>
      </c>
    </row>
    <row r="88" spans="3:20" ht="11.25" customHeight="1" x14ac:dyDescent="0.2">
      <c r="C88" s="39">
        <v>18807</v>
      </c>
      <c r="D88" s="3" t="s">
        <v>153</v>
      </c>
      <c r="E88"/>
      <c r="F88" s="13">
        <v>6857849</v>
      </c>
      <c r="G88" s="56">
        <v>6094357</v>
      </c>
      <c r="H88" s="13">
        <v>5609680</v>
      </c>
      <c r="I88" s="13">
        <v>5238033</v>
      </c>
      <c r="J88" s="13">
        <v>4983631</v>
      </c>
      <c r="K88"/>
      <c r="L88"/>
      <c r="M88"/>
      <c r="N88"/>
      <c r="O88"/>
      <c r="P88" s="10"/>
      <c r="S88" s="25" t="s">
        <v>22</v>
      </c>
      <c r="T88" s="25">
        <v>4057113</v>
      </c>
    </row>
    <row r="89" spans="3:20" ht="11.25" customHeight="1" x14ac:dyDescent="0.2">
      <c r="C89" s="39">
        <v>18851</v>
      </c>
      <c r="D89" s="3" t="s">
        <v>154</v>
      </c>
      <c r="E89"/>
      <c r="F89" s="13">
        <v>0</v>
      </c>
      <c r="G89" s="56">
        <v>455</v>
      </c>
      <c r="H89" s="13">
        <v>1507</v>
      </c>
      <c r="I89" s="13">
        <v>2511</v>
      </c>
      <c r="J89" s="13">
        <v>3556</v>
      </c>
      <c r="K89"/>
      <c r="L89"/>
      <c r="M89"/>
      <c r="N89"/>
      <c r="O89"/>
      <c r="P89" s="10"/>
      <c r="S89" s="25" t="s">
        <v>342</v>
      </c>
      <c r="T89" s="25">
        <v>4393379</v>
      </c>
    </row>
    <row r="90" spans="3:20" ht="11.25" customHeight="1" x14ac:dyDescent="0.2">
      <c r="C90" s="39">
        <v>18823</v>
      </c>
      <c r="D90" s="3" t="s">
        <v>155</v>
      </c>
      <c r="E90"/>
      <c r="F90" s="13">
        <v>552549</v>
      </c>
      <c r="G90" s="56">
        <v>531054</v>
      </c>
      <c r="H90" s="13">
        <v>454347</v>
      </c>
      <c r="I90" s="13">
        <v>355103</v>
      </c>
      <c r="J90" s="13">
        <v>393601</v>
      </c>
      <c r="K90"/>
      <c r="L90"/>
      <c r="M90"/>
      <c r="N90"/>
      <c r="O90"/>
      <c r="P90" s="10"/>
      <c r="S90" s="25" t="s">
        <v>290</v>
      </c>
      <c r="T90" s="25">
        <v>4056937</v>
      </c>
    </row>
    <row r="91" spans="3:20" ht="11.25" customHeight="1" x14ac:dyDescent="0.2">
      <c r="C91" s="39">
        <v>3706</v>
      </c>
      <c r="D91" s="23" t="s">
        <v>156</v>
      </c>
      <c r="E91" s="10"/>
      <c r="F91" s="92">
        <v>278297</v>
      </c>
      <c r="G91" s="93">
        <v>278297</v>
      </c>
      <c r="H91" s="92">
        <v>278297</v>
      </c>
      <c r="I91" s="92">
        <v>278297</v>
      </c>
      <c r="J91" s="92">
        <v>278297</v>
      </c>
      <c r="K91"/>
      <c r="L91"/>
      <c r="M91"/>
      <c r="N91"/>
      <c r="O91"/>
      <c r="P91" s="10"/>
      <c r="S91" s="25" t="s">
        <v>23</v>
      </c>
      <c r="T91" s="25">
        <v>4056982</v>
      </c>
    </row>
    <row r="92" spans="3:20" ht="11.25" customHeight="1" x14ac:dyDescent="0.2">
      <c r="C92" s="39">
        <v>220</v>
      </c>
      <c r="D92" s="98" t="s">
        <v>157</v>
      </c>
      <c r="E92" s="95"/>
      <c r="F92" s="96">
        <v>8666885</v>
      </c>
      <c r="G92" s="97">
        <v>7939854</v>
      </c>
      <c r="H92" s="96">
        <v>7298774</v>
      </c>
      <c r="I92" s="96">
        <v>6865551</v>
      </c>
      <c r="J92" s="96">
        <v>6646103</v>
      </c>
      <c r="K92"/>
      <c r="L92"/>
      <c r="M92"/>
      <c r="N92"/>
      <c r="O92"/>
      <c r="P92" s="10"/>
      <c r="S92" s="25" t="s">
        <v>24</v>
      </c>
      <c r="T92" s="25">
        <v>4004172</v>
      </c>
    </row>
    <row r="93" spans="3:20" ht="11.25" customHeight="1" x14ac:dyDescent="0.2">
      <c r="C93" s="39">
        <v>6361</v>
      </c>
      <c r="D93" s="3" t="s">
        <v>158</v>
      </c>
      <c r="E93"/>
      <c r="F93" s="13">
        <v>664213</v>
      </c>
      <c r="G93" s="56">
        <v>977662</v>
      </c>
      <c r="H93" s="13">
        <v>967481</v>
      </c>
      <c r="I93" s="13">
        <v>512453</v>
      </c>
      <c r="J93" s="13">
        <v>835644</v>
      </c>
      <c r="K93"/>
      <c r="L93"/>
      <c r="M93"/>
      <c r="N93"/>
      <c r="O93"/>
      <c r="P93" s="10"/>
      <c r="S93" s="25" t="s">
        <v>25</v>
      </c>
      <c r="T93" s="25">
        <v>4000672</v>
      </c>
    </row>
    <row r="94" spans="3:20" ht="11.25" customHeight="1" x14ac:dyDescent="0.2">
      <c r="C94" s="39">
        <v>6148</v>
      </c>
      <c r="D94" s="3" t="s">
        <v>159</v>
      </c>
      <c r="E94"/>
      <c r="F94" s="13">
        <v>3591648</v>
      </c>
      <c r="G94" s="56">
        <v>2816669</v>
      </c>
      <c r="H94" s="13">
        <v>2630063</v>
      </c>
      <c r="I94" s="13">
        <v>2670111</v>
      </c>
      <c r="J94" s="13">
        <v>2180750</v>
      </c>
      <c r="K94"/>
      <c r="L94"/>
      <c r="M94"/>
      <c r="N94"/>
      <c r="O94"/>
      <c r="P94" s="10"/>
      <c r="S94" s="25" t="s">
        <v>26</v>
      </c>
      <c r="T94" s="25">
        <v>4059402</v>
      </c>
    </row>
    <row r="95" spans="3:20" ht="11.25" customHeight="1" x14ac:dyDescent="0.2">
      <c r="C95" s="39">
        <v>18082</v>
      </c>
      <c r="D95" s="3" t="s">
        <v>160</v>
      </c>
      <c r="E95"/>
      <c r="F95" s="13">
        <v>551266</v>
      </c>
      <c r="G95" s="56">
        <v>422224</v>
      </c>
      <c r="H95" s="13">
        <v>359106</v>
      </c>
      <c r="I95" s="13">
        <v>323831</v>
      </c>
      <c r="J95" s="13">
        <v>278385</v>
      </c>
      <c r="K95"/>
      <c r="L95"/>
      <c r="M95"/>
      <c r="N95"/>
      <c r="O95"/>
      <c r="P95" s="10"/>
      <c r="S95" s="25" t="s">
        <v>27</v>
      </c>
      <c r="T95" s="25">
        <v>4057080</v>
      </c>
    </row>
    <row r="96" spans="3:20" ht="11.25" customHeight="1" x14ac:dyDescent="0.2">
      <c r="C96" s="39">
        <v>845</v>
      </c>
      <c r="D96" s="3" t="s">
        <v>174</v>
      </c>
      <c r="E96"/>
      <c r="F96" s="13">
        <v>3866718</v>
      </c>
      <c r="G96" s="56">
        <v>3456117</v>
      </c>
      <c r="H96" s="13">
        <v>3336136</v>
      </c>
      <c r="I96" s="13">
        <v>2906011</v>
      </c>
      <c r="J96" s="13">
        <v>2743045</v>
      </c>
      <c r="K96"/>
      <c r="L96"/>
      <c r="M96"/>
      <c r="N96"/>
      <c r="O96"/>
      <c r="P96" s="10"/>
      <c r="S96" s="25" t="s">
        <v>28</v>
      </c>
      <c r="T96" s="25">
        <v>4057041</v>
      </c>
    </row>
    <row r="97" spans="3:20" ht="11.25" customHeight="1" x14ac:dyDescent="0.2">
      <c r="C97" s="39">
        <v>49691</v>
      </c>
      <c r="D97" s="32" t="s">
        <v>193</v>
      </c>
      <c r="E97"/>
      <c r="F97" s="13">
        <v>2167524</v>
      </c>
      <c r="G97" s="56">
        <v>2049465</v>
      </c>
      <c r="H97" s="13">
        <v>1678698</v>
      </c>
      <c r="I97" s="13">
        <v>1688382</v>
      </c>
      <c r="J97" s="13">
        <v>1695253</v>
      </c>
      <c r="K97"/>
      <c r="L97"/>
      <c r="M97"/>
      <c r="N97"/>
      <c r="O97"/>
      <c r="P97" s="10"/>
      <c r="S97" s="25" t="s">
        <v>432</v>
      </c>
      <c r="T97" s="25">
        <v>4072145</v>
      </c>
    </row>
    <row r="98" spans="3:20" ht="11.25" customHeight="1" x14ac:dyDescent="0.2">
      <c r="C98" s="48">
        <v>47772</v>
      </c>
      <c r="D98" s="99" t="s">
        <v>194</v>
      </c>
      <c r="E98" s="10"/>
      <c r="F98" s="92">
        <v>55405</v>
      </c>
      <c r="G98" s="93">
        <v>59009</v>
      </c>
      <c r="H98" s="92">
        <v>63052</v>
      </c>
      <c r="I98" s="92">
        <v>64212</v>
      </c>
      <c r="J98" s="92">
        <v>66195</v>
      </c>
      <c r="K98"/>
      <c r="L98"/>
      <c r="M98"/>
      <c r="N98"/>
      <c r="O98"/>
      <c r="P98" s="10"/>
      <c r="S98" s="25" t="s">
        <v>29</v>
      </c>
      <c r="T98" s="25">
        <v>4057081</v>
      </c>
    </row>
    <row r="99" spans="3:20" ht="11.25" customHeight="1" x14ac:dyDescent="0.2">
      <c r="C99" s="39">
        <v>3800</v>
      </c>
      <c r="D99" s="94" t="s">
        <v>161</v>
      </c>
      <c r="E99" s="95"/>
      <c r="F99" s="96">
        <v>2222929</v>
      </c>
      <c r="G99" s="97">
        <v>2108474</v>
      </c>
      <c r="H99" s="96">
        <v>1741750</v>
      </c>
      <c r="I99" s="96">
        <v>1752594</v>
      </c>
      <c r="J99" s="96">
        <v>1761448</v>
      </c>
      <c r="K99"/>
      <c r="L99"/>
      <c r="M99"/>
      <c r="N99"/>
      <c r="O99"/>
      <c r="P99" s="10"/>
      <c r="S99" s="25" t="s">
        <v>282</v>
      </c>
      <c r="T99" s="25">
        <v>4420429</v>
      </c>
    </row>
    <row r="100" spans="3:20" ht="11.25" customHeight="1" x14ac:dyDescent="0.2">
      <c r="C100" s="39">
        <v>18081</v>
      </c>
      <c r="D100" s="3" t="s">
        <v>163</v>
      </c>
      <c r="E100"/>
      <c r="F100" s="13">
        <v>11529</v>
      </c>
      <c r="G100" s="56">
        <v>11529</v>
      </c>
      <c r="H100" s="13">
        <v>11529</v>
      </c>
      <c r="I100" s="13">
        <v>11529</v>
      </c>
      <c r="J100" s="13">
        <v>11529</v>
      </c>
      <c r="K100"/>
      <c r="L100"/>
      <c r="M100"/>
      <c r="N100"/>
      <c r="O100"/>
      <c r="P100" s="10"/>
      <c r="S100" s="25" t="s">
        <v>30</v>
      </c>
      <c r="T100" s="25">
        <v>103347</v>
      </c>
    </row>
    <row r="101" spans="3:20" ht="11.25" customHeight="1" x14ac:dyDescent="0.2">
      <c r="C101" s="39">
        <v>17860</v>
      </c>
      <c r="D101" s="3" t="s">
        <v>162</v>
      </c>
      <c r="E101"/>
      <c r="F101" s="13">
        <v>6101176</v>
      </c>
      <c r="G101" s="56">
        <v>5576120</v>
      </c>
      <c r="H101" s="13">
        <v>5089415</v>
      </c>
      <c r="I101" s="13">
        <v>4670134</v>
      </c>
      <c r="J101" s="13">
        <v>4516022</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547873</v>
      </c>
      <c r="G104" s="56">
        <v>485700</v>
      </c>
      <c r="H104" s="13">
        <v>503163</v>
      </c>
      <c r="I104" s="13">
        <v>428226</v>
      </c>
      <c r="J104" s="13">
        <v>523462</v>
      </c>
      <c r="K104"/>
      <c r="L104"/>
      <c r="M104"/>
      <c r="N104"/>
      <c r="O104"/>
      <c r="P104" s="10"/>
      <c r="S104" s="25" t="s">
        <v>411</v>
      </c>
      <c r="T104" s="25">
        <v>4057043</v>
      </c>
    </row>
    <row r="105" spans="3:20" ht="11.25" customHeight="1" x14ac:dyDescent="0.2">
      <c r="C105" s="39">
        <v>4993</v>
      </c>
      <c r="D105" s="3" t="s">
        <v>169</v>
      </c>
      <c r="E105"/>
      <c r="F105" s="13">
        <v>-952258</v>
      </c>
      <c r="G105" s="56">
        <v>-733799</v>
      </c>
      <c r="H105" s="13">
        <v>-673898</v>
      </c>
      <c r="I105" s="13">
        <v>-475724</v>
      </c>
      <c r="J105" s="13">
        <v>-466163</v>
      </c>
      <c r="K105"/>
      <c r="L105"/>
      <c r="M105"/>
      <c r="N105"/>
      <c r="O105"/>
      <c r="P105" s="10"/>
      <c r="S105" s="25" t="s">
        <v>262</v>
      </c>
      <c r="T105" s="25">
        <v>4057083</v>
      </c>
    </row>
    <row r="106" spans="3:20" ht="11.25" customHeight="1" x14ac:dyDescent="0.2">
      <c r="C106" s="39">
        <v>4992</v>
      </c>
      <c r="D106" s="3" t="s">
        <v>170</v>
      </c>
      <c r="E106"/>
      <c r="F106" s="13">
        <v>357561</v>
      </c>
      <c r="G106" s="56">
        <v>292194</v>
      </c>
      <c r="H106" s="13">
        <v>172446</v>
      </c>
      <c r="I106" s="13">
        <v>45646</v>
      </c>
      <c r="J106" s="13">
        <v>-58847</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-46824</v>
      </c>
      <c r="G108" s="56">
        <v>44095</v>
      </c>
      <c r="H108" s="13">
        <v>1711</v>
      </c>
      <c r="I108" s="13">
        <v>-1852</v>
      </c>
      <c r="J108" s="13">
        <v>-1548</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2.59749977144345</v>
      </c>
      <c r="G111" s="55">
        <v>2.47192010613173</v>
      </c>
      <c r="H111" s="14">
        <v>1.2893335032973601</v>
      </c>
      <c r="I111" s="14">
        <v>1.49873642795775</v>
      </c>
      <c r="J111" s="14">
        <v>1.45024865995076</v>
      </c>
      <c r="K111"/>
      <c r="L111"/>
      <c r="M111"/>
      <c r="N111"/>
      <c r="O111"/>
      <c r="P111" s="10"/>
      <c r="S111" s="25" t="s">
        <v>292</v>
      </c>
      <c r="T111" s="25">
        <v>4062444</v>
      </c>
    </row>
    <row r="112" spans="3:20" ht="11.25" customHeight="1" x14ac:dyDescent="0.2">
      <c r="C112" s="39">
        <v>284</v>
      </c>
      <c r="D112" s="3" t="s">
        <v>167</v>
      </c>
      <c r="E112"/>
      <c r="F112" s="14">
        <v>9.8525589140266003</v>
      </c>
      <c r="G112" s="55">
        <v>10.4039836133203</v>
      </c>
      <c r="H112" s="14">
        <v>5.3374790606301001</v>
      </c>
      <c r="I112" s="14">
        <v>5.6813248085227199</v>
      </c>
      <c r="J112" s="14">
        <v>5.3480478117794803</v>
      </c>
      <c r="K112"/>
      <c r="L112"/>
      <c r="M112"/>
      <c r="N112"/>
      <c r="O112"/>
      <c r="P112" s="10"/>
      <c r="S112" s="25" t="s">
        <v>36</v>
      </c>
      <c r="T112" s="25">
        <v>4057103</v>
      </c>
    </row>
    <row r="113" spans="2:20" ht="11.25" customHeight="1" x14ac:dyDescent="0.2">
      <c r="C113" s="39">
        <v>18791</v>
      </c>
      <c r="D113" s="76" t="s">
        <v>173</v>
      </c>
      <c r="E113" s="61"/>
      <c r="F113" s="100">
        <v>3.6680995572851902</v>
      </c>
      <c r="G113" s="101">
        <v>3.5185576911404599</v>
      </c>
      <c r="H113" s="100">
        <v>1.8481891947051301</v>
      </c>
      <c r="I113" s="100">
        <v>2.18097821013659</v>
      </c>
      <c r="J113" s="100">
        <v>2.1154153279486501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58B458B9-D546-4519-A47E-6C6A78783AA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31AA1-21FF-42B1-AEAA-77B2E77B2369}">
  <sheetPr codeName="Sheet31">
    <outlinePr summaryRight="0"/>
    <pageSetUpPr autoPageBreaks="0"/>
  </sheetPr>
  <dimension ref="A1:AB460"/>
  <sheetViews>
    <sheetView showGridLines="0" topLeftCell="A4"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89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PPL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_xll.SNL.Clients.Office.Excel.Functions.SNLTable(1,PPL!F20:G20,PPL!C24:C35,PPL!F21:G21,,"Options:Curr=USD,Mag=SNLstandard,ConvMethod=SNLrecommended")</f>
        <v>SNLTable</v>
      </c>
      <c r="D20" s="10"/>
      <c r="E20" s="10"/>
      <c r="F20" s="22">
        <f>VLOOKUP(V40,S:T,2,FALSE)</f>
        <v>4057058</v>
      </c>
      <c r="G20" s="51">
        <f>F20</f>
        <v>4057058</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380</v>
      </c>
      <c r="H24" s="129"/>
      <c r="I24"/>
      <c r="J24"/>
      <c r="K24"/>
      <c r="L24"/>
      <c r="M24"/>
      <c r="N24"/>
      <c r="O24"/>
      <c r="P24" s="10"/>
      <c r="V24" t="str">
        <f>SUBSTITUTE(Company_Name,"&amp;","&amp;amp;")</f>
        <v>PPL Corporation</v>
      </c>
    </row>
    <row r="25" spans="3:27" ht="11.25" customHeight="1" x14ac:dyDescent="0.2">
      <c r="C25" s="39">
        <v>44942</v>
      </c>
      <c r="D25" s="23" t="s">
        <v>127</v>
      </c>
      <c r="E25" s="10"/>
      <c r="F25" s="74" t="s">
        <v>285</v>
      </c>
      <c r="G25" s="75" t="s">
        <v>182</v>
      </c>
      <c r="H25" s="129"/>
      <c r="I25"/>
      <c r="J25"/>
      <c r="K25"/>
      <c r="L25"/>
      <c r="M25"/>
      <c r="N25"/>
      <c r="O25"/>
      <c r="P25" s="10"/>
    </row>
    <row r="26" spans="3:27" ht="11.25" customHeight="1" x14ac:dyDescent="0.2">
      <c r="C26" s="39">
        <v>44944</v>
      </c>
      <c r="D26" s="76" t="s">
        <v>126</v>
      </c>
      <c r="E26" s="61"/>
      <c r="F26" s="77">
        <v>42156</v>
      </c>
      <c r="G26" s="78">
        <v>44273</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374</v>
      </c>
      <c r="G28" s="52" t="s">
        <v>374</v>
      </c>
      <c r="H28" s="129"/>
      <c r="I28"/>
      <c r="J28"/>
      <c r="K28"/>
      <c r="L28"/>
      <c r="M28"/>
      <c r="N28"/>
      <c r="O28"/>
      <c r="P28" s="10"/>
    </row>
    <row r="29" spans="3:27" ht="11.25" customHeight="1" x14ac:dyDescent="0.2">
      <c r="C29" s="48">
        <v>44952</v>
      </c>
      <c r="D29" s="76" t="s">
        <v>126</v>
      </c>
      <c r="E29" s="61"/>
      <c r="F29" s="77"/>
      <c r="G29" s="78"/>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374</v>
      </c>
      <c r="H33" s="129"/>
      <c r="I33"/>
      <c r="J33"/>
      <c r="K33"/>
      <c r="L33"/>
      <c r="M33"/>
      <c r="N33"/>
      <c r="O33"/>
      <c r="P33" s="10"/>
    </row>
    <row r="34" spans="3:24" ht="11.25" customHeight="1" x14ac:dyDescent="0.2">
      <c r="C34" s="39">
        <v>44946</v>
      </c>
      <c r="D34" s="3" t="s">
        <v>127</v>
      </c>
      <c r="E34"/>
      <c r="F34" s="24" t="s">
        <v>383</v>
      </c>
      <c r="G34" s="52" t="s">
        <v>374</v>
      </c>
      <c r="H34" s="129"/>
      <c r="I34"/>
      <c r="J34"/>
      <c r="K34"/>
      <c r="L34"/>
      <c r="M34"/>
      <c r="N34"/>
      <c r="O34"/>
      <c r="P34" s="10"/>
    </row>
    <row r="35" spans="3:24" ht="11.25" customHeight="1" x14ac:dyDescent="0.2">
      <c r="C35" s="39">
        <v>44948</v>
      </c>
      <c r="D35" s="23" t="s">
        <v>126</v>
      </c>
      <c r="E35" s="10"/>
      <c r="F35" s="30">
        <v>42291</v>
      </c>
      <c r="G35" s="53"/>
      <c r="H35" s="130"/>
      <c r="I35" s="10"/>
      <c r="J35"/>
      <c r="K35"/>
      <c r="L35"/>
      <c r="M35"/>
      <c r="N35"/>
      <c r="O35"/>
      <c r="P35" s="10"/>
    </row>
    <row r="36" spans="3:24" ht="11.25" hidden="1" customHeight="1" outlineLevel="1" x14ac:dyDescent="0.2">
      <c r="C36" s="12" t="str">
        <f>_xll.SNL.Clients.Office.Excel.Functions.SNLTable(1,PPL!F36:J36,PPL!C41:C113,PPL!F37:J37,,"Options:Curr=USD,Mag=SNLstandard,ConvMethod=SNLrecommended")</f>
        <v>SNLTable</v>
      </c>
      <c r="E36"/>
      <c r="F36" s="11">
        <f>F20</f>
        <v>4057058</v>
      </c>
      <c r="G36" s="54">
        <f>F20</f>
        <v>4057058</v>
      </c>
      <c r="H36" s="11">
        <f>F20</f>
        <v>4057058</v>
      </c>
      <c r="I36" s="11">
        <f>F20</f>
        <v>4057058</v>
      </c>
      <c r="J36" s="11">
        <f>F20</f>
        <v>4057058</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PPL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54.889804407823704</v>
      </c>
      <c r="G42" s="55">
        <v>45.6042831810121</v>
      </c>
      <c r="H42" s="31">
        <v>35.947314535543299</v>
      </c>
      <c r="I42" s="14">
        <v>34.604880365730601</v>
      </c>
      <c r="J42" s="14">
        <v>33.590335872143797</v>
      </c>
      <c r="K42"/>
      <c r="L42"/>
      <c r="M42"/>
      <c r="N42"/>
      <c r="O42"/>
      <c r="P42" s="10"/>
      <c r="S42" s="25" t="s">
        <v>336</v>
      </c>
      <c r="T42" s="25">
        <v>4056935</v>
      </c>
      <c r="V42" s="8" t="str">
        <f>_xll.SNL.Clients.Office.Excel.Functions.SNLTable(1,PPL!X42,PPL!W48:W56,PPL!X43,,"Options:Curr=USD,Mag=SNLstandard,ConvMethod=SNLrecommended")</f>
        <v>SNLTable</v>
      </c>
      <c r="W42" s="3"/>
      <c r="X42" s="7">
        <f>F36</f>
        <v>4057058</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45.110195592176296</v>
      </c>
      <c r="G44" s="55">
        <v>54.3957168189879</v>
      </c>
      <c r="H44" s="31">
        <v>64.052685464456701</v>
      </c>
      <c r="I44" s="14">
        <v>65.395119634269406</v>
      </c>
      <c r="J44" s="14">
        <v>66.409664127856203</v>
      </c>
      <c r="K44"/>
      <c r="L44"/>
      <c r="M44"/>
      <c r="N44"/>
      <c r="O44"/>
      <c r="P44" s="10"/>
      <c r="S44" s="25" t="s">
        <v>409</v>
      </c>
      <c r="T44" s="25">
        <v>4024697</v>
      </c>
      <c r="V44" s="3"/>
      <c r="W44" s="3"/>
      <c r="X44" s="7">
        <v>1</v>
      </c>
    </row>
    <row r="45" spans="3:24" ht="11.25" customHeight="1" x14ac:dyDescent="0.2">
      <c r="C45" s="39">
        <v>18861</v>
      </c>
      <c r="D45" s="3" t="s">
        <v>164</v>
      </c>
      <c r="E45"/>
      <c r="F45" s="14">
        <v>42.850285988560501</v>
      </c>
      <c r="G45" s="55">
        <v>46.668258082116999</v>
      </c>
      <c r="H45" s="31">
        <v>57.552782312736902</v>
      </c>
      <c r="I45" s="14">
        <v>59.576678738942</v>
      </c>
      <c r="J45" s="14">
        <v>61.9521787988513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2.7227533460803102</v>
      </c>
      <c r="G47" s="55">
        <v>2.50157728706625</v>
      </c>
      <c r="H47" s="14">
        <v>2.8571428571428599</v>
      </c>
      <c r="I47" s="14">
        <v>2.96157840083074</v>
      </c>
      <c r="J47" s="14">
        <v>3.20552486187845</v>
      </c>
      <c r="K47"/>
      <c r="L47"/>
      <c r="M47"/>
      <c r="N47"/>
      <c r="O47"/>
      <c r="P47" s="10"/>
      <c r="S47" s="25" t="s">
        <v>216</v>
      </c>
      <c r="T47" s="25">
        <v>4056955</v>
      </c>
      <c r="V47" s="3"/>
      <c r="W47" s="3"/>
      <c r="X47" s="7"/>
    </row>
    <row r="48" spans="3:24" ht="11.25" customHeight="1" x14ac:dyDescent="0.2">
      <c r="C48" s="39">
        <v>18778</v>
      </c>
      <c r="D48" s="3" t="s">
        <v>198</v>
      </c>
      <c r="E48"/>
      <c r="F48" s="14">
        <v>2.7227533460803102</v>
      </c>
      <c r="G48" s="55">
        <v>2.50157728706625</v>
      </c>
      <c r="H48" s="14">
        <v>2.8571428571428599</v>
      </c>
      <c r="I48" s="14">
        <v>2.96157840083074</v>
      </c>
      <c r="J48" s="14">
        <v>3.20552486187845</v>
      </c>
      <c r="K48" s="4"/>
      <c r="L48" s="4"/>
      <c r="M48" s="4"/>
      <c r="N48" s="4"/>
      <c r="O48" s="4"/>
      <c r="P48" s="44"/>
      <c r="Q48" s="44"/>
      <c r="S48" s="25" t="s">
        <v>5</v>
      </c>
      <c r="T48" s="25">
        <v>4022309</v>
      </c>
      <c r="V48" s="17" t="s">
        <v>175</v>
      </c>
      <c r="W48" s="114">
        <v>7597</v>
      </c>
      <c r="X48" s="20">
        <v>543000</v>
      </c>
    </row>
    <row r="49" spans="3:28" ht="11.25" customHeight="1" x14ac:dyDescent="0.2">
      <c r="C49" s="39">
        <v>7270</v>
      </c>
      <c r="D49" s="3" t="s">
        <v>149</v>
      </c>
      <c r="E49"/>
      <c r="F49" s="14">
        <v>4.1395793499044</v>
      </c>
      <c r="G49" s="55">
        <v>4.20820189274448</v>
      </c>
      <c r="H49" s="14">
        <v>4.4557344064386299</v>
      </c>
      <c r="I49" s="14">
        <v>4.5898234683281398</v>
      </c>
      <c r="J49" s="14">
        <v>4.3485016648168697</v>
      </c>
      <c r="K49"/>
      <c r="L49"/>
      <c r="M49"/>
      <c r="N49"/>
      <c r="O49"/>
      <c r="P49" s="10"/>
      <c r="S49" s="25" t="s">
        <v>6</v>
      </c>
      <c r="T49" s="25">
        <v>4057038</v>
      </c>
      <c r="V49" s="17" t="s">
        <v>176</v>
      </c>
      <c r="W49" s="114">
        <v>7598</v>
      </c>
      <c r="X49" s="20">
        <v>353000</v>
      </c>
    </row>
    <row r="50" spans="3:28" ht="11.25" customHeight="1" x14ac:dyDescent="0.2">
      <c r="C50" s="39">
        <v>11512</v>
      </c>
      <c r="D50" s="3" t="s">
        <v>199</v>
      </c>
      <c r="E50"/>
      <c r="F50" s="14">
        <v>4.9655831739961798</v>
      </c>
      <c r="G50" s="55">
        <v>4.20820189274448</v>
      </c>
      <c r="H50" s="14">
        <v>4.4557344064386299</v>
      </c>
      <c r="I50" s="14">
        <v>4.5898234683281398</v>
      </c>
      <c r="J50" s="14">
        <v>4.3485016648168697</v>
      </c>
      <c r="K50"/>
      <c r="L50"/>
      <c r="M50"/>
      <c r="N50"/>
      <c r="O50"/>
      <c r="P50" s="10"/>
      <c r="S50" s="25" t="s">
        <v>270</v>
      </c>
      <c r="T50" s="25">
        <v>4135391</v>
      </c>
      <c r="V50" s="18" t="s">
        <v>177</v>
      </c>
      <c r="W50" s="115">
        <v>7599</v>
      </c>
      <c r="X50" s="20">
        <v>650000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550000</v>
      </c>
    </row>
    <row r="52" spans="3:28" ht="11.25" customHeight="1" x14ac:dyDescent="0.2">
      <c r="C52" s="39">
        <v>18788</v>
      </c>
      <c r="D52" s="3" t="s">
        <v>211</v>
      </c>
      <c r="E52"/>
      <c r="F52" s="14">
        <v>6.2686489607390303</v>
      </c>
      <c r="G52" s="55">
        <v>8.5462425037481307</v>
      </c>
      <c r="H52" s="14">
        <v>5.1520377060284499</v>
      </c>
      <c r="I52" s="14">
        <v>4.9581447963800898</v>
      </c>
      <c r="J52" s="14">
        <v>5.20909903011741</v>
      </c>
      <c r="K52"/>
      <c r="L52"/>
      <c r="M52"/>
      <c r="N52"/>
      <c r="O52"/>
      <c r="P52" s="10"/>
      <c r="S52" s="25" t="s">
        <v>7</v>
      </c>
      <c r="T52" s="25">
        <v>4007308</v>
      </c>
      <c r="V52" s="19" t="s">
        <v>179</v>
      </c>
      <c r="W52" s="114">
        <v>7601</v>
      </c>
      <c r="X52" s="20">
        <v>904000</v>
      </c>
    </row>
    <row r="53" spans="3:28" ht="11.25" customHeight="1" x14ac:dyDescent="0.2">
      <c r="C53" s="39">
        <v>18794</v>
      </c>
      <c r="D53" s="3" t="s">
        <v>200</v>
      </c>
      <c r="E53"/>
      <c r="F53" s="14">
        <v>5.2982791586998097</v>
      </c>
      <c r="G53" s="55">
        <v>5.1498422712933802</v>
      </c>
      <c r="H53" s="14">
        <v>3.74144869215292</v>
      </c>
      <c r="I53" s="14">
        <v>3.77050882658359</v>
      </c>
      <c r="J53" s="14">
        <v>3.77016574585635</v>
      </c>
      <c r="K53"/>
      <c r="L53"/>
      <c r="M53"/>
      <c r="N53"/>
      <c r="O53"/>
      <c r="P53" s="10"/>
      <c r="S53" s="25" t="s">
        <v>218</v>
      </c>
      <c r="T53" s="25">
        <v>4272394</v>
      </c>
      <c r="V53" s="17" t="s">
        <v>180</v>
      </c>
      <c r="W53" s="114">
        <v>7602</v>
      </c>
      <c r="X53" s="20">
        <v>8320000</v>
      </c>
    </row>
    <row r="54" spans="3:28" ht="11.25" customHeight="1" x14ac:dyDescent="0.2">
      <c r="C54" s="39">
        <v>18792</v>
      </c>
      <c r="D54" s="3" t="s">
        <v>201</v>
      </c>
      <c r="E54"/>
      <c r="F54" s="14">
        <v>16.563970784633401</v>
      </c>
      <c r="G54" s="55">
        <v>11.5387778149344</v>
      </c>
      <c r="H54" s="14">
        <v>11.9421299720072</v>
      </c>
      <c r="I54" s="14">
        <v>12.174309833447399</v>
      </c>
      <c r="J54" s="14">
        <v>12.283645895856001</v>
      </c>
      <c r="K54"/>
      <c r="L54"/>
      <c r="M54"/>
      <c r="N54"/>
      <c r="O54"/>
      <c r="P54" s="10"/>
      <c r="S54" s="25" t="s">
        <v>8</v>
      </c>
      <c r="T54" s="25">
        <v>4006321</v>
      </c>
      <c r="V54" s="26" t="s">
        <v>184</v>
      </c>
      <c r="W54" s="116"/>
      <c r="X54" s="20"/>
    </row>
    <row r="55" spans="3:28" ht="11.25" customHeight="1" x14ac:dyDescent="0.2">
      <c r="C55" s="39">
        <v>11576</v>
      </c>
      <c r="D55" s="3" t="s">
        <v>202</v>
      </c>
      <c r="E55"/>
      <c r="F55" s="14">
        <v>5.3403441682600397</v>
      </c>
      <c r="G55" s="55">
        <v>5.3312302839116699</v>
      </c>
      <c r="H55" s="14">
        <v>3.44164989939638</v>
      </c>
      <c r="I55" s="14">
        <v>3.92938733125649</v>
      </c>
      <c r="J55" s="14">
        <v>3.7314095449500599</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89</v>
      </c>
    </row>
    <row r="57" spans="3:28" ht="11.25" customHeight="1" x14ac:dyDescent="0.2">
      <c r="C57" s="39">
        <v>6419</v>
      </c>
      <c r="D57" s="3" t="s">
        <v>165</v>
      </c>
      <c r="E57"/>
      <c r="F57" s="14">
        <v>2.15540249677142</v>
      </c>
      <c r="G57" s="55">
        <v>1.3882431086017899</v>
      </c>
      <c r="H57" s="14">
        <v>0.56469387755101996</v>
      </c>
      <c r="I57" s="14">
        <v>0.53298268682884098</v>
      </c>
      <c r="J57" s="14">
        <v>0.57022122793934904</v>
      </c>
      <c r="K57"/>
      <c r="L57"/>
      <c r="M57"/>
      <c r="N57"/>
      <c r="O57"/>
      <c r="P57" s="10"/>
      <c r="S57" s="25" t="s">
        <v>339</v>
      </c>
      <c r="T57" s="25">
        <v>4963960</v>
      </c>
    </row>
    <row r="58" spans="3:28" ht="11.25" customHeight="1" x14ac:dyDescent="0.2">
      <c r="C58" s="39">
        <v>4963</v>
      </c>
      <c r="D58" s="3" t="s">
        <v>203</v>
      </c>
      <c r="E58"/>
      <c r="F58" s="14">
        <v>0.82183196094148503</v>
      </c>
      <c r="G58" s="55">
        <v>1.19277648994242</v>
      </c>
      <c r="H58" s="14">
        <v>1.78184897236548</v>
      </c>
      <c r="I58" s="14">
        <v>1.8897658059535001</v>
      </c>
      <c r="J58" s="14">
        <v>1.9770467428677601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543000</v>
      </c>
      <c r="G61" s="56">
        <v>2242000</v>
      </c>
      <c r="H61" s="13">
        <v>2323000</v>
      </c>
      <c r="I61" s="13">
        <v>1960000</v>
      </c>
      <c r="J61" s="13">
        <v>1428000</v>
      </c>
      <c r="K61"/>
      <c r="L61"/>
      <c r="M61"/>
      <c r="N61"/>
      <c r="O61"/>
      <c r="P61" s="10"/>
      <c r="S61" s="25" t="s">
        <v>410</v>
      </c>
      <c r="T61" s="25">
        <v>4086899</v>
      </c>
      <c r="V61" s="28" t="s">
        <v>149</v>
      </c>
      <c r="X61" s="27">
        <f>IF(ISNUMBER(F49),F49,NA())</f>
        <v>4.1395793499044</v>
      </c>
      <c r="Y61" s="27">
        <f>IF(ISNUMBER(G49),G49,NA())</f>
        <v>4.20820189274448</v>
      </c>
      <c r="Z61" s="27">
        <f>IF(ISNUMBER(H49),H49,NA())</f>
        <v>4.4557344064386299</v>
      </c>
      <c r="AA61" s="27">
        <f>IF(ISNUMBER(I49),I49,NA())</f>
        <v>4.5898234683281398</v>
      </c>
      <c r="AB61" s="27">
        <f>IF(ISNUMBER(J49),J49,NA())</f>
        <v>4.3485016648168697</v>
      </c>
    </row>
    <row r="62" spans="3:28" ht="11.25" customHeight="1" x14ac:dyDescent="0.2">
      <c r="C62" s="39">
        <v>7598</v>
      </c>
      <c r="D62" s="3" t="s">
        <v>205</v>
      </c>
      <c r="E62"/>
      <c r="F62" s="13">
        <v>353000</v>
      </c>
      <c r="G62" s="56">
        <v>1374000</v>
      </c>
      <c r="H62" s="13">
        <v>1574000</v>
      </c>
      <c r="I62" s="13">
        <v>1266000</v>
      </c>
      <c r="J62" s="13">
        <v>430000</v>
      </c>
      <c r="K62"/>
      <c r="L62"/>
      <c r="M62"/>
      <c r="N62"/>
      <c r="O62"/>
      <c r="P62" s="10"/>
      <c r="S62" s="25" t="s">
        <v>11</v>
      </c>
      <c r="T62" s="25">
        <v>4056975</v>
      </c>
      <c r="V62" s="118" t="s">
        <v>188</v>
      </c>
    </row>
    <row r="63" spans="3:28" ht="11.25" customHeight="1" x14ac:dyDescent="0.2">
      <c r="C63" s="39">
        <v>7599</v>
      </c>
      <c r="D63" s="3" t="s">
        <v>206</v>
      </c>
      <c r="E63"/>
      <c r="F63" s="13">
        <v>650000</v>
      </c>
      <c r="G63" s="56">
        <v>2552000</v>
      </c>
      <c r="H63" s="13">
        <v>1274000</v>
      </c>
      <c r="I63" s="13">
        <v>1248000</v>
      </c>
      <c r="J63" s="13">
        <v>1278000</v>
      </c>
      <c r="K63"/>
      <c r="L63"/>
      <c r="M63"/>
      <c r="N63"/>
      <c r="O63"/>
      <c r="P63" s="10"/>
      <c r="S63" s="25" t="s">
        <v>271</v>
      </c>
      <c r="T63" s="25">
        <v>4098671</v>
      </c>
      <c r="V63" s="28" t="s">
        <v>189</v>
      </c>
    </row>
    <row r="64" spans="3:28" ht="11.25" customHeight="1" x14ac:dyDescent="0.2">
      <c r="C64" s="39">
        <v>7600</v>
      </c>
      <c r="D64" s="3" t="s">
        <v>207</v>
      </c>
      <c r="E64"/>
      <c r="F64" s="13">
        <v>550000</v>
      </c>
      <c r="G64" s="56">
        <v>950000</v>
      </c>
      <c r="H64" s="13">
        <v>2254000</v>
      </c>
      <c r="I64" s="13">
        <v>1274000</v>
      </c>
      <c r="J64" s="13">
        <v>1150000</v>
      </c>
      <c r="K64"/>
      <c r="L64"/>
      <c r="M64"/>
      <c r="N64"/>
      <c r="O64"/>
      <c r="P64" s="10"/>
      <c r="S64" s="25" t="s">
        <v>396</v>
      </c>
      <c r="T64" s="25">
        <v>4545218</v>
      </c>
      <c r="V64" s="28" t="s">
        <v>190</v>
      </c>
    </row>
    <row r="65" spans="3:28" ht="11.25" customHeight="1" x14ac:dyDescent="0.2">
      <c r="C65" s="39">
        <v>7601</v>
      </c>
      <c r="D65" s="3" t="s">
        <v>208</v>
      </c>
      <c r="E65"/>
      <c r="F65" s="13">
        <v>904000</v>
      </c>
      <c r="G65" s="56">
        <v>883000</v>
      </c>
      <c r="H65" s="13">
        <v>932000</v>
      </c>
      <c r="I65" s="13">
        <v>2233000</v>
      </c>
      <c r="J65" s="13">
        <v>1274000</v>
      </c>
      <c r="K65"/>
      <c r="L65"/>
      <c r="M65"/>
      <c r="N65"/>
      <c r="O65"/>
      <c r="P65" s="10"/>
      <c r="S65" s="25" t="s">
        <v>219</v>
      </c>
      <c r="T65" s="25">
        <v>4057157</v>
      </c>
      <c r="V65" s="28" t="s">
        <v>165</v>
      </c>
      <c r="X65" s="27">
        <f>IF(ISNUMBER(F57),F57,NA())</f>
        <v>2.15540249677142</v>
      </c>
      <c r="Y65" s="27">
        <f>IF(ISNUMBER(G57),G57,NA())</f>
        <v>1.3882431086017899</v>
      </c>
      <c r="Z65" s="27">
        <f>IF(ISNUMBER(H57),H57,NA())</f>
        <v>0.56469387755101996</v>
      </c>
      <c r="AA65" s="27">
        <f>IF(ISNUMBER(I57),I57,NA())</f>
        <v>0.53298268682884098</v>
      </c>
      <c r="AB65" s="27">
        <f>IF(ISNUMBER(J57),J57,NA())</f>
        <v>0.57022122793934904</v>
      </c>
    </row>
    <row r="66" spans="3:28" ht="11.25" customHeight="1" x14ac:dyDescent="0.2">
      <c r="C66" s="39">
        <v>7602</v>
      </c>
      <c r="D66" s="3" t="s">
        <v>209</v>
      </c>
      <c r="E66"/>
      <c r="F66" s="13">
        <v>8320000</v>
      </c>
      <c r="G66" s="56">
        <v>7856000</v>
      </c>
      <c r="H66" s="13">
        <v>14687000</v>
      </c>
      <c r="I66" s="13">
        <v>14048000</v>
      </c>
      <c r="J66" s="13">
        <v>15715000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54.889804407823704</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5783000</v>
      </c>
      <c r="G69" s="56">
        <v>5474000</v>
      </c>
      <c r="H69" s="13">
        <v>7769000</v>
      </c>
      <c r="I69" s="13">
        <v>7785000</v>
      </c>
      <c r="J69" s="13">
        <v>7447000</v>
      </c>
      <c r="K69" s="4"/>
      <c r="L69" s="4"/>
      <c r="M69" s="4"/>
      <c r="N69"/>
      <c r="O69"/>
      <c r="P69" s="10"/>
      <c r="S69" s="25" t="s">
        <v>341</v>
      </c>
      <c r="T69" s="25">
        <v>4057049</v>
      </c>
      <c r="V69" s="28" t="str">
        <f>"Total Debt -"</f>
        <v>Total Debt -</v>
      </c>
      <c r="X69" s="47">
        <f>F44</f>
        <v>45.110195592176296</v>
      </c>
    </row>
    <row r="70" spans="3:28" ht="11.25" customHeight="1" x14ac:dyDescent="0.2">
      <c r="C70" s="39">
        <v>18630</v>
      </c>
      <c r="D70" s="3" t="s">
        <v>136</v>
      </c>
      <c r="F70" s="13">
        <v>1462000</v>
      </c>
      <c r="G70" s="56">
        <v>1266000</v>
      </c>
      <c r="H70" s="13">
        <v>1432000</v>
      </c>
      <c r="I70" s="13">
        <v>1544000</v>
      </c>
      <c r="J70" s="13">
        <v>1444000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6.2686489607390303</v>
      </c>
      <c r="Y71" s="27">
        <f>IF(ISNUMBER(G52),G52,NA())</f>
        <v>8.5462425037481307</v>
      </c>
      <c r="Z71" s="27">
        <f>IF(ISNUMBER(H52),H52,NA())</f>
        <v>5.1520377060284499</v>
      </c>
      <c r="AA71" s="27">
        <f>IF(ISNUMBER(I52),I52,NA())</f>
        <v>4.9581447963800898</v>
      </c>
      <c r="AB71" s="27">
        <f>IF(ISNUMBER(J52),J52,NA())</f>
        <v>5.20909903011741</v>
      </c>
    </row>
    <row r="72" spans="3:28" ht="11.25" customHeight="1" x14ac:dyDescent="0.2">
      <c r="C72" s="39">
        <v>18632</v>
      </c>
      <c r="D72" s="3" t="s">
        <v>138</v>
      </c>
      <c r="E72" s="5"/>
      <c r="F72" s="13">
        <v>1571000</v>
      </c>
      <c r="G72" s="56">
        <v>1420000</v>
      </c>
      <c r="H72" s="13">
        <v>1985000</v>
      </c>
      <c r="I72" s="13">
        <v>1983000</v>
      </c>
      <c r="J72" s="13">
        <v>1802000</v>
      </c>
      <c r="K72"/>
      <c r="L72"/>
      <c r="M72"/>
      <c r="N72"/>
      <c r="O72"/>
      <c r="P72" s="10"/>
      <c r="S72" s="25" t="s">
        <v>272</v>
      </c>
      <c r="T72" s="25">
        <v>4082886</v>
      </c>
    </row>
    <row r="73" spans="3:28" ht="11.25" customHeight="1" x14ac:dyDescent="0.2">
      <c r="C73" s="39">
        <v>18636</v>
      </c>
      <c r="D73" s="3" t="s">
        <v>139</v>
      </c>
      <c r="F73" s="13">
        <v>1082000</v>
      </c>
      <c r="G73" s="56">
        <v>1022000</v>
      </c>
      <c r="H73" s="13">
        <v>1199000</v>
      </c>
      <c r="I73" s="13">
        <v>1094000</v>
      </c>
      <c r="J73" s="13">
        <v>1008000</v>
      </c>
      <c r="K73"/>
      <c r="L73"/>
      <c r="M73"/>
      <c r="N73"/>
      <c r="O73"/>
      <c r="P73" s="10"/>
      <c r="S73" s="25" t="s">
        <v>397</v>
      </c>
      <c r="T73" s="25">
        <v>4235589</v>
      </c>
    </row>
    <row r="74" spans="3:28" ht="11.25" customHeight="1" x14ac:dyDescent="0.2">
      <c r="C74" s="39">
        <v>18635</v>
      </c>
      <c r="D74" s="3" t="s">
        <v>140</v>
      </c>
      <c r="F74" s="13" t="s">
        <v>320</v>
      </c>
      <c r="G74" s="56" t="s">
        <v>320</v>
      </c>
      <c r="H74" s="13" t="s">
        <v>320</v>
      </c>
      <c r="I74" s="13" t="s">
        <v>320</v>
      </c>
      <c r="J74" s="13" t="s">
        <v>320</v>
      </c>
      <c r="K74"/>
      <c r="L74"/>
      <c r="M74"/>
      <c r="N74"/>
      <c r="O74"/>
      <c r="P74" s="10"/>
      <c r="S74" s="25" t="s">
        <v>289</v>
      </c>
      <c r="T74" s="25">
        <v>4304864</v>
      </c>
    </row>
    <row r="75" spans="3:28" ht="11.25" customHeight="1" x14ac:dyDescent="0.2">
      <c r="C75" s="39">
        <v>18634</v>
      </c>
      <c r="D75" s="3" t="s">
        <v>141</v>
      </c>
      <c r="F75" s="13">
        <v>4322000</v>
      </c>
      <c r="G75" s="56">
        <v>3888000</v>
      </c>
      <c r="H75" s="13">
        <v>4929000</v>
      </c>
      <c r="I75" s="13">
        <v>4933000</v>
      </c>
      <c r="J75" s="13">
        <v>4546000</v>
      </c>
      <c r="K75"/>
      <c r="L75"/>
      <c r="M75"/>
      <c r="N75"/>
      <c r="O75"/>
      <c r="P75" s="10"/>
      <c r="S75" s="25" t="s">
        <v>16</v>
      </c>
      <c r="T75" s="25">
        <v>4056958</v>
      </c>
    </row>
    <row r="76" spans="3:28" ht="11.25" customHeight="1" x14ac:dyDescent="0.2">
      <c r="C76" s="39">
        <v>6200</v>
      </c>
      <c r="D76" s="3" t="s">
        <v>142</v>
      </c>
      <c r="F76" s="13">
        <v>2165000</v>
      </c>
      <c r="G76" s="56">
        <v>2668000</v>
      </c>
      <c r="H76" s="13">
        <v>4429000</v>
      </c>
      <c r="I76" s="13">
        <v>4420000</v>
      </c>
      <c r="J76" s="13">
        <v>3918000</v>
      </c>
      <c r="K76"/>
      <c r="L76"/>
      <c r="M76"/>
      <c r="N76"/>
      <c r="O76"/>
      <c r="P76" s="10"/>
      <c r="S76" s="25" t="s">
        <v>313</v>
      </c>
      <c r="T76" s="25">
        <v>4246977</v>
      </c>
    </row>
    <row r="77" spans="3:28" ht="11.25" customHeight="1" x14ac:dyDescent="0.2">
      <c r="C77" s="39">
        <v>28017</v>
      </c>
      <c r="D77" s="3" t="s">
        <v>151</v>
      </c>
      <c r="E77"/>
      <c r="F77" s="13">
        <v>2597000</v>
      </c>
      <c r="G77" s="56">
        <v>2668000</v>
      </c>
      <c r="H77" s="13">
        <v>4429000</v>
      </c>
      <c r="I77" s="13">
        <v>4420000</v>
      </c>
      <c r="J77" s="13">
        <v>3918000</v>
      </c>
      <c r="K77"/>
      <c r="L77"/>
      <c r="M77"/>
      <c r="N77"/>
      <c r="O77"/>
      <c r="P77" s="10"/>
      <c r="S77" s="25" t="s">
        <v>273</v>
      </c>
      <c r="T77" s="25">
        <v>4142320</v>
      </c>
    </row>
    <row r="78" spans="3:28" ht="11.25" customHeight="1" x14ac:dyDescent="0.2">
      <c r="C78" s="39">
        <v>4424</v>
      </c>
      <c r="D78" s="3" t="s">
        <v>143</v>
      </c>
      <c r="F78" s="13">
        <v>521000</v>
      </c>
      <c r="G78" s="56">
        <v>954000</v>
      </c>
      <c r="H78" s="13">
        <v>2155000</v>
      </c>
      <c r="I78" s="13">
        <v>2285000</v>
      </c>
      <c r="J78" s="13">
        <v>1912000</v>
      </c>
      <c r="K78"/>
      <c r="L78"/>
      <c r="M78"/>
      <c r="N78"/>
      <c r="O78"/>
      <c r="P78" s="10"/>
      <c r="S78" s="25" t="s">
        <v>274</v>
      </c>
      <c r="T78" s="25">
        <v>4237697</v>
      </c>
    </row>
    <row r="79" spans="3:28" ht="11.25" customHeight="1" x14ac:dyDescent="0.2">
      <c r="C79" s="39">
        <v>4427</v>
      </c>
      <c r="D79" s="3" t="s">
        <v>144</v>
      </c>
      <c r="F79" s="13">
        <v>503000</v>
      </c>
      <c r="G79" s="56">
        <v>314000</v>
      </c>
      <c r="H79" s="13">
        <v>409000</v>
      </c>
      <c r="I79" s="13">
        <v>458000</v>
      </c>
      <c r="J79" s="13">
        <v>784000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18000</v>
      </c>
      <c r="G81" s="93">
        <v>640000</v>
      </c>
      <c r="H81" s="92">
        <v>1746000</v>
      </c>
      <c r="I81" s="92">
        <v>1827000</v>
      </c>
      <c r="J81" s="92">
        <v>1128000</v>
      </c>
      <c r="K81"/>
      <c r="L81"/>
      <c r="M81"/>
      <c r="N81"/>
      <c r="O81"/>
      <c r="P81" s="10"/>
      <c r="S81" s="25" t="s">
        <v>276</v>
      </c>
      <c r="T81" s="25">
        <v>4276419</v>
      </c>
    </row>
    <row r="82" spans="3:20" ht="11.25" customHeight="1" x14ac:dyDescent="0.2">
      <c r="C82" s="39">
        <v>833</v>
      </c>
      <c r="D82" s="94" t="s">
        <v>147</v>
      </c>
      <c r="E82" s="95"/>
      <c r="F82" s="96">
        <v>-1480000</v>
      </c>
      <c r="G82" s="97">
        <v>1469000</v>
      </c>
      <c r="H82" s="96">
        <v>1746000</v>
      </c>
      <c r="I82" s="96">
        <v>1827000</v>
      </c>
      <c r="J82" s="96">
        <v>1128000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-1480000</v>
      </c>
      <c r="G84" s="56">
        <v>1469000</v>
      </c>
      <c r="H84" s="13">
        <v>1746000</v>
      </c>
      <c r="I84" s="13">
        <v>1827000</v>
      </c>
      <c r="J84" s="13">
        <v>1128000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5007000</v>
      </c>
      <c r="G87" s="56">
        <v>20900000</v>
      </c>
      <c r="H87" s="13">
        <v>2767000</v>
      </c>
      <c r="I87" s="13">
        <v>2432000</v>
      </c>
      <c r="J87" s="13">
        <v>2294000</v>
      </c>
      <c r="K87"/>
      <c r="L87"/>
      <c r="M87"/>
      <c r="N87"/>
      <c r="O87"/>
      <c r="P87" s="10"/>
      <c r="S87" s="25" t="s">
        <v>21</v>
      </c>
      <c r="T87" s="25">
        <v>4057039</v>
      </c>
    </row>
    <row r="88" spans="3:20" ht="11.25" customHeight="1" x14ac:dyDescent="0.2">
      <c r="C88" s="39">
        <v>18807</v>
      </c>
      <c r="D88" s="3" t="s">
        <v>153</v>
      </c>
      <c r="E88"/>
      <c r="F88" s="13">
        <v>25532000</v>
      </c>
      <c r="G88" s="56">
        <v>24587000</v>
      </c>
      <c r="H88" s="13">
        <v>36578000</v>
      </c>
      <c r="I88" s="13">
        <v>34458000</v>
      </c>
      <c r="J88" s="13">
        <v>33092000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t="s">
        <v>320</v>
      </c>
      <c r="G90" s="56" t="s">
        <v>320</v>
      </c>
      <c r="H90" s="13" t="s">
        <v>320</v>
      </c>
      <c r="I90" s="13" t="s">
        <v>320</v>
      </c>
      <c r="J90" s="13" t="s">
        <v>320</v>
      </c>
      <c r="K90"/>
      <c r="L90"/>
      <c r="M90"/>
      <c r="N90"/>
      <c r="O90"/>
      <c r="P90" s="10"/>
      <c r="S90" s="25" t="s">
        <v>290</v>
      </c>
      <c r="T90" s="25">
        <v>4056937</v>
      </c>
    </row>
    <row r="91" spans="3:20" ht="11.25" customHeight="1" x14ac:dyDescent="0.2">
      <c r="C91" s="39">
        <v>3706</v>
      </c>
      <c r="D91" s="23" t="s">
        <v>156</v>
      </c>
      <c r="E91" s="10"/>
      <c r="F91" s="92">
        <v>1059000</v>
      </c>
      <c r="G91" s="93">
        <v>1067000</v>
      </c>
      <c r="H91" s="92">
        <v>3940000</v>
      </c>
      <c r="I91" s="92">
        <v>3878000</v>
      </c>
      <c r="J91" s="92">
        <v>3955000</v>
      </c>
      <c r="K91"/>
      <c r="L91"/>
      <c r="M91"/>
      <c r="N91"/>
      <c r="O91"/>
      <c r="P91" s="10"/>
      <c r="S91" s="25" t="s">
        <v>23</v>
      </c>
      <c r="T91" s="25">
        <v>4056982</v>
      </c>
    </row>
    <row r="92" spans="3:20" ht="11.25" customHeight="1" x14ac:dyDescent="0.2">
      <c r="C92" s="39">
        <v>220</v>
      </c>
      <c r="D92" s="98" t="s">
        <v>157</v>
      </c>
      <c r="E92" s="95"/>
      <c r="F92" s="96">
        <v>33223000</v>
      </c>
      <c r="G92" s="97">
        <v>48116000</v>
      </c>
      <c r="H92" s="96">
        <v>45680000</v>
      </c>
      <c r="I92" s="96">
        <v>43396000</v>
      </c>
      <c r="J92" s="96">
        <v>41479000</v>
      </c>
      <c r="K92"/>
      <c r="L92"/>
      <c r="M92"/>
      <c r="N92"/>
      <c r="O92"/>
      <c r="P92" s="10"/>
      <c r="S92" s="25" t="s">
        <v>24</v>
      </c>
      <c r="T92" s="25">
        <v>4004172</v>
      </c>
    </row>
    <row r="93" spans="3:20" ht="11.25" customHeight="1" x14ac:dyDescent="0.2">
      <c r="C93" s="39">
        <v>6361</v>
      </c>
      <c r="D93" s="3" t="s">
        <v>158</v>
      </c>
      <c r="E93"/>
      <c r="F93" s="13">
        <v>2323000</v>
      </c>
      <c r="G93" s="56">
        <v>15055000</v>
      </c>
      <c r="H93" s="13">
        <v>4900000</v>
      </c>
      <c r="I93" s="13">
        <v>4563000</v>
      </c>
      <c r="J93" s="13">
        <v>4023000</v>
      </c>
      <c r="K93"/>
      <c r="L93"/>
      <c r="M93"/>
      <c r="N93"/>
      <c r="O93"/>
      <c r="P93" s="10"/>
      <c r="S93" s="25" t="s">
        <v>25</v>
      </c>
      <c r="T93" s="25">
        <v>4000672</v>
      </c>
    </row>
    <row r="94" spans="3:20" ht="11.25" customHeight="1" x14ac:dyDescent="0.2">
      <c r="C94" s="39">
        <v>6148</v>
      </c>
      <c r="D94" s="3" t="s">
        <v>159</v>
      </c>
      <c r="E94"/>
      <c r="F94" s="13">
        <v>10713000</v>
      </c>
      <c r="G94" s="56">
        <v>13685000</v>
      </c>
      <c r="H94" s="13">
        <v>20799000</v>
      </c>
      <c r="I94" s="13">
        <v>20069000</v>
      </c>
      <c r="J94" s="13">
        <v>19847000</v>
      </c>
      <c r="K94"/>
      <c r="L94"/>
      <c r="M94"/>
      <c r="N94"/>
      <c r="O94"/>
      <c r="P94" s="10"/>
      <c r="S94" s="25" t="s">
        <v>26</v>
      </c>
      <c r="T94" s="25">
        <v>4059402</v>
      </c>
    </row>
    <row r="95" spans="3:20" ht="11.25" customHeight="1" x14ac:dyDescent="0.2">
      <c r="C95" s="39">
        <v>18082</v>
      </c>
      <c r="D95" s="3" t="s">
        <v>160</v>
      </c>
      <c r="E95"/>
      <c r="F95" s="13">
        <v>589000</v>
      </c>
      <c r="G95" s="56">
        <v>626000</v>
      </c>
      <c r="H95" s="13">
        <v>619000</v>
      </c>
      <c r="I95" s="13">
        <v>700000</v>
      </c>
      <c r="J95" s="13">
        <v>753000</v>
      </c>
      <c r="K95"/>
      <c r="L95"/>
      <c r="M95"/>
      <c r="N95"/>
      <c r="O95"/>
      <c r="P95" s="10"/>
      <c r="S95" s="25" t="s">
        <v>27</v>
      </c>
      <c r="T95" s="25">
        <v>4057080</v>
      </c>
    </row>
    <row r="96" spans="3:20" ht="11.25" customHeight="1" x14ac:dyDescent="0.2">
      <c r="C96" s="39">
        <v>845</v>
      </c>
      <c r="D96" s="3" t="s">
        <v>174</v>
      </c>
      <c r="E96"/>
      <c r="F96" s="13">
        <v>11278000</v>
      </c>
      <c r="G96" s="56">
        <v>15951000</v>
      </c>
      <c r="H96" s="13">
        <v>23148000</v>
      </c>
      <c r="I96" s="13">
        <v>22029000</v>
      </c>
      <c r="J96" s="13">
        <v>21275000</v>
      </c>
      <c r="K96"/>
      <c r="L96"/>
      <c r="M96"/>
      <c r="N96"/>
      <c r="O96"/>
      <c r="P96" s="10"/>
      <c r="S96" s="25" t="s">
        <v>28</v>
      </c>
      <c r="T96" s="25">
        <v>4057041</v>
      </c>
    </row>
    <row r="97" spans="3:20" ht="11.25" customHeight="1" x14ac:dyDescent="0.2">
      <c r="C97" s="39">
        <v>49691</v>
      </c>
      <c r="D97" s="32" t="s">
        <v>193</v>
      </c>
      <c r="E97"/>
      <c r="F97" s="13">
        <v>13723000</v>
      </c>
      <c r="G97" s="56">
        <v>13373000</v>
      </c>
      <c r="H97" s="13">
        <v>12991000</v>
      </c>
      <c r="I97" s="13">
        <v>11657000</v>
      </c>
      <c r="J97" s="13">
        <v>10761000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13723000</v>
      </c>
      <c r="G99" s="97">
        <v>13373000</v>
      </c>
      <c r="H99" s="96">
        <v>12991000</v>
      </c>
      <c r="I99" s="96">
        <v>11657000</v>
      </c>
      <c r="J99" s="96">
        <v>10761000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25001000</v>
      </c>
      <c r="G101" s="56">
        <v>29324000</v>
      </c>
      <c r="H101" s="13">
        <v>36139000</v>
      </c>
      <c r="I101" s="13">
        <v>33686000</v>
      </c>
      <c r="J101" s="13">
        <v>32036000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2270000</v>
      </c>
      <c r="G104" s="56">
        <v>2746000</v>
      </c>
      <c r="H104" s="13">
        <v>2427000</v>
      </c>
      <c r="I104" s="13">
        <v>2821000</v>
      </c>
      <c r="J104" s="13">
        <v>2461000</v>
      </c>
      <c r="K104"/>
      <c r="L104"/>
      <c r="M104"/>
      <c r="N104"/>
      <c r="O104"/>
      <c r="P104" s="10"/>
      <c r="S104" s="25" t="s">
        <v>411</v>
      </c>
      <c r="T104" s="25">
        <v>4057043</v>
      </c>
    </row>
    <row r="105" spans="3:20" ht="11.25" customHeight="1" x14ac:dyDescent="0.2">
      <c r="C105" s="39">
        <v>4993</v>
      </c>
      <c r="D105" s="3" t="s">
        <v>169</v>
      </c>
      <c r="E105"/>
      <c r="F105" s="13">
        <v>7957000</v>
      </c>
      <c r="G105" s="56">
        <v>-3258000</v>
      </c>
      <c r="H105" s="13">
        <v>-3080000</v>
      </c>
      <c r="I105" s="13">
        <v>-3361000</v>
      </c>
      <c r="J105" s="13">
        <v>-3161000</v>
      </c>
      <c r="K105"/>
      <c r="L105"/>
      <c r="M105"/>
      <c r="N105"/>
      <c r="O105"/>
      <c r="P105" s="10"/>
      <c r="S105" s="25" t="s">
        <v>262</v>
      </c>
      <c r="T105" s="25">
        <v>4057083</v>
      </c>
    </row>
    <row r="106" spans="3:20" ht="11.25" customHeight="1" x14ac:dyDescent="0.2">
      <c r="C106" s="39">
        <v>4992</v>
      </c>
      <c r="D106" s="3" t="s">
        <v>170</v>
      </c>
      <c r="E106"/>
      <c r="F106" s="13">
        <v>-7390000</v>
      </c>
      <c r="G106" s="56">
        <v>386000</v>
      </c>
      <c r="H106" s="13">
        <v>836000</v>
      </c>
      <c r="I106" s="13">
        <v>690000</v>
      </c>
      <c r="J106" s="13">
        <v>824000</v>
      </c>
      <c r="K106"/>
      <c r="L106"/>
      <c r="M106"/>
      <c r="N106"/>
      <c r="O106"/>
      <c r="P106" s="10"/>
      <c r="S106" s="25" t="s">
        <v>33</v>
      </c>
      <c r="T106" s="25">
        <v>4057044</v>
      </c>
    </row>
    <row r="107" spans="3:20" ht="11.25" customHeight="1" x14ac:dyDescent="0.2">
      <c r="C107" s="39">
        <v>4994</v>
      </c>
      <c r="D107" s="3" t="s">
        <v>171</v>
      </c>
      <c r="E107"/>
      <c r="F107" s="13">
        <v>8000</v>
      </c>
      <c r="G107" s="56">
        <v>17000</v>
      </c>
      <c r="H107" s="13">
        <v>10000</v>
      </c>
      <c r="I107" s="13">
        <v>-18000</v>
      </c>
      <c r="J107" s="13">
        <v>15000</v>
      </c>
      <c r="K107"/>
      <c r="L107"/>
      <c r="M107"/>
      <c r="N107"/>
      <c r="O107"/>
      <c r="P107" s="10"/>
      <c r="S107" s="25" t="s">
        <v>263</v>
      </c>
      <c r="T107" s="25">
        <v>4057126</v>
      </c>
    </row>
    <row r="108" spans="3:20" ht="11.25" customHeight="1" x14ac:dyDescent="0.2">
      <c r="C108" s="39">
        <v>4995</v>
      </c>
      <c r="D108" s="3" t="s">
        <v>172</v>
      </c>
      <c r="E108"/>
      <c r="F108" s="13">
        <v>2845000</v>
      </c>
      <c r="G108" s="56">
        <v>-109000</v>
      </c>
      <c r="H108" s="13">
        <v>193000</v>
      </c>
      <c r="I108" s="13">
        <v>132000</v>
      </c>
      <c r="J108" s="13">
        <v>139000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-3.7143816213401299</v>
      </c>
      <c r="G111" s="55">
        <v>3.13102786806629</v>
      </c>
      <c r="H111" s="14">
        <v>3.9265072975464999</v>
      </c>
      <c r="I111" s="14">
        <v>4.28125778057675</v>
      </c>
      <c r="J111" s="14">
        <v>2.8261291676322999</v>
      </c>
      <c r="K111"/>
      <c r="L111"/>
      <c r="M111"/>
      <c r="N111"/>
      <c r="O111"/>
      <c r="P111" s="10"/>
      <c r="S111" s="25" t="s">
        <v>292</v>
      </c>
      <c r="T111" s="25">
        <v>4062444</v>
      </c>
    </row>
    <row r="112" spans="3:20" ht="11.25" customHeight="1" x14ac:dyDescent="0.2">
      <c r="C112" s="39">
        <v>284</v>
      </c>
      <c r="D112" s="3" t="s">
        <v>167</v>
      </c>
      <c r="E112"/>
      <c r="F112" s="14">
        <v>-10.8365367014461</v>
      </c>
      <c r="G112" s="55">
        <v>11.0548793106692</v>
      </c>
      <c r="H112" s="14">
        <v>14.4354188627767</v>
      </c>
      <c r="I112" s="14">
        <v>16.094080338266401</v>
      </c>
      <c r="J112" s="14">
        <v>10.840681386799901</v>
      </c>
      <c r="K112"/>
      <c r="L112"/>
      <c r="M112"/>
      <c r="N112"/>
      <c r="O112"/>
      <c r="P112" s="10"/>
      <c r="S112" s="25" t="s">
        <v>36</v>
      </c>
      <c r="T112" s="25">
        <v>4057103</v>
      </c>
    </row>
    <row r="113" spans="2:20" ht="11.25" customHeight="1" x14ac:dyDescent="0.2">
      <c r="C113" s="39">
        <v>18791</v>
      </c>
      <c r="D113" s="76" t="s">
        <v>173</v>
      </c>
      <c r="E113" s="61"/>
      <c r="F113" s="100">
        <v>-5.4353564427795602</v>
      </c>
      <c r="G113" s="101">
        <v>4.0704219010311098</v>
      </c>
      <c r="H113" s="100">
        <v>5.0009129673587296</v>
      </c>
      <c r="I113" s="100">
        <v>5.4919289385877903</v>
      </c>
      <c r="J113" s="100">
        <v>3.6606143211799602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3706E430-B29B-4CE1-8C32-30A3635CFA8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231F9-57D3-46D9-8B76-FBB0CBE6B00C}">
  <sheetPr codeName="Sheet32">
    <outlinePr summaryRight="0"/>
    <pageSetUpPr autoPageBreaks="0"/>
  </sheetPr>
  <dimension ref="A1:AB460"/>
  <sheetViews>
    <sheetView showGridLines="0" topLeftCell="A4" zoomScaleNormal="100" workbookViewId="0">
      <selection activeCell="I29" sqref="I29"/>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99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Public Service Enterprise Group Incorporated</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_xll.SNL.Clients.Office.Excel.Functions.SNLTable(1,PEG!F20:G20,PEG!C24:C35,PEG!F21:G21,,"Options:Curr=USD,Mag=SNLstandard,ConvMethod=SNLrecommended")</f>
        <v>SNLTable</v>
      </c>
      <c r="D20" s="10"/>
      <c r="E20" s="10"/>
      <c r="F20" s="22">
        <f>VLOOKUP(V40,S:T,2,FALSE)</f>
        <v>4050911</v>
      </c>
      <c r="G20" s="51">
        <f>F20</f>
        <v>4050911</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374</v>
      </c>
      <c r="H24" s="129"/>
      <c r="I24"/>
      <c r="J24"/>
      <c r="K24"/>
      <c r="L24"/>
      <c r="M24"/>
      <c r="N24"/>
      <c r="O24"/>
      <c r="P24" s="10"/>
      <c r="V24" t="str">
        <f>SUBSTITUTE(Company_Name,"&amp;","&amp;amp;")</f>
        <v>Public Service Enterprise Group Incorporated</v>
      </c>
    </row>
    <row r="25" spans="3:27" ht="11.25" customHeight="1" x14ac:dyDescent="0.2">
      <c r="C25" s="39">
        <v>44942</v>
      </c>
      <c r="D25" s="23" t="s">
        <v>127</v>
      </c>
      <c r="E25" s="10"/>
      <c r="F25" s="74" t="s">
        <v>374</v>
      </c>
      <c r="G25" s="75" t="s">
        <v>374</v>
      </c>
      <c r="H25" s="129"/>
      <c r="I25"/>
      <c r="J25"/>
      <c r="K25"/>
      <c r="L25"/>
      <c r="M25"/>
      <c r="N25"/>
      <c r="O25"/>
      <c r="P25" s="10"/>
    </row>
    <row r="26" spans="3:27" ht="11.25" customHeight="1" x14ac:dyDescent="0.2">
      <c r="C26" s="39">
        <v>44944</v>
      </c>
      <c r="D26" s="76" t="s">
        <v>126</v>
      </c>
      <c r="E26" s="61"/>
      <c r="F26" s="77">
        <v>42129</v>
      </c>
      <c r="G26" s="78"/>
      <c r="H26" s="130"/>
      <c r="I26" s="10"/>
      <c r="J26"/>
      <c r="K26"/>
      <c r="L26"/>
      <c r="M26"/>
      <c r="N26" s="4"/>
      <c r="O26" s="4"/>
      <c r="P26" s="44"/>
      <c r="Q26" s="44"/>
    </row>
    <row r="27" spans="3:27" ht="11.25" customHeight="1" x14ac:dyDescent="0.2">
      <c r="C27" s="39">
        <v>44949</v>
      </c>
      <c r="D27" s="2" t="s">
        <v>131</v>
      </c>
      <c r="E27"/>
      <c r="F27" s="24" t="s">
        <v>381</v>
      </c>
      <c r="G27" s="52" t="s">
        <v>380</v>
      </c>
      <c r="H27" s="129"/>
      <c r="I27"/>
      <c r="J27"/>
      <c r="K27"/>
      <c r="L27"/>
      <c r="M27"/>
      <c r="N27"/>
      <c r="O27"/>
      <c r="P27" s="10"/>
    </row>
    <row r="28" spans="3:27" ht="11.25" customHeight="1" x14ac:dyDescent="0.2">
      <c r="C28" s="39">
        <v>44950</v>
      </c>
      <c r="D28" s="3" t="s">
        <v>127</v>
      </c>
      <c r="E28"/>
      <c r="F28" s="24" t="s">
        <v>383</v>
      </c>
      <c r="G28" s="52" t="s">
        <v>375</v>
      </c>
      <c r="H28" s="129"/>
      <c r="I28"/>
      <c r="J28"/>
      <c r="K28"/>
      <c r="L28"/>
      <c r="M28"/>
      <c r="N28"/>
      <c r="O28"/>
      <c r="P28" s="10"/>
    </row>
    <row r="29" spans="3:27" ht="11.25" customHeight="1" x14ac:dyDescent="0.2">
      <c r="C29" s="48">
        <v>44952</v>
      </c>
      <c r="D29" s="76" t="s">
        <v>126</v>
      </c>
      <c r="E29" s="61"/>
      <c r="F29" s="77">
        <v>42677</v>
      </c>
      <c r="G29" s="78">
        <v>44477</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39255</v>
      </c>
      <c r="G35" s="53">
        <v>44477</v>
      </c>
      <c r="H35" s="130"/>
      <c r="I35" s="10"/>
      <c r="J35"/>
      <c r="K35"/>
      <c r="L35"/>
      <c r="M35"/>
      <c r="N35"/>
      <c r="O35"/>
      <c r="P35" s="10"/>
    </row>
    <row r="36" spans="3:24" ht="11.25" hidden="1" customHeight="1" outlineLevel="1" x14ac:dyDescent="0.2">
      <c r="C36" s="12" t="str">
        <f>_xll.SNL.Clients.Office.Excel.Functions.SNLTable(1,PEG!F36:J36,PEG!C41:C113,PEG!F37:J37,,"Options:Curr=USD,Mag=SNLstandard,ConvMethod=SNLrecommended")</f>
        <v>SNLTable</v>
      </c>
      <c r="E36"/>
      <c r="F36" s="11">
        <f>F20</f>
        <v>4050911</v>
      </c>
      <c r="G36" s="54">
        <f>F20</f>
        <v>4050911</v>
      </c>
      <c r="H36" s="11">
        <f>F20</f>
        <v>4050911</v>
      </c>
      <c r="I36" s="11">
        <f>F20</f>
        <v>4050911</v>
      </c>
      <c r="J36" s="11">
        <f>F20</f>
        <v>4050911</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Public Service Enterprise Group Incorporated</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42.340175953079203</v>
      </c>
      <c r="G42" s="55">
        <v>47.694924357711898</v>
      </c>
      <c r="H42" s="31">
        <v>47.7228161174015</v>
      </c>
      <c r="I42" s="14">
        <v>48.156087757494603</v>
      </c>
      <c r="J42" s="14">
        <v>50.427910703230303</v>
      </c>
      <c r="K42"/>
      <c r="L42"/>
      <c r="M42"/>
      <c r="N42"/>
      <c r="O42"/>
      <c r="P42" s="10"/>
      <c r="S42" s="25" t="s">
        <v>336</v>
      </c>
      <c r="T42" s="25">
        <v>4056935</v>
      </c>
      <c r="V42" s="8" t="str">
        <f>_xll.SNL.Clients.Office.Excel.Functions.SNLTable(1,PEG!X42,PEG!W48:W56,PEG!X43,,"Options:Curr=USD,Mag=SNLstandard,ConvMethod=SNLrecommended")</f>
        <v>SNLTable</v>
      </c>
      <c r="W42" s="3"/>
      <c r="X42" s="7">
        <f>F36</f>
        <v>4050911</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57.659824046920797</v>
      </c>
      <c r="G44" s="55">
        <v>52.305075642288102</v>
      </c>
      <c r="H44" s="31">
        <v>52.2771838825985</v>
      </c>
      <c r="I44" s="14">
        <v>51.843912242505397</v>
      </c>
      <c r="J44" s="14">
        <v>49.572089296769697</v>
      </c>
      <c r="K44"/>
      <c r="L44"/>
      <c r="M44"/>
      <c r="N44"/>
      <c r="O44"/>
      <c r="P44" s="10"/>
      <c r="S44" s="25" t="s">
        <v>409</v>
      </c>
      <c r="T44" s="25">
        <v>4024697</v>
      </c>
      <c r="V44" s="3"/>
      <c r="W44" s="3"/>
      <c r="X44" s="7">
        <v>1</v>
      </c>
    </row>
    <row r="45" spans="3:24" ht="11.25" customHeight="1" x14ac:dyDescent="0.2">
      <c r="C45" s="39">
        <v>18861</v>
      </c>
      <c r="D45" s="3" t="s">
        <v>164</v>
      </c>
      <c r="E45"/>
      <c r="F45" s="14">
        <v>45.190615835777102</v>
      </c>
      <c r="G45" s="55">
        <v>44.006803330051</v>
      </c>
      <c r="H45" s="31">
        <v>44.329179581251204</v>
      </c>
      <c r="I45" s="14">
        <v>44.106514821637901</v>
      </c>
      <c r="J45" s="14">
        <v>43.952802359882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-1.421926910299</v>
      </c>
      <c r="G47" s="55">
        <v>3.5748031496063</v>
      </c>
      <c r="H47" s="14">
        <v>3.1440129449838201</v>
      </c>
      <c r="I47" s="14">
        <v>4.1109123434704804</v>
      </c>
      <c r="J47" s="14">
        <v>2.9403292181070002</v>
      </c>
      <c r="K47"/>
      <c r="L47"/>
      <c r="M47"/>
      <c r="N47"/>
      <c r="O47"/>
      <c r="P47" s="10"/>
      <c r="S47" s="25" t="s">
        <v>216</v>
      </c>
      <c r="T47" s="25">
        <v>4056955</v>
      </c>
      <c r="V47" s="3"/>
      <c r="W47" s="3"/>
      <c r="X47" s="7"/>
    </row>
    <row r="48" spans="3:24" ht="11.25" customHeight="1" x14ac:dyDescent="0.2">
      <c r="C48" s="39">
        <v>18778</v>
      </c>
      <c r="D48" s="3" t="s">
        <v>198</v>
      </c>
      <c r="E48"/>
      <c r="F48" s="14">
        <v>-1.421926910299</v>
      </c>
      <c r="G48" s="55">
        <v>3.5748031496063</v>
      </c>
      <c r="H48" s="14">
        <v>3.1440129449838201</v>
      </c>
      <c r="I48" s="14">
        <v>4.1109123434704804</v>
      </c>
      <c r="J48" s="14">
        <v>2.9403292181070002</v>
      </c>
      <c r="K48" s="4"/>
      <c r="L48" s="4"/>
      <c r="M48" s="4"/>
      <c r="N48" s="4"/>
      <c r="O48" s="4"/>
      <c r="P48" s="44"/>
      <c r="Q48" s="44"/>
      <c r="S48" s="25" t="s">
        <v>5</v>
      </c>
      <c r="T48" s="25">
        <v>4022309</v>
      </c>
      <c r="V48" s="17" t="s">
        <v>175</v>
      </c>
      <c r="W48" s="114">
        <v>7597</v>
      </c>
      <c r="X48" s="20">
        <v>4219000</v>
      </c>
    </row>
    <row r="49" spans="3:28" ht="11.25" customHeight="1" x14ac:dyDescent="0.2">
      <c r="C49" s="39">
        <v>7270</v>
      </c>
      <c r="D49" s="3" t="s">
        <v>149</v>
      </c>
      <c r="E49"/>
      <c r="F49" s="14">
        <v>1.54991243432574</v>
      </c>
      <c r="G49" s="55">
        <v>7.2833333333333297</v>
      </c>
      <c r="H49" s="14">
        <v>6.9332161687170499</v>
      </c>
      <c r="I49" s="14">
        <v>7.7226890756302504</v>
      </c>
      <c r="J49" s="14">
        <v>9.8312020460358092</v>
      </c>
      <c r="K49"/>
      <c r="L49"/>
      <c r="M49"/>
      <c r="N49"/>
      <c r="O49"/>
      <c r="P49" s="10"/>
      <c r="S49" s="25" t="s">
        <v>6</v>
      </c>
      <c r="T49" s="25">
        <v>4057038</v>
      </c>
      <c r="V49" s="17" t="s">
        <v>176</v>
      </c>
      <c r="W49" s="114">
        <v>7598</v>
      </c>
      <c r="X49" s="20">
        <v>1575000</v>
      </c>
    </row>
    <row r="50" spans="3:28" ht="11.25" customHeight="1" x14ac:dyDescent="0.2">
      <c r="C50" s="39">
        <v>11512</v>
      </c>
      <c r="D50" s="3" t="s">
        <v>199</v>
      </c>
      <c r="E50"/>
      <c r="F50" s="14">
        <v>6.6900175131348503</v>
      </c>
      <c r="G50" s="55">
        <v>7.0733333333333297</v>
      </c>
      <c r="H50" s="14">
        <v>7.6397188049209097</v>
      </c>
      <c r="I50" s="14">
        <v>7.6092436974789903</v>
      </c>
      <c r="J50" s="14">
        <v>9.8618925831202002</v>
      </c>
      <c r="K50"/>
      <c r="L50"/>
      <c r="M50"/>
      <c r="N50"/>
      <c r="O50"/>
      <c r="P50" s="10"/>
      <c r="S50" s="25" t="s">
        <v>270</v>
      </c>
      <c r="T50" s="25">
        <v>4135391</v>
      </c>
      <c r="V50" s="18" t="s">
        <v>177</v>
      </c>
      <c r="W50" s="115">
        <v>7599</v>
      </c>
      <c r="X50" s="20">
        <v>1500000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900000</v>
      </c>
    </row>
    <row r="52" spans="3:28" ht="11.25" customHeight="1" x14ac:dyDescent="0.2">
      <c r="C52" s="39">
        <v>18788</v>
      </c>
      <c r="D52" s="3" t="s">
        <v>211</v>
      </c>
      <c r="E52"/>
      <c r="F52" s="14">
        <v>20.792231638418102</v>
      </c>
      <c r="G52" s="55">
        <v>3.9249427917620099</v>
      </c>
      <c r="H52" s="14">
        <v>4.0386882129277604</v>
      </c>
      <c r="I52" s="14">
        <v>3.8981909684439602</v>
      </c>
      <c r="J52" s="14">
        <v>3.2296436004162299</v>
      </c>
      <c r="K52"/>
      <c r="L52"/>
      <c r="M52"/>
      <c r="N52"/>
      <c r="O52"/>
      <c r="P52" s="10"/>
      <c r="S52" s="25" t="s">
        <v>7</v>
      </c>
      <c r="T52" s="25">
        <v>4007308</v>
      </c>
      <c r="V52" s="19" t="s">
        <v>179</v>
      </c>
      <c r="W52" s="114">
        <v>7601</v>
      </c>
      <c r="X52" s="20">
        <v>875000</v>
      </c>
    </row>
    <row r="53" spans="3:28" ht="11.25" customHeight="1" x14ac:dyDescent="0.2">
      <c r="C53" s="39">
        <v>18794</v>
      </c>
      <c r="D53" s="3" t="s">
        <v>200</v>
      </c>
      <c r="E53"/>
      <c r="F53" s="14">
        <v>6.0192644483362496</v>
      </c>
      <c r="G53" s="55">
        <v>5.7383333333333297</v>
      </c>
      <c r="H53" s="14">
        <v>6.5465729349736401</v>
      </c>
      <c r="I53" s="14">
        <v>7.7752100840336098</v>
      </c>
      <c r="J53" s="14">
        <v>9.5649999999999995</v>
      </c>
      <c r="K53"/>
      <c r="L53"/>
      <c r="M53"/>
      <c r="N53"/>
      <c r="O53"/>
      <c r="P53" s="10"/>
      <c r="S53" s="25" t="s">
        <v>218</v>
      </c>
      <c r="T53" s="25">
        <v>4272394</v>
      </c>
      <c r="V53" s="17" t="s">
        <v>180</v>
      </c>
      <c r="W53" s="114">
        <v>7602</v>
      </c>
      <c r="X53" s="20">
        <v>10486000</v>
      </c>
    </row>
    <row r="54" spans="3:28" ht="11.25" customHeight="1" x14ac:dyDescent="0.2">
      <c r="C54" s="39">
        <v>18792</v>
      </c>
      <c r="D54" s="3" t="s">
        <v>201</v>
      </c>
      <c r="E54"/>
      <c r="F54" s="14">
        <v>15.4066667119538</v>
      </c>
      <c r="G54" s="55">
        <v>16.371268656716399</v>
      </c>
      <c r="H54" s="14">
        <v>19.500866931845799</v>
      </c>
      <c r="I54" s="14">
        <v>21.926411835517001</v>
      </c>
      <c r="J54" s="14">
        <v>26.903481745504301</v>
      </c>
      <c r="K54"/>
      <c r="L54"/>
      <c r="M54"/>
      <c r="N54"/>
      <c r="O54"/>
      <c r="P54" s="10"/>
      <c r="S54" s="25" t="s">
        <v>8</v>
      </c>
      <c r="T54" s="25">
        <v>4006321</v>
      </c>
      <c r="V54" s="26" t="s">
        <v>184</v>
      </c>
      <c r="W54" s="116"/>
      <c r="X54" s="20"/>
    </row>
    <row r="55" spans="3:28" ht="11.25" customHeight="1" x14ac:dyDescent="0.2">
      <c r="C55" s="39">
        <v>11576</v>
      </c>
      <c r="D55" s="3" t="s">
        <v>202</v>
      </c>
      <c r="E55"/>
      <c r="F55" s="14">
        <v>4.0402802101576203</v>
      </c>
      <c r="G55" s="55">
        <v>6.17</v>
      </c>
      <c r="H55" s="14">
        <v>6.9384885764499096</v>
      </c>
      <c r="I55" s="14">
        <v>7.1197478991596599</v>
      </c>
      <c r="J55" s="14">
        <v>9.3401534526854206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99</v>
      </c>
    </row>
    <row r="57" spans="3:28" ht="11.25" customHeight="1" x14ac:dyDescent="0.2">
      <c r="C57" s="39">
        <v>6419</v>
      </c>
      <c r="D57" s="3" t="s">
        <v>165</v>
      </c>
      <c r="E57"/>
      <c r="F57" s="14">
        <v>0.88376696832579205</v>
      </c>
      <c r="G57" s="55">
        <v>0.65737051792828705</v>
      </c>
      <c r="H57" s="14">
        <v>0.64018228650683595</v>
      </c>
      <c r="I57" s="14">
        <v>0.71063829787234001</v>
      </c>
      <c r="J57" s="14">
        <v>0.794625719769674</v>
      </c>
      <c r="K57"/>
      <c r="L57"/>
      <c r="M57"/>
      <c r="N57"/>
      <c r="O57"/>
      <c r="P57" s="10"/>
      <c r="S57" s="25" t="s">
        <v>339</v>
      </c>
      <c r="T57" s="25">
        <v>4963960</v>
      </c>
    </row>
    <row r="58" spans="3:28" ht="11.25" customHeight="1" x14ac:dyDescent="0.2">
      <c r="C58" s="39">
        <v>4963</v>
      </c>
      <c r="D58" s="3" t="s">
        <v>203</v>
      </c>
      <c r="E58"/>
      <c r="F58" s="14">
        <v>1.36182296716997</v>
      </c>
      <c r="G58" s="55">
        <v>1.0966591591591599</v>
      </c>
      <c r="H58" s="14">
        <v>1.0954337596924899</v>
      </c>
      <c r="I58" s="14">
        <v>1.07658064964874</v>
      </c>
      <c r="J58" s="14">
        <v>0.983028814905756</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4219000</v>
      </c>
      <c r="G61" s="56">
        <v>2747000</v>
      </c>
      <c r="H61" s="13">
        <v>2480000</v>
      </c>
      <c r="I61" s="13">
        <v>2310000</v>
      </c>
      <c r="J61" s="13">
        <v>1543000</v>
      </c>
      <c r="K61"/>
      <c r="L61"/>
      <c r="M61"/>
      <c r="N61"/>
      <c r="O61"/>
      <c r="P61" s="10"/>
      <c r="S61" s="25" t="s">
        <v>410</v>
      </c>
      <c r="T61" s="25">
        <v>4086899</v>
      </c>
      <c r="V61" s="28" t="s">
        <v>149</v>
      </c>
      <c r="X61" s="27">
        <f>IF(ISNUMBER(F49),F49,NA())</f>
        <v>1.54991243432574</v>
      </c>
      <c r="Y61" s="27">
        <f>IF(ISNUMBER(G49),G49,NA())</f>
        <v>7.2833333333333297</v>
      </c>
      <c r="Z61" s="27">
        <f>IF(ISNUMBER(H49),H49,NA())</f>
        <v>6.9332161687170499</v>
      </c>
      <c r="AA61" s="27">
        <f>IF(ISNUMBER(I49),I49,NA())</f>
        <v>7.7226890756302504</v>
      </c>
      <c r="AB61" s="27">
        <f>IF(ISNUMBER(J49),J49,NA())</f>
        <v>9.8312020460358092</v>
      </c>
    </row>
    <row r="62" spans="3:28" ht="11.25" customHeight="1" x14ac:dyDescent="0.2">
      <c r="C62" s="39">
        <v>7598</v>
      </c>
      <c r="D62" s="3" t="s">
        <v>205</v>
      </c>
      <c r="E62"/>
      <c r="F62" s="13">
        <v>1575000</v>
      </c>
      <c r="G62" s="56">
        <v>744000</v>
      </c>
      <c r="H62" s="13">
        <v>1684000</v>
      </c>
      <c r="I62" s="13">
        <v>1365000</v>
      </c>
      <c r="J62" s="13">
        <v>1644000</v>
      </c>
      <c r="K62"/>
      <c r="L62"/>
      <c r="M62"/>
      <c r="N62"/>
      <c r="O62"/>
      <c r="P62" s="10"/>
      <c r="S62" s="25" t="s">
        <v>11</v>
      </c>
      <c r="T62" s="25">
        <v>4056975</v>
      </c>
      <c r="V62" s="118" t="s">
        <v>188</v>
      </c>
    </row>
    <row r="63" spans="3:28" ht="11.25" customHeight="1" x14ac:dyDescent="0.2">
      <c r="C63" s="39">
        <v>7599</v>
      </c>
      <c r="D63" s="3" t="s">
        <v>206</v>
      </c>
      <c r="E63"/>
      <c r="F63" s="13">
        <v>1500000</v>
      </c>
      <c r="G63" s="56">
        <v>1775000</v>
      </c>
      <c r="H63" s="13">
        <v>744000</v>
      </c>
      <c r="I63" s="13">
        <v>1684000</v>
      </c>
      <c r="J63" s="13">
        <v>665000</v>
      </c>
      <c r="K63"/>
      <c r="L63"/>
      <c r="M63"/>
      <c r="N63"/>
      <c r="O63"/>
      <c r="P63" s="10"/>
      <c r="S63" s="25" t="s">
        <v>271</v>
      </c>
      <c r="T63" s="25">
        <v>4098671</v>
      </c>
      <c r="V63" s="28" t="s">
        <v>189</v>
      </c>
    </row>
    <row r="64" spans="3:28" ht="11.25" customHeight="1" x14ac:dyDescent="0.2">
      <c r="C64" s="39">
        <v>7600</v>
      </c>
      <c r="D64" s="3" t="s">
        <v>207</v>
      </c>
      <c r="E64"/>
      <c r="F64" s="13">
        <v>900000</v>
      </c>
      <c r="G64" s="56">
        <v>1500000</v>
      </c>
      <c r="H64" s="13">
        <v>1775000</v>
      </c>
      <c r="I64" s="13">
        <v>700000</v>
      </c>
      <c r="J64" s="13">
        <v>1684000</v>
      </c>
      <c r="K64"/>
      <c r="L64"/>
      <c r="M64"/>
      <c r="N64"/>
      <c r="O64"/>
      <c r="P64" s="10"/>
      <c r="S64" s="25" t="s">
        <v>396</v>
      </c>
      <c r="T64" s="25">
        <v>4545218</v>
      </c>
      <c r="V64" s="28" t="s">
        <v>190</v>
      </c>
    </row>
    <row r="65" spans="3:28" ht="11.25" customHeight="1" x14ac:dyDescent="0.2">
      <c r="C65" s="39">
        <v>7601</v>
      </c>
      <c r="D65" s="3" t="s">
        <v>208</v>
      </c>
      <c r="E65"/>
      <c r="F65" s="13">
        <v>875000</v>
      </c>
      <c r="G65" s="56">
        <v>900000</v>
      </c>
      <c r="H65" s="13">
        <v>1500000</v>
      </c>
      <c r="I65" s="13">
        <v>1775000</v>
      </c>
      <c r="J65" s="13">
        <v>700000</v>
      </c>
      <c r="K65"/>
      <c r="L65"/>
      <c r="M65"/>
      <c r="N65"/>
      <c r="O65"/>
      <c r="P65" s="10"/>
      <c r="S65" s="25" t="s">
        <v>219</v>
      </c>
      <c r="T65" s="25">
        <v>4057157</v>
      </c>
      <c r="V65" s="28" t="s">
        <v>165</v>
      </c>
      <c r="X65" s="27">
        <f>IF(ISNUMBER(F57),F57,NA())</f>
        <v>0.88376696832579205</v>
      </c>
      <c r="Y65" s="27">
        <f>IF(ISNUMBER(G57),G57,NA())</f>
        <v>0.65737051792828705</v>
      </c>
      <c r="Z65" s="27">
        <f>IF(ISNUMBER(H57),H57,NA())</f>
        <v>0.64018228650683595</v>
      </c>
      <c r="AA65" s="27">
        <f>IF(ISNUMBER(I57),I57,NA())</f>
        <v>0.71063829787234001</v>
      </c>
      <c r="AB65" s="27">
        <f>IF(ISNUMBER(J57),J57,NA())</f>
        <v>0.794625719769674</v>
      </c>
    </row>
    <row r="66" spans="3:28" ht="11.25" customHeight="1" x14ac:dyDescent="0.2">
      <c r="C66" s="39">
        <v>7602</v>
      </c>
      <c r="D66" s="3" t="s">
        <v>209</v>
      </c>
      <c r="E66"/>
      <c r="F66" s="13">
        <v>10486000</v>
      </c>
      <c r="G66" s="56">
        <v>9690000</v>
      </c>
      <c r="H66" s="13">
        <v>8040000</v>
      </c>
      <c r="I66" s="13">
        <v>7644000</v>
      </c>
      <c r="J66" s="13">
        <v>7376000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42.340175953079203</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9722000</v>
      </c>
      <c r="G69" s="56">
        <v>9603000</v>
      </c>
      <c r="H69" s="13">
        <v>10076000</v>
      </c>
      <c r="I69" s="13">
        <v>9696000</v>
      </c>
      <c r="J69" s="13">
        <v>9094000</v>
      </c>
      <c r="K69" s="4"/>
      <c r="L69" s="4"/>
      <c r="M69" s="4"/>
      <c r="N69"/>
      <c r="O69"/>
      <c r="P69" s="10"/>
      <c r="S69" s="25" t="s">
        <v>341</v>
      </c>
      <c r="T69" s="25">
        <v>4057049</v>
      </c>
      <c r="V69" s="28" t="str">
        <f>"Total Debt -"</f>
        <v>Total Debt -</v>
      </c>
      <c r="X69" s="47">
        <f>F44</f>
        <v>57.659824046920797</v>
      </c>
    </row>
    <row r="70" spans="3:28" ht="11.25" customHeight="1" x14ac:dyDescent="0.2">
      <c r="C70" s="39">
        <v>18630</v>
      </c>
      <c r="D70" s="3" t="s">
        <v>136</v>
      </c>
      <c r="F70" s="13" t="s">
        <v>320</v>
      </c>
      <c r="G70" s="56" t="s">
        <v>320</v>
      </c>
      <c r="H70" s="13" t="s">
        <v>320</v>
      </c>
      <c r="I70" s="13" t="s">
        <v>320</v>
      </c>
      <c r="J70" s="13" t="s">
        <v>320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20.792231638418102</v>
      </c>
      <c r="Y71" s="27">
        <f>IF(ISNUMBER(G52),G52,NA())</f>
        <v>3.9249427917620099</v>
      </c>
      <c r="Z71" s="27">
        <f>IF(ISNUMBER(H52),H52,NA())</f>
        <v>4.0386882129277604</v>
      </c>
      <c r="AA71" s="27">
        <f>IF(ISNUMBER(I52),I52,NA())</f>
        <v>3.8981909684439602</v>
      </c>
      <c r="AB71" s="27">
        <f>IF(ISNUMBER(J52),J52,NA())</f>
        <v>3.2296436004162299</v>
      </c>
    </row>
    <row r="72" spans="3:28" ht="11.25" customHeight="1" x14ac:dyDescent="0.2">
      <c r="C72" s="39">
        <v>18632</v>
      </c>
      <c r="D72" s="3" t="s">
        <v>138</v>
      </c>
      <c r="E72" s="5"/>
      <c r="F72" s="13">
        <v>3226000</v>
      </c>
      <c r="G72" s="56">
        <v>3115000</v>
      </c>
      <c r="H72" s="13">
        <v>3111000</v>
      </c>
      <c r="I72" s="13">
        <v>3069000</v>
      </c>
      <c r="J72" s="13">
        <v>2901000</v>
      </c>
      <c r="K72"/>
      <c r="L72"/>
      <c r="M72"/>
      <c r="N72"/>
      <c r="O72"/>
      <c r="P72" s="10"/>
      <c r="S72" s="25" t="s">
        <v>272</v>
      </c>
      <c r="T72" s="25">
        <v>4082886</v>
      </c>
    </row>
    <row r="73" spans="3:28" ht="11.25" customHeight="1" x14ac:dyDescent="0.2">
      <c r="C73" s="39">
        <v>18636</v>
      </c>
      <c r="D73" s="3" t="s">
        <v>139</v>
      </c>
      <c r="F73" s="13">
        <v>1216000</v>
      </c>
      <c r="G73" s="56">
        <v>1285000</v>
      </c>
      <c r="H73" s="13">
        <v>1248000</v>
      </c>
      <c r="I73" s="13">
        <v>1158000</v>
      </c>
      <c r="J73" s="13">
        <v>1986000</v>
      </c>
      <c r="K73"/>
      <c r="L73"/>
      <c r="M73"/>
      <c r="N73"/>
      <c r="O73"/>
      <c r="P73" s="10"/>
      <c r="S73" s="25" t="s">
        <v>397</v>
      </c>
      <c r="T73" s="25">
        <v>4235589</v>
      </c>
    </row>
    <row r="74" spans="3:28" ht="11.25" customHeight="1" x14ac:dyDescent="0.2">
      <c r="C74" s="39">
        <v>18635</v>
      </c>
      <c r="D74" s="3" t="s">
        <v>140</v>
      </c>
      <c r="F74" s="13">
        <v>3499000</v>
      </c>
      <c r="G74" s="56">
        <v>3056000</v>
      </c>
      <c r="H74" s="13">
        <v>3372000</v>
      </c>
      <c r="I74" s="13">
        <v>3225000</v>
      </c>
      <c r="J74" s="13">
        <v>2778000</v>
      </c>
      <c r="K74"/>
      <c r="L74"/>
      <c r="M74"/>
      <c r="N74"/>
      <c r="O74"/>
      <c r="P74" s="10"/>
      <c r="S74" s="25" t="s">
        <v>289</v>
      </c>
      <c r="T74" s="25">
        <v>4304864</v>
      </c>
    </row>
    <row r="75" spans="3:28" ht="11.25" customHeight="1" x14ac:dyDescent="0.2">
      <c r="C75" s="39">
        <v>18634</v>
      </c>
      <c r="D75" s="3" t="s">
        <v>141</v>
      </c>
      <c r="F75" s="13">
        <v>7941000</v>
      </c>
      <c r="G75" s="56">
        <v>7456000</v>
      </c>
      <c r="H75" s="13">
        <v>7731000</v>
      </c>
      <c r="I75" s="13">
        <v>7452000</v>
      </c>
      <c r="J75" s="13">
        <v>7665000</v>
      </c>
      <c r="K75"/>
      <c r="L75"/>
      <c r="M75"/>
      <c r="N75"/>
      <c r="O75"/>
      <c r="P75" s="10"/>
      <c r="S75" s="25" t="s">
        <v>16</v>
      </c>
      <c r="T75" s="25">
        <v>4056958</v>
      </c>
    </row>
    <row r="76" spans="3:28" ht="11.25" customHeight="1" x14ac:dyDescent="0.2">
      <c r="C76" s="39">
        <v>6200</v>
      </c>
      <c r="D76" s="3" t="s">
        <v>142</v>
      </c>
      <c r="F76" s="13">
        <v>885000</v>
      </c>
      <c r="G76" s="56">
        <v>4370000</v>
      </c>
      <c r="H76" s="13">
        <v>3945000</v>
      </c>
      <c r="I76" s="13">
        <v>3676000</v>
      </c>
      <c r="J76" s="13">
        <v>3844000</v>
      </c>
      <c r="K76"/>
      <c r="L76"/>
      <c r="M76"/>
      <c r="N76"/>
      <c r="O76"/>
      <c r="P76" s="10"/>
      <c r="S76" s="25" t="s">
        <v>313</v>
      </c>
      <c r="T76" s="25">
        <v>4246977</v>
      </c>
    </row>
    <row r="77" spans="3:28" ht="11.25" customHeight="1" x14ac:dyDescent="0.2">
      <c r="C77" s="39">
        <v>28017</v>
      </c>
      <c r="D77" s="3" t="s">
        <v>151</v>
      </c>
      <c r="E77"/>
      <c r="F77" s="13">
        <v>3820000</v>
      </c>
      <c r="G77" s="56">
        <v>4244000</v>
      </c>
      <c r="H77" s="13">
        <v>4347000</v>
      </c>
      <c r="I77" s="13">
        <v>3622000</v>
      </c>
      <c r="J77" s="13">
        <v>3856000</v>
      </c>
      <c r="K77"/>
      <c r="L77"/>
      <c r="M77"/>
      <c r="N77"/>
      <c r="O77"/>
      <c r="P77" s="10"/>
      <c r="S77" s="25" t="s">
        <v>273</v>
      </c>
      <c r="T77" s="25">
        <v>4142320</v>
      </c>
    </row>
    <row r="78" spans="3:28" ht="11.25" customHeight="1" x14ac:dyDescent="0.2">
      <c r="C78" s="39">
        <v>4424</v>
      </c>
      <c r="D78" s="3" t="s">
        <v>143</v>
      </c>
      <c r="F78" s="13">
        <v>-1089000</v>
      </c>
      <c r="G78" s="56">
        <v>2301000</v>
      </c>
      <c r="H78" s="13">
        <v>1950000</v>
      </c>
      <c r="I78" s="13">
        <v>1855000</v>
      </c>
      <c r="J78" s="13">
        <v>1268000</v>
      </c>
      <c r="K78"/>
      <c r="L78"/>
      <c r="M78"/>
      <c r="N78"/>
      <c r="O78"/>
      <c r="P78" s="10"/>
      <c r="S78" s="25" t="s">
        <v>274</v>
      </c>
      <c r="T78" s="25">
        <v>4237697</v>
      </c>
    </row>
    <row r="79" spans="3:28" ht="11.25" customHeight="1" x14ac:dyDescent="0.2">
      <c r="C79" s="39">
        <v>4427</v>
      </c>
      <c r="D79" s="3" t="s">
        <v>144</v>
      </c>
      <c r="F79" s="13">
        <v>-441000</v>
      </c>
      <c r="G79" s="56">
        <v>396000</v>
      </c>
      <c r="H79" s="13">
        <v>257000</v>
      </c>
      <c r="I79" s="13">
        <v>417000</v>
      </c>
      <c r="J79" s="13">
        <v>-306000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-648000</v>
      </c>
      <c r="G81" s="93">
        <v>1905000</v>
      </c>
      <c r="H81" s="92">
        <v>1693000</v>
      </c>
      <c r="I81" s="92">
        <v>1438000</v>
      </c>
      <c r="J81" s="92">
        <v>1574000</v>
      </c>
      <c r="K81"/>
      <c r="L81"/>
      <c r="M81"/>
      <c r="N81"/>
      <c r="O81"/>
      <c r="P81" s="10"/>
      <c r="S81" s="25" t="s">
        <v>276</v>
      </c>
      <c r="T81" s="25">
        <v>4276419</v>
      </c>
    </row>
    <row r="82" spans="3:20" ht="11.25" customHeight="1" x14ac:dyDescent="0.2">
      <c r="C82" s="39">
        <v>833</v>
      </c>
      <c r="D82" s="94" t="s">
        <v>147</v>
      </c>
      <c r="E82" s="95"/>
      <c r="F82" s="96">
        <v>-648000</v>
      </c>
      <c r="G82" s="97">
        <v>1905000</v>
      </c>
      <c r="H82" s="96">
        <v>1693000</v>
      </c>
      <c r="I82" s="96">
        <v>1438000</v>
      </c>
      <c r="J82" s="96">
        <v>1574000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-648000</v>
      </c>
      <c r="G84" s="56">
        <v>1905000</v>
      </c>
      <c r="H84" s="13">
        <v>1693000</v>
      </c>
      <c r="I84" s="13">
        <v>1438000</v>
      </c>
      <c r="J84" s="13">
        <v>1574000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6250000</v>
      </c>
      <c r="G87" s="56">
        <v>3630000</v>
      </c>
      <c r="H87" s="13">
        <v>3231000</v>
      </c>
      <c r="I87" s="13">
        <v>3507000</v>
      </c>
      <c r="J87" s="13">
        <v>3312000</v>
      </c>
      <c r="K87"/>
      <c r="L87"/>
      <c r="M87"/>
      <c r="N87"/>
      <c r="O87"/>
      <c r="P87" s="10"/>
      <c r="S87" s="25" t="s">
        <v>21</v>
      </c>
      <c r="T87" s="25">
        <v>4057039</v>
      </c>
    </row>
    <row r="88" spans="3:20" ht="11.25" customHeight="1" x14ac:dyDescent="0.2">
      <c r="C88" s="39">
        <v>18807</v>
      </c>
      <c r="D88" s="3" t="s">
        <v>153</v>
      </c>
      <c r="E88"/>
      <c r="F88" s="13">
        <v>34567000</v>
      </c>
      <c r="G88" s="56">
        <v>37847000</v>
      </c>
      <c r="H88" s="13">
        <v>36126000</v>
      </c>
      <c r="I88" s="13">
        <v>34363000</v>
      </c>
      <c r="J88" s="13">
        <v>31797000</v>
      </c>
      <c r="K88"/>
      <c r="L88"/>
      <c r="M88"/>
      <c r="N88"/>
      <c r="O88"/>
      <c r="P88" s="10"/>
      <c r="S88" s="25" t="s">
        <v>22</v>
      </c>
      <c r="T88" s="25">
        <v>4057113</v>
      </c>
    </row>
    <row r="89" spans="3:20" ht="11.25" customHeight="1" x14ac:dyDescent="0.2">
      <c r="C89" s="39">
        <v>18851</v>
      </c>
      <c r="D89" s="3" t="s">
        <v>154</v>
      </c>
      <c r="E89"/>
      <c r="F89" s="13">
        <v>0</v>
      </c>
      <c r="G89" s="56">
        <v>0</v>
      </c>
      <c r="H89" s="13">
        <v>0</v>
      </c>
      <c r="I89" s="13">
        <v>1000</v>
      </c>
      <c r="J89" s="13">
        <v>7000</v>
      </c>
      <c r="K89"/>
      <c r="L89"/>
      <c r="M89"/>
      <c r="N89"/>
      <c r="O89"/>
      <c r="P89" s="10"/>
      <c r="S89" s="25" t="s">
        <v>342</v>
      </c>
      <c r="T89" s="25">
        <v>4393379</v>
      </c>
    </row>
    <row r="90" spans="3:20" ht="11.25" customHeight="1" x14ac:dyDescent="0.2">
      <c r="C90" s="39">
        <v>18823</v>
      </c>
      <c r="D90" s="3" t="s">
        <v>155</v>
      </c>
      <c r="E90"/>
      <c r="F90" s="13">
        <v>3420000</v>
      </c>
      <c r="G90" s="56">
        <v>3303000</v>
      </c>
      <c r="H90" s="13">
        <v>3274000</v>
      </c>
      <c r="I90" s="13">
        <v>2774000</v>
      </c>
      <c r="J90" s="13">
        <v>3065000</v>
      </c>
      <c r="K90"/>
      <c r="L90"/>
      <c r="M90"/>
      <c r="N90"/>
      <c r="O90"/>
      <c r="P90" s="10"/>
      <c r="S90" s="25" t="s">
        <v>290</v>
      </c>
      <c r="T90" s="25">
        <v>4056937</v>
      </c>
    </row>
    <row r="91" spans="3:20" ht="11.25" customHeight="1" x14ac:dyDescent="0.2">
      <c r="C91" s="39">
        <v>3706</v>
      </c>
      <c r="D91" s="23" t="s">
        <v>156</v>
      </c>
      <c r="E91" s="10"/>
      <c r="F91" s="92">
        <v>20000</v>
      </c>
      <c r="G91" s="93">
        <v>158000</v>
      </c>
      <c r="H91" s="92">
        <v>149000</v>
      </c>
      <c r="I91" s="92">
        <v>159000</v>
      </c>
      <c r="J91" s="92">
        <v>130000</v>
      </c>
      <c r="K91"/>
      <c r="L91"/>
      <c r="M91"/>
      <c r="N91"/>
      <c r="O91"/>
      <c r="P91" s="10"/>
      <c r="S91" s="25" t="s">
        <v>23</v>
      </c>
      <c r="T91" s="25">
        <v>4056982</v>
      </c>
    </row>
    <row r="92" spans="3:20" ht="11.25" customHeight="1" x14ac:dyDescent="0.2">
      <c r="C92" s="39">
        <v>220</v>
      </c>
      <c r="D92" s="98" t="s">
        <v>157</v>
      </c>
      <c r="E92" s="95"/>
      <c r="F92" s="96">
        <v>48999000</v>
      </c>
      <c r="G92" s="97">
        <v>50050000</v>
      </c>
      <c r="H92" s="96">
        <v>47730000</v>
      </c>
      <c r="I92" s="96">
        <v>45326000</v>
      </c>
      <c r="J92" s="96">
        <v>42716000</v>
      </c>
      <c r="K92"/>
      <c r="L92"/>
      <c r="M92"/>
      <c r="N92"/>
      <c r="O92"/>
      <c r="P92" s="10"/>
      <c r="S92" s="25" t="s">
        <v>24</v>
      </c>
      <c r="T92" s="25">
        <v>4004172</v>
      </c>
    </row>
    <row r="93" spans="3:20" ht="11.25" customHeight="1" x14ac:dyDescent="0.2">
      <c r="C93" s="39">
        <v>6361</v>
      </c>
      <c r="D93" s="3" t="s">
        <v>158</v>
      </c>
      <c r="E93"/>
      <c r="F93" s="13">
        <v>7072000</v>
      </c>
      <c r="G93" s="56">
        <v>5522000</v>
      </c>
      <c r="H93" s="13">
        <v>5047000</v>
      </c>
      <c r="I93" s="13">
        <v>4935000</v>
      </c>
      <c r="J93" s="13">
        <v>4168000</v>
      </c>
      <c r="K93"/>
      <c r="L93"/>
      <c r="M93"/>
      <c r="N93"/>
      <c r="O93"/>
      <c r="P93" s="10"/>
      <c r="S93" s="25" t="s">
        <v>25</v>
      </c>
      <c r="T93" s="25">
        <v>4000672</v>
      </c>
    </row>
    <row r="94" spans="3:20" ht="11.25" customHeight="1" x14ac:dyDescent="0.2">
      <c r="C94" s="39">
        <v>6148</v>
      </c>
      <c r="D94" s="3" t="s">
        <v>159</v>
      </c>
      <c r="E94"/>
      <c r="F94" s="13">
        <v>15410000</v>
      </c>
      <c r="G94" s="56">
        <v>14748000</v>
      </c>
      <c r="H94" s="13">
        <v>14016000</v>
      </c>
      <c r="I94" s="13">
        <v>13168000</v>
      </c>
      <c r="J94" s="13">
        <v>12069000</v>
      </c>
      <c r="K94"/>
      <c r="L94"/>
      <c r="M94"/>
      <c r="N94"/>
      <c r="O94"/>
      <c r="P94" s="10"/>
      <c r="S94" s="25" t="s">
        <v>26</v>
      </c>
      <c r="T94" s="25">
        <v>4059402</v>
      </c>
    </row>
    <row r="95" spans="3:20" ht="11.25" customHeight="1" x14ac:dyDescent="0.2">
      <c r="C95" s="39">
        <v>18082</v>
      </c>
      <c r="D95" s="3" t="s">
        <v>160</v>
      </c>
      <c r="E95"/>
      <c r="F95" s="13">
        <v>2119000</v>
      </c>
      <c r="G95" s="56">
        <v>1804000</v>
      </c>
      <c r="H95" s="13">
        <v>1837000</v>
      </c>
      <c r="I95" s="13">
        <v>1803000</v>
      </c>
      <c r="J95" s="13">
        <v>1776000</v>
      </c>
      <c r="K95"/>
      <c r="L95"/>
      <c r="M95"/>
      <c r="N95"/>
      <c r="O95"/>
      <c r="P95" s="10"/>
      <c r="S95" s="25" t="s">
        <v>27</v>
      </c>
      <c r="T95" s="25">
        <v>4057080</v>
      </c>
    </row>
    <row r="96" spans="3:20" ht="11.25" customHeight="1" x14ac:dyDescent="0.2">
      <c r="C96" s="39">
        <v>845</v>
      </c>
      <c r="D96" s="3" t="s">
        <v>174</v>
      </c>
      <c r="E96"/>
      <c r="F96" s="13">
        <v>19662000</v>
      </c>
      <c r="G96" s="56">
        <v>17529000</v>
      </c>
      <c r="H96" s="13">
        <v>16529000</v>
      </c>
      <c r="I96" s="13">
        <v>15478000</v>
      </c>
      <c r="J96" s="13">
        <v>13612000</v>
      </c>
      <c r="K96"/>
      <c r="L96"/>
      <c r="M96"/>
      <c r="N96"/>
      <c r="O96"/>
      <c r="P96" s="10"/>
      <c r="S96" s="25" t="s">
        <v>28</v>
      </c>
      <c r="T96" s="25">
        <v>4057041</v>
      </c>
    </row>
    <row r="97" spans="3:20" ht="11.25" customHeight="1" x14ac:dyDescent="0.2">
      <c r="C97" s="39">
        <v>49691</v>
      </c>
      <c r="D97" s="32" t="s">
        <v>193</v>
      </c>
      <c r="E97"/>
      <c r="F97" s="13">
        <v>14438000</v>
      </c>
      <c r="G97" s="56">
        <v>15984000</v>
      </c>
      <c r="H97" s="13">
        <v>15089000</v>
      </c>
      <c r="I97" s="13">
        <v>14377000</v>
      </c>
      <c r="J97" s="13">
        <v>13847000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14438000</v>
      </c>
      <c r="G99" s="97">
        <v>15984000</v>
      </c>
      <c r="H99" s="96">
        <v>15089000</v>
      </c>
      <c r="I99" s="96">
        <v>14377000</v>
      </c>
      <c r="J99" s="96">
        <v>13847000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34100000</v>
      </c>
      <c r="G101" s="56">
        <v>33513000</v>
      </c>
      <c r="H101" s="13">
        <v>31618000</v>
      </c>
      <c r="I101" s="13">
        <v>29855000</v>
      </c>
      <c r="J101" s="13">
        <v>27459000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1736000</v>
      </c>
      <c r="G104" s="56">
        <v>3102000</v>
      </c>
      <c r="H104" s="13">
        <v>3379000</v>
      </c>
      <c r="I104" s="13">
        <v>2913000</v>
      </c>
      <c r="J104" s="13">
        <v>3261000</v>
      </c>
      <c r="K104"/>
      <c r="L104"/>
      <c r="M104"/>
      <c r="N104"/>
      <c r="O104"/>
      <c r="P104" s="10"/>
      <c r="S104" s="25" t="s">
        <v>411</v>
      </c>
      <c r="T104" s="25">
        <v>4057043</v>
      </c>
    </row>
    <row r="105" spans="3:20" ht="11.25" customHeight="1" x14ac:dyDescent="0.2">
      <c r="C105" s="39">
        <v>4993</v>
      </c>
      <c r="D105" s="3" t="s">
        <v>169</v>
      </c>
      <c r="E105"/>
      <c r="F105" s="13">
        <v>-2244000</v>
      </c>
      <c r="G105" s="56">
        <v>-2676000</v>
      </c>
      <c r="H105" s="13">
        <v>-3145000</v>
      </c>
      <c r="I105" s="13">
        <v>-3916000</v>
      </c>
      <c r="J105" s="13">
        <v>-4256000</v>
      </c>
      <c r="K105"/>
      <c r="L105"/>
      <c r="M105"/>
      <c r="N105"/>
      <c r="O105"/>
      <c r="P105" s="10"/>
      <c r="S105" s="25" t="s">
        <v>262</v>
      </c>
      <c r="T105" s="25">
        <v>4057083</v>
      </c>
    </row>
    <row r="106" spans="3:20" ht="11.25" customHeight="1" x14ac:dyDescent="0.2">
      <c r="C106" s="39">
        <v>4992</v>
      </c>
      <c r="D106" s="3" t="s">
        <v>170</v>
      </c>
      <c r="E106"/>
      <c r="F106" s="13">
        <v>799000</v>
      </c>
      <c r="G106" s="56">
        <v>-30000</v>
      </c>
      <c r="H106" s="13">
        <v>-257000</v>
      </c>
      <c r="I106" s="13">
        <v>887000</v>
      </c>
      <c r="J106" s="13">
        <v>885000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291000</v>
      </c>
      <c r="G108" s="56">
        <v>396000</v>
      </c>
      <c r="H108" s="13">
        <v>-23000</v>
      </c>
      <c r="I108" s="13">
        <v>-116000</v>
      </c>
      <c r="J108" s="13">
        <v>-110000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-1.30613232148391</v>
      </c>
      <c r="G111" s="55">
        <v>3.89548645014851</v>
      </c>
      <c r="H111" s="14">
        <v>3.65305671084643</v>
      </c>
      <c r="I111" s="14">
        <v>3.2757943174764099</v>
      </c>
      <c r="J111" s="14">
        <v>3.8687952414310098</v>
      </c>
      <c r="K111"/>
      <c r="L111"/>
      <c r="M111"/>
      <c r="N111"/>
      <c r="O111"/>
      <c r="P111" s="10"/>
      <c r="S111" s="25" t="s">
        <v>292</v>
      </c>
      <c r="T111" s="25">
        <v>4062444</v>
      </c>
    </row>
    <row r="112" spans="3:20" ht="11.25" customHeight="1" x14ac:dyDescent="0.2">
      <c r="C112" s="39">
        <v>284</v>
      </c>
      <c r="D112" s="3" t="s">
        <v>167</v>
      </c>
      <c r="E112"/>
      <c r="F112" s="14">
        <v>-4.2190933506958599</v>
      </c>
      <c r="G112" s="55">
        <v>12.268061984302699</v>
      </c>
      <c r="H112" s="14">
        <v>11.4341674264681</v>
      </c>
      <c r="I112" s="14">
        <v>10.138719968977499</v>
      </c>
      <c r="J112" s="14">
        <v>11.9842772982079</v>
      </c>
      <c r="K112"/>
      <c r="L112"/>
      <c r="M112"/>
      <c r="N112"/>
      <c r="O112"/>
      <c r="P112" s="10"/>
      <c r="S112" s="25" t="s">
        <v>36</v>
      </c>
      <c r="T112" s="25">
        <v>4057103</v>
      </c>
    </row>
    <row r="113" spans="2:20" ht="11.25" customHeight="1" x14ac:dyDescent="0.2">
      <c r="C113" s="39">
        <v>18791</v>
      </c>
      <c r="D113" s="76" t="s">
        <v>173</v>
      </c>
      <c r="E113" s="61"/>
      <c r="F113" s="100">
        <v>-1.9194383865461599</v>
      </c>
      <c r="G113" s="101">
        <v>5.8292310693426099</v>
      </c>
      <c r="H113" s="100">
        <v>5.5076388804170602</v>
      </c>
      <c r="I113" s="100">
        <v>5.0433135762634604</v>
      </c>
      <c r="J113" s="100">
        <v>6.1608012172866404</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713040A3-EAC9-49CB-AC08-147B4A8C683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DDB1-F103-445A-8C43-B0584048CD07}">
  <sheetPr codeName="Sheet33">
    <outlinePr summaryRight="0"/>
    <pageSetUpPr autoPageBreaks="0"/>
  </sheetPr>
  <dimension ref="A1:AB460"/>
  <sheetViews>
    <sheetView showGridLines="0" topLeftCell="A4" zoomScaleNormal="100" workbookViewId="0">
      <selection activeCell="G10" sqref="G10:J10"/>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435</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Sempra</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_xll.SNL.Clients.Office.Excel.Functions.SNLTable(1,SRE!F20:G20,SRE!C24:C35,SRE!F21:G21,,"Options:Curr=USD,Mag=SNLstandard,ConvMethod=SNLrecommended")</f>
        <v>SNLTable</v>
      </c>
      <c r="D20" s="10"/>
      <c r="E20" s="10"/>
      <c r="F20" s="22">
        <f>VLOOKUP(V40,S:T,2,FALSE)</f>
        <v>4057062</v>
      </c>
      <c r="G20" s="51">
        <f>F20</f>
        <v>4057062</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Sempra</v>
      </c>
    </row>
    <row r="25" spans="3:27" ht="11.25" customHeight="1" x14ac:dyDescent="0.2">
      <c r="C25" s="39">
        <v>44942</v>
      </c>
      <c r="D25" s="23" t="s">
        <v>127</v>
      </c>
      <c r="E25" s="10"/>
      <c r="F25" s="74" t="s">
        <v>374</v>
      </c>
      <c r="G25" s="75" t="s">
        <v>375</v>
      </c>
      <c r="H25" s="129"/>
      <c r="I25"/>
      <c r="J25"/>
      <c r="K25"/>
      <c r="L25"/>
      <c r="M25"/>
      <c r="N25"/>
      <c r="O25"/>
      <c r="P25" s="10"/>
    </row>
    <row r="26" spans="3:27" ht="11.25" customHeight="1" x14ac:dyDescent="0.2">
      <c r="C26" s="39">
        <v>44944</v>
      </c>
      <c r="D26" s="76" t="s">
        <v>126</v>
      </c>
      <c r="E26" s="61"/>
      <c r="F26" s="77">
        <v>43290</v>
      </c>
      <c r="G26" s="78">
        <v>43991</v>
      </c>
      <c r="H26" s="130"/>
      <c r="I26" s="10"/>
      <c r="J26"/>
      <c r="K26"/>
      <c r="L26"/>
      <c r="M26"/>
      <c r="N26" s="4"/>
      <c r="O26" s="4"/>
      <c r="P26" s="44"/>
      <c r="Q26" s="44"/>
    </row>
    <row r="27" spans="3:27" ht="11.25" customHeight="1" x14ac:dyDescent="0.2">
      <c r="C27" s="39">
        <v>44949</v>
      </c>
      <c r="D27" s="2" t="s">
        <v>131</v>
      </c>
      <c r="E27"/>
      <c r="F27" s="24" t="s">
        <v>249</v>
      </c>
      <c r="G27" s="52" t="s">
        <v>380</v>
      </c>
      <c r="H27" s="129"/>
      <c r="I27"/>
      <c r="J27"/>
      <c r="K27"/>
      <c r="L27"/>
      <c r="M27"/>
      <c r="N27"/>
      <c r="O27"/>
      <c r="P27" s="10"/>
    </row>
    <row r="28" spans="3:27" ht="11.25" customHeight="1" x14ac:dyDescent="0.2">
      <c r="C28" s="39">
        <v>44950</v>
      </c>
      <c r="D28" s="3" t="s">
        <v>127</v>
      </c>
      <c r="E28"/>
      <c r="F28" s="24" t="s">
        <v>382</v>
      </c>
      <c r="G28" s="52" t="s">
        <v>375</v>
      </c>
      <c r="H28" s="129"/>
      <c r="I28"/>
      <c r="J28"/>
      <c r="K28"/>
      <c r="L28"/>
      <c r="M28"/>
      <c r="N28"/>
      <c r="O28"/>
      <c r="P28" s="10"/>
    </row>
    <row r="29" spans="3:27" ht="11.25" customHeight="1" x14ac:dyDescent="0.2">
      <c r="C29" s="48">
        <v>44952</v>
      </c>
      <c r="D29" s="76" t="s">
        <v>126</v>
      </c>
      <c r="E29" s="61"/>
      <c r="F29" s="77"/>
      <c r="G29" s="78">
        <v>43991</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375</v>
      </c>
      <c r="G34" s="52" t="s">
        <v>383</v>
      </c>
      <c r="H34" s="129"/>
      <c r="I34"/>
      <c r="J34"/>
      <c r="K34"/>
      <c r="L34"/>
      <c r="M34"/>
      <c r="N34"/>
      <c r="O34"/>
      <c r="P34" s="10"/>
    </row>
    <row r="35" spans="3:24" ht="11.25" customHeight="1" x14ac:dyDescent="0.2">
      <c r="C35" s="39">
        <v>44948</v>
      </c>
      <c r="D35" s="23" t="s">
        <v>126</v>
      </c>
      <c r="E35" s="10"/>
      <c r="F35" s="30">
        <v>37363</v>
      </c>
      <c r="G35" s="53">
        <v>44336</v>
      </c>
      <c r="H35" s="130"/>
      <c r="I35" s="10"/>
      <c r="J35"/>
      <c r="K35"/>
      <c r="L35"/>
      <c r="M35"/>
      <c r="N35"/>
      <c r="O35"/>
      <c r="P35" s="10"/>
    </row>
    <row r="36" spans="3:24" ht="11.25" hidden="1" customHeight="1" outlineLevel="1" x14ac:dyDescent="0.2">
      <c r="C36" s="12" t="str">
        <f>_xll.SNL.Clients.Office.Excel.Functions.SNLTable(1,SRE!F36:J36,SRE!C41:C113,SRE!F37:J37,,"Options:Curr=USD,Mag=SNLstandard,ConvMethod=SNLrecommended")</f>
        <v>SNLTable</v>
      </c>
      <c r="E36"/>
      <c r="F36" s="11">
        <f>F20</f>
        <v>4057062</v>
      </c>
      <c r="G36" s="54">
        <f>F20</f>
        <v>4057062</v>
      </c>
      <c r="H36" s="11">
        <f>F20</f>
        <v>4057062</v>
      </c>
      <c r="I36" s="11">
        <f>F20</f>
        <v>4057062</v>
      </c>
      <c r="J36" s="11">
        <f>F20</f>
        <v>4057062</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Sempra</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47.459807073954998</v>
      </c>
      <c r="G42" s="55">
        <v>40.550944304102003</v>
      </c>
      <c r="H42" s="31">
        <v>36.572291899499199</v>
      </c>
      <c r="I42" s="14">
        <v>33.9214881685132</v>
      </c>
      <c r="J42" s="14">
        <v>36.669367909238197</v>
      </c>
      <c r="K42"/>
      <c r="L42"/>
      <c r="M42"/>
      <c r="N42"/>
      <c r="O42"/>
      <c r="P42" s="10"/>
      <c r="S42" s="25" t="s">
        <v>336</v>
      </c>
      <c r="T42" s="25">
        <v>4056935</v>
      </c>
      <c r="V42" s="8" t="str">
        <f>_xll.SNL.Clients.Office.Excel.Functions.SNLTable(1,SRE!X42,SRE!W48:W56,SRE!X43,,"Options:Curr=USD,Mag=SNLstandard,ConvMethod=SNLrecommended")</f>
        <v>SNLTable</v>
      </c>
      <c r="W42" s="3"/>
      <c r="X42" s="7">
        <f>F36</f>
        <v>4057062</v>
      </c>
    </row>
    <row r="43" spans="3:24" ht="11.25" customHeight="1" x14ac:dyDescent="0.2">
      <c r="C43" s="39">
        <v>18869</v>
      </c>
      <c r="D43" s="3" t="s">
        <v>197</v>
      </c>
      <c r="E43"/>
      <c r="F43" s="14">
        <v>1.68148288254208</v>
      </c>
      <c r="G43" s="55">
        <v>6.3093949236136204</v>
      </c>
      <c r="H43" s="31">
        <v>4.6732066724616104</v>
      </c>
      <c r="I43" s="14">
        <v>5.1474946427757304</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48.138831095138997</v>
      </c>
      <c r="G44" s="55">
        <v>50.010024459681603</v>
      </c>
      <c r="H44" s="31">
        <v>54.871890392814301</v>
      </c>
      <c r="I44" s="14">
        <v>56.120913691697403</v>
      </c>
      <c r="J44" s="14">
        <v>56.181986570965499</v>
      </c>
      <c r="K44"/>
      <c r="L44"/>
      <c r="M44"/>
      <c r="N44"/>
      <c r="O44"/>
      <c r="P44" s="10"/>
      <c r="S44" s="25" t="s">
        <v>409</v>
      </c>
      <c r="T44" s="25">
        <v>4024697</v>
      </c>
      <c r="V44" s="3"/>
      <c r="W44" s="3"/>
      <c r="X44" s="7">
        <v>1</v>
      </c>
    </row>
    <row r="45" spans="3:24" ht="11.25" customHeight="1" x14ac:dyDescent="0.2">
      <c r="C45" s="39">
        <v>18861</v>
      </c>
      <c r="D45" s="3" t="s">
        <v>164</v>
      </c>
      <c r="E45"/>
      <c r="F45" s="14">
        <v>41.280499337998897</v>
      </c>
      <c r="G45" s="55">
        <v>44.953686996270903</v>
      </c>
      <c r="H45" s="31">
        <v>44.341653214123099</v>
      </c>
      <c r="I45" s="14">
        <v>47.736287785528702</v>
      </c>
      <c r="J45" s="14">
        <v>47.5949293818013</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t="s">
        <v>320</v>
      </c>
      <c r="G47" s="55" t="s">
        <v>320</v>
      </c>
      <c r="H47" s="14" t="s">
        <v>320</v>
      </c>
      <c r="I47" s="14" t="s">
        <v>320</v>
      </c>
      <c r="J47" s="14" t="s">
        <v>320</v>
      </c>
      <c r="K47"/>
      <c r="L47"/>
      <c r="M47"/>
      <c r="N47"/>
      <c r="O47"/>
      <c r="P47" s="10"/>
      <c r="S47" s="25" t="s">
        <v>216</v>
      </c>
      <c r="T47" s="25">
        <v>4056955</v>
      </c>
      <c r="V47" s="3"/>
      <c r="W47" s="3"/>
      <c r="X47" s="7"/>
    </row>
    <row r="48" spans="3:24" ht="11.25" customHeight="1" x14ac:dyDescent="0.2">
      <c r="C48" s="39">
        <v>18778</v>
      </c>
      <c r="D48" s="3" t="s">
        <v>198</v>
      </c>
      <c r="E48"/>
      <c r="F48" s="14" t="s">
        <v>320</v>
      </c>
      <c r="G48" s="55" t="s">
        <v>320</v>
      </c>
      <c r="H48" s="14" t="s">
        <v>320</v>
      </c>
      <c r="I48" s="14" t="s">
        <v>320</v>
      </c>
      <c r="J48" s="14" t="s">
        <v>320</v>
      </c>
      <c r="K48" s="4"/>
      <c r="L48" s="4"/>
      <c r="M48" s="4"/>
      <c r="N48" s="4"/>
      <c r="O48" s="4"/>
      <c r="P48" s="44"/>
      <c r="Q48" s="44"/>
      <c r="S48" s="25" t="s">
        <v>5</v>
      </c>
      <c r="T48" s="25">
        <v>4022309</v>
      </c>
      <c r="V48" s="17" t="s">
        <v>175</v>
      </c>
      <c r="W48" s="114">
        <v>7597</v>
      </c>
      <c r="X48" s="20">
        <v>3577000</v>
      </c>
    </row>
    <row r="49" spans="3:28" ht="11.25" customHeight="1" x14ac:dyDescent="0.2">
      <c r="C49" s="39">
        <v>7270</v>
      </c>
      <c r="D49" s="3" t="s">
        <v>149</v>
      </c>
      <c r="E49"/>
      <c r="F49" s="14">
        <v>3.85225375626043</v>
      </c>
      <c r="G49" s="55">
        <v>4.8575393154486601</v>
      </c>
      <c r="H49" s="14">
        <v>4.6053853296193097</v>
      </c>
      <c r="I49" s="14">
        <v>3.686230248307</v>
      </c>
      <c r="J49" s="14">
        <v>5.7298937784522002</v>
      </c>
      <c r="K49"/>
      <c r="L49"/>
      <c r="M49"/>
      <c r="N49"/>
      <c r="O49"/>
      <c r="P49" s="10"/>
      <c r="S49" s="25" t="s">
        <v>6</v>
      </c>
      <c r="T49" s="25">
        <v>4057038</v>
      </c>
      <c r="V49" s="17" t="s">
        <v>176</v>
      </c>
      <c r="W49" s="114">
        <v>7598</v>
      </c>
      <c r="X49" s="20">
        <v>1215000</v>
      </c>
    </row>
    <row r="50" spans="3:28" ht="11.25" customHeight="1" x14ac:dyDescent="0.2">
      <c r="C50" s="39">
        <v>11512</v>
      </c>
      <c r="D50" s="3" t="s">
        <v>199</v>
      </c>
      <c r="E50"/>
      <c r="F50" s="14">
        <v>4.8969072164948502</v>
      </c>
      <c r="G50" s="55">
        <v>4.4531625300240201</v>
      </c>
      <c r="H50" s="14">
        <v>4.0525020508613601</v>
      </c>
      <c r="I50" s="14">
        <v>3.8328387734915901</v>
      </c>
      <c r="J50" s="14">
        <v>6.2959028831563</v>
      </c>
      <c r="K50"/>
      <c r="L50"/>
      <c r="M50"/>
      <c r="N50"/>
      <c r="O50"/>
      <c r="P50" s="10"/>
      <c r="S50" s="25" t="s">
        <v>270</v>
      </c>
      <c r="T50" s="25">
        <v>4135391</v>
      </c>
      <c r="V50" s="18" t="s">
        <v>177</v>
      </c>
      <c r="W50" s="115">
        <v>7599</v>
      </c>
      <c r="X50" s="20">
        <v>751000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959000</v>
      </c>
    </row>
    <row r="52" spans="3:28" ht="11.25" customHeight="1" x14ac:dyDescent="0.2">
      <c r="C52" s="39">
        <v>18788</v>
      </c>
      <c r="D52" s="3" t="s">
        <v>211</v>
      </c>
      <c r="E52"/>
      <c r="F52" s="14">
        <v>5.4952058504875403</v>
      </c>
      <c r="G52" s="55">
        <v>5.0450628451723496</v>
      </c>
      <c r="H52" s="14">
        <v>5.2207913306451603</v>
      </c>
      <c r="I52" s="14">
        <v>7.67023882424985</v>
      </c>
      <c r="J52" s="14">
        <v>4.79379634533898</v>
      </c>
      <c r="K52"/>
      <c r="L52"/>
      <c r="M52"/>
      <c r="N52"/>
      <c r="O52"/>
      <c r="P52" s="10"/>
      <c r="S52" s="25" t="s">
        <v>7</v>
      </c>
      <c r="T52" s="25">
        <v>4007308</v>
      </c>
      <c r="V52" s="19" t="s">
        <v>179</v>
      </c>
      <c r="W52" s="114">
        <v>7601</v>
      </c>
      <c r="X52" s="20">
        <v>1520000</v>
      </c>
    </row>
    <row r="53" spans="3:28" ht="11.25" customHeight="1" x14ac:dyDescent="0.2">
      <c r="C53" s="39">
        <v>18794</v>
      </c>
      <c r="D53" s="3" t="s">
        <v>200</v>
      </c>
      <c r="E53"/>
      <c r="F53" s="14">
        <v>3.2215288611544501</v>
      </c>
      <c r="G53" s="55">
        <v>3.7194805194805198</v>
      </c>
      <c r="H53" s="14">
        <v>3.82590051457976</v>
      </c>
      <c r="I53" s="14">
        <v>4.1427115188583103</v>
      </c>
      <c r="J53" s="14">
        <v>5.9271978021978002</v>
      </c>
      <c r="K53"/>
      <c r="L53"/>
      <c r="M53"/>
      <c r="N53"/>
      <c r="O53"/>
      <c r="P53" s="10"/>
      <c r="S53" s="25" t="s">
        <v>218</v>
      </c>
      <c r="T53" s="25">
        <v>4272394</v>
      </c>
      <c r="V53" s="17" t="s">
        <v>180</v>
      </c>
      <c r="W53" s="114">
        <v>7602</v>
      </c>
      <c r="X53" s="20">
        <v>18689000</v>
      </c>
    </row>
    <row r="54" spans="3:28" ht="11.25" customHeight="1" x14ac:dyDescent="0.2">
      <c r="C54" s="39">
        <v>18792</v>
      </c>
      <c r="D54" s="3" t="s">
        <v>201</v>
      </c>
      <c r="E54"/>
      <c r="F54" s="14">
        <v>11.230117851175301</v>
      </c>
      <c r="G54" s="55">
        <v>11.8565773145286</v>
      </c>
      <c r="H54" s="14">
        <v>12.724402759206599</v>
      </c>
      <c r="I54" s="14">
        <v>12.3068939363698</v>
      </c>
      <c r="J54" s="14">
        <v>19.711209783787101</v>
      </c>
      <c r="K54"/>
      <c r="L54"/>
      <c r="M54"/>
      <c r="N54"/>
      <c r="O54"/>
      <c r="P54" s="10"/>
      <c r="S54" s="25" t="s">
        <v>8</v>
      </c>
      <c r="T54" s="25">
        <v>4006321</v>
      </c>
      <c r="V54" s="26" t="s">
        <v>184</v>
      </c>
      <c r="W54" s="116"/>
      <c r="X54" s="20"/>
    </row>
    <row r="55" spans="3:28" ht="11.25" customHeight="1" x14ac:dyDescent="0.2">
      <c r="C55" s="39">
        <v>11576</v>
      </c>
      <c r="D55" s="3" t="s">
        <v>202</v>
      </c>
      <c r="E55"/>
      <c r="F55" s="14">
        <v>4.20701168614357</v>
      </c>
      <c r="G55" s="55">
        <v>3.3968547641073101</v>
      </c>
      <c r="H55" s="14">
        <v>3.8672237697307299</v>
      </c>
      <c r="I55" s="14">
        <v>4.9683972911963901</v>
      </c>
      <c r="J55" s="14">
        <v>6.5007587253414298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435</v>
      </c>
    </row>
    <row r="57" spans="3:28" ht="11.25" customHeight="1" x14ac:dyDescent="0.2">
      <c r="C57" s="39">
        <v>6419</v>
      </c>
      <c r="D57" s="3" t="s">
        <v>165</v>
      </c>
      <c r="E57"/>
      <c r="F57" s="14">
        <v>0.435974090682611</v>
      </c>
      <c r="G57" s="55">
        <v>0.65959935663108604</v>
      </c>
      <c r="H57" s="14">
        <v>0.364918032786885</v>
      </c>
      <c r="I57" s="14">
        <v>0.48451415658646801</v>
      </c>
      <c r="J57" s="14">
        <v>0.50354182366239597</v>
      </c>
      <c r="K57"/>
      <c r="L57"/>
      <c r="M57"/>
      <c r="N57"/>
      <c r="O57"/>
      <c r="P57" s="10"/>
      <c r="S57" s="25" t="s">
        <v>339</v>
      </c>
      <c r="T57" s="25">
        <v>4963960</v>
      </c>
    </row>
    <row r="58" spans="3:28" ht="11.25" customHeight="1" x14ac:dyDescent="0.2">
      <c r="C58" s="39">
        <v>4963</v>
      </c>
      <c r="D58" s="3" t="s">
        <v>203</v>
      </c>
      <c r="E58"/>
      <c r="F58" s="14">
        <v>0.92822495349939804</v>
      </c>
      <c r="G58" s="55">
        <v>1.0004010587952199</v>
      </c>
      <c r="H58" s="14">
        <v>1.21591378124283</v>
      </c>
      <c r="I58" s="14">
        <v>1.27899002493766</v>
      </c>
      <c r="J58" s="14">
        <v>1.2821664464993401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3577000</v>
      </c>
      <c r="G61" s="56">
        <v>2470000</v>
      </c>
      <c r="H61" s="13">
        <v>5036000</v>
      </c>
      <c r="I61" s="13">
        <v>3678000</v>
      </c>
      <c r="J61" s="13">
        <v>2967000</v>
      </c>
      <c r="K61"/>
      <c r="L61"/>
      <c r="M61"/>
      <c r="N61"/>
      <c r="O61"/>
      <c r="P61" s="10"/>
      <c r="S61" s="25" t="s">
        <v>410</v>
      </c>
      <c r="T61" s="25">
        <v>4086899</v>
      </c>
      <c r="V61" s="28" t="s">
        <v>149</v>
      </c>
      <c r="X61" s="27">
        <f>IF(ISNUMBER(F49),F49,NA())</f>
        <v>3.85225375626043</v>
      </c>
      <c r="Y61" s="27">
        <f>IF(ISNUMBER(G49),G49,NA())</f>
        <v>4.8575393154486601</v>
      </c>
      <c r="Z61" s="27">
        <f>IF(ISNUMBER(H49),H49,NA())</f>
        <v>4.6053853296193097</v>
      </c>
      <c r="AA61" s="27">
        <f>IF(ISNUMBER(I49),I49,NA())</f>
        <v>3.686230248307</v>
      </c>
      <c r="AB61" s="27">
        <f>IF(ISNUMBER(J49),J49,NA())</f>
        <v>5.7298937784522002</v>
      </c>
    </row>
    <row r="62" spans="3:28" ht="11.25" customHeight="1" x14ac:dyDescent="0.2">
      <c r="C62" s="39">
        <v>7598</v>
      </c>
      <c r="D62" s="3" t="s">
        <v>205</v>
      </c>
      <c r="E62"/>
      <c r="F62" s="13">
        <v>1215000</v>
      </c>
      <c r="G62" s="56">
        <v>804000</v>
      </c>
      <c r="H62" s="13">
        <v>2198000</v>
      </c>
      <c r="I62" s="13">
        <v>1829000</v>
      </c>
      <c r="J62" s="13">
        <v>1629000</v>
      </c>
      <c r="K62"/>
      <c r="L62"/>
      <c r="M62"/>
      <c r="N62"/>
      <c r="O62"/>
      <c r="P62" s="10"/>
      <c r="S62" s="25" t="s">
        <v>11</v>
      </c>
      <c r="T62" s="25">
        <v>4056975</v>
      </c>
      <c r="V62" s="118" t="s">
        <v>188</v>
      </c>
    </row>
    <row r="63" spans="3:28" ht="11.25" customHeight="1" x14ac:dyDescent="0.2">
      <c r="C63" s="39">
        <v>7599</v>
      </c>
      <c r="D63" s="3" t="s">
        <v>206</v>
      </c>
      <c r="E63"/>
      <c r="F63" s="13">
        <v>751000</v>
      </c>
      <c r="G63" s="56">
        <v>2234000</v>
      </c>
      <c r="H63" s="13">
        <v>786000</v>
      </c>
      <c r="I63" s="13">
        <v>2336000</v>
      </c>
      <c r="J63" s="13">
        <v>1243000</v>
      </c>
      <c r="K63"/>
      <c r="L63"/>
      <c r="M63"/>
      <c r="N63"/>
      <c r="O63"/>
      <c r="P63" s="10"/>
      <c r="S63" s="25" t="s">
        <v>271</v>
      </c>
      <c r="T63" s="25">
        <v>4098671</v>
      </c>
      <c r="V63" s="28" t="s">
        <v>189</v>
      </c>
    </row>
    <row r="64" spans="3:28" ht="11.25" customHeight="1" x14ac:dyDescent="0.2">
      <c r="C64" s="39">
        <v>7600</v>
      </c>
      <c r="D64" s="3" t="s">
        <v>207</v>
      </c>
      <c r="E64"/>
      <c r="F64" s="13">
        <v>959000</v>
      </c>
      <c r="G64" s="56">
        <v>1262000</v>
      </c>
      <c r="H64" s="13">
        <v>1927000</v>
      </c>
      <c r="I64" s="13">
        <v>893000</v>
      </c>
      <c r="J64" s="13">
        <v>1556000</v>
      </c>
      <c r="K64"/>
      <c r="L64"/>
      <c r="M64"/>
      <c r="N64"/>
      <c r="O64"/>
      <c r="P64" s="10"/>
      <c r="S64" s="25" t="s">
        <v>396</v>
      </c>
      <c r="T64" s="25">
        <v>4545218</v>
      </c>
      <c r="V64" s="28" t="s">
        <v>190</v>
      </c>
    </row>
    <row r="65" spans="3:28" ht="11.25" customHeight="1" x14ac:dyDescent="0.2">
      <c r="C65" s="39">
        <v>7601</v>
      </c>
      <c r="D65" s="3" t="s">
        <v>208</v>
      </c>
      <c r="E65"/>
      <c r="F65" s="13">
        <v>1520000</v>
      </c>
      <c r="G65" s="56">
        <v>1004000</v>
      </c>
      <c r="H65" s="13">
        <v>1232000</v>
      </c>
      <c r="I65" s="13">
        <v>2032000</v>
      </c>
      <c r="J65" s="13">
        <v>857000</v>
      </c>
      <c r="K65"/>
      <c r="L65"/>
      <c r="M65"/>
      <c r="N65"/>
      <c r="O65"/>
      <c r="P65" s="10"/>
      <c r="S65" s="25" t="s">
        <v>219</v>
      </c>
      <c r="T65" s="25">
        <v>4057157</v>
      </c>
      <c r="V65" s="28" t="s">
        <v>165</v>
      </c>
      <c r="X65" s="27">
        <f>IF(ISNUMBER(F57),F57,NA())</f>
        <v>0.435974090682611</v>
      </c>
      <c r="Y65" s="27">
        <f>IF(ISNUMBER(G57),G57,NA())</f>
        <v>0.65959935663108604</v>
      </c>
      <c r="Z65" s="27">
        <f>IF(ISNUMBER(H57),H57,NA())</f>
        <v>0.364918032786885</v>
      </c>
      <c r="AA65" s="27">
        <f>IF(ISNUMBER(I57),I57,NA())</f>
        <v>0.48451415658646801</v>
      </c>
      <c r="AB65" s="27">
        <f>IF(ISNUMBER(J57),J57,NA())</f>
        <v>0.50354182366239597</v>
      </c>
    </row>
    <row r="66" spans="3:28" ht="11.25" customHeight="1" x14ac:dyDescent="0.2">
      <c r="C66" s="39">
        <v>7602</v>
      </c>
      <c r="D66" s="3" t="s">
        <v>209</v>
      </c>
      <c r="E66"/>
      <c r="F66" s="13">
        <v>18689000</v>
      </c>
      <c r="G66" s="56">
        <v>18713000</v>
      </c>
      <c r="H66" s="13">
        <v>14837000</v>
      </c>
      <c r="I66" s="13">
        <v>13850000</v>
      </c>
      <c r="J66" s="13">
        <v>11160000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47.459807073954998</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1.68148288254208</v>
      </c>
    </row>
    <row r="69" spans="3:28" ht="11.25" customHeight="1" x14ac:dyDescent="0.2">
      <c r="C69" s="39">
        <v>18626</v>
      </c>
      <c r="D69" s="3" t="s">
        <v>135</v>
      </c>
      <c r="F69" s="13">
        <v>12857000</v>
      </c>
      <c r="G69" s="56">
        <v>11370000</v>
      </c>
      <c r="H69" s="13">
        <v>10829000</v>
      </c>
      <c r="I69" s="13">
        <v>10102000</v>
      </c>
      <c r="J69" s="13">
        <v>11207000</v>
      </c>
      <c r="K69" s="4"/>
      <c r="L69" s="4"/>
      <c r="M69" s="4"/>
      <c r="N69"/>
      <c r="O69"/>
      <c r="P69" s="10"/>
      <c r="S69" s="25" t="s">
        <v>341</v>
      </c>
      <c r="T69" s="25">
        <v>4057049</v>
      </c>
      <c r="V69" s="28" t="str">
        <f>"Total Debt -"</f>
        <v>Total Debt -</v>
      </c>
      <c r="X69" s="47">
        <f>F44</f>
        <v>48.138831095138997</v>
      </c>
    </row>
    <row r="70" spans="3:28" ht="11.25" customHeight="1" x14ac:dyDescent="0.2">
      <c r="C70" s="39">
        <v>18630</v>
      </c>
      <c r="D70" s="3" t="s">
        <v>136</v>
      </c>
      <c r="F70" s="13">
        <v>1010000</v>
      </c>
      <c r="G70" s="56">
        <v>1187000</v>
      </c>
      <c r="H70" s="13">
        <v>1188000</v>
      </c>
      <c r="I70" s="13">
        <v>1358000</v>
      </c>
      <c r="J70" s="13">
        <v>2281000</v>
      </c>
      <c r="K70"/>
      <c r="L70"/>
      <c r="M70"/>
      <c r="N70"/>
      <c r="O70"/>
      <c r="P70" s="10"/>
      <c r="S70" s="25" t="s">
        <v>14</v>
      </c>
      <c r="T70" s="25">
        <v>4010420</v>
      </c>
      <c r="V70" s="118" t="s">
        <v>212</v>
      </c>
    </row>
    <row r="71" spans="3:28" ht="11.25" customHeight="1" x14ac:dyDescent="0.2">
      <c r="C71" s="39">
        <v>18631</v>
      </c>
      <c r="D71" s="3" t="s">
        <v>137</v>
      </c>
      <c r="F71" s="13">
        <v>1597000</v>
      </c>
      <c r="G71" s="56">
        <v>925000</v>
      </c>
      <c r="H71" s="13">
        <v>1139000</v>
      </c>
      <c r="I71" s="13">
        <v>1208000</v>
      </c>
      <c r="J71" s="13">
        <v>1190000</v>
      </c>
      <c r="K71"/>
      <c r="L71"/>
      <c r="M71"/>
      <c r="N71"/>
      <c r="O71"/>
      <c r="P71" s="10"/>
      <c r="S71" s="25" t="s">
        <v>15</v>
      </c>
      <c r="T71" s="25">
        <v>4065694</v>
      </c>
      <c r="V71" s="28" t="s">
        <v>211</v>
      </c>
      <c r="X71" s="27">
        <f>IF(ISNUMBER(F52),F52,NA())</f>
        <v>5.4952058504875403</v>
      </c>
      <c r="Y71" s="27">
        <f>IF(ISNUMBER(G52),G52,NA())</f>
        <v>5.0450628451723496</v>
      </c>
      <c r="Z71" s="27">
        <f>IF(ISNUMBER(H52),H52,NA())</f>
        <v>5.2207913306451603</v>
      </c>
      <c r="AA71" s="27">
        <f>IF(ISNUMBER(I52),I52,NA())</f>
        <v>7.67023882424985</v>
      </c>
      <c r="AB71" s="27">
        <f>IF(ISNUMBER(J52),J52,NA())</f>
        <v>4.79379634533898</v>
      </c>
    </row>
    <row r="72" spans="3:28" ht="11.25" customHeight="1" x14ac:dyDescent="0.2">
      <c r="C72" s="39">
        <v>18632</v>
      </c>
      <c r="D72" s="3" t="s">
        <v>138</v>
      </c>
      <c r="E72" s="5"/>
      <c r="F72" s="13">
        <v>4338000</v>
      </c>
      <c r="G72" s="56">
        <v>3940000</v>
      </c>
      <c r="H72" s="13">
        <v>3466000</v>
      </c>
      <c r="I72" s="13">
        <v>3150000</v>
      </c>
      <c r="J72" s="13">
        <v>3096000</v>
      </c>
      <c r="K72"/>
      <c r="L72"/>
      <c r="M72"/>
      <c r="N72"/>
      <c r="O72"/>
      <c r="P72" s="10"/>
      <c r="S72" s="25" t="s">
        <v>272</v>
      </c>
      <c r="T72" s="25">
        <v>4082886</v>
      </c>
    </row>
    <row r="73" spans="3:28" ht="11.25" customHeight="1" x14ac:dyDescent="0.2">
      <c r="C73" s="39">
        <v>18636</v>
      </c>
      <c r="D73" s="3" t="s">
        <v>139</v>
      </c>
      <c r="F73" s="13">
        <v>1855000</v>
      </c>
      <c r="G73" s="56">
        <v>1666000</v>
      </c>
      <c r="H73" s="13">
        <v>1569000</v>
      </c>
      <c r="I73" s="13">
        <v>1491000</v>
      </c>
      <c r="J73" s="13">
        <v>1490000</v>
      </c>
      <c r="K73"/>
      <c r="L73"/>
      <c r="M73"/>
      <c r="N73"/>
      <c r="O73"/>
      <c r="P73" s="10"/>
      <c r="S73" s="25" t="s">
        <v>397</v>
      </c>
      <c r="T73" s="25">
        <v>4235589</v>
      </c>
    </row>
    <row r="74" spans="3:28" ht="11.25" customHeight="1" x14ac:dyDescent="0.2">
      <c r="C74" s="39">
        <v>18635</v>
      </c>
      <c r="D74" s="3" t="s">
        <v>140</v>
      </c>
      <c r="F74" s="13">
        <v>611000</v>
      </c>
      <c r="G74" s="56">
        <v>276000</v>
      </c>
      <c r="H74" s="13">
        <v>344000</v>
      </c>
      <c r="I74" s="13">
        <v>357000</v>
      </c>
      <c r="J74" s="13">
        <v>363000</v>
      </c>
      <c r="K74"/>
      <c r="L74"/>
      <c r="M74"/>
      <c r="N74"/>
      <c r="O74"/>
      <c r="P74" s="10"/>
      <c r="S74" s="25" t="s">
        <v>289</v>
      </c>
      <c r="T74" s="25">
        <v>4304864</v>
      </c>
    </row>
    <row r="75" spans="3:28" ht="11.25" customHeight="1" x14ac:dyDescent="0.2">
      <c r="C75" s="39">
        <v>18634</v>
      </c>
      <c r="D75" s="3" t="s">
        <v>141</v>
      </c>
      <c r="F75" s="13">
        <v>10007000</v>
      </c>
      <c r="G75" s="56">
        <v>8537000</v>
      </c>
      <c r="H75" s="13">
        <v>8202000</v>
      </c>
      <c r="I75" s="13">
        <v>8036000</v>
      </c>
      <c r="J75" s="13">
        <v>8856000</v>
      </c>
      <c r="K75"/>
      <c r="L75"/>
      <c r="M75"/>
      <c r="N75"/>
      <c r="O75"/>
      <c r="P75" s="10"/>
      <c r="S75" s="25" t="s">
        <v>16</v>
      </c>
      <c r="T75" s="25">
        <v>4056958</v>
      </c>
    </row>
    <row r="76" spans="3:28" ht="11.25" customHeight="1" x14ac:dyDescent="0.2">
      <c r="C76" s="39">
        <v>6200</v>
      </c>
      <c r="D76" s="3" t="s">
        <v>142</v>
      </c>
      <c r="F76" s="13">
        <v>4615000</v>
      </c>
      <c r="G76" s="56">
        <v>5251000</v>
      </c>
      <c r="H76" s="13">
        <v>4960000</v>
      </c>
      <c r="I76" s="13">
        <v>3266000</v>
      </c>
      <c r="J76" s="13">
        <v>3776000</v>
      </c>
      <c r="K76"/>
      <c r="L76"/>
      <c r="M76"/>
      <c r="N76"/>
      <c r="O76"/>
      <c r="P76" s="10"/>
      <c r="S76" s="25" t="s">
        <v>313</v>
      </c>
      <c r="T76" s="25">
        <v>4246977</v>
      </c>
    </row>
    <row r="77" spans="3:28" ht="11.25" customHeight="1" x14ac:dyDescent="0.2">
      <c r="C77" s="39">
        <v>28017</v>
      </c>
      <c r="D77" s="3" t="s">
        <v>151</v>
      </c>
      <c r="E77"/>
      <c r="F77" s="13">
        <v>6175000</v>
      </c>
      <c r="G77" s="56">
        <v>5562000</v>
      </c>
      <c r="H77" s="13">
        <v>4940000</v>
      </c>
      <c r="I77" s="13">
        <v>3875000</v>
      </c>
      <c r="J77" s="13">
        <v>4149000</v>
      </c>
      <c r="K77"/>
      <c r="L77"/>
      <c r="M77"/>
      <c r="N77"/>
      <c r="O77"/>
      <c r="P77" s="10"/>
      <c r="S77" s="25" t="s">
        <v>273</v>
      </c>
      <c r="T77" s="25">
        <v>4142320</v>
      </c>
    </row>
    <row r="78" spans="3:28" ht="11.25" customHeight="1" x14ac:dyDescent="0.2">
      <c r="C78" s="39">
        <v>4424</v>
      </c>
      <c r="D78" s="3" t="s">
        <v>143</v>
      </c>
      <c r="F78" s="13">
        <v>1562000</v>
      </c>
      <c r="G78" s="56">
        <v>2504000</v>
      </c>
      <c r="H78" s="13">
        <v>2314000</v>
      </c>
      <c r="I78" s="13">
        <v>889000</v>
      </c>
      <c r="J78" s="13">
        <v>1627000</v>
      </c>
      <c r="K78"/>
      <c r="L78"/>
      <c r="M78"/>
      <c r="N78"/>
      <c r="O78"/>
      <c r="P78" s="10"/>
      <c r="S78" s="25" t="s">
        <v>274</v>
      </c>
      <c r="T78" s="25">
        <v>4237697</v>
      </c>
    </row>
    <row r="79" spans="3:28" ht="11.25" customHeight="1" x14ac:dyDescent="0.2">
      <c r="C79" s="39">
        <v>4427</v>
      </c>
      <c r="D79" s="3" t="s">
        <v>144</v>
      </c>
      <c r="F79" s="13">
        <v>99000</v>
      </c>
      <c r="G79" s="56">
        <v>249000</v>
      </c>
      <c r="H79" s="13">
        <v>315000</v>
      </c>
      <c r="I79" s="13">
        <v>-49000</v>
      </c>
      <c r="J79" s="13">
        <v>1276000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1463000</v>
      </c>
      <c r="G81" s="93">
        <v>2255000</v>
      </c>
      <c r="H81" s="92">
        <v>1999000</v>
      </c>
      <c r="I81" s="92">
        <v>938000</v>
      </c>
      <c r="J81" s="92">
        <v>351000</v>
      </c>
      <c r="K81"/>
      <c r="L81"/>
      <c r="M81"/>
      <c r="N81"/>
      <c r="O81"/>
      <c r="P81" s="10"/>
      <c r="S81" s="25" t="s">
        <v>276</v>
      </c>
      <c r="T81" s="25">
        <v>4276419</v>
      </c>
    </row>
    <row r="82" spans="3:20" ht="11.25" customHeight="1" x14ac:dyDescent="0.2">
      <c r="C82" s="39">
        <v>833</v>
      </c>
      <c r="D82" s="94" t="s">
        <v>147</v>
      </c>
      <c r="E82" s="95"/>
      <c r="F82" s="96">
        <v>1463000</v>
      </c>
      <c r="G82" s="97">
        <v>4105000</v>
      </c>
      <c r="H82" s="96">
        <v>2362000</v>
      </c>
      <c r="I82" s="96">
        <v>1126000</v>
      </c>
      <c r="J82" s="96">
        <v>351000</v>
      </c>
      <c r="K82"/>
      <c r="L82"/>
      <c r="M82"/>
      <c r="N82"/>
      <c r="O82"/>
      <c r="P82" s="10"/>
      <c r="S82" s="25" t="s">
        <v>17</v>
      </c>
      <c r="T82" s="25">
        <v>4057059</v>
      </c>
    </row>
    <row r="83" spans="3:20" ht="11.25" customHeight="1" x14ac:dyDescent="0.2">
      <c r="C83" s="39">
        <v>47814</v>
      </c>
      <c r="D83" s="32" t="s">
        <v>191</v>
      </c>
      <c r="F83" s="13">
        <v>146000</v>
      </c>
      <c r="G83" s="56">
        <v>173000</v>
      </c>
      <c r="H83" s="13">
        <v>165000</v>
      </c>
      <c r="I83" s="13">
        <v>77000</v>
      </c>
      <c r="J83" s="13">
        <v>95000</v>
      </c>
      <c r="K83" s="16"/>
      <c r="L83"/>
      <c r="M83"/>
      <c r="N83"/>
      <c r="O83"/>
      <c r="P83" s="10"/>
      <c r="S83" s="25" t="s">
        <v>18</v>
      </c>
      <c r="T83" s="25">
        <v>4057141</v>
      </c>
    </row>
    <row r="84" spans="3:20" ht="11.25" customHeight="1" x14ac:dyDescent="0.2">
      <c r="C84" s="39">
        <v>47813</v>
      </c>
      <c r="D84" s="29" t="s">
        <v>192</v>
      </c>
      <c r="E84"/>
      <c r="F84" s="13">
        <v>1317000</v>
      </c>
      <c r="G84" s="56">
        <v>3932000</v>
      </c>
      <c r="H84" s="13">
        <v>2197000</v>
      </c>
      <c r="I84" s="13">
        <v>1049000</v>
      </c>
      <c r="J84" s="13">
        <v>256000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4375000</v>
      </c>
      <c r="G87" s="56">
        <v>4511000</v>
      </c>
      <c r="H87" s="13">
        <v>3339000</v>
      </c>
      <c r="I87" s="13">
        <v>3645000</v>
      </c>
      <c r="J87" s="13">
        <v>3341000</v>
      </c>
      <c r="K87"/>
      <c r="L87"/>
      <c r="M87"/>
      <c r="N87"/>
      <c r="O87"/>
      <c r="P87" s="10"/>
      <c r="S87" s="25" t="s">
        <v>21</v>
      </c>
      <c r="T87" s="25">
        <v>4057039</v>
      </c>
    </row>
    <row r="88" spans="3:20" ht="11.25" customHeight="1" x14ac:dyDescent="0.2">
      <c r="C88" s="39">
        <v>18807</v>
      </c>
      <c r="D88" s="3" t="s">
        <v>153</v>
      </c>
      <c r="E88"/>
      <c r="F88" s="13">
        <v>44488000</v>
      </c>
      <c r="G88" s="56">
        <v>40546000</v>
      </c>
      <c r="H88" s="13">
        <v>37043000</v>
      </c>
      <c r="I88" s="13">
        <v>34439000</v>
      </c>
      <c r="J88" s="13">
        <v>36503000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15484000</v>
      </c>
      <c r="G90" s="56">
        <v>14847000</v>
      </c>
      <c r="H90" s="13">
        <v>14704000</v>
      </c>
      <c r="I90" s="13">
        <v>12946000</v>
      </c>
      <c r="J90" s="13">
        <v>3560000</v>
      </c>
      <c r="K90"/>
      <c r="L90"/>
      <c r="M90"/>
      <c r="N90"/>
      <c r="O90"/>
      <c r="P90" s="10"/>
      <c r="S90" s="25" t="s">
        <v>290</v>
      </c>
      <c r="T90" s="25">
        <v>4056937</v>
      </c>
    </row>
    <row r="91" spans="3:20" ht="11.25" customHeight="1" x14ac:dyDescent="0.2">
      <c r="C91" s="39">
        <v>3706</v>
      </c>
      <c r="D91" s="23" t="s">
        <v>156</v>
      </c>
      <c r="E91" s="10"/>
      <c r="F91" s="92">
        <v>1972000</v>
      </c>
      <c r="G91" s="93">
        <v>1804000</v>
      </c>
      <c r="H91" s="92">
        <v>1815000</v>
      </c>
      <c r="I91" s="92">
        <v>1826000</v>
      </c>
      <c r="J91" s="92">
        <v>2993000</v>
      </c>
      <c r="K91"/>
      <c r="L91"/>
      <c r="M91"/>
      <c r="N91"/>
      <c r="O91"/>
      <c r="P91" s="10"/>
      <c r="S91" s="25" t="s">
        <v>23</v>
      </c>
      <c r="T91" s="25">
        <v>4056982</v>
      </c>
    </row>
    <row r="92" spans="3:20" ht="11.25" customHeight="1" x14ac:dyDescent="0.2">
      <c r="C92" s="39">
        <v>220</v>
      </c>
      <c r="D92" s="98" t="s">
        <v>157</v>
      </c>
      <c r="E92" s="95"/>
      <c r="F92" s="96">
        <v>72045000</v>
      </c>
      <c r="G92" s="97">
        <v>66623000</v>
      </c>
      <c r="H92" s="96">
        <v>65665000</v>
      </c>
      <c r="I92" s="96">
        <v>60638000</v>
      </c>
      <c r="J92" s="96">
        <v>50454000</v>
      </c>
      <c r="K92"/>
      <c r="L92"/>
      <c r="M92"/>
      <c r="N92"/>
      <c r="O92"/>
      <c r="P92" s="10"/>
      <c r="S92" s="25" t="s">
        <v>24</v>
      </c>
      <c r="T92" s="25">
        <v>4004172</v>
      </c>
    </row>
    <row r="93" spans="3:20" ht="11.25" customHeight="1" x14ac:dyDescent="0.2">
      <c r="C93" s="39">
        <v>6361</v>
      </c>
      <c r="D93" s="3" t="s">
        <v>158</v>
      </c>
      <c r="E93"/>
      <c r="F93" s="13">
        <v>10035000</v>
      </c>
      <c r="G93" s="56">
        <v>6839000</v>
      </c>
      <c r="H93" s="13">
        <v>9150000</v>
      </c>
      <c r="I93" s="13">
        <v>7523000</v>
      </c>
      <c r="J93" s="13">
        <v>6635000</v>
      </c>
      <c r="K93"/>
      <c r="L93"/>
      <c r="M93"/>
      <c r="N93"/>
      <c r="O93"/>
      <c r="P93" s="10"/>
      <c r="S93" s="25" t="s">
        <v>25</v>
      </c>
      <c r="T93" s="25">
        <v>4000672</v>
      </c>
    </row>
    <row r="94" spans="3:20" ht="11.25" customHeight="1" x14ac:dyDescent="0.2">
      <c r="C94" s="39">
        <v>6148</v>
      </c>
      <c r="D94" s="3" t="s">
        <v>159</v>
      </c>
      <c r="E94"/>
      <c r="F94" s="13">
        <v>21825000</v>
      </c>
      <c r="G94" s="56">
        <v>22422000</v>
      </c>
      <c r="H94" s="13">
        <v>21425000</v>
      </c>
      <c r="I94" s="13">
        <v>20940000</v>
      </c>
      <c r="J94" s="13">
        <v>16445000</v>
      </c>
      <c r="K94"/>
      <c r="L94"/>
      <c r="M94"/>
      <c r="N94"/>
      <c r="O94"/>
      <c r="P94" s="10"/>
      <c r="S94" s="25" t="s">
        <v>26</v>
      </c>
      <c r="T94" s="25">
        <v>4059402</v>
      </c>
    </row>
    <row r="95" spans="3:20" ht="11.25" customHeight="1" x14ac:dyDescent="0.2">
      <c r="C95" s="39">
        <v>18082</v>
      </c>
      <c r="D95" s="3" t="s">
        <v>160</v>
      </c>
      <c r="E95"/>
      <c r="F95" s="13">
        <v>5200000</v>
      </c>
      <c r="G95" s="56">
        <v>5126000</v>
      </c>
      <c r="H95" s="13">
        <v>5879000</v>
      </c>
      <c r="I95" s="13">
        <v>5423000</v>
      </c>
      <c r="J95" s="13">
        <v>4369000</v>
      </c>
      <c r="K95"/>
      <c r="L95"/>
      <c r="M95"/>
      <c r="N95"/>
      <c r="O95"/>
      <c r="P95" s="10"/>
      <c r="S95" s="25" t="s">
        <v>27</v>
      </c>
      <c r="T95" s="25">
        <v>4057080</v>
      </c>
    </row>
    <row r="96" spans="3:20" ht="11.25" customHeight="1" x14ac:dyDescent="0.2">
      <c r="C96" s="39">
        <v>845</v>
      </c>
      <c r="D96" s="3" t="s">
        <v>174</v>
      </c>
      <c r="E96"/>
      <c r="F96" s="13">
        <v>25451000</v>
      </c>
      <c r="G96" s="56">
        <v>24944000</v>
      </c>
      <c r="H96" s="13">
        <v>26513000</v>
      </c>
      <c r="I96" s="13">
        <v>24618000</v>
      </c>
      <c r="J96" s="13">
        <v>19412000</v>
      </c>
      <c r="K96"/>
      <c r="L96"/>
      <c r="M96"/>
      <c r="N96"/>
      <c r="O96"/>
      <c r="P96" s="10"/>
      <c r="S96" s="25" t="s">
        <v>28</v>
      </c>
      <c r="T96" s="25">
        <v>4057041</v>
      </c>
    </row>
    <row r="97" spans="3:20" ht="11.25" customHeight="1" x14ac:dyDescent="0.2">
      <c r="C97" s="39">
        <v>49691</v>
      </c>
      <c r="D97" s="32" t="s">
        <v>193</v>
      </c>
      <c r="E97"/>
      <c r="F97" s="13">
        <v>25981000</v>
      </c>
      <c r="G97" s="56">
        <v>23373000</v>
      </c>
      <c r="H97" s="13">
        <v>19929000</v>
      </c>
      <c r="I97" s="13">
        <v>17138000</v>
      </c>
      <c r="J97" s="13">
        <v>12670000</v>
      </c>
      <c r="K97"/>
      <c r="L97"/>
      <c r="M97"/>
      <c r="N97"/>
      <c r="O97"/>
      <c r="P97" s="10"/>
      <c r="S97" s="25" t="s">
        <v>432</v>
      </c>
      <c r="T97" s="25">
        <v>4072145</v>
      </c>
    </row>
    <row r="98" spans="3:20" ht="11.25" customHeight="1" x14ac:dyDescent="0.2">
      <c r="C98" s="48">
        <v>47772</v>
      </c>
      <c r="D98" s="99" t="s">
        <v>194</v>
      </c>
      <c r="E98" s="10"/>
      <c r="F98" s="92">
        <v>1438000</v>
      </c>
      <c r="G98" s="93">
        <v>1561000</v>
      </c>
      <c r="H98" s="92">
        <v>1876000</v>
      </c>
      <c r="I98" s="92">
        <v>2110000</v>
      </c>
      <c r="J98" s="92">
        <v>2470000</v>
      </c>
      <c r="K98"/>
      <c r="L98"/>
      <c r="M98"/>
      <c r="N98"/>
      <c r="O98"/>
      <c r="P98" s="10"/>
      <c r="S98" s="25" t="s">
        <v>29</v>
      </c>
      <c r="T98" s="25">
        <v>4057081</v>
      </c>
    </row>
    <row r="99" spans="3:20" ht="11.25" customHeight="1" x14ac:dyDescent="0.2">
      <c r="C99" s="39">
        <v>3800</v>
      </c>
      <c r="D99" s="94" t="s">
        <v>161</v>
      </c>
      <c r="E99" s="95"/>
      <c r="F99" s="96">
        <v>27419000</v>
      </c>
      <c r="G99" s="97">
        <v>24934000</v>
      </c>
      <c r="H99" s="96">
        <v>21805000</v>
      </c>
      <c r="I99" s="96">
        <v>19248000</v>
      </c>
      <c r="J99" s="96">
        <v>15140000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52870000</v>
      </c>
      <c r="G101" s="56">
        <v>49878000</v>
      </c>
      <c r="H101" s="13">
        <v>48318000</v>
      </c>
      <c r="I101" s="13">
        <v>43866000</v>
      </c>
      <c r="J101" s="13">
        <v>34552000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3842000</v>
      </c>
      <c r="G104" s="56">
        <v>2591000</v>
      </c>
      <c r="H104" s="13">
        <v>3088000</v>
      </c>
      <c r="I104" s="13">
        <v>3516000</v>
      </c>
      <c r="J104" s="13">
        <v>3625000</v>
      </c>
      <c r="K104"/>
      <c r="L104"/>
      <c r="M104"/>
      <c r="N104"/>
      <c r="O104"/>
      <c r="P104" s="10"/>
      <c r="S104" s="25" t="s">
        <v>411</v>
      </c>
      <c r="T104" s="25">
        <v>4057043</v>
      </c>
    </row>
    <row r="105" spans="3:20" ht="11.25" customHeight="1" x14ac:dyDescent="0.2">
      <c r="C105" s="39">
        <v>4993</v>
      </c>
      <c r="D105" s="3" t="s">
        <v>169</v>
      </c>
      <c r="E105"/>
      <c r="F105" s="13">
        <v>-5508000</v>
      </c>
      <c r="G105" s="56">
        <v>553000</v>
      </c>
      <c r="H105" s="13">
        <v>-4593000</v>
      </c>
      <c r="I105" s="13">
        <v>-12470000</v>
      </c>
      <c r="J105" s="13">
        <v>-4700000</v>
      </c>
      <c r="K105"/>
      <c r="L105"/>
      <c r="M105"/>
      <c r="N105"/>
      <c r="O105"/>
      <c r="P105" s="10"/>
      <c r="S105" s="25" t="s">
        <v>262</v>
      </c>
      <c r="T105" s="25">
        <v>4057083</v>
      </c>
    </row>
    <row r="106" spans="3:20" ht="11.25" customHeight="1" x14ac:dyDescent="0.2">
      <c r="C106" s="39">
        <v>4992</v>
      </c>
      <c r="D106" s="3" t="s">
        <v>170</v>
      </c>
      <c r="E106"/>
      <c r="F106" s="13">
        <v>1260000</v>
      </c>
      <c r="G106" s="56">
        <v>-2373000</v>
      </c>
      <c r="H106" s="13">
        <v>1475000</v>
      </c>
      <c r="I106" s="13">
        <v>8850000</v>
      </c>
      <c r="J106" s="13">
        <v>1007000</v>
      </c>
      <c r="K106"/>
      <c r="L106"/>
      <c r="M106"/>
      <c r="N106"/>
      <c r="O106"/>
      <c r="P106" s="10"/>
      <c r="S106" s="25" t="s">
        <v>33</v>
      </c>
      <c r="T106" s="25">
        <v>4057044</v>
      </c>
    </row>
    <row r="107" spans="3:20" ht="11.25" customHeight="1" x14ac:dyDescent="0.2">
      <c r="C107" s="39">
        <v>4994</v>
      </c>
      <c r="D107" s="3" t="s">
        <v>171</v>
      </c>
      <c r="E107"/>
      <c r="F107" s="13">
        <v>2000</v>
      </c>
      <c r="G107" s="56">
        <v>-3000</v>
      </c>
      <c r="H107" s="13">
        <v>1000</v>
      </c>
      <c r="I107" s="13">
        <v>-14000</v>
      </c>
      <c r="J107" s="13">
        <v>7000</v>
      </c>
      <c r="K107"/>
      <c r="L107"/>
      <c r="M107"/>
      <c r="N107"/>
      <c r="O107"/>
      <c r="P107" s="10"/>
      <c r="S107" s="25" t="s">
        <v>263</v>
      </c>
      <c r="T107" s="25">
        <v>4057126</v>
      </c>
    </row>
    <row r="108" spans="3:20" ht="11.25" customHeight="1" x14ac:dyDescent="0.2">
      <c r="C108" s="39">
        <v>4995</v>
      </c>
      <c r="D108" s="3" t="s">
        <v>172</v>
      </c>
      <c r="E108"/>
      <c r="F108" s="13">
        <v>-404000</v>
      </c>
      <c r="G108" s="56">
        <v>768000</v>
      </c>
      <c r="H108" s="13">
        <v>-29000</v>
      </c>
      <c r="I108" s="13">
        <v>-118000</v>
      </c>
      <c r="J108" s="13">
        <v>-61000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2.1184860716418998</v>
      </c>
      <c r="G111" s="55">
        <v>6.0804905867191996</v>
      </c>
      <c r="H111" s="14">
        <v>3.7479942002883999</v>
      </c>
      <c r="I111" s="14">
        <v>1.9040935474734</v>
      </c>
      <c r="J111" s="14">
        <v>0.71301971976903</v>
      </c>
      <c r="K111"/>
      <c r="L111"/>
      <c r="M111"/>
      <c r="N111"/>
      <c r="O111"/>
      <c r="P111" s="10"/>
      <c r="S111" s="25" t="s">
        <v>292</v>
      </c>
      <c r="T111" s="25">
        <v>4062444</v>
      </c>
    </row>
    <row r="112" spans="3:20" ht="11.25" customHeight="1" x14ac:dyDescent="0.2">
      <c r="C112" s="39">
        <v>284</v>
      </c>
      <c r="D112" s="3" t="s">
        <v>167</v>
      </c>
      <c r="E112"/>
      <c r="F112" s="14">
        <v>5.73273054109257</v>
      </c>
      <c r="G112" s="55">
        <v>17.1530349485252</v>
      </c>
      <c r="H112" s="14">
        <v>11.812731694204301</v>
      </c>
      <c r="I112" s="14">
        <v>6.1720612821004703</v>
      </c>
      <c r="J112" s="14">
        <v>2.2694026654166599</v>
      </c>
      <c r="K112"/>
      <c r="L112"/>
      <c r="M112"/>
      <c r="N112"/>
      <c r="O112"/>
      <c r="P112" s="10"/>
      <c r="S112" s="25" t="s">
        <v>36</v>
      </c>
      <c r="T112" s="25">
        <v>4057103</v>
      </c>
    </row>
    <row r="113" spans="2:20" ht="11.25" customHeight="1" x14ac:dyDescent="0.2">
      <c r="C113" s="39">
        <v>18791</v>
      </c>
      <c r="D113" s="76" t="s">
        <v>173</v>
      </c>
      <c r="E113" s="61"/>
      <c r="F113" s="100">
        <v>2.8753648254242798</v>
      </c>
      <c r="G113" s="101">
        <v>8.1410857094693405</v>
      </c>
      <c r="H113" s="100">
        <v>5.1470347893354802</v>
      </c>
      <c r="I113" s="100">
        <v>2.6007922484380201</v>
      </c>
      <c r="J113" s="100">
        <v>1.0456387035271699</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28225E45-B49B-4BD8-885F-55138682734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770B9-0E19-42EB-87B2-115D4E317743}">
  <sheetPr codeName="Sheet34">
    <outlinePr summaryRight="0"/>
    <pageSetUpPr autoPageBreaks="0"/>
  </sheetPr>
  <dimension ref="A1:AB460"/>
  <sheetViews>
    <sheetView showGridLines="0" topLeftCell="A9"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108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Southern Power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_xll.SNL.Clients.Office.Excel.Functions.SNLTable(1,SO!F20:G20,SO!C24:C35,SO!F21:G21,,"Options:Curr=USD,Mag=SNLstandard,ConvMethod=SNLrecommended")</f>
        <v>SNLTable</v>
      </c>
      <c r="D20" s="10"/>
      <c r="E20" s="10"/>
      <c r="F20" s="22">
        <f>VLOOKUP(V40,S:T,2,FALSE)</f>
        <v>4073535</v>
      </c>
      <c r="G20" s="51">
        <f>F20</f>
        <v>4073535</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286</v>
      </c>
      <c r="H24" s="129"/>
      <c r="I24"/>
      <c r="J24"/>
      <c r="K24"/>
      <c r="L24"/>
      <c r="M24"/>
      <c r="N24"/>
      <c r="O24"/>
      <c r="P24" s="10"/>
      <c r="V24" t="str">
        <f>SUBSTITUTE(Company_Name,"&amp;","&amp;amp;")</f>
        <v>Southern Power Company</v>
      </c>
    </row>
    <row r="25" spans="3:27" ht="11.25" customHeight="1" x14ac:dyDescent="0.2">
      <c r="C25" s="39">
        <v>44942</v>
      </c>
      <c r="D25" s="23" t="s">
        <v>127</v>
      </c>
      <c r="E25" s="10"/>
      <c r="F25" s="74" t="s">
        <v>375</v>
      </c>
      <c r="G25" s="75" t="s">
        <v>182</v>
      </c>
      <c r="H25" s="129"/>
      <c r="I25"/>
      <c r="J25"/>
      <c r="K25"/>
      <c r="L25"/>
      <c r="M25"/>
      <c r="N25"/>
      <c r="O25"/>
      <c r="P25" s="10"/>
    </row>
    <row r="26" spans="3:27" ht="11.25" customHeight="1" x14ac:dyDescent="0.2">
      <c r="C26" s="39">
        <v>44944</v>
      </c>
      <c r="D26" s="76" t="s">
        <v>126</v>
      </c>
      <c r="E26" s="61"/>
      <c r="F26" s="77">
        <v>44496</v>
      </c>
      <c r="G26" s="78">
        <v>44341</v>
      </c>
      <c r="H26" s="130"/>
      <c r="I26" s="10"/>
      <c r="J26"/>
      <c r="K26"/>
      <c r="L26"/>
      <c r="M26"/>
      <c r="N26" s="4"/>
      <c r="O26" s="4"/>
      <c r="P26" s="44"/>
      <c r="Q26" s="44"/>
    </row>
    <row r="27" spans="3:27" ht="11.25" customHeight="1" x14ac:dyDescent="0.2">
      <c r="C27" s="39">
        <v>44949</v>
      </c>
      <c r="D27" s="2" t="s">
        <v>131</v>
      </c>
      <c r="E27"/>
      <c r="F27" s="24" t="s">
        <v>381</v>
      </c>
      <c r="G27" s="52" t="s">
        <v>286</v>
      </c>
      <c r="H27" s="129"/>
      <c r="I27"/>
      <c r="J27"/>
      <c r="K27"/>
      <c r="L27"/>
      <c r="M27"/>
      <c r="N27"/>
      <c r="O27"/>
      <c r="P27" s="10"/>
    </row>
    <row r="28" spans="3:27" ht="11.25" customHeight="1" x14ac:dyDescent="0.2">
      <c r="C28" s="39">
        <v>44950</v>
      </c>
      <c r="D28" s="3" t="s">
        <v>127</v>
      </c>
      <c r="E28"/>
      <c r="F28" s="24" t="s">
        <v>375</v>
      </c>
      <c r="G28" s="52" t="s">
        <v>182</v>
      </c>
      <c r="H28" s="129"/>
      <c r="I28"/>
      <c r="J28"/>
      <c r="K28"/>
      <c r="L28"/>
      <c r="M28"/>
      <c r="N28"/>
      <c r="O28"/>
      <c r="P28" s="10"/>
    </row>
    <row r="29" spans="3:27" ht="11.25" customHeight="1" x14ac:dyDescent="0.2">
      <c r="C29" s="48">
        <v>44952</v>
      </c>
      <c r="D29" s="76" t="s">
        <v>126</v>
      </c>
      <c r="E29" s="61"/>
      <c r="F29" s="77">
        <v>44496</v>
      </c>
      <c r="G29" s="78">
        <v>44341</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43371</v>
      </c>
      <c r="G35" s="53">
        <v>44341</v>
      </c>
      <c r="H35" s="130"/>
      <c r="I35" s="10"/>
      <c r="J35"/>
      <c r="K35"/>
      <c r="L35"/>
      <c r="M35"/>
      <c r="N35"/>
      <c r="O35"/>
      <c r="P35" s="10"/>
    </row>
    <row r="36" spans="3:24" ht="11.25" hidden="1" customHeight="1" outlineLevel="1" x14ac:dyDescent="0.2">
      <c r="C36" s="12" t="str">
        <f>_xll.SNL.Clients.Office.Excel.Functions.SNLTable(1,SO!F36:J36,SO!C41:C113,SO!F37:J37,,"Options:Curr=USD,Mag=SNLstandard,ConvMethod=SNLrecommended")</f>
        <v>SNLTable</v>
      </c>
      <c r="E36"/>
      <c r="F36" s="11">
        <f>F20</f>
        <v>4073535</v>
      </c>
      <c r="G36" s="54">
        <f>F20</f>
        <v>4073535</v>
      </c>
      <c r="H36" s="11">
        <f>F20</f>
        <v>4073535</v>
      </c>
      <c r="I36" s="11">
        <f>F20</f>
        <v>4073535</v>
      </c>
      <c r="J36" s="11">
        <f>F20</f>
        <v>4073535</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Southern Power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19.9237887860642</v>
      </c>
      <c r="G42" s="55">
        <v>21.636679148780701</v>
      </c>
      <c r="H42" s="31">
        <v>19.787749644856699</v>
      </c>
      <c r="I42" s="14">
        <v>23.933553745665701</v>
      </c>
      <c r="J42" s="14">
        <v>41.288974606235897</v>
      </c>
      <c r="K42"/>
      <c r="L42"/>
      <c r="M42"/>
      <c r="N42"/>
      <c r="O42"/>
      <c r="P42" s="10"/>
      <c r="S42" s="25" t="s">
        <v>336</v>
      </c>
      <c r="T42" s="25">
        <v>4056935</v>
      </c>
      <c r="V42" s="8" t="str">
        <f>_xll.SNL.Clients.Office.Excel.Functions.SNLTable(1,SO!X42,SO!W48:W56,SO!X43,,"Options:Curr=USD,Mag=SNLstandard,ConvMethod=SNLrecommended")</f>
        <v>SNLTable</v>
      </c>
      <c r="W42" s="3"/>
      <c r="X42" s="7">
        <f>F36</f>
        <v>4073535</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40.137906006169501</v>
      </c>
      <c r="G44" s="55">
        <v>39.437391542606598</v>
      </c>
      <c r="H44" s="31">
        <v>44.664494025236102</v>
      </c>
      <c r="I44" s="14">
        <v>41.262801386984897</v>
      </c>
      <c r="J44" s="14">
        <v>47.782063645130201</v>
      </c>
      <c r="K44"/>
      <c r="L44"/>
      <c r="M44"/>
      <c r="N44"/>
      <c r="O44"/>
      <c r="P44" s="10"/>
      <c r="S44" s="25" t="s">
        <v>409</v>
      </c>
      <c r="T44" s="25">
        <v>4024697</v>
      </c>
      <c r="V44" s="3"/>
      <c r="W44" s="3"/>
      <c r="X44" s="7">
        <v>1</v>
      </c>
    </row>
    <row r="45" spans="3:24" ht="11.25" customHeight="1" x14ac:dyDescent="0.2">
      <c r="C45" s="39">
        <v>18861</v>
      </c>
      <c r="D45" s="3" t="s">
        <v>164</v>
      </c>
      <c r="E45"/>
      <c r="F45" s="14">
        <v>31.809109054617998</v>
      </c>
      <c r="G45" s="55">
        <v>34.879897707553198</v>
      </c>
      <c r="H45" s="31">
        <v>33.007437118743198</v>
      </c>
      <c r="I45" s="14">
        <v>35.626159180711198</v>
      </c>
      <c r="J45" s="14">
        <v>40.75056252009</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1.9019607843137301</v>
      </c>
      <c r="G47" s="55">
        <v>2.1111111111111098</v>
      </c>
      <c r="H47" s="14">
        <v>2.14673913043478</v>
      </c>
      <c r="I47" s="14">
        <v>1.21</v>
      </c>
      <c r="J47" s="14">
        <v>1.8217821782178201</v>
      </c>
      <c r="K47"/>
      <c r="L47"/>
      <c r="M47"/>
      <c r="N47"/>
      <c r="O47"/>
      <c r="P47" s="10"/>
      <c r="S47" s="25" t="s">
        <v>216</v>
      </c>
      <c r="T47" s="25">
        <v>4056955</v>
      </c>
      <c r="V47" s="3"/>
      <c r="W47" s="3"/>
      <c r="X47" s="7"/>
    </row>
    <row r="48" spans="3:24" ht="11.25" customHeight="1" x14ac:dyDescent="0.2">
      <c r="C48" s="39">
        <v>18778</v>
      </c>
      <c r="D48" s="3" t="s">
        <v>198</v>
      </c>
      <c r="E48"/>
      <c r="F48" s="14">
        <v>1.9019607843137301</v>
      </c>
      <c r="G48" s="55">
        <v>2.1111111111111098</v>
      </c>
      <c r="H48" s="14">
        <v>2.14673913043478</v>
      </c>
      <c r="I48" s="14">
        <v>1.21</v>
      </c>
      <c r="J48" s="14">
        <v>1.8217821782178201</v>
      </c>
      <c r="K48" s="4"/>
      <c r="L48" s="4"/>
      <c r="M48" s="4"/>
      <c r="N48" s="4"/>
      <c r="O48" s="4"/>
      <c r="P48" s="44"/>
      <c r="Q48" s="44"/>
      <c r="S48" s="25" t="s">
        <v>5</v>
      </c>
      <c r="T48" s="25">
        <v>4022309</v>
      </c>
      <c r="V48" s="17" t="s">
        <v>175</v>
      </c>
      <c r="W48" s="114">
        <v>7597</v>
      </c>
      <c r="X48" s="20">
        <v>890000</v>
      </c>
    </row>
    <row r="49" spans="3:28" ht="11.25" customHeight="1" x14ac:dyDescent="0.2">
      <c r="C49" s="39">
        <v>7270</v>
      </c>
      <c r="D49" s="3" t="s">
        <v>149</v>
      </c>
      <c r="E49"/>
      <c r="F49" s="14">
        <v>5.7346938775510203</v>
      </c>
      <c r="G49" s="55">
        <v>5.8278145695364199</v>
      </c>
      <c r="H49" s="14">
        <v>5.6035502958579899</v>
      </c>
      <c r="I49" s="14">
        <v>4.3114754098360697</v>
      </c>
      <c r="J49" s="14">
        <v>4.7382198952879602</v>
      </c>
      <c r="K49"/>
      <c r="L49"/>
      <c r="M49"/>
      <c r="N49"/>
      <c r="O49"/>
      <c r="P49" s="10"/>
      <c r="S49" s="25" t="s">
        <v>6</v>
      </c>
      <c r="T49" s="25">
        <v>4057038</v>
      </c>
      <c r="V49" s="17" t="s">
        <v>176</v>
      </c>
      <c r="W49" s="114">
        <v>7598</v>
      </c>
      <c r="X49" s="20">
        <v>290000</v>
      </c>
    </row>
    <row r="50" spans="3:28" ht="11.25" customHeight="1" x14ac:dyDescent="0.2">
      <c r="C50" s="39">
        <v>11512</v>
      </c>
      <c r="D50" s="3" t="s">
        <v>199</v>
      </c>
      <c r="E50"/>
      <c r="F50" s="14">
        <v>5.7278911564625803</v>
      </c>
      <c r="G50" s="55">
        <v>5.5695364238410603</v>
      </c>
      <c r="H50" s="14">
        <v>5.2721893491124296</v>
      </c>
      <c r="I50" s="14">
        <v>5.15300546448087</v>
      </c>
      <c r="J50" s="14">
        <v>4.7382198952879602</v>
      </c>
      <c r="K50"/>
      <c r="L50"/>
      <c r="M50"/>
      <c r="N50"/>
      <c r="O50"/>
      <c r="P50" s="10"/>
      <c r="S50" s="25" t="s">
        <v>270</v>
      </c>
      <c r="T50" s="25">
        <v>4135391</v>
      </c>
      <c r="V50" s="18" t="s">
        <v>177</v>
      </c>
      <c r="W50" s="115">
        <v>7599</v>
      </c>
      <c r="X50" s="20">
        <v>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500000</v>
      </c>
    </row>
    <row r="52" spans="3:28" ht="11.25" customHeight="1" x14ac:dyDescent="0.2">
      <c r="C52" s="39">
        <v>18788</v>
      </c>
      <c r="D52" s="3" t="s">
        <v>211</v>
      </c>
      <c r="E52"/>
      <c r="F52" s="14">
        <v>5.4534400948991699</v>
      </c>
      <c r="G52" s="55">
        <v>5.3203125</v>
      </c>
      <c r="H52" s="14">
        <v>5.6718585005279802</v>
      </c>
      <c r="I52" s="14">
        <v>7.0058618504436003</v>
      </c>
      <c r="J52" s="14">
        <v>6.6222375690607702</v>
      </c>
      <c r="K52"/>
      <c r="L52"/>
      <c r="M52"/>
      <c r="N52"/>
      <c r="O52"/>
      <c r="P52" s="10"/>
      <c r="S52" s="25" t="s">
        <v>7</v>
      </c>
      <c r="T52" s="25">
        <v>4007308</v>
      </c>
      <c r="V52" s="19" t="s">
        <v>179</v>
      </c>
      <c r="W52" s="114">
        <v>7601</v>
      </c>
      <c r="X52" s="20">
        <v>964000</v>
      </c>
    </row>
    <row r="53" spans="3:28" ht="11.25" customHeight="1" x14ac:dyDescent="0.2">
      <c r="C53" s="39">
        <v>18794</v>
      </c>
      <c r="D53" s="3" t="s">
        <v>200</v>
      </c>
      <c r="E53"/>
      <c r="F53" s="14">
        <v>7.4836601307189499</v>
      </c>
      <c r="G53" s="55">
        <v>6.6666666666666696</v>
      </c>
      <c r="H53" s="14">
        <v>8.1413043478260896</v>
      </c>
      <c r="I53" s="14">
        <v>4.32</v>
      </c>
      <c r="J53" s="14">
        <v>7.3019801980198</v>
      </c>
      <c r="K53"/>
      <c r="L53"/>
      <c r="M53"/>
      <c r="N53"/>
      <c r="O53"/>
      <c r="P53" s="10"/>
      <c r="S53" s="25" t="s">
        <v>218</v>
      </c>
      <c r="T53" s="25">
        <v>4272394</v>
      </c>
      <c r="V53" s="17" t="s">
        <v>180</v>
      </c>
      <c r="W53" s="114">
        <v>7602</v>
      </c>
      <c r="X53" s="20">
        <v>1255000</v>
      </c>
    </row>
    <row r="54" spans="3:28" ht="11.25" customHeight="1" x14ac:dyDescent="0.2">
      <c r="C54" s="39">
        <v>18792</v>
      </c>
      <c r="D54" s="3" t="s">
        <v>201</v>
      </c>
      <c r="E54"/>
      <c r="F54" s="14">
        <v>21.578117352765201</v>
      </c>
      <c r="G54" s="55">
        <v>19.6075290348418</v>
      </c>
      <c r="H54" s="14">
        <v>24.4635792413312</v>
      </c>
      <c r="I54" s="14">
        <v>12.0123923022998</v>
      </c>
      <c r="J54" s="14">
        <v>21.241005318594201</v>
      </c>
      <c r="K54"/>
      <c r="L54"/>
      <c r="M54"/>
      <c r="N54"/>
      <c r="O54"/>
      <c r="P54" s="10"/>
      <c r="S54" s="25" t="s">
        <v>8</v>
      </c>
      <c r="T54" s="25">
        <v>4006321</v>
      </c>
      <c r="V54" s="26" t="s">
        <v>184</v>
      </c>
      <c r="W54" s="116"/>
      <c r="X54" s="20"/>
    </row>
    <row r="55" spans="3:28" ht="11.25" customHeight="1" x14ac:dyDescent="0.2">
      <c r="C55" s="39">
        <v>11576</v>
      </c>
      <c r="D55" s="3" t="s">
        <v>202</v>
      </c>
      <c r="E55"/>
      <c r="F55" s="14">
        <v>7.4693877551020398</v>
      </c>
      <c r="G55" s="55">
        <v>6.9668874172185404</v>
      </c>
      <c r="H55" s="14">
        <v>9.1952662721893503</v>
      </c>
      <c r="I55" s="14">
        <v>4.44808743169399</v>
      </c>
      <c r="J55" s="14">
        <v>7.04712041884817</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108</v>
      </c>
    </row>
    <row r="57" spans="3:28" ht="11.25" customHeight="1" x14ac:dyDescent="0.2">
      <c r="C57" s="39">
        <v>6419</v>
      </c>
      <c r="D57" s="3" t="s">
        <v>165</v>
      </c>
      <c r="E57"/>
      <c r="F57" s="14">
        <v>0.40303272146847602</v>
      </c>
      <c r="G57" s="55">
        <v>0.69696969696969702</v>
      </c>
      <c r="H57" s="14">
        <v>0.44542253521126801</v>
      </c>
      <c r="I57" s="14">
        <v>0.72259941804073702</v>
      </c>
      <c r="J57" s="14">
        <v>0.61525974025973995</v>
      </c>
      <c r="K57"/>
      <c r="L57"/>
      <c r="M57"/>
      <c r="N57"/>
      <c r="O57"/>
      <c r="P57" s="10"/>
      <c r="S57" s="25" t="s">
        <v>339</v>
      </c>
      <c r="T57" s="25">
        <v>4963960</v>
      </c>
    </row>
    <row r="58" spans="3:28" ht="11.25" customHeight="1" x14ac:dyDescent="0.2">
      <c r="C58" s="39">
        <v>4963</v>
      </c>
      <c r="D58" s="3" t="s">
        <v>203</v>
      </c>
      <c r="E58"/>
      <c r="F58" s="14">
        <v>0.67050621400424404</v>
      </c>
      <c r="G58" s="55">
        <v>0.651183833509275</v>
      </c>
      <c r="H58" s="14">
        <v>0.80715795832074899</v>
      </c>
      <c r="I58" s="14">
        <v>0.70249862712795197</v>
      </c>
      <c r="J58" s="14">
        <v>0.91505078485687896</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890000</v>
      </c>
      <c r="G61" s="56">
        <v>475000</v>
      </c>
      <c r="H61" s="13">
        <v>1373000</v>
      </c>
      <c r="I61" s="13">
        <v>699000</v>
      </c>
      <c r="J61" s="13">
        <v>875000</v>
      </c>
      <c r="K61"/>
      <c r="L61"/>
      <c r="M61"/>
      <c r="N61"/>
      <c r="O61"/>
      <c r="P61" s="10"/>
      <c r="S61" s="25" t="s">
        <v>410</v>
      </c>
      <c r="T61" s="25">
        <v>4086899</v>
      </c>
      <c r="V61" s="28" t="s">
        <v>149</v>
      </c>
      <c r="X61" s="27">
        <f>IF(ISNUMBER(F49),F49,NA())</f>
        <v>5.7346938775510203</v>
      </c>
      <c r="Y61" s="27">
        <f>IF(ISNUMBER(G49),G49,NA())</f>
        <v>5.8278145695364199</v>
      </c>
      <c r="Z61" s="27">
        <f>IF(ISNUMBER(H49),H49,NA())</f>
        <v>5.6035502958579899</v>
      </c>
      <c r="AA61" s="27">
        <f>IF(ISNUMBER(I49),I49,NA())</f>
        <v>4.3114754098360697</v>
      </c>
      <c r="AB61" s="27">
        <f>IF(ISNUMBER(J49),J49,NA())</f>
        <v>4.7382198952879602</v>
      </c>
    </row>
    <row r="62" spans="3:28" ht="11.25" customHeight="1" x14ac:dyDescent="0.2">
      <c r="C62" s="39">
        <v>7598</v>
      </c>
      <c r="D62" s="3" t="s">
        <v>205</v>
      </c>
      <c r="E62"/>
      <c r="F62" s="13">
        <v>290000</v>
      </c>
      <c r="G62" s="56">
        <v>677000</v>
      </c>
      <c r="H62" s="13">
        <v>300000</v>
      </c>
      <c r="I62" s="13">
        <v>825000</v>
      </c>
      <c r="J62" s="13">
        <v>600000</v>
      </c>
      <c r="K62"/>
      <c r="L62"/>
      <c r="M62"/>
      <c r="N62"/>
      <c r="O62"/>
      <c r="P62" s="10"/>
      <c r="S62" s="25" t="s">
        <v>11</v>
      </c>
      <c r="T62" s="25">
        <v>4056975</v>
      </c>
      <c r="V62" s="118" t="s">
        <v>188</v>
      </c>
    </row>
    <row r="63" spans="3:28" ht="11.25" customHeight="1" x14ac:dyDescent="0.2">
      <c r="C63" s="39">
        <v>7599</v>
      </c>
      <c r="D63" s="3" t="s">
        <v>206</v>
      </c>
      <c r="E63"/>
      <c r="F63" s="13">
        <v>0</v>
      </c>
      <c r="G63" s="56">
        <v>290000</v>
      </c>
      <c r="H63" s="13">
        <v>674000</v>
      </c>
      <c r="I63" s="13">
        <v>300000</v>
      </c>
      <c r="J63" s="13">
        <v>825000</v>
      </c>
      <c r="K63"/>
      <c r="L63"/>
      <c r="M63"/>
      <c r="N63"/>
      <c r="O63"/>
      <c r="P63" s="10"/>
      <c r="S63" s="25" t="s">
        <v>271</v>
      </c>
      <c r="T63" s="25">
        <v>4098671</v>
      </c>
      <c r="V63" s="28" t="s">
        <v>189</v>
      </c>
    </row>
    <row r="64" spans="3:28" ht="11.25" customHeight="1" x14ac:dyDescent="0.2">
      <c r="C64" s="39">
        <v>7600</v>
      </c>
      <c r="D64" s="3" t="s">
        <v>207</v>
      </c>
      <c r="E64"/>
      <c r="F64" s="13">
        <v>500000</v>
      </c>
      <c r="G64" s="56">
        <v>0</v>
      </c>
      <c r="H64" s="13">
        <v>290000</v>
      </c>
      <c r="I64" s="13">
        <v>687000</v>
      </c>
      <c r="J64" s="13">
        <v>300000</v>
      </c>
      <c r="K64"/>
      <c r="L64"/>
      <c r="M64"/>
      <c r="N64"/>
      <c r="O64"/>
      <c r="P64" s="10"/>
      <c r="S64" s="25" t="s">
        <v>396</v>
      </c>
      <c r="T64" s="25">
        <v>4545218</v>
      </c>
      <c r="V64" s="28" t="s">
        <v>190</v>
      </c>
    </row>
    <row r="65" spans="3:28" ht="11.25" customHeight="1" x14ac:dyDescent="0.2">
      <c r="C65" s="39">
        <v>7601</v>
      </c>
      <c r="D65" s="3" t="s">
        <v>208</v>
      </c>
      <c r="E65"/>
      <c r="F65" s="13">
        <v>964000</v>
      </c>
      <c r="G65" s="56">
        <v>500000</v>
      </c>
      <c r="H65" s="13">
        <v>0</v>
      </c>
      <c r="I65" s="13">
        <v>290000</v>
      </c>
      <c r="J65" s="13">
        <v>720000</v>
      </c>
      <c r="K65"/>
      <c r="L65"/>
      <c r="M65"/>
      <c r="N65"/>
      <c r="O65"/>
      <c r="P65" s="10"/>
      <c r="S65" s="25" t="s">
        <v>219</v>
      </c>
      <c r="T65" s="25">
        <v>4057157</v>
      </c>
      <c r="V65" s="28" t="s">
        <v>165</v>
      </c>
      <c r="X65" s="27">
        <f>IF(ISNUMBER(F57),F57,NA())</f>
        <v>0.40303272146847602</v>
      </c>
      <c r="Y65" s="27">
        <f>IF(ISNUMBER(G57),G57,NA())</f>
        <v>0.69696969696969702</v>
      </c>
      <c r="Z65" s="27">
        <f>IF(ISNUMBER(H57),H57,NA())</f>
        <v>0.44542253521126801</v>
      </c>
      <c r="AA65" s="27">
        <f>IF(ISNUMBER(I57),I57,NA())</f>
        <v>0.72259941804073702</v>
      </c>
      <c r="AB65" s="27">
        <f>IF(ISNUMBER(J57),J57,NA())</f>
        <v>0.61525974025973995</v>
      </c>
    </row>
    <row r="66" spans="3:28" ht="11.25" customHeight="1" x14ac:dyDescent="0.2">
      <c r="C66" s="39">
        <v>7602</v>
      </c>
      <c r="D66" s="3" t="s">
        <v>209</v>
      </c>
      <c r="E66"/>
      <c r="F66" s="13">
        <v>1255000</v>
      </c>
      <c r="G66" s="56">
        <v>1926000</v>
      </c>
      <c r="H66" s="13">
        <v>2310000</v>
      </c>
      <c r="I66" s="13">
        <v>2316000</v>
      </c>
      <c r="J66" s="13">
        <v>2626000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19.9237887860642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2216000</v>
      </c>
      <c r="G69" s="56">
        <v>1733000</v>
      </c>
      <c r="H69" s="13">
        <v>1938000</v>
      </c>
      <c r="I69" s="13">
        <v>2205000</v>
      </c>
      <c r="J69" s="13">
        <v>2075000</v>
      </c>
      <c r="K69" s="4"/>
      <c r="L69" s="4"/>
      <c r="M69" s="4"/>
      <c r="N69"/>
      <c r="O69"/>
      <c r="P69" s="10"/>
      <c r="S69" s="25" t="s">
        <v>341</v>
      </c>
      <c r="T69" s="25">
        <v>4057049</v>
      </c>
      <c r="V69" s="28" t="str">
        <f>"Total Debt -"</f>
        <v>Total Debt -</v>
      </c>
      <c r="X69" s="47">
        <f>F44</f>
        <v>40.137906006169501</v>
      </c>
    </row>
    <row r="70" spans="3:28" ht="11.25" customHeight="1" x14ac:dyDescent="0.2">
      <c r="C70" s="39">
        <v>18630</v>
      </c>
      <c r="D70" s="3" t="s">
        <v>136</v>
      </c>
      <c r="F70" s="13">
        <v>941000</v>
      </c>
      <c r="G70" s="56">
        <v>544000</v>
      </c>
      <c r="H70" s="13">
        <v>685000</v>
      </c>
      <c r="I70" s="13">
        <v>875000</v>
      </c>
      <c r="J70" s="13">
        <v>770000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5.4534400948991699</v>
      </c>
      <c r="Y71" s="27">
        <f>IF(ISNUMBER(G52),G52,NA())</f>
        <v>5.3203125</v>
      </c>
      <c r="Z71" s="27">
        <f>IF(ISNUMBER(H52),H52,NA())</f>
        <v>5.6718585005279802</v>
      </c>
      <c r="AA71" s="27">
        <f>IF(ISNUMBER(I52),I52,NA())</f>
        <v>7.0058618504436003</v>
      </c>
      <c r="AB71" s="27">
        <f>IF(ISNUMBER(J52),J52,NA())</f>
        <v>6.6222375690607702</v>
      </c>
    </row>
    <row r="72" spans="3:28" ht="11.25" customHeight="1" x14ac:dyDescent="0.2">
      <c r="C72" s="39">
        <v>18632</v>
      </c>
      <c r="D72" s="3" t="s">
        <v>138</v>
      </c>
      <c r="E72" s="5"/>
      <c r="F72" s="13">
        <v>423000</v>
      </c>
      <c r="G72" s="56">
        <v>353000</v>
      </c>
      <c r="H72" s="13">
        <v>359000</v>
      </c>
      <c r="I72" s="13">
        <v>395000</v>
      </c>
      <c r="J72" s="13">
        <v>386000</v>
      </c>
      <c r="K72"/>
      <c r="L72"/>
      <c r="M72"/>
      <c r="N72"/>
      <c r="O72"/>
      <c r="P72" s="10"/>
      <c r="S72" s="25" t="s">
        <v>272</v>
      </c>
      <c r="T72" s="25">
        <v>4082886</v>
      </c>
    </row>
    <row r="73" spans="3:28" ht="11.25" customHeight="1" x14ac:dyDescent="0.2">
      <c r="C73" s="39">
        <v>18636</v>
      </c>
      <c r="D73" s="3" t="s">
        <v>139</v>
      </c>
      <c r="F73" s="13">
        <v>517000</v>
      </c>
      <c r="G73" s="56">
        <v>494000</v>
      </c>
      <c r="H73" s="13">
        <v>479000</v>
      </c>
      <c r="I73" s="13">
        <v>493000</v>
      </c>
      <c r="J73" s="13">
        <v>503000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1926000</v>
      </c>
      <c r="G75" s="56">
        <v>1430000</v>
      </c>
      <c r="H75" s="13">
        <v>1563000</v>
      </c>
      <c r="I75" s="13">
        <v>1809000</v>
      </c>
      <c r="J75" s="13">
        <v>1707000</v>
      </c>
      <c r="K75"/>
      <c r="L75"/>
      <c r="M75"/>
      <c r="N75"/>
      <c r="O75"/>
      <c r="P75" s="10"/>
      <c r="S75" s="25" t="s">
        <v>16</v>
      </c>
      <c r="T75" s="25">
        <v>4056958</v>
      </c>
    </row>
    <row r="76" spans="3:28" ht="11.25" customHeight="1" x14ac:dyDescent="0.2">
      <c r="C76" s="39">
        <v>6200</v>
      </c>
      <c r="D76" s="3" t="s">
        <v>142</v>
      </c>
      <c r="F76" s="13">
        <v>843000</v>
      </c>
      <c r="G76" s="56">
        <v>880000</v>
      </c>
      <c r="H76" s="13">
        <v>947000</v>
      </c>
      <c r="I76" s="13">
        <v>789000</v>
      </c>
      <c r="J76" s="13">
        <v>905000</v>
      </c>
      <c r="K76"/>
      <c r="L76"/>
      <c r="M76"/>
      <c r="N76"/>
      <c r="O76"/>
      <c r="P76" s="10"/>
      <c r="S76" s="25" t="s">
        <v>313</v>
      </c>
      <c r="T76" s="25">
        <v>4246977</v>
      </c>
    </row>
    <row r="77" spans="3:28" ht="11.25" customHeight="1" x14ac:dyDescent="0.2">
      <c r="C77" s="39">
        <v>28017</v>
      </c>
      <c r="D77" s="3" t="s">
        <v>151</v>
      </c>
      <c r="E77"/>
      <c r="F77" s="13">
        <v>842000</v>
      </c>
      <c r="G77" s="56">
        <v>841000</v>
      </c>
      <c r="H77" s="13">
        <v>891000</v>
      </c>
      <c r="I77" s="13">
        <v>943000</v>
      </c>
      <c r="J77" s="13">
        <v>905000</v>
      </c>
      <c r="K77"/>
      <c r="L77"/>
      <c r="M77"/>
      <c r="N77"/>
      <c r="O77"/>
      <c r="P77" s="10"/>
      <c r="S77" s="25" t="s">
        <v>273</v>
      </c>
      <c r="T77" s="25">
        <v>4142320</v>
      </c>
    </row>
    <row r="78" spans="3:28" ht="11.25" customHeight="1" x14ac:dyDescent="0.2">
      <c r="C78" s="39">
        <v>4424</v>
      </c>
      <c r="D78" s="3" t="s">
        <v>143</v>
      </c>
      <c r="F78" s="13">
        <v>154000</v>
      </c>
      <c r="G78" s="56">
        <v>210000</v>
      </c>
      <c r="H78" s="13">
        <v>273000</v>
      </c>
      <c r="I78" s="13">
        <v>82000</v>
      </c>
      <c r="J78" s="13">
        <v>178000</v>
      </c>
      <c r="K78"/>
      <c r="L78"/>
      <c r="M78"/>
      <c r="N78"/>
      <c r="O78"/>
      <c r="P78" s="10"/>
      <c r="S78" s="25" t="s">
        <v>274</v>
      </c>
      <c r="T78" s="25">
        <v>4237697</v>
      </c>
    </row>
    <row r="79" spans="3:28" ht="11.25" customHeight="1" x14ac:dyDescent="0.2">
      <c r="C79" s="39">
        <v>4427</v>
      </c>
      <c r="D79" s="3" t="s">
        <v>144</v>
      </c>
      <c r="F79" s="13">
        <v>-13000</v>
      </c>
      <c r="G79" s="56">
        <v>3000</v>
      </c>
      <c r="H79" s="13">
        <v>-56000</v>
      </c>
      <c r="I79" s="13">
        <v>-164000</v>
      </c>
      <c r="J79" s="13">
        <v>-939000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167000</v>
      </c>
      <c r="G81" s="93">
        <v>207000</v>
      </c>
      <c r="H81" s="92">
        <v>329000</v>
      </c>
      <c r="I81" s="92">
        <v>246000</v>
      </c>
      <c r="J81" s="92">
        <v>1117000</v>
      </c>
      <c r="K81"/>
      <c r="L81"/>
      <c r="M81"/>
      <c r="N81"/>
      <c r="O81"/>
      <c r="P81" s="10"/>
      <c r="S81" s="25" t="s">
        <v>276</v>
      </c>
      <c r="T81" s="25">
        <v>4276419</v>
      </c>
    </row>
    <row r="82" spans="3:20" ht="11.25" customHeight="1" x14ac:dyDescent="0.2">
      <c r="C82" s="39">
        <v>833</v>
      </c>
      <c r="D82" s="94" t="s">
        <v>147</v>
      </c>
      <c r="E82" s="95"/>
      <c r="F82" s="96">
        <v>167000</v>
      </c>
      <c r="G82" s="97">
        <v>207000</v>
      </c>
      <c r="H82" s="96">
        <v>329000</v>
      </c>
      <c r="I82" s="96">
        <v>246000</v>
      </c>
      <c r="J82" s="96">
        <v>1117000</v>
      </c>
      <c r="K82"/>
      <c r="L82"/>
      <c r="M82"/>
      <c r="N82"/>
      <c r="O82"/>
      <c r="P82" s="10"/>
      <c r="S82" s="25" t="s">
        <v>17</v>
      </c>
      <c r="T82" s="25">
        <v>4057059</v>
      </c>
    </row>
    <row r="83" spans="3:20" ht="11.25" customHeight="1" x14ac:dyDescent="0.2">
      <c r="C83" s="39">
        <v>47814</v>
      </c>
      <c r="D83" s="32" t="s">
        <v>191</v>
      </c>
      <c r="F83" s="13">
        <v>-99000</v>
      </c>
      <c r="G83" s="56">
        <v>-31000</v>
      </c>
      <c r="H83" s="13">
        <v>-10000</v>
      </c>
      <c r="I83" s="13">
        <v>59000</v>
      </c>
      <c r="J83" s="13">
        <v>46000</v>
      </c>
      <c r="K83" s="16"/>
      <c r="L83"/>
      <c r="M83"/>
      <c r="N83"/>
      <c r="O83"/>
      <c r="P83" s="10"/>
      <c r="S83" s="25" t="s">
        <v>18</v>
      </c>
      <c r="T83" s="25">
        <v>4057141</v>
      </c>
    </row>
    <row r="84" spans="3:20" ht="11.25" customHeight="1" x14ac:dyDescent="0.2">
      <c r="C84" s="39">
        <v>47813</v>
      </c>
      <c r="D84" s="29" t="s">
        <v>192</v>
      </c>
      <c r="E84"/>
      <c r="F84" s="13">
        <v>266000</v>
      </c>
      <c r="G84" s="56">
        <v>238000</v>
      </c>
      <c r="H84" s="13">
        <v>339000</v>
      </c>
      <c r="I84" s="13">
        <v>187000</v>
      </c>
      <c r="J84" s="13">
        <v>1071000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505000</v>
      </c>
      <c r="G87" s="56">
        <v>575000</v>
      </c>
      <c r="H87" s="13">
        <v>759000</v>
      </c>
      <c r="I87" s="13">
        <v>745000</v>
      </c>
      <c r="J87" s="13">
        <v>758000</v>
      </c>
      <c r="K87"/>
      <c r="L87"/>
      <c r="M87"/>
      <c r="N87"/>
      <c r="O87"/>
      <c r="P87" s="10"/>
      <c r="S87" s="25" t="s">
        <v>21</v>
      </c>
      <c r="T87" s="25">
        <v>4057039</v>
      </c>
    </row>
    <row r="88" spans="3:20" ht="11.25" customHeight="1" x14ac:dyDescent="0.2">
      <c r="C88" s="39">
        <v>18807</v>
      </c>
      <c r="D88" s="3" t="s">
        <v>153</v>
      </c>
      <c r="E88"/>
      <c r="F88" s="13">
        <v>11868000</v>
      </c>
      <c r="G88" s="56">
        <v>11604000</v>
      </c>
      <c r="H88" s="13">
        <v>11690000</v>
      </c>
      <c r="I88" s="13">
        <v>11530000</v>
      </c>
      <c r="J88" s="13">
        <v>12356000</v>
      </c>
      <c r="K88"/>
      <c r="L88"/>
      <c r="M88"/>
      <c r="N88"/>
      <c r="O88"/>
      <c r="P88" s="10"/>
      <c r="S88" s="25" t="s">
        <v>22</v>
      </c>
      <c r="T88" s="25">
        <v>4057113</v>
      </c>
    </row>
    <row r="89" spans="3:20" ht="11.25" customHeight="1" x14ac:dyDescent="0.2">
      <c r="C89" s="39">
        <v>18851</v>
      </c>
      <c r="D89" s="3" t="s">
        <v>154</v>
      </c>
      <c r="E89"/>
      <c r="F89" s="13">
        <v>1000</v>
      </c>
      <c r="G89" s="56">
        <v>0</v>
      </c>
      <c r="H89" s="13">
        <v>0</v>
      </c>
      <c r="I89" s="13">
        <v>1000</v>
      </c>
      <c r="J89" s="13">
        <v>0</v>
      </c>
      <c r="K89"/>
      <c r="L89"/>
      <c r="M89"/>
      <c r="N89"/>
      <c r="O89"/>
      <c r="P89" s="10"/>
      <c r="S89" s="25" t="s">
        <v>342</v>
      </c>
      <c r="T89" s="25">
        <v>4393379</v>
      </c>
    </row>
    <row r="90" spans="3:20" ht="11.25" customHeight="1" x14ac:dyDescent="0.2">
      <c r="C90" s="39">
        <v>18823</v>
      </c>
      <c r="D90" s="3" t="s">
        <v>155</v>
      </c>
      <c r="E90"/>
      <c r="F90" s="13">
        <v>247000</v>
      </c>
      <c r="G90" s="56">
        <v>19000</v>
      </c>
      <c r="H90" s="13">
        <v>28000</v>
      </c>
      <c r="I90" s="13">
        <v>0</v>
      </c>
      <c r="J90" s="13">
        <v>0</v>
      </c>
      <c r="K90"/>
      <c r="L90"/>
      <c r="M90"/>
      <c r="N90"/>
      <c r="O90"/>
      <c r="P90" s="10"/>
      <c r="S90" s="25" t="s">
        <v>290</v>
      </c>
      <c r="T90" s="25">
        <v>4056937</v>
      </c>
    </row>
    <row r="91" spans="3:20" ht="11.25" customHeight="1" x14ac:dyDescent="0.2">
      <c r="C91" s="39">
        <v>3706</v>
      </c>
      <c r="D91" s="23" t="s">
        <v>156</v>
      </c>
      <c r="E91" s="10"/>
      <c r="F91" s="92">
        <v>282000</v>
      </c>
      <c r="G91" s="93">
        <v>302000</v>
      </c>
      <c r="H91" s="92">
        <v>322000</v>
      </c>
      <c r="I91" s="92">
        <v>345000</v>
      </c>
      <c r="J91" s="92">
        <v>411000</v>
      </c>
      <c r="K91"/>
      <c r="L91"/>
      <c r="M91"/>
      <c r="N91"/>
      <c r="O91"/>
      <c r="P91" s="10"/>
      <c r="S91" s="25" t="s">
        <v>23</v>
      </c>
      <c r="T91" s="25">
        <v>4056982</v>
      </c>
    </row>
    <row r="92" spans="3:20" ht="11.25" customHeight="1" x14ac:dyDescent="0.2">
      <c r="C92" s="39">
        <v>220</v>
      </c>
      <c r="D92" s="98" t="s">
        <v>157</v>
      </c>
      <c r="E92" s="95"/>
      <c r="F92" s="96">
        <v>13390000</v>
      </c>
      <c r="G92" s="97">
        <v>13235000</v>
      </c>
      <c r="H92" s="96">
        <v>14300000</v>
      </c>
      <c r="I92" s="96">
        <v>14883000</v>
      </c>
      <c r="J92" s="96">
        <v>15206000</v>
      </c>
      <c r="K92"/>
      <c r="L92"/>
      <c r="M92"/>
      <c r="N92"/>
      <c r="O92"/>
      <c r="P92" s="10"/>
      <c r="S92" s="25" t="s">
        <v>24</v>
      </c>
      <c r="T92" s="25">
        <v>4004172</v>
      </c>
    </row>
    <row r="93" spans="3:20" ht="11.25" customHeight="1" x14ac:dyDescent="0.2">
      <c r="C93" s="39">
        <v>6361</v>
      </c>
      <c r="D93" s="3" t="s">
        <v>158</v>
      </c>
      <c r="E93"/>
      <c r="F93" s="13">
        <v>1253000</v>
      </c>
      <c r="G93" s="56">
        <v>825000</v>
      </c>
      <c r="H93" s="13">
        <v>1704000</v>
      </c>
      <c r="I93" s="13">
        <v>1031000</v>
      </c>
      <c r="J93" s="13">
        <v>1232000</v>
      </c>
      <c r="K93"/>
      <c r="L93"/>
      <c r="M93"/>
      <c r="N93"/>
      <c r="O93"/>
      <c r="P93" s="10"/>
      <c r="S93" s="25" t="s">
        <v>25</v>
      </c>
      <c r="T93" s="25">
        <v>4000672</v>
      </c>
    </row>
    <row r="94" spans="3:20" ht="11.25" customHeight="1" x14ac:dyDescent="0.2">
      <c r="C94" s="39">
        <v>6148</v>
      </c>
      <c r="D94" s="3" t="s">
        <v>159</v>
      </c>
      <c r="E94"/>
      <c r="F94" s="13">
        <v>3506000</v>
      </c>
      <c r="G94" s="56">
        <v>3819000</v>
      </c>
      <c r="H94" s="13">
        <v>3950000</v>
      </c>
      <c r="I94" s="13">
        <v>4418000</v>
      </c>
      <c r="J94" s="13">
        <v>5071000</v>
      </c>
      <c r="K94"/>
      <c r="L94"/>
      <c r="M94"/>
      <c r="N94"/>
      <c r="O94"/>
      <c r="P94" s="10"/>
      <c r="S94" s="25" t="s">
        <v>26</v>
      </c>
      <c r="T94" s="25">
        <v>4059402</v>
      </c>
    </row>
    <row r="95" spans="3:20" ht="11.25" customHeight="1" x14ac:dyDescent="0.2">
      <c r="C95" s="39">
        <v>18082</v>
      </c>
      <c r="D95" s="3" t="s">
        <v>160</v>
      </c>
      <c r="E95"/>
      <c r="F95" s="13">
        <v>204000</v>
      </c>
      <c r="G95" s="56">
        <v>165000</v>
      </c>
      <c r="H95" s="13">
        <v>178000</v>
      </c>
      <c r="I95" s="13">
        <v>211000</v>
      </c>
      <c r="J95" s="13">
        <v>322000</v>
      </c>
      <c r="K95"/>
      <c r="L95"/>
      <c r="M95"/>
      <c r="N95"/>
      <c r="O95"/>
      <c r="P95" s="10"/>
      <c r="S95" s="25" t="s">
        <v>27</v>
      </c>
      <c r="T95" s="25">
        <v>4057080</v>
      </c>
    </row>
    <row r="96" spans="3:20" ht="11.25" customHeight="1" x14ac:dyDescent="0.2">
      <c r="C96" s="39">
        <v>845</v>
      </c>
      <c r="D96" s="3" t="s">
        <v>174</v>
      </c>
      <c r="E96"/>
      <c r="F96" s="13">
        <v>4424000</v>
      </c>
      <c r="G96" s="56">
        <v>4318000</v>
      </c>
      <c r="H96" s="13">
        <v>5345000</v>
      </c>
      <c r="I96" s="13">
        <v>5117000</v>
      </c>
      <c r="J96" s="13">
        <v>5946000</v>
      </c>
      <c r="K96"/>
      <c r="L96"/>
      <c r="M96"/>
      <c r="N96"/>
      <c r="O96"/>
      <c r="P96" s="10"/>
      <c r="S96" s="25" t="s">
        <v>28</v>
      </c>
      <c r="T96" s="25">
        <v>4057041</v>
      </c>
    </row>
    <row r="97" spans="3:20" ht="11.25" customHeight="1" x14ac:dyDescent="0.2">
      <c r="C97" s="39">
        <v>49691</v>
      </c>
      <c r="D97" s="32" t="s">
        <v>193</v>
      </c>
      <c r="E97"/>
      <c r="F97" s="13">
        <v>2196000</v>
      </c>
      <c r="G97" s="56">
        <v>2369000</v>
      </c>
      <c r="H97" s="13">
        <v>2368000</v>
      </c>
      <c r="I97" s="13">
        <v>2968000</v>
      </c>
      <c r="J97" s="13">
        <v>5138000</v>
      </c>
      <c r="K97"/>
      <c r="L97"/>
      <c r="M97"/>
      <c r="N97"/>
      <c r="O97"/>
      <c r="P97" s="10"/>
      <c r="S97" s="25" t="s">
        <v>432</v>
      </c>
      <c r="T97" s="25">
        <v>4072145</v>
      </c>
    </row>
    <row r="98" spans="3:20" ht="11.25" customHeight="1" x14ac:dyDescent="0.2">
      <c r="C98" s="48">
        <v>47772</v>
      </c>
      <c r="D98" s="99" t="s">
        <v>194</v>
      </c>
      <c r="E98" s="10"/>
      <c r="F98" s="92">
        <v>4402000</v>
      </c>
      <c r="G98" s="93">
        <v>4262000</v>
      </c>
      <c r="H98" s="92">
        <v>4254000</v>
      </c>
      <c r="I98" s="92">
        <v>4316000</v>
      </c>
      <c r="J98" s="92">
        <v>1360000</v>
      </c>
      <c r="K98"/>
      <c r="L98"/>
      <c r="M98"/>
      <c r="N98"/>
      <c r="O98"/>
      <c r="P98" s="10"/>
      <c r="S98" s="25" t="s">
        <v>29</v>
      </c>
      <c r="T98" s="25">
        <v>4057081</v>
      </c>
    </row>
    <row r="99" spans="3:20" ht="11.25" customHeight="1" x14ac:dyDescent="0.2">
      <c r="C99" s="39">
        <v>3800</v>
      </c>
      <c r="D99" s="94" t="s">
        <v>161</v>
      </c>
      <c r="E99" s="95"/>
      <c r="F99" s="96">
        <v>6598000</v>
      </c>
      <c r="G99" s="97">
        <v>6631000</v>
      </c>
      <c r="H99" s="96">
        <v>6622000</v>
      </c>
      <c r="I99" s="96">
        <v>7284000</v>
      </c>
      <c r="J99" s="96">
        <v>6498000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11022000</v>
      </c>
      <c r="G101" s="56">
        <v>10949000</v>
      </c>
      <c r="H101" s="13">
        <v>11967000</v>
      </c>
      <c r="I101" s="13">
        <v>12401000</v>
      </c>
      <c r="J101" s="13">
        <v>12444000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951000</v>
      </c>
      <c r="G104" s="56">
        <v>901000</v>
      </c>
      <c r="H104" s="13">
        <v>1385000</v>
      </c>
      <c r="I104" s="13">
        <v>631000</v>
      </c>
      <c r="J104" s="13">
        <v>1155000</v>
      </c>
      <c r="K104"/>
      <c r="L104"/>
      <c r="M104"/>
      <c r="N104"/>
      <c r="O104"/>
      <c r="P104" s="10"/>
      <c r="S104" s="25" t="s">
        <v>411</v>
      </c>
      <c r="T104" s="25">
        <v>4057043</v>
      </c>
    </row>
    <row r="105" spans="3:20" ht="11.25" customHeight="1" x14ac:dyDescent="0.2">
      <c r="C105" s="39">
        <v>4993</v>
      </c>
      <c r="D105" s="3" t="s">
        <v>169</v>
      </c>
      <c r="E105"/>
      <c r="F105" s="13">
        <v>-803000</v>
      </c>
      <c r="G105" s="56">
        <v>374000</v>
      </c>
      <c r="H105" s="13">
        <v>-167000</v>
      </c>
      <c r="I105" s="13">
        <v>-227000</v>
      </c>
      <c r="J105" s="13">
        <v>-1625000</v>
      </c>
      <c r="K105"/>
      <c r="L105"/>
      <c r="M105"/>
      <c r="N105"/>
      <c r="O105"/>
      <c r="P105" s="10"/>
      <c r="S105" s="25" t="s">
        <v>262</v>
      </c>
      <c r="T105" s="25">
        <v>4057083</v>
      </c>
    </row>
    <row r="106" spans="3:20" ht="11.25" customHeight="1" x14ac:dyDescent="0.2">
      <c r="C106" s="39">
        <v>4992</v>
      </c>
      <c r="D106" s="3" t="s">
        <v>170</v>
      </c>
      <c r="E106"/>
      <c r="F106" s="13">
        <v>-195000</v>
      </c>
      <c r="G106" s="56">
        <v>-1372000</v>
      </c>
      <c r="H106" s="13">
        <v>-1120000</v>
      </c>
      <c r="I106" s="13">
        <v>-363000</v>
      </c>
      <c r="J106" s="13">
        <v>-502000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-47000</v>
      </c>
      <c r="G108" s="56">
        <v>-97000</v>
      </c>
      <c r="H108" s="13">
        <v>98000</v>
      </c>
      <c r="I108" s="13">
        <v>41000</v>
      </c>
      <c r="J108" s="13">
        <v>-972000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1.22284971579728</v>
      </c>
      <c r="G111" s="55">
        <v>1.52221272371288</v>
      </c>
      <c r="H111" s="14">
        <v>2.2453314679110399</v>
      </c>
      <c r="I111" s="14">
        <v>1.61286357042756</v>
      </c>
      <c r="J111" s="14">
        <v>7.54481209736658</v>
      </c>
      <c r="K111"/>
      <c r="L111"/>
      <c r="M111"/>
      <c r="N111"/>
      <c r="O111"/>
      <c r="P111" s="10"/>
      <c r="S111" s="25" t="s">
        <v>292</v>
      </c>
      <c r="T111" s="25">
        <v>4062444</v>
      </c>
    </row>
    <row r="112" spans="3:20" ht="11.25" customHeight="1" x14ac:dyDescent="0.2">
      <c r="C112" s="39">
        <v>284</v>
      </c>
      <c r="D112" s="3" t="s">
        <v>167</v>
      </c>
      <c r="E112"/>
      <c r="F112" s="14">
        <v>2.4966829250060698</v>
      </c>
      <c r="G112" s="55">
        <v>3.1307306928821199</v>
      </c>
      <c r="H112" s="14">
        <v>4.7539917636008999</v>
      </c>
      <c r="I112" s="14">
        <v>3.4740855811326101</v>
      </c>
      <c r="J112" s="14">
        <v>19.056961890341402</v>
      </c>
      <c r="K112"/>
      <c r="L112"/>
      <c r="M112"/>
      <c r="N112"/>
      <c r="O112"/>
      <c r="P112" s="10"/>
      <c r="S112" s="25" t="s">
        <v>36</v>
      </c>
      <c r="T112" s="25">
        <v>4057103</v>
      </c>
    </row>
    <row r="113" spans="2:20" ht="11.25" customHeight="1" x14ac:dyDescent="0.2">
      <c r="C113" s="39">
        <v>18791</v>
      </c>
      <c r="D113" s="76" t="s">
        <v>173</v>
      </c>
      <c r="E113" s="61"/>
      <c r="F113" s="100">
        <v>1.47969298585653</v>
      </c>
      <c r="G113" s="101">
        <v>1.8328721638074199</v>
      </c>
      <c r="H113" s="100">
        <v>2.6765920231049298</v>
      </c>
      <c r="I113" s="100">
        <v>1.95104541534069</v>
      </c>
      <c r="J113" s="100">
        <v>9.3523673964918199</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888D075C-66E5-40A7-84E2-7BA2A45702D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5D9F-356A-4968-97A1-6C4ACC04116E}">
  <dimension ref="A1:Q41"/>
  <sheetViews>
    <sheetView tabSelected="1" topLeftCell="D1" zoomScale="66" workbookViewId="0">
      <selection activeCell="Q7" sqref="Q7"/>
    </sheetView>
  </sheetViews>
  <sheetFormatPr defaultRowHeight="15.75" x14ac:dyDescent="0.25"/>
  <cols>
    <col min="3" max="3" width="15.7109375" customWidth="1"/>
    <col min="4" max="4" width="19" customWidth="1"/>
    <col min="5" max="5" width="69" customWidth="1"/>
    <col min="6" max="13" width="15.5703125" style="148" customWidth="1"/>
    <col min="14" max="14" width="26.28515625" style="148" customWidth="1"/>
    <col min="15" max="17" width="15.5703125" style="148" customWidth="1"/>
  </cols>
  <sheetData>
    <row r="1" spans="1:17" ht="16.5" thickBot="1" x14ac:dyDescent="0.3">
      <c r="B1" t="e">
        <v>#NAME?</v>
      </c>
    </row>
    <row r="2" spans="1:17" ht="48" thickBot="1" x14ac:dyDescent="0.3">
      <c r="B2" t="e" cm="1">
        <f t="array" aca="1" ref="B2" ca="1">_xll.FDS_GET_XLL_VER()</f>
        <v>#NAME?</v>
      </c>
      <c r="E2" s="154" t="s">
        <v>533</v>
      </c>
      <c r="F2" s="155" t="s">
        <v>713</v>
      </c>
      <c r="G2" s="156" t="s">
        <v>534</v>
      </c>
      <c r="H2" s="156" t="s">
        <v>535</v>
      </c>
      <c r="I2" s="157" t="s">
        <v>712</v>
      </c>
      <c r="J2" s="157" t="s">
        <v>711</v>
      </c>
      <c r="K2" s="156" t="s">
        <v>536</v>
      </c>
      <c r="L2" s="156" t="s">
        <v>537</v>
      </c>
      <c r="M2" s="156" t="s">
        <v>538</v>
      </c>
      <c r="N2" s="156" t="s">
        <v>539</v>
      </c>
      <c r="O2" s="158" t="s">
        <v>540</v>
      </c>
      <c r="P2" s="158" t="s">
        <v>541</v>
      </c>
      <c r="Q2" s="159" t="s">
        <v>542</v>
      </c>
    </row>
    <row r="3" spans="1:17" x14ac:dyDescent="0.25">
      <c r="A3" s="150">
        <v>1</v>
      </c>
      <c r="B3" s="144" t="e">
        <v>#NAME?</v>
      </c>
      <c r="C3" t="s">
        <v>378</v>
      </c>
      <c r="D3" t="s">
        <v>440</v>
      </c>
      <c r="E3" s="153" t="s">
        <v>499</v>
      </c>
      <c r="F3" s="149">
        <f ca="1">INDIRECT("'"&amp;$C3&amp;"'!"&amp;"F69")/1000000</f>
        <v>1.4192</v>
      </c>
      <c r="G3" s="152">
        <v>0.86520574971815112</v>
      </c>
      <c r="H3" s="152">
        <v>0</v>
      </c>
      <c r="I3" s="175">
        <f ca="1">INDIRECT("'"&amp;$C3&amp;"'!"&amp;"F88")/1000000</f>
        <v>5.1166</v>
      </c>
      <c r="J3" s="177">
        <v>3.4965118044778403</v>
      </c>
      <c r="K3" s="149" t="str">
        <f ca="1">INDIRECT("'"&amp;$C3&amp;"'!"&amp;"F24")</f>
        <v>BBB</v>
      </c>
      <c r="L3" s="149" t="str">
        <f ca="1">INDIRECT("'"&amp;$C3&amp;"'!"&amp;"G24")</f>
        <v>Baa1</v>
      </c>
      <c r="M3" s="149">
        <f ca="1">INDIRECT("'"&amp;$C3&amp;"'!"&amp;"F47")</f>
        <v>2.1895803183791598</v>
      </c>
      <c r="N3" s="178" t="s">
        <v>544</v>
      </c>
      <c r="O3" s="149">
        <f ca="1">INDIRECT("'"&amp;$C3&amp;"'!"&amp;"F42")</f>
        <v>48.847189328151302</v>
      </c>
      <c r="P3" s="149">
        <f ca="1">INDIRECT("'"&amp;$C3&amp;"'!"&amp;"F112")</f>
        <v>4.8282899952260196</v>
      </c>
      <c r="Q3" s="149">
        <f ca="1">J3/(INDIRECT("'"&amp;$C3&amp;"'!"&amp;"F101")/1000000)</f>
        <v>0.70778158427518478</v>
      </c>
    </row>
    <row r="4" spans="1:17" x14ac:dyDescent="0.25">
      <c r="A4" s="150">
        <f>A3+1</f>
        <v>2</v>
      </c>
      <c r="B4" s="144" t="s">
        <v>500</v>
      </c>
      <c r="C4" t="s">
        <v>441</v>
      </c>
      <c r="D4" t="s">
        <v>442</v>
      </c>
      <c r="E4" s="144" t="s">
        <v>500</v>
      </c>
      <c r="F4" s="149">
        <f ca="1">INDIRECT("'"&amp;$C4&amp;"'!"&amp;"F69")/1000000</f>
        <v>3.669</v>
      </c>
      <c r="G4" s="152">
        <v>0.8397383483237939</v>
      </c>
      <c r="H4" s="152">
        <v>0.12428454619787407</v>
      </c>
      <c r="I4" s="175">
        <f ca="1">INDIRECT("'"&amp;$C4&amp;"'!"&amp;"F88")/1000000</f>
        <v>14.987</v>
      </c>
      <c r="J4" s="177">
        <v>15.086330990839199</v>
      </c>
      <c r="K4" s="149" t="str">
        <f ca="1">INDIRECT("'"&amp;$C4&amp;"'!"&amp;"F24")</f>
        <v>A-</v>
      </c>
      <c r="L4" s="149" t="str">
        <f t="shared" ref="L4:L37" ca="1" si="0">INDIRECT("'"&amp;$C4&amp;"'!"&amp;"G24")</f>
        <v>Baa2</v>
      </c>
      <c r="M4" s="149">
        <f ca="1">INDIRECT("'"&amp;$C4&amp;"'!"&amp;"F47")</f>
        <v>2.8700361010830302</v>
      </c>
      <c r="N4" s="179" t="s">
        <v>545</v>
      </c>
      <c r="O4" s="149">
        <f ca="1">INDIRECT("'"&amp;$C4&amp;"'!"&amp;"F42")</f>
        <v>43.0966256565221</v>
      </c>
      <c r="P4" s="149">
        <f ca="1">INDIRECT("'"&amp;$C4&amp;"'!"&amp;"F112")</f>
        <v>11.182545937201899</v>
      </c>
      <c r="Q4" s="149">
        <f ca="1">J4/(INDIRECT("'"&amp;$C4&amp;"'!"&amp;"F101")/1000000)</f>
        <v>1.0854256414734298</v>
      </c>
    </row>
    <row r="5" spans="1:17" x14ac:dyDescent="0.25">
      <c r="A5" s="150">
        <f t="shared" ref="A5:A37" si="1">A4+1</f>
        <v>3</v>
      </c>
      <c r="B5" s="144" t="s">
        <v>501</v>
      </c>
      <c r="C5" t="s">
        <v>443</v>
      </c>
      <c r="D5" t="s">
        <v>444</v>
      </c>
      <c r="E5" s="144" t="s">
        <v>501</v>
      </c>
      <c r="F5" s="149">
        <f ca="1">INDIRECT("'"&amp;$C5&amp;"'!"&amp;"F69")/1000000</f>
        <v>16.792000000000002</v>
      </c>
      <c r="G5" s="152">
        <v>0.78073193619017833</v>
      </c>
      <c r="H5" s="152">
        <v>0.14967156709415078</v>
      </c>
      <c r="I5" s="175">
        <f ca="1">INDIRECT("'"&amp;$C5&amp;"'!"&amp;"F88")/1000000</f>
        <v>66.579599999999999</v>
      </c>
      <c r="J5" s="177">
        <v>48.174937514866706</v>
      </c>
      <c r="K5" s="149" t="str">
        <f ca="1">INDIRECT("'"&amp;$C5&amp;"'!"&amp;"F24")</f>
        <v>A-</v>
      </c>
      <c r="L5" s="149" t="str">
        <f t="shared" ca="1" si="0"/>
        <v/>
      </c>
      <c r="M5" s="149">
        <f ca="1">INDIRECT("'"&amp;$C5&amp;"'!"&amp;"F47")</f>
        <v>2.7227232819857901</v>
      </c>
      <c r="N5" s="179" t="s">
        <v>546</v>
      </c>
      <c r="O5" s="149">
        <f ca="1">INDIRECT("'"&amp;$C5&amp;"'!"&amp;"F42")</f>
        <v>37.461654456766603</v>
      </c>
      <c r="P5" s="149">
        <f t="shared" ref="P5:P37" ca="1" si="2">INDIRECT("'"&amp;$C5&amp;"'!"&amp;"F112")</f>
        <v>11.425822676109</v>
      </c>
      <c r="Q5" s="149">
        <f ca="1">J5/(INDIRECT("'"&amp;$C5&amp;"'!"&amp;"F101")/1000000)</f>
        <v>0.80448302634410551</v>
      </c>
    </row>
    <row r="6" spans="1:17" x14ac:dyDescent="0.25">
      <c r="A6" s="150">
        <f t="shared" si="1"/>
        <v>4</v>
      </c>
      <c r="B6" s="144" t="s">
        <v>502</v>
      </c>
      <c r="C6" t="s">
        <v>445</v>
      </c>
      <c r="D6" t="s">
        <v>446</v>
      </c>
      <c r="E6" s="144" t="s">
        <v>502</v>
      </c>
      <c r="F6" s="149">
        <f ca="1">INDIRECT("'"&amp;$C6&amp;"'!"&amp;"F69")/1000000</f>
        <v>6.3940000000000001</v>
      </c>
      <c r="G6" s="152">
        <v>0.86299428299190095</v>
      </c>
      <c r="H6" s="152">
        <v>0</v>
      </c>
      <c r="I6" s="175">
        <f t="shared" ref="I6:I37" ca="1" si="3">INDIRECT("'"&amp;$C6&amp;"'!"&amp;"F88")/1000000</f>
        <v>29.260999999999999</v>
      </c>
      <c r="J6" s="177">
        <v>22.548341543556699</v>
      </c>
      <c r="K6" s="149" t="str">
        <f t="shared" ref="K6:K36" ca="1" si="4">INDIRECT("'"&amp;$C6&amp;"'!"&amp;"F24")</f>
        <v>BBB+</v>
      </c>
      <c r="L6" s="149" t="str">
        <f t="shared" ca="1" si="0"/>
        <v>Baa1</v>
      </c>
      <c r="M6" s="149">
        <f t="shared" ref="M6:M37" ca="1" si="5">INDIRECT("'"&amp;$C6&amp;"'!"&amp;"F47")</f>
        <v>3.3325</v>
      </c>
      <c r="N6" s="180" t="s">
        <v>547</v>
      </c>
      <c r="O6" s="149">
        <f ca="1">INDIRECT("'"&amp;$C6&amp;"'!"&amp;"F42")</f>
        <v>41.380487180581</v>
      </c>
      <c r="P6" s="149">
        <f t="shared" ca="1" si="2"/>
        <v>10.4661100519361</v>
      </c>
      <c r="Q6" s="149">
        <f t="shared" ref="Q6:Q37" ca="1" si="6">J6/(INDIRECT("'"&amp;$C6&amp;"'!"&amp;"F101")/1000000)</f>
        <v>0.96191892596547501</v>
      </c>
    </row>
    <row r="7" spans="1:17" x14ac:dyDescent="0.25">
      <c r="A7" s="150">
        <f t="shared" si="1"/>
        <v>5</v>
      </c>
      <c r="B7" s="144" t="s">
        <v>504</v>
      </c>
      <c r="C7" s="151" t="s">
        <v>447</v>
      </c>
      <c r="D7" s="151" t="s">
        <v>504</v>
      </c>
      <c r="E7" s="144" t="s">
        <v>504</v>
      </c>
      <c r="F7" s="149">
        <f t="shared" ref="F7:F37" ca="1" si="7">INDIRECT("'"&amp;$C7&amp;"'!"&amp;"F69")/1000000</f>
        <v>6.9740000000000002</v>
      </c>
      <c r="G7" s="152">
        <v>0.56205619018215502</v>
      </c>
      <c r="H7" s="152">
        <v>0.22738499536894102</v>
      </c>
      <c r="I7" s="175">
        <f t="shared" ca="1" si="3"/>
        <v>29.17</v>
      </c>
      <c r="J7" s="177">
        <v>17.287746926974503</v>
      </c>
      <c r="K7" s="149" t="str">
        <f t="shared" ca="1" si="4"/>
        <v>BBB+</v>
      </c>
      <c r="L7" s="149" t="str">
        <f t="shared" ca="1" si="0"/>
        <v>Baa2</v>
      </c>
      <c r="M7" s="149">
        <f t="shared" ca="1" si="5"/>
        <v>2.7039274924471299</v>
      </c>
      <c r="N7" s="180" t="s">
        <v>548</v>
      </c>
      <c r="O7" s="149">
        <f t="shared" ref="O7:O37" ca="1" si="8">INDIRECT("'"&amp;$C7&amp;"'!"&amp;"F42")</f>
        <v>66.531808035714306</v>
      </c>
      <c r="P7" s="149">
        <f t="shared" ca="1" si="2"/>
        <v>3.4971072722699201</v>
      </c>
      <c r="Q7" s="149">
        <f t="shared" ca="1" si="6"/>
        <v>0.60294876279905496</v>
      </c>
    </row>
    <row r="8" spans="1:17" ht="16.5" thickBot="1" x14ac:dyDescent="0.3">
      <c r="A8" s="150">
        <f t="shared" si="1"/>
        <v>6</v>
      </c>
      <c r="B8" s="145" t="s">
        <v>503</v>
      </c>
      <c r="C8" t="s">
        <v>448</v>
      </c>
      <c r="D8" t="s">
        <v>449</v>
      </c>
      <c r="E8" s="145" t="s">
        <v>503</v>
      </c>
      <c r="F8" s="149">
        <f t="shared" ca="1" si="7"/>
        <v>1.438936</v>
      </c>
      <c r="G8" s="152">
        <v>0.64</v>
      </c>
      <c r="H8" s="152">
        <v>0.21622056950675536</v>
      </c>
      <c r="I8" s="175">
        <f t="shared" ca="1" si="3"/>
        <v>5.3593780000000004</v>
      </c>
      <c r="J8" s="177">
        <v>3.2551204872562098</v>
      </c>
      <c r="K8" s="149" t="str">
        <f t="shared" ca="1" si="4"/>
        <v>BBB</v>
      </c>
      <c r="L8" s="149" t="str">
        <f t="shared" ca="1" si="0"/>
        <v>Baa2</v>
      </c>
      <c r="M8" s="149">
        <f t="shared" ca="1" si="5"/>
        <v>2.1500489863591801</v>
      </c>
      <c r="N8" s="181"/>
      <c r="O8" s="149">
        <f t="shared" ca="1" si="8"/>
        <v>45.288234484309598</v>
      </c>
      <c r="P8" s="149">
        <f t="shared" ca="1" si="2"/>
        <v>7.0728012378626302</v>
      </c>
      <c r="Q8" s="149">
        <f t="shared" ca="1" si="6"/>
        <v>0.68415858172265176</v>
      </c>
    </row>
    <row r="9" spans="1:17" x14ac:dyDescent="0.25">
      <c r="A9" s="150">
        <f t="shared" si="1"/>
        <v>7</v>
      </c>
      <c r="B9" s="146" t="s">
        <v>505</v>
      </c>
      <c r="C9" t="s">
        <v>450</v>
      </c>
      <c r="D9" t="s">
        <v>451</v>
      </c>
      <c r="E9" s="146" t="s">
        <v>505</v>
      </c>
      <c r="F9" s="149">
        <f t="shared" ca="1" si="7"/>
        <v>1.9491019999999999</v>
      </c>
      <c r="G9" s="152">
        <v>0.43212617913274931</v>
      </c>
      <c r="H9" s="152">
        <v>0.1828262451118515</v>
      </c>
      <c r="I9" s="175">
        <f t="shared" ca="1" si="3"/>
        <v>6.4491759999999996</v>
      </c>
      <c r="J9" s="177">
        <v>4.5990389948169508</v>
      </c>
      <c r="K9" s="149" t="str">
        <f t="shared" ca="1" si="4"/>
        <v>BBB+</v>
      </c>
      <c r="L9" s="149" t="str">
        <f t="shared" ca="1" si="0"/>
        <v>Baa2</v>
      </c>
      <c r="M9" s="149">
        <f t="shared" ca="1" si="5"/>
        <v>2.5883740042988999</v>
      </c>
      <c r="N9" s="181"/>
      <c r="O9" s="149">
        <f t="shared" ca="1" si="8"/>
        <v>37.4900359499429</v>
      </c>
      <c r="P9" s="149">
        <f t="shared" ca="1" si="2"/>
        <v>9.0879966087297497</v>
      </c>
      <c r="Q9" s="149">
        <f t="shared" ca="1" si="6"/>
        <v>0.61863050636568639</v>
      </c>
    </row>
    <row r="10" spans="1:17" x14ac:dyDescent="0.25">
      <c r="A10" s="150">
        <f t="shared" si="1"/>
        <v>8</v>
      </c>
      <c r="B10" s="147" t="s">
        <v>506</v>
      </c>
      <c r="C10" t="s">
        <v>452</v>
      </c>
      <c r="D10" t="s">
        <v>453</v>
      </c>
      <c r="E10" s="147" t="s">
        <v>506</v>
      </c>
      <c r="F10" s="149">
        <f t="shared" ca="1" si="7"/>
        <v>8.3520000000000003</v>
      </c>
      <c r="G10" s="152">
        <v>0.45055076628352492</v>
      </c>
      <c r="H10" s="152">
        <v>0.51915708812260541</v>
      </c>
      <c r="I10" s="175">
        <f t="shared" ca="1" si="3"/>
        <v>23.506</v>
      </c>
      <c r="J10" s="177">
        <v>17.893230680035401</v>
      </c>
      <c r="K10" s="149" t="str">
        <f t="shared" ca="1" si="4"/>
        <v>BBB+</v>
      </c>
      <c r="L10" s="149" t="str">
        <f t="shared" ca="1" si="0"/>
        <v>Baa2</v>
      </c>
      <c r="M10" s="149">
        <f t="shared" ca="1" si="5"/>
        <v>2.5765595463138</v>
      </c>
      <c r="N10" s="181"/>
      <c r="O10" s="149">
        <f t="shared" ca="1" si="8"/>
        <v>33.726119636705299</v>
      </c>
      <c r="P10" s="149">
        <f t="shared" ca="1" si="2"/>
        <v>16.822562157725699</v>
      </c>
      <c r="Q10" s="149">
        <f t="shared" ca="1" si="6"/>
        <v>0.70048663795941912</v>
      </c>
    </row>
    <row r="11" spans="1:17" x14ac:dyDescent="0.25">
      <c r="A11" s="150">
        <f t="shared" si="1"/>
        <v>9</v>
      </c>
      <c r="B11" s="144" t="s">
        <v>507</v>
      </c>
      <c r="C11" t="s">
        <v>454</v>
      </c>
      <c r="D11" t="s">
        <v>455</v>
      </c>
      <c r="E11" s="144" t="s">
        <v>507</v>
      </c>
      <c r="F11" s="149">
        <f t="shared" ca="1" si="7"/>
        <v>7.3289999999999997</v>
      </c>
      <c r="G11" s="152">
        <v>0.67649065356801752</v>
      </c>
      <c r="H11" s="152">
        <v>0.28148451357620413</v>
      </c>
      <c r="I11" s="175">
        <f t="shared" ca="1" si="3"/>
        <v>22.016999999999999</v>
      </c>
      <c r="J11" s="177">
        <v>19.1125860823728</v>
      </c>
      <c r="K11" s="149" t="str">
        <f t="shared" ca="1" si="4"/>
        <v>BBB+</v>
      </c>
      <c r="L11" s="149" t="str">
        <f t="shared" ca="1" si="0"/>
        <v/>
      </c>
      <c r="M11" s="149">
        <f t="shared" ca="1" si="5"/>
        <v>2.2783300198807201</v>
      </c>
      <c r="N11" s="180" t="s">
        <v>554</v>
      </c>
      <c r="O11" s="149">
        <f t="shared" ca="1" si="8"/>
        <v>32.542665583096301</v>
      </c>
      <c r="P11" s="149">
        <f t="shared" ca="1" si="2"/>
        <v>20.498198701523901</v>
      </c>
      <c r="Q11" s="149">
        <f t="shared" ca="1" si="6"/>
        <v>0.97077336866989039</v>
      </c>
    </row>
    <row r="12" spans="1:17" x14ac:dyDescent="0.25">
      <c r="A12" s="150">
        <f t="shared" si="1"/>
        <v>10</v>
      </c>
      <c r="B12" s="144" t="s">
        <v>508</v>
      </c>
      <c r="C12" t="s">
        <v>456</v>
      </c>
      <c r="D12" t="s">
        <v>457</v>
      </c>
      <c r="E12" s="144" t="s">
        <v>508</v>
      </c>
      <c r="F12" s="149">
        <f t="shared" ca="1" si="7"/>
        <v>13.676</v>
      </c>
      <c r="G12" s="152">
        <v>0.64</v>
      </c>
      <c r="H12" s="152">
        <v>0.17011293144584064</v>
      </c>
      <c r="I12" s="175">
        <f t="shared" ca="1" si="3"/>
        <v>49.405000000000001</v>
      </c>
      <c r="J12" s="177">
        <v>31.634434419834999</v>
      </c>
      <c r="K12" s="149" t="str">
        <f t="shared" ca="1" si="4"/>
        <v>A-</v>
      </c>
      <c r="L12" s="149" t="str">
        <f t="shared" ca="1" si="0"/>
        <v>Baa2</v>
      </c>
      <c r="M12" s="149">
        <f t="shared" ca="1" si="5"/>
        <v>3.0851528384279501</v>
      </c>
      <c r="N12" s="180" t="s">
        <v>555</v>
      </c>
      <c r="O12" s="149">
        <f t="shared" ca="1" si="8"/>
        <v>43.844638949671797</v>
      </c>
      <c r="P12" s="149">
        <f t="shared" ca="1" si="2"/>
        <v>6.0091295450968003</v>
      </c>
      <c r="Q12" s="149">
        <f t="shared" ca="1" si="6"/>
        <v>0.69221957154999991</v>
      </c>
    </row>
    <row r="13" spans="1:17" x14ac:dyDescent="0.25">
      <c r="A13" s="150">
        <f t="shared" si="1"/>
        <v>11</v>
      </c>
      <c r="B13" s="144" t="s">
        <v>509</v>
      </c>
      <c r="C13" t="s">
        <v>458</v>
      </c>
      <c r="D13" t="s">
        <v>459</v>
      </c>
      <c r="E13" s="144" t="s">
        <v>509</v>
      </c>
      <c r="F13" s="149">
        <f t="shared" ca="1" si="7"/>
        <v>13.964</v>
      </c>
      <c r="G13" s="152">
        <v>0.78587797192781439</v>
      </c>
      <c r="H13" s="152">
        <v>0.19084789458607848</v>
      </c>
      <c r="I13" s="175">
        <f t="shared" ca="1" si="3"/>
        <v>60.28</v>
      </c>
      <c r="J13" s="177">
        <v>66.686035854100695</v>
      </c>
      <c r="K13" s="149" t="str">
        <f t="shared" ca="1" si="4"/>
        <v>BBB+</v>
      </c>
      <c r="L13" s="149" t="str">
        <f t="shared" ca="1" si="0"/>
        <v/>
      </c>
      <c r="M13" s="149">
        <f t="shared" ca="1" si="5"/>
        <v>2.08494475138122</v>
      </c>
      <c r="N13" s="180" t="s">
        <v>556</v>
      </c>
      <c r="O13" s="149">
        <f t="shared" ca="1" si="8"/>
        <v>36.460639650320701</v>
      </c>
      <c r="P13" s="149">
        <f t="shared" ca="1" si="2"/>
        <v>12.269700153186101</v>
      </c>
      <c r="Q13" s="149">
        <f t="shared" ca="1" si="6"/>
        <v>0.95256239881869942</v>
      </c>
    </row>
    <row r="14" spans="1:17" x14ac:dyDescent="0.25">
      <c r="A14" s="150">
        <f t="shared" si="1"/>
        <v>12</v>
      </c>
      <c r="B14" s="147" t="s">
        <v>510</v>
      </c>
      <c r="C14" t="s">
        <v>460</v>
      </c>
      <c r="D14" t="s">
        <v>461</v>
      </c>
      <c r="E14" s="147" t="s">
        <v>510</v>
      </c>
      <c r="F14" s="149">
        <f t="shared" ca="1" si="7"/>
        <v>14.964</v>
      </c>
      <c r="G14" s="152">
        <v>0.38900026730820636</v>
      </c>
      <c r="H14" s="152">
        <v>0.10378241112002139</v>
      </c>
      <c r="I14" s="175">
        <f t="shared" ca="1" si="3"/>
        <v>26.614000000000001</v>
      </c>
      <c r="J14" s="177">
        <v>24.599916573633898</v>
      </c>
      <c r="K14" s="149" t="str">
        <f t="shared" ca="1" si="4"/>
        <v>BBB+</v>
      </c>
      <c r="L14" s="149" t="str">
        <f t="shared" ca="1" si="0"/>
        <v/>
      </c>
      <c r="M14" s="149">
        <f t="shared" ca="1" si="5"/>
        <v>2.3286604361370702</v>
      </c>
      <c r="N14" s="180" t="s">
        <v>554</v>
      </c>
      <c r="O14" s="149">
        <f t="shared" ca="1" si="8"/>
        <v>32.283785788458701</v>
      </c>
      <c r="P14" s="149">
        <f t="shared" ca="1" si="2"/>
        <v>8.1199559382235904</v>
      </c>
      <c r="Q14" s="149">
        <f t="shared" ca="1" si="6"/>
        <v>0.91232445385083438</v>
      </c>
    </row>
    <row r="15" spans="1:17" x14ac:dyDescent="0.25">
      <c r="A15" s="150">
        <f t="shared" si="1"/>
        <v>13</v>
      </c>
      <c r="B15" s="144" t="s">
        <v>511</v>
      </c>
      <c r="C15" t="s">
        <v>462</v>
      </c>
      <c r="D15" t="s">
        <v>463</v>
      </c>
      <c r="E15" s="144" t="s">
        <v>511</v>
      </c>
      <c r="F15" s="149">
        <f t="shared" ca="1" si="7"/>
        <v>25.097000000000001</v>
      </c>
      <c r="G15" s="152">
        <v>0.90062557277762278</v>
      </c>
      <c r="H15" s="152">
        <v>8.4153484480216756E-2</v>
      </c>
      <c r="I15" s="175">
        <f t="shared" ca="1" si="3"/>
        <v>112.67400000000001</v>
      </c>
      <c r="J15" s="177">
        <v>81.659699940577099</v>
      </c>
      <c r="K15" s="149" t="str">
        <f t="shared" ca="1" si="4"/>
        <v>BBB+</v>
      </c>
      <c r="L15" s="149" t="str">
        <f t="shared" ca="1" si="0"/>
        <v>Baa2</v>
      </c>
      <c r="M15" s="149">
        <f t="shared" ca="1" si="5"/>
        <v>2.2844387755101998</v>
      </c>
      <c r="N15" s="180" t="s">
        <v>557</v>
      </c>
      <c r="O15" s="149">
        <f t="shared" ca="1" si="8"/>
        <v>39.5663231160487</v>
      </c>
      <c r="P15" s="149">
        <f t="shared" ca="1" si="2"/>
        <v>7.1364835022407398</v>
      </c>
      <c r="Q15" s="149">
        <f t="shared" ca="1" si="6"/>
        <v>0.68313897018954206</v>
      </c>
    </row>
    <row r="16" spans="1:17" x14ac:dyDescent="0.25">
      <c r="A16" s="150">
        <f t="shared" si="1"/>
        <v>14</v>
      </c>
      <c r="B16" s="144" t="s">
        <v>512</v>
      </c>
      <c r="C16" t="s">
        <v>464</v>
      </c>
      <c r="D16" t="s">
        <v>465</v>
      </c>
      <c r="E16" s="160" t="s">
        <v>512</v>
      </c>
      <c r="F16" s="149">
        <f t="shared" ca="1" si="7"/>
        <v>14.904999999999999</v>
      </c>
      <c r="G16" s="152">
        <v>1</v>
      </c>
      <c r="H16" s="152">
        <v>0</v>
      </c>
      <c r="I16" s="175">
        <f t="shared" ca="1" si="3"/>
        <v>52.631999999999998</v>
      </c>
      <c r="J16" s="177">
        <v>24.665354438809402</v>
      </c>
      <c r="K16" s="149" t="str">
        <f t="shared" ca="1" si="4"/>
        <v>BBB</v>
      </c>
      <c r="L16" s="149" t="str">
        <f t="shared" ca="1" si="0"/>
        <v>Baa3</v>
      </c>
      <c r="M16" s="149">
        <f t="shared" ca="1" si="5"/>
        <v>1.51487179487179</v>
      </c>
      <c r="N16" s="180" t="s">
        <v>558</v>
      </c>
      <c r="O16" s="149">
        <f t="shared" ca="1" si="8"/>
        <v>29.394611727416802</v>
      </c>
      <c r="P16" s="149">
        <f t="shared" ca="1" si="2"/>
        <v>5.4294393003360399</v>
      </c>
      <c r="Q16" s="149">
        <f t="shared" ca="1" si="6"/>
        <v>0.5211907963826603</v>
      </c>
    </row>
    <row r="17" spans="1:17" x14ac:dyDescent="0.25">
      <c r="A17" s="150">
        <f t="shared" si="1"/>
        <v>15</v>
      </c>
      <c r="B17" s="144" t="s">
        <v>513</v>
      </c>
      <c r="C17" t="s">
        <v>466</v>
      </c>
      <c r="D17" t="s">
        <v>467</v>
      </c>
      <c r="E17" s="144" t="s">
        <v>513</v>
      </c>
      <c r="F17" s="149">
        <f t="shared" ca="1" si="7"/>
        <v>11.742896</v>
      </c>
      <c r="G17" s="152">
        <v>0.94054090234640586</v>
      </c>
      <c r="H17" s="152">
        <v>0</v>
      </c>
      <c r="I17" s="175">
        <f t="shared" ca="1" si="3"/>
        <v>42.601736000000002</v>
      </c>
      <c r="J17" s="177">
        <v>22.079256820678701</v>
      </c>
      <c r="K17" s="149" t="str">
        <f t="shared" ca="1" si="4"/>
        <v>BBB+</v>
      </c>
      <c r="L17" s="149" t="str">
        <f t="shared" ca="1" si="0"/>
        <v>Baa2</v>
      </c>
      <c r="M17" s="149">
        <f t="shared" ca="1" si="5"/>
        <v>2.1368534881997698</v>
      </c>
      <c r="N17" s="180" t="s">
        <v>559</v>
      </c>
      <c r="O17" s="149">
        <f t="shared" ca="1" si="8"/>
        <v>29.618199999541901</v>
      </c>
      <c r="P17" s="149">
        <f t="shared" ca="1" si="2"/>
        <v>10.034273318531501</v>
      </c>
      <c r="Q17" s="149">
        <f t="shared" ca="1" si="6"/>
        <v>0.56194198264484296</v>
      </c>
    </row>
    <row r="18" spans="1:17" x14ac:dyDescent="0.25">
      <c r="A18" s="150">
        <f t="shared" si="1"/>
        <v>16</v>
      </c>
      <c r="B18" s="144" t="s">
        <v>514</v>
      </c>
      <c r="C18" t="s">
        <v>468</v>
      </c>
      <c r="D18" t="s">
        <v>469</v>
      </c>
      <c r="E18" s="144" t="s">
        <v>514</v>
      </c>
      <c r="F18" s="149">
        <f t="shared" ca="1" si="7"/>
        <v>5.5867000000000004</v>
      </c>
      <c r="G18" s="152">
        <v>1</v>
      </c>
      <c r="H18" s="152">
        <v>0</v>
      </c>
      <c r="I18" s="175">
        <f t="shared" ca="1" si="3"/>
        <v>21.241099999999999</v>
      </c>
      <c r="J18" s="177">
        <v>14.756206984235099</v>
      </c>
      <c r="K18" s="149" t="str">
        <f t="shared" ca="1" si="4"/>
        <v>A-</v>
      </c>
      <c r="L18" s="149" t="str">
        <f t="shared" ca="1" si="0"/>
        <v/>
      </c>
      <c r="M18" s="149">
        <f t="shared" ca="1" si="5"/>
        <v>3.4983217144332599</v>
      </c>
      <c r="N18" s="180" t="s">
        <v>560</v>
      </c>
      <c r="O18" s="149">
        <f t="shared" ca="1" si="8"/>
        <v>45.012294583079701</v>
      </c>
      <c r="P18" s="149">
        <f t="shared" ca="1" si="2"/>
        <v>9.8925232089974404</v>
      </c>
      <c r="Q18" s="149">
        <f t="shared" ca="1" si="6"/>
        <v>0.71850064439367489</v>
      </c>
    </row>
    <row r="19" spans="1:17" x14ac:dyDescent="0.25">
      <c r="A19" s="150">
        <f t="shared" si="1"/>
        <v>17</v>
      </c>
      <c r="B19" s="144" t="s">
        <v>515</v>
      </c>
      <c r="C19" t="s">
        <v>470</v>
      </c>
      <c r="D19" t="s">
        <v>294</v>
      </c>
      <c r="E19" s="144" t="s">
        <v>515</v>
      </c>
      <c r="F19" s="149">
        <f t="shared" ca="1" si="7"/>
        <v>9.8630849999999999</v>
      </c>
      <c r="G19" s="152">
        <v>0.75266396974582028</v>
      </c>
      <c r="H19" s="152">
        <v>0.18144396792083625</v>
      </c>
      <c r="I19" s="175">
        <f t="shared" ca="1" si="3"/>
        <v>33.424849999999999</v>
      </c>
      <c r="J19" s="177">
        <v>28.867508090661797</v>
      </c>
      <c r="K19" s="149" t="str">
        <f t="shared" ca="1" si="4"/>
        <v>A-</v>
      </c>
      <c r="L19" s="149" t="str">
        <f t="shared" ca="1" si="0"/>
        <v>Baa1</v>
      </c>
      <c r="M19" s="149">
        <f t="shared" ca="1" si="5"/>
        <v>3.31814247237546</v>
      </c>
      <c r="N19" s="180" t="s">
        <v>561</v>
      </c>
      <c r="O19" s="149">
        <f t="shared" ca="1" si="8"/>
        <v>41.617584472484403</v>
      </c>
      <c r="P19" s="149">
        <f t="shared" ca="1" si="2"/>
        <v>8.5744491162076208</v>
      </c>
      <c r="Q19" s="149">
        <f t="shared" ca="1" si="6"/>
        <v>0.82288273523555655</v>
      </c>
    </row>
    <row r="20" spans="1:17" x14ac:dyDescent="0.25">
      <c r="A20" s="150">
        <f t="shared" si="1"/>
        <v>18</v>
      </c>
      <c r="B20" s="144" t="s">
        <v>516</v>
      </c>
      <c r="C20" t="s">
        <v>471</v>
      </c>
      <c r="D20" t="s">
        <v>472</v>
      </c>
      <c r="E20" s="144" t="s">
        <v>516</v>
      </c>
      <c r="F20" s="149">
        <f t="shared" ca="1" si="7"/>
        <v>36.347000000000001</v>
      </c>
      <c r="G20" s="152">
        <v>0.91092652077896008</v>
      </c>
      <c r="H20" s="152">
        <v>3.3537442280666532E-2</v>
      </c>
      <c r="I20" s="175">
        <f t="shared" ca="1" si="3"/>
        <v>85.093999999999994</v>
      </c>
      <c r="J20" s="177">
        <v>42.763376737817197</v>
      </c>
      <c r="K20" s="149" t="str">
        <f t="shared" ca="1" si="4"/>
        <v>BBB+</v>
      </c>
      <c r="L20" s="149" t="str">
        <f t="shared" ca="1" si="0"/>
        <v>Baa2</v>
      </c>
      <c r="M20" s="149">
        <f t="shared" ca="1" si="5"/>
        <v>1.6603658536585399</v>
      </c>
      <c r="N20" s="181"/>
      <c r="O20" s="149">
        <f t="shared" ca="1" si="8"/>
        <v>43.922404985696801</v>
      </c>
      <c r="P20" s="149">
        <f t="shared" ca="1" si="2"/>
        <v>5.3051590423738304</v>
      </c>
      <c r="Q20" s="149">
        <f t="shared" ca="1" si="6"/>
        <v>0.54611995220955756</v>
      </c>
    </row>
    <row r="21" spans="1:17" x14ac:dyDescent="0.25">
      <c r="A21" s="150">
        <f t="shared" si="1"/>
        <v>19</v>
      </c>
      <c r="B21" s="144" t="s">
        <v>517</v>
      </c>
      <c r="C21" t="s">
        <v>473</v>
      </c>
      <c r="D21" t="s">
        <v>44</v>
      </c>
      <c r="E21" s="144" t="s">
        <v>517</v>
      </c>
      <c r="F21" s="149">
        <f t="shared" ca="1" si="7"/>
        <v>11.132</v>
      </c>
      <c r="G21" s="152">
        <v>1</v>
      </c>
      <c r="H21" s="152">
        <v>0</v>
      </c>
      <c r="I21" s="175">
        <f t="shared" ca="1" si="3"/>
        <v>35.023000000000003</v>
      </c>
      <c r="J21" s="177">
        <v>25.078042220879301</v>
      </c>
      <c r="K21" s="149" t="str">
        <f t="shared" ca="1" si="4"/>
        <v>BBB-</v>
      </c>
      <c r="L21" s="149" t="str">
        <f t="shared" ca="1" si="0"/>
        <v/>
      </c>
      <c r="M21" s="149">
        <f t="shared" ca="1" si="5"/>
        <v>1.51270815074496</v>
      </c>
      <c r="N21" s="181"/>
      <c r="O21" s="149">
        <f t="shared" ca="1" si="8"/>
        <v>26.416760559091301</v>
      </c>
      <c r="P21" s="149">
        <f t="shared" ca="1" si="2"/>
        <v>16.9793217535153</v>
      </c>
      <c r="Q21" s="149">
        <f t="shared" ca="1" si="6"/>
        <v>0.76366643993054906</v>
      </c>
    </row>
    <row r="22" spans="1:17" x14ac:dyDescent="0.25">
      <c r="A22" s="150">
        <f t="shared" si="1"/>
        <v>20</v>
      </c>
      <c r="B22" s="144" t="s">
        <v>518</v>
      </c>
      <c r="C22" t="s">
        <v>474</v>
      </c>
      <c r="D22" t="s">
        <v>475</v>
      </c>
      <c r="E22" s="144" t="s">
        <v>518</v>
      </c>
      <c r="F22" s="149">
        <f t="shared" ca="1" si="7"/>
        <v>2.5396359999999998</v>
      </c>
      <c r="G22" s="152">
        <v>0.89098186592028639</v>
      </c>
      <c r="H22" s="152">
        <v>0</v>
      </c>
      <c r="I22" s="175">
        <f t="shared" ca="1" si="3"/>
        <v>5.1603909999999997</v>
      </c>
      <c r="J22" s="177">
        <v>4.5495562849147797</v>
      </c>
      <c r="K22" s="149" t="str">
        <f t="shared" ca="1" si="4"/>
        <v>BBB</v>
      </c>
      <c r="L22" s="149" t="str">
        <f t="shared" ca="1" si="0"/>
        <v>Baa1</v>
      </c>
      <c r="M22" s="149">
        <f t="shared" ca="1" si="5"/>
        <v>3.8587933247753501</v>
      </c>
      <c r="N22" s="180" t="s">
        <v>562</v>
      </c>
      <c r="O22" s="149">
        <f t="shared" ca="1" si="8"/>
        <v>55.3337025673342</v>
      </c>
      <c r="P22" s="149">
        <f t="shared" ca="1" si="2"/>
        <v>8.2358767158434691</v>
      </c>
      <c r="Q22" s="149">
        <f t="shared" ca="1" si="6"/>
        <v>1.1129753993561187</v>
      </c>
    </row>
    <row r="23" spans="1:17" x14ac:dyDescent="0.25">
      <c r="A23" s="150">
        <f t="shared" si="1"/>
        <v>21</v>
      </c>
      <c r="B23" s="144" t="s">
        <v>519</v>
      </c>
      <c r="C23" t="s">
        <v>476</v>
      </c>
      <c r="D23" t="s">
        <v>477</v>
      </c>
      <c r="E23" s="144" t="s">
        <v>519</v>
      </c>
      <c r="F23" s="149">
        <f t="shared" ca="1" si="7"/>
        <v>1.4580839999999999</v>
      </c>
      <c r="G23" s="152">
        <v>0.99816608645318106</v>
      </c>
      <c r="H23" s="152">
        <v>0</v>
      </c>
      <c r="I23" s="175">
        <f t="shared" ca="1" si="3"/>
        <v>4.9018220000000001</v>
      </c>
      <c r="J23" s="177">
        <v>5.5591344803710196</v>
      </c>
      <c r="K23" s="149" t="str">
        <f t="shared" ca="1" si="4"/>
        <v>BBB</v>
      </c>
      <c r="L23" s="149" t="str">
        <f t="shared" ca="1" si="0"/>
        <v>Baa1</v>
      </c>
      <c r="M23" s="149">
        <f t="shared" ca="1" si="5"/>
        <v>3.34023365859096</v>
      </c>
      <c r="N23" s="179" t="s">
        <v>563</v>
      </c>
      <c r="O23" s="149">
        <f t="shared" ca="1" si="8"/>
        <v>57.068175917486201</v>
      </c>
      <c r="P23" s="149">
        <f t="shared" ca="1" si="2"/>
        <v>9.3780078408158403</v>
      </c>
      <c r="Q23" s="149">
        <f t="shared" ca="1" si="6"/>
        <v>1.1888974083499726</v>
      </c>
    </row>
    <row r="24" spans="1:17" x14ac:dyDescent="0.25">
      <c r="A24" s="150">
        <f t="shared" si="1"/>
        <v>22</v>
      </c>
      <c r="B24" s="144" t="s">
        <v>520</v>
      </c>
      <c r="C24" t="s">
        <v>478</v>
      </c>
      <c r="D24" t="s">
        <v>479</v>
      </c>
      <c r="E24" s="144" t="s">
        <v>520</v>
      </c>
      <c r="F24" s="149">
        <f t="shared" ca="1" si="7"/>
        <v>0.60658400000000001</v>
      </c>
      <c r="G24" s="152">
        <v>0.6274350189493898</v>
      </c>
      <c r="H24" s="152">
        <v>0.31062686549362339</v>
      </c>
      <c r="I24" s="175">
        <f t="shared" ca="1" si="3"/>
        <v>1.800935</v>
      </c>
      <c r="J24" s="177">
        <v>2.7343125820012602</v>
      </c>
      <c r="K24" s="149" t="str">
        <f t="shared" ca="1" si="4"/>
        <v/>
      </c>
      <c r="L24" s="149" t="str">
        <f t="shared" ca="1" si="0"/>
        <v/>
      </c>
      <c r="M24" s="149">
        <f t="shared" ca="1" si="5"/>
        <v>4.5441655044165499</v>
      </c>
      <c r="N24" s="179" t="s">
        <v>564</v>
      </c>
      <c r="O24" s="149">
        <f t="shared" ca="1" si="8"/>
        <v>61.211057533632903</v>
      </c>
      <c r="P24" s="149">
        <f t="shared" ca="1" si="2"/>
        <v>10.484281285571299</v>
      </c>
      <c r="Q24" s="149">
        <f t="shared" ca="1" si="6"/>
        <v>1.6289574446290822</v>
      </c>
    </row>
    <row r="25" spans="1:17" x14ac:dyDescent="0.25">
      <c r="A25" s="150">
        <f t="shared" si="1"/>
        <v>23</v>
      </c>
      <c r="B25" s="144" t="s">
        <v>521</v>
      </c>
      <c r="C25" t="s">
        <v>480</v>
      </c>
      <c r="D25" t="s">
        <v>481</v>
      </c>
      <c r="E25" s="144" t="s">
        <v>521</v>
      </c>
      <c r="F25" s="149">
        <f t="shared" ca="1" si="7"/>
        <v>17.068999999999999</v>
      </c>
      <c r="G25" s="152">
        <v>0.82623469447536468</v>
      </c>
      <c r="H25" s="152">
        <v>0</v>
      </c>
      <c r="I25" s="175">
        <f t="shared" ca="1" si="3"/>
        <v>100.1</v>
      </c>
      <c r="J25" s="177">
        <v>155.64568410261498</v>
      </c>
      <c r="K25" s="149" t="str">
        <f t="shared" ca="1" si="4"/>
        <v>A-</v>
      </c>
      <c r="L25" s="149" t="str">
        <f t="shared" ca="1" si="0"/>
        <v>Baa1</v>
      </c>
      <c r="M25" s="149">
        <f t="shared" ca="1" si="5"/>
        <v>2.0173130193905799</v>
      </c>
      <c r="N25" s="179" t="s">
        <v>565</v>
      </c>
      <c r="O25" s="149">
        <f t="shared" ca="1" si="8"/>
        <v>36.742353161944102</v>
      </c>
      <c r="P25" s="149">
        <f t="shared" ca="1" si="2"/>
        <v>6.2590117204256401</v>
      </c>
      <c r="Q25" s="149">
        <f t="shared" ca="1" si="6"/>
        <v>1.5372261419898565</v>
      </c>
    </row>
    <row r="26" spans="1:17" x14ac:dyDescent="0.25">
      <c r="A26" s="150">
        <f t="shared" si="1"/>
        <v>24</v>
      </c>
      <c r="B26" s="144" t="s">
        <v>522</v>
      </c>
      <c r="C26" t="s">
        <v>482</v>
      </c>
      <c r="D26" t="s">
        <v>483</v>
      </c>
      <c r="E26" s="144" t="s">
        <v>522</v>
      </c>
      <c r="F26" s="149">
        <f t="shared" ca="1" si="7"/>
        <v>1.3723160000000001</v>
      </c>
      <c r="G26" s="152">
        <v>0.76671990999157624</v>
      </c>
      <c r="H26" s="152">
        <v>0.23328009000842373</v>
      </c>
      <c r="I26" s="175">
        <f t="shared" ca="1" si="3"/>
        <v>5.2472320000000003</v>
      </c>
      <c r="J26" s="177">
        <v>3.2598858453466102</v>
      </c>
      <c r="K26" s="149" t="str">
        <f t="shared" ca="1" si="4"/>
        <v>BBB</v>
      </c>
      <c r="L26" s="149" t="str">
        <f t="shared" ca="1" si="0"/>
        <v/>
      </c>
      <c r="M26" s="149">
        <f t="shared" ca="1" si="5"/>
        <v>2.9429831116425</v>
      </c>
      <c r="N26" s="179" t="s">
        <v>566</v>
      </c>
      <c r="O26" s="149">
        <f t="shared" ca="1" si="8"/>
        <v>47.788616866589898</v>
      </c>
      <c r="P26" s="149">
        <f t="shared" ca="1" si="2"/>
        <v>8.5441015963371605</v>
      </c>
      <c r="Q26" s="149">
        <f t="shared" ca="1" si="6"/>
        <v>0.66583138911519757</v>
      </c>
    </row>
    <row r="27" spans="1:17" x14ac:dyDescent="0.25">
      <c r="A27" s="150">
        <f t="shared" si="1"/>
        <v>25</v>
      </c>
      <c r="B27" s="144" t="s">
        <v>523</v>
      </c>
      <c r="C27" t="s">
        <v>484</v>
      </c>
      <c r="D27" t="s">
        <v>485</v>
      </c>
      <c r="E27" s="144" t="s">
        <v>523</v>
      </c>
      <c r="F27" s="149">
        <f t="shared" ca="1" si="7"/>
        <v>3.6537000000000002</v>
      </c>
      <c r="G27" s="152">
        <v>1</v>
      </c>
      <c r="H27" s="152">
        <v>0</v>
      </c>
      <c r="I27" s="175">
        <f t="shared" ca="1" si="3"/>
        <v>9.7035</v>
      </c>
      <c r="J27" s="177">
        <v>7.7458078601354501</v>
      </c>
      <c r="K27" s="149" t="str">
        <f t="shared" ca="1" si="4"/>
        <v>BBB+</v>
      </c>
      <c r="L27" s="149" t="str">
        <f t="shared" ca="1" si="0"/>
        <v/>
      </c>
      <c r="M27" s="149">
        <f t="shared" ca="1" si="5"/>
        <v>3.3634116192830699</v>
      </c>
      <c r="N27" s="180" t="s">
        <v>567</v>
      </c>
      <c r="O27" s="149">
        <f t="shared" ca="1" si="8"/>
        <v>44.686687524787402</v>
      </c>
      <c r="P27" s="149">
        <f t="shared" ca="1" si="2"/>
        <v>19.786316901762799</v>
      </c>
      <c r="Q27" s="149">
        <f t="shared" ca="1" si="6"/>
        <v>0.85332567973994744</v>
      </c>
    </row>
    <row r="28" spans="1:17" x14ac:dyDescent="0.25">
      <c r="A28" s="150">
        <f t="shared" si="1"/>
        <v>26</v>
      </c>
      <c r="B28" s="144" t="s">
        <v>524</v>
      </c>
      <c r="C28" t="s">
        <v>486</v>
      </c>
      <c r="D28" t="s">
        <v>487</v>
      </c>
      <c r="E28" s="144" t="s">
        <v>524</v>
      </c>
      <c r="F28" s="149">
        <f t="shared" ca="1" si="7"/>
        <v>1.196844</v>
      </c>
      <c r="G28" s="152">
        <v>0.40132297943591644</v>
      </c>
      <c r="H28" s="152">
        <v>0</v>
      </c>
      <c r="I28" s="175">
        <f t="shared" ca="1" si="3"/>
        <v>2.1437379999999999</v>
      </c>
      <c r="J28" s="177">
        <v>2.5937020504159198</v>
      </c>
      <c r="K28" s="149" t="str">
        <f t="shared" ca="1" si="4"/>
        <v>BBB</v>
      </c>
      <c r="L28" s="149" t="str">
        <f t="shared" ca="1" si="0"/>
        <v>Baa2</v>
      </c>
      <c r="M28" s="149">
        <f t="shared" ca="1" si="5"/>
        <v>6.6111037568504898</v>
      </c>
      <c r="N28" s="180" t="s">
        <v>568</v>
      </c>
      <c r="O28" s="149">
        <f t="shared" ca="1" si="8"/>
        <v>53.1129818903471</v>
      </c>
      <c r="P28" s="149">
        <f t="shared" ca="1" si="2"/>
        <v>19.180958041484701</v>
      </c>
      <c r="Q28" s="149">
        <f t="shared" ca="1" si="6"/>
        <v>1.3904163099536724</v>
      </c>
    </row>
    <row r="29" spans="1:17" x14ac:dyDescent="0.25">
      <c r="A29" s="150">
        <f t="shared" si="1"/>
        <v>27</v>
      </c>
      <c r="B29" s="144" t="s">
        <v>525</v>
      </c>
      <c r="C29" t="s">
        <v>488</v>
      </c>
      <c r="D29" t="s">
        <v>489</v>
      </c>
      <c r="E29" s="144" t="s">
        <v>525</v>
      </c>
      <c r="F29" s="149">
        <f t="shared" ca="1" si="7"/>
        <v>3.8038349999999999</v>
      </c>
      <c r="G29" s="152">
        <v>0.94717611690575032</v>
      </c>
      <c r="H29" s="152">
        <v>0</v>
      </c>
      <c r="I29" s="175">
        <f t="shared" ca="1" si="3"/>
        <v>16.603798000000001</v>
      </c>
      <c r="J29" s="177">
        <v>8.3298594380259701</v>
      </c>
      <c r="K29" s="149" t="str">
        <f t="shared" ca="1" si="4"/>
        <v>BBB+</v>
      </c>
      <c r="L29" s="149" t="str">
        <f t="shared" ca="1" si="0"/>
        <v>Baa1</v>
      </c>
      <c r="M29" s="149">
        <f t="shared" ca="1" si="5"/>
        <v>3.1665971987385699</v>
      </c>
      <c r="N29" s="179" t="s">
        <v>569</v>
      </c>
      <c r="O29" s="149">
        <f t="shared" ca="1" si="8"/>
        <v>41.575276542602801</v>
      </c>
      <c r="P29" s="149">
        <f t="shared" ca="1" si="2"/>
        <v>10.726366514057601</v>
      </c>
      <c r="Q29" s="149">
        <f t="shared" ca="1" si="6"/>
        <v>0.5863604512155689</v>
      </c>
    </row>
    <row r="30" spans="1:17" x14ac:dyDescent="0.25">
      <c r="A30" s="150">
        <f t="shared" si="1"/>
        <v>28</v>
      </c>
      <c r="B30" s="144" t="s">
        <v>526</v>
      </c>
      <c r="C30" t="s">
        <v>490</v>
      </c>
      <c r="D30" t="s">
        <v>491</v>
      </c>
      <c r="E30" s="144" t="s">
        <v>526</v>
      </c>
      <c r="F30" s="149">
        <f t="shared" ca="1" si="7"/>
        <v>1.779873</v>
      </c>
      <c r="G30" s="152">
        <v>1</v>
      </c>
      <c r="H30" s="152">
        <v>0</v>
      </c>
      <c r="I30" s="175">
        <f t="shared" ca="1" si="3"/>
        <v>6.8578489999999999</v>
      </c>
      <c r="J30" s="177">
        <v>3.9243706818663</v>
      </c>
      <c r="K30" s="149" t="str">
        <f t="shared" ca="1" si="4"/>
        <v>BBB</v>
      </c>
      <c r="L30" s="149" t="str">
        <f t="shared" ca="1" si="0"/>
        <v>Baa3</v>
      </c>
      <c r="M30" s="149">
        <f t="shared" ca="1" si="5"/>
        <v>3.0247553422264102</v>
      </c>
      <c r="N30" s="181" t="s">
        <v>389</v>
      </c>
      <c r="O30" s="149">
        <f t="shared" ca="1" si="8"/>
        <v>35.526331317109999</v>
      </c>
      <c r="P30" s="149">
        <f t="shared" ca="1" si="2"/>
        <v>9.8525589140266003</v>
      </c>
      <c r="Q30" s="149">
        <f t="shared" ca="1" si="6"/>
        <v>0.64321545254001855</v>
      </c>
    </row>
    <row r="31" spans="1:17" x14ac:dyDescent="0.25">
      <c r="A31" s="150">
        <f t="shared" si="1"/>
        <v>29</v>
      </c>
      <c r="B31" s="144" t="s">
        <v>527</v>
      </c>
      <c r="C31" t="s">
        <v>492</v>
      </c>
      <c r="D31" t="s">
        <v>493</v>
      </c>
      <c r="E31" s="144" t="s">
        <v>527</v>
      </c>
      <c r="F31" s="149">
        <f t="shared" ca="1" si="7"/>
        <v>2.3959999999999999</v>
      </c>
      <c r="G31" s="152">
        <v>1</v>
      </c>
      <c r="H31" s="152">
        <v>0</v>
      </c>
      <c r="I31" s="175">
        <f t="shared" ca="1" si="3"/>
        <v>7.6820000000000004</v>
      </c>
      <c r="J31" s="177">
        <v>4.8379928269548698</v>
      </c>
      <c r="K31" s="149" t="str">
        <f t="shared" ca="1" si="4"/>
        <v>BBB+</v>
      </c>
      <c r="L31" s="149" t="str">
        <f t="shared" ca="1" si="0"/>
        <v>A3</v>
      </c>
      <c r="M31" s="149">
        <f t="shared" ca="1" si="5"/>
        <v>2.60689655172414</v>
      </c>
      <c r="N31" s="179" t="s">
        <v>570</v>
      </c>
      <c r="O31" s="149">
        <f t="shared" ca="1" si="8"/>
        <v>42.893360798605599</v>
      </c>
      <c r="P31" s="149">
        <f t="shared" ca="1" si="2"/>
        <v>9.1462843219941892</v>
      </c>
      <c r="Q31" s="149">
        <f t="shared" ca="1" si="6"/>
        <v>0.76659686689191409</v>
      </c>
    </row>
    <row r="32" spans="1:17" x14ac:dyDescent="0.25">
      <c r="A32" s="150">
        <f t="shared" si="1"/>
        <v>30</v>
      </c>
      <c r="B32" s="144" t="s">
        <v>528</v>
      </c>
      <c r="C32" t="s">
        <v>494</v>
      </c>
      <c r="D32" t="s">
        <v>495</v>
      </c>
      <c r="E32" s="144" t="s">
        <v>528</v>
      </c>
      <c r="F32" s="149">
        <f t="shared" ca="1" si="7"/>
        <v>5.7830000000000004</v>
      </c>
      <c r="G32" s="152">
        <v>0.88421234653294134</v>
      </c>
      <c r="H32" s="152">
        <v>8.3071070378696182E-2</v>
      </c>
      <c r="I32" s="175">
        <f t="shared" ca="1" si="3"/>
        <v>25.532</v>
      </c>
      <c r="J32" s="177">
        <v>19.721306546653398</v>
      </c>
      <c r="K32" s="149" t="str">
        <f t="shared" ca="1" si="4"/>
        <v>A-</v>
      </c>
      <c r="L32" s="149" t="str">
        <f t="shared" ca="1" si="0"/>
        <v>Baa2</v>
      </c>
      <c r="M32" s="149">
        <f t="shared" ca="1" si="5"/>
        <v>2.7227533460803102</v>
      </c>
      <c r="N32" s="181"/>
      <c r="O32" s="149">
        <f t="shared" ca="1" si="8"/>
        <v>54.889804407823704</v>
      </c>
      <c r="P32" s="149">
        <f t="shared" ca="1" si="2"/>
        <v>-10.8365367014461</v>
      </c>
      <c r="Q32" s="149">
        <f t="shared" ca="1" si="6"/>
        <v>0.78882070903777435</v>
      </c>
    </row>
    <row r="33" spans="1:17" x14ac:dyDescent="0.25">
      <c r="A33" s="150">
        <f t="shared" si="1"/>
        <v>31</v>
      </c>
      <c r="B33" s="144" t="s">
        <v>549</v>
      </c>
      <c r="C33" s="151" t="s">
        <v>496</v>
      </c>
      <c r="D33" t="s">
        <v>497</v>
      </c>
      <c r="E33" s="144" t="s">
        <v>549</v>
      </c>
      <c r="F33" s="149">
        <f t="shared" ca="1" si="7"/>
        <v>9.7219999999999995</v>
      </c>
      <c r="G33" s="152" t="s">
        <v>552</v>
      </c>
      <c r="H33" s="152" t="s">
        <v>553</v>
      </c>
      <c r="I33" s="175">
        <f t="shared" ca="1" si="3"/>
        <v>34.567</v>
      </c>
      <c r="J33" s="177">
        <v>32.996562954196698</v>
      </c>
      <c r="K33" s="149" t="str">
        <f t="shared" ca="1" si="4"/>
        <v>BBB+</v>
      </c>
      <c r="L33" s="149" t="str">
        <f t="shared" ca="1" si="0"/>
        <v/>
      </c>
      <c r="M33" s="149">
        <f t="shared" ca="1" si="5"/>
        <v>-1.421926910299</v>
      </c>
      <c r="N33" s="181"/>
      <c r="O33" s="149">
        <f t="shared" ca="1" si="8"/>
        <v>42.340175953079203</v>
      </c>
      <c r="P33" s="149">
        <f t="shared" ca="1" si="2"/>
        <v>-4.2190933506958599</v>
      </c>
      <c r="Q33" s="149">
        <f t="shared" ca="1" si="6"/>
        <v>0.96764114235180931</v>
      </c>
    </row>
    <row r="34" spans="1:17" x14ac:dyDescent="0.25">
      <c r="A34" s="150">
        <f t="shared" si="1"/>
        <v>32</v>
      </c>
      <c r="B34" s="144" t="s">
        <v>529</v>
      </c>
      <c r="C34" t="s">
        <v>498</v>
      </c>
      <c r="D34" t="s">
        <v>103</v>
      </c>
      <c r="E34" s="144" t="s">
        <v>529</v>
      </c>
      <c r="F34" s="149">
        <f t="shared" ca="1" si="7"/>
        <v>12.856999999999999</v>
      </c>
      <c r="G34" s="152">
        <v>0.41</v>
      </c>
      <c r="H34" s="152">
        <v>0.48</v>
      </c>
      <c r="I34" s="175">
        <f t="shared" ca="1" si="3"/>
        <v>44.488</v>
      </c>
      <c r="J34" s="177">
        <v>48.676990060847693</v>
      </c>
      <c r="K34" s="149" t="str">
        <f t="shared" ca="1" si="4"/>
        <v>BBB+</v>
      </c>
      <c r="L34" s="149" t="str">
        <f t="shared" ca="1" si="0"/>
        <v>Baa2</v>
      </c>
      <c r="M34" s="149" t="str">
        <f t="shared" ca="1" si="5"/>
        <v>NA</v>
      </c>
      <c r="N34" s="180" t="s">
        <v>571</v>
      </c>
      <c r="O34" s="149">
        <f t="shared" ca="1" si="8"/>
        <v>47.459807073954998</v>
      </c>
      <c r="P34" s="149">
        <f t="shared" ca="1" si="2"/>
        <v>5.73273054109257</v>
      </c>
      <c r="Q34" s="149">
        <f t="shared" ca="1" si="6"/>
        <v>0.92069207605159253</v>
      </c>
    </row>
    <row r="35" spans="1:17" x14ac:dyDescent="0.25">
      <c r="A35" s="150">
        <f t="shared" si="1"/>
        <v>33</v>
      </c>
      <c r="B35" s="144" t="s">
        <v>530</v>
      </c>
      <c r="C35" s="151" t="s">
        <v>719</v>
      </c>
      <c r="D35" s="151" t="s">
        <v>720</v>
      </c>
      <c r="E35" s="144" t="s">
        <v>530</v>
      </c>
      <c r="F35" s="149">
        <f t="shared" ca="1" si="7"/>
        <v>2.2160000000000002</v>
      </c>
      <c r="G35" s="152">
        <v>0.81469302989659498</v>
      </c>
      <c r="H35" s="152">
        <v>0.18950374248258556</v>
      </c>
      <c r="I35" s="175">
        <f t="shared" ca="1" si="3"/>
        <v>11.868</v>
      </c>
      <c r="J35" s="177">
        <v>72.826973551578803</v>
      </c>
      <c r="K35" s="149" t="str">
        <f t="shared" ca="1" si="4"/>
        <v>BBB</v>
      </c>
      <c r="L35" s="149" t="str">
        <f t="shared" ca="1" si="0"/>
        <v>Baa1</v>
      </c>
      <c r="M35" s="149">
        <f t="shared" ca="1" si="5"/>
        <v>1.9019607843137301</v>
      </c>
      <c r="N35" s="181" t="s">
        <v>572</v>
      </c>
      <c r="O35" s="149">
        <f t="shared" ca="1" si="8"/>
        <v>19.9237887860642</v>
      </c>
      <c r="P35" s="149">
        <f t="shared" ca="1" si="2"/>
        <v>2.4966829250060698</v>
      </c>
      <c r="Q35" s="149">
        <f t="shared" ca="1" si="6"/>
        <v>6.6074191209924518</v>
      </c>
    </row>
    <row r="36" spans="1:17" x14ac:dyDescent="0.25">
      <c r="A36" s="150">
        <f t="shared" si="1"/>
        <v>34</v>
      </c>
      <c r="B36" s="144" t="s">
        <v>531</v>
      </c>
      <c r="C36" s="151" t="s">
        <v>550</v>
      </c>
      <c r="D36" s="151" t="s">
        <v>531</v>
      </c>
      <c r="E36" s="144" t="s">
        <v>531</v>
      </c>
      <c r="F36" s="149">
        <f t="shared" ca="1" si="7"/>
        <v>8.3160000000000007</v>
      </c>
      <c r="G36" s="152">
        <v>0.59018425596033131</v>
      </c>
      <c r="H36" s="152">
        <v>0.23099209718540997</v>
      </c>
      <c r="I36" s="175">
        <f t="shared" ca="1" si="3"/>
        <v>27.078600000000002</v>
      </c>
      <c r="J36" s="177">
        <v>29.606686097677297</v>
      </c>
      <c r="K36" s="149" t="str">
        <f t="shared" ca="1" si="4"/>
        <v>A-</v>
      </c>
      <c r="L36" s="149" t="str">
        <f t="shared" ca="1" si="0"/>
        <v>Baa1</v>
      </c>
      <c r="M36" s="149">
        <f t="shared" ca="1" si="5"/>
        <v>3.5884076166562</v>
      </c>
      <c r="N36" s="181" t="s">
        <v>573</v>
      </c>
      <c r="O36" s="149">
        <f t="shared" ca="1" si="8"/>
        <v>40.818066890582799</v>
      </c>
      <c r="P36" s="149">
        <f t="shared" ca="1" si="2"/>
        <v>11.806557936011799</v>
      </c>
      <c r="Q36" s="149">
        <f t="shared" ca="1" si="6"/>
        <v>1.1073632789131327</v>
      </c>
    </row>
    <row r="37" spans="1:17" x14ac:dyDescent="0.25">
      <c r="A37" s="150">
        <f t="shared" si="1"/>
        <v>35</v>
      </c>
      <c r="B37" s="144" t="s">
        <v>532</v>
      </c>
      <c r="C37" s="151" t="s">
        <v>551</v>
      </c>
      <c r="D37" s="151" t="s">
        <v>532</v>
      </c>
      <c r="E37" s="144" t="s">
        <v>532</v>
      </c>
      <c r="F37" s="149">
        <f t="shared" ca="1" si="7"/>
        <v>13.430999999999999</v>
      </c>
      <c r="G37" s="152">
        <v>0.83425780464742272</v>
      </c>
      <c r="H37" s="152">
        <v>0.1587360677829813</v>
      </c>
      <c r="I37" s="175">
        <f t="shared" ca="1" si="3"/>
        <v>46.747999999999998</v>
      </c>
      <c r="J37" s="177">
        <v>38.296322738624198</v>
      </c>
      <c r="K37" s="177"/>
      <c r="L37" s="149" t="str">
        <f t="shared" ca="1" si="0"/>
        <v>Baa1</v>
      </c>
      <c r="M37" s="149">
        <f t="shared" ca="1" si="5"/>
        <v>2.61638954869359</v>
      </c>
      <c r="N37" s="180" t="s">
        <v>574</v>
      </c>
      <c r="O37" s="149">
        <f t="shared" ca="1" si="8"/>
        <v>38.624443344878799</v>
      </c>
      <c r="P37" s="149">
        <f t="shared" ca="1" si="2"/>
        <v>10.690050454762201</v>
      </c>
      <c r="Q37" s="149">
        <f t="shared" ca="1" si="6"/>
        <v>0.94745974118318155</v>
      </c>
    </row>
    <row r="38" spans="1:17" x14ac:dyDescent="0.25">
      <c r="Q38" s="176"/>
    </row>
    <row r="39" spans="1:17" x14ac:dyDescent="0.25">
      <c r="Q39" s="176"/>
    </row>
    <row r="40" spans="1:17" x14ac:dyDescent="0.25">
      <c r="Q40" s="176"/>
    </row>
    <row r="41" spans="1:17" x14ac:dyDescent="0.25">
      <c r="Q41" s="176"/>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B628E-F333-45BF-B0F1-1D89F48E65FF}">
  <sheetPr codeName="Sheet35">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119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Ameren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_xll.SNL.Clients.Office.Excel.Functions.SNLTable(1,VVC!F20:G20,VVC!C24:C35,VVC!F21:G21,,"Options:Curr=USD,Mag=SNLstandard,ConvMethod=SNLrecommended")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286</v>
      </c>
      <c r="H24" s="129"/>
      <c r="I24"/>
      <c r="J24"/>
      <c r="K24"/>
      <c r="L24"/>
      <c r="M24"/>
      <c r="N24"/>
      <c r="O24"/>
      <c r="P24" s="10"/>
      <c r="V24" t="str">
        <f>SUBSTITUTE(Company_Name,"&amp;","&amp;amp;")</f>
        <v>Vectren Corporation</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43433</v>
      </c>
      <c r="G26" s="78">
        <v>43552</v>
      </c>
      <c r="H26" s="130"/>
      <c r="I26" s="10"/>
      <c r="J26"/>
      <c r="K26"/>
      <c r="L26"/>
      <c r="M26"/>
      <c r="N26" s="4"/>
      <c r="O26" s="4"/>
      <c r="P26" s="44"/>
      <c r="Q26" s="44"/>
    </row>
    <row r="27" spans="3:27" ht="11.25" customHeight="1" x14ac:dyDescent="0.2">
      <c r="C27" s="39">
        <v>44949</v>
      </c>
      <c r="D27" s="2" t="s">
        <v>131</v>
      </c>
      <c r="E27"/>
      <c r="F27" s="24" t="s">
        <v>381</v>
      </c>
      <c r="G27" s="52" t="s">
        <v>286</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41612</v>
      </c>
      <c r="G29" s="78">
        <v>43552</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285</v>
      </c>
      <c r="G34" s="52" t="s">
        <v>182</v>
      </c>
      <c r="H34" s="129"/>
      <c r="I34"/>
      <c r="J34"/>
      <c r="K34"/>
      <c r="L34"/>
      <c r="M34"/>
      <c r="N34"/>
      <c r="O34"/>
      <c r="P34" s="10"/>
    </row>
    <row r="35" spans="3:24" ht="11.25" customHeight="1" x14ac:dyDescent="0.2">
      <c r="C35" s="39">
        <v>44948</v>
      </c>
      <c r="D35" s="23" t="s">
        <v>126</v>
      </c>
      <c r="E35" s="10"/>
      <c r="F35" s="30">
        <v>41347</v>
      </c>
      <c r="G35" s="53">
        <v>43552</v>
      </c>
      <c r="H35" s="130"/>
      <c r="I35" s="10"/>
      <c r="J35"/>
      <c r="K35"/>
      <c r="L35"/>
      <c r="M35"/>
      <c r="N35"/>
      <c r="O35"/>
      <c r="P35" s="10"/>
    </row>
    <row r="36" spans="3:24" ht="11.25" hidden="1" customHeight="1" outlineLevel="1" x14ac:dyDescent="0.2">
      <c r="C36" s="12" t="str">
        <f>_xll.SNL.Clients.Office.Excel.Functions.SNLTable(1,VVC!F36:J36,VVC!C41:C113,VVC!F37:J37,,"Options:Curr=USD,Mag=SNLstandard,ConvMethod=SNLrecommended")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Vectren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41.380487180581</v>
      </c>
      <c r="G42" s="55">
        <v>43.270720371804799</v>
      </c>
      <c r="H42" s="31">
        <v>44.687811910835102</v>
      </c>
      <c r="I42" s="14">
        <v>45.398298530549098</v>
      </c>
      <c r="J42" s="14">
        <v>45.627183232772303</v>
      </c>
      <c r="K42"/>
      <c r="L42"/>
      <c r="M42"/>
      <c r="N42"/>
      <c r="O42"/>
      <c r="P42" s="10"/>
      <c r="S42" s="25" t="s">
        <v>336</v>
      </c>
      <c r="T42" s="25">
        <v>4056935</v>
      </c>
      <c r="V42" s="8" t="str">
        <f>_xll.SNL.Clients.Office.Excel.Functions.SNLTable(1,VVC!X42,VVC!W48:W56,VVC!X43,,"Options:Curr=USD,Mag=SNLstandard,ConvMethod=SNLrecommended")</f>
        <v>SNLTable</v>
      </c>
      <c r="W42" s="3"/>
      <c r="X42" s="7" t="e">
        <f>F36</f>
        <v>#N/A</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58.069195000213298</v>
      </c>
      <c r="G44" s="55">
        <v>56.041828040278901</v>
      </c>
      <c r="H44" s="31">
        <v>54.5247865143618</v>
      </c>
      <c r="I44" s="14">
        <v>53.756915937890398</v>
      </c>
      <c r="J44" s="14">
        <v>53.470943156557603</v>
      </c>
      <c r="K44"/>
      <c r="L44"/>
      <c r="M44"/>
      <c r="N44"/>
      <c r="O44"/>
      <c r="P44" s="10"/>
      <c r="S44" s="25" t="s">
        <v>409</v>
      </c>
      <c r="T44" s="25">
        <v>4024697</v>
      </c>
      <c r="V44" s="3"/>
      <c r="W44" s="3"/>
      <c r="X44" s="7">
        <v>1</v>
      </c>
    </row>
    <row r="45" spans="3:24" ht="11.25" customHeight="1" x14ac:dyDescent="0.2">
      <c r="C45" s="39">
        <v>18861</v>
      </c>
      <c r="D45" s="3" t="s">
        <v>164</v>
      </c>
      <c r="E45"/>
      <c r="F45" s="14">
        <v>53.589863913655599</v>
      </c>
      <c r="G45" s="55">
        <v>53.630906274205998</v>
      </c>
      <c r="H45" s="31">
        <v>49.595209049573</v>
      </c>
      <c r="I45" s="14">
        <v>46.754714736153304</v>
      </c>
      <c r="J45" s="14">
        <v>45.055573197840602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3.3325</v>
      </c>
      <c r="G47" s="55">
        <v>2.9885057471264398</v>
      </c>
      <c r="H47" s="14">
        <v>3.1596009975062298</v>
      </c>
      <c r="I47" s="14">
        <v>3.38403990024938</v>
      </c>
      <c r="J47" s="14">
        <v>3.6061381074168799</v>
      </c>
      <c r="K47"/>
      <c r="L47"/>
      <c r="M47"/>
      <c r="N47"/>
      <c r="O47"/>
      <c r="P47" s="10"/>
      <c r="S47" s="25" t="s">
        <v>216</v>
      </c>
      <c r="T47" s="25">
        <v>4056955</v>
      </c>
      <c r="V47" s="3"/>
      <c r="W47" s="3"/>
      <c r="X47" s="7"/>
    </row>
    <row r="48" spans="3:24" ht="11.25" customHeight="1" x14ac:dyDescent="0.2">
      <c r="C48" s="39">
        <v>18778</v>
      </c>
      <c r="D48" s="3" t="s">
        <v>198</v>
      </c>
      <c r="E48"/>
      <c r="F48" s="14">
        <v>3.3325</v>
      </c>
      <c r="G48" s="55">
        <v>2.9885057471264398</v>
      </c>
      <c r="H48" s="14">
        <v>3.1596009975062298</v>
      </c>
      <c r="I48" s="14">
        <v>3.38403990024938</v>
      </c>
      <c r="J48" s="14">
        <v>3.6061381074168799</v>
      </c>
      <c r="K48" s="4"/>
      <c r="L48" s="4"/>
      <c r="M48" s="4"/>
      <c r="N48" s="4"/>
      <c r="O48" s="4"/>
      <c r="P48" s="44"/>
      <c r="Q48" s="44"/>
      <c r="S48" s="25" t="s">
        <v>5</v>
      </c>
      <c r="T48" s="25">
        <v>4022309</v>
      </c>
      <c r="V48" s="17" t="s">
        <v>175</v>
      </c>
      <c r="W48" s="114">
        <v>7597</v>
      </c>
      <c r="X48" s="20">
        <v>1050000</v>
      </c>
    </row>
    <row r="49" spans="3:28" ht="11.25" customHeight="1" x14ac:dyDescent="0.2">
      <c r="C49" s="39">
        <v>7270</v>
      </c>
      <c r="D49" s="3" t="s">
        <v>149</v>
      </c>
      <c r="E49"/>
      <c r="F49" s="14">
        <v>7.3420365535247996</v>
      </c>
      <c r="G49" s="55">
        <v>6.2147971360381904</v>
      </c>
      <c r="H49" s="14">
        <v>6.5039370078740202</v>
      </c>
      <c r="I49" s="14">
        <v>6.2144638403989996</v>
      </c>
      <c r="J49" s="14">
        <v>6.2608695652173898</v>
      </c>
      <c r="K49"/>
      <c r="L49"/>
      <c r="M49"/>
      <c r="N49"/>
      <c r="O49"/>
      <c r="P49" s="10"/>
      <c r="S49" s="25" t="s">
        <v>6</v>
      </c>
      <c r="T49" s="25">
        <v>4057038</v>
      </c>
      <c r="V49" s="17" t="s">
        <v>176</v>
      </c>
      <c r="W49" s="114">
        <v>7598</v>
      </c>
      <c r="X49" s="20">
        <v>340000</v>
      </c>
    </row>
    <row r="50" spans="3:28" ht="11.25" customHeight="1" x14ac:dyDescent="0.2">
      <c r="C50" s="39">
        <v>11512</v>
      </c>
      <c r="D50" s="3" t="s">
        <v>199</v>
      </c>
      <c r="E50"/>
      <c r="F50" s="14">
        <v>7.3420365535247996</v>
      </c>
      <c r="G50" s="55">
        <v>6.2147971360381904</v>
      </c>
      <c r="H50" s="14">
        <v>6.5039370078740202</v>
      </c>
      <c r="I50" s="14">
        <v>6.2144638403989996</v>
      </c>
      <c r="J50" s="14">
        <v>6.2608695652173898</v>
      </c>
      <c r="K50"/>
      <c r="L50"/>
      <c r="M50"/>
      <c r="N50"/>
      <c r="O50"/>
      <c r="P50" s="10"/>
      <c r="S50" s="25" t="s">
        <v>270</v>
      </c>
      <c r="T50" s="25">
        <v>4135391</v>
      </c>
      <c r="V50" s="18" t="s">
        <v>177</v>
      </c>
      <c r="W50" s="115">
        <v>7599</v>
      </c>
      <c r="X50" s="20">
        <v>850000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300000</v>
      </c>
    </row>
    <row r="52" spans="3:28" ht="11.25" customHeight="1" x14ac:dyDescent="0.2">
      <c r="C52" s="39">
        <v>18788</v>
      </c>
      <c r="D52" s="3" t="s">
        <v>211</v>
      </c>
      <c r="E52"/>
      <c r="F52" s="14">
        <v>4.5344061166429599</v>
      </c>
      <c r="G52" s="55">
        <v>4.0805971582181302</v>
      </c>
      <c r="H52" s="14">
        <v>3.83247578692494</v>
      </c>
      <c r="I52" s="14">
        <v>3.54870585874799</v>
      </c>
      <c r="J52" s="14">
        <v>3.3450265522875799</v>
      </c>
      <c r="K52"/>
      <c r="L52"/>
      <c r="M52"/>
      <c r="N52"/>
      <c r="O52"/>
      <c r="P52" s="10"/>
      <c r="S52" s="25" t="s">
        <v>7</v>
      </c>
      <c r="T52" s="25">
        <v>4007308</v>
      </c>
      <c r="V52" s="19" t="s">
        <v>179</v>
      </c>
      <c r="W52" s="114">
        <v>7601</v>
      </c>
      <c r="X52" s="20">
        <v>350000</v>
      </c>
    </row>
    <row r="53" spans="3:28" ht="11.25" customHeight="1" x14ac:dyDescent="0.2">
      <c r="C53" s="39">
        <v>18794</v>
      </c>
      <c r="D53" s="3" t="s">
        <v>200</v>
      </c>
      <c r="E53"/>
      <c r="F53" s="14">
        <v>5.4424999999999999</v>
      </c>
      <c r="G53" s="55">
        <v>4.9655172413793096</v>
      </c>
      <c r="H53" s="14">
        <v>6.2668329177057398</v>
      </c>
      <c r="I53" s="14">
        <v>6.4538653366583496</v>
      </c>
      <c r="J53" s="14">
        <v>6.2864450127877198</v>
      </c>
      <c r="K53"/>
      <c r="L53"/>
      <c r="M53"/>
      <c r="N53"/>
      <c r="O53"/>
      <c r="P53" s="10"/>
      <c r="S53" s="25" t="s">
        <v>218</v>
      </c>
      <c r="T53" s="25">
        <v>4272394</v>
      </c>
      <c r="V53" s="17" t="s">
        <v>180</v>
      </c>
      <c r="W53" s="114">
        <v>7602</v>
      </c>
      <c r="X53" s="20">
        <v>10837000</v>
      </c>
    </row>
    <row r="54" spans="3:28" ht="11.25" customHeight="1" x14ac:dyDescent="0.2">
      <c r="C54" s="39">
        <v>18792</v>
      </c>
      <c r="D54" s="3" t="s">
        <v>201</v>
      </c>
      <c r="E54"/>
      <c r="F54" s="14">
        <v>14.273670176264099</v>
      </c>
      <c r="G54" s="55">
        <v>16.5351088733869</v>
      </c>
      <c r="H54" s="14">
        <v>22.533728200065799</v>
      </c>
      <c r="I54" s="14">
        <v>25.137461659151601</v>
      </c>
      <c r="J54" s="14">
        <v>25.535422613686698</v>
      </c>
      <c r="K54"/>
      <c r="L54"/>
      <c r="M54"/>
      <c r="N54"/>
      <c r="O54"/>
      <c r="P54" s="10"/>
      <c r="S54" s="25" t="s">
        <v>8</v>
      </c>
      <c r="T54" s="25">
        <v>4006321</v>
      </c>
      <c r="V54" s="26" t="s">
        <v>184</v>
      </c>
      <c r="W54" s="116"/>
      <c r="X54" s="20"/>
    </row>
    <row r="55" spans="3:28" ht="11.25" customHeight="1" x14ac:dyDescent="0.2">
      <c r="C55" s="39">
        <v>11576</v>
      </c>
      <c r="D55" s="3" t="s">
        <v>202</v>
      </c>
      <c r="E55"/>
      <c r="F55" s="14">
        <v>5.3368146214099204</v>
      </c>
      <c r="G55" s="55">
        <v>5.1217183770883103</v>
      </c>
      <c r="H55" s="14">
        <v>6.6955380577427803</v>
      </c>
      <c r="I55" s="14">
        <v>6.4114713216957604</v>
      </c>
      <c r="J55" s="14">
        <v>6.4168797953964196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7</v>
      </c>
    </row>
    <row r="57" spans="3:28" ht="11.25" customHeight="1" x14ac:dyDescent="0.2">
      <c r="C57" s="39">
        <v>6419</v>
      </c>
      <c r="D57" s="3" t="s">
        <v>165</v>
      </c>
      <c r="E57"/>
      <c r="F57" s="14">
        <v>0.69639065817409795</v>
      </c>
      <c r="G57" s="55">
        <v>0.75825688073394504</v>
      </c>
      <c r="H57" s="14">
        <v>0.57125748502994</v>
      </c>
      <c r="I57" s="14">
        <v>0.57052474879047299</v>
      </c>
      <c r="J57" s="14">
        <v>0.54829931972789103</v>
      </c>
      <c r="K57"/>
      <c r="L57"/>
      <c r="M57"/>
      <c r="N57"/>
      <c r="O57"/>
      <c r="P57" s="10"/>
      <c r="S57" s="25" t="s">
        <v>339</v>
      </c>
      <c r="T57" s="25">
        <v>4963960</v>
      </c>
    </row>
    <row r="58" spans="3:28" ht="11.25" customHeight="1" x14ac:dyDescent="0.2">
      <c r="C58" s="39">
        <v>4963</v>
      </c>
      <c r="D58" s="3" t="s">
        <v>203</v>
      </c>
      <c r="E58"/>
      <c r="F58" s="14">
        <v>1.3848814731915799</v>
      </c>
      <c r="G58" s="55">
        <v>1.27488986784141</v>
      </c>
      <c r="H58" s="14">
        <v>1.19900012193635</v>
      </c>
      <c r="I58" s="14">
        <v>1.1624855268236201</v>
      </c>
      <c r="J58" s="14">
        <v>1.1491946491946501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1050000</v>
      </c>
      <c r="G61" s="56">
        <v>498000</v>
      </c>
      <c r="H61" s="13">
        <v>882000</v>
      </c>
      <c r="I61" s="13">
        <v>1177000</v>
      </c>
      <c r="J61" s="13">
        <v>1325000</v>
      </c>
      <c r="K61"/>
      <c r="L61"/>
      <c r="M61"/>
      <c r="N61"/>
      <c r="O61"/>
      <c r="P61" s="10"/>
      <c r="S61" s="25" t="s">
        <v>410</v>
      </c>
      <c r="T61" s="25">
        <v>4086899</v>
      </c>
      <c r="V61" s="28" t="s">
        <v>149</v>
      </c>
      <c r="X61" s="27">
        <f>IF(ISNUMBER(F49),F49,NA())</f>
        <v>7.3420365535247996</v>
      </c>
      <c r="Y61" s="27">
        <f>IF(ISNUMBER(G49),G49,NA())</f>
        <v>6.2147971360381904</v>
      </c>
      <c r="Z61" s="27">
        <f>IF(ISNUMBER(H49),H49,NA())</f>
        <v>6.5039370078740202</v>
      </c>
      <c r="AA61" s="27">
        <f>IF(ISNUMBER(I49),I49,NA())</f>
        <v>6.2144638403989996</v>
      </c>
      <c r="AB61" s="27">
        <f>IF(ISNUMBER(J49),J49,NA())</f>
        <v>6.2608695652173898</v>
      </c>
    </row>
    <row r="62" spans="3:28" ht="11.25" customHeight="1" x14ac:dyDescent="0.2">
      <c r="C62" s="39">
        <v>7598</v>
      </c>
      <c r="D62" s="3" t="s">
        <v>205</v>
      </c>
      <c r="E62"/>
      <c r="F62" s="13">
        <v>340000</v>
      </c>
      <c r="G62" s="56">
        <v>505000</v>
      </c>
      <c r="H62" s="13">
        <v>8000</v>
      </c>
      <c r="I62" s="13">
        <v>442000</v>
      </c>
      <c r="J62" s="13">
        <v>581000</v>
      </c>
      <c r="K62"/>
      <c r="L62"/>
      <c r="M62"/>
      <c r="N62"/>
      <c r="O62"/>
      <c r="P62" s="10"/>
      <c r="S62" s="25" t="s">
        <v>11</v>
      </c>
      <c r="T62" s="25">
        <v>4056975</v>
      </c>
      <c r="V62" s="118" t="s">
        <v>188</v>
      </c>
    </row>
    <row r="63" spans="3:28" ht="11.25" customHeight="1" x14ac:dyDescent="0.2">
      <c r="C63" s="39">
        <v>7599</v>
      </c>
      <c r="D63" s="3" t="s">
        <v>206</v>
      </c>
      <c r="E63"/>
      <c r="F63" s="13">
        <v>850000</v>
      </c>
      <c r="G63" s="56">
        <v>240000</v>
      </c>
      <c r="H63" s="13">
        <v>505000</v>
      </c>
      <c r="I63" s="13">
        <v>8000</v>
      </c>
      <c r="J63" s="13">
        <v>442000</v>
      </c>
      <c r="K63"/>
      <c r="L63"/>
      <c r="M63"/>
      <c r="N63"/>
      <c r="O63"/>
      <c r="P63" s="10"/>
      <c r="S63" s="25" t="s">
        <v>271</v>
      </c>
      <c r="T63" s="25">
        <v>4098671</v>
      </c>
      <c r="V63" s="28" t="s">
        <v>189</v>
      </c>
    </row>
    <row r="64" spans="3:28" ht="11.25" customHeight="1" x14ac:dyDescent="0.2">
      <c r="C64" s="39">
        <v>7600</v>
      </c>
      <c r="D64" s="3" t="s">
        <v>207</v>
      </c>
      <c r="E64"/>
      <c r="F64" s="13">
        <v>300000</v>
      </c>
      <c r="G64" s="56">
        <v>850000</v>
      </c>
      <c r="H64" s="13">
        <v>240000</v>
      </c>
      <c r="I64" s="13">
        <v>505000</v>
      </c>
      <c r="J64" s="13">
        <v>8000</v>
      </c>
      <c r="K64"/>
      <c r="L64"/>
      <c r="M64"/>
      <c r="N64"/>
      <c r="O64"/>
      <c r="P64" s="10"/>
      <c r="S64" s="25" t="s">
        <v>396</v>
      </c>
      <c r="T64" s="25">
        <v>4545218</v>
      </c>
      <c r="V64" s="28" t="s">
        <v>190</v>
      </c>
    </row>
    <row r="65" spans="3:28" ht="11.25" customHeight="1" x14ac:dyDescent="0.2">
      <c r="C65" s="39">
        <v>7601</v>
      </c>
      <c r="D65" s="3" t="s">
        <v>208</v>
      </c>
      <c r="E65"/>
      <c r="F65" s="13">
        <v>350000</v>
      </c>
      <c r="G65" s="56">
        <v>300000</v>
      </c>
      <c r="H65" s="13">
        <v>850000</v>
      </c>
      <c r="I65" s="13">
        <v>240000</v>
      </c>
      <c r="J65" s="13">
        <v>506000</v>
      </c>
      <c r="K65"/>
      <c r="L65"/>
      <c r="M65"/>
      <c r="N65"/>
      <c r="O65"/>
      <c r="P65" s="10"/>
      <c r="S65" s="25" t="s">
        <v>219</v>
      </c>
      <c r="T65" s="25">
        <v>4057157</v>
      </c>
      <c r="V65" s="28" t="s">
        <v>165</v>
      </c>
      <c r="X65" s="27">
        <f>IF(ISNUMBER(F57),F57,NA())</f>
        <v>0.69639065817409795</v>
      </c>
      <c r="Y65" s="27">
        <f>IF(ISNUMBER(G57),G57,NA())</f>
        <v>0.75825688073394504</v>
      </c>
      <c r="Z65" s="27">
        <f>IF(ISNUMBER(H57),H57,NA())</f>
        <v>0.57125748502994</v>
      </c>
      <c r="AA65" s="27">
        <f>IF(ISNUMBER(I57),I57,NA())</f>
        <v>0.57052474879047299</v>
      </c>
      <c r="AB65" s="27">
        <f>IF(ISNUMBER(J57),J57,NA())</f>
        <v>0.54829931972789103</v>
      </c>
    </row>
    <row r="66" spans="3:28" ht="11.25" customHeight="1" x14ac:dyDescent="0.2">
      <c r="C66" s="39">
        <v>7602</v>
      </c>
      <c r="D66" s="3" t="s">
        <v>209</v>
      </c>
      <c r="E66"/>
      <c r="F66" s="13">
        <v>10837000</v>
      </c>
      <c r="G66" s="56">
        <v>9183000</v>
      </c>
      <c r="H66" s="13">
        <v>7312000</v>
      </c>
      <c r="I66" s="13">
        <v>6664000</v>
      </c>
      <c r="J66" s="13">
        <v>5557000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41.380487180581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6394000</v>
      </c>
      <c r="G69" s="56">
        <v>5794000</v>
      </c>
      <c r="H69" s="13">
        <v>5910000</v>
      </c>
      <c r="I69" s="13">
        <v>6291000</v>
      </c>
      <c r="J69" s="13">
        <v>6174000</v>
      </c>
      <c r="K69" s="4"/>
      <c r="L69" s="4"/>
      <c r="M69" s="4"/>
      <c r="N69"/>
      <c r="O69"/>
      <c r="P69" s="10"/>
      <c r="S69" s="25" t="s">
        <v>341</v>
      </c>
      <c r="T69" s="25">
        <v>4057049</v>
      </c>
      <c r="V69" s="28" t="str">
        <f>"Total Debt -"</f>
        <v>Total Debt -</v>
      </c>
      <c r="X69" s="47">
        <f>F44</f>
        <v>58.069195000213298</v>
      </c>
    </row>
    <row r="70" spans="3:28" ht="11.25" customHeight="1" x14ac:dyDescent="0.2">
      <c r="C70" s="39">
        <v>18630</v>
      </c>
      <c r="D70" s="3" t="s">
        <v>136</v>
      </c>
      <c r="F70" s="13">
        <v>1187000</v>
      </c>
      <c r="G70" s="56">
        <v>1003000</v>
      </c>
      <c r="H70" s="13">
        <v>1091000</v>
      </c>
      <c r="I70" s="13">
        <v>1350000</v>
      </c>
      <c r="J70" s="13">
        <v>1375000</v>
      </c>
      <c r="K70"/>
      <c r="L70"/>
      <c r="M70"/>
      <c r="N70"/>
      <c r="O70"/>
      <c r="P70" s="10"/>
      <c r="S70" s="25" t="s">
        <v>14</v>
      </c>
      <c r="T70" s="25">
        <v>4010420</v>
      </c>
      <c r="V70" s="118" t="s">
        <v>212</v>
      </c>
    </row>
    <row r="71" spans="3:28" ht="11.25" customHeight="1" x14ac:dyDescent="0.2">
      <c r="C71" s="39">
        <v>18631</v>
      </c>
      <c r="D71" s="3" t="s">
        <v>137</v>
      </c>
      <c r="F71" s="13">
        <v>442000</v>
      </c>
      <c r="G71" s="56">
        <v>272000</v>
      </c>
      <c r="H71" s="13">
        <v>331000</v>
      </c>
      <c r="I71" s="13">
        <v>374000</v>
      </c>
      <c r="J71" s="13">
        <v>311000</v>
      </c>
      <c r="K71"/>
      <c r="L71"/>
      <c r="M71"/>
      <c r="N71"/>
      <c r="O71"/>
      <c r="P71" s="10"/>
      <c r="S71" s="25" t="s">
        <v>15</v>
      </c>
      <c r="T71" s="25">
        <v>4065694</v>
      </c>
      <c r="V71" s="28" t="s">
        <v>211</v>
      </c>
      <c r="X71" s="27">
        <f>IF(ISNUMBER(F52),F52,NA())</f>
        <v>4.5344061166429599</v>
      </c>
      <c r="Y71" s="27">
        <f>IF(ISNUMBER(G52),G52,NA())</f>
        <v>4.0805971582181302</v>
      </c>
      <c r="Z71" s="27">
        <f>IF(ISNUMBER(H52),H52,NA())</f>
        <v>3.83247578692494</v>
      </c>
      <c r="AA71" s="27">
        <f>IF(ISNUMBER(I52),I52,NA())</f>
        <v>3.54870585874799</v>
      </c>
      <c r="AB71" s="27">
        <f>IF(ISNUMBER(J52),J52,NA())</f>
        <v>3.3450265522875799</v>
      </c>
    </row>
    <row r="72" spans="3:28" ht="11.25" customHeight="1" x14ac:dyDescent="0.2">
      <c r="C72" s="39">
        <v>18632</v>
      </c>
      <c r="D72" s="3" t="s">
        <v>138</v>
      </c>
      <c r="E72" s="5"/>
      <c r="F72" s="13">
        <v>1774000</v>
      </c>
      <c r="G72" s="56">
        <v>1661000</v>
      </c>
      <c r="H72" s="13">
        <v>1745000</v>
      </c>
      <c r="I72" s="13">
        <v>1772000</v>
      </c>
      <c r="J72" s="13">
        <v>1705000</v>
      </c>
      <c r="K72"/>
      <c r="L72"/>
      <c r="M72"/>
      <c r="N72"/>
      <c r="O72"/>
      <c r="P72" s="10"/>
      <c r="S72" s="25" t="s">
        <v>272</v>
      </c>
      <c r="T72" s="25">
        <v>4082886</v>
      </c>
    </row>
    <row r="73" spans="3:28" ht="11.25" customHeight="1" x14ac:dyDescent="0.2">
      <c r="C73" s="39">
        <v>18636</v>
      </c>
      <c r="D73" s="3" t="s">
        <v>139</v>
      </c>
      <c r="F73" s="13">
        <v>1146000</v>
      </c>
      <c r="G73" s="56">
        <v>1075000</v>
      </c>
      <c r="H73" s="13">
        <v>995000</v>
      </c>
      <c r="I73" s="13">
        <v>955000</v>
      </c>
      <c r="J73" s="13">
        <v>896000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5061000</v>
      </c>
      <c r="G75" s="56">
        <v>4494000</v>
      </c>
      <c r="H75" s="13">
        <v>4643000</v>
      </c>
      <c r="I75" s="13">
        <v>4934000</v>
      </c>
      <c r="J75" s="13">
        <v>4764000</v>
      </c>
      <c r="K75"/>
      <c r="L75"/>
      <c r="M75"/>
      <c r="N75"/>
      <c r="O75"/>
      <c r="P75" s="10"/>
      <c r="S75" s="25" t="s">
        <v>16</v>
      </c>
      <c r="T75" s="25">
        <v>4056958</v>
      </c>
    </row>
    <row r="76" spans="3:28" ht="11.25" customHeight="1" x14ac:dyDescent="0.2">
      <c r="C76" s="39">
        <v>6200</v>
      </c>
      <c r="D76" s="3" t="s">
        <v>142</v>
      </c>
      <c r="F76" s="13">
        <v>2812000</v>
      </c>
      <c r="G76" s="56">
        <v>2604000</v>
      </c>
      <c r="H76" s="13">
        <v>2478000</v>
      </c>
      <c r="I76" s="13">
        <v>2492000</v>
      </c>
      <c r="J76" s="13">
        <v>2448000</v>
      </c>
      <c r="K76"/>
      <c r="L76"/>
      <c r="M76"/>
      <c r="N76"/>
      <c r="O76"/>
      <c r="P76" s="10"/>
      <c r="S76" s="25" t="s">
        <v>313</v>
      </c>
      <c r="T76" s="25">
        <v>4246977</v>
      </c>
    </row>
    <row r="77" spans="3:28" ht="11.25" customHeight="1" x14ac:dyDescent="0.2">
      <c r="C77" s="39">
        <v>28017</v>
      </c>
      <c r="D77" s="3" t="s">
        <v>151</v>
      </c>
      <c r="E77"/>
      <c r="F77" s="13">
        <v>2812000</v>
      </c>
      <c r="G77" s="56">
        <v>2604000</v>
      </c>
      <c r="H77" s="13">
        <v>2478000</v>
      </c>
      <c r="I77" s="13">
        <v>2492000</v>
      </c>
      <c r="J77" s="13">
        <v>2448000</v>
      </c>
      <c r="K77"/>
      <c r="L77"/>
      <c r="M77"/>
      <c r="N77"/>
      <c r="O77"/>
      <c r="P77" s="10"/>
      <c r="S77" s="25" t="s">
        <v>273</v>
      </c>
      <c r="T77" s="25">
        <v>4142320</v>
      </c>
    </row>
    <row r="78" spans="3:28" ht="11.25" customHeight="1" x14ac:dyDescent="0.2">
      <c r="C78" s="39">
        <v>4424</v>
      </c>
      <c r="D78" s="3" t="s">
        <v>143</v>
      </c>
      <c r="F78" s="13">
        <v>1152000</v>
      </c>
      <c r="G78" s="56">
        <v>1032000</v>
      </c>
      <c r="H78" s="13">
        <v>1016000</v>
      </c>
      <c r="I78" s="13">
        <v>1058000</v>
      </c>
      <c r="J78" s="13">
        <v>1105000</v>
      </c>
      <c r="K78"/>
      <c r="L78"/>
      <c r="M78"/>
      <c r="N78"/>
      <c r="O78"/>
      <c r="P78" s="10"/>
      <c r="S78" s="25" t="s">
        <v>274</v>
      </c>
      <c r="T78" s="25">
        <v>4237697</v>
      </c>
    </row>
    <row r="79" spans="3:28" ht="11.25" customHeight="1" x14ac:dyDescent="0.2">
      <c r="C79" s="39">
        <v>4427</v>
      </c>
      <c r="D79" s="3" t="s">
        <v>144</v>
      </c>
      <c r="F79" s="13">
        <v>157000</v>
      </c>
      <c r="G79" s="56">
        <v>155000</v>
      </c>
      <c r="H79" s="13">
        <v>182000</v>
      </c>
      <c r="I79" s="13">
        <v>237000</v>
      </c>
      <c r="J79" s="13">
        <v>576000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995000</v>
      </c>
      <c r="G81" s="93">
        <v>877000</v>
      </c>
      <c r="H81" s="92">
        <v>834000</v>
      </c>
      <c r="I81" s="92">
        <v>821000</v>
      </c>
      <c r="J81" s="92">
        <v>529000</v>
      </c>
      <c r="K81"/>
      <c r="L81"/>
      <c r="M81"/>
      <c r="N81"/>
      <c r="O81"/>
      <c r="P81" s="10"/>
      <c r="S81" s="25" t="s">
        <v>276</v>
      </c>
      <c r="T81" s="25">
        <v>4276419</v>
      </c>
    </row>
    <row r="82" spans="3:20" ht="11.25" customHeight="1" x14ac:dyDescent="0.2">
      <c r="C82" s="39">
        <v>833</v>
      </c>
      <c r="D82" s="94" t="s">
        <v>147</v>
      </c>
      <c r="E82" s="95"/>
      <c r="F82" s="96">
        <v>995000</v>
      </c>
      <c r="G82" s="97">
        <v>877000</v>
      </c>
      <c r="H82" s="96">
        <v>834000</v>
      </c>
      <c r="I82" s="96">
        <v>821000</v>
      </c>
      <c r="J82" s="96">
        <v>529000</v>
      </c>
      <c r="K82"/>
      <c r="L82"/>
      <c r="M82"/>
      <c r="N82"/>
      <c r="O82"/>
      <c r="P82" s="10"/>
      <c r="S82" s="25" t="s">
        <v>17</v>
      </c>
      <c r="T82" s="25">
        <v>4057059</v>
      </c>
    </row>
    <row r="83" spans="3:20" ht="11.25" customHeight="1" x14ac:dyDescent="0.2">
      <c r="C83" s="39">
        <v>47814</v>
      </c>
      <c r="D83" s="32" t="s">
        <v>191</v>
      </c>
      <c r="F83" s="13">
        <v>5000</v>
      </c>
      <c r="G83" s="56">
        <v>6000</v>
      </c>
      <c r="H83" s="13">
        <v>6000</v>
      </c>
      <c r="I83" s="13">
        <v>6000</v>
      </c>
      <c r="J83" s="13">
        <v>6000</v>
      </c>
      <c r="K83" s="16"/>
      <c r="L83"/>
      <c r="M83"/>
      <c r="N83"/>
      <c r="O83"/>
      <c r="P83" s="10"/>
      <c r="S83" s="25" t="s">
        <v>18</v>
      </c>
      <c r="T83" s="25">
        <v>4057141</v>
      </c>
    </row>
    <row r="84" spans="3:20" ht="11.25" customHeight="1" x14ac:dyDescent="0.2">
      <c r="C84" s="39">
        <v>47813</v>
      </c>
      <c r="D84" s="29" t="s">
        <v>192</v>
      </c>
      <c r="E84"/>
      <c r="F84" s="13">
        <v>990000</v>
      </c>
      <c r="G84" s="56">
        <v>871000</v>
      </c>
      <c r="H84" s="13">
        <v>828000</v>
      </c>
      <c r="I84" s="13">
        <v>815000</v>
      </c>
      <c r="J84" s="13">
        <v>523000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1968000</v>
      </c>
      <c r="G87" s="56">
        <v>1653000</v>
      </c>
      <c r="H87" s="13">
        <v>1431000</v>
      </c>
      <c r="I87" s="13">
        <v>1533000</v>
      </c>
      <c r="J87" s="13">
        <v>1612000</v>
      </c>
      <c r="K87"/>
      <c r="L87"/>
      <c r="M87"/>
      <c r="N87"/>
      <c r="O87"/>
      <c r="P87" s="10"/>
      <c r="S87" s="25" t="s">
        <v>21</v>
      </c>
      <c r="T87" s="25">
        <v>4057039</v>
      </c>
    </row>
    <row r="88" spans="3:20" ht="11.25" customHeight="1" x14ac:dyDescent="0.2">
      <c r="C88" s="39">
        <v>18807</v>
      </c>
      <c r="D88" s="3" t="s">
        <v>153</v>
      </c>
      <c r="E88"/>
      <c r="F88" s="13">
        <v>29261000</v>
      </c>
      <c r="G88" s="56">
        <v>26807000</v>
      </c>
      <c r="H88" s="13">
        <v>24412000</v>
      </c>
      <c r="I88" s="13">
        <v>22810000</v>
      </c>
      <c r="J88" s="13">
        <v>21466000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1463000</v>
      </c>
      <c r="G90" s="56">
        <v>1275000</v>
      </c>
      <c r="H90" s="13">
        <v>1138000</v>
      </c>
      <c r="I90" s="13">
        <v>954000</v>
      </c>
      <c r="J90" s="13">
        <v>980000</v>
      </c>
      <c r="K90"/>
      <c r="L90"/>
      <c r="M90"/>
      <c r="N90"/>
      <c r="O90"/>
      <c r="P90" s="10"/>
      <c r="S90" s="25" t="s">
        <v>290</v>
      </c>
      <c r="T90" s="25">
        <v>4056937</v>
      </c>
    </row>
    <row r="91" spans="3:20" ht="11.25" customHeight="1" x14ac:dyDescent="0.2">
      <c r="C91" s="39">
        <v>3706</v>
      </c>
      <c r="D91" s="23" t="s">
        <v>156</v>
      </c>
      <c r="E91" s="10"/>
      <c r="F91" s="92" t="s">
        <v>320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35735000</v>
      </c>
      <c r="G92" s="97">
        <v>32030000</v>
      </c>
      <c r="H92" s="96">
        <v>28933000</v>
      </c>
      <c r="I92" s="96">
        <v>27215000</v>
      </c>
      <c r="J92" s="96">
        <v>25945000</v>
      </c>
      <c r="K92"/>
      <c r="L92"/>
      <c r="M92"/>
      <c r="N92"/>
      <c r="O92"/>
      <c r="P92" s="10"/>
      <c r="S92" s="25" t="s">
        <v>24</v>
      </c>
      <c r="T92" s="25">
        <v>4004172</v>
      </c>
    </row>
    <row r="93" spans="3:20" ht="11.25" customHeight="1" x14ac:dyDescent="0.2">
      <c r="C93" s="39">
        <v>6361</v>
      </c>
      <c r="D93" s="3" t="s">
        <v>158</v>
      </c>
      <c r="E93"/>
      <c r="F93" s="13">
        <v>2826000</v>
      </c>
      <c r="G93" s="56">
        <v>2180000</v>
      </c>
      <c r="H93" s="13">
        <v>2505000</v>
      </c>
      <c r="I93" s="13">
        <v>2687000</v>
      </c>
      <c r="J93" s="13">
        <v>2940000</v>
      </c>
      <c r="K93"/>
      <c r="L93"/>
      <c r="M93"/>
      <c r="N93"/>
      <c r="O93"/>
      <c r="P93" s="10"/>
      <c r="S93" s="25" t="s">
        <v>25</v>
      </c>
      <c r="T93" s="25">
        <v>4000672</v>
      </c>
    </row>
    <row r="94" spans="3:20" ht="11.25" customHeight="1" x14ac:dyDescent="0.2">
      <c r="C94" s="39">
        <v>6148</v>
      </c>
      <c r="D94" s="3" t="s">
        <v>159</v>
      </c>
      <c r="E94"/>
      <c r="F94" s="13">
        <v>12562000</v>
      </c>
      <c r="G94" s="56">
        <v>11078000</v>
      </c>
      <c r="H94" s="13">
        <v>8944000</v>
      </c>
      <c r="I94" s="13">
        <v>7859000</v>
      </c>
      <c r="J94" s="13">
        <v>7094000</v>
      </c>
      <c r="K94"/>
      <c r="L94"/>
      <c r="M94"/>
      <c r="N94"/>
      <c r="O94"/>
      <c r="P94" s="10"/>
      <c r="S94" s="25" t="s">
        <v>26</v>
      </c>
      <c r="T94" s="25">
        <v>4059402</v>
      </c>
    </row>
    <row r="95" spans="3:20" ht="11.25" customHeight="1" x14ac:dyDescent="0.2">
      <c r="C95" s="39">
        <v>18082</v>
      </c>
      <c r="D95" s="3" t="s">
        <v>160</v>
      </c>
      <c r="E95"/>
      <c r="F95" s="13">
        <v>1147000</v>
      </c>
      <c r="G95" s="56">
        <v>1172000</v>
      </c>
      <c r="H95" s="13">
        <v>1076000</v>
      </c>
      <c r="I95" s="13">
        <v>1035000</v>
      </c>
      <c r="J95" s="13">
        <v>1098000</v>
      </c>
      <c r="K95"/>
      <c r="L95"/>
      <c r="M95"/>
      <c r="N95"/>
      <c r="O95"/>
      <c r="P95" s="10"/>
      <c r="S95" s="25" t="s">
        <v>27</v>
      </c>
      <c r="T95" s="25">
        <v>4057080</v>
      </c>
    </row>
    <row r="96" spans="3:20" ht="11.25" customHeight="1" x14ac:dyDescent="0.2">
      <c r="C96" s="39">
        <v>845</v>
      </c>
      <c r="D96" s="3" t="s">
        <v>174</v>
      </c>
      <c r="E96"/>
      <c r="F96" s="13">
        <v>13612000</v>
      </c>
      <c r="G96" s="56">
        <v>11576000</v>
      </c>
      <c r="H96" s="13">
        <v>9833000</v>
      </c>
      <c r="I96" s="13">
        <v>9036000</v>
      </c>
      <c r="J96" s="13">
        <v>8419000</v>
      </c>
      <c r="K96"/>
      <c r="L96"/>
      <c r="M96"/>
      <c r="N96"/>
      <c r="O96"/>
      <c r="P96" s="10"/>
      <c r="S96" s="25" t="s">
        <v>28</v>
      </c>
      <c r="T96" s="25">
        <v>4057041</v>
      </c>
    </row>
    <row r="97" spans="3:20" ht="11.25" customHeight="1" x14ac:dyDescent="0.2">
      <c r="C97" s="39">
        <v>49691</v>
      </c>
      <c r="D97" s="32" t="s">
        <v>193</v>
      </c>
      <c r="E97"/>
      <c r="F97" s="13">
        <v>9700000</v>
      </c>
      <c r="G97" s="56">
        <v>8938000</v>
      </c>
      <c r="H97" s="13">
        <v>8059000</v>
      </c>
      <c r="I97" s="13">
        <v>7631000</v>
      </c>
      <c r="J97" s="13">
        <v>7184000</v>
      </c>
      <c r="K97"/>
      <c r="L97"/>
      <c r="M97"/>
      <c r="N97"/>
      <c r="O97"/>
      <c r="P97" s="10"/>
      <c r="S97" s="25" t="s">
        <v>432</v>
      </c>
      <c r="T97" s="25">
        <v>4072145</v>
      </c>
    </row>
    <row r="98" spans="3:20" ht="11.25" customHeight="1" x14ac:dyDescent="0.2">
      <c r="C98" s="48">
        <v>47772</v>
      </c>
      <c r="D98" s="99" t="s">
        <v>194</v>
      </c>
      <c r="E98" s="10"/>
      <c r="F98" s="92">
        <v>129000</v>
      </c>
      <c r="G98" s="93">
        <v>142000</v>
      </c>
      <c r="H98" s="92">
        <v>142000</v>
      </c>
      <c r="I98" s="92">
        <v>142000</v>
      </c>
      <c r="J98" s="92">
        <v>142000</v>
      </c>
      <c r="K98"/>
      <c r="L98"/>
      <c r="M98"/>
      <c r="N98"/>
      <c r="O98"/>
      <c r="P98" s="10"/>
      <c r="S98" s="25" t="s">
        <v>29</v>
      </c>
      <c r="T98" s="25">
        <v>4057081</v>
      </c>
    </row>
    <row r="99" spans="3:20" ht="11.25" customHeight="1" x14ac:dyDescent="0.2">
      <c r="C99" s="39">
        <v>3800</v>
      </c>
      <c r="D99" s="94" t="s">
        <v>161</v>
      </c>
      <c r="E99" s="95"/>
      <c r="F99" s="96">
        <v>9829000</v>
      </c>
      <c r="G99" s="97">
        <v>9080000</v>
      </c>
      <c r="H99" s="96">
        <v>8201000</v>
      </c>
      <c r="I99" s="96">
        <v>7773000</v>
      </c>
      <c r="J99" s="96">
        <v>7326000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23441000</v>
      </c>
      <c r="G101" s="56">
        <v>20656000</v>
      </c>
      <c r="H101" s="13">
        <v>18034000</v>
      </c>
      <c r="I101" s="13">
        <v>16809000</v>
      </c>
      <c r="J101" s="13">
        <v>15745000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1661000</v>
      </c>
      <c r="G104" s="56">
        <v>1727000</v>
      </c>
      <c r="H104" s="13">
        <v>2170000</v>
      </c>
      <c r="I104" s="13">
        <v>2170000</v>
      </c>
      <c r="J104" s="13">
        <v>2118000</v>
      </c>
      <c r="K104"/>
      <c r="L104"/>
      <c r="M104"/>
      <c r="N104"/>
      <c r="O104"/>
      <c r="P104" s="10"/>
      <c r="S104" s="25" t="s">
        <v>411</v>
      </c>
      <c r="T104" s="25">
        <v>4057043</v>
      </c>
    </row>
    <row r="105" spans="3:20" ht="11.25" customHeight="1" x14ac:dyDescent="0.2">
      <c r="C105" s="39">
        <v>4993</v>
      </c>
      <c r="D105" s="3" t="s">
        <v>169</v>
      </c>
      <c r="E105"/>
      <c r="F105" s="13">
        <v>-3528000</v>
      </c>
      <c r="G105" s="56">
        <v>-3329000</v>
      </c>
      <c r="H105" s="13">
        <v>-2435000</v>
      </c>
      <c r="I105" s="13">
        <v>-2336000</v>
      </c>
      <c r="J105" s="13">
        <v>-2204000</v>
      </c>
      <c r="K105"/>
      <c r="L105"/>
      <c r="M105"/>
      <c r="N105"/>
      <c r="O105"/>
      <c r="P105" s="10"/>
      <c r="S105" s="25" t="s">
        <v>262</v>
      </c>
      <c r="T105" s="25">
        <v>4057083</v>
      </c>
    </row>
    <row r="106" spans="3:20" ht="11.25" customHeight="1" x14ac:dyDescent="0.2">
      <c r="C106" s="39">
        <v>4992</v>
      </c>
      <c r="D106" s="3" t="s">
        <v>170</v>
      </c>
      <c r="E106"/>
      <c r="F106" s="13">
        <v>1721000</v>
      </c>
      <c r="G106" s="56">
        <v>1727000</v>
      </c>
      <c r="H106" s="13">
        <v>334000</v>
      </c>
      <c r="I106" s="13">
        <v>205000</v>
      </c>
      <c r="J106" s="13">
        <v>102000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-146000</v>
      </c>
      <c r="G108" s="56">
        <v>125000</v>
      </c>
      <c r="H108" s="13">
        <v>69000</v>
      </c>
      <c r="I108" s="13">
        <v>39000</v>
      </c>
      <c r="J108" s="13">
        <v>16000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2.9426443134137998</v>
      </c>
      <c r="G111" s="55">
        <v>2.9163704987675301</v>
      </c>
      <c r="H111" s="14">
        <v>2.97241428469599</v>
      </c>
      <c r="I111" s="14">
        <v>3.09061991209991</v>
      </c>
      <c r="J111" s="14">
        <v>2.0949665359787701</v>
      </c>
      <c r="K111"/>
      <c r="L111"/>
      <c r="M111"/>
      <c r="N111"/>
      <c r="O111"/>
      <c r="P111" s="10"/>
      <c r="S111" s="25" t="s">
        <v>292</v>
      </c>
      <c r="T111" s="25">
        <v>4062444</v>
      </c>
    </row>
    <row r="112" spans="3:20" ht="11.25" customHeight="1" x14ac:dyDescent="0.2">
      <c r="C112" s="39">
        <v>284</v>
      </c>
      <c r="D112" s="3" t="s">
        <v>167</v>
      </c>
      <c r="E112"/>
      <c r="F112" s="14">
        <v>10.4661100519361</v>
      </c>
      <c r="G112" s="55">
        <v>10.3580128441721</v>
      </c>
      <c r="H112" s="14">
        <v>10.434456225954801</v>
      </c>
      <c r="I112" s="14">
        <v>10.857095627737801</v>
      </c>
      <c r="J112" s="14">
        <v>7.2271461994296198</v>
      </c>
      <c r="K112"/>
      <c r="L112"/>
      <c r="M112"/>
      <c r="N112"/>
      <c r="O112"/>
      <c r="P112" s="10"/>
      <c r="S112" s="25" t="s">
        <v>36</v>
      </c>
      <c r="T112" s="25">
        <v>4057103</v>
      </c>
    </row>
    <row r="113" spans="2:20" ht="11.25" customHeight="1" x14ac:dyDescent="0.2">
      <c r="C113" s="39">
        <v>18791</v>
      </c>
      <c r="D113" s="76" t="s">
        <v>173</v>
      </c>
      <c r="E113" s="61"/>
      <c r="F113" s="100">
        <v>4.4703781288434898</v>
      </c>
      <c r="G113" s="101">
        <v>4.5933665920310096</v>
      </c>
      <c r="H113" s="100">
        <v>4.7685413495143498</v>
      </c>
      <c r="I113" s="100">
        <v>5.0044955121074004</v>
      </c>
      <c r="J113" s="100">
        <v>3.4110876468976201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BE0158B8-6F0F-4163-AA22-47927D9967B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B9865-83C7-4D9F-8098-44C63101E66F}">
  <sheetPr codeName="Sheet36">
    <outlinePr summaryRight="0"/>
    <pageSetUpPr autoPageBreaks="0"/>
  </sheetPr>
  <dimension ref="A1:AB460"/>
  <sheetViews>
    <sheetView showGridLines="0" topLeftCell="A27"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306</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WEC Energy Group,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_xll.SNL.Clients.Office.Excel.Functions.SNLTable(1,WEC!F20:G20,WEC!C24:C35,WEC!F21:G21,,"Options:Curr=USD,Mag=SNLstandard,ConvMethod=SNLrecommended")</f>
        <v>SNLTable</v>
      </c>
      <c r="D20" s="10"/>
      <c r="E20" s="10"/>
      <c r="F20" s="22">
        <f>VLOOKUP(V40,S:T,2,FALSE)</f>
        <v>4009725</v>
      </c>
      <c r="G20" s="51">
        <f>F20</f>
        <v>4009725</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286</v>
      </c>
      <c r="H24" s="129"/>
      <c r="I24"/>
      <c r="J24"/>
      <c r="K24"/>
      <c r="L24"/>
      <c r="M24"/>
      <c r="N24"/>
      <c r="O24"/>
      <c r="P24" s="10"/>
      <c r="V24" t="str">
        <f>SUBSTITUTE(Company_Name,"&amp;","&amp;amp;")</f>
        <v>WEC Energy Group, Inc.</v>
      </c>
    </row>
    <row r="25" spans="3:27" ht="11.25" customHeight="1" x14ac:dyDescent="0.2">
      <c r="C25" s="39">
        <v>44942</v>
      </c>
      <c r="D25" s="23" t="s">
        <v>127</v>
      </c>
      <c r="E25" s="10"/>
      <c r="F25" s="74" t="s">
        <v>374</v>
      </c>
      <c r="G25" s="75" t="s">
        <v>375</v>
      </c>
      <c r="H25" s="129"/>
      <c r="I25"/>
      <c r="J25"/>
      <c r="K25"/>
      <c r="L25"/>
      <c r="M25"/>
      <c r="N25"/>
      <c r="O25"/>
      <c r="P25" s="10"/>
    </row>
    <row r="26" spans="3:27" ht="11.25" customHeight="1" x14ac:dyDescent="0.2">
      <c r="C26" s="39">
        <v>44944</v>
      </c>
      <c r="D26" s="76" t="s">
        <v>126</v>
      </c>
      <c r="E26" s="61"/>
      <c r="F26" s="77">
        <v>42184</v>
      </c>
      <c r="G26" s="78">
        <v>43293</v>
      </c>
      <c r="H26" s="130"/>
      <c r="I26" s="10"/>
      <c r="J26"/>
      <c r="K26"/>
      <c r="L26"/>
      <c r="M26"/>
      <c r="N26" s="4"/>
      <c r="O26" s="4"/>
      <c r="P26" s="44"/>
      <c r="Q26" s="44"/>
    </row>
    <row r="27" spans="3:27" ht="11.25" customHeight="1" x14ac:dyDescent="0.2">
      <c r="C27" s="39">
        <v>44949</v>
      </c>
      <c r="D27" s="2" t="s">
        <v>131</v>
      </c>
      <c r="E27"/>
      <c r="F27" s="24" t="s">
        <v>249</v>
      </c>
      <c r="G27" s="52" t="s">
        <v>286</v>
      </c>
      <c r="H27" s="129"/>
      <c r="I27"/>
      <c r="J27"/>
      <c r="K27"/>
      <c r="L27"/>
      <c r="M27"/>
      <c r="N27"/>
      <c r="O27"/>
      <c r="P27" s="10"/>
    </row>
    <row r="28" spans="3:27" ht="11.25" customHeight="1" x14ac:dyDescent="0.2">
      <c r="C28" s="39">
        <v>44950</v>
      </c>
      <c r="D28" s="3" t="s">
        <v>127</v>
      </c>
      <c r="E28"/>
      <c r="F28" s="24" t="s">
        <v>382</v>
      </c>
      <c r="G28" s="52" t="s">
        <v>375</v>
      </c>
      <c r="H28" s="129"/>
      <c r="I28"/>
      <c r="J28"/>
      <c r="K28"/>
      <c r="L28"/>
      <c r="M28"/>
      <c r="N28"/>
      <c r="O28"/>
      <c r="P28" s="10"/>
    </row>
    <row r="29" spans="3:27" ht="11.25" customHeight="1" x14ac:dyDescent="0.2">
      <c r="C29" s="48">
        <v>44952</v>
      </c>
      <c r="D29" s="76" t="s">
        <v>126</v>
      </c>
      <c r="E29" s="61"/>
      <c r="F29" s="77"/>
      <c r="G29" s="78">
        <v>43293</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382</v>
      </c>
      <c r="G34" s="52" t="s">
        <v>182</v>
      </c>
      <c r="H34" s="129"/>
      <c r="I34"/>
      <c r="J34"/>
      <c r="K34"/>
      <c r="L34"/>
      <c r="M34"/>
      <c r="N34"/>
      <c r="O34"/>
      <c r="P34" s="10"/>
    </row>
    <row r="35" spans="3:24" ht="11.25" customHeight="1" x14ac:dyDescent="0.2">
      <c r="C35" s="39">
        <v>44948</v>
      </c>
      <c r="D35" s="23" t="s">
        <v>126</v>
      </c>
      <c r="E35" s="10"/>
      <c r="F35" s="30"/>
      <c r="G35" s="53">
        <v>43293</v>
      </c>
      <c r="H35" s="130"/>
      <c r="I35" s="10"/>
      <c r="J35"/>
      <c r="K35"/>
      <c r="L35"/>
      <c r="M35"/>
      <c r="N35"/>
      <c r="O35"/>
      <c r="P35" s="10"/>
    </row>
    <row r="36" spans="3:24" ht="11.25" hidden="1" customHeight="1" outlineLevel="1" x14ac:dyDescent="0.2">
      <c r="C36" s="12" t="str">
        <f>_xll.SNL.Clients.Office.Excel.Functions.SNLTable(1,WEC!F36:J36,WEC!C41:C113,WEC!F37:J37,,"Options:Curr=USD,Mag=SNLstandard,ConvMethod=SNLrecommended")</f>
        <v>SNLTable</v>
      </c>
      <c r="E36"/>
      <c r="F36" s="11">
        <f>F20</f>
        <v>4009725</v>
      </c>
      <c r="G36" s="54">
        <f>F20</f>
        <v>4009725</v>
      </c>
      <c r="H36" s="11">
        <f>F20</f>
        <v>4009725</v>
      </c>
      <c r="I36" s="11">
        <f>F20</f>
        <v>4009725</v>
      </c>
      <c r="J36" s="11">
        <f>F20</f>
        <v>4009725</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WEC Energy Group,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40.818066890582799</v>
      </c>
      <c r="G42" s="55">
        <v>41.897067121264897</v>
      </c>
      <c r="H42" s="31">
        <v>43.912118449046901</v>
      </c>
      <c r="I42" s="14">
        <v>45.231450249055101</v>
      </c>
      <c r="J42" s="14">
        <v>46.096730344797301</v>
      </c>
      <c r="K42"/>
      <c r="L42"/>
      <c r="M42"/>
      <c r="N42"/>
      <c r="O42"/>
      <c r="P42" s="10"/>
      <c r="S42" s="25" t="s">
        <v>336</v>
      </c>
      <c r="T42" s="25">
        <v>4056935</v>
      </c>
      <c r="V42" s="8" t="str">
        <f>_xll.SNL.Clients.Office.Excel.Functions.SNLTable(1,WEC!X42,WEC!W48:W56,WEC!X43,,"Options:Curr=USD,Mag=SNLstandard,ConvMethod=SNLrecommended")</f>
        <v>SNLTable</v>
      </c>
      <c r="W42" s="3"/>
      <c r="X42" s="7">
        <f>F36</f>
        <v>4009725</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58.433509623656299</v>
      </c>
      <c r="G44" s="55">
        <v>57.331396488869103</v>
      </c>
      <c r="H44" s="31">
        <v>55.474794841735097</v>
      </c>
      <c r="I44" s="14">
        <v>54.519956750362702</v>
      </c>
      <c r="J44" s="14">
        <v>53.755158318351697</v>
      </c>
      <c r="K44"/>
      <c r="L44"/>
      <c r="M44"/>
      <c r="N44"/>
      <c r="O44"/>
      <c r="P44" s="10"/>
      <c r="S44" s="25" t="s">
        <v>409</v>
      </c>
      <c r="T44" s="25">
        <v>4024697</v>
      </c>
      <c r="V44" s="3"/>
      <c r="W44" s="3"/>
      <c r="X44" s="7">
        <v>1</v>
      </c>
    </row>
    <row r="45" spans="3:24" ht="11.25" customHeight="1" x14ac:dyDescent="0.2">
      <c r="C45" s="39">
        <v>18861</v>
      </c>
      <c r="D45" s="3" t="s">
        <v>164</v>
      </c>
      <c r="E45"/>
      <c r="F45" s="14">
        <v>50.690823677261498</v>
      </c>
      <c r="G45" s="55">
        <v>47.062519258396698</v>
      </c>
      <c r="H45" s="31">
        <v>48.838521992097597</v>
      </c>
      <c r="I45" s="14">
        <v>46.179153305177898</v>
      </c>
      <c r="J45" s="14">
        <v>42.6141650954198</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3.5884076166562</v>
      </c>
      <c r="G47" s="55">
        <v>3.4006378313733299</v>
      </c>
      <c r="H47" s="14">
        <v>3.0181316515569598</v>
      </c>
      <c r="I47" s="14">
        <v>3.2486725663716798</v>
      </c>
      <c r="J47" s="14">
        <v>4.2227769852591504</v>
      </c>
      <c r="K47"/>
      <c r="L47"/>
      <c r="M47"/>
      <c r="N47"/>
      <c r="O47"/>
      <c r="P47" s="10"/>
      <c r="S47" s="25" t="s">
        <v>216</v>
      </c>
      <c r="T47" s="25">
        <v>4056955</v>
      </c>
      <c r="V47" s="3"/>
      <c r="W47" s="3"/>
      <c r="X47" s="7"/>
    </row>
    <row r="48" spans="3:24" ht="11.25" customHeight="1" x14ac:dyDescent="0.2">
      <c r="C48" s="39">
        <v>18778</v>
      </c>
      <c r="D48" s="3" t="s">
        <v>198</v>
      </c>
      <c r="E48"/>
      <c r="F48" s="14">
        <v>3.5884076166562</v>
      </c>
      <c r="G48" s="55">
        <v>3.4006378313733299</v>
      </c>
      <c r="H48" s="14">
        <v>3.0181316515569598</v>
      </c>
      <c r="I48" s="14">
        <v>3.2486725663716798</v>
      </c>
      <c r="J48" s="14">
        <v>4.2227769852591504</v>
      </c>
      <c r="K48" s="4"/>
      <c r="L48" s="4"/>
      <c r="M48" s="4"/>
      <c r="N48" s="4"/>
      <c r="O48" s="4"/>
      <c r="P48" s="44"/>
      <c r="Q48" s="44"/>
      <c r="S48" s="25" t="s">
        <v>5</v>
      </c>
      <c r="T48" s="25">
        <v>4022309</v>
      </c>
      <c r="V48" s="17" t="s">
        <v>175</v>
      </c>
      <c r="W48" s="114">
        <v>7597</v>
      </c>
      <c r="X48" s="20">
        <v>2066400</v>
      </c>
    </row>
    <row r="49" spans="3:28" ht="11.25" customHeight="1" x14ac:dyDescent="0.2">
      <c r="C49" s="39">
        <v>7270</v>
      </c>
      <c r="D49" s="3" t="s">
        <v>149</v>
      </c>
      <c r="E49"/>
      <c r="F49" s="14">
        <v>6.4618976862661901</v>
      </c>
      <c r="G49" s="55">
        <v>5.8717844845047598</v>
      </c>
      <c r="H49" s="14">
        <v>5.3589232303090704</v>
      </c>
      <c r="I49" s="14">
        <v>5.66434509099079</v>
      </c>
      <c r="J49" s="14">
        <v>6.74212172239596</v>
      </c>
      <c r="K49"/>
      <c r="L49"/>
      <c r="M49"/>
      <c r="N49"/>
      <c r="O49"/>
      <c r="P49" s="10"/>
      <c r="S49" s="25" t="s">
        <v>6</v>
      </c>
      <c r="T49" s="25">
        <v>4057038</v>
      </c>
      <c r="V49" s="17" t="s">
        <v>176</v>
      </c>
      <c r="W49" s="114">
        <v>7598</v>
      </c>
      <c r="X49" s="20">
        <v>795200</v>
      </c>
    </row>
    <row r="50" spans="3:28" ht="11.25" customHeight="1" x14ac:dyDescent="0.2">
      <c r="C50" s="39">
        <v>11512</v>
      </c>
      <c r="D50" s="3" t="s">
        <v>199</v>
      </c>
      <c r="E50"/>
      <c r="F50" s="14">
        <v>6.5296115474421601</v>
      </c>
      <c r="G50" s="55">
        <v>5.94956451286206</v>
      </c>
      <c r="H50" s="14">
        <v>5.3589232303090704</v>
      </c>
      <c r="I50" s="14">
        <v>5.66434509099079</v>
      </c>
      <c r="J50" s="14">
        <v>6.74212172239596</v>
      </c>
      <c r="K50"/>
      <c r="L50"/>
      <c r="M50"/>
      <c r="N50"/>
      <c r="O50"/>
      <c r="P50" s="10"/>
      <c r="S50" s="25" t="s">
        <v>270</v>
      </c>
      <c r="T50" s="25">
        <v>4135391</v>
      </c>
      <c r="V50" s="18" t="s">
        <v>177</v>
      </c>
      <c r="W50" s="115">
        <v>7599</v>
      </c>
      <c r="X50" s="20">
        <v>1224100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867300</v>
      </c>
    </row>
    <row r="52" spans="3:28" ht="11.25" customHeight="1" x14ac:dyDescent="0.2">
      <c r="C52" s="39">
        <v>18788</v>
      </c>
      <c r="D52" s="3" t="s">
        <v>211</v>
      </c>
      <c r="E52"/>
      <c r="F52" s="14">
        <v>4.8417769857433797</v>
      </c>
      <c r="G52" s="55">
        <v>4.4944202973541696</v>
      </c>
      <c r="H52" s="14">
        <v>4.5104697674418599</v>
      </c>
      <c r="I52" s="14">
        <v>4.3968546723782298</v>
      </c>
      <c r="J52" s="14">
        <v>3.68822474756485</v>
      </c>
      <c r="K52"/>
      <c r="L52"/>
      <c r="M52"/>
      <c r="N52"/>
      <c r="O52"/>
      <c r="P52" s="10"/>
      <c r="S52" s="25" t="s">
        <v>7</v>
      </c>
      <c r="T52" s="25">
        <v>4007308</v>
      </c>
      <c r="V52" s="19" t="s">
        <v>179</v>
      </c>
      <c r="W52" s="114">
        <v>7601</v>
      </c>
      <c r="X52" s="20">
        <v>105700</v>
      </c>
    </row>
    <row r="53" spans="3:28" ht="11.25" customHeight="1" x14ac:dyDescent="0.2">
      <c r="C53" s="39">
        <v>18794</v>
      </c>
      <c r="D53" s="3" t="s">
        <v>200</v>
      </c>
      <c r="E53"/>
      <c r="F53" s="14">
        <v>5.9804712375291897</v>
      </c>
      <c r="G53" s="55">
        <v>5.5691715616771296</v>
      </c>
      <c r="H53" s="14">
        <v>5.35014955134596</v>
      </c>
      <c r="I53" s="14">
        <v>6.4026061559200196</v>
      </c>
      <c r="J53" s="14">
        <v>5.7086841472215504</v>
      </c>
      <c r="K53"/>
      <c r="L53"/>
      <c r="M53"/>
      <c r="N53"/>
      <c r="O53"/>
      <c r="P53" s="10"/>
      <c r="S53" s="25" t="s">
        <v>218</v>
      </c>
      <c r="T53" s="25">
        <v>4272394</v>
      </c>
      <c r="V53" s="17" t="s">
        <v>180</v>
      </c>
      <c r="W53" s="114">
        <v>7602</v>
      </c>
      <c r="X53" s="20">
        <v>10690900</v>
      </c>
    </row>
    <row r="54" spans="3:28" ht="11.25" customHeight="1" x14ac:dyDescent="0.2">
      <c r="C54" s="39">
        <v>18792</v>
      </c>
      <c r="D54" s="3" t="s">
        <v>201</v>
      </c>
      <c r="E54"/>
      <c r="F54" s="14">
        <v>15.872490876879599</v>
      </c>
      <c r="G54" s="55">
        <v>17.252448887566999</v>
      </c>
      <c r="H54" s="14">
        <v>17.948524930626501</v>
      </c>
      <c r="I54" s="14">
        <v>21.630349966397102</v>
      </c>
      <c r="J54" s="14">
        <v>18.8884817747917</v>
      </c>
      <c r="K54"/>
      <c r="L54"/>
      <c r="M54"/>
      <c r="N54"/>
      <c r="O54"/>
      <c r="P54" s="10"/>
      <c r="S54" s="25" t="s">
        <v>8</v>
      </c>
      <c r="T54" s="25">
        <v>4006321</v>
      </c>
      <c r="V54" s="26" t="s">
        <v>184</v>
      </c>
      <c r="W54" s="116"/>
      <c r="X54" s="20"/>
    </row>
    <row r="55" spans="3:28" ht="11.25" customHeight="1" x14ac:dyDescent="0.2">
      <c r="C55" s="39">
        <v>11576</v>
      </c>
      <c r="D55" s="3" t="s">
        <v>202</v>
      </c>
      <c r="E55"/>
      <c r="F55" s="14">
        <v>5.31479516026321</v>
      </c>
      <c r="G55" s="55">
        <v>5.44804537168321</v>
      </c>
      <c r="H55" s="14">
        <v>5.6769690927218299</v>
      </c>
      <c r="I55" s="14">
        <v>6.4942709503482403</v>
      </c>
      <c r="J55" s="14">
        <v>6.00024055809478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306</v>
      </c>
    </row>
    <row r="57" spans="3:28" ht="11.25" customHeight="1" x14ac:dyDescent="0.2">
      <c r="C57" s="39">
        <v>6419</v>
      </c>
      <c r="D57" s="3" t="s">
        <v>165</v>
      </c>
      <c r="E57"/>
      <c r="F57" s="14">
        <v>0.70788702371436196</v>
      </c>
      <c r="G57" s="55">
        <v>0.50215761432945205</v>
      </c>
      <c r="H57" s="14">
        <v>0.65780626512080898</v>
      </c>
      <c r="I57" s="14">
        <v>0.67461055917399504</v>
      </c>
      <c r="J57" s="14">
        <v>0.57206729899465003</v>
      </c>
      <c r="K57"/>
      <c r="L57"/>
      <c r="M57"/>
      <c r="N57"/>
      <c r="O57"/>
      <c r="P57" s="10"/>
      <c r="S57" s="25" t="s">
        <v>339</v>
      </c>
      <c r="T57" s="25">
        <v>4963960</v>
      </c>
    </row>
    <row r="58" spans="3:28" ht="11.25" customHeight="1" x14ac:dyDescent="0.2">
      <c r="C58" s="39">
        <v>4963</v>
      </c>
      <c r="D58" s="3" t="s">
        <v>203</v>
      </c>
      <c r="E58"/>
      <c r="F58" s="14">
        <v>1.40578406054007</v>
      </c>
      <c r="G58" s="55">
        <v>1.3436436107854599</v>
      </c>
      <c r="H58" s="14">
        <v>1.2459189046866801</v>
      </c>
      <c r="I58" s="14">
        <v>1.1987665985959099</v>
      </c>
      <c r="J58" s="14">
        <v>1.1624033376177301</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2066400</v>
      </c>
      <c r="G61" s="56">
        <v>2562700</v>
      </c>
      <c r="H61" s="13">
        <v>1524000</v>
      </c>
      <c r="I61" s="13">
        <v>1815700</v>
      </c>
      <c r="J61" s="13">
        <v>2297700</v>
      </c>
      <c r="K61"/>
      <c r="L61"/>
      <c r="M61"/>
      <c r="N61"/>
      <c r="O61"/>
      <c r="P61" s="10"/>
      <c r="S61" s="25" t="s">
        <v>410</v>
      </c>
      <c r="T61" s="25">
        <v>4086899</v>
      </c>
      <c r="V61" s="28" t="s">
        <v>149</v>
      </c>
      <c r="X61" s="27">
        <f>IF(ISNUMBER(F49),F49,NA())</f>
        <v>6.4618976862661901</v>
      </c>
      <c r="Y61" s="27">
        <f>IF(ISNUMBER(G49),G49,NA())</f>
        <v>5.8717844845047598</v>
      </c>
      <c r="Z61" s="27">
        <f>IF(ISNUMBER(H49),H49,NA())</f>
        <v>5.3589232303090704</v>
      </c>
      <c r="AA61" s="27">
        <f>IF(ISNUMBER(I49),I49,NA())</f>
        <v>5.66434509099079</v>
      </c>
      <c r="AB61" s="27">
        <f>IF(ISNUMBER(J49),J49,NA())</f>
        <v>6.74212172239596</v>
      </c>
    </row>
    <row r="62" spans="3:28" ht="11.25" customHeight="1" x14ac:dyDescent="0.2">
      <c r="C62" s="39">
        <v>7598</v>
      </c>
      <c r="D62" s="3" t="s">
        <v>205</v>
      </c>
      <c r="E62"/>
      <c r="F62" s="13">
        <v>795200</v>
      </c>
      <c r="G62" s="56">
        <v>88700</v>
      </c>
      <c r="H62" s="13">
        <v>610300</v>
      </c>
      <c r="I62" s="13">
        <v>703300</v>
      </c>
      <c r="J62" s="13">
        <v>375600</v>
      </c>
      <c r="K62"/>
      <c r="L62"/>
      <c r="M62"/>
      <c r="N62"/>
      <c r="O62"/>
      <c r="P62" s="10"/>
      <c r="S62" s="25" t="s">
        <v>11</v>
      </c>
      <c r="T62" s="25">
        <v>4056975</v>
      </c>
      <c r="V62" s="118" t="s">
        <v>188</v>
      </c>
    </row>
    <row r="63" spans="3:28" ht="11.25" customHeight="1" x14ac:dyDescent="0.2">
      <c r="C63" s="39">
        <v>7599</v>
      </c>
      <c r="D63" s="3" t="s">
        <v>206</v>
      </c>
      <c r="E63"/>
      <c r="F63" s="13">
        <v>1224100</v>
      </c>
      <c r="G63" s="56">
        <v>786500</v>
      </c>
      <c r="H63" s="13">
        <v>355100</v>
      </c>
      <c r="I63" s="13">
        <v>1356000</v>
      </c>
      <c r="J63" s="13">
        <v>703300</v>
      </c>
      <c r="K63"/>
      <c r="L63"/>
      <c r="M63"/>
      <c r="N63"/>
      <c r="O63"/>
      <c r="P63" s="10"/>
      <c r="S63" s="25" t="s">
        <v>271</v>
      </c>
      <c r="T63" s="25">
        <v>4098671</v>
      </c>
      <c r="V63" s="28" t="s">
        <v>189</v>
      </c>
    </row>
    <row r="64" spans="3:28" ht="11.25" customHeight="1" x14ac:dyDescent="0.2">
      <c r="C64" s="39">
        <v>7600</v>
      </c>
      <c r="D64" s="3" t="s">
        <v>207</v>
      </c>
      <c r="E64"/>
      <c r="F64" s="13">
        <v>867300</v>
      </c>
      <c r="G64" s="56">
        <v>615300</v>
      </c>
      <c r="H64" s="13">
        <v>900</v>
      </c>
      <c r="I64" s="13">
        <v>48400</v>
      </c>
      <c r="J64" s="13">
        <v>356000</v>
      </c>
      <c r="K64"/>
      <c r="L64"/>
      <c r="M64"/>
      <c r="N64"/>
      <c r="O64"/>
      <c r="P64" s="10"/>
      <c r="S64" s="25" t="s">
        <v>396</v>
      </c>
      <c r="T64" s="25">
        <v>4545218</v>
      </c>
      <c r="V64" s="28" t="s">
        <v>190</v>
      </c>
    </row>
    <row r="65" spans="3:28" ht="11.25" customHeight="1" x14ac:dyDescent="0.2">
      <c r="C65" s="39">
        <v>7601</v>
      </c>
      <c r="D65" s="3" t="s">
        <v>208</v>
      </c>
      <c r="E65"/>
      <c r="F65" s="13">
        <v>105700</v>
      </c>
      <c r="G65" s="56">
        <v>1158300</v>
      </c>
      <c r="H65" s="13">
        <v>900</v>
      </c>
      <c r="I65" s="13">
        <v>42800</v>
      </c>
      <c r="J65" s="13">
        <v>48300</v>
      </c>
      <c r="K65"/>
      <c r="L65"/>
      <c r="M65"/>
      <c r="N65"/>
      <c r="O65"/>
      <c r="P65" s="10"/>
      <c r="S65" s="25" t="s">
        <v>219</v>
      </c>
      <c r="T65" s="25">
        <v>4057157</v>
      </c>
      <c r="V65" s="28" t="s">
        <v>165</v>
      </c>
      <c r="X65" s="27">
        <f>IF(ISNUMBER(F57),F57,NA())</f>
        <v>0.70788702371436196</v>
      </c>
      <c r="Y65" s="27">
        <f>IF(ISNUMBER(G57),G57,NA())</f>
        <v>0.50215761432945205</v>
      </c>
      <c r="Z65" s="27">
        <f>IF(ISNUMBER(H57),H57,NA())</f>
        <v>0.65780626512080898</v>
      </c>
      <c r="AA65" s="27">
        <f>IF(ISNUMBER(I57),I57,NA())</f>
        <v>0.67461055917399504</v>
      </c>
      <c r="AB65" s="27">
        <f>IF(ISNUMBER(J57),J57,NA())</f>
        <v>0.57206729899465003</v>
      </c>
    </row>
    <row r="66" spans="3:28" ht="11.25" customHeight="1" x14ac:dyDescent="0.2">
      <c r="C66" s="39">
        <v>7602</v>
      </c>
      <c r="D66" s="3" t="s">
        <v>209</v>
      </c>
      <c r="E66"/>
      <c r="F66" s="13">
        <v>10690900</v>
      </c>
      <c r="G66" s="56">
        <v>9243200</v>
      </c>
      <c r="H66" s="13">
        <v>1276200</v>
      </c>
      <c r="I66" s="13">
        <v>7918200</v>
      </c>
      <c r="J66" s="13">
        <v>7336000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40.818066890582799</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8316000</v>
      </c>
      <c r="G69" s="56">
        <v>7241700</v>
      </c>
      <c r="H69" s="13">
        <v>7523100</v>
      </c>
      <c r="I69" s="13">
        <v>7679500</v>
      </c>
      <c r="J69" s="13">
        <v>7648500</v>
      </c>
      <c r="K69" s="4"/>
      <c r="L69" s="4"/>
      <c r="M69" s="4"/>
      <c r="N69"/>
      <c r="O69"/>
      <c r="P69" s="10"/>
      <c r="S69" s="25" t="s">
        <v>341</v>
      </c>
      <c r="T69" s="25">
        <v>4057049</v>
      </c>
      <c r="V69" s="28" t="str">
        <f>"Total Debt -"</f>
        <v>Total Debt -</v>
      </c>
      <c r="X69" s="47">
        <f>F44</f>
        <v>58.433509623656299</v>
      </c>
    </row>
    <row r="70" spans="3:28" ht="11.25" customHeight="1" x14ac:dyDescent="0.2">
      <c r="C70" s="39">
        <v>18630</v>
      </c>
      <c r="D70" s="3" t="s">
        <v>136</v>
      </c>
      <c r="F70" s="13">
        <v>1488200</v>
      </c>
      <c r="G70" s="56">
        <v>1238100</v>
      </c>
      <c r="H70" s="13">
        <v>1341900</v>
      </c>
      <c r="I70" s="13">
        <v>1418100</v>
      </c>
      <c r="J70" s="13">
        <v>1467000</v>
      </c>
      <c r="K70"/>
      <c r="L70"/>
      <c r="M70"/>
      <c r="N70"/>
      <c r="O70"/>
      <c r="P70" s="10"/>
      <c r="S70" s="25" t="s">
        <v>14</v>
      </c>
      <c r="T70" s="25">
        <v>4010420</v>
      </c>
      <c r="V70" s="118" t="s">
        <v>212</v>
      </c>
    </row>
    <row r="71" spans="3:28" ht="11.25" customHeight="1" x14ac:dyDescent="0.2">
      <c r="C71" s="39">
        <v>18631</v>
      </c>
      <c r="D71" s="3" t="s">
        <v>137</v>
      </c>
      <c r="F71" s="13">
        <v>906500</v>
      </c>
      <c r="G71" s="56">
        <v>595200</v>
      </c>
      <c r="H71" s="13">
        <v>748000</v>
      </c>
      <c r="I71" s="13">
        <v>792100</v>
      </c>
      <c r="J71" s="13">
        <v>701800</v>
      </c>
      <c r="K71"/>
      <c r="L71"/>
      <c r="M71"/>
      <c r="N71"/>
      <c r="O71"/>
      <c r="P71" s="10"/>
      <c r="S71" s="25" t="s">
        <v>15</v>
      </c>
      <c r="T71" s="25">
        <v>4065694</v>
      </c>
      <c r="V71" s="28" t="s">
        <v>211</v>
      </c>
      <c r="X71" s="27">
        <f>IF(ISNUMBER(F52),F52,NA())</f>
        <v>4.8417769857433797</v>
      </c>
      <c r="Y71" s="27">
        <f>IF(ISNUMBER(G52),G52,NA())</f>
        <v>4.4944202973541696</v>
      </c>
      <c r="Z71" s="27">
        <f>IF(ISNUMBER(H52),H52,NA())</f>
        <v>4.5104697674418599</v>
      </c>
      <c r="AA71" s="27">
        <f>IF(ISNUMBER(I52),I52,NA())</f>
        <v>4.3968546723782298</v>
      </c>
      <c r="AB71" s="27">
        <f>IF(ISNUMBER(J52),J52,NA())</f>
        <v>3.68822474756485</v>
      </c>
    </row>
    <row r="72" spans="3:28" ht="11.25" customHeight="1" x14ac:dyDescent="0.2">
      <c r="C72" s="39">
        <v>18632</v>
      </c>
      <c r="D72" s="3" t="s">
        <v>138</v>
      </c>
      <c r="E72" s="5"/>
      <c r="F72" s="13">
        <v>2009900</v>
      </c>
      <c r="G72" s="56">
        <v>2032200</v>
      </c>
      <c r="H72" s="13">
        <v>2184800</v>
      </c>
      <c r="I72" s="13">
        <v>2270500</v>
      </c>
      <c r="J72" s="13">
        <v>2056100</v>
      </c>
      <c r="K72"/>
      <c r="L72"/>
      <c r="M72"/>
      <c r="N72"/>
      <c r="O72"/>
      <c r="P72" s="10"/>
      <c r="S72" s="25" t="s">
        <v>272</v>
      </c>
      <c r="T72" s="25">
        <v>4082886</v>
      </c>
    </row>
    <row r="73" spans="3:28" ht="11.25" customHeight="1" x14ac:dyDescent="0.2">
      <c r="C73" s="39">
        <v>18636</v>
      </c>
      <c r="D73" s="3" t="s">
        <v>139</v>
      </c>
      <c r="F73" s="13">
        <v>1074300</v>
      </c>
      <c r="G73" s="56">
        <v>975900</v>
      </c>
      <c r="H73" s="13">
        <v>926300</v>
      </c>
      <c r="I73" s="13">
        <v>845800</v>
      </c>
      <c r="J73" s="13">
        <v>798600</v>
      </c>
      <c r="K73"/>
      <c r="L73"/>
      <c r="M73"/>
      <c r="N73"/>
      <c r="O73"/>
      <c r="P73" s="10"/>
      <c r="S73" s="25" t="s">
        <v>397</v>
      </c>
      <c r="T73" s="25">
        <v>4235589</v>
      </c>
    </row>
    <row r="74" spans="3:28" ht="11.25" customHeight="1" x14ac:dyDescent="0.2">
      <c r="C74" s="39">
        <v>18635</v>
      </c>
      <c r="D74" s="3" t="s">
        <v>140</v>
      </c>
      <c r="F74" s="13">
        <v>916300</v>
      </c>
      <c r="G74" s="56">
        <v>486200</v>
      </c>
      <c r="H74" s="13">
        <v>588900</v>
      </c>
      <c r="I74" s="13">
        <v>687700</v>
      </c>
      <c r="J74" s="13">
        <v>654000</v>
      </c>
      <c r="K74"/>
      <c r="L74"/>
      <c r="M74"/>
      <c r="N74"/>
      <c r="O74"/>
      <c r="P74" s="10"/>
      <c r="S74" s="25" t="s">
        <v>289</v>
      </c>
      <c r="T74" s="25">
        <v>4304864</v>
      </c>
    </row>
    <row r="75" spans="3:28" ht="11.25" customHeight="1" x14ac:dyDescent="0.2">
      <c r="C75" s="39">
        <v>18634</v>
      </c>
      <c r="D75" s="3" t="s">
        <v>141</v>
      </c>
      <c r="F75" s="13">
        <v>6605500</v>
      </c>
      <c r="G75" s="56">
        <v>5535600</v>
      </c>
      <c r="H75" s="13">
        <v>5991700</v>
      </c>
      <c r="I75" s="13">
        <v>6211100</v>
      </c>
      <c r="J75" s="13">
        <v>5872400</v>
      </c>
      <c r="K75"/>
      <c r="L75"/>
      <c r="M75"/>
      <c r="N75"/>
      <c r="O75"/>
      <c r="P75" s="10"/>
      <c r="S75" s="25" t="s">
        <v>16</v>
      </c>
      <c r="T75" s="25">
        <v>4056958</v>
      </c>
    </row>
    <row r="76" spans="3:28" ht="11.25" customHeight="1" x14ac:dyDescent="0.2">
      <c r="C76" s="39">
        <v>6200</v>
      </c>
      <c r="D76" s="3" t="s">
        <v>142</v>
      </c>
      <c r="F76" s="13">
        <v>3044200</v>
      </c>
      <c r="G76" s="56">
        <v>2898900</v>
      </c>
      <c r="H76" s="13">
        <v>2687500</v>
      </c>
      <c r="I76" s="13">
        <v>2521200</v>
      </c>
      <c r="J76" s="13">
        <v>2802700</v>
      </c>
      <c r="K76"/>
      <c r="L76"/>
      <c r="M76"/>
      <c r="N76"/>
      <c r="O76"/>
      <c r="P76" s="10"/>
      <c r="S76" s="25" t="s">
        <v>313</v>
      </c>
      <c r="T76" s="25">
        <v>4246977</v>
      </c>
    </row>
    <row r="77" spans="3:28" ht="11.25" customHeight="1" x14ac:dyDescent="0.2">
      <c r="C77" s="39">
        <v>28017</v>
      </c>
      <c r="D77" s="3" t="s">
        <v>151</v>
      </c>
      <c r="E77"/>
      <c r="F77" s="13">
        <v>3076100</v>
      </c>
      <c r="G77" s="56">
        <v>2937300</v>
      </c>
      <c r="H77" s="13">
        <v>2687500</v>
      </c>
      <c r="I77" s="13">
        <v>2521200</v>
      </c>
      <c r="J77" s="13">
        <v>2802700</v>
      </c>
      <c r="K77"/>
      <c r="L77"/>
      <c r="M77"/>
      <c r="N77"/>
      <c r="O77"/>
      <c r="P77" s="10"/>
      <c r="S77" s="25" t="s">
        <v>273</v>
      </c>
      <c r="T77" s="25">
        <v>4142320</v>
      </c>
    </row>
    <row r="78" spans="3:28" ht="11.25" customHeight="1" x14ac:dyDescent="0.2">
      <c r="C78" s="39">
        <v>4424</v>
      </c>
      <c r="D78" s="3" t="s">
        <v>143</v>
      </c>
      <c r="F78" s="13">
        <v>1498800</v>
      </c>
      <c r="G78" s="56">
        <v>1429300</v>
      </c>
      <c r="H78" s="13">
        <v>1259700</v>
      </c>
      <c r="I78" s="13">
        <v>1230300</v>
      </c>
      <c r="J78" s="13">
        <v>1588400</v>
      </c>
      <c r="K78"/>
      <c r="L78"/>
      <c r="M78"/>
      <c r="N78"/>
      <c r="O78"/>
      <c r="P78" s="10"/>
      <c r="S78" s="25" t="s">
        <v>274</v>
      </c>
      <c r="T78" s="25">
        <v>4237697</v>
      </c>
    </row>
    <row r="79" spans="3:28" ht="11.25" customHeight="1" x14ac:dyDescent="0.2">
      <c r="C79" s="39">
        <v>4427</v>
      </c>
      <c r="D79" s="3" t="s">
        <v>144</v>
      </c>
      <c r="F79" s="13">
        <v>200300</v>
      </c>
      <c r="G79" s="56">
        <v>227900</v>
      </c>
      <c r="H79" s="13">
        <v>125000</v>
      </c>
      <c r="I79" s="13">
        <v>169800</v>
      </c>
      <c r="J79" s="13">
        <v>383500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1298500</v>
      </c>
      <c r="G81" s="93">
        <v>1201400</v>
      </c>
      <c r="H81" s="92">
        <v>1134700</v>
      </c>
      <c r="I81" s="92">
        <v>1060500</v>
      </c>
      <c r="J81" s="92">
        <v>1204900</v>
      </c>
      <c r="K81"/>
      <c r="L81"/>
      <c r="M81"/>
      <c r="N81"/>
      <c r="O81"/>
      <c r="P81" s="10"/>
      <c r="S81" s="25" t="s">
        <v>276</v>
      </c>
      <c r="T81" s="25">
        <v>4276419</v>
      </c>
    </row>
    <row r="82" spans="3:20" ht="11.25" customHeight="1" x14ac:dyDescent="0.2">
      <c r="C82" s="39">
        <v>833</v>
      </c>
      <c r="D82" s="94" t="s">
        <v>147</v>
      </c>
      <c r="E82" s="95"/>
      <c r="F82" s="96">
        <v>1298500</v>
      </c>
      <c r="G82" s="97">
        <v>1201400</v>
      </c>
      <c r="H82" s="96">
        <v>1134700</v>
      </c>
      <c r="I82" s="96">
        <v>1060500</v>
      </c>
      <c r="J82" s="96">
        <v>1204900</v>
      </c>
      <c r="K82"/>
      <c r="L82"/>
      <c r="M82"/>
      <c r="N82"/>
      <c r="O82"/>
      <c r="P82" s="10"/>
      <c r="S82" s="25" t="s">
        <v>17</v>
      </c>
      <c r="T82" s="25">
        <v>4057059</v>
      </c>
    </row>
    <row r="83" spans="3:20" ht="11.25" customHeight="1" x14ac:dyDescent="0.2">
      <c r="C83" s="39">
        <v>47814</v>
      </c>
      <c r="D83" s="32" t="s">
        <v>191</v>
      </c>
      <c r="F83" s="13">
        <v>-1800</v>
      </c>
      <c r="G83" s="56">
        <v>1500</v>
      </c>
      <c r="H83" s="13">
        <v>700</v>
      </c>
      <c r="I83" s="13">
        <v>1200</v>
      </c>
      <c r="J83" s="13">
        <v>1200</v>
      </c>
      <c r="K83" s="16"/>
      <c r="L83"/>
      <c r="M83"/>
      <c r="N83"/>
      <c r="O83"/>
      <c r="P83" s="10"/>
      <c r="S83" s="25" t="s">
        <v>18</v>
      </c>
      <c r="T83" s="25">
        <v>4057141</v>
      </c>
    </row>
    <row r="84" spans="3:20" ht="11.25" customHeight="1" x14ac:dyDescent="0.2">
      <c r="C84" s="39">
        <v>47813</v>
      </c>
      <c r="D84" s="29" t="s">
        <v>192</v>
      </c>
      <c r="E84"/>
      <c r="F84" s="13">
        <v>1300300</v>
      </c>
      <c r="G84" s="56">
        <v>1199900</v>
      </c>
      <c r="H84" s="13">
        <v>1134000</v>
      </c>
      <c r="I84" s="13">
        <v>1059300</v>
      </c>
      <c r="J84" s="13">
        <v>1203700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2656700</v>
      </c>
      <c r="G87" s="56">
        <v>2083000</v>
      </c>
      <c r="H87" s="13">
        <v>2093600</v>
      </c>
      <c r="I87" s="13">
        <v>2247600</v>
      </c>
      <c r="J87" s="13">
        <v>2213500</v>
      </c>
      <c r="K87"/>
      <c r="L87"/>
      <c r="M87"/>
      <c r="N87"/>
      <c r="O87"/>
      <c r="P87" s="10"/>
      <c r="S87" s="25" t="s">
        <v>21</v>
      </c>
      <c r="T87" s="25">
        <v>4057039</v>
      </c>
    </row>
    <row r="88" spans="3:20" ht="11.25" customHeight="1" x14ac:dyDescent="0.2">
      <c r="C88" s="39">
        <v>18807</v>
      </c>
      <c r="D88" s="3" t="s">
        <v>153</v>
      </c>
      <c r="E88"/>
      <c r="F88" s="13">
        <v>27078600</v>
      </c>
      <c r="G88" s="56">
        <v>25736100</v>
      </c>
      <c r="H88" s="13">
        <v>23675200</v>
      </c>
      <c r="I88" s="13">
        <v>22020300</v>
      </c>
      <c r="J88" s="13">
        <v>21347000</v>
      </c>
      <c r="K88"/>
      <c r="L88"/>
      <c r="M88"/>
      <c r="N88"/>
      <c r="O88"/>
      <c r="P88" s="10"/>
      <c r="S88" s="25" t="s">
        <v>22</v>
      </c>
      <c r="T88" s="25">
        <v>4057113</v>
      </c>
    </row>
    <row r="89" spans="3:20" ht="11.25" customHeight="1" x14ac:dyDescent="0.2">
      <c r="C89" s="39">
        <v>18851</v>
      </c>
      <c r="D89" s="3" t="s">
        <v>154</v>
      </c>
      <c r="E89"/>
      <c r="F89" s="13">
        <v>0</v>
      </c>
      <c r="G89" s="56">
        <v>0</v>
      </c>
      <c r="H89" s="13">
        <v>0</v>
      </c>
      <c r="I89" s="13">
        <v>600</v>
      </c>
      <c r="J89" s="13">
        <v>600</v>
      </c>
      <c r="K89"/>
      <c r="L89"/>
      <c r="M89"/>
      <c r="N89"/>
      <c r="O89"/>
      <c r="P89" s="10"/>
      <c r="S89" s="25" t="s">
        <v>342</v>
      </c>
      <c r="T89" s="25">
        <v>4393379</v>
      </c>
    </row>
    <row r="90" spans="3:20" ht="11.25" customHeight="1" x14ac:dyDescent="0.2">
      <c r="C90" s="39">
        <v>18823</v>
      </c>
      <c r="D90" s="3" t="s">
        <v>155</v>
      </c>
      <c r="E90"/>
      <c r="F90" s="13">
        <v>1869000</v>
      </c>
      <c r="G90" s="56">
        <v>1843900</v>
      </c>
      <c r="H90" s="13" t="s">
        <v>320</v>
      </c>
      <c r="I90" s="13" t="s">
        <v>320</v>
      </c>
      <c r="J90" s="13" t="s">
        <v>320</v>
      </c>
      <c r="K90"/>
      <c r="L90"/>
      <c r="M90"/>
      <c r="N90"/>
      <c r="O90"/>
      <c r="P90" s="10"/>
      <c r="S90" s="25" t="s">
        <v>290</v>
      </c>
      <c r="T90" s="25">
        <v>4056937</v>
      </c>
    </row>
    <row r="91" spans="3:20" ht="11.25" customHeight="1" x14ac:dyDescent="0.2">
      <c r="C91" s="39">
        <v>3706</v>
      </c>
      <c r="D91" s="23" t="s">
        <v>156</v>
      </c>
      <c r="E91" s="10"/>
      <c r="F91" s="92">
        <v>3058500</v>
      </c>
      <c r="G91" s="93" t="s">
        <v>320</v>
      </c>
      <c r="H91" s="92" t="s">
        <v>320</v>
      </c>
      <c r="I91" s="92" t="s">
        <v>320</v>
      </c>
      <c r="J91" s="92" t="s">
        <v>320</v>
      </c>
      <c r="K91"/>
      <c r="L91"/>
      <c r="M91"/>
      <c r="N91"/>
      <c r="O91"/>
      <c r="P91" s="10"/>
      <c r="S91" s="25" t="s">
        <v>23</v>
      </c>
      <c r="T91" s="25">
        <v>4056982</v>
      </c>
    </row>
    <row r="92" spans="3:20" ht="11.25" customHeight="1" x14ac:dyDescent="0.2">
      <c r="C92" s="39">
        <v>220</v>
      </c>
      <c r="D92" s="98" t="s">
        <v>157</v>
      </c>
      <c r="E92" s="95"/>
      <c r="F92" s="96">
        <v>38988500</v>
      </c>
      <c r="G92" s="97">
        <v>37028100</v>
      </c>
      <c r="H92" s="96">
        <v>34951800</v>
      </c>
      <c r="I92" s="96">
        <v>33475800</v>
      </c>
      <c r="J92" s="96">
        <v>31590500</v>
      </c>
      <c r="K92"/>
      <c r="L92"/>
      <c r="M92"/>
      <c r="N92"/>
      <c r="O92"/>
      <c r="P92" s="10"/>
      <c r="S92" s="25" t="s">
        <v>24</v>
      </c>
      <c r="T92" s="25">
        <v>4004172</v>
      </c>
    </row>
    <row r="93" spans="3:20" ht="11.25" customHeight="1" x14ac:dyDescent="0.2">
      <c r="C93" s="39">
        <v>6361</v>
      </c>
      <c r="D93" s="3" t="s">
        <v>158</v>
      </c>
      <c r="E93"/>
      <c r="F93" s="13">
        <v>3753000</v>
      </c>
      <c r="G93" s="56">
        <v>4148100</v>
      </c>
      <c r="H93" s="13">
        <v>3182700</v>
      </c>
      <c r="I93" s="13">
        <v>3331700</v>
      </c>
      <c r="J93" s="13">
        <v>3869300</v>
      </c>
      <c r="K93"/>
      <c r="L93"/>
      <c r="M93"/>
      <c r="N93"/>
      <c r="O93"/>
      <c r="P93" s="10"/>
      <c r="S93" s="25" t="s">
        <v>25</v>
      </c>
      <c r="T93" s="25">
        <v>4000672</v>
      </c>
    </row>
    <row r="94" spans="3:20" ht="11.25" customHeight="1" x14ac:dyDescent="0.2">
      <c r="C94" s="39">
        <v>6148</v>
      </c>
      <c r="D94" s="3" t="s">
        <v>159</v>
      </c>
      <c r="E94"/>
      <c r="F94" s="13">
        <v>13552800</v>
      </c>
      <c r="G94" s="56">
        <v>11760500</v>
      </c>
      <c r="H94" s="13">
        <v>11248000</v>
      </c>
      <c r="I94" s="13">
        <v>9994000</v>
      </c>
      <c r="J94" s="13">
        <v>8746600</v>
      </c>
      <c r="K94"/>
      <c r="L94"/>
      <c r="M94"/>
      <c r="N94"/>
      <c r="O94"/>
      <c r="P94" s="10"/>
      <c r="S94" s="25" t="s">
        <v>26</v>
      </c>
      <c r="T94" s="25">
        <v>4059402</v>
      </c>
    </row>
    <row r="95" spans="3:20" ht="11.25" customHeight="1" x14ac:dyDescent="0.2">
      <c r="C95" s="39">
        <v>18082</v>
      </c>
      <c r="D95" s="3" t="s">
        <v>160</v>
      </c>
      <c r="E95"/>
      <c r="F95" s="13">
        <v>2095900</v>
      </c>
      <c r="G95" s="56">
        <v>2142100</v>
      </c>
      <c r="H95" s="13">
        <v>2178200</v>
      </c>
      <c r="I95" s="13">
        <v>2242800</v>
      </c>
      <c r="J95" s="13">
        <v>2365400</v>
      </c>
      <c r="K95"/>
      <c r="L95"/>
      <c r="M95"/>
      <c r="N95"/>
      <c r="O95"/>
      <c r="P95" s="10"/>
      <c r="S95" s="25" t="s">
        <v>27</v>
      </c>
      <c r="T95" s="25">
        <v>4057080</v>
      </c>
    </row>
    <row r="96" spans="3:20" ht="11.25" customHeight="1" x14ac:dyDescent="0.2">
      <c r="C96" s="39">
        <v>845</v>
      </c>
      <c r="D96" s="3" t="s">
        <v>174</v>
      </c>
      <c r="E96"/>
      <c r="F96" s="13">
        <v>15622900</v>
      </c>
      <c r="G96" s="56">
        <v>14326600</v>
      </c>
      <c r="H96" s="13">
        <v>12776400</v>
      </c>
      <c r="I96" s="13">
        <v>11799100</v>
      </c>
      <c r="J96" s="13">
        <v>11033300</v>
      </c>
      <c r="K96"/>
      <c r="L96"/>
      <c r="M96"/>
      <c r="N96"/>
      <c r="O96"/>
      <c r="P96" s="10"/>
      <c r="S96" s="25" t="s">
        <v>28</v>
      </c>
      <c r="T96" s="25">
        <v>4057041</v>
      </c>
    </row>
    <row r="97" spans="3:20" ht="11.25" customHeight="1" x14ac:dyDescent="0.2">
      <c r="C97" s="39">
        <v>49691</v>
      </c>
      <c r="D97" s="32" t="s">
        <v>193</v>
      </c>
      <c r="E97"/>
      <c r="F97" s="13">
        <v>10913200</v>
      </c>
      <c r="G97" s="56">
        <v>10469700</v>
      </c>
      <c r="H97" s="13">
        <v>10113400</v>
      </c>
      <c r="I97" s="13">
        <v>9788900</v>
      </c>
      <c r="J97" s="13">
        <v>9461400</v>
      </c>
      <c r="K97"/>
      <c r="L97"/>
      <c r="M97"/>
      <c r="N97"/>
      <c r="O97"/>
      <c r="P97" s="10"/>
      <c r="S97" s="25" t="s">
        <v>432</v>
      </c>
      <c r="T97" s="25">
        <v>4072145</v>
      </c>
    </row>
    <row r="98" spans="3:20" ht="11.25" customHeight="1" x14ac:dyDescent="0.2">
      <c r="C98" s="48">
        <v>47772</v>
      </c>
      <c r="D98" s="99" t="s">
        <v>194</v>
      </c>
      <c r="E98" s="10"/>
      <c r="F98" s="92">
        <v>200100</v>
      </c>
      <c r="G98" s="93">
        <v>192800</v>
      </c>
      <c r="H98" s="92">
        <v>141200</v>
      </c>
      <c r="I98" s="92">
        <v>53800</v>
      </c>
      <c r="J98" s="92">
        <v>30400</v>
      </c>
      <c r="K98"/>
      <c r="L98"/>
      <c r="M98"/>
      <c r="N98"/>
      <c r="O98"/>
      <c r="P98" s="10"/>
      <c r="S98" s="25" t="s">
        <v>29</v>
      </c>
      <c r="T98" s="25">
        <v>4057081</v>
      </c>
    </row>
    <row r="99" spans="3:20" ht="11.25" customHeight="1" x14ac:dyDescent="0.2">
      <c r="C99" s="39">
        <v>3800</v>
      </c>
      <c r="D99" s="94" t="s">
        <v>161</v>
      </c>
      <c r="E99" s="95"/>
      <c r="F99" s="96">
        <v>11113300</v>
      </c>
      <c r="G99" s="97">
        <v>10662500</v>
      </c>
      <c r="H99" s="96">
        <v>10254600</v>
      </c>
      <c r="I99" s="96">
        <v>9842700</v>
      </c>
      <c r="J99" s="96">
        <v>9491800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26736200</v>
      </c>
      <c r="G101" s="56">
        <v>24989100</v>
      </c>
      <c r="H101" s="13">
        <v>23031000</v>
      </c>
      <c r="I101" s="13">
        <v>21641800</v>
      </c>
      <c r="J101" s="13">
        <v>20525100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2032700</v>
      </c>
      <c r="G104" s="56">
        <v>2196000</v>
      </c>
      <c r="H104" s="13">
        <v>2345500</v>
      </c>
      <c r="I104" s="13">
        <v>2445500</v>
      </c>
      <c r="J104" s="13">
        <v>2078600</v>
      </c>
      <c r="K104"/>
      <c r="L104"/>
      <c r="M104"/>
      <c r="N104"/>
      <c r="O104"/>
      <c r="P104" s="10"/>
      <c r="S104" s="25" t="s">
        <v>411</v>
      </c>
      <c r="T104" s="25">
        <v>4057043</v>
      </c>
    </row>
    <row r="105" spans="3:20" ht="11.25" customHeight="1" x14ac:dyDescent="0.2">
      <c r="C105" s="39">
        <v>4993</v>
      </c>
      <c r="D105" s="3" t="s">
        <v>169</v>
      </c>
      <c r="E105"/>
      <c r="F105" s="13">
        <v>-2311800</v>
      </c>
      <c r="G105" s="56">
        <v>-2806800</v>
      </c>
      <c r="H105" s="13">
        <v>-2494900</v>
      </c>
      <c r="I105" s="13">
        <v>-2384400</v>
      </c>
      <c r="J105" s="13">
        <v>-2254100</v>
      </c>
      <c r="K105"/>
      <c r="L105"/>
      <c r="M105"/>
      <c r="N105"/>
      <c r="O105"/>
      <c r="P105" s="10"/>
      <c r="S105" s="25" t="s">
        <v>262</v>
      </c>
      <c r="T105" s="25">
        <v>4057083</v>
      </c>
    </row>
    <row r="106" spans="3:20" ht="11.25" customHeight="1" x14ac:dyDescent="0.2">
      <c r="C106" s="39">
        <v>4992</v>
      </c>
      <c r="D106" s="3" t="s">
        <v>170</v>
      </c>
      <c r="E106"/>
      <c r="F106" s="13">
        <v>294000</v>
      </c>
      <c r="G106" s="56">
        <v>601100</v>
      </c>
      <c r="H106" s="13">
        <v>85600</v>
      </c>
      <c r="I106" s="13">
        <v>26400</v>
      </c>
      <c r="J106" s="13">
        <v>161400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14900</v>
      </c>
      <c r="G108" s="56">
        <v>-9700</v>
      </c>
      <c r="H108" s="13">
        <v>-63800</v>
      </c>
      <c r="I108" s="13">
        <v>87500</v>
      </c>
      <c r="J108" s="13">
        <v>-14100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3.4215014423137098</v>
      </c>
      <c r="G111" s="55">
        <v>3.4013241920740298</v>
      </c>
      <c r="H111" s="14">
        <v>3.33092621295383</v>
      </c>
      <c r="I111" s="14">
        <v>3.2929988840910198</v>
      </c>
      <c r="J111" s="14">
        <v>3.9361008378792102</v>
      </c>
      <c r="K111"/>
      <c r="L111"/>
      <c r="M111"/>
      <c r="N111"/>
      <c r="O111"/>
      <c r="P111" s="10"/>
      <c r="S111" s="25" t="s">
        <v>292</v>
      </c>
      <c r="T111" s="25">
        <v>4062444</v>
      </c>
    </row>
    <row r="112" spans="3:20" ht="11.25" customHeight="1" x14ac:dyDescent="0.2">
      <c r="C112" s="39">
        <v>284</v>
      </c>
      <c r="D112" s="3" t="s">
        <v>167</v>
      </c>
      <c r="E112"/>
      <c r="F112" s="14">
        <v>11.806557936011799</v>
      </c>
      <c r="G112" s="55">
        <v>11.443280680177001</v>
      </c>
      <c r="H112" s="14">
        <v>11.2081727700273</v>
      </c>
      <c r="I112" s="14">
        <v>10.886874797090201</v>
      </c>
      <c r="J112" s="14">
        <v>13.0999785272989</v>
      </c>
      <c r="K112"/>
      <c r="L112"/>
      <c r="M112"/>
      <c r="N112"/>
      <c r="O112"/>
      <c r="P112" s="10"/>
      <c r="S112" s="25" t="s">
        <v>36</v>
      </c>
      <c r="T112" s="25">
        <v>4057103</v>
      </c>
    </row>
    <row r="113" spans="2:20" ht="11.25" customHeight="1" x14ac:dyDescent="0.2">
      <c r="C113" s="39">
        <v>18791</v>
      </c>
      <c r="D113" s="76" t="s">
        <v>173</v>
      </c>
      <c r="E113" s="61"/>
      <c r="F113" s="100">
        <v>5.0451749079770396</v>
      </c>
      <c r="G113" s="101">
        <v>5.10634047547323</v>
      </c>
      <c r="H113" s="100">
        <v>5.1007495813807102</v>
      </c>
      <c r="I113" s="100">
        <v>5.0920854802939797</v>
      </c>
      <c r="J113" s="100">
        <v>6.1679945379283199</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9DBC1DFC-B1AF-4CC2-A434-D91D9C2701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8AFE-9469-451C-BADD-48E65F0A5DDA}">
  <sheetPr codeName="Sheet37">
    <outlinePr summaryRight="0"/>
    <pageSetUpPr autoPageBreaks="0"/>
  </sheetPr>
  <dimension ref="A1:AB460"/>
  <sheetViews>
    <sheetView showGridLines="0" topLeftCell="A61" zoomScaleNormal="100" workbookViewId="0">
      <selection activeCell="F69" sqref="F69"/>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125</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Xcel Energy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_xll.SNL.Clients.Office.Excel.Functions.SNLTable(1,XEL!F20:G20,XEL!C24:C35,XEL!F21:G21,,"Options:Curr=USD,Mag=SNLstandard,ConvMethod=SNLrecommended")</f>
        <v>SNLTable</v>
      </c>
      <c r="D20" s="10"/>
      <c r="E20" s="10"/>
      <c r="F20" s="22">
        <f>VLOOKUP(V40,S:T,2,FALSE)</f>
        <v>4025308</v>
      </c>
      <c r="G20" s="51">
        <f>F20</f>
        <v>4025308</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286</v>
      </c>
      <c r="H24" s="129"/>
      <c r="I24"/>
      <c r="J24"/>
      <c r="K24"/>
      <c r="L24"/>
      <c r="M24"/>
      <c r="N24"/>
      <c r="O24"/>
      <c r="P24" s="10"/>
      <c r="V24" t="str">
        <f>SUBSTITUTE(Company_Name,"&amp;","&amp;amp;")</f>
        <v>Xcel Energy Inc.</v>
      </c>
    </row>
    <row r="25" spans="3:27" ht="11.25" customHeight="1" x14ac:dyDescent="0.2">
      <c r="C25" s="39">
        <v>44942</v>
      </c>
      <c r="D25" s="23" t="s">
        <v>127</v>
      </c>
      <c r="E25" s="10"/>
      <c r="F25" s="74" t="s">
        <v>285</v>
      </c>
      <c r="G25" s="75" t="s">
        <v>375</v>
      </c>
      <c r="H25" s="129"/>
      <c r="I25"/>
      <c r="J25"/>
      <c r="K25"/>
      <c r="L25"/>
      <c r="M25"/>
      <c r="N25"/>
      <c r="O25"/>
      <c r="P25" s="10"/>
    </row>
    <row r="26" spans="3:27" ht="11.25" customHeight="1" x14ac:dyDescent="0.2">
      <c r="C26" s="39">
        <v>44944</v>
      </c>
      <c r="D26" s="76" t="s">
        <v>126</v>
      </c>
      <c r="E26" s="61"/>
      <c r="F26" s="77">
        <v>40352</v>
      </c>
      <c r="G26" s="78">
        <v>43552</v>
      </c>
      <c r="H26" s="130"/>
      <c r="I26" s="10"/>
      <c r="J26"/>
      <c r="K26"/>
      <c r="L26"/>
      <c r="M26"/>
      <c r="N26" s="4"/>
      <c r="O26" s="4"/>
      <c r="P26" s="44"/>
      <c r="Q26" s="44"/>
    </row>
    <row r="27" spans="3:27" ht="11.25" customHeight="1" x14ac:dyDescent="0.2">
      <c r="C27" s="39">
        <v>44949</v>
      </c>
      <c r="D27" s="2" t="s">
        <v>131</v>
      </c>
      <c r="E27"/>
      <c r="F27" s="24" t="s">
        <v>249</v>
      </c>
      <c r="G27" s="52" t="s">
        <v>286</v>
      </c>
      <c r="H27" s="129"/>
      <c r="I27"/>
      <c r="J27"/>
      <c r="K27"/>
      <c r="L27"/>
      <c r="M27"/>
      <c r="N27"/>
      <c r="O27"/>
      <c r="P27" s="10"/>
    </row>
    <row r="28" spans="3:27" ht="11.25" customHeight="1" x14ac:dyDescent="0.2">
      <c r="C28" s="39">
        <v>44950</v>
      </c>
      <c r="D28" s="3" t="s">
        <v>127</v>
      </c>
      <c r="E28"/>
      <c r="F28" s="24" t="s">
        <v>285</v>
      </c>
      <c r="G28" s="52" t="s">
        <v>375</v>
      </c>
      <c r="H28" s="129"/>
      <c r="I28"/>
      <c r="J28"/>
      <c r="K28"/>
      <c r="L28"/>
      <c r="M28"/>
      <c r="N28"/>
      <c r="O28"/>
      <c r="P28" s="10"/>
    </row>
    <row r="29" spans="3:27" ht="11.25" customHeight="1" x14ac:dyDescent="0.2">
      <c r="C29" s="48">
        <v>44952</v>
      </c>
      <c r="D29" s="76" t="s">
        <v>126</v>
      </c>
      <c r="E29" s="61"/>
      <c r="F29" s="77">
        <v>40352</v>
      </c>
      <c r="G29" s="78">
        <v>43552</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374</v>
      </c>
      <c r="G34" s="52" t="s">
        <v>182</v>
      </c>
      <c r="H34" s="129"/>
      <c r="I34"/>
      <c r="J34"/>
      <c r="K34"/>
      <c r="L34"/>
      <c r="M34"/>
      <c r="N34"/>
      <c r="O34"/>
      <c r="P34" s="10"/>
    </row>
    <row r="35" spans="3:24" ht="11.25" customHeight="1" x14ac:dyDescent="0.2">
      <c r="C35" s="39">
        <v>44948</v>
      </c>
      <c r="D35" s="23" t="s">
        <v>126</v>
      </c>
      <c r="E35" s="10"/>
      <c r="F35" s="30">
        <v>38511</v>
      </c>
      <c r="G35" s="53">
        <v>43552</v>
      </c>
      <c r="H35" s="130"/>
      <c r="I35" s="10"/>
      <c r="J35"/>
      <c r="K35"/>
      <c r="L35"/>
      <c r="M35"/>
      <c r="N35"/>
      <c r="O35"/>
      <c r="P35" s="10"/>
    </row>
    <row r="36" spans="3:24" ht="11.25" hidden="1" customHeight="1" outlineLevel="1" x14ac:dyDescent="0.2">
      <c r="C36" s="12" t="str">
        <f>_xll.SNL.Clients.Office.Excel.Functions.SNLTable(1,XEL!F36:J36,XEL!C41:C113,XEL!F37:J37,,"Options:Curr=USD,Mag=SNLstandard,ConvMethod=SNLrecommended")</f>
        <v>SNLTable</v>
      </c>
      <c r="E36"/>
      <c r="F36" s="11">
        <f>F20</f>
        <v>4025308</v>
      </c>
      <c r="G36" s="54">
        <f>F20</f>
        <v>4025308</v>
      </c>
      <c r="H36" s="11">
        <f>F20</f>
        <v>4025308</v>
      </c>
      <c r="I36" s="11">
        <f>F20</f>
        <v>4025308</v>
      </c>
      <c r="J36" s="11">
        <f>F20</f>
        <v>4025308</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Xcel Energy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38.624443344878799</v>
      </c>
      <c r="G42" s="55">
        <v>39.541508410200798</v>
      </c>
      <c r="H42" s="31">
        <v>39.206917996860803</v>
      </c>
      <c r="I42" s="14">
        <v>41.4740914181004</v>
      </c>
      <c r="J42" s="14">
        <v>42.0428686779711</v>
      </c>
      <c r="K42"/>
      <c r="L42"/>
      <c r="M42"/>
      <c r="N42"/>
      <c r="O42"/>
      <c r="P42" s="10"/>
      <c r="S42" s="25" t="s">
        <v>336</v>
      </c>
      <c r="T42" s="25">
        <v>4056935</v>
      </c>
      <c r="V42" s="8" t="str">
        <f>_xll.SNL.Clients.Office.Excel.Functions.SNLTable(1,XEL!X42,XEL!W48:W56,XEL!X43,,"Options:Curr=USD,Mag=SNLstandard,ConvMethod=SNLrecommended")</f>
        <v>SNLTable</v>
      </c>
      <c r="W42" s="3"/>
      <c r="X42" s="7">
        <f>F36</f>
        <v>4025308</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61.375556655121201</v>
      </c>
      <c r="G44" s="55">
        <v>60.458491589799202</v>
      </c>
      <c r="H44" s="31">
        <v>60.793082003139197</v>
      </c>
      <c r="I44" s="14">
        <v>58.5259085818996</v>
      </c>
      <c r="J44" s="14">
        <v>57.9571313220289</v>
      </c>
      <c r="K44"/>
      <c r="L44"/>
      <c r="M44"/>
      <c r="N44"/>
      <c r="O44"/>
      <c r="P44" s="10"/>
      <c r="S44" s="25" t="s">
        <v>409</v>
      </c>
      <c r="T44" s="25">
        <v>4024697</v>
      </c>
      <c r="V44" s="3"/>
      <c r="W44" s="3"/>
      <c r="X44" s="7">
        <v>1</v>
      </c>
    </row>
    <row r="45" spans="3:24" ht="11.25" customHeight="1" x14ac:dyDescent="0.2">
      <c r="C45" s="39">
        <v>18861</v>
      </c>
      <c r="D45" s="3" t="s">
        <v>164</v>
      </c>
      <c r="E45"/>
      <c r="F45" s="14">
        <v>56.887679366650197</v>
      </c>
      <c r="G45" s="55">
        <v>57.140531741725397</v>
      </c>
      <c r="H45" s="31">
        <v>56.365682471051599</v>
      </c>
      <c r="I45" s="14">
        <v>53.625844107367101</v>
      </c>
      <c r="J45" s="14">
        <v>53.292226381854199</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2.61638954869359</v>
      </c>
      <c r="G47" s="55">
        <v>2.5190476190476199</v>
      </c>
      <c r="H47" s="14">
        <v>2.7218628719275499</v>
      </c>
      <c r="I47" s="14">
        <v>2.80714285714286</v>
      </c>
      <c r="J47" s="14">
        <v>3.3529411764705901</v>
      </c>
      <c r="K47"/>
      <c r="L47"/>
      <c r="M47"/>
      <c r="N47"/>
      <c r="O47"/>
      <c r="P47" s="10"/>
      <c r="S47" s="25" t="s">
        <v>216</v>
      </c>
      <c r="T47" s="25">
        <v>4056955</v>
      </c>
      <c r="V47" s="3"/>
      <c r="W47" s="3"/>
      <c r="X47" s="7"/>
    </row>
    <row r="48" spans="3:24" ht="11.25" customHeight="1" x14ac:dyDescent="0.2">
      <c r="C48" s="39">
        <v>18778</v>
      </c>
      <c r="D48" s="3" t="s">
        <v>198</v>
      </c>
      <c r="E48"/>
      <c r="F48" s="14">
        <v>2.61638954869359</v>
      </c>
      <c r="G48" s="55">
        <v>2.5190476190476199</v>
      </c>
      <c r="H48" s="14">
        <v>2.7218628719275499</v>
      </c>
      <c r="I48" s="14">
        <v>2.80714285714286</v>
      </c>
      <c r="J48" s="14">
        <v>3.3529411764705901</v>
      </c>
      <c r="K48" s="4"/>
      <c r="L48" s="4"/>
      <c r="M48" s="4"/>
      <c r="N48" s="4"/>
      <c r="O48" s="4"/>
      <c r="P48" s="44"/>
      <c r="Q48" s="44"/>
      <c r="S48" s="25" t="s">
        <v>5</v>
      </c>
      <c r="T48" s="25">
        <v>4022309</v>
      </c>
      <c r="V48" s="17" t="s">
        <v>175</v>
      </c>
      <c r="W48" s="114">
        <v>7597</v>
      </c>
      <c r="X48" s="20">
        <v>1609000</v>
      </c>
    </row>
    <row r="49" spans="3:28" ht="11.25" customHeight="1" x14ac:dyDescent="0.2">
      <c r="C49" s="39">
        <v>7270</v>
      </c>
      <c r="D49" s="3" t="s">
        <v>149</v>
      </c>
      <c r="E49"/>
      <c r="F49" s="14">
        <v>5.6372549019607803</v>
      </c>
      <c r="G49" s="55">
        <v>5.4473684210526301</v>
      </c>
      <c r="H49" s="14">
        <v>5.625</v>
      </c>
      <c r="I49" s="14">
        <v>5.9432515337423304</v>
      </c>
      <c r="J49" s="14">
        <v>6.2531847133758003</v>
      </c>
      <c r="K49"/>
      <c r="L49"/>
      <c r="M49"/>
      <c r="N49"/>
      <c r="O49"/>
      <c r="P49" s="10"/>
      <c r="S49" s="25" t="s">
        <v>6</v>
      </c>
      <c r="T49" s="25">
        <v>4057038</v>
      </c>
      <c r="V49" s="17" t="s">
        <v>176</v>
      </c>
      <c r="W49" s="114">
        <v>7598</v>
      </c>
      <c r="X49" s="20">
        <v>1162000</v>
      </c>
    </row>
    <row r="50" spans="3:28" ht="11.25" customHeight="1" x14ac:dyDescent="0.2">
      <c r="C50" s="39">
        <v>11512</v>
      </c>
      <c r="D50" s="3" t="s">
        <v>199</v>
      </c>
      <c r="E50"/>
      <c r="F50" s="14">
        <v>5.6372549019607803</v>
      </c>
      <c r="G50" s="55">
        <v>5.4223057644110302</v>
      </c>
      <c r="H50" s="14">
        <v>5.625</v>
      </c>
      <c r="I50" s="14">
        <v>5.9432515337423304</v>
      </c>
      <c r="J50" s="14">
        <v>6.2531847133758003</v>
      </c>
      <c r="K50"/>
      <c r="L50"/>
      <c r="M50"/>
      <c r="N50"/>
      <c r="O50"/>
      <c r="P50" s="10"/>
      <c r="S50" s="25" t="s">
        <v>270</v>
      </c>
      <c r="T50" s="25">
        <v>4135391</v>
      </c>
      <c r="V50" s="18" t="s">
        <v>177</v>
      </c>
      <c r="W50" s="115">
        <v>7599</v>
      </c>
      <c r="X50" s="20">
        <v>564000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1112000</v>
      </c>
    </row>
    <row r="52" spans="3:28" ht="11.25" customHeight="1" x14ac:dyDescent="0.2">
      <c r="C52" s="39">
        <v>18788</v>
      </c>
      <c r="D52" s="3" t="s">
        <v>211</v>
      </c>
      <c r="E52"/>
      <c r="F52" s="14">
        <v>5.3094836956521698</v>
      </c>
      <c r="G52" s="55">
        <v>5.0783011272141696</v>
      </c>
      <c r="H52" s="14">
        <v>4.7450785024154598</v>
      </c>
      <c r="I52" s="14">
        <v>4.2498709677419404</v>
      </c>
      <c r="J52" s="14">
        <v>3.8927357079195302</v>
      </c>
      <c r="K52"/>
      <c r="L52"/>
      <c r="M52"/>
      <c r="N52"/>
      <c r="O52"/>
      <c r="P52" s="10"/>
      <c r="S52" s="25" t="s">
        <v>7</v>
      </c>
      <c r="T52" s="25">
        <v>4007308</v>
      </c>
      <c r="V52" s="19" t="s">
        <v>179</v>
      </c>
      <c r="W52" s="114">
        <v>7601</v>
      </c>
      <c r="X52" s="20">
        <v>510000</v>
      </c>
    </row>
    <row r="53" spans="3:28" ht="11.25" customHeight="1" x14ac:dyDescent="0.2">
      <c r="C53" s="39">
        <v>18794</v>
      </c>
      <c r="D53" s="3" t="s">
        <v>200</v>
      </c>
      <c r="E53"/>
      <c r="F53" s="14">
        <v>4.12622549019608</v>
      </c>
      <c r="G53" s="55">
        <v>4.9799498746867199</v>
      </c>
      <c r="H53" s="14">
        <v>5.5706521739130404</v>
      </c>
      <c r="I53" s="14">
        <v>6.03680981595092</v>
      </c>
      <c r="J53" s="14">
        <v>6.1656050955413999</v>
      </c>
      <c r="K53"/>
      <c r="L53"/>
      <c r="M53"/>
      <c r="N53"/>
      <c r="O53"/>
      <c r="P53" s="10"/>
      <c r="S53" s="25" t="s">
        <v>218</v>
      </c>
      <c r="T53" s="25">
        <v>4272394</v>
      </c>
      <c r="V53" s="17" t="s">
        <v>180</v>
      </c>
      <c r="W53" s="114">
        <v>7602</v>
      </c>
      <c r="X53" s="20">
        <v>18500000</v>
      </c>
    </row>
    <row r="54" spans="3:28" ht="11.25" customHeight="1" x14ac:dyDescent="0.2">
      <c r="C54" s="39">
        <v>18792</v>
      </c>
      <c r="D54" s="3" t="s">
        <v>201</v>
      </c>
      <c r="E54"/>
      <c r="F54" s="14">
        <v>10.6372416052081</v>
      </c>
      <c r="G54" s="55">
        <v>14.7177567764987</v>
      </c>
      <c r="H54" s="14">
        <v>17.327895034901399</v>
      </c>
      <c r="I54" s="14">
        <v>20.305739832708401</v>
      </c>
      <c r="J54" s="14">
        <v>21.482624051176298</v>
      </c>
      <c r="K54"/>
      <c r="L54"/>
      <c r="M54"/>
      <c r="N54"/>
      <c r="O54"/>
      <c r="P54" s="10"/>
      <c r="S54" s="25" t="s">
        <v>8</v>
      </c>
      <c r="T54" s="25">
        <v>4006321</v>
      </c>
      <c r="V54" s="26" t="s">
        <v>184</v>
      </c>
      <c r="W54" s="116"/>
      <c r="X54" s="20"/>
    </row>
    <row r="55" spans="3:28" ht="11.25" customHeight="1" x14ac:dyDescent="0.2">
      <c r="C55" s="39">
        <v>11576</v>
      </c>
      <c r="D55" s="3" t="s">
        <v>202</v>
      </c>
      <c r="E55"/>
      <c r="F55" s="14">
        <v>3.6825980392156898</v>
      </c>
      <c r="G55" s="55">
        <v>4.5689223057644099</v>
      </c>
      <c r="H55" s="14">
        <v>5.4334239130434803</v>
      </c>
      <c r="I55" s="14">
        <v>5.78834355828221</v>
      </c>
      <c r="J55" s="14">
        <v>5.97770700636943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125</v>
      </c>
    </row>
    <row r="57" spans="3:28" ht="11.25" customHeight="1" x14ac:dyDescent="0.2">
      <c r="C57" s="39">
        <v>6419</v>
      </c>
      <c r="D57" s="3" t="s">
        <v>165</v>
      </c>
      <c r="E57"/>
      <c r="F57" s="14">
        <v>0.84007134363852598</v>
      </c>
      <c r="G57" s="55">
        <v>0.77258787449870203</v>
      </c>
      <c r="H57" s="14">
        <v>0.68147985989492099</v>
      </c>
      <c r="I57" s="14">
        <v>0.69372197309417005</v>
      </c>
      <c r="J57" s="14">
        <v>0.72725048923679103</v>
      </c>
      <c r="K57"/>
      <c r="L57"/>
      <c r="M57"/>
      <c r="N57"/>
      <c r="O57"/>
      <c r="P57" s="10"/>
      <c r="S57" s="25" t="s">
        <v>339</v>
      </c>
      <c r="T57" s="25">
        <v>4963960</v>
      </c>
    </row>
    <row r="58" spans="3:28" ht="11.25" customHeight="1" x14ac:dyDescent="0.2">
      <c r="C58" s="39">
        <v>4963</v>
      </c>
      <c r="D58" s="3" t="s">
        <v>203</v>
      </c>
      <c r="E58"/>
      <c r="F58" s="14">
        <v>1.5890340763515201</v>
      </c>
      <c r="G58" s="55">
        <v>1.5289879931389401</v>
      </c>
      <c r="H58" s="14">
        <v>1.55057028476471</v>
      </c>
      <c r="I58" s="14">
        <v>1.41114383897889</v>
      </c>
      <c r="J58" s="14">
        <v>1.37852466171977</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1609000</v>
      </c>
      <c r="G61" s="56">
        <v>1009000</v>
      </c>
      <c r="H61" s="13">
        <v>1301000</v>
      </c>
      <c r="I61" s="13">
        <v>1444000</v>
      </c>
      <c r="J61" s="13">
        <v>1271000</v>
      </c>
      <c r="K61"/>
      <c r="L61"/>
      <c r="M61"/>
      <c r="N61"/>
      <c r="O61"/>
      <c r="P61" s="10"/>
      <c r="S61" s="25" t="s">
        <v>410</v>
      </c>
      <c r="T61" s="25">
        <v>4086899</v>
      </c>
      <c r="V61" s="28" t="s">
        <v>149</v>
      </c>
      <c r="X61" s="27">
        <f>IF(ISNUMBER(F49),F49,NA())</f>
        <v>5.6372549019607803</v>
      </c>
      <c r="Y61" s="27">
        <f>IF(ISNUMBER(G49),G49,NA())</f>
        <v>5.4473684210526301</v>
      </c>
      <c r="Z61" s="27">
        <f>IF(ISNUMBER(H49),H49,NA())</f>
        <v>5.625</v>
      </c>
      <c r="AA61" s="27">
        <f>IF(ISNUMBER(I49),I49,NA())</f>
        <v>5.9432515337423304</v>
      </c>
      <c r="AB61" s="27">
        <f>IF(ISNUMBER(J49),J49,NA())</f>
        <v>6.2531847133758003</v>
      </c>
    </row>
    <row r="62" spans="3:28" ht="11.25" customHeight="1" x14ac:dyDescent="0.2">
      <c r="C62" s="39">
        <v>7598</v>
      </c>
      <c r="D62" s="3" t="s">
        <v>205</v>
      </c>
      <c r="E62"/>
      <c r="F62" s="13">
        <v>1162000</v>
      </c>
      <c r="G62" s="56">
        <v>613000</v>
      </c>
      <c r="H62" s="13">
        <v>435000</v>
      </c>
      <c r="I62" s="13">
        <v>1257000</v>
      </c>
      <c r="J62" s="13">
        <v>405000</v>
      </c>
      <c r="K62"/>
      <c r="L62"/>
      <c r="M62"/>
      <c r="N62"/>
      <c r="O62"/>
      <c r="P62" s="10"/>
      <c r="S62" s="25" t="s">
        <v>11</v>
      </c>
      <c r="T62" s="25">
        <v>4056975</v>
      </c>
      <c r="V62" s="118" t="s">
        <v>188</v>
      </c>
    </row>
    <row r="63" spans="3:28" ht="11.25" customHeight="1" x14ac:dyDescent="0.2">
      <c r="C63" s="39">
        <v>7599</v>
      </c>
      <c r="D63" s="3" t="s">
        <v>206</v>
      </c>
      <c r="E63"/>
      <c r="F63" s="13">
        <v>564000</v>
      </c>
      <c r="G63" s="56">
        <v>1163000</v>
      </c>
      <c r="H63" s="13">
        <v>912000</v>
      </c>
      <c r="I63" s="13">
        <v>425000</v>
      </c>
      <c r="J63" s="13">
        <v>1256000</v>
      </c>
      <c r="K63"/>
      <c r="L63"/>
      <c r="M63"/>
      <c r="N63"/>
      <c r="O63"/>
      <c r="P63" s="10"/>
      <c r="S63" s="25" t="s">
        <v>271</v>
      </c>
      <c r="T63" s="25">
        <v>4098671</v>
      </c>
      <c r="V63" s="28" t="s">
        <v>189</v>
      </c>
    </row>
    <row r="64" spans="3:28" ht="11.25" customHeight="1" x14ac:dyDescent="0.2">
      <c r="C64" s="39">
        <v>7600</v>
      </c>
      <c r="D64" s="3" t="s">
        <v>207</v>
      </c>
      <c r="E64"/>
      <c r="F64" s="13">
        <v>1112000</v>
      </c>
      <c r="G64" s="56">
        <v>564000</v>
      </c>
      <c r="H64" s="13">
        <v>662000</v>
      </c>
      <c r="I64" s="13">
        <v>902000</v>
      </c>
      <c r="J64" s="13">
        <v>425000</v>
      </c>
      <c r="K64"/>
      <c r="L64"/>
      <c r="M64"/>
      <c r="N64"/>
      <c r="O64"/>
      <c r="P64" s="10"/>
      <c r="S64" s="25" t="s">
        <v>396</v>
      </c>
      <c r="T64" s="25">
        <v>4545218</v>
      </c>
      <c r="V64" s="28" t="s">
        <v>190</v>
      </c>
    </row>
    <row r="65" spans="3:28" ht="11.25" customHeight="1" x14ac:dyDescent="0.2">
      <c r="C65" s="39">
        <v>7601</v>
      </c>
      <c r="D65" s="3" t="s">
        <v>208</v>
      </c>
      <c r="E65"/>
      <c r="F65" s="13">
        <v>510000</v>
      </c>
      <c r="G65" s="56">
        <v>1112000</v>
      </c>
      <c r="H65" s="13">
        <v>564000</v>
      </c>
      <c r="I65" s="13">
        <v>653000</v>
      </c>
      <c r="J65" s="13">
        <v>905000</v>
      </c>
      <c r="K65"/>
      <c r="L65"/>
      <c r="M65"/>
      <c r="N65"/>
      <c r="O65"/>
      <c r="P65" s="10"/>
      <c r="S65" s="25" t="s">
        <v>219</v>
      </c>
      <c r="T65" s="25">
        <v>4057157</v>
      </c>
      <c r="V65" s="28" t="s">
        <v>165</v>
      </c>
      <c r="X65" s="27">
        <f>IF(ISNUMBER(F57),F57,NA())</f>
        <v>0.84007134363852598</v>
      </c>
      <c r="Y65" s="27">
        <f>IF(ISNUMBER(G57),G57,NA())</f>
        <v>0.77258787449870203</v>
      </c>
      <c r="Z65" s="27">
        <f>IF(ISNUMBER(H57),H57,NA())</f>
        <v>0.68147985989492099</v>
      </c>
      <c r="AA65" s="27">
        <f>IF(ISNUMBER(I57),I57,NA())</f>
        <v>0.69372197309417005</v>
      </c>
      <c r="AB65" s="27">
        <f>IF(ISNUMBER(J57),J57,NA())</f>
        <v>0.72725048923679103</v>
      </c>
    </row>
    <row r="66" spans="3:28" ht="11.25" customHeight="1" x14ac:dyDescent="0.2">
      <c r="C66" s="39">
        <v>7602</v>
      </c>
      <c r="D66" s="3" t="s">
        <v>209</v>
      </c>
      <c r="E66"/>
      <c r="F66" s="13">
        <v>18500000</v>
      </c>
      <c r="G66" s="56">
        <v>16266000</v>
      </c>
      <c r="H66" s="13">
        <v>14911000</v>
      </c>
      <c r="I66" s="13">
        <v>12566000</v>
      </c>
      <c r="J66" s="13">
        <v>11529000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38.624443344878799</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13431000</v>
      </c>
      <c r="G69" s="56">
        <v>11526000</v>
      </c>
      <c r="H69" s="13">
        <v>11529000</v>
      </c>
      <c r="I69" s="13">
        <v>11537000</v>
      </c>
      <c r="J69" s="13">
        <v>11404000</v>
      </c>
      <c r="K69" s="4"/>
      <c r="L69" s="4"/>
      <c r="M69" s="4"/>
      <c r="N69"/>
      <c r="O69"/>
      <c r="P69" s="10"/>
      <c r="S69" s="25" t="s">
        <v>341</v>
      </c>
      <c r="T69" s="25">
        <v>4057049</v>
      </c>
      <c r="V69" s="28" t="str">
        <f>"Total Debt -"</f>
        <v>Total Debt -</v>
      </c>
      <c r="X69" s="47">
        <f>F44</f>
        <v>61.375556655121201</v>
      </c>
    </row>
    <row r="70" spans="3:28" ht="11.25" customHeight="1" x14ac:dyDescent="0.2">
      <c r="C70" s="39">
        <v>18630</v>
      </c>
      <c r="D70" s="3" t="s">
        <v>136</v>
      </c>
      <c r="F70" s="13">
        <v>4733000</v>
      </c>
      <c r="G70" s="56">
        <v>3512000</v>
      </c>
      <c r="H70" s="13">
        <v>3510000</v>
      </c>
      <c r="I70" s="13">
        <v>3854000</v>
      </c>
      <c r="J70" s="13">
        <v>3757000</v>
      </c>
      <c r="K70"/>
      <c r="L70"/>
      <c r="M70"/>
      <c r="N70"/>
      <c r="O70"/>
      <c r="P70" s="10"/>
      <c r="S70" s="25" t="s">
        <v>14</v>
      </c>
      <c r="T70" s="25">
        <v>4010420</v>
      </c>
      <c r="V70" s="118" t="s">
        <v>212</v>
      </c>
    </row>
    <row r="71" spans="3:28" ht="11.25" customHeight="1" x14ac:dyDescent="0.2">
      <c r="C71" s="39">
        <v>18631</v>
      </c>
      <c r="D71" s="3" t="s">
        <v>137</v>
      </c>
      <c r="F71" s="13">
        <v>1081000</v>
      </c>
      <c r="G71" s="56">
        <v>689000</v>
      </c>
      <c r="H71" s="13">
        <v>918000</v>
      </c>
      <c r="I71" s="13">
        <v>843000</v>
      </c>
      <c r="J71" s="13">
        <v>823000</v>
      </c>
      <c r="K71"/>
      <c r="L71"/>
      <c r="M71"/>
      <c r="N71"/>
      <c r="O71"/>
      <c r="P71" s="10"/>
      <c r="S71" s="25" t="s">
        <v>15</v>
      </c>
      <c r="T71" s="25">
        <v>4065694</v>
      </c>
      <c r="V71" s="28" t="s">
        <v>211</v>
      </c>
      <c r="X71" s="27">
        <f>IF(ISNUMBER(F52),F52,NA())</f>
        <v>5.3094836956521698</v>
      </c>
      <c r="Y71" s="27">
        <f>IF(ISNUMBER(G52),G52,NA())</f>
        <v>5.0783011272141696</v>
      </c>
      <c r="Z71" s="27">
        <f>IF(ISNUMBER(H52),H52,NA())</f>
        <v>4.7450785024154598</v>
      </c>
      <c r="AA71" s="27">
        <f>IF(ISNUMBER(I52),I52,NA())</f>
        <v>4.2498709677419404</v>
      </c>
      <c r="AB71" s="27">
        <f>IF(ISNUMBER(J52),J52,NA())</f>
        <v>3.8927357079195302</v>
      </c>
    </row>
    <row r="72" spans="3:28" ht="11.25" customHeight="1" x14ac:dyDescent="0.2">
      <c r="C72" s="39">
        <v>18632</v>
      </c>
      <c r="D72" s="3" t="s">
        <v>138</v>
      </c>
      <c r="E72" s="5"/>
      <c r="F72" s="13">
        <v>2321000</v>
      </c>
      <c r="G72" s="56">
        <v>2344000</v>
      </c>
      <c r="H72" s="13">
        <v>2338000</v>
      </c>
      <c r="I72" s="13">
        <v>2352000</v>
      </c>
      <c r="J72" s="13">
        <v>2270000</v>
      </c>
      <c r="K72"/>
      <c r="L72"/>
      <c r="M72"/>
      <c r="N72"/>
      <c r="O72"/>
      <c r="P72" s="10"/>
      <c r="S72" s="25" t="s">
        <v>272</v>
      </c>
      <c r="T72" s="25">
        <v>4082886</v>
      </c>
    </row>
    <row r="73" spans="3:28" ht="11.25" customHeight="1" x14ac:dyDescent="0.2">
      <c r="C73" s="39">
        <v>18636</v>
      </c>
      <c r="D73" s="3" t="s">
        <v>139</v>
      </c>
      <c r="F73" s="13">
        <v>2121000</v>
      </c>
      <c r="G73" s="56">
        <v>1948000</v>
      </c>
      <c r="H73" s="13">
        <v>1765000</v>
      </c>
      <c r="I73" s="13">
        <v>1642000</v>
      </c>
      <c r="J73" s="13">
        <v>1479000</v>
      </c>
      <c r="K73"/>
      <c r="L73"/>
      <c r="M73"/>
      <c r="N73"/>
      <c r="O73"/>
      <c r="P73" s="10"/>
      <c r="S73" s="25" t="s">
        <v>397</v>
      </c>
      <c r="T73" s="25">
        <v>4235589</v>
      </c>
    </row>
    <row r="74" spans="3:28" ht="11.25" customHeight="1" x14ac:dyDescent="0.2">
      <c r="C74" s="39">
        <v>18635</v>
      </c>
      <c r="D74" s="3" t="s">
        <v>140</v>
      </c>
      <c r="F74" s="13">
        <v>342000</v>
      </c>
      <c r="G74" s="56">
        <v>325000</v>
      </c>
      <c r="H74" s="13">
        <v>325000</v>
      </c>
      <c r="I74" s="13">
        <v>325000</v>
      </c>
      <c r="J74" s="13">
        <v>307000</v>
      </c>
      <c r="K74"/>
      <c r="L74"/>
      <c r="M74"/>
      <c r="N74"/>
      <c r="O74"/>
      <c r="P74" s="10"/>
      <c r="S74" s="25" t="s">
        <v>289</v>
      </c>
      <c r="T74" s="25">
        <v>4304864</v>
      </c>
    </row>
    <row r="75" spans="3:28" ht="11.25" customHeight="1" x14ac:dyDescent="0.2">
      <c r="C75" s="39">
        <v>18634</v>
      </c>
      <c r="D75" s="3" t="s">
        <v>141</v>
      </c>
      <c r="F75" s="13">
        <v>11228000</v>
      </c>
      <c r="G75" s="56">
        <v>9430000</v>
      </c>
      <c r="H75" s="13">
        <v>9425000</v>
      </c>
      <c r="I75" s="13">
        <v>9572000</v>
      </c>
      <c r="J75" s="13">
        <v>9181000</v>
      </c>
      <c r="K75"/>
      <c r="L75"/>
      <c r="M75"/>
      <c r="N75"/>
      <c r="O75"/>
      <c r="P75" s="10"/>
      <c r="S75" s="25" t="s">
        <v>16</v>
      </c>
      <c r="T75" s="25">
        <v>4056958</v>
      </c>
    </row>
    <row r="76" spans="3:28" ht="11.25" customHeight="1" x14ac:dyDescent="0.2">
      <c r="C76" s="39">
        <v>6200</v>
      </c>
      <c r="D76" s="3" t="s">
        <v>142</v>
      </c>
      <c r="F76" s="13">
        <v>4600000</v>
      </c>
      <c r="G76" s="56">
        <v>4347000</v>
      </c>
      <c r="H76" s="13">
        <v>4140000</v>
      </c>
      <c r="I76" s="13">
        <v>3875000</v>
      </c>
      <c r="J76" s="13">
        <v>3927000</v>
      </c>
      <c r="K76"/>
      <c r="L76"/>
      <c r="M76"/>
      <c r="N76"/>
      <c r="O76"/>
      <c r="P76" s="10"/>
      <c r="S76" s="25" t="s">
        <v>313</v>
      </c>
      <c r="T76" s="25">
        <v>4246977</v>
      </c>
    </row>
    <row r="77" spans="3:28" ht="11.25" customHeight="1" x14ac:dyDescent="0.2">
      <c r="C77" s="39">
        <v>28017</v>
      </c>
      <c r="D77" s="3" t="s">
        <v>151</v>
      </c>
      <c r="E77"/>
      <c r="F77" s="13">
        <v>4600000</v>
      </c>
      <c r="G77" s="56">
        <v>4327000</v>
      </c>
      <c r="H77" s="13">
        <v>4140000</v>
      </c>
      <c r="I77" s="13">
        <v>3875000</v>
      </c>
      <c r="J77" s="13">
        <v>3927000</v>
      </c>
      <c r="K77"/>
      <c r="L77"/>
      <c r="M77"/>
      <c r="N77"/>
      <c r="O77"/>
      <c r="P77" s="10"/>
      <c r="S77" s="25" t="s">
        <v>273</v>
      </c>
      <c r="T77" s="25">
        <v>4142320</v>
      </c>
    </row>
    <row r="78" spans="3:28" ht="11.25" customHeight="1" x14ac:dyDescent="0.2">
      <c r="C78" s="39">
        <v>4424</v>
      </c>
      <c r="D78" s="3" t="s">
        <v>143</v>
      </c>
      <c r="F78" s="13">
        <v>1527000</v>
      </c>
      <c r="G78" s="56">
        <v>1467000</v>
      </c>
      <c r="H78" s="13">
        <v>1500000</v>
      </c>
      <c r="I78" s="13">
        <v>1442000</v>
      </c>
      <c r="J78" s="13">
        <v>1690000</v>
      </c>
      <c r="K78"/>
      <c r="L78"/>
      <c r="M78"/>
      <c r="N78"/>
      <c r="O78"/>
      <c r="P78" s="10"/>
      <c r="S78" s="25" t="s">
        <v>274</v>
      </c>
      <c r="T78" s="25">
        <v>4237697</v>
      </c>
    </row>
    <row r="79" spans="3:28" ht="11.25" customHeight="1" x14ac:dyDescent="0.2">
      <c r="C79" s="39">
        <v>4427</v>
      </c>
      <c r="D79" s="3" t="s">
        <v>144</v>
      </c>
      <c r="F79" s="13">
        <v>-70000</v>
      </c>
      <c r="G79" s="56">
        <v>-6000</v>
      </c>
      <c r="H79" s="13">
        <v>128000</v>
      </c>
      <c r="I79" s="13">
        <v>181000</v>
      </c>
      <c r="J79" s="13">
        <v>542000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1597000</v>
      </c>
      <c r="G81" s="93">
        <v>1473000</v>
      </c>
      <c r="H81" s="92">
        <v>1372000</v>
      </c>
      <c r="I81" s="92">
        <v>1261000</v>
      </c>
      <c r="J81" s="92">
        <v>1148000</v>
      </c>
      <c r="K81"/>
      <c r="L81"/>
      <c r="M81"/>
      <c r="N81"/>
      <c r="O81"/>
      <c r="P81" s="10"/>
      <c r="S81" s="25" t="s">
        <v>276</v>
      </c>
      <c r="T81" s="25">
        <v>4276419</v>
      </c>
    </row>
    <row r="82" spans="3:20" ht="11.25" customHeight="1" x14ac:dyDescent="0.2">
      <c r="C82" s="39">
        <v>833</v>
      </c>
      <c r="D82" s="94" t="s">
        <v>147</v>
      </c>
      <c r="E82" s="95"/>
      <c r="F82" s="96">
        <v>1597000</v>
      </c>
      <c r="G82" s="97">
        <v>1473000</v>
      </c>
      <c r="H82" s="96">
        <v>1372000</v>
      </c>
      <c r="I82" s="96">
        <v>1261000</v>
      </c>
      <c r="J82" s="96">
        <v>1148000</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1597000</v>
      </c>
      <c r="G84" s="56">
        <v>1473000</v>
      </c>
      <c r="H84" s="13">
        <v>1372000</v>
      </c>
      <c r="I84" s="13">
        <v>1261000</v>
      </c>
      <c r="J84" s="13">
        <v>1148000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4239000</v>
      </c>
      <c r="G87" s="56">
        <v>3275000</v>
      </c>
      <c r="H87" s="13">
        <v>3113000</v>
      </c>
      <c r="I87" s="13">
        <v>3094000</v>
      </c>
      <c r="J87" s="13">
        <v>2973000</v>
      </c>
      <c r="K87"/>
      <c r="L87"/>
      <c r="M87"/>
      <c r="N87"/>
      <c r="O87"/>
      <c r="P87" s="10"/>
      <c r="S87" s="25" t="s">
        <v>21</v>
      </c>
      <c r="T87" s="25">
        <v>4057039</v>
      </c>
    </row>
    <row r="88" spans="3:20" ht="11.25" customHeight="1" x14ac:dyDescent="0.2">
      <c r="C88" s="39">
        <v>18807</v>
      </c>
      <c r="D88" s="3" t="s">
        <v>153</v>
      </c>
      <c r="E88"/>
      <c r="F88" s="13">
        <v>46748000</v>
      </c>
      <c r="G88" s="56">
        <v>44440000</v>
      </c>
      <c r="H88" s="13">
        <v>41155000</v>
      </c>
      <c r="I88" s="13">
        <v>36944000</v>
      </c>
      <c r="J88" s="13">
        <v>34329000</v>
      </c>
      <c r="K88"/>
      <c r="L88"/>
      <c r="M88"/>
      <c r="N88"/>
      <c r="O88"/>
      <c r="P88" s="10"/>
      <c r="S88" s="25" t="s">
        <v>22</v>
      </c>
      <c r="T88" s="25">
        <v>4057113</v>
      </c>
    </row>
    <row r="89" spans="3:20" ht="11.25" customHeight="1" x14ac:dyDescent="0.2">
      <c r="C89" s="39">
        <v>18851</v>
      </c>
      <c r="D89" s="3" t="s">
        <v>154</v>
      </c>
      <c r="E89"/>
      <c r="F89" s="13">
        <v>67000</v>
      </c>
      <c r="G89" s="56">
        <v>30000</v>
      </c>
      <c r="H89" s="13">
        <v>22000</v>
      </c>
      <c r="I89" s="13">
        <v>34000</v>
      </c>
      <c r="J89" s="13">
        <v>48000</v>
      </c>
      <c r="K89"/>
      <c r="L89"/>
      <c r="M89"/>
      <c r="N89"/>
      <c r="O89"/>
      <c r="P89" s="10"/>
      <c r="S89" s="25" t="s">
        <v>342</v>
      </c>
      <c r="T89" s="25">
        <v>4393379</v>
      </c>
    </row>
    <row r="90" spans="3:20" ht="11.25" customHeight="1" x14ac:dyDescent="0.2">
      <c r="C90" s="39">
        <v>18823</v>
      </c>
      <c r="D90" s="3" t="s">
        <v>155</v>
      </c>
      <c r="E90"/>
      <c r="F90" s="13">
        <v>3628000</v>
      </c>
      <c r="G90" s="56">
        <v>3096000</v>
      </c>
      <c r="H90" s="13">
        <v>2731000</v>
      </c>
      <c r="I90" s="13">
        <v>2317000</v>
      </c>
      <c r="J90" s="13">
        <v>2397000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57851000</v>
      </c>
      <c r="G92" s="97">
        <v>53957000</v>
      </c>
      <c r="H92" s="96">
        <v>50448000</v>
      </c>
      <c r="I92" s="96">
        <v>45987000</v>
      </c>
      <c r="J92" s="96">
        <v>43030000</v>
      </c>
      <c r="K92"/>
      <c r="L92"/>
      <c r="M92"/>
      <c r="N92"/>
      <c r="O92"/>
      <c r="P92" s="10"/>
      <c r="S92" s="25" t="s">
        <v>24</v>
      </c>
      <c r="T92" s="25">
        <v>4004172</v>
      </c>
    </row>
    <row r="93" spans="3:20" ht="11.25" customHeight="1" x14ac:dyDescent="0.2">
      <c r="C93" s="39">
        <v>6361</v>
      </c>
      <c r="D93" s="3" t="s">
        <v>158</v>
      </c>
      <c r="E93"/>
      <c r="F93" s="13">
        <v>5046000</v>
      </c>
      <c r="G93" s="56">
        <v>4239000</v>
      </c>
      <c r="H93" s="13">
        <v>4568000</v>
      </c>
      <c r="I93" s="13">
        <v>4460000</v>
      </c>
      <c r="J93" s="13">
        <v>4088000</v>
      </c>
      <c r="K93"/>
      <c r="L93"/>
      <c r="M93"/>
      <c r="N93"/>
      <c r="O93"/>
      <c r="P93" s="10"/>
      <c r="S93" s="25" t="s">
        <v>25</v>
      </c>
      <c r="T93" s="25">
        <v>4000672</v>
      </c>
    </row>
    <row r="94" spans="3:20" ht="11.25" customHeight="1" x14ac:dyDescent="0.2">
      <c r="C94" s="39">
        <v>6148</v>
      </c>
      <c r="D94" s="3" t="s">
        <v>159</v>
      </c>
      <c r="E94"/>
      <c r="F94" s="13">
        <v>22994000</v>
      </c>
      <c r="G94" s="56">
        <v>21062000</v>
      </c>
      <c r="H94" s="13">
        <v>19033000</v>
      </c>
      <c r="I94" s="13">
        <v>15803000</v>
      </c>
      <c r="J94" s="13">
        <v>14520000</v>
      </c>
      <c r="K94"/>
      <c r="L94"/>
      <c r="M94"/>
      <c r="N94"/>
      <c r="O94"/>
      <c r="P94" s="10"/>
      <c r="S94" s="25" t="s">
        <v>26</v>
      </c>
      <c r="T94" s="25">
        <v>4059402</v>
      </c>
    </row>
    <row r="95" spans="3:20" ht="11.25" customHeight="1" x14ac:dyDescent="0.2">
      <c r="C95" s="39">
        <v>18082</v>
      </c>
      <c r="D95" s="3" t="s">
        <v>160</v>
      </c>
      <c r="E95"/>
      <c r="F95" s="13">
        <v>3436000</v>
      </c>
      <c r="G95" s="56">
        <v>3191000</v>
      </c>
      <c r="H95" s="13">
        <v>3013000</v>
      </c>
      <c r="I95" s="13">
        <v>2973000</v>
      </c>
      <c r="J95" s="13">
        <v>2813000</v>
      </c>
      <c r="K95"/>
      <c r="L95"/>
      <c r="M95"/>
      <c r="N95"/>
      <c r="O95"/>
      <c r="P95" s="10"/>
      <c r="S95" s="25" t="s">
        <v>27</v>
      </c>
      <c r="T95" s="25">
        <v>4057080</v>
      </c>
    </row>
    <row r="96" spans="3:20" ht="11.25" customHeight="1" x14ac:dyDescent="0.2">
      <c r="C96" s="39">
        <v>845</v>
      </c>
      <c r="D96" s="3" t="s">
        <v>174</v>
      </c>
      <c r="E96"/>
      <c r="F96" s="13">
        <v>24808000</v>
      </c>
      <c r="G96" s="56">
        <v>22285000</v>
      </c>
      <c r="H96" s="13">
        <v>20528000</v>
      </c>
      <c r="I96" s="13">
        <v>17247000</v>
      </c>
      <c r="J96" s="13">
        <v>15791000</v>
      </c>
      <c r="K96"/>
      <c r="L96"/>
      <c r="M96"/>
      <c r="N96"/>
      <c r="O96"/>
      <c r="P96" s="10"/>
      <c r="S96" s="25" t="s">
        <v>28</v>
      </c>
      <c r="T96" s="25">
        <v>4057041</v>
      </c>
    </row>
    <row r="97" spans="3:20" ht="11.25" customHeight="1" x14ac:dyDescent="0.2">
      <c r="C97" s="39">
        <v>49691</v>
      </c>
      <c r="D97" s="32" t="s">
        <v>193</v>
      </c>
      <c r="E97"/>
      <c r="F97" s="13">
        <v>15612000</v>
      </c>
      <c r="G97" s="56">
        <v>14575000</v>
      </c>
      <c r="H97" s="13">
        <v>13239000</v>
      </c>
      <c r="I97" s="13">
        <v>12222000</v>
      </c>
      <c r="J97" s="13">
        <v>11455000</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15612000</v>
      </c>
      <c r="G99" s="97">
        <v>14575000</v>
      </c>
      <c r="H99" s="96">
        <v>13239000</v>
      </c>
      <c r="I99" s="96">
        <v>12222000</v>
      </c>
      <c r="J99" s="96">
        <v>11455000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40420000</v>
      </c>
      <c r="G101" s="56">
        <v>36860000</v>
      </c>
      <c r="H101" s="13">
        <v>33767000</v>
      </c>
      <c r="I101" s="13">
        <v>29469000</v>
      </c>
      <c r="J101" s="13">
        <v>27246000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2189000</v>
      </c>
      <c r="G104" s="56">
        <v>2848000</v>
      </c>
      <c r="H104" s="13">
        <v>3263000</v>
      </c>
      <c r="I104" s="13">
        <v>3122000</v>
      </c>
      <c r="J104" s="13">
        <v>3126000</v>
      </c>
      <c r="K104"/>
      <c r="L104"/>
      <c r="M104"/>
      <c r="N104"/>
      <c r="O104"/>
      <c r="P104" s="10"/>
      <c r="S104" s="25" t="s">
        <v>411</v>
      </c>
      <c r="T104" s="25">
        <v>4057043</v>
      </c>
    </row>
    <row r="105" spans="3:20" ht="11.25" customHeight="1" x14ac:dyDescent="0.2">
      <c r="C105" s="39">
        <v>4993</v>
      </c>
      <c r="D105" s="3" t="s">
        <v>169</v>
      </c>
      <c r="E105"/>
      <c r="F105" s="13">
        <v>-4287000</v>
      </c>
      <c r="G105" s="56">
        <v>-4740000</v>
      </c>
      <c r="H105" s="13">
        <v>-4343000</v>
      </c>
      <c r="I105" s="13">
        <v>-3986000</v>
      </c>
      <c r="J105" s="13">
        <v>-3296000</v>
      </c>
      <c r="K105"/>
      <c r="L105"/>
      <c r="M105"/>
      <c r="N105"/>
      <c r="O105"/>
      <c r="P105" s="10"/>
      <c r="S105" s="25" t="s">
        <v>262</v>
      </c>
      <c r="T105" s="25">
        <v>4057083</v>
      </c>
    </row>
    <row r="106" spans="3:20" ht="11.25" customHeight="1" x14ac:dyDescent="0.2">
      <c r="C106" s="39">
        <v>4992</v>
      </c>
      <c r="D106" s="3" t="s">
        <v>170</v>
      </c>
      <c r="E106"/>
      <c r="F106" s="13">
        <v>2135000</v>
      </c>
      <c r="G106" s="56">
        <v>1773000</v>
      </c>
      <c r="H106" s="13">
        <v>1181000</v>
      </c>
      <c r="I106" s="13">
        <v>928000</v>
      </c>
      <c r="J106" s="13">
        <v>168000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37000</v>
      </c>
      <c r="G108" s="56">
        <v>-119000</v>
      </c>
      <c r="H108" s="13">
        <v>101000</v>
      </c>
      <c r="I108" s="13">
        <v>64000</v>
      </c>
      <c r="J108" s="13">
        <v>-2000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2.8176841882396499</v>
      </c>
      <c r="G111" s="55">
        <v>2.7990565298254899</v>
      </c>
      <c r="H111" s="14">
        <v>2.8159257843466698</v>
      </c>
      <c r="I111" s="14">
        <v>2.8538693296745299</v>
      </c>
      <c r="J111" s="14">
        <v>2.73809627625316</v>
      </c>
      <c r="K111"/>
      <c r="L111"/>
      <c r="M111"/>
      <c r="N111"/>
      <c r="O111"/>
      <c r="P111" s="10"/>
      <c r="S111" s="25" t="s">
        <v>292</v>
      </c>
      <c r="T111" s="25">
        <v>4062444</v>
      </c>
    </row>
    <row r="112" spans="3:20" ht="11.25" customHeight="1" x14ac:dyDescent="0.2">
      <c r="C112" s="39">
        <v>284</v>
      </c>
      <c r="D112" s="3" t="s">
        <v>167</v>
      </c>
      <c r="E112"/>
      <c r="F112" s="14">
        <v>10.690050454762201</v>
      </c>
      <c r="G112" s="55">
        <v>10.836659248496399</v>
      </c>
      <c r="H112" s="14">
        <v>10.853035112179001</v>
      </c>
      <c r="I112" s="14">
        <v>10.683158775376199</v>
      </c>
      <c r="J112" s="14">
        <v>10.2338799258556</v>
      </c>
      <c r="K112"/>
      <c r="L112"/>
      <c r="M112"/>
      <c r="N112"/>
      <c r="O112"/>
      <c r="P112" s="10"/>
      <c r="S112" s="25" t="s">
        <v>36</v>
      </c>
      <c r="T112" s="25">
        <v>4057103</v>
      </c>
    </row>
    <row r="113" spans="2:20" ht="11.25" customHeight="1" x14ac:dyDescent="0.2">
      <c r="C113" s="39">
        <v>18791</v>
      </c>
      <c r="D113" s="76" t="s">
        <v>173</v>
      </c>
      <c r="E113" s="61"/>
      <c r="F113" s="100">
        <v>4.0571352357241297</v>
      </c>
      <c r="G113" s="101">
        <v>4.1297376859590997</v>
      </c>
      <c r="H113" s="100">
        <v>4.2494870107243798</v>
      </c>
      <c r="I113" s="100">
        <v>4.4602630706311501</v>
      </c>
      <c r="J113" s="100">
        <v>4.3313538518016701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634616DC-2C46-4619-B3BA-9C5861BFF175}">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408B-CF26-4B6E-9A2D-27CCC1F02817}">
  <sheetPr codeName="Sheet48">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110</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Southwestern Public Service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_xll.SNL.Clients.Office.Excel.Functions.SNLTable(1,'SPSCO (2)'!F20:G20,'SPSCO (2)'!C24:C35,'SPSCO (2)'!F21:G21,,"Options:Curr=USD,Mag=SNLstandard,ConvMethod=SNLrecommended")</f>
        <v>SNLTable</v>
      </c>
      <c r="D20" s="10"/>
      <c r="E20" s="10"/>
      <c r="F20" s="22">
        <f>VLOOKUP(V40,S:T,2,FALSE)</f>
        <v>4057027</v>
      </c>
      <c r="G20" s="51">
        <f>F20</f>
        <v>4057027</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380</v>
      </c>
      <c r="H24" s="129"/>
      <c r="I24"/>
      <c r="J24"/>
      <c r="K24"/>
      <c r="L24"/>
      <c r="M24"/>
      <c r="N24"/>
      <c r="O24"/>
      <c r="P24" s="10"/>
      <c r="V24" t="str">
        <f>SUBSTITUTE(Company_Name,"&amp;","&amp;amp;")</f>
        <v>Southwestern Public Service Company</v>
      </c>
    </row>
    <row r="25" spans="3:27" ht="11.25" customHeight="1" x14ac:dyDescent="0.2">
      <c r="C25" s="39">
        <v>44942</v>
      </c>
      <c r="D25" s="23" t="s">
        <v>127</v>
      </c>
      <c r="E25" s="10"/>
      <c r="F25" s="74" t="s">
        <v>285</v>
      </c>
      <c r="G25" s="75" t="s">
        <v>375</v>
      </c>
      <c r="H25" s="129"/>
      <c r="I25"/>
      <c r="J25"/>
      <c r="K25"/>
      <c r="L25"/>
      <c r="M25"/>
      <c r="N25"/>
      <c r="O25"/>
      <c r="P25" s="10"/>
    </row>
    <row r="26" spans="3:27" ht="11.25" customHeight="1" x14ac:dyDescent="0.2">
      <c r="C26" s="39">
        <v>44944</v>
      </c>
      <c r="D26" s="76" t="s">
        <v>126</v>
      </c>
      <c r="E26" s="61"/>
      <c r="F26" s="77">
        <v>40352</v>
      </c>
      <c r="G26" s="78">
        <v>43392</v>
      </c>
      <c r="H26" s="130"/>
      <c r="I26" s="10"/>
      <c r="J26"/>
      <c r="K26"/>
      <c r="L26"/>
      <c r="M26"/>
      <c r="N26" s="4"/>
      <c r="O26" s="4"/>
      <c r="P26" s="44"/>
      <c r="Q26" s="44"/>
    </row>
    <row r="27" spans="3:27" ht="11.25" customHeight="1" x14ac:dyDescent="0.2">
      <c r="C27" s="39">
        <v>44949</v>
      </c>
      <c r="D27" s="2" t="s">
        <v>131</v>
      </c>
      <c r="E27"/>
      <c r="F27" s="24" t="s">
        <v>379</v>
      </c>
      <c r="G27" s="52" t="s">
        <v>380</v>
      </c>
      <c r="H27" s="129"/>
      <c r="I27"/>
      <c r="J27"/>
      <c r="K27"/>
      <c r="L27"/>
      <c r="M27"/>
      <c r="N27"/>
      <c r="O27"/>
      <c r="P27" s="10"/>
    </row>
    <row r="28" spans="3:27" ht="11.25" customHeight="1" x14ac:dyDescent="0.2">
      <c r="C28" s="39">
        <v>44950</v>
      </c>
      <c r="D28" s="3" t="s">
        <v>127</v>
      </c>
      <c r="E28"/>
      <c r="F28" s="24" t="s">
        <v>285</v>
      </c>
      <c r="G28" s="52" t="s">
        <v>375</v>
      </c>
      <c r="H28" s="129"/>
      <c r="I28"/>
      <c r="J28"/>
      <c r="K28"/>
      <c r="L28"/>
      <c r="M28"/>
      <c r="N28"/>
      <c r="O28"/>
      <c r="P28" s="10"/>
    </row>
    <row r="29" spans="3:27" ht="11.25" customHeight="1" x14ac:dyDescent="0.2">
      <c r="C29" s="48">
        <v>44952</v>
      </c>
      <c r="D29" s="76" t="s">
        <v>126</v>
      </c>
      <c r="E29" s="61"/>
      <c r="F29" s="77">
        <v>40352</v>
      </c>
      <c r="G29" s="78">
        <v>43392</v>
      </c>
      <c r="H29" s="130"/>
      <c r="I29"/>
      <c r="J29"/>
      <c r="K29"/>
      <c r="L29"/>
      <c r="M29"/>
      <c r="N29"/>
      <c r="O29"/>
      <c r="P29" s="10"/>
    </row>
    <row r="30" spans="3:27" ht="11.25" customHeight="1" x14ac:dyDescent="0.2">
      <c r="C30" s="39">
        <v>44965</v>
      </c>
      <c r="D30" s="2" t="s">
        <v>132</v>
      </c>
      <c r="E30"/>
      <c r="F30" s="24" t="s">
        <v>390</v>
      </c>
      <c r="G30" s="52" t="s">
        <v>384</v>
      </c>
      <c r="H30" s="129"/>
      <c r="I30"/>
      <c r="J30"/>
      <c r="K30"/>
      <c r="L30"/>
      <c r="M30"/>
      <c r="N30"/>
      <c r="O30"/>
      <c r="P30" s="10"/>
      <c r="Q30" s="44"/>
      <c r="R30" s="4"/>
      <c r="S30" s="113" t="s">
        <v>214</v>
      </c>
    </row>
    <row r="31" spans="3:27" ht="11.25" customHeight="1" x14ac:dyDescent="0.2">
      <c r="C31" s="39">
        <v>44966</v>
      </c>
      <c r="D31" s="3" t="s">
        <v>127</v>
      </c>
      <c r="E31"/>
      <c r="F31" s="24" t="s">
        <v>285</v>
      </c>
      <c r="G31" s="52" t="s">
        <v>375</v>
      </c>
      <c r="H31" s="129"/>
      <c r="I31"/>
      <c r="J31"/>
      <c r="K31"/>
      <c r="L31"/>
      <c r="M31"/>
      <c r="N31"/>
      <c r="O31"/>
      <c r="P31" s="10"/>
      <c r="S31" s="2" t="s">
        <v>215</v>
      </c>
    </row>
    <row r="32" spans="3:27" ht="11.25" customHeight="1" x14ac:dyDescent="0.2">
      <c r="C32" s="39">
        <v>44968</v>
      </c>
      <c r="D32" s="76" t="s">
        <v>126</v>
      </c>
      <c r="E32" s="61"/>
      <c r="F32" s="77">
        <v>41319</v>
      </c>
      <c r="G32" s="78">
        <v>43392</v>
      </c>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383</v>
      </c>
      <c r="G34" s="52" t="s">
        <v>182</v>
      </c>
      <c r="H34" s="129"/>
      <c r="I34"/>
      <c r="J34"/>
      <c r="K34"/>
      <c r="L34"/>
      <c r="M34"/>
      <c r="N34"/>
      <c r="O34"/>
      <c r="P34" s="10"/>
    </row>
    <row r="35" spans="3:24" ht="11.25" customHeight="1" x14ac:dyDescent="0.2">
      <c r="C35" s="39">
        <v>44948</v>
      </c>
      <c r="D35" s="23" t="s">
        <v>126</v>
      </c>
      <c r="E35" s="10"/>
      <c r="F35" s="30">
        <v>38678</v>
      </c>
      <c r="G35" s="53">
        <v>43392</v>
      </c>
      <c r="H35" s="130"/>
      <c r="I35" s="10"/>
      <c r="J35"/>
      <c r="K35"/>
      <c r="L35"/>
      <c r="M35"/>
      <c r="N35"/>
      <c r="O35"/>
      <c r="P35" s="10"/>
    </row>
    <row r="36" spans="3:24" ht="11.25" hidden="1" customHeight="1" outlineLevel="1" x14ac:dyDescent="0.2">
      <c r="C36" s="12" t="str">
        <f>_xll.SNL.Clients.Office.Excel.Functions.SNLTable(1,'SPSCO (2)'!F36:J36,'SPSCO (2)'!C41:C113,'SPSCO (2)'!F37:J37,,"Options:Curr=USD,Mag=SNLstandard,ConvMethod=SNLrecommended")</f>
        <v>SNLTable</v>
      </c>
      <c r="E36"/>
      <c r="F36" s="11">
        <f>F20</f>
        <v>4057027</v>
      </c>
      <c r="G36" s="54">
        <f>F20</f>
        <v>4057027</v>
      </c>
      <c r="H36" s="11">
        <f>F20</f>
        <v>4057027</v>
      </c>
      <c r="I36" s="11">
        <f>F20</f>
        <v>4057027</v>
      </c>
      <c r="J36" s="11">
        <f>F20</f>
        <v>4057027</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Southwestern Public Service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49.302134646962202</v>
      </c>
      <c r="G42" s="55">
        <v>48.478612376892499</v>
      </c>
      <c r="H42" s="31">
        <v>49.507414526980597</v>
      </c>
      <c r="I42" s="14">
        <v>53.916296469488003</v>
      </c>
      <c r="J42" s="14">
        <v>53.792915897365503</v>
      </c>
      <c r="K42"/>
      <c r="L42"/>
      <c r="M42"/>
      <c r="N42"/>
      <c r="O42"/>
      <c r="P42" s="10"/>
      <c r="S42" s="25" t="s">
        <v>336</v>
      </c>
      <c r="T42" s="25">
        <v>4056935</v>
      </c>
      <c r="V42" s="8" t="str">
        <f>_xll.SNL.Clients.Office.Excel.Functions.SNLTable(1,'SPSCO (2)'!X42,'SPSCO (2)'!W48:W56,'SPSCO (2)'!X43,,"Options:Curr=USD,Mag=SNLstandard,ConvMethod=SNLrecommended")</f>
        <v>SNLTable</v>
      </c>
      <c r="W42" s="3"/>
      <c r="X42" s="7">
        <f>F36</f>
        <v>4057027</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50.697865353037798</v>
      </c>
      <c r="G44" s="55">
        <v>51.521387623107501</v>
      </c>
      <c r="H44" s="31">
        <v>50.492585473019403</v>
      </c>
      <c r="I44" s="14">
        <v>46.083703530511997</v>
      </c>
      <c r="J44" s="14">
        <v>46.207084102634497</v>
      </c>
      <c r="K44"/>
      <c r="L44"/>
      <c r="M44"/>
      <c r="N44"/>
      <c r="O44"/>
      <c r="P44" s="10"/>
      <c r="S44" s="25" t="s">
        <v>409</v>
      </c>
      <c r="T44" s="25">
        <v>4024697</v>
      </c>
      <c r="V44" s="3"/>
      <c r="W44" s="3"/>
      <c r="X44" s="7">
        <v>1</v>
      </c>
    </row>
    <row r="45" spans="3:24" ht="11.25" customHeight="1" x14ac:dyDescent="0.2">
      <c r="C45" s="39">
        <v>18861</v>
      </c>
      <c r="D45" s="3" t="s">
        <v>164</v>
      </c>
      <c r="E45"/>
      <c r="F45" s="14">
        <v>47.167487684729103</v>
      </c>
      <c r="G45" s="55">
        <v>47.434955166838201</v>
      </c>
      <c r="H45" s="31">
        <v>50.030893862419298</v>
      </c>
      <c r="I45" s="14">
        <v>45.190979233532403</v>
      </c>
      <c r="J45" s="14">
        <v>46.207084102634497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3.2105263157894699</v>
      </c>
      <c r="G47" s="55">
        <v>3.01680672268908</v>
      </c>
      <c r="H47" s="14">
        <v>3.4914400805639501</v>
      </c>
      <c r="I47" s="14">
        <v>3.6887573964497</v>
      </c>
      <c r="J47" s="14">
        <v>3.4893834147020302</v>
      </c>
      <c r="K47"/>
      <c r="L47"/>
      <c r="M47"/>
      <c r="N47"/>
      <c r="O47"/>
      <c r="P47" s="10"/>
      <c r="S47" s="25" t="s">
        <v>216</v>
      </c>
      <c r="T47" s="25">
        <v>4056955</v>
      </c>
      <c r="V47" s="3"/>
      <c r="W47" s="3"/>
      <c r="X47" s="7"/>
    </row>
    <row r="48" spans="3:24" ht="11.25" customHeight="1" x14ac:dyDescent="0.2">
      <c r="C48" s="39">
        <v>18778</v>
      </c>
      <c r="D48" s="3" t="s">
        <v>198</v>
      </c>
      <c r="E48"/>
      <c r="F48" s="14">
        <v>3.2105263157894699</v>
      </c>
      <c r="G48" s="55">
        <v>3.01680672268908</v>
      </c>
      <c r="H48" s="14">
        <v>3.4914400805639501</v>
      </c>
      <c r="I48" s="14">
        <v>3.6887573964497</v>
      </c>
      <c r="J48" s="14">
        <v>3.4893834147020302</v>
      </c>
      <c r="K48" s="4"/>
      <c r="L48" s="4"/>
      <c r="M48" s="4"/>
      <c r="N48" s="4"/>
      <c r="O48" s="4"/>
      <c r="P48" s="44"/>
      <c r="Q48" s="44"/>
      <c r="S48" s="25" t="s">
        <v>5</v>
      </c>
      <c r="T48" s="25">
        <v>4022309</v>
      </c>
      <c r="V48" s="17" t="s">
        <v>175</v>
      </c>
      <c r="W48" s="114">
        <v>7597</v>
      </c>
      <c r="X48" s="20">
        <v>137000</v>
      </c>
    </row>
    <row r="49" spans="3:28" ht="11.25" customHeight="1" x14ac:dyDescent="0.2">
      <c r="C49" s="39">
        <v>7270</v>
      </c>
      <c r="D49" s="3" t="s">
        <v>149</v>
      </c>
      <c r="E49"/>
      <c r="F49" s="14">
        <v>6.0178571428571397</v>
      </c>
      <c r="G49" s="55">
        <v>6.5523809523809504</v>
      </c>
      <c r="H49" s="14">
        <v>6.98735632183908</v>
      </c>
      <c r="I49" s="14">
        <v>7.1137566137566104</v>
      </c>
      <c r="J49" s="14">
        <v>6.21341018441787</v>
      </c>
      <c r="K49"/>
      <c r="L49"/>
      <c r="M49"/>
      <c r="N49"/>
      <c r="O49"/>
      <c r="P49" s="10"/>
      <c r="S49" s="25" t="s">
        <v>6</v>
      </c>
      <c r="T49" s="25">
        <v>4057038</v>
      </c>
      <c r="V49" s="17" t="s">
        <v>176</v>
      </c>
      <c r="W49" s="114">
        <v>7598</v>
      </c>
      <c r="X49" s="20">
        <v>0</v>
      </c>
    </row>
    <row r="50" spans="3:28" ht="11.25" customHeight="1" x14ac:dyDescent="0.2">
      <c r="C50" s="39">
        <v>11512</v>
      </c>
      <c r="D50" s="3" t="s">
        <v>199</v>
      </c>
      <c r="E50"/>
      <c r="F50" s="14">
        <v>6.0178571428571397</v>
      </c>
      <c r="G50" s="55">
        <v>6.5523809523809504</v>
      </c>
      <c r="H50" s="14">
        <v>6.98735632183908</v>
      </c>
      <c r="I50" s="14">
        <v>7.1137566137566104</v>
      </c>
      <c r="J50" s="14">
        <v>6.21341018441787</v>
      </c>
      <c r="K50"/>
      <c r="L50"/>
      <c r="M50"/>
      <c r="N50"/>
      <c r="O50"/>
      <c r="P50" s="10"/>
      <c r="S50" s="25" t="s">
        <v>270</v>
      </c>
      <c r="T50" s="25">
        <v>4135391</v>
      </c>
      <c r="V50" s="18" t="s">
        <v>177</v>
      </c>
      <c r="W50" s="115">
        <v>7599</v>
      </c>
      <c r="X50" s="20">
        <v>350000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0</v>
      </c>
    </row>
    <row r="52" spans="3:28" ht="11.25" customHeight="1" x14ac:dyDescent="0.2">
      <c r="C52" s="39">
        <v>18788</v>
      </c>
      <c r="D52" s="3" t="s">
        <v>211</v>
      </c>
      <c r="E52"/>
      <c r="F52" s="14">
        <v>5.2870919881305598</v>
      </c>
      <c r="G52" s="55">
        <v>4.6649164244186103</v>
      </c>
      <c r="H52" s="14">
        <v>4.6478039151176196</v>
      </c>
      <c r="I52" s="14">
        <v>3.6214891688359998</v>
      </c>
      <c r="J52" s="14">
        <v>3.5525673935200301</v>
      </c>
      <c r="K52"/>
      <c r="L52"/>
      <c r="M52"/>
      <c r="N52"/>
      <c r="O52"/>
      <c r="P52" s="10"/>
      <c r="S52" s="25" t="s">
        <v>7</v>
      </c>
      <c r="T52" s="25">
        <v>4007308</v>
      </c>
      <c r="V52" s="19" t="s">
        <v>179</v>
      </c>
      <c r="W52" s="114">
        <v>7601</v>
      </c>
      <c r="X52" s="20">
        <v>0</v>
      </c>
    </row>
    <row r="53" spans="3:28" ht="11.25" customHeight="1" x14ac:dyDescent="0.2">
      <c r="C53" s="39">
        <v>18794</v>
      </c>
      <c r="D53" s="3" t="s">
        <v>200</v>
      </c>
      <c r="E53"/>
      <c r="F53" s="14">
        <v>4.58928571428571</v>
      </c>
      <c r="G53" s="55">
        <v>5.4761904761904798</v>
      </c>
      <c r="H53" s="14">
        <v>6.92068965517241</v>
      </c>
      <c r="I53" s="14">
        <v>7.2156084656084696</v>
      </c>
      <c r="J53" s="14">
        <v>6.9248228178456097</v>
      </c>
      <c r="K53"/>
      <c r="L53"/>
      <c r="M53"/>
      <c r="N53"/>
      <c r="O53"/>
      <c r="P53" s="10"/>
      <c r="S53" s="25" t="s">
        <v>218</v>
      </c>
      <c r="T53" s="25">
        <v>4272394</v>
      </c>
      <c r="V53" s="17" t="s">
        <v>180</v>
      </c>
      <c r="W53" s="114">
        <v>7602</v>
      </c>
      <c r="X53" s="20">
        <v>2663000</v>
      </c>
    </row>
    <row r="54" spans="3:28" ht="11.25" customHeight="1" x14ac:dyDescent="0.2">
      <c r="C54" s="39">
        <v>18792</v>
      </c>
      <c r="D54" s="3" t="s">
        <v>201</v>
      </c>
      <c r="E54"/>
      <c r="F54" s="14">
        <v>11.3371685141013</v>
      </c>
      <c r="G54" s="55">
        <v>15.2361960920248</v>
      </c>
      <c r="H54" s="14">
        <v>18.7442486019679</v>
      </c>
      <c r="I54" s="14">
        <v>24.650385611537601</v>
      </c>
      <c r="J54" s="14">
        <v>27.0612574727704</v>
      </c>
      <c r="K54"/>
      <c r="L54"/>
      <c r="M54"/>
      <c r="N54"/>
      <c r="O54"/>
      <c r="P54" s="10"/>
      <c r="S54" s="25" t="s">
        <v>8</v>
      </c>
      <c r="T54" s="25">
        <v>4006321</v>
      </c>
      <c r="V54" s="26" t="s">
        <v>184</v>
      </c>
      <c r="W54" s="116"/>
      <c r="X54" s="20"/>
    </row>
    <row r="55" spans="3:28" ht="11.25" customHeight="1" x14ac:dyDescent="0.2">
      <c r="C55" s="39">
        <v>11576</v>
      </c>
      <c r="D55" s="3" t="s">
        <v>202</v>
      </c>
      <c r="E55"/>
      <c r="F55" s="14">
        <v>4.2053571428571397</v>
      </c>
      <c r="G55" s="55">
        <v>4.9428571428571404</v>
      </c>
      <c r="H55" s="14">
        <v>6.4344827586206899</v>
      </c>
      <c r="I55" s="14">
        <v>6.9034391534391499</v>
      </c>
      <c r="J55" s="14">
        <v>6.8189464310009997</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110</v>
      </c>
    </row>
    <row r="57" spans="3:28" ht="11.25" customHeight="1" x14ac:dyDescent="0.2">
      <c r="C57" s="39">
        <v>6419</v>
      </c>
      <c r="D57" s="3" t="s">
        <v>165</v>
      </c>
      <c r="E57"/>
      <c r="F57" s="14">
        <v>0.82654600301659098</v>
      </c>
      <c r="G57" s="55">
        <v>0.53491620111731797</v>
      </c>
      <c r="H57" s="14">
        <v>0.65806988352745399</v>
      </c>
      <c r="I57" s="14">
        <v>0.74855371900826495</v>
      </c>
      <c r="J57" s="14">
        <v>0.94812460719325498</v>
      </c>
      <c r="K57"/>
      <c r="L57"/>
      <c r="M57"/>
      <c r="N57"/>
      <c r="O57"/>
      <c r="P57" s="10"/>
      <c r="S57" s="25" t="s">
        <v>339</v>
      </c>
      <c r="T57" s="25">
        <v>4963960</v>
      </c>
    </row>
    <row r="58" spans="3:28" ht="11.25" customHeight="1" x14ac:dyDescent="0.2">
      <c r="C58" s="39">
        <v>4963</v>
      </c>
      <c r="D58" s="3" t="s">
        <v>203</v>
      </c>
      <c r="E58"/>
      <c r="F58" s="14">
        <v>1.0283097418817699</v>
      </c>
      <c r="G58" s="55">
        <v>1.0627653123104901</v>
      </c>
      <c r="H58" s="14">
        <v>1.0198994626451701</v>
      </c>
      <c r="I58" s="14">
        <v>0.85472679965307896</v>
      </c>
      <c r="J58" s="14">
        <v>0.858980840354437</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137000</v>
      </c>
      <c r="G61" s="56">
        <v>250000</v>
      </c>
      <c r="H61" s="13">
        <v>0</v>
      </c>
      <c r="I61" s="13">
        <v>42000</v>
      </c>
      <c r="J61" s="13">
        <v>0</v>
      </c>
      <c r="K61"/>
      <c r="L61"/>
      <c r="M61"/>
      <c r="N61"/>
      <c r="O61"/>
      <c r="P61" s="10"/>
      <c r="S61" s="25" t="s">
        <v>410</v>
      </c>
      <c r="T61" s="25">
        <v>4086899</v>
      </c>
      <c r="V61" s="28" t="s">
        <v>149</v>
      </c>
      <c r="X61" s="27">
        <f>IF(ISNUMBER(F49),F49,NA())</f>
        <v>6.0178571428571397</v>
      </c>
      <c r="Y61" s="27">
        <f>IF(ISNUMBER(G49),G49,NA())</f>
        <v>6.5523809523809504</v>
      </c>
      <c r="Z61" s="27">
        <f>IF(ISNUMBER(H49),H49,NA())</f>
        <v>6.98735632183908</v>
      </c>
      <c r="AA61" s="27">
        <f>IF(ISNUMBER(I49),I49,NA())</f>
        <v>7.1137566137566104</v>
      </c>
      <c r="AB61" s="27">
        <f>IF(ISNUMBER(J49),J49,NA())</f>
        <v>6.21341018441787</v>
      </c>
    </row>
    <row r="62" spans="3:28" ht="11.25" customHeight="1" x14ac:dyDescent="0.2">
      <c r="C62" s="39">
        <v>7598</v>
      </c>
      <c r="D62" s="3" t="s">
        <v>205</v>
      </c>
      <c r="E62"/>
      <c r="F62" s="13">
        <v>0</v>
      </c>
      <c r="G62" s="56">
        <v>0</v>
      </c>
      <c r="H62" s="13">
        <v>0</v>
      </c>
      <c r="I62" s="13">
        <v>0</v>
      </c>
      <c r="J62" s="13">
        <v>0</v>
      </c>
      <c r="K62"/>
      <c r="L62"/>
      <c r="M62"/>
      <c r="N62"/>
      <c r="O62"/>
      <c r="P62" s="10"/>
      <c r="S62" s="25" t="s">
        <v>11</v>
      </c>
      <c r="T62" s="25">
        <v>4056975</v>
      </c>
      <c r="V62" s="118" t="s">
        <v>188</v>
      </c>
    </row>
    <row r="63" spans="3:28" ht="11.25" customHeight="1" x14ac:dyDescent="0.2">
      <c r="C63" s="39">
        <v>7599</v>
      </c>
      <c r="D63" s="3" t="s">
        <v>206</v>
      </c>
      <c r="E63"/>
      <c r="F63" s="13">
        <v>350000</v>
      </c>
      <c r="G63" s="56">
        <v>0</v>
      </c>
      <c r="H63" s="13">
        <v>0</v>
      </c>
      <c r="I63" s="13">
        <v>0</v>
      </c>
      <c r="J63" s="13">
        <v>0</v>
      </c>
      <c r="K63"/>
      <c r="L63"/>
      <c r="M63"/>
      <c r="N63"/>
      <c r="O63"/>
      <c r="P63" s="10"/>
      <c r="S63" s="25" t="s">
        <v>271</v>
      </c>
      <c r="T63" s="25">
        <v>4098671</v>
      </c>
      <c r="V63" s="28" t="s">
        <v>189</v>
      </c>
    </row>
    <row r="64" spans="3:28" ht="11.25" customHeight="1" x14ac:dyDescent="0.2">
      <c r="C64" s="39">
        <v>7600</v>
      </c>
      <c r="D64" s="3" t="s">
        <v>207</v>
      </c>
      <c r="E64"/>
      <c r="F64" s="13">
        <v>0</v>
      </c>
      <c r="G64" s="56">
        <v>350000</v>
      </c>
      <c r="H64" s="13">
        <v>0</v>
      </c>
      <c r="I64" s="13">
        <v>0</v>
      </c>
      <c r="J64" s="13">
        <v>0</v>
      </c>
      <c r="K64"/>
      <c r="L64"/>
      <c r="M64"/>
      <c r="N64"/>
      <c r="O64"/>
      <c r="P64" s="10"/>
      <c r="S64" s="25" t="s">
        <v>396</v>
      </c>
      <c r="T64" s="25">
        <v>4545218</v>
      </c>
      <c r="V64" s="28" t="s">
        <v>190</v>
      </c>
    </row>
    <row r="65" spans="3:28" ht="11.25" customHeight="1" x14ac:dyDescent="0.2">
      <c r="C65" s="39">
        <v>7601</v>
      </c>
      <c r="D65" s="3" t="s">
        <v>208</v>
      </c>
      <c r="E65"/>
      <c r="F65" s="13">
        <v>0</v>
      </c>
      <c r="G65" s="56">
        <v>0</v>
      </c>
      <c r="H65" s="13">
        <v>350000</v>
      </c>
      <c r="I65" s="13">
        <v>0</v>
      </c>
      <c r="J65" s="13">
        <v>0</v>
      </c>
      <c r="K65"/>
      <c r="L65"/>
      <c r="M65"/>
      <c r="N65"/>
      <c r="O65"/>
      <c r="P65" s="10"/>
      <c r="S65" s="25" t="s">
        <v>219</v>
      </c>
      <c r="T65" s="25">
        <v>4057157</v>
      </c>
      <c r="V65" s="28" t="s">
        <v>165</v>
      </c>
      <c r="X65" s="27">
        <f>IF(ISNUMBER(F57),F57,NA())</f>
        <v>0.82654600301659098</v>
      </c>
      <c r="Y65" s="27">
        <f>IF(ISNUMBER(G57),G57,NA())</f>
        <v>0.53491620111731797</v>
      </c>
      <c r="Z65" s="27">
        <f>IF(ISNUMBER(H57),H57,NA())</f>
        <v>0.65806988352745399</v>
      </c>
      <c r="AA65" s="27">
        <f>IF(ISNUMBER(I57),I57,NA())</f>
        <v>0.74855371900826495</v>
      </c>
      <c r="AB65" s="27">
        <f>IF(ISNUMBER(J57),J57,NA())</f>
        <v>0.94812460719325498</v>
      </c>
    </row>
    <row r="66" spans="3:28" ht="11.25" customHeight="1" x14ac:dyDescent="0.2">
      <c r="C66" s="39">
        <v>7602</v>
      </c>
      <c r="D66" s="3" t="s">
        <v>209</v>
      </c>
      <c r="E66"/>
      <c r="F66" s="13">
        <v>2663000</v>
      </c>
      <c r="G66" s="56">
        <v>2414000</v>
      </c>
      <c r="H66" s="13">
        <v>2069700</v>
      </c>
      <c r="I66" s="13">
        <v>2126100</v>
      </c>
      <c r="J66" s="13">
        <v>1829941</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49.302134646962202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2465000</v>
      </c>
      <c r="G69" s="56">
        <v>1870000</v>
      </c>
      <c r="H69" s="13">
        <v>1825800</v>
      </c>
      <c r="I69" s="13">
        <v>1933200</v>
      </c>
      <c r="J69" s="13">
        <v>1918000</v>
      </c>
      <c r="K69" s="4"/>
      <c r="L69" s="4"/>
      <c r="M69" s="4"/>
      <c r="N69"/>
      <c r="O69"/>
      <c r="P69" s="10"/>
      <c r="S69" s="25" t="s">
        <v>341</v>
      </c>
      <c r="T69" s="25">
        <v>4057049</v>
      </c>
      <c r="V69" s="28" t="str">
        <f>"Total Debt -"</f>
        <v>Total Debt -</v>
      </c>
      <c r="X69" s="47">
        <f>F44</f>
        <v>50.697865353037798</v>
      </c>
    </row>
    <row r="70" spans="3:28" ht="11.25" customHeight="1" x14ac:dyDescent="0.2">
      <c r="C70" s="39">
        <v>18630</v>
      </c>
      <c r="D70" s="3" t="s">
        <v>136</v>
      </c>
      <c r="F70" s="13">
        <v>1432000</v>
      </c>
      <c r="G70" s="56">
        <v>835000</v>
      </c>
      <c r="H70" s="13">
        <v>875400</v>
      </c>
      <c r="I70" s="13">
        <v>1043500</v>
      </c>
      <c r="J70" s="13">
        <v>1055333</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5.2870919881305598</v>
      </c>
      <c r="Y71" s="27">
        <f>IF(ISNUMBER(G52),G52,NA())</f>
        <v>4.6649164244186103</v>
      </c>
      <c r="Z71" s="27">
        <f>IF(ISNUMBER(H52),H52,NA())</f>
        <v>4.6478039151176196</v>
      </c>
      <c r="AA71" s="27">
        <f>IF(ISNUMBER(I52),I52,NA())</f>
        <v>3.6214891688359998</v>
      </c>
      <c r="AB71" s="27">
        <f>IF(ISNUMBER(J52),J52,NA())</f>
        <v>3.5525673935200301</v>
      </c>
    </row>
    <row r="72" spans="3:28" ht="11.25" customHeight="1" x14ac:dyDescent="0.2">
      <c r="C72" s="39">
        <v>18632</v>
      </c>
      <c r="D72" s="3" t="s">
        <v>138</v>
      </c>
      <c r="E72" s="5"/>
      <c r="F72" s="13">
        <v>271000</v>
      </c>
      <c r="G72" s="56">
        <v>275000</v>
      </c>
      <c r="H72" s="13">
        <v>285300</v>
      </c>
      <c r="I72" s="13">
        <v>282700</v>
      </c>
      <c r="J72" s="13">
        <v>285400</v>
      </c>
      <c r="K72"/>
      <c r="L72"/>
      <c r="M72"/>
      <c r="N72"/>
      <c r="O72"/>
      <c r="P72" s="10"/>
      <c r="S72" s="25" t="s">
        <v>272</v>
      </c>
      <c r="T72" s="25">
        <v>4082886</v>
      </c>
    </row>
    <row r="73" spans="3:28" ht="11.25" customHeight="1" x14ac:dyDescent="0.2">
      <c r="C73" s="39">
        <v>18636</v>
      </c>
      <c r="D73" s="3" t="s">
        <v>139</v>
      </c>
      <c r="F73" s="13">
        <v>300000</v>
      </c>
      <c r="G73" s="56">
        <v>295000</v>
      </c>
      <c r="H73" s="13">
        <v>229900</v>
      </c>
      <c r="I73" s="13">
        <v>209600</v>
      </c>
      <c r="J73" s="13">
        <v>193915</v>
      </c>
      <c r="K73"/>
      <c r="L73"/>
      <c r="M73"/>
      <c r="N73"/>
      <c r="O73"/>
      <c r="P73" s="10"/>
      <c r="S73" s="25" t="s">
        <v>397</v>
      </c>
      <c r="T73" s="25">
        <v>4235589</v>
      </c>
    </row>
    <row r="74" spans="3:28" ht="11.25" customHeight="1" x14ac:dyDescent="0.2">
      <c r="C74" s="39">
        <v>18635</v>
      </c>
      <c r="D74" s="3" t="s">
        <v>140</v>
      </c>
      <c r="F74" s="13">
        <v>17000</v>
      </c>
      <c r="G74" s="56">
        <v>16000</v>
      </c>
      <c r="H74" s="13">
        <v>16600</v>
      </c>
      <c r="I74" s="13">
        <v>17700</v>
      </c>
      <c r="J74" s="13">
        <v>15525</v>
      </c>
      <c r="K74"/>
      <c r="L74"/>
      <c r="M74"/>
      <c r="N74"/>
      <c r="O74"/>
      <c r="P74" s="10"/>
      <c r="S74" s="25" t="s">
        <v>289</v>
      </c>
      <c r="T74" s="25">
        <v>4304864</v>
      </c>
    </row>
    <row r="75" spans="3:28" ht="11.25" customHeight="1" x14ac:dyDescent="0.2">
      <c r="C75" s="39">
        <v>18634</v>
      </c>
      <c r="D75" s="3" t="s">
        <v>141</v>
      </c>
      <c r="F75" s="13">
        <v>2099000</v>
      </c>
      <c r="G75" s="56">
        <v>1511000</v>
      </c>
      <c r="H75" s="13">
        <v>1479100</v>
      </c>
      <c r="I75" s="13">
        <v>1621500</v>
      </c>
      <c r="J75" s="13">
        <v>1617100</v>
      </c>
      <c r="K75"/>
      <c r="L75"/>
      <c r="M75"/>
      <c r="N75"/>
      <c r="O75"/>
      <c r="P75" s="10"/>
      <c r="S75" s="25" t="s">
        <v>16</v>
      </c>
      <c r="T75" s="25">
        <v>4056958</v>
      </c>
    </row>
    <row r="76" spans="3:28" ht="11.25" customHeight="1" x14ac:dyDescent="0.2">
      <c r="C76" s="39">
        <v>6200</v>
      </c>
      <c r="D76" s="3" t="s">
        <v>142</v>
      </c>
      <c r="F76" s="13">
        <v>674000</v>
      </c>
      <c r="G76" s="56">
        <v>688000</v>
      </c>
      <c r="H76" s="13">
        <v>607900</v>
      </c>
      <c r="I76" s="13">
        <v>537800</v>
      </c>
      <c r="J76" s="13">
        <v>502348</v>
      </c>
      <c r="K76"/>
      <c r="L76"/>
      <c r="M76"/>
      <c r="N76"/>
      <c r="O76"/>
      <c r="P76" s="10"/>
      <c r="S76" s="25" t="s">
        <v>313</v>
      </c>
      <c r="T76" s="25">
        <v>4246977</v>
      </c>
    </row>
    <row r="77" spans="3:28" ht="11.25" customHeight="1" x14ac:dyDescent="0.2">
      <c r="C77" s="39">
        <v>28017</v>
      </c>
      <c r="D77" s="3" t="s">
        <v>151</v>
      </c>
      <c r="E77"/>
      <c r="F77" s="13">
        <v>674000</v>
      </c>
      <c r="G77" s="56">
        <v>688000</v>
      </c>
      <c r="H77" s="13">
        <v>607900</v>
      </c>
      <c r="I77" s="13">
        <v>537800</v>
      </c>
      <c r="J77" s="13">
        <v>502348</v>
      </c>
      <c r="K77"/>
      <c r="L77"/>
      <c r="M77"/>
      <c r="N77"/>
      <c r="O77"/>
      <c r="P77" s="10"/>
      <c r="S77" s="25" t="s">
        <v>273</v>
      </c>
      <c r="T77" s="25">
        <v>4142320</v>
      </c>
    </row>
    <row r="78" spans="3:28" ht="11.25" customHeight="1" x14ac:dyDescent="0.2">
      <c r="C78" s="39">
        <v>4424</v>
      </c>
      <c r="D78" s="3" t="s">
        <v>143</v>
      </c>
      <c r="F78" s="13">
        <v>259000</v>
      </c>
      <c r="G78" s="56">
        <v>285000</v>
      </c>
      <c r="H78" s="13">
        <v>288700</v>
      </c>
      <c r="I78" s="13">
        <v>252200</v>
      </c>
      <c r="J78" s="13">
        <v>227629</v>
      </c>
      <c r="K78"/>
      <c r="L78"/>
      <c r="M78"/>
      <c r="N78"/>
      <c r="O78"/>
      <c r="P78" s="10"/>
      <c r="S78" s="25" t="s">
        <v>274</v>
      </c>
      <c r="T78" s="25">
        <v>4237697</v>
      </c>
    </row>
    <row r="79" spans="3:28" ht="11.25" customHeight="1" x14ac:dyDescent="0.2">
      <c r="C79" s="39">
        <v>4427</v>
      </c>
      <c r="D79" s="3" t="s">
        <v>144</v>
      </c>
      <c r="F79" s="13">
        <v>-59000</v>
      </c>
      <c r="G79" s="56">
        <v>-10000</v>
      </c>
      <c r="H79" s="13">
        <v>25600</v>
      </c>
      <c r="I79" s="13">
        <v>38900</v>
      </c>
      <c r="J79" s="13">
        <v>68416</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318000</v>
      </c>
      <c r="G81" s="93">
        <v>295000</v>
      </c>
      <c r="H81" s="92">
        <v>263100</v>
      </c>
      <c r="I81" s="92">
        <v>213300</v>
      </c>
      <c r="J81" s="92">
        <v>159213</v>
      </c>
      <c r="K81"/>
      <c r="L81"/>
      <c r="M81"/>
      <c r="N81"/>
      <c r="O81"/>
      <c r="P81" s="10"/>
      <c r="S81" s="25" t="s">
        <v>276</v>
      </c>
      <c r="T81" s="25">
        <v>4276419</v>
      </c>
    </row>
    <row r="82" spans="3:20" ht="11.25" customHeight="1" x14ac:dyDescent="0.2">
      <c r="C82" s="39">
        <v>833</v>
      </c>
      <c r="D82" s="94" t="s">
        <v>147</v>
      </c>
      <c r="E82" s="95"/>
      <c r="F82" s="96">
        <v>318000</v>
      </c>
      <c r="G82" s="97">
        <v>295000</v>
      </c>
      <c r="H82" s="96">
        <v>263100</v>
      </c>
      <c r="I82" s="96">
        <v>213300</v>
      </c>
      <c r="J82" s="96">
        <v>159213</v>
      </c>
      <c r="K82"/>
      <c r="L82"/>
      <c r="M82"/>
      <c r="N82"/>
      <c r="O82"/>
      <c r="P82" s="10"/>
      <c r="S82" s="25" t="s">
        <v>17</v>
      </c>
      <c r="T82" s="25">
        <v>4057059</v>
      </c>
    </row>
    <row r="83" spans="3:20" ht="11.25" customHeight="1" x14ac:dyDescent="0.2">
      <c r="C83" s="39">
        <v>47814</v>
      </c>
      <c r="D83" s="32" t="s">
        <v>191</v>
      </c>
      <c r="F83" s="13">
        <v>0</v>
      </c>
      <c r="G83" s="56">
        <v>0</v>
      </c>
      <c r="H83" s="13">
        <v>0</v>
      </c>
      <c r="I83" s="13">
        <v>0</v>
      </c>
      <c r="J83" s="13">
        <v>0</v>
      </c>
      <c r="K83" s="16"/>
      <c r="L83"/>
      <c r="M83"/>
      <c r="N83"/>
      <c r="O83"/>
      <c r="P83" s="10"/>
      <c r="S83" s="25" t="s">
        <v>18</v>
      </c>
      <c r="T83" s="25">
        <v>4057141</v>
      </c>
    </row>
    <row r="84" spans="3:20" ht="11.25" customHeight="1" x14ac:dyDescent="0.2">
      <c r="C84" s="39">
        <v>47813</v>
      </c>
      <c r="D84" s="29" t="s">
        <v>192</v>
      </c>
      <c r="E84"/>
      <c r="F84" s="13">
        <v>318000</v>
      </c>
      <c r="G84" s="56">
        <v>295000</v>
      </c>
      <c r="H84" s="13">
        <v>263100</v>
      </c>
      <c r="I84" s="13">
        <v>213300</v>
      </c>
      <c r="J84" s="13">
        <v>159213</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548000</v>
      </c>
      <c r="G87" s="56">
        <v>383000</v>
      </c>
      <c r="H87" s="13">
        <v>316400</v>
      </c>
      <c r="I87" s="13">
        <v>362300</v>
      </c>
      <c r="J87" s="13">
        <v>399772</v>
      </c>
      <c r="K87"/>
      <c r="L87"/>
      <c r="M87"/>
      <c r="N87"/>
      <c r="O87"/>
      <c r="P87" s="10"/>
      <c r="S87" s="25" t="s">
        <v>21</v>
      </c>
      <c r="T87" s="25">
        <v>4057039</v>
      </c>
    </row>
    <row r="88" spans="3:20" ht="11.25" customHeight="1" x14ac:dyDescent="0.2">
      <c r="C88" s="39">
        <v>18807</v>
      </c>
      <c r="D88" s="3" t="s">
        <v>153</v>
      </c>
      <c r="E88"/>
      <c r="F88" s="13">
        <v>8301000</v>
      </c>
      <c r="G88" s="56">
        <v>8095000</v>
      </c>
      <c r="H88" s="13">
        <v>7154000</v>
      </c>
      <c r="I88" s="13">
        <v>5946400</v>
      </c>
      <c r="J88" s="13">
        <v>5095609</v>
      </c>
      <c r="K88"/>
      <c r="L88"/>
      <c r="M88"/>
      <c r="N88"/>
      <c r="O88"/>
      <c r="P88" s="10"/>
      <c r="S88" s="25" t="s">
        <v>22</v>
      </c>
      <c r="T88" s="25">
        <v>4057113</v>
      </c>
    </row>
    <row r="89" spans="3:20" ht="11.25" customHeight="1" x14ac:dyDescent="0.2">
      <c r="C89" s="39">
        <v>18851</v>
      </c>
      <c r="D89" s="3" t="s">
        <v>154</v>
      </c>
      <c r="E89"/>
      <c r="F89" s="13">
        <v>6000</v>
      </c>
      <c r="G89" s="56">
        <v>9000</v>
      </c>
      <c r="H89" s="13">
        <v>12600</v>
      </c>
      <c r="I89" s="13">
        <v>15800</v>
      </c>
      <c r="J89" s="13">
        <v>18954</v>
      </c>
      <c r="K89"/>
      <c r="L89"/>
      <c r="M89"/>
      <c r="N89"/>
      <c r="O89"/>
      <c r="P89" s="10"/>
      <c r="S89" s="25" t="s">
        <v>342</v>
      </c>
      <c r="T89" s="25">
        <v>4393379</v>
      </c>
    </row>
    <row r="90" spans="3:20" ht="11.25" customHeight="1" x14ac:dyDescent="0.2">
      <c r="C90" s="39">
        <v>18823</v>
      </c>
      <c r="D90" s="3" t="s">
        <v>155</v>
      </c>
      <c r="E90"/>
      <c r="F90" s="13" t="s">
        <v>320</v>
      </c>
      <c r="G90" s="56" t="s">
        <v>320</v>
      </c>
      <c r="H90" s="13" t="s">
        <v>320</v>
      </c>
      <c r="I90" s="13" t="s">
        <v>320</v>
      </c>
      <c r="J90" s="13" t="s">
        <v>320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9262000</v>
      </c>
      <c r="G92" s="97">
        <v>8859000</v>
      </c>
      <c r="H92" s="96">
        <v>7850900</v>
      </c>
      <c r="I92" s="96">
        <v>6695800</v>
      </c>
      <c r="J92" s="96">
        <v>5888544</v>
      </c>
      <c r="K92"/>
      <c r="L92"/>
      <c r="M92"/>
      <c r="N92"/>
      <c r="O92"/>
      <c r="P92" s="10"/>
      <c r="S92" s="25" t="s">
        <v>24</v>
      </c>
      <c r="T92" s="25">
        <v>4004172</v>
      </c>
    </row>
    <row r="93" spans="3:20" ht="11.25" customHeight="1" x14ac:dyDescent="0.2">
      <c r="C93" s="39">
        <v>6361</v>
      </c>
      <c r="D93" s="3" t="s">
        <v>158</v>
      </c>
      <c r="E93"/>
      <c r="F93" s="13">
        <v>663000</v>
      </c>
      <c r="G93" s="56">
        <v>716000</v>
      </c>
      <c r="H93" s="13">
        <v>480800</v>
      </c>
      <c r="I93" s="13">
        <v>484000</v>
      </c>
      <c r="J93" s="13">
        <v>421645</v>
      </c>
      <c r="K93"/>
      <c r="L93"/>
      <c r="M93"/>
      <c r="N93"/>
      <c r="O93"/>
      <c r="P93" s="10"/>
      <c r="S93" s="25" t="s">
        <v>25</v>
      </c>
      <c r="T93" s="25">
        <v>4000672</v>
      </c>
    </row>
    <row r="94" spans="3:20" ht="11.25" customHeight="1" x14ac:dyDescent="0.2">
      <c r="C94" s="39">
        <v>6148</v>
      </c>
      <c r="D94" s="3" t="s">
        <v>159</v>
      </c>
      <c r="E94"/>
      <c r="F94" s="13">
        <v>3447000</v>
      </c>
      <c r="G94" s="56">
        <v>3227000</v>
      </c>
      <c r="H94" s="13">
        <v>2915000</v>
      </c>
      <c r="I94" s="13">
        <v>2126100</v>
      </c>
      <c r="J94" s="13">
        <v>1829941</v>
      </c>
      <c r="K94"/>
      <c r="L94"/>
      <c r="M94"/>
      <c r="N94"/>
      <c r="O94"/>
      <c r="P94" s="10"/>
      <c r="S94" s="25" t="s">
        <v>26</v>
      </c>
      <c r="T94" s="25">
        <v>4059402</v>
      </c>
    </row>
    <row r="95" spans="3:20" ht="11.25" customHeight="1" x14ac:dyDescent="0.2">
      <c r="C95" s="39">
        <v>18082</v>
      </c>
      <c r="D95" s="3" t="s">
        <v>160</v>
      </c>
      <c r="E95"/>
      <c r="F95" s="13">
        <v>124000</v>
      </c>
      <c r="G95" s="56">
        <v>124000</v>
      </c>
      <c r="H95" s="13">
        <v>86700</v>
      </c>
      <c r="I95" s="13">
        <v>40300</v>
      </c>
      <c r="J95" s="13">
        <v>36910</v>
      </c>
      <c r="K95"/>
      <c r="L95"/>
      <c r="M95"/>
      <c r="N95"/>
      <c r="O95"/>
      <c r="P95" s="10"/>
      <c r="S95" s="25" t="s">
        <v>27</v>
      </c>
      <c r="T95" s="25">
        <v>4057080</v>
      </c>
    </row>
    <row r="96" spans="3:20" ht="11.25" customHeight="1" x14ac:dyDescent="0.2">
      <c r="C96" s="39">
        <v>845</v>
      </c>
      <c r="D96" s="3" t="s">
        <v>174</v>
      </c>
      <c r="E96"/>
      <c r="F96" s="13">
        <v>3705000</v>
      </c>
      <c r="G96" s="56">
        <v>3505000</v>
      </c>
      <c r="H96" s="13">
        <v>2941900</v>
      </c>
      <c r="I96" s="13">
        <v>2168100</v>
      </c>
      <c r="J96" s="13">
        <v>1829941</v>
      </c>
      <c r="K96"/>
      <c r="L96"/>
      <c r="M96"/>
      <c r="N96"/>
      <c r="O96"/>
      <c r="P96" s="10"/>
      <c r="S96" s="25" t="s">
        <v>28</v>
      </c>
      <c r="T96" s="25">
        <v>4057041</v>
      </c>
    </row>
    <row r="97" spans="3:20" ht="11.25" customHeight="1" x14ac:dyDescent="0.2">
      <c r="C97" s="39">
        <v>49691</v>
      </c>
      <c r="D97" s="32" t="s">
        <v>193</v>
      </c>
      <c r="E97"/>
      <c r="F97" s="13">
        <v>3603000</v>
      </c>
      <c r="G97" s="56">
        <v>3298000</v>
      </c>
      <c r="H97" s="13">
        <v>2884500</v>
      </c>
      <c r="I97" s="13">
        <v>2536600</v>
      </c>
      <c r="J97" s="13">
        <v>2130363</v>
      </c>
      <c r="K97"/>
      <c r="L97"/>
      <c r="M97"/>
      <c r="N97"/>
      <c r="O97"/>
      <c r="P97" s="10"/>
      <c r="S97" s="25" t="s">
        <v>432</v>
      </c>
      <c r="T97" s="25">
        <v>4072145</v>
      </c>
    </row>
    <row r="98" spans="3:20" ht="11.25" customHeight="1" x14ac:dyDescent="0.2">
      <c r="C98" s="48">
        <v>47772</v>
      </c>
      <c r="D98" s="99" t="s">
        <v>194</v>
      </c>
      <c r="E98" s="10"/>
      <c r="F98" s="92">
        <v>0</v>
      </c>
      <c r="G98" s="93">
        <v>0</v>
      </c>
      <c r="H98" s="92">
        <v>0</v>
      </c>
      <c r="I98" s="92">
        <v>0</v>
      </c>
      <c r="J98" s="92">
        <v>0</v>
      </c>
      <c r="K98"/>
      <c r="L98"/>
      <c r="M98"/>
      <c r="N98"/>
      <c r="O98"/>
      <c r="P98" s="10"/>
      <c r="S98" s="25" t="s">
        <v>29</v>
      </c>
      <c r="T98" s="25">
        <v>4057081</v>
      </c>
    </row>
    <row r="99" spans="3:20" ht="11.25" customHeight="1" x14ac:dyDescent="0.2">
      <c r="C99" s="39">
        <v>3800</v>
      </c>
      <c r="D99" s="94" t="s">
        <v>161</v>
      </c>
      <c r="E99" s="95"/>
      <c r="F99" s="96">
        <v>3603000</v>
      </c>
      <c r="G99" s="97">
        <v>3298000</v>
      </c>
      <c r="H99" s="96">
        <v>2884500</v>
      </c>
      <c r="I99" s="96">
        <v>2536600</v>
      </c>
      <c r="J99" s="96">
        <v>2130363</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7308000</v>
      </c>
      <c r="G101" s="56">
        <v>6803000</v>
      </c>
      <c r="H101" s="13">
        <v>5826400</v>
      </c>
      <c r="I101" s="13">
        <v>4704700</v>
      </c>
      <c r="J101" s="13">
        <v>3960304</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359000</v>
      </c>
      <c r="G104" s="56">
        <v>414000</v>
      </c>
      <c r="H104" s="13">
        <v>472800</v>
      </c>
      <c r="I104" s="13">
        <v>446300</v>
      </c>
      <c r="J104" s="13">
        <v>470456</v>
      </c>
      <c r="K104"/>
      <c r="L104"/>
      <c r="M104"/>
      <c r="N104"/>
      <c r="O104"/>
      <c r="P104" s="10"/>
      <c r="S104" s="25" t="s">
        <v>411</v>
      </c>
      <c r="T104" s="25">
        <v>4057043</v>
      </c>
    </row>
    <row r="105" spans="3:20" ht="11.25" customHeight="1" x14ac:dyDescent="0.2">
      <c r="C105" s="39">
        <v>4993</v>
      </c>
      <c r="D105" s="3" t="s">
        <v>169</v>
      </c>
      <c r="E105"/>
      <c r="F105" s="13">
        <v>-580000</v>
      </c>
      <c r="G105" s="56">
        <v>-1142000</v>
      </c>
      <c r="H105" s="13">
        <v>-844400</v>
      </c>
      <c r="I105" s="13">
        <v>-955900</v>
      </c>
      <c r="J105" s="13">
        <v>-616048</v>
      </c>
      <c r="K105"/>
      <c r="L105"/>
      <c r="M105"/>
      <c r="N105"/>
      <c r="O105"/>
      <c r="P105" s="10"/>
      <c r="S105" s="25" t="s">
        <v>262</v>
      </c>
      <c r="T105" s="25">
        <v>4057083</v>
      </c>
    </row>
    <row r="106" spans="3:20" ht="11.25" customHeight="1" x14ac:dyDescent="0.2">
      <c r="C106" s="39">
        <v>4992</v>
      </c>
      <c r="D106" s="3" t="s">
        <v>170</v>
      </c>
      <c r="E106"/>
      <c r="F106" s="13">
        <v>216000</v>
      </c>
      <c r="G106" s="56">
        <v>718000</v>
      </c>
      <c r="H106" s="13">
        <v>343800</v>
      </c>
      <c r="I106" s="13">
        <v>542800</v>
      </c>
      <c r="J106" s="13">
        <v>155619</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-5000</v>
      </c>
      <c r="G108" s="56">
        <v>-10000</v>
      </c>
      <c r="H108" s="13">
        <v>-27800</v>
      </c>
      <c r="I108" s="13">
        <v>33200</v>
      </c>
      <c r="J108" s="13">
        <v>10027</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3.4735591692950498</v>
      </c>
      <c r="G111" s="55">
        <v>3.50930933520893</v>
      </c>
      <c r="H111" s="14">
        <v>3.4777263917597301</v>
      </c>
      <c r="I111" s="14">
        <v>3.4706678330475298</v>
      </c>
      <c r="J111" s="14">
        <v>2.8419680405108001</v>
      </c>
      <c r="K111"/>
      <c r="L111"/>
      <c r="M111"/>
      <c r="N111"/>
      <c r="O111"/>
      <c r="P111" s="10"/>
      <c r="S111" s="25" t="s">
        <v>292</v>
      </c>
      <c r="T111" s="25">
        <v>4062444</v>
      </c>
    </row>
    <row r="112" spans="3:20" ht="11.25" customHeight="1" x14ac:dyDescent="0.2">
      <c r="C112" s="39">
        <v>284</v>
      </c>
      <c r="D112" s="3" t="s">
        <v>167</v>
      </c>
      <c r="E112"/>
      <c r="F112" s="14">
        <v>8.9191179048487204</v>
      </c>
      <c r="G112" s="55">
        <v>9.3835112622015497</v>
      </c>
      <c r="H112" s="14">
        <v>9.5502125748095494</v>
      </c>
      <c r="I112" s="14">
        <v>9.4761942550961091</v>
      </c>
      <c r="J112" s="14">
        <v>7.9435163317421997</v>
      </c>
      <c r="K112"/>
      <c r="L112"/>
      <c r="M112"/>
      <c r="N112"/>
      <c r="O112"/>
      <c r="P112" s="10"/>
      <c r="S112" s="25" t="s">
        <v>36</v>
      </c>
      <c r="T112" s="25">
        <v>4057103</v>
      </c>
    </row>
    <row r="113" spans="2:20" ht="11.25" customHeight="1" x14ac:dyDescent="0.2">
      <c r="C113" s="39">
        <v>18791</v>
      </c>
      <c r="D113" s="76" t="s">
        <v>173</v>
      </c>
      <c r="E113" s="61"/>
      <c r="F113" s="100">
        <v>4.4607318826603102</v>
      </c>
      <c r="G113" s="101">
        <v>4.6432745316391904</v>
      </c>
      <c r="H113" s="100">
        <v>4.7147897183177498</v>
      </c>
      <c r="I113" s="100">
        <v>5.08033684562528</v>
      </c>
      <c r="J113" s="100">
        <v>4.2020470638350202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12DB79F2-1CFD-467B-90F3-72B876D7D13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11EC-8C8B-4379-8997-8521B620910C}">
  <sheetPr codeName="Sheet47">
    <outlinePr summaryRight="0"/>
    <pageSetUpPr autoPageBreaks="0"/>
  </sheetPr>
  <dimension ref="A1:AB460"/>
  <sheetViews>
    <sheetView showGridLines="0" zoomScaleNormal="100" workbookViewId="0">
      <selection activeCell="G12" sqref="G12"/>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109</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Southwestern Electric Power Company</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_xll.SNL.Clients.Office.Excel.Functions.SNLTable(1,SWEPCO!F20:G20,SWEPCO!C24:C35,SWEPCO!F21:G21,,"Options:Curr=USD,Mag=SNLstandard,ConvMethod=SNLrecommended")</f>
        <v>SNLTable</v>
      </c>
      <c r="D20" s="10"/>
      <c r="E20" s="10"/>
      <c r="F20" s="22">
        <f>VLOOKUP(V40,S:T,2,FALSE)</f>
        <v>4057026</v>
      </c>
      <c r="G20" s="51">
        <f>F20</f>
        <v>4057026</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380</v>
      </c>
      <c r="H24" s="129"/>
      <c r="I24"/>
      <c r="J24"/>
      <c r="K24"/>
      <c r="L24"/>
      <c r="M24"/>
      <c r="N24"/>
      <c r="O24"/>
      <c r="P24" s="10"/>
      <c r="V24" t="str">
        <f>SUBSTITUTE(Company_Name,"&amp;","&amp;amp;")</f>
        <v>Southwestern Electric Power Company</v>
      </c>
    </row>
    <row r="25" spans="3:27" ht="11.25" customHeight="1" x14ac:dyDescent="0.2">
      <c r="C25" s="39">
        <v>44942</v>
      </c>
      <c r="D25" s="23" t="s">
        <v>127</v>
      </c>
      <c r="E25" s="10"/>
      <c r="F25" s="74" t="s">
        <v>374</v>
      </c>
      <c r="G25" s="75" t="s">
        <v>182</v>
      </c>
      <c r="H25" s="129"/>
      <c r="I25"/>
      <c r="J25"/>
      <c r="K25"/>
      <c r="L25"/>
      <c r="M25"/>
      <c r="N25"/>
      <c r="O25"/>
      <c r="P25" s="10"/>
    </row>
    <row r="26" spans="3:27" ht="11.25" customHeight="1" x14ac:dyDescent="0.2">
      <c r="C26" s="39">
        <v>44944</v>
      </c>
      <c r="D26" s="76" t="s">
        <v>126</v>
      </c>
      <c r="E26" s="61"/>
      <c r="F26" s="77">
        <v>44314</v>
      </c>
      <c r="G26" s="78">
        <v>43370</v>
      </c>
      <c r="H26" s="130"/>
      <c r="I26" s="10"/>
      <c r="J26"/>
      <c r="K26"/>
      <c r="L26"/>
      <c r="M26"/>
      <c r="N26" s="4"/>
      <c r="O26" s="4"/>
      <c r="P26" s="44"/>
      <c r="Q26" s="44"/>
    </row>
    <row r="27" spans="3:27" ht="11.25" customHeight="1" x14ac:dyDescent="0.2">
      <c r="C27" s="39">
        <v>44949</v>
      </c>
      <c r="D27" s="2" t="s">
        <v>131</v>
      </c>
      <c r="E27"/>
      <c r="F27" s="24" t="s">
        <v>379</v>
      </c>
      <c r="G27" s="52" t="s">
        <v>380</v>
      </c>
      <c r="H27" s="129"/>
      <c r="I27"/>
      <c r="J27"/>
      <c r="K27"/>
      <c r="L27"/>
      <c r="M27"/>
      <c r="N27"/>
      <c r="O27"/>
      <c r="P27" s="10"/>
    </row>
    <row r="28" spans="3:27" ht="11.25" customHeight="1" x14ac:dyDescent="0.2">
      <c r="C28" s="39">
        <v>44950</v>
      </c>
      <c r="D28" s="3" t="s">
        <v>127</v>
      </c>
      <c r="E28"/>
      <c r="F28" s="24" t="s">
        <v>285</v>
      </c>
      <c r="G28" s="52" t="s">
        <v>182</v>
      </c>
      <c r="H28" s="129"/>
      <c r="I28"/>
      <c r="J28"/>
      <c r="K28"/>
      <c r="L28"/>
      <c r="M28"/>
      <c r="N28"/>
      <c r="O28"/>
      <c r="P28" s="10"/>
    </row>
    <row r="29" spans="3:27" ht="11.25" customHeight="1" x14ac:dyDescent="0.2">
      <c r="C29" s="48">
        <v>44952</v>
      </c>
      <c r="D29" s="76" t="s">
        <v>126</v>
      </c>
      <c r="E29" s="61"/>
      <c r="F29" s="77">
        <v>42768</v>
      </c>
      <c r="G29" s="78">
        <v>43370</v>
      </c>
      <c r="H29" s="130"/>
      <c r="I29"/>
      <c r="J29"/>
      <c r="K29"/>
      <c r="L29"/>
      <c r="M29"/>
      <c r="N29"/>
      <c r="O29"/>
      <c r="P29" s="10"/>
    </row>
    <row r="30" spans="3:27" ht="11.25" customHeight="1" x14ac:dyDescent="0.2">
      <c r="C30" s="39">
        <v>44965</v>
      </c>
      <c r="D30" s="2" t="s">
        <v>132</v>
      </c>
      <c r="E30"/>
      <c r="F30" s="24" t="s">
        <v>379</v>
      </c>
      <c r="G30" s="52" t="s">
        <v>374</v>
      </c>
      <c r="H30" s="129"/>
      <c r="I30"/>
      <c r="J30"/>
      <c r="K30"/>
      <c r="L30"/>
      <c r="M30"/>
      <c r="N30"/>
      <c r="O30"/>
      <c r="P30" s="10"/>
      <c r="Q30" s="44"/>
      <c r="R30" s="4"/>
      <c r="S30" s="113" t="s">
        <v>214</v>
      </c>
    </row>
    <row r="31" spans="3:27" ht="11.25" customHeight="1" x14ac:dyDescent="0.2">
      <c r="C31" s="39">
        <v>44966</v>
      </c>
      <c r="D31" s="3" t="s">
        <v>127</v>
      </c>
      <c r="E31"/>
      <c r="F31" s="24" t="s">
        <v>383</v>
      </c>
      <c r="G31" s="52" t="s">
        <v>376</v>
      </c>
      <c r="H31" s="129"/>
      <c r="I31"/>
      <c r="J31"/>
      <c r="K31"/>
      <c r="L31"/>
      <c r="M31"/>
      <c r="N31"/>
      <c r="O31"/>
      <c r="P31" s="10"/>
      <c r="S31" s="2" t="s">
        <v>215</v>
      </c>
    </row>
    <row r="32" spans="3:27" ht="11.25" customHeight="1" x14ac:dyDescent="0.2">
      <c r="C32" s="39">
        <v>44968</v>
      </c>
      <c r="D32" s="76" t="s">
        <v>126</v>
      </c>
      <c r="E32" s="61"/>
      <c r="F32" s="77">
        <v>39988</v>
      </c>
      <c r="G32" s="78">
        <v>39326</v>
      </c>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_xll.SNL.Clients.Office.Excel.Functions.SNLTable(1,SWEPCO!F36:J36,SWEPCO!C41:C113,SWEPCO!F37:J37,,"Options:Curr=USD,Mag=SNLstandard,ConvMethod=SNLrecommended")</f>
        <v>SNLTable</v>
      </c>
      <c r="E36"/>
      <c r="F36" s="11">
        <f>F20</f>
        <v>4057026</v>
      </c>
      <c r="G36" s="54">
        <f>F20</f>
        <v>4057026</v>
      </c>
      <c r="H36" s="11">
        <f>F20</f>
        <v>4057026</v>
      </c>
      <c r="I36" s="11">
        <f>F20</f>
        <v>4057026</v>
      </c>
      <c r="J36" s="11">
        <f>F20</f>
        <v>4057026</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Southwestern Electric Power Company</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47.150662375570697</v>
      </c>
      <c r="G42" s="55">
        <v>47.479660097631502</v>
      </c>
      <c r="H42" s="31">
        <v>46.276807554468398</v>
      </c>
      <c r="I42" s="14">
        <v>45.489017250186599</v>
      </c>
      <c r="J42" s="14">
        <v>45.739956202288099</v>
      </c>
      <c r="K42"/>
      <c r="L42"/>
      <c r="M42"/>
      <c r="N42"/>
      <c r="O42"/>
      <c r="P42" s="10"/>
      <c r="S42" s="25" t="s">
        <v>336</v>
      </c>
      <c r="T42" s="25">
        <v>4056935</v>
      </c>
      <c r="V42" s="8" t="str">
        <f>_xll.SNL.Clients.Office.Excel.Functions.SNLTable(1,SWEPCO!X42,SWEPCO!W48:W56,SWEPCO!X43,,"Options:Curr=USD,Mag=SNLstandard,ConvMethod=SNLrecommended")</f>
        <v>SNLTable</v>
      </c>
      <c r="W42" s="3"/>
      <c r="X42" s="7">
        <f>F36</f>
        <v>4057026</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52.850834518374398</v>
      </c>
      <c r="G44" s="55">
        <v>52.491412041222198</v>
      </c>
      <c r="H44" s="31">
        <v>53.711815234086103</v>
      </c>
      <c r="I44" s="14">
        <v>54.505088608589702</v>
      </c>
      <c r="J44" s="14">
        <v>54.268230285913098</v>
      </c>
      <c r="K44"/>
      <c r="L44"/>
      <c r="M44"/>
      <c r="N44"/>
      <c r="O44"/>
      <c r="P44" s="10"/>
      <c r="S44" s="25" t="s">
        <v>409</v>
      </c>
      <c r="T44" s="25">
        <v>4024697</v>
      </c>
      <c r="V44" s="3"/>
      <c r="W44" s="3"/>
      <c r="X44" s="7">
        <v>1</v>
      </c>
    </row>
    <row r="45" spans="3:24" ht="11.25" customHeight="1" x14ac:dyDescent="0.2">
      <c r="C45" s="39">
        <v>18861</v>
      </c>
      <c r="D45" s="3" t="s">
        <v>164</v>
      </c>
      <c r="E45"/>
      <c r="F45" s="14">
        <v>52.475114138163299</v>
      </c>
      <c r="G45" s="55">
        <v>47.349484722473299</v>
      </c>
      <c r="H45" s="31">
        <v>49.608434306084902</v>
      </c>
      <c r="I45" s="14">
        <v>53.131753703485401</v>
      </c>
      <c r="J45" s="14">
        <v>51.083686375637001</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2.6338246702870398</v>
      </c>
      <c r="G47" s="55">
        <v>2.3733660130718999</v>
      </c>
      <c r="H47" s="14">
        <v>2.0771730300568598</v>
      </c>
      <c r="I47" s="14">
        <v>2.0926902788244202</v>
      </c>
      <c r="J47" s="14">
        <v>2.4223107569721098</v>
      </c>
      <c r="K47"/>
      <c r="L47"/>
      <c r="M47"/>
      <c r="N47"/>
      <c r="O47"/>
      <c r="P47" s="10"/>
      <c r="S47" s="25" t="s">
        <v>216</v>
      </c>
      <c r="T47" s="25">
        <v>4056955</v>
      </c>
      <c r="V47" s="3"/>
      <c r="W47" s="3"/>
      <c r="X47" s="7"/>
    </row>
    <row r="48" spans="3:24" ht="11.25" customHeight="1" x14ac:dyDescent="0.2">
      <c r="C48" s="39">
        <v>18778</v>
      </c>
      <c r="D48" s="3" t="s">
        <v>198</v>
      </c>
      <c r="E48"/>
      <c r="F48" s="14">
        <v>2.6338246702870398</v>
      </c>
      <c r="G48" s="55">
        <v>2.3733660130718999</v>
      </c>
      <c r="H48" s="14">
        <v>2.0771730300568598</v>
      </c>
      <c r="I48" s="14">
        <v>2.0926902788244202</v>
      </c>
      <c r="J48" s="14">
        <v>2.4223107569721098</v>
      </c>
      <c r="K48" s="4"/>
      <c r="L48" s="4"/>
      <c r="M48" s="4"/>
      <c r="N48" s="4"/>
      <c r="O48" s="4"/>
      <c r="P48" s="44"/>
      <c r="Q48" s="44"/>
      <c r="S48" s="25" t="s">
        <v>5</v>
      </c>
      <c r="T48" s="25">
        <v>4022309</v>
      </c>
      <c r="V48" s="17" t="s">
        <v>175</v>
      </c>
      <c r="W48" s="114">
        <v>7597</v>
      </c>
      <c r="X48" s="20">
        <v>17000</v>
      </c>
    </row>
    <row r="49" spans="3:28" ht="11.25" customHeight="1" x14ac:dyDescent="0.2">
      <c r="C49" s="39">
        <v>7270</v>
      </c>
      <c r="D49" s="3" t="s">
        <v>149</v>
      </c>
      <c r="E49"/>
      <c r="F49" s="14">
        <v>5.2613185067513903</v>
      </c>
      <c r="G49" s="55">
        <v>4.9308016877637098</v>
      </c>
      <c r="H49" s="14">
        <v>4.4139378673383698</v>
      </c>
      <c r="I49" s="14">
        <v>4.2220484753713796</v>
      </c>
      <c r="J49" s="14">
        <v>4.2658022690437596</v>
      </c>
      <c r="K49"/>
      <c r="L49"/>
      <c r="M49"/>
      <c r="N49"/>
      <c r="O49"/>
      <c r="P49" s="10"/>
      <c r="S49" s="25" t="s">
        <v>6</v>
      </c>
      <c r="T49" s="25">
        <v>4057038</v>
      </c>
      <c r="V49" s="17" t="s">
        <v>176</v>
      </c>
      <c r="W49" s="114">
        <v>7598</v>
      </c>
      <c r="X49" s="20">
        <v>18000</v>
      </c>
    </row>
    <row r="50" spans="3:28" ht="11.25" customHeight="1" x14ac:dyDescent="0.2">
      <c r="C50" s="39">
        <v>11512</v>
      </c>
      <c r="D50" s="3" t="s">
        <v>199</v>
      </c>
      <c r="E50"/>
      <c r="F50" s="14">
        <v>5.3534551231135801</v>
      </c>
      <c r="G50" s="55">
        <v>4.9308016877637098</v>
      </c>
      <c r="H50" s="14">
        <v>4.4139378673383698</v>
      </c>
      <c r="I50" s="14">
        <v>4.2220484753713796</v>
      </c>
      <c r="J50" s="14">
        <v>4.5380875202593201</v>
      </c>
      <c r="K50"/>
      <c r="L50"/>
      <c r="M50"/>
      <c r="N50"/>
      <c r="O50"/>
      <c r="P50" s="10"/>
      <c r="S50" s="25" t="s">
        <v>270</v>
      </c>
      <c r="T50" s="25">
        <v>4135391</v>
      </c>
      <c r="V50" s="18" t="s">
        <v>177</v>
      </c>
      <c r="W50" s="115">
        <v>7599</v>
      </c>
      <c r="X50" s="20">
        <v>47100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11800</v>
      </c>
    </row>
    <row r="52" spans="3:28" ht="11.25" customHeight="1" x14ac:dyDescent="0.2">
      <c r="C52" s="39">
        <v>18788</v>
      </c>
      <c r="D52" s="3" t="s">
        <v>211</v>
      </c>
      <c r="E52"/>
      <c r="F52" s="14">
        <v>4.9743357487922699</v>
      </c>
      <c r="G52" s="55">
        <v>4.8808189286325501</v>
      </c>
      <c r="H52" s="14">
        <v>5.3278010272018301</v>
      </c>
      <c r="I52" s="14">
        <v>5.2437962962963001</v>
      </c>
      <c r="J52" s="14">
        <v>5.0031344984802404</v>
      </c>
      <c r="K52"/>
      <c r="L52"/>
      <c r="M52"/>
      <c r="N52"/>
      <c r="O52"/>
      <c r="P52" s="10"/>
      <c r="S52" s="25" t="s">
        <v>7</v>
      </c>
      <c r="T52" s="25">
        <v>4007308</v>
      </c>
      <c r="V52" s="19" t="s">
        <v>179</v>
      </c>
      <c r="W52" s="114">
        <v>7601</v>
      </c>
      <c r="X52" s="20">
        <v>908500</v>
      </c>
    </row>
    <row r="53" spans="3:28" ht="11.25" customHeight="1" x14ac:dyDescent="0.2">
      <c r="C53" s="39">
        <v>18794</v>
      </c>
      <c r="D53" s="3" t="s">
        <v>200</v>
      </c>
      <c r="E53"/>
      <c r="F53" s="14">
        <v>0.62509928514694202</v>
      </c>
      <c r="G53" s="55">
        <v>4.6725738396624497</v>
      </c>
      <c r="H53" s="14">
        <v>4.5575146935348503</v>
      </c>
      <c r="I53" s="14">
        <v>4.2627052384675501</v>
      </c>
      <c r="J53" s="14">
        <v>4.6377633711507302</v>
      </c>
      <c r="K53"/>
      <c r="L53"/>
      <c r="M53"/>
      <c r="N53"/>
      <c r="O53"/>
      <c r="P53" s="10"/>
      <c r="S53" s="25" t="s">
        <v>218</v>
      </c>
      <c r="T53" s="25">
        <v>4272394</v>
      </c>
      <c r="V53" s="17" t="s">
        <v>180</v>
      </c>
      <c r="W53" s="114">
        <v>7602</v>
      </c>
      <c r="X53" s="20">
        <v>2475300</v>
      </c>
    </row>
    <row r="54" spans="3:28" ht="11.25" customHeight="1" x14ac:dyDescent="0.2">
      <c r="C54" s="39">
        <v>18792</v>
      </c>
      <c r="D54" s="3" t="s">
        <v>201</v>
      </c>
      <c r="E54"/>
      <c r="F54" s="14">
        <v>-1.31107738998483</v>
      </c>
      <c r="G54" s="55">
        <v>15.393449017966301</v>
      </c>
      <c r="H54" s="14">
        <v>15.227656137031101</v>
      </c>
      <c r="I54" s="14">
        <v>14.779368919181399</v>
      </c>
      <c r="J54" s="14">
        <v>17.056176788867202</v>
      </c>
      <c r="K54"/>
      <c r="L54"/>
      <c r="M54"/>
      <c r="N54"/>
      <c r="O54"/>
      <c r="P54" s="10"/>
      <c r="S54" s="25" t="s">
        <v>8</v>
      </c>
      <c r="T54" s="25">
        <v>4006321</v>
      </c>
      <c r="V54" s="26" t="s">
        <v>184</v>
      </c>
      <c r="W54" s="116"/>
      <c r="X54" s="20"/>
    </row>
    <row r="55" spans="3:28" ht="11.25" customHeight="1" x14ac:dyDescent="0.2">
      <c r="C55" s="39">
        <v>11576</v>
      </c>
      <c r="D55" s="3" t="s">
        <v>202</v>
      </c>
      <c r="E55"/>
      <c r="F55" s="14">
        <v>1.76886417791898</v>
      </c>
      <c r="G55" s="55">
        <v>4.0067510548523204</v>
      </c>
      <c r="H55" s="14">
        <v>3.85306465155332</v>
      </c>
      <c r="I55" s="14">
        <v>4.9468334636434701</v>
      </c>
      <c r="J55" s="14">
        <v>4.6037277147487803</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109</v>
      </c>
    </row>
    <row r="57" spans="3:28" ht="11.25" customHeight="1" x14ac:dyDescent="0.2">
      <c r="C57" s="39">
        <v>6419</v>
      </c>
      <c r="D57" s="3" t="s">
        <v>165</v>
      </c>
      <c r="E57"/>
      <c r="F57" s="14">
        <v>1.24095043623538</v>
      </c>
      <c r="G57" s="55">
        <v>0.56050288108957602</v>
      </c>
      <c r="H57" s="14">
        <v>0.52482584852527003</v>
      </c>
      <c r="I57" s="14">
        <v>0.80814973679079705</v>
      </c>
      <c r="J57" s="14">
        <v>0.63548279318409595</v>
      </c>
      <c r="K57"/>
      <c r="L57"/>
      <c r="M57"/>
      <c r="N57"/>
      <c r="O57"/>
      <c r="P57" s="10"/>
      <c r="S57" s="25" t="s">
        <v>339</v>
      </c>
      <c r="T57" s="25">
        <v>4963960</v>
      </c>
    </row>
    <row r="58" spans="3:28" ht="11.25" customHeight="1" x14ac:dyDescent="0.2">
      <c r="C58" s="39">
        <v>4963</v>
      </c>
      <c r="D58" s="3" t="s">
        <v>203</v>
      </c>
      <c r="E58"/>
      <c r="F58" s="14">
        <v>1.1209283129087599</v>
      </c>
      <c r="G58" s="55">
        <v>1.1048825969478999</v>
      </c>
      <c r="H58" s="14">
        <v>1.16037851788128</v>
      </c>
      <c r="I58" s="14">
        <v>1.1980480221109</v>
      </c>
      <c r="J58" s="14">
        <v>1.1866636831505899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17000</v>
      </c>
      <c r="G61" s="56">
        <v>276500</v>
      </c>
      <c r="H61" s="13">
        <v>209900</v>
      </c>
      <c r="I61" s="13">
        <v>69900</v>
      </c>
      <c r="J61" s="13">
        <v>155600</v>
      </c>
      <c r="K61"/>
      <c r="L61"/>
      <c r="M61"/>
      <c r="N61"/>
      <c r="O61"/>
      <c r="P61" s="10"/>
      <c r="S61" s="25" t="s">
        <v>410</v>
      </c>
      <c r="T61" s="25">
        <v>4086899</v>
      </c>
      <c r="V61" s="28" t="s">
        <v>149</v>
      </c>
      <c r="X61" s="27">
        <f>IF(ISNUMBER(F49),F49,NA())</f>
        <v>5.2613185067513903</v>
      </c>
      <c r="Y61" s="27">
        <f>IF(ISNUMBER(G49),G49,NA())</f>
        <v>4.9308016877637098</v>
      </c>
      <c r="Z61" s="27">
        <f>IF(ISNUMBER(H49),H49,NA())</f>
        <v>4.4139378673383698</v>
      </c>
      <c r="AA61" s="27">
        <f>IF(ISNUMBER(I49),I49,NA())</f>
        <v>4.2220484753713796</v>
      </c>
      <c r="AB61" s="27">
        <f>IF(ISNUMBER(J49),J49,NA())</f>
        <v>4.2658022690437596</v>
      </c>
    </row>
    <row r="62" spans="3:28" ht="11.25" customHeight="1" x14ac:dyDescent="0.2">
      <c r="C62" s="39">
        <v>7598</v>
      </c>
      <c r="D62" s="3" t="s">
        <v>205</v>
      </c>
      <c r="E62"/>
      <c r="F62" s="13">
        <v>18000</v>
      </c>
      <c r="G62" s="56">
        <v>293000</v>
      </c>
      <c r="H62" s="13">
        <v>18100</v>
      </c>
      <c r="I62" s="13">
        <v>132700</v>
      </c>
      <c r="J62" s="13">
        <v>469900</v>
      </c>
      <c r="K62"/>
      <c r="L62"/>
      <c r="M62"/>
      <c r="N62"/>
      <c r="O62"/>
      <c r="P62" s="10"/>
      <c r="S62" s="25" t="s">
        <v>11</v>
      </c>
      <c r="T62" s="25">
        <v>4056975</v>
      </c>
      <c r="V62" s="118" t="s">
        <v>188</v>
      </c>
    </row>
    <row r="63" spans="3:28" ht="11.25" customHeight="1" x14ac:dyDescent="0.2">
      <c r="C63" s="39">
        <v>7599</v>
      </c>
      <c r="D63" s="3" t="s">
        <v>206</v>
      </c>
      <c r="E63"/>
      <c r="F63" s="13">
        <v>47100</v>
      </c>
      <c r="G63" s="56">
        <v>17100</v>
      </c>
      <c r="H63" s="13">
        <v>291800</v>
      </c>
      <c r="I63" s="13">
        <v>16700</v>
      </c>
      <c r="J63" s="13">
        <v>129600</v>
      </c>
      <c r="K63"/>
      <c r="L63"/>
      <c r="M63"/>
      <c r="N63"/>
      <c r="O63"/>
      <c r="P63" s="10"/>
      <c r="S63" s="25" t="s">
        <v>271</v>
      </c>
      <c r="T63" s="25">
        <v>4098671</v>
      </c>
      <c r="V63" s="28" t="s">
        <v>189</v>
      </c>
    </row>
    <row r="64" spans="3:28" ht="11.25" customHeight="1" x14ac:dyDescent="0.2">
      <c r="C64" s="39">
        <v>7600</v>
      </c>
      <c r="D64" s="3" t="s">
        <v>207</v>
      </c>
      <c r="E64"/>
      <c r="F64" s="13">
        <v>11800</v>
      </c>
      <c r="G64" s="56">
        <v>46500</v>
      </c>
      <c r="H64" s="13">
        <v>16000</v>
      </c>
      <c r="I64" s="13">
        <v>290600</v>
      </c>
      <c r="J64" s="13">
        <v>13700</v>
      </c>
      <c r="K64"/>
      <c r="L64"/>
      <c r="M64"/>
      <c r="N64"/>
      <c r="O64"/>
      <c r="P64" s="10"/>
      <c r="S64" s="25" t="s">
        <v>396</v>
      </c>
      <c r="T64" s="25">
        <v>4545218</v>
      </c>
      <c r="V64" s="28" t="s">
        <v>190</v>
      </c>
    </row>
    <row r="65" spans="3:28" ht="11.25" customHeight="1" x14ac:dyDescent="0.2">
      <c r="C65" s="39">
        <v>7601</v>
      </c>
      <c r="D65" s="3" t="s">
        <v>208</v>
      </c>
      <c r="E65"/>
      <c r="F65" s="13">
        <v>908500</v>
      </c>
      <c r="G65" s="56">
        <v>11900</v>
      </c>
      <c r="H65" s="13">
        <v>45400</v>
      </c>
      <c r="I65" s="13">
        <v>14800</v>
      </c>
      <c r="J65" s="13">
        <v>287600</v>
      </c>
      <c r="K65"/>
      <c r="L65"/>
      <c r="M65"/>
      <c r="N65"/>
      <c r="O65"/>
      <c r="P65" s="10"/>
      <c r="S65" s="25" t="s">
        <v>219</v>
      </c>
      <c r="T65" s="25">
        <v>4057157</v>
      </c>
      <c r="V65" s="28" t="s">
        <v>165</v>
      </c>
      <c r="X65" s="27">
        <f>IF(ISNUMBER(F57),F57,NA())</f>
        <v>1.24095043623538</v>
      </c>
      <c r="Y65" s="27">
        <f>IF(ISNUMBER(G57),G57,NA())</f>
        <v>0.56050288108957602</v>
      </c>
      <c r="Z65" s="27">
        <f>IF(ISNUMBER(H57),H57,NA())</f>
        <v>0.52482584852527003</v>
      </c>
      <c r="AA65" s="27">
        <f>IF(ISNUMBER(I57),I57,NA())</f>
        <v>0.80814973679079705</v>
      </c>
      <c r="AB65" s="27">
        <f>IF(ISNUMBER(J57),J57,NA())</f>
        <v>0.63548279318409595</v>
      </c>
    </row>
    <row r="66" spans="3:28" ht="11.25" customHeight="1" x14ac:dyDescent="0.2">
      <c r="C66" s="39">
        <v>7602</v>
      </c>
      <c r="D66" s="3" t="s">
        <v>209</v>
      </c>
      <c r="E66"/>
      <c r="F66" s="13">
        <v>2475300</v>
      </c>
      <c r="G66" s="56">
        <v>2231300</v>
      </c>
      <c r="H66" s="13">
        <v>2210200</v>
      </c>
      <c r="I66" s="13">
        <v>2249500</v>
      </c>
      <c r="J66" s="13">
        <v>1595200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47.150662375570697</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2131800</v>
      </c>
      <c r="G69" s="56">
        <v>1738500</v>
      </c>
      <c r="H69" s="13">
        <v>1750900</v>
      </c>
      <c r="I69" s="13">
        <v>1821900</v>
      </c>
      <c r="J69" s="13">
        <v>1779900</v>
      </c>
      <c r="K69" s="4"/>
      <c r="L69" s="4"/>
      <c r="M69" s="4"/>
      <c r="N69"/>
      <c r="O69"/>
      <c r="P69" s="10"/>
      <c r="S69" s="25" t="s">
        <v>341</v>
      </c>
      <c r="T69" s="25">
        <v>4057049</v>
      </c>
      <c r="V69" s="28" t="str">
        <f>"Total Debt -"</f>
        <v>Total Debt -</v>
      </c>
      <c r="X69" s="47">
        <f>F44</f>
        <v>52.850834518374398</v>
      </c>
    </row>
    <row r="70" spans="3:28" ht="11.25" customHeight="1" x14ac:dyDescent="0.2">
      <c r="C70" s="39">
        <v>18630</v>
      </c>
      <c r="D70" s="3" t="s">
        <v>136</v>
      </c>
      <c r="F70" s="13">
        <v>871000</v>
      </c>
      <c r="G70" s="56">
        <v>604500</v>
      </c>
      <c r="H70" s="13">
        <v>652300</v>
      </c>
      <c r="I70" s="13">
        <v>679400</v>
      </c>
      <c r="J70" s="13">
        <v>664800</v>
      </c>
      <c r="K70"/>
      <c r="L70"/>
      <c r="M70"/>
      <c r="N70"/>
      <c r="O70"/>
      <c r="P70" s="10"/>
      <c r="S70" s="25" t="s">
        <v>14</v>
      </c>
      <c r="T70" s="25">
        <v>4010420</v>
      </c>
      <c r="V70" s="118" t="s">
        <v>212</v>
      </c>
    </row>
    <row r="71" spans="3:28" ht="11.25" customHeight="1" x14ac:dyDescent="0.2">
      <c r="C71" s="39">
        <v>18631</v>
      </c>
      <c r="D71" s="3" t="s">
        <v>137</v>
      </c>
      <c r="F71" s="13">
        <v>0</v>
      </c>
      <c r="G71" s="56">
        <v>0</v>
      </c>
      <c r="H71" s="13">
        <v>0</v>
      </c>
      <c r="I71" s="13">
        <v>0</v>
      </c>
      <c r="J71" s="13">
        <v>0</v>
      </c>
      <c r="K71"/>
      <c r="L71"/>
      <c r="M71"/>
      <c r="N71"/>
      <c r="O71"/>
      <c r="P71" s="10"/>
      <c r="S71" s="25" t="s">
        <v>15</v>
      </c>
      <c r="T71" s="25">
        <v>4065694</v>
      </c>
      <c r="V71" s="28" t="s">
        <v>211</v>
      </c>
      <c r="X71" s="27">
        <f>IF(ISNUMBER(F52),F52,NA())</f>
        <v>4.9743357487922699</v>
      </c>
      <c r="Y71" s="27">
        <f>IF(ISNUMBER(G52),G52,NA())</f>
        <v>4.8808189286325501</v>
      </c>
      <c r="Z71" s="27">
        <f>IF(ISNUMBER(H52),H52,NA())</f>
        <v>5.3278010272018301</v>
      </c>
      <c r="AA71" s="27">
        <f>IF(ISNUMBER(I52),I52,NA())</f>
        <v>5.2437962962963001</v>
      </c>
      <c r="AB71" s="27">
        <f>IF(ISNUMBER(J52),J52,NA())</f>
        <v>5.0031344984802404</v>
      </c>
    </row>
    <row r="72" spans="3:28" ht="11.25" customHeight="1" x14ac:dyDescent="0.2">
      <c r="C72" s="39">
        <v>18632</v>
      </c>
      <c r="D72" s="3" t="s">
        <v>138</v>
      </c>
      <c r="E72" s="5"/>
      <c r="F72" s="13">
        <v>497000</v>
      </c>
      <c r="G72" s="56">
        <v>468000</v>
      </c>
      <c r="H72" s="13">
        <v>493600</v>
      </c>
      <c r="I72" s="13">
        <v>525700</v>
      </c>
      <c r="J72" s="13">
        <v>461800</v>
      </c>
      <c r="K72"/>
      <c r="L72"/>
      <c r="M72"/>
      <c r="N72"/>
      <c r="O72"/>
      <c r="P72" s="10"/>
      <c r="S72" s="25" t="s">
        <v>272</v>
      </c>
      <c r="T72" s="25">
        <v>4082886</v>
      </c>
    </row>
    <row r="73" spans="3:28" ht="11.25" customHeight="1" x14ac:dyDescent="0.2">
      <c r="C73" s="39">
        <v>18636</v>
      </c>
      <c r="D73" s="3" t="s">
        <v>139</v>
      </c>
      <c r="F73" s="13">
        <v>295000</v>
      </c>
      <c r="G73" s="56">
        <v>272700</v>
      </c>
      <c r="H73" s="13">
        <v>249100</v>
      </c>
      <c r="I73" s="13">
        <v>239500</v>
      </c>
      <c r="J73" s="13">
        <v>217400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1780700</v>
      </c>
      <c r="G75" s="56">
        <v>1448000</v>
      </c>
      <c r="H75" s="13">
        <v>1495200</v>
      </c>
      <c r="I75" s="13">
        <v>1544200</v>
      </c>
      <c r="J75" s="13">
        <v>1442300</v>
      </c>
      <c r="K75"/>
      <c r="L75"/>
      <c r="M75"/>
      <c r="N75"/>
      <c r="O75"/>
      <c r="P75" s="10"/>
      <c r="S75" s="25" t="s">
        <v>16</v>
      </c>
      <c r="T75" s="25">
        <v>4056958</v>
      </c>
    </row>
    <row r="76" spans="3:28" ht="11.25" customHeight="1" x14ac:dyDescent="0.2">
      <c r="C76" s="39">
        <v>6200</v>
      </c>
      <c r="D76" s="3" t="s">
        <v>142</v>
      </c>
      <c r="F76" s="13">
        <v>662400</v>
      </c>
      <c r="G76" s="56">
        <v>584300</v>
      </c>
      <c r="H76" s="13">
        <v>525700</v>
      </c>
      <c r="I76" s="13">
        <v>540000</v>
      </c>
      <c r="J76" s="13">
        <v>526400</v>
      </c>
      <c r="K76"/>
      <c r="L76"/>
      <c r="M76"/>
      <c r="N76"/>
      <c r="O76"/>
      <c r="P76" s="10"/>
      <c r="S76" s="25" t="s">
        <v>313</v>
      </c>
      <c r="T76" s="25">
        <v>4246977</v>
      </c>
    </row>
    <row r="77" spans="3:28" ht="11.25" customHeight="1" x14ac:dyDescent="0.2">
      <c r="C77" s="39">
        <v>28017</v>
      </c>
      <c r="D77" s="3" t="s">
        <v>151</v>
      </c>
      <c r="E77"/>
      <c r="F77" s="13">
        <v>674000</v>
      </c>
      <c r="G77" s="56">
        <v>584300</v>
      </c>
      <c r="H77" s="13">
        <v>525700</v>
      </c>
      <c r="I77" s="13">
        <v>540000</v>
      </c>
      <c r="J77" s="13">
        <v>560000</v>
      </c>
      <c r="K77"/>
      <c r="L77"/>
      <c r="M77"/>
      <c r="N77"/>
      <c r="O77"/>
      <c r="P77" s="10"/>
      <c r="S77" s="25" t="s">
        <v>273</v>
      </c>
      <c r="T77" s="25">
        <v>4142320</v>
      </c>
    </row>
    <row r="78" spans="3:28" ht="11.25" customHeight="1" x14ac:dyDescent="0.2">
      <c r="C78" s="39">
        <v>4424</v>
      </c>
      <c r="D78" s="3" t="s">
        <v>143</v>
      </c>
      <c r="F78" s="13">
        <v>241500</v>
      </c>
      <c r="G78" s="56">
        <v>193100</v>
      </c>
      <c r="H78" s="13">
        <v>157500</v>
      </c>
      <c r="I78" s="13">
        <v>172600</v>
      </c>
      <c r="J78" s="13">
        <v>185600</v>
      </c>
      <c r="K78"/>
      <c r="L78"/>
      <c r="M78"/>
      <c r="N78"/>
      <c r="O78"/>
      <c r="P78" s="10"/>
      <c r="S78" s="25" t="s">
        <v>274</v>
      </c>
      <c r="T78" s="25">
        <v>4237697</v>
      </c>
    </row>
    <row r="79" spans="3:28" ht="11.25" customHeight="1" x14ac:dyDescent="0.2">
      <c r="C79" s="39">
        <v>4427</v>
      </c>
      <c r="D79" s="3" t="s">
        <v>144</v>
      </c>
      <c r="F79" s="13">
        <v>-600</v>
      </c>
      <c r="G79" s="56">
        <v>9400</v>
      </c>
      <c r="H79" s="13">
        <v>-4700</v>
      </c>
      <c r="I79" s="13">
        <v>20400</v>
      </c>
      <c r="J79" s="13">
        <v>48100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242100</v>
      </c>
      <c r="G81" s="93">
        <v>183700</v>
      </c>
      <c r="H81" s="92">
        <v>162200</v>
      </c>
      <c r="I81" s="92">
        <v>152200</v>
      </c>
      <c r="J81" s="92">
        <v>137500</v>
      </c>
      <c r="K81"/>
      <c r="L81"/>
      <c r="M81"/>
      <c r="N81"/>
      <c r="O81"/>
      <c r="P81" s="10"/>
      <c r="S81" s="25" t="s">
        <v>276</v>
      </c>
      <c r="T81" s="25">
        <v>4276419</v>
      </c>
    </row>
    <row r="82" spans="3:20" ht="11.25" customHeight="1" x14ac:dyDescent="0.2">
      <c r="C82" s="39">
        <v>833</v>
      </c>
      <c r="D82" s="94" t="s">
        <v>147</v>
      </c>
      <c r="E82" s="95"/>
      <c r="F82" s="96">
        <v>242100</v>
      </c>
      <c r="G82" s="97">
        <v>183700</v>
      </c>
      <c r="H82" s="96">
        <v>162200</v>
      </c>
      <c r="I82" s="96">
        <v>152200</v>
      </c>
      <c r="J82" s="96">
        <v>137500</v>
      </c>
      <c r="K82"/>
      <c r="L82"/>
      <c r="M82"/>
      <c r="N82"/>
      <c r="O82"/>
      <c r="P82" s="10"/>
      <c r="S82" s="25" t="s">
        <v>17</v>
      </c>
      <c r="T82" s="25">
        <v>4057059</v>
      </c>
    </row>
    <row r="83" spans="3:20" ht="11.25" customHeight="1" x14ac:dyDescent="0.2">
      <c r="C83" s="39">
        <v>47814</v>
      </c>
      <c r="D83" s="32" t="s">
        <v>191</v>
      </c>
      <c r="F83" s="13">
        <v>3100</v>
      </c>
      <c r="G83" s="56">
        <v>2900</v>
      </c>
      <c r="H83" s="13">
        <v>3600</v>
      </c>
      <c r="I83" s="13">
        <v>5000</v>
      </c>
      <c r="J83" s="13">
        <v>12800</v>
      </c>
      <c r="K83" s="16"/>
      <c r="L83"/>
      <c r="M83"/>
      <c r="N83"/>
      <c r="O83"/>
      <c r="P83" s="10"/>
      <c r="S83" s="25" t="s">
        <v>18</v>
      </c>
      <c r="T83" s="25">
        <v>4057141</v>
      </c>
    </row>
    <row r="84" spans="3:20" ht="11.25" customHeight="1" x14ac:dyDescent="0.2">
      <c r="C84" s="39">
        <v>47813</v>
      </c>
      <c r="D84" s="29" t="s">
        <v>192</v>
      </c>
      <c r="E84"/>
      <c r="F84" s="13">
        <v>239000</v>
      </c>
      <c r="G84" s="56">
        <v>180800</v>
      </c>
      <c r="H84" s="13">
        <v>158600</v>
      </c>
      <c r="I84" s="13">
        <v>147200</v>
      </c>
      <c r="J84" s="13">
        <v>124700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668500</v>
      </c>
      <c r="G87" s="56">
        <v>428000</v>
      </c>
      <c r="H87" s="13">
        <v>354100</v>
      </c>
      <c r="I87" s="13">
        <v>414500</v>
      </c>
      <c r="J87" s="13">
        <v>380400</v>
      </c>
      <c r="K87"/>
      <c r="L87"/>
      <c r="M87"/>
      <c r="N87"/>
      <c r="O87"/>
      <c r="P87" s="10"/>
      <c r="S87" s="25" t="s">
        <v>21</v>
      </c>
      <c r="T87" s="25">
        <v>4057039</v>
      </c>
    </row>
    <row r="88" spans="3:20" ht="11.25" customHeight="1" x14ac:dyDescent="0.2">
      <c r="C88" s="39">
        <v>18807</v>
      </c>
      <c r="D88" s="3" t="s">
        <v>153</v>
      </c>
      <c r="E88"/>
      <c r="F88" s="13">
        <v>7480200</v>
      </c>
      <c r="G88" s="56">
        <v>7136700</v>
      </c>
      <c r="H88" s="13">
        <v>7135700</v>
      </c>
      <c r="I88" s="13">
        <v>6871800</v>
      </c>
      <c r="J88" s="13">
        <v>6632000</v>
      </c>
      <c r="K88"/>
      <c r="L88"/>
      <c r="M88"/>
      <c r="N88"/>
      <c r="O88"/>
      <c r="P88" s="10"/>
      <c r="S88" s="25" t="s">
        <v>22</v>
      </c>
      <c r="T88" s="25">
        <v>4057113</v>
      </c>
    </row>
    <row r="89" spans="3:20" ht="11.25" customHeight="1" x14ac:dyDescent="0.2">
      <c r="C89" s="39">
        <v>18851</v>
      </c>
      <c r="D89" s="3" t="s">
        <v>154</v>
      </c>
      <c r="E89"/>
      <c r="F89" s="13">
        <v>1100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31400</v>
      </c>
      <c r="G90" s="56">
        <v>28000</v>
      </c>
      <c r="H90" s="13">
        <v>25100</v>
      </c>
      <c r="I90" s="13">
        <v>22100</v>
      </c>
      <c r="J90" s="13">
        <v>19400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9325700</v>
      </c>
      <c r="G92" s="97">
        <v>8154100</v>
      </c>
      <c r="H92" s="96">
        <v>7832200</v>
      </c>
      <c r="I92" s="96">
        <v>7628300</v>
      </c>
      <c r="J92" s="96">
        <v>7342900</v>
      </c>
      <c r="K92"/>
      <c r="L92"/>
      <c r="M92"/>
      <c r="N92"/>
      <c r="O92"/>
      <c r="P92" s="10"/>
      <c r="S92" s="25" t="s">
        <v>24</v>
      </c>
      <c r="T92" s="25">
        <v>4004172</v>
      </c>
    </row>
    <row r="93" spans="3:20" ht="11.25" customHeight="1" x14ac:dyDescent="0.2">
      <c r="C93" s="39">
        <v>6361</v>
      </c>
      <c r="D93" s="3" t="s">
        <v>158</v>
      </c>
      <c r="E93"/>
      <c r="F93" s="13">
        <v>538700</v>
      </c>
      <c r="G93" s="56">
        <v>763600</v>
      </c>
      <c r="H93" s="13">
        <v>674700</v>
      </c>
      <c r="I93" s="13">
        <v>512900</v>
      </c>
      <c r="J93" s="13">
        <v>598600</v>
      </c>
      <c r="K93"/>
      <c r="L93"/>
      <c r="M93"/>
      <c r="N93"/>
      <c r="O93"/>
      <c r="P93" s="10"/>
      <c r="S93" s="25" t="s">
        <v>25</v>
      </c>
      <c r="T93" s="25">
        <v>4000672</v>
      </c>
    </row>
    <row r="94" spans="3:20" ht="11.25" customHeight="1" x14ac:dyDescent="0.2">
      <c r="C94" s="39">
        <v>6148</v>
      </c>
      <c r="D94" s="3" t="s">
        <v>159</v>
      </c>
      <c r="E94"/>
      <c r="F94" s="13">
        <v>3505600</v>
      </c>
      <c r="G94" s="56">
        <v>2618900</v>
      </c>
      <c r="H94" s="13">
        <v>2616200</v>
      </c>
      <c r="I94" s="13">
        <v>2704300</v>
      </c>
      <c r="J94" s="13">
        <v>2496000</v>
      </c>
      <c r="K94"/>
      <c r="L94"/>
      <c r="M94"/>
      <c r="N94"/>
      <c r="O94"/>
      <c r="P94" s="10"/>
      <c r="S94" s="25" t="s">
        <v>26</v>
      </c>
      <c r="T94" s="25">
        <v>4059402</v>
      </c>
    </row>
    <row r="95" spans="3:20" ht="11.25" customHeight="1" x14ac:dyDescent="0.2">
      <c r="C95" s="39">
        <v>18082</v>
      </c>
      <c r="D95" s="3" t="s">
        <v>160</v>
      </c>
      <c r="E95"/>
      <c r="F95" s="13">
        <v>216800</v>
      </c>
      <c r="G95" s="56">
        <v>243300</v>
      </c>
      <c r="H95" s="13">
        <v>235800</v>
      </c>
      <c r="I95" s="13">
        <v>242700</v>
      </c>
      <c r="J95" s="13">
        <v>180200</v>
      </c>
      <c r="K95"/>
      <c r="L95"/>
      <c r="M95"/>
      <c r="N95"/>
      <c r="O95"/>
      <c r="P95" s="10"/>
      <c r="S95" s="25" t="s">
        <v>27</v>
      </c>
      <c r="T95" s="25">
        <v>4057080</v>
      </c>
    </row>
    <row r="96" spans="3:20" ht="11.25" customHeight="1" x14ac:dyDescent="0.2">
      <c r="C96" s="39">
        <v>845</v>
      </c>
      <c r="D96" s="3" t="s">
        <v>174</v>
      </c>
      <c r="E96"/>
      <c r="F96" s="13">
        <v>3530700</v>
      </c>
      <c r="G96" s="56">
        <v>2903300</v>
      </c>
      <c r="H96" s="13">
        <v>2832600</v>
      </c>
      <c r="I96" s="13">
        <v>2774200</v>
      </c>
      <c r="J96" s="13">
        <v>2651600</v>
      </c>
      <c r="K96"/>
      <c r="L96"/>
      <c r="M96"/>
      <c r="N96"/>
      <c r="O96"/>
      <c r="P96" s="10"/>
      <c r="S96" s="25" t="s">
        <v>28</v>
      </c>
      <c r="T96" s="25">
        <v>4057041</v>
      </c>
    </row>
    <row r="97" spans="3:20" ht="11.25" customHeight="1" x14ac:dyDescent="0.2">
      <c r="C97" s="39">
        <v>49691</v>
      </c>
      <c r="D97" s="32" t="s">
        <v>193</v>
      </c>
      <c r="E97"/>
      <c r="F97" s="13">
        <v>3149900</v>
      </c>
      <c r="G97" s="56">
        <v>2626100</v>
      </c>
      <c r="H97" s="13">
        <v>2440500</v>
      </c>
      <c r="I97" s="13">
        <v>2315300</v>
      </c>
      <c r="J97" s="13">
        <v>2234900</v>
      </c>
      <c r="K97"/>
      <c r="L97"/>
      <c r="M97"/>
      <c r="N97"/>
      <c r="O97"/>
      <c r="P97" s="10"/>
      <c r="S97" s="25" t="s">
        <v>432</v>
      </c>
      <c r="T97" s="25">
        <v>4072145</v>
      </c>
    </row>
    <row r="98" spans="3:20" ht="11.25" customHeight="1" x14ac:dyDescent="0.2">
      <c r="C98" s="48">
        <v>47772</v>
      </c>
      <c r="D98" s="99" t="s">
        <v>194</v>
      </c>
      <c r="E98" s="10"/>
      <c r="F98" s="92">
        <v>-100</v>
      </c>
      <c r="G98" s="93">
        <v>1600</v>
      </c>
      <c r="H98" s="92">
        <v>600</v>
      </c>
      <c r="I98" s="92">
        <v>300</v>
      </c>
      <c r="J98" s="92">
        <v>-400</v>
      </c>
      <c r="K98"/>
      <c r="L98"/>
      <c r="M98"/>
      <c r="N98"/>
      <c r="O98"/>
      <c r="P98" s="10"/>
      <c r="S98" s="25" t="s">
        <v>29</v>
      </c>
      <c r="T98" s="25">
        <v>4057081</v>
      </c>
    </row>
    <row r="99" spans="3:20" ht="11.25" customHeight="1" x14ac:dyDescent="0.2">
      <c r="C99" s="39">
        <v>3800</v>
      </c>
      <c r="D99" s="94" t="s">
        <v>161</v>
      </c>
      <c r="E99" s="95"/>
      <c r="F99" s="96">
        <v>3149800</v>
      </c>
      <c r="G99" s="97">
        <v>2627700</v>
      </c>
      <c r="H99" s="96">
        <v>2441100</v>
      </c>
      <c r="I99" s="96">
        <v>2315600</v>
      </c>
      <c r="J99" s="96">
        <v>2234500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6680500</v>
      </c>
      <c r="G101" s="56">
        <v>5531000</v>
      </c>
      <c r="H101" s="13">
        <v>5273700</v>
      </c>
      <c r="I101" s="13">
        <v>5089800</v>
      </c>
      <c r="J101" s="13">
        <v>4886100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96800</v>
      </c>
      <c r="G104" s="56">
        <v>356300</v>
      </c>
      <c r="H104" s="13">
        <v>339800</v>
      </c>
      <c r="I104" s="13">
        <v>504800</v>
      </c>
      <c r="J104" s="13">
        <v>444700</v>
      </c>
      <c r="K104"/>
      <c r="L104"/>
      <c r="M104"/>
      <c r="N104"/>
      <c r="O104"/>
      <c r="P104" s="10"/>
      <c r="S104" s="25" t="s">
        <v>411</v>
      </c>
      <c r="T104" s="25">
        <v>4057043</v>
      </c>
    </row>
    <row r="105" spans="3:20" ht="11.25" customHeight="1" x14ac:dyDescent="0.2">
      <c r="C105" s="39">
        <v>4993</v>
      </c>
      <c r="D105" s="3" t="s">
        <v>169</v>
      </c>
      <c r="E105"/>
      <c r="F105" s="13">
        <v>-920700</v>
      </c>
      <c r="G105" s="56">
        <v>-392600</v>
      </c>
      <c r="H105" s="13">
        <v>-330200</v>
      </c>
      <c r="I105" s="13">
        <v>-528900</v>
      </c>
      <c r="J105" s="13">
        <v>-220600</v>
      </c>
      <c r="K105"/>
      <c r="L105"/>
      <c r="M105"/>
      <c r="N105"/>
      <c r="O105"/>
      <c r="P105" s="10"/>
      <c r="S105" s="25" t="s">
        <v>262</v>
      </c>
      <c r="T105" s="25">
        <v>4057083</v>
      </c>
    </row>
    <row r="106" spans="3:20" ht="11.25" customHeight="1" x14ac:dyDescent="0.2">
      <c r="C106" s="39">
        <v>4992</v>
      </c>
      <c r="D106" s="3" t="s">
        <v>170</v>
      </c>
      <c r="E106"/>
      <c r="F106" s="13">
        <v>861900</v>
      </c>
      <c r="G106" s="56">
        <v>47900</v>
      </c>
      <c r="H106" s="13">
        <v>-32500</v>
      </c>
      <c r="I106" s="13">
        <v>47000</v>
      </c>
      <c r="J106" s="13">
        <v>-232800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38000</v>
      </c>
      <c r="G108" s="56">
        <v>11600</v>
      </c>
      <c r="H108" s="13">
        <v>-22900</v>
      </c>
      <c r="I108" s="13">
        <v>22900</v>
      </c>
      <c r="J108" s="13">
        <v>-8700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2.7084096623437599</v>
      </c>
      <c r="G111" s="55">
        <v>2.28808796122581</v>
      </c>
      <c r="H111" s="14">
        <v>2.09813841957271</v>
      </c>
      <c r="I111" s="14">
        <v>2.0032707804793</v>
      </c>
      <c r="J111" s="14">
        <v>1.8260079979150301</v>
      </c>
      <c r="K111"/>
      <c r="L111"/>
      <c r="M111"/>
      <c r="N111"/>
      <c r="O111"/>
      <c r="P111" s="10"/>
      <c r="S111" s="25" t="s">
        <v>292</v>
      </c>
      <c r="T111" s="25">
        <v>4062444</v>
      </c>
    </row>
    <row r="112" spans="3:20" ht="11.25" customHeight="1" x14ac:dyDescent="0.2">
      <c r="C112" s="39">
        <v>284</v>
      </c>
      <c r="D112" s="3" t="s">
        <v>167</v>
      </c>
      <c r="E112"/>
      <c r="F112" s="14">
        <v>8.2802847309805294</v>
      </c>
      <c r="G112" s="55">
        <v>7.2659672299736</v>
      </c>
      <c r="H112" s="14">
        <v>6.8741556962360599</v>
      </c>
      <c r="I112" s="14">
        <v>6.7204256563950597</v>
      </c>
      <c r="J112" s="14">
        <v>6.188501763723</v>
      </c>
      <c r="K112"/>
      <c r="L112"/>
      <c r="M112"/>
      <c r="N112"/>
      <c r="O112"/>
      <c r="P112" s="10"/>
      <c r="S112" s="25" t="s">
        <v>36</v>
      </c>
      <c r="T112" s="25">
        <v>4057103</v>
      </c>
    </row>
    <row r="113" spans="2:20" ht="11.25" customHeight="1" x14ac:dyDescent="0.2">
      <c r="C113" s="39">
        <v>18791</v>
      </c>
      <c r="D113" s="76" t="s">
        <v>173</v>
      </c>
      <c r="E113" s="61"/>
      <c r="F113" s="100">
        <v>3.8930262007417</v>
      </c>
      <c r="G113" s="101">
        <v>3.4144426089724398</v>
      </c>
      <c r="H113" s="100">
        <v>3.14317481003122</v>
      </c>
      <c r="I113" s="100">
        <v>2.9864291127784099</v>
      </c>
      <c r="J113" s="100">
        <v>2.8318328909667101</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8F795206-55D6-4EA8-B009-E9B1DB51F77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515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3F81A-7DE0-4EFF-87B8-23FA5F7C26F7}">
  <sheetPr>
    <outlinePr summaryRight="0"/>
    <pageSetUpPr autoPageBreaks="0"/>
  </sheetPr>
  <dimension ref="A1:AB460"/>
  <sheetViews>
    <sheetView showGridLines="0" zoomScaleNormal="100" workbookViewId="0">
      <selection activeCell="G10" sqref="G10:J10"/>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118</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Unitil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_xll.SNL.Clients.Office.Excel.Functions.SNLTable(1,'SWEPCO (2)'!F20:G20,'SWEPCO (2)'!C24:C35,'SWEPCO (2)'!F21:G21,,"Options:Curr=USD,Mag=SNLstandard,ConvMethod=SNLrecommended")</f>
        <v>SNLTable</v>
      </c>
      <c r="D20" s="10"/>
      <c r="E20" s="10"/>
      <c r="F20" s="22">
        <f>VLOOKUP(V40,S:T,2,FALSE)</f>
        <v>4056953</v>
      </c>
      <c r="G20" s="51">
        <f>F20</f>
        <v>4056953</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249</v>
      </c>
      <c r="G24" s="73" t="s">
        <v>380</v>
      </c>
      <c r="H24" s="129"/>
      <c r="I24"/>
      <c r="J24"/>
      <c r="K24"/>
      <c r="L24"/>
      <c r="M24"/>
      <c r="N24"/>
      <c r="O24"/>
      <c r="P24" s="10"/>
      <c r="V24" t="str">
        <f>SUBSTITUTE(Company_Name,"&amp;","&amp;amp;")</f>
        <v>Unitil Corporation</v>
      </c>
    </row>
    <row r="25" spans="3:27" ht="11.25" customHeight="1" x14ac:dyDescent="0.2">
      <c r="C25" s="39">
        <v>44942</v>
      </c>
      <c r="D25" s="23" t="s">
        <v>127</v>
      </c>
      <c r="E25" s="10"/>
      <c r="F25" s="74" t="s">
        <v>374</v>
      </c>
      <c r="G25" s="75" t="s">
        <v>383</v>
      </c>
      <c r="H25" s="129"/>
      <c r="I25"/>
      <c r="J25"/>
      <c r="K25"/>
      <c r="L25"/>
      <c r="M25"/>
      <c r="N25"/>
      <c r="O25"/>
      <c r="P25" s="10"/>
    </row>
    <row r="26" spans="3:27" ht="11.25" customHeight="1" x14ac:dyDescent="0.2">
      <c r="C26" s="39">
        <v>44944</v>
      </c>
      <c r="D26" s="76" t="s">
        <v>126</v>
      </c>
      <c r="E26" s="61"/>
      <c r="F26" s="77">
        <v>44140</v>
      </c>
      <c r="G26" s="78">
        <v>43019</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374</v>
      </c>
      <c r="G28" s="52" t="s">
        <v>374</v>
      </c>
      <c r="H28" s="129"/>
      <c r="I28"/>
      <c r="J28"/>
      <c r="K28"/>
      <c r="L28"/>
      <c r="M28"/>
      <c r="N28"/>
      <c r="O28"/>
      <c r="P28" s="10"/>
    </row>
    <row r="29" spans="3:27" ht="11.25" customHeight="1" x14ac:dyDescent="0.2">
      <c r="C29" s="48">
        <v>44952</v>
      </c>
      <c r="D29" s="76" t="s">
        <v>126</v>
      </c>
      <c r="E29" s="61"/>
      <c r="F29" s="77"/>
      <c r="G29" s="78"/>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374</v>
      </c>
      <c r="G33" s="52" t="s">
        <v>374</v>
      </c>
      <c r="H33" s="129"/>
      <c r="I33"/>
      <c r="J33"/>
      <c r="K33"/>
      <c r="L33"/>
      <c r="M33"/>
      <c r="N33"/>
      <c r="O33"/>
      <c r="P33" s="10"/>
    </row>
    <row r="34" spans="3:24" ht="11.25" customHeight="1" x14ac:dyDescent="0.2">
      <c r="C34" s="39">
        <v>44946</v>
      </c>
      <c r="D34" s="3" t="s">
        <v>127</v>
      </c>
      <c r="E34"/>
      <c r="F34" s="24" t="s">
        <v>374</v>
      </c>
      <c r="G34" s="52" t="s">
        <v>374</v>
      </c>
      <c r="H34" s="129"/>
      <c r="I34"/>
      <c r="J34"/>
      <c r="K34"/>
      <c r="L34"/>
      <c r="M34"/>
      <c r="N34"/>
      <c r="O34"/>
      <c r="P34" s="10"/>
    </row>
    <row r="35" spans="3:24" ht="11.25" customHeight="1" x14ac:dyDescent="0.2">
      <c r="C35" s="39">
        <v>44948</v>
      </c>
      <c r="D35" s="23" t="s">
        <v>126</v>
      </c>
      <c r="E35" s="10"/>
      <c r="F35" s="30"/>
      <c r="G35" s="53"/>
      <c r="H35" s="130"/>
      <c r="I35" s="10"/>
      <c r="J35"/>
      <c r="K35"/>
      <c r="L35"/>
      <c r="M35"/>
      <c r="N35"/>
      <c r="O35"/>
      <c r="P35" s="10"/>
    </row>
    <row r="36" spans="3:24" ht="11.25" hidden="1" customHeight="1" outlineLevel="1" x14ac:dyDescent="0.2">
      <c r="C36" s="12" t="str">
        <f>_xll.SNL.Clients.Office.Excel.Functions.SNLTable(1,'SWEPCO (2)'!F36:J36,'SWEPCO (2)'!C41:C113,'SWEPCO (2)'!F37:J37,,"Options:Curr=USD,Mag=SNLstandard,ConvMethod=SNLrecommended")</f>
        <v>SNLTable</v>
      </c>
      <c r="E36"/>
      <c r="F36" s="11">
        <f>F20</f>
        <v>4056953</v>
      </c>
      <c r="G36" s="54">
        <f>F20</f>
        <v>4056953</v>
      </c>
      <c r="H36" s="11">
        <f>F20</f>
        <v>4056953</v>
      </c>
      <c r="I36" s="11">
        <f>F20</f>
        <v>4056953</v>
      </c>
      <c r="J36" s="11">
        <f>F20</f>
        <v>4056953</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Unitil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43.797003866797702</v>
      </c>
      <c r="G42" s="55">
        <v>39.647999152001702</v>
      </c>
      <c r="H42" s="31">
        <v>41.989073475303798</v>
      </c>
      <c r="I42" s="14">
        <v>41.5159039848646</v>
      </c>
      <c r="J42" s="14">
        <v>42.6075949367089</v>
      </c>
      <c r="K42"/>
      <c r="L42"/>
      <c r="M42"/>
      <c r="N42"/>
      <c r="O42"/>
      <c r="P42" s="10"/>
      <c r="S42" s="25" t="s">
        <v>336</v>
      </c>
      <c r="T42" s="25">
        <v>4056935</v>
      </c>
      <c r="V42" s="8" t="str">
        <f>_xll.SNL.Clients.Office.Excel.Functions.SNLTable(1,'SWEPCO (2)'!X42,'SWEPCO (2)'!W48:W56,'SWEPCO (2)'!X43,,"Options:Curr=USD,Mag=SNLstandard,ConvMethod=SNLrecommended")</f>
        <v>SNLTable</v>
      </c>
      <c r="W42" s="3"/>
      <c r="X42" s="7">
        <f>F36</f>
        <v>4056953</v>
      </c>
    </row>
    <row r="43" spans="3:24" ht="11.25" customHeight="1" x14ac:dyDescent="0.2">
      <c r="C43" s="39">
        <v>18869</v>
      </c>
      <c r="D43" s="3" t="s">
        <v>197</v>
      </c>
      <c r="E43"/>
      <c r="F43" s="14">
        <v>0</v>
      </c>
      <c r="G43" s="55">
        <v>0</v>
      </c>
      <c r="H43" s="31">
        <v>2.22990299921953E-2</v>
      </c>
      <c r="I43" s="14">
        <v>2.3649048125812901E-2</v>
      </c>
      <c r="J43" s="14">
        <v>2.53164556962025E-2</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56.183456983585202</v>
      </c>
      <c r="G44" s="55">
        <v>60.3316162725989</v>
      </c>
      <c r="H44" s="31">
        <v>57.988627494703998</v>
      </c>
      <c r="I44" s="14">
        <v>58.460446967009602</v>
      </c>
      <c r="J44" s="14">
        <v>57.367088607594901</v>
      </c>
      <c r="K44"/>
      <c r="L44"/>
      <c r="M44"/>
      <c r="N44"/>
      <c r="O44"/>
      <c r="P44" s="10"/>
      <c r="S44" s="25" t="s">
        <v>409</v>
      </c>
      <c r="T44" s="25">
        <v>4024697</v>
      </c>
      <c r="V44" s="3"/>
      <c r="W44" s="3"/>
      <c r="X44" s="7">
        <v>1</v>
      </c>
    </row>
    <row r="45" spans="3:24" ht="11.25" customHeight="1" x14ac:dyDescent="0.2">
      <c r="C45" s="39">
        <v>18861</v>
      </c>
      <c r="D45" s="3" t="s">
        <v>164</v>
      </c>
      <c r="E45"/>
      <c r="F45" s="14">
        <v>48.953971625246901</v>
      </c>
      <c r="G45" s="55">
        <v>53.716821555465401</v>
      </c>
      <c r="H45" s="31">
        <v>49.124763072806303</v>
      </c>
      <c r="I45" s="14">
        <v>46.127468369398102</v>
      </c>
      <c r="J45" s="14">
        <v>48.354430379746802</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2.8602941176470602</v>
      </c>
      <c r="G47" s="55">
        <v>2.7045454545454501</v>
      </c>
      <c r="H47" s="14">
        <v>2.74812030075188</v>
      </c>
      <c r="I47" s="14">
        <v>2.6969696969696999</v>
      </c>
      <c r="J47" s="14">
        <v>2.9568627450980398</v>
      </c>
      <c r="K47"/>
      <c r="L47"/>
      <c r="M47"/>
      <c r="N47"/>
      <c r="O47"/>
      <c r="P47" s="10"/>
      <c r="S47" s="25" t="s">
        <v>216</v>
      </c>
      <c r="T47" s="25">
        <v>4056955</v>
      </c>
      <c r="V47" s="3"/>
      <c r="W47" s="3"/>
      <c r="X47" s="7"/>
    </row>
    <row r="48" spans="3:24" ht="11.25" customHeight="1" x14ac:dyDescent="0.2">
      <c r="C48" s="39">
        <v>18778</v>
      </c>
      <c r="D48" s="3" t="s">
        <v>198</v>
      </c>
      <c r="E48"/>
      <c r="F48" s="14">
        <v>2.8602941176470602</v>
      </c>
      <c r="G48" s="55">
        <v>2.7045454545454501</v>
      </c>
      <c r="H48" s="14">
        <v>2.74812030075188</v>
      </c>
      <c r="I48" s="14">
        <v>2.6969696969696999</v>
      </c>
      <c r="J48" s="14">
        <v>2.9568627450980398</v>
      </c>
      <c r="K48" s="4"/>
      <c r="L48" s="4"/>
      <c r="M48" s="4"/>
      <c r="N48" s="4"/>
      <c r="O48" s="4"/>
      <c r="P48" s="44"/>
      <c r="Q48" s="44"/>
      <c r="S48" s="25" t="s">
        <v>5</v>
      </c>
      <c r="T48" s="25">
        <v>4022309</v>
      </c>
      <c r="V48" s="17" t="s">
        <v>175</v>
      </c>
      <c r="W48" s="114">
        <v>7597</v>
      </c>
      <c r="X48" s="20">
        <v>72400</v>
      </c>
    </row>
    <row r="49" spans="3:28" ht="11.25" customHeight="1" x14ac:dyDescent="0.2">
      <c r="C49" s="39">
        <v>7270</v>
      </c>
      <c r="D49" s="3" t="s">
        <v>149</v>
      </c>
      <c r="E49"/>
      <c r="F49" s="14">
        <v>5.1034482758620703</v>
      </c>
      <c r="G49" s="55">
        <v>4.9390243902439002</v>
      </c>
      <c r="H49" s="14">
        <v>5.4897959183673501</v>
      </c>
      <c r="I49" s="14">
        <v>4.7016129032258096</v>
      </c>
      <c r="J49" s="14">
        <v>4.9243697478991599</v>
      </c>
      <c r="K49"/>
      <c r="L49"/>
      <c r="M49"/>
      <c r="N49"/>
      <c r="O49"/>
      <c r="P49" s="10"/>
      <c r="S49" s="25" t="s">
        <v>6</v>
      </c>
      <c r="T49" s="25">
        <v>4057038</v>
      </c>
      <c r="V49" s="17" t="s">
        <v>176</v>
      </c>
      <c r="W49" s="114">
        <v>7598</v>
      </c>
      <c r="X49" s="20">
        <v>7007</v>
      </c>
    </row>
    <row r="50" spans="3:28" ht="11.25" customHeight="1" x14ac:dyDescent="0.2">
      <c r="C50" s="39">
        <v>11512</v>
      </c>
      <c r="D50" s="3" t="s">
        <v>199</v>
      </c>
      <c r="E50"/>
      <c r="F50" s="14">
        <v>5.1034482758620703</v>
      </c>
      <c r="G50" s="55">
        <v>4.9390243902439002</v>
      </c>
      <c r="H50" s="14">
        <v>4.9428571428571404</v>
      </c>
      <c r="I50" s="14">
        <v>4.7016129032258096</v>
      </c>
      <c r="J50" s="14">
        <v>4.9243697478991599</v>
      </c>
      <c r="K50"/>
      <c r="L50"/>
      <c r="M50"/>
      <c r="N50"/>
      <c r="O50"/>
      <c r="P50" s="10"/>
      <c r="S50" s="25" t="s">
        <v>270</v>
      </c>
      <c r="T50" s="25">
        <v>4135391</v>
      </c>
      <c r="V50" s="18" t="s">
        <v>177</v>
      </c>
      <c r="W50" s="115">
        <v>7599</v>
      </c>
      <c r="X50" s="20">
        <v>6952</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5019</v>
      </c>
    </row>
    <row r="52" spans="3:28" ht="11.25" customHeight="1" x14ac:dyDescent="0.2">
      <c r="C52" s="39">
        <v>18788</v>
      </c>
      <c r="D52" s="3" t="s">
        <v>211</v>
      </c>
      <c r="E52"/>
      <c r="F52" s="14">
        <v>4.2372597597597599</v>
      </c>
      <c r="G52" s="55">
        <v>4.4385164609053502</v>
      </c>
      <c r="H52" s="14">
        <v>3.5690520446096698</v>
      </c>
      <c r="I52" s="14">
        <v>3.9146655231560898</v>
      </c>
      <c r="J52" s="14">
        <v>3.7071245733788398</v>
      </c>
      <c r="K52"/>
      <c r="L52"/>
      <c r="M52"/>
      <c r="N52"/>
      <c r="O52"/>
      <c r="P52" s="10"/>
      <c r="S52" s="25" t="s">
        <v>7</v>
      </c>
      <c r="T52" s="25">
        <v>4007308</v>
      </c>
      <c r="V52" s="19" t="s">
        <v>179</v>
      </c>
      <c r="W52" s="114">
        <v>7601</v>
      </c>
      <c r="X52" s="20">
        <v>38000</v>
      </c>
    </row>
    <row r="53" spans="3:28" ht="11.25" customHeight="1" x14ac:dyDescent="0.2">
      <c r="C53" s="39">
        <v>18794</v>
      </c>
      <c r="D53" s="3" t="s">
        <v>200</v>
      </c>
      <c r="E53"/>
      <c r="F53" s="14">
        <v>4.9348659003831399</v>
      </c>
      <c r="G53" s="55">
        <v>4.7723577235772403</v>
      </c>
      <c r="H53" s="14">
        <v>4.8</v>
      </c>
      <c r="I53" s="14">
        <v>4.07258064516129</v>
      </c>
      <c r="J53" s="14">
        <v>5.1008403361344499</v>
      </c>
      <c r="K53"/>
      <c r="L53"/>
      <c r="M53"/>
      <c r="N53"/>
      <c r="O53"/>
      <c r="P53" s="10"/>
      <c r="S53" s="25" t="s">
        <v>218</v>
      </c>
      <c r="T53" s="25">
        <v>4272394</v>
      </c>
      <c r="V53" s="17" t="s">
        <v>180</v>
      </c>
      <c r="W53" s="114">
        <v>7602</v>
      </c>
      <c r="X53" s="20">
        <v>444400</v>
      </c>
    </row>
    <row r="54" spans="3:28" ht="11.25" customHeight="1" x14ac:dyDescent="0.2">
      <c r="C54" s="39">
        <v>18792</v>
      </c>
      <c r="D54" s="3" t="s">
        <v>201</v>
      </c>
      <c r="E54"/>
      <c r="F54" s="14">
        <v>18.0013217505931</v>
      </c>
      <c r="G54" s="55">
        <v>16.874358809133799</v>
      </c>
      <c r="H54" s="14">
        <v>18.956852329245098</v>
      </c>
      <c r="I54" s="14">
        <v>16.343520648482901</v>
      </c>
      <c r="J54" s="14">
        <v>22.072616376086099</v>
      </c>
      <c r="K54"/>
      <c r="L54"/>
      <c r="M54"/>
      <c r="N54"/>
      <c r="O54"/>
      <c r="P54" s="10"/>
      <c r="S54" s="25" t="s">
        <v>8</v>
      </c>
      <c r="T54" s="25">
        <v>4006321</v>
      </c>
      <c r="V54" s="26" t="s">
        <v>184</v>
      </c>
      <c r="W54" s="116"/>
      <c r="X54" s="20"/>
    </row>
    <row r="55" spans="3:28" ht="11.25" customHeight="1" x14ac:dyDescent="0.2">
      <c r="C55" s="39">
        <v>11576</v>
      </c>
      <c r="D55" s="3" t="s">
        <v>202</v>
      </c>
      <c r="E55"/>
      <c r="F55" s="14">
        <v>5.1302681992337202</v>
      </c>
      <c r="G55" s="55">
        <v>4.0772357723577199</v>
      </c>
      <c r="H55" s="14">
        <v>5.2816326530612203</v>
      </c>
      <c r="I55" s="14">
        <v>4.1653225806451601</v>
      </c>
      <c r="J55" s="14">
        <v>4.6218487394957997</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118</v>
      </c>
    </row>
    <row r="57" spans="3:28" ht="11.25" customHeight="1" x14ac:dyDescent="0.2">
      <c r="C57" s="39">
        <v>6419</v>
      </c>
      <c r="D57" s="3" t="s">
        <v>165</v>
      </c>
      <c r="E57"/>
      <c r="F57" s="14">
        <v>0.92046109510086505</v>
      </c>
      <c r="G57" s="55">
        <v>1.0235121234386499</v>
      </c>
      <c r="H57" s="14">
        <v>0.819148936170213</v>
      </c>
      <c r="I57" s="14">
        <v>0.79064935064935105</v>
      </c>
      <c r="J57" s="14">
        <v>1.0019867549668899</v>
      </c>
      <c r="K57"/>
      <c r="L57"/>
      <c r="M57"/>
      <c r="N57"/>
      <c r="O57"/>
      <c r="P57" s="10"/>
      <c r="S57" s="25" t="s">
        <v>339</v>
      </c>
      <c r="T57" s="25">
        <v>4963960</v>
      </c>
    </row>
    <row r="58" spans="3:28" ht="11.25" customHeight="1" x14ac:dyDescent="0.2">
      <c r="C58" s="39">
        <v>4963</v>
      </c>
      <c r="D58" s="3" t="s">
        <v>203</v>
      </c>
      <c r="E58"/>
      <c r="F58" s="14">
        <v>1.28224303232999</v>
      </c>
      <c r="G58" s="55">
        <v>1.5208992805755399</v>
      </c>
      <c r="H58" s="14">
        <v>1.38030785562633</v>
      </c>
      <c r="I58" s="14">
        <v>1.4073441502988899</v>
      </c>
      <c r="J58" s="14">
        <v>1.3456057007125899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72400</v>
      </c>
      <c r="G61" s="56">
        <v>63400</v>
      </c>
      <c r="H61" s="13">
        <v>78300</v>
      </c>
      <c r="I61" s="13">
        <v>104300</v>
      </c>
      <c r="J61" s="13">
        <v>71200</v>
      </c>
      <c r="K61"/>
      <c r="L61"/>
      <c r="M61"/>
      <c r="N61"/>
      <c r="O61"/>
      <c r="P61" s="10"/>
      <c r="S61" s="25" t="s">
        <v>410</v>
      </c>
      <c r="T61" s="25">
        <v>4086899</v>
      </c>
      <c r="V61" s="28" t="s">
        <v>149</v>
      </c>
      <c r="X61" s="27">
        <f>IF(ISNUMBER(F49),F49,NA())</f>
        <v>5.1034482758620703</v>
      </c>
      <c r="Y61" s="27">
        <f>IF(ISNUMBER(G49),G49,NA())</f>
        <v>4.9390243902439002</v>
      </c>
      <c r="Z61" s="27">
        <f>IF(ISNUMBER(H49),H49,NA())</f>
        <v>5.4897959183673501</v>
      </c>
      <c r="AA61" s="27">
        <f>IF(ISNUMBER(I49),I49,NA())</f>
        <v>4.7016129032258096</v>
      </c>
      <c r="AB61" s="27">
        <f>IF(ISNUMBER(J49),J49,NA())</f>
        <v>4.9243697478991599</v>
      </c>
    </row>
    <row r="62" spans="3:28" ht="11.25" customHeight="1" x14ac:dyDescent="0.2">
      <c r="C62" s="39">
        <v>7598</v>
      </c>
      <c r="D62" s="3" t="s">
        <v>205</v>
      </c>
      <c r="E62"/>
      <c r="F62" s="13">
        <v>7007</v>
      </c>
      <c r="G62" s="56">
        <v>23530</v>
      </c>
      <c r="H62" s="13">
        <v>8761</v>
      </c>
      <c r="I62" s="13">
        <v>22335</v>
      </c>
      <c r="J62" s="13">
        <v>21854</v>
      </c>
      <c r="K62"/>
      <c r="L62"/>
      <c r="M62"/>
      <c r="N62"/>
      <c r="O62"/>
      <c r="P62" s="10"/>
      <c r="S62" s="25" t="s">
        <v>11</v>
      </c>
      <c r="T62" s="25">
        <v>4056975</v>
      </c>
      <c r="V62" s="118" t="s">
        <v>188</v>
      </c>
    </row>
    <row r="63" spans="3:28" ht="11.25" customHeight="1" x14ac:dyDescent="0.2">
      <c r="C63" s="39">
        <v>7599</v>
      </c>
      <c r="D63" s="3" t="s">
        <v>206</v>
      </c>
      <c r="E63"/>
      <c r="F63" s="13">
        <v>6952</v>
      </c>
      <c r="G63" s="56">
        <v>6988</v>
      </c>
      <c r="H63" s="13">
        <v>28297</v>
      </c>
      <c r="I63" s="13">
        <v>8693</v>
      </c>
      <c r="J63" s="13">
        <v>22296</v>
      </c>
      <c r="K63"/>
      <c r="L63"/>
      <c r="M63"/>
      <c r="N63"/>
      <c r="O63"/>
      <c r="P63" s="10"/>
      <c r="S63" s="25" t="s">
        <v>271</v>
      </c>
      <c r="T63" s="25">
        <v>4098671</v>
      </c>
      <c r="V63" s="28" t="s">
        <v>189</v>
      </c>
    </row>
    <row r="64" spans="3:28" ht="11.25" customHeight="1" x14ac:dyDescent="0.2">
      <c r="C64" s="39">
        <v>7600</v>
      </c>
      <c r="D64" s="3" t="s">
        <v>207</v>
      </c>
      <c r="E64"/>
      <c r="F64" s="13">
        <v>5019</v>
      </c>
      <c r="G64" s="56">
        <v>7033</v>
      </c>
      <c r="H64" s="13">
        <v>6755</v>
      </c>
      <c r="I64" s="13">
        <v>28232</v>
      </c>
      <c r="J64" s="13">
        <v>8698</v>
      </c>
      <c r="K64"/>
      <c r="L64"/>
      <c r="M64"/>
      <c r="N64"/>
      <c r="O64"/>
      <c r="P64" s="10"/>
      <c r="S64" s="25" t="s">
        <v>396</v>
      </c>
      <c r="T64" s="25">
        <v>4545218</v>
      </c>
      <c r="V64" s="28" t="s">
        <v>190</v>
      </c>
    </row>
    <row r="65" spans="3:28" ht="11.25" customHeight="1" x14ac:dyDescent="0.2">
      <c r="C65" s="39">
        <v>7601</v>
      </c>
      <c r="D65" s="3" t="s">
        <v>208</v>
      </c>
      <c r="E65"/>
      <c r="F65" s="13">
        <v>38000</v>
      </c>
      <c r="G65" s="56">
        <v>7000</v>
      </c>
      <c r="H65" s="13">
        <v>6700</v>
      </c>
      <c r="I65" s="13">
        <v>6714</v>
      </c>
      <c r="J65" s="13">
        <v>28214</v>
      </c>
      <c r="K65"/>
      <c r="L65"/>
      <c r="M65"/>
      <c r="N65"/>
      <c r="O65"/>
      <c r="P65" s="10"/>
      <c r="S65" s="25" t="s">
        <v>219</v>
      </c>
      <c r="T65" s="25">
        <v>4057157</v>
      </c>
      <c r="V65" s="28" t="s">
        <v>165</v>
      </c>
      <c r="X65" s="27">
        <f>IF(ISNUMBER(F57),F57,NA())</f>
        <v>0.92046109510086505</v>
      </c>
      <c r="Y65" s="27">
        <f>IF(ISNUMBER(G57),G57,NA())</f>
        <v>1.0235121234386499</v>
      </c>
      <c r="Z65" s="27">
        <f>IF(ISNUMBER(H57),H57,NA())</f>
        <v>0.819148936170213</v>
      </c>
      <c r="AA65" s="27">
        <f>IF(ISNUMBER(I57),I57,NA())</f>
        <v>0.79064935064935105</v>
      </c>
      <c r="AB65" s="27">
        <f>IF(ISNUMBER(J57),J57,NA())</f>
        <v>1.0019867549668899</v>
      </c>
    </row>
    <row r="66" spans="3:28" ht="11.25" customHeight="1" x14ac:dyDescent="0.2">
      <c r="C66" s="39">
        <v>7602</v>
      </c>
      <c r="D66" s="3" t="s">
        <v>209</v>
      </c>
      <c r="E66"/>
      <c r="F66" s="13">
        <v>444400</v>
      </c>
      <c r="G66" s="56">
        <v>478773</v>
      </c>
      <c r="H66" s="13">
        <v>387333</v>
      </c>
      <c r="I66" s="13">
        <v>324126</v>
      </c>
      <c r="J66" s="13">
        <v>300938</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43.797003866797702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473300</v>
      </c>
      <c r="G69" s="56">
        <v>418600</v>
      </c>
      <c r="H69" s="13">
        <v>438200</v>
      </c>
      <c r="I69" s="13">
        <v>444100</v>
      </c>
      <c r="J69" s="13">
        <v>406200</v>
      </c>
      <c r="K69" s="4"/>
      <c r="L69" s="4"/>
      <c r="M69" s="4"/>
      <c r="N69"/>
      <c r="O69"/>
      <c r="P69" s="10"/>
      <c r="S69" s="25" t="s">
        <v>341</v>
      </c>
      <c r="T69" s="25">
        <v>4057049</v>
      </c>
      <c r="V69" s="28" t="str">
        <f>"Total Debt -"</f>
        <v>Total Debt -</v>
      </c>
      <c r="X69" s="47">
        <f>F44</f>
        <v>56.183456983585202</v>
      </c>
    </row>
    <row r="70" spans="3:28" ht="11.25" customHeight="1" x14ac:dyDescent="0.2">
      <c r="C70" s="39">
        <v>18630</v>
      </c>
      <c r="D70" s="3" t="s">
        <v>136</v>
      </c>
      <c r="F70" s="13">
        <v>151100</v>
      </c>
      <c r="G70" s="56">
        <v>134300</v>
      </c>
      <c r="H70" s="13">
        <v>142000</v>
      </c>
      <c r="I70" s="13">
        <v>131400</v>
      </c>
      <c r="J70" s="13">
        <v>114000</v>
      </c>
      <c r="K70"/>
      <c r="L70"/>
      <c r="M70"/>
      <c r="N70"/>
      <c r="O70"/>
      <c r="P70" s="10"/>
      <c r="S70" s="25" t="s">
        <v>14</v>
      </c>
      <c r="T70" s="25">
        <v>4010420</v>
      </c>
      <c r="V70" s="118" t="s">
        <v>212</v>
      </c>
    </row>
    <row r="71" spans="3:28" ht="11.25" customHeight="1" x14ac:dyDescent="0.2">
      <c r="C71" s="39">
        <v>18631</v>
      </c>
      <c r="D71" s="3" t="s">
        <v>137</v>
      </c>
      <c r="F71" s="13">
        <v>91700</v>
      </c>
      <c r="G71" s="56">
        <v>68800</v>
      </c>
      <c r="H71" s="13">
        <v>81200</v>
      </c>
      <c r="I71" s="13">
        <v>99200</v>
      </c>
      <c r="J71" s="13">
        <v>84300</v>
      </c>
      <c r="K71"/>
      <c r="L71"/>
      <c r="M71"/>
      <c r="N71"/>
      <c r="O71"/>
      <c r="P71" s="10"/>
      <c r="S71" s="25" t="s">
        <v>15</v>
      </c>
      <c r="T71" s="25">
        <v>4065694</v>
      </c>
      <c r="V71" s="28" t="s">
        <v>211</v>
      </c>
      <c r="X71" s="27">
        <f>IF(ISNUMBER(F52),F52,NA())</f>
        <v>4.2372597597597599</v>
      </c>
      <c r="Y71" s="27">
        <f>IF(ISNUMBER(G52),G52,NA())</f>
        <v>4.4385164609053502</v>
      </c>
      <c r="Z71" s="27">
        <f>IF(ISNUMBER(H52),H52,NA())</f>
        <v>3.5690520446096698</v>
      </c>
      <c r="AA71" s="27">
        <f>IF(ISNUMBER(I52),I52,NA())</f>
        <v>3.9146655231560898</v>
      </c>
      <c r="AB71" s="27">
        <f>IF(ISNUMBER(J52),J52,NA())</f>
        <v>3.7071245733788398</v>
      </c>
    </row>
    <row r="72" spans="3:28" ht="11.25" customHeight="1" x14ac:dyDescent="0.2">
      <c r="C72" s="39">
        <v>18632</v>
      </c>
      <c r="D72" s="3" t="s">
        <v>138</v>
      </c>
      <c r="E72" s="5"/>
      <c r="F72" s="13">
        <v>68700</v>
      </c>
      <c r="G72" s="56">
        <v>65700</v>
      </c>
      <c r="H72" s="13">
        <v>67200</v>
      </c>
      <c r="I72" s="13">
        <v>69500</v>
      </c>
      <c r="J72" s="13">
        <v>64500</v>
      </c>
      <c r="K72"/>
      <c r="L72"/>
      <c r="M72"/>
      <c r="N72"/>
      <c r="O72"/>
      <c r="P72" s="10"/>
      <c r="S72" s="25" t="s">
        <v>272</v>
      </c>
      <c r="T72" s="25">
        <v>4082886</v>
      </c>
    </row>
    <row r="73" spans="3:28" ht="11.25" customHeight="1" x14ac:dyDescent="0.2">
      <c r="C73" s="39">
        <v>18636</v>
      </c>
      <c r="D73" s="3" t="s">
        <v>139</v>
      </c>
      <c r="F73" s="13">
        <v>59500</v>
      </c>
      <c r="G73" s="56">
        <v>54500</v>
      </c>
      <c r="H73" s="13">
        <v>52000</v>
      </c>
      <c r="I73" s="13">
        <v>50400</v>
      </c>
      <c r="J73" s="13">
        <v>46900</v>
      </c>
      <c r="K73"/>
      <c r="L73"/>
      <c r="M73"/>
      <c r="N73"/>
      <c r="O73"/>
      <c r="P73" s="10"/>
      <c r="S73" s="25" t="s">
        <v>397</v>
      </c>
      <c r="T73" s="25">
        <v>4235589</v>
      </c>
    </row>
    <row r="74" spans="3:28" ht="11.25" customHeight="1" x14ac:dyDescent="0.2">
      <c r="C74" s="39">
        <v>18635</v>
      </c>
      <c r="D74" s="3" t="s">
        <v>140</v>
      </c>
      <c r="F74" s="13">
        <v>0</v>
      </c>
      <c r="G74" s="56">
        <v>0</v>
      </c>
      <c r="H74" s="13" t="s">
        <v>320</v>
      </c>
      <c r="I74" s="13" t="s">
        <v>320</v>
      </c>
      <c r="J74" s="13" t="s">
        <v>320</v>
      </c>
      <c r="K74"/>
      <c r="L74"/>
      <c r="M74"/>
      <c r="N74"/>
      <c r="O74"/>
      <c r="P74" s="10"/>
      <c r="S74" s="25" t="s">
        <v>289</v>
      </c>
      <c r="T74" s="25">
        <v>4304864</v>
      </c>
    </row>
    <row r="75" spans="3:28" ht="11.25" customHeight="1" x14ac:dyDescent="0.2">
      <c r="C75" s="39">
        <v>18634</v>
      </c>
      <c r="D75" s="3" t="s">
        <v>141</v>
      </c>
      <c r="F75" s="13">
        <v>395500</v>
      </c>
      <c r="G75" s="56">
        <v>347200</v>
      </c>
      <c r="H75" s="13">
        <v>365100</v>
      </c>
      <c r="I75" s="13">
        <v>372900</v>
      </c>
      <c r="J75" s="13">
        <v>330800</v>
      </c>
      <c r="K75"/>
      <c r="L75"/>
      <c r="M75"/>
      <c r="N75"/>
      <c r="O75"/>
      <c r="P75" s="10"/>
      <c r="S75" s="25" t="s">
        <v>16</v>
      </c>
      <c r="T75" s="25">
        <v>4056958</v>
      </c>
    </row>
    <row r="76" spans="3:28" ht="11.25" customHeight="1" x14ac:dyDescent="0.2">
      <c r="C76" s="39">
        <v>6200</v>
      </c>
      <c r="D76" s="3" t="s">
        <v>142</v>
      </c>
      <c r="F76" s="13">
        <v>133200</v>
      </c>
      <c r="G76" s="56">
        <v>121500</v>
      </c>
      <c r="H76" s="13">
        <v>134500</v>
      </c>
      <c r="I76" s="13">
        <v>116600</v>
      </c>
      <c r="J76" s="13">
        <v>117200</v>
      </c>
      <c r="K76"/>
      <c r="L76"/>
      <c r="M76"/>
      <c r="N76"/>
      <c r="O76"/>
      <c r="P76" s="10"/>
      <c r="S76" s="25" t="s">
        <v>313</v>
      </c>
      <c r="T76" s="25">
        <v>4246977</v>
      </c>
    </row>
    <row r="77" spans="3:28" ht="11.25" customHeight="1" x14ac:dyDescent="0.2">
      <c r="C77" s="39">
        <v>28017</v>
      </c>
      <c r="D77" s="3" t="s">
        <v>151</v>
      </c>
      <c r="E77"/>
      <c r="F77" s="13">
        <v>133200</v>
      </c>
      <c r="G77" s="56">
        <v>121500</v>
      </c>
      <c r="H77" s="13">
        <v>121100</v>
      </c>
      <c r="I77" s="13">
        <v>116600</v>
      </c>
      <c r="J77" s="13">
        <v>117200</v>
      </c>
      <c r="K77"/>
      <c r="L77"/>
      <c r="M77"/>
      <c r="N77"/>
      <c r="O77"/>
      <c r="P77" s="10"/>
      <c r="S77" s="25" t="s">
        <v>273</v>
      </c>
      <c r="T77" s="25">
        <v>4142320</v>
      </c>
    </row>
    <row r="78" spans="3:28" ht="11.25" customHeight="1" x14ac:dyDescent="0.2">
      <c r="C78" s="39">
        <v>4424</v>
      </c>
      <c r="D78" s="3" t="s">
        <v>143</v>
      </c>
      <c r="F78" s="13">
        <v>47600</v>
      </c>
      <c r="G78" s="56">
        <v>42400</v>
      </c>
      <c r="H78" s="13">
        <v>58000</v>
      </c>
      <c r="I78" s="13">
        <v>41400</v>
      </c>
      <c r="J78" s="13">
        <v>46500</v>
      </c>
      <c r="K78"/>
      <c r="L78"/>
      <c r="M78"/>
      <c r="N78"/>
      <c r="O78"/>
      <c r="P78" s="10"/>
      <c r="S78" s="25" t="s">
        <v>274</v>
      </c>
      <c r="T78" s="25">
        <v>4237697</v>
      </c>
    </row>
    <row r="79" spans="3:28" ht="11.25" customHeight="1" x14ac:dyDescent="0.2">
      <c r="C79" s="39">
        <v>4427</v>
      </c>
      <c r="D79" s="3" t="s">
        <v>144</v>
      </c>
      <c r="F79" s="13">
        <v>11500</v>
      </c>
      <c r="G79" s="56">
        <v>10200</v>
      </c>
      <c r="H79" s="13">
        <v>13800</v>
      </c>
      <c r="I79" s="13">
        <v>8400</v>
      </c>
      <c r="J79" s="13">
        <v>17500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36100</v>
      </c>
      <c r="G81" s="93">
        <v>32200</v>
      </c>
      <c r="H81" s="92">
        <v>44200</v>
      </c>
      <c r="I81" s="92">
        <v>33000</v>
      </c>
      <c r="J81" s="92">
        <v>29000</v>
      </c>
      <c r="K81"/>
      <c r="L81"/>
      <c r="M81"/>
      <c r="N81"/>
      <c r="O81"/>
      <c r="P81" s="10"/>
      <c r="S81" s="25" t="s">
        <v>276</v>
      </c>
      <c r="T81" s="25">
        <v>4276419</v>
      </c>
    </row>
    <row r="82" spans="3:20" ht="11.25" customHeight="1" x14ac:dyDescent="0.2">
      <c r="C82" s="39">
        <v>833</v>
      </c>
      <c r="D82" s="94" t="s">
        <v>147</v>
      </c>
      <c r="E82" s="95"/>
      <c r="F82" s="96">
        <v>36100</v>
      </c>
      <c r="G82" s="97">
        <v>32200</v>
      </c>
      <c r="H82" s="96">
        <v>44200</v>
      </c>
      <c r="I82" s="96">
        <v>33000</v>
      </c>
      <c r="J82" s="96">
        <v>29000</v>
      </c>
      <c r="K82"/>
      <c r="L82"/>
      <c r="M82"/>
      <c r="N82"/>
      <c r="O82"/>
      <c r="P82" s="10"/>
      <c r="S82" s="25" t="s">
        <v>17</v>
      </c>
      <c r="T82" s="25">
        <v>4057059</v>
      </c>
    </row>
    <row r="83" spans="3:20" ht="11.25" customHeight="1" x14ac:dyDescent="0.2">
      <c r="C83" s="39">
        <v>47814</v>
      </c>
      <c r="D83" s="32" t="s">
        <v>191</v>
      </c>
      <c r="F83" s="13" t="s">
        <v>320</v>
      </c>
      <c r="G83" s="56" t="s">
        <v>320</v>
      </c>
      <c r="H83" s="13">
        <v>0</v>
      </c>
      <c r="I83" s="13">
        <v>0</v>
      </c>
      <c r="J83" s="13">
        <v>0</v>
      </c>
      <c r="K83" s="16"/>
      <c r="L83"/>
      <c r="M83"/>
      <c r="N83"/>
      <c r="O83"/>
      <c r="P83" s="10"/>
      <c r="S83" s="25" t="s">
        <v>18</v>
      </c>
      <c r="T83" s="25">
        <v>4057141</v>
      </c>
    </row>
    <row r="84" spans="3:20" ht="11.25" customHeight="1" x14ac:dyDescent="0.2">
      <c r="C84" s="39">
        <v>47813</v>
      </c>
      <c r="D84" s="29" t="s">
        <v>192</v>
      </c>
      <c r="E84"/>
      <c r="F84" s="13">
        <v>36100</v>
      </c>
      <c r="G84" s="56">
        <v>32200</v>
      </c>
      <c r="H84" s="13">
        <v>44200</v>
      </c>
      <c r="I84" s="13">
        <v>33000</v>
      </c>
      <c r="J84" s="13">
        <v>29000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159700</v>
      </c>
      <c r="G87" s="56">
        <v>139300</v>
      </c>
      <c r="H87" s="13">
        <v>130900</v>
      </c>
      <c r="I87" s="13">
        <v>152200</v>
      </c>
      <c r="J87" s="13">
        <v>151300</v>
      </c>
      <c r="K87"/>
      <c r="L87"/>
      <c r="M87"/>
      <c r="N87"/>
      <c r="O87"/>
      <c r="P87" s="10"/>
      <c r="S87" s="25" t="s">
        <v>21</v>
      </c>
      <c r="T87" s="25">
        <v>4057039</v>
      </c>
    </row>
    <row r="88" spans="3:20" ht="11.25" customHeight="1" x14ac:dyDescent="0.2">
      <c r="C88" s="39">
        <v>18807</v>
      </c>
      <c r="D88" s="3" t="s">
        <v>153</v>
      </c>
      <c r="E88"/>
      <c r="F88" s="13">
        <v>1261900</v>
      </c>
      <c r="G88" s="56">
        <v>1198400</v>
      </c>
      <c r="H88" s="13">
        <v>1115500</v>
      </c>
      <c r="I88" s="13">
        <v>1036800</v>
      </c>
      <c r="J88" s="13">
        <v>971500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5700</v>
      </c>
      <c r="G90" s="56">
        <v>5700</v>
      </c>
      <c r="H90" s="13">
        <v>5600</v>
      </c>
      <c r="I90" s="13">
        <v>0</v>
      </c>
      <c r="J90" s="13">
        <v>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1540300</v>
      </c>
      <c r="G92" s="97">
        <v>1477900</v>
      </c>
      <c r="H92" s="96">
        <v>1370800</v>
      </c>
      <c r="I92" s="96">
        <v>1298300</v>
      </c>
      <c r="J92" s="96">
        <v>1241900</v>
      </c>
      <c r="K92"/>
      <c r="L92"/>
      <c r="M92"/>
      <c r="N92"/>
      <c r="O92"/>
      <c r="P92" s="10"/>
      <c r="S92" s="25" t="s">
        <v>24</v>
      </c>
      <c r="T92" s="25">
        <v>4004172</v>
      </c>
    </row>
    <row r="93" spans="3:20" ht="11.25" customHeight="1" x14ac:dyDescent="0.2">
      <c r="C93" s="39">
        <v>6361</v>
      </c>
      <c r="D93" s="3" t="s">
        <v>158</v>
      </c>
      <c r="E93"/>
      <c r="F93" s="13">
        <v>173500</v>
      </c>
      <c r="G93" s="56">
        <v>136100</v>
      </c>
      <c r="H93" s="13">
        <v>159800</v>
      </c>
      <c r="I93" s="13">
        <v>192500</v>
      </c>
      <c r="J93" s="13">
        <v>151000</v>
      </c>
      <c r="K93"/>
      <c r="L93"/>
      <c r="M93"/>
      <c r="N93"/>
      <c r="O93"/>
      <c r="P93" s="10"/>
      <c r="S93" s="25" t="s">
        <v>25</v>
      </c>
      <c r="T93" s="25">
        <v>4000672</v>
      </c>
    </row>
    <row r="94" spans="3:20" ht="11.25" customHeight="1" x14ac:dyDescent="0.2">
      <c r="C94" s="39">
        <v>6148</v>
      </c>
      <c r="D94" s="3" t="s">
        <v>159</v>
      </c>
      <c r="E94"/>
      <c r="F94" s="13">
        <v>501086</v>
      </c>
      <c r="G94" s="56">
        <v>527034</v>
      </c>
      <c r="H94" s="13">
        <v>440600</v>
      </c>
      <c r="I94" s="13">
        <v>390100</v>
      </c>
      <c r="J94" s="13">
        <v>382000</v>
      </c>
      <c r="K94"/>
      <c r="L94"/>
      <c r="M94"/>
      <c r="N94"/>
      <c r="O94"/>
      <c r="P94" s="10"/>
      <c r="S94" s="25" t="s">
        <v>26</v>
      </c>
      <c r="T94" s="25">
        <v>4059402</v>
      </c>
    </row>
    <row r="95" spans="3:20" ht="11.25" customHeight="1" x14ac:dyDescent="0.2">
      <c r="C95" s="39">
        <v>18082</v>
      </c>
      <c r="D95" s="3" t="s">
        <v>160</v>
      </c>
      <c r="E95"/>
      <c r="F95" s="13">
        <v>113014</v>
      </c>
      <c r="G95" s="56">
        <v>109966</v>
      </c>
      <c r="H95" s="13">
        <v>101500</v>
      </c>
      <c r="I95" s="13">
        <v>98100</v>
      </c>
      <c r="J95" s="13">
        <v>90200</v>
      </c>
      <c r="K95"/>
      <c r="L95"/>
      <c r="M95"/>
      <c r="N95"/>
      <c r="O95"/>
      <c r="P95" s="10"/>
      <c r="S95" s="25" t="s">
        <v>27</v>
      </c>
      <c r="T95" s="25">
        <v>4057080</v>
      </c>
    </row>
    <row r="96" spans="3:20" ht="11.25" customHeight="1" x14ac:dyDescent="0.2">
      <c r="C96" s="39">
        <v>845</v>
      </c>
      <c r="D96" s="3" t="s">
        <v>174</v>
      </c>
      <c r="E96"/>
      <c r="F96" s="13">
        <v>575086</v>
      </c>
      <c r="G96" s="56">
        <v>591934</v>
      </c>
      <c r="H96" s="13">
        <v>520100</v>
      </c>
      <c r="I96" s="13">
        <v>494400</v>
      </c>
      <c r="J96" s="13">
        <v>453200</v>
      </c>
      <c r="K96"/>
      <c r="L96"/>
      <c r="M96"/>
      <c r="N96"/>
      <c r="O96"/>
      <c r="P96" s="10"/>
      <c r="S96" s="25" t="s">
        <v>28</v>
      </c>
      <c r="T96" s="25">
        <v>4057041</v>
      </c>
    </row>
    <row r="97" spans="3:20" ht="11.25" customHeight="1" x14ac:dyDescent="0.2">
      <c r="C97" s="39">
        <v>49691</v>
      </c>
      <c r="D97" s="32" t="s">
        <v>193</v>
      </c>
      <c r="E97"/>
      <c r="F97" s="13">
        <v>448300</v>
      </c>
      <c r="G97" s="56">
        <v>389000</v>
      </c>
      <c r="H97" s="13">
        <v>376800</v>
      </c>
      <c r="I97" s="13">
        <v>351300</v>
      </c>
      <c r="J97" s="13">
        <v>336800</v>
      </c>
      <c r="K97"/>
      <c r="L97"/>
      <c r="M97"/>
      <c r="N97"/>
      <c r="O97"/>
      <c r="P97" s="10"/>
      <c r="S97" s="25" t="s">
        <v>432</v>
      </c>
      <c r="T97" s="25">
        <v>4072145</v>
      </c>
    </row>
    <row r="98" spans="3:20" ht="11.25" customHeight="1" x14ac:dyDescent="0.2">
      <c r="C98" s="48">
        <v>47772</v>
      </c>
      <c r="D98" s="99" t="s">
        <v>194</v>
      </c>
      <c r="E98" s="10"/>
      <c r="F98" s="92">
        <v>200</v>
      </c>
      <c r="G98" s="93">
        <v>200</v>
      </c>
      <c r="H98" s="92">
        <v>0</v>
      </c>
      <c r="I98" s="92">
        <v>0</v>
      </c>
      <c r="J98" s="92">
        <v>0</v>
      </c>
      <c r="K98"/>
      <c r="L98"/>
      <c r="M98"/>
      <c r="N98"/>
      <c r="O98"/>
      <c r="P98" s="10"/>
      <c r="S98" s="25" t="s">
        <v>29</v>
      </c>
      <c r="T98" s="25">
        <v>4057081</v>
      </c>
    </row>
    <row r="99" spans="3:20" ht="11.25" customHeight="1" x14ac:dyDescent="0.2">
      <c r="C99" s="39">
        <v>3800</v>
      </c>
      <c r="D99" s="94" t="s">
        <v>161</v>
      </c>
      <c r="E99" s="95"/>
      <c r="F99" s="96">
        <v>448500</v>
      </c>
      <c r="G99" s="97">
        <v>389200</v>
      </c>
      <c r="H99" s="96">
        <v>376800</v>
      </c>
      <c r="I99" s="96">
        <v>351300</v>
      </c>
      <c r="J99" s="96">
        <v>336800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1023586</v>
      </c>
      <c r="G101" s="56">
        <v>981134</v>
      </c>
      <c r="H101" s="13">
        <v>896900</v>
      </c>
      <c r="I101" s="13">
        <v>845700</v>
      </c>
      <c r="J101" s="13">
        <v>790000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107800</v>
      </c>
      <c r="G104" s="56">
        <v>75700</v>
      </c>
      <c r="H104" s="13">
        <v>104900</v>
      </c>
      <c r="I104" s="13">
        <v>78500</v>
      </c>
      <c r="J104" s="13">
        <v>86200</v>
      </c>
      <c r="K104"/>
      <c r="L104"/>
      <c r="M104"/>
      <c r="N104"/>
      <c r="O104"/>
      <c r="P104" s="10"/>
      <c r="S104" s="25" t="s">
        <v>411</v>
      </c>
      <c r="T104" s="25">
        <v>4057043</v>
      </c>
    </row>
    <row r="105" spans="3:20" ht="11.25" customHeight="1" x14ac:dyDescent="0.2">
      <c r="C105" s="39">
        <v>4993</v>
      </c>
      <c r="D105" s="3" t="s">
        <v>169</v>
      </c>
      <c r="E105"/>
      <c r="F105" s="13">
        <v>-115000</v>
      </c>
      <c r="G105" s="56">
        <v>-122600</v>
      </c>
      <c r="H105" s="13">
        <v>-105800</v>
      </c>
      <c r="I105" s="13">
        <v>-102400</v>
      </c>
      <c r="J105" s="13">
        <v>-119300</v>
      </c>
      <c r="K105"/>
      <c r="L105"/>
      <c r="M105"/>
      <c r="N105"/>
      <c r="O105"/>
      <c r="P105" s="10"/>
      <c r="S105" s="25" t="s">
        <v>262</v>
      </c>
      <c r="T105" s="25">
        <v>4057083</v>
      </c>
    </row>
    <row r="106" spans="3:20" ht="11.25" customHeight="1" x14ac:dyDescent="0.2">
      <c r="C106" s="39">
        <v>4992</v>
      </c>
      <c r="D106" s="3" t="s">
        <v>170</v>
      </c>
      <c r="E106"/>
      <c r="F106" s="13">
        <v>7700</v>
      </c>
      <c r="G106" s="56">
        <v>47700</v>
      </c>
      <c r="H106" s="13">
        <v>-1700</v>
      </c>
      <c r="I106" s="13">
        <v>22800</v>
      </c>
      <c r="J106" s="13">
        <v>36200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500</v>
      </c>
      <c r="G108" s="56">
        <v>800</v>
      </c>
      <c r="H108" s="13">
        <v>-2600</v>
      </c>
      <c r="I108" s="13">
        <v>-1100</v>
      </c>
      <c r="J108" s="13">
        <v>3100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2.4178694618398602</v>
      </c>
      <c r="G111" s="55">
        <v>2.2954296356361898</v>
      </c>
      <c r="H111" s="14">
        <v>3.39103332534164</v>
      </c>
      <c r="I111" s="14">
        <v>2.6328911937767998</v>
      </c>
      <c r="J111" s="14">
        <v>2.5015904508254199</v>
      </c>
      <c r="K111"/>
      <c r="L111"/>
      <c r="M111"/>
      <c r="N111"/>
      <c r="O111"/>
      <c r="P111" s="10"/>
      <c r="S111" s="25" t="s">
        <v>292</v>
      </c>
      <c r="T111" s="25">
        <v>4062444</v>
      </c>
    </row>
    <row r="112" spans="3:20" ht="11.25" customHeight="1" x14ac:dyDescent="0.2">
      <c r="C112" s="39">
        <v>284</v>
      </c>
      <c r="D112" s="3" t="s">
        <v>167</v>
      </c>
      <c r="E112"/>
      <c r="F112" s="14">
        <v>8.68545306908063</v>
      </c>
      <c r="G112" s="55">
        <v>8.37778066866138</v>
      </c>
      <c r="H112" s="14">
        <v>11.9382828589757</v>
      </c>
      <c r="I112" s="14">
        <v>9.5317182366321305</v>
      </c>
      <c r="J112" s="14">
        <v>9.5437903657081709</v>
      </c>
      <c r="K112"/>
      <c r="L112"/>
      <c r="M112"/>
      <c r="N112"/>
      <c r="O112"/>
      <c r="P112" s="10"/>
      <c r="S112" s="25" t="s">
        <v>36</v>
      </c>
      <c r="T112" s="25">
        <v>4057103</v>
      </c>
    </row>
    <row r="113" spans="2:20" ht="11.25" customHeight="1" x14ac:dyDescent="0.2">
      <c r="C113" s="39">
        <v>18791</v>
      </c>
      <c r="D113" s="76" t="s">
        <v>173</v>
      </c>
      <c r="E113" s="61"/>
      <c r="F113" s="100">
        <v>3.6835212422343799</v>
      </c>
      <c r="G113" s="101">
        <v>3.4862454354680499</v>
      </c>
      <c r="H113" s="100">
        <v>5.1983181911734402</v>
      </c>
      <c r="I113" s="100">
        <v>4.1113170230327203</v>
      </c>
      <c r="J113" s="100">
        <v>3.92774307142736</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42289ECE-B4AE-4874-B1FB-DFA9BB445B9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694D8-7727-4717-BD67-9CBDE3FF626B}">
  <sheetPr>
    <outlinePr summaryBelow="0" summaryRight="0"/>
    <pageSetUpPr autoPageBreaks="0"/>
  </sheetPr>
  <dimension ref="A5:N47"/>
  <sheetViews>
    <sheetView topLeftCell="H8" zoomScaleNormal="100" workbookViewId="0">
      <selection activeCell="M8" sqref="M8"/>
    </sheetView>
  </sheetViews>
  <sheetFormatPr defaultColWidth="8.85546875" defaultRowHeight="11.25" x14ac:dyDescent="0.2"/>
  <cols>
    <col min="1" max="1" width="25.7109375" style="162" customWidth="1"/>
    <col min="2" max="2" width="15.7109375" style="162" customWidth="1"/>
    <col min="3" max="3" width="13.7109375" style="162" customWidth="1"/>
    <col min="4" max="13" width="25.7109375" style="162" customWidth="1"/>
    <col min="14" max="14" width="40.7109375" style="162" customWidth="1"/>
    <col min="15" max="16384" width="8.85546875" style="162"/>
  </cols>
  <sheetData>
    <row r="5" spans="1:14" x14ac:dyDescent="0.2">
      <c r="A5" s="161" t="str">
        <f>_xll.SNL.Clients.Office.Excel.Functions.SPGTable(B11:B47,C9:N9,C10:N10)</f>
        <v>SPGTable</v>
      </c>
    </row>
    <row r="6" spans="1:14" ht="16.7" customHeight="1" x14ac:dyDescent="0.2">
      <c r="A6" s="163" t="s">
        <v>575</v>
      </c>
    </row>
    <row r="8" spans="1:14" ht="87.2" customHeight="1" x14ac:dyDescent="0.35">
      <c r="A8" s="164" t="s">
        <v>183</v>
      </c>
      <c r="B8" s="164" t="s">
        <v>576</v>
      </c>
      <c r="C8" s="164" t="s">
        <v>577</v>
      </c>
      <c r="D8" s="165" t="s">
        <v>578</v>
      </c>
      <c r="E8" s="165" t="s">
        <v>579</v>
      </c>
      <c r="F8" s="165" t="s">
        <v>580</v>
      </c>
      <c r="G8" s="165" t="s">
        <v>581</v>
      </c>
      <c r="H8" s="165" t="s">
        <v>582</v>
      </c>
      <c r="I8" s="165" t="s">
        <v>583</v>
      </c>
      <c r="J8" s="165" t="s">
        <v>584</v>
      </c>
      <c r="K8" s="165" t="s">
        <v>585</v>
      </c>
      <c r="L8" s="165" t="s">
        <v>586</v>
      </c>
      <c r="M8" s="165" t="s">
        <v>587</v>
      </c>
      <c r="N8" s="164" t="s">
        <v>588</v>
      </c>
    </row>
    <row r="9" spans="1:14" ht="24" customHeight="1" x14ac:dyDescent="0.35">
      <c r="A9" s="166"/>
      <c r="B9" s="167" t="s">
        <v>589</v>
      </c>
      <c r="C9" s="167" t="s">
        <v>590</v>
      </c>
      <c r="D9" s="168" t="s">
        <v>591</v>
      </c>
      <c r="E9" s="169" t="s">
        <v>592</v>
      </c>
      <c r="F9" s="169" t="s">
        <v>592</v>
      </c>
      <c r="G9" s="169" t="s">
        <v>592</v>
      </c>
      <c r="H9" s="169" t="s">
        <v>592</v>
      </c>
      <c r="I9" s="169" t="s">
        <v>592</v>
      </c>
      <c r="J9" s="169" t="s">
        <v>592</v>
      </c>
      <c r="K9" s="169" t="s">
        <v>592</v>
      </c>
      <c r="L9" s="169" t="s">
        <v>592</v>
      </c>
      <c r="M9" s="169" t="s">
        <v>592</v>
      </c>
      <c r="N9" s="167" t="s">
        <v>593</v>
      </c>
    </row>
    <row r="10" spans="1:14" ht="24" customHeight="1" x14ac:dyDescent="0.35">
      <c r="A10" s="166"/>
      <c r="B10" s="166"/>
      <c r="C10" s="166"/>
      <c r="D10" s="169" t="s">
        <v>592</v>
      </c>
      <c r="E10" s="169" t="s">
        <v>592</v>
      </c>
      <c r="F10" s="169" t="s">
        <v>592</v>
      </c>
      <c r="G10" s="169" t="s">
        <v>592</v>
      </c>
      <c r="H10" s="169" t="s">
        <v>592</v>
      </c>
      <c r="I10" s="169" t="s">
        <v>592</v>
      </c>
      <c r="J10" s="169" t="s">
        <v>592</v>
      </c>
      <c r="K10" s="169" t="s">
        <v>592</v>
      </c>
      <c r="L10" s="169" t="s">
        <v>592</v>
      </c>
      <c r="M10" s="169" t="s">
        <v>592</v>
      </c>
      <c r="N10" s="166"/>
    </row>
    <row r="11" spans="1:14" ht="33.75" x14ac:dyDescent="0.2">
      <c r="A11" s="170" t="s">
        <v>594</v>
      </c>
      <c r="B11" s="170" t="s">
        <v>595</v>
      </c>
      <c r="C11" s="171" t="s">
        <v>596</v>
      </c>
      <c r="D11" s="172">
        <v>1419200</v>
      </c>
      <c r="E11" s="172">
        <v>157400</v>
      </c>
      <c r="F11" s="172">
        <v>-69100</v>
      </c>
      <c r="G11" s="172">
        <v>5116600</v>
      </c>
      <c r="H11" s="173" t="s">
        <v>320</v>
      </c>
      <c r="I11" s="172">
        <v>1763200</v>
      </c>
      <c r="J11" s="173">
        <v>0</v>
      </c>
      <c r="K11" s="172">
        <v>2413100</v>
      </c>
      <c r="L11" s="174">
        <v>7.7</v>
      </c>
      <c r="M11" s="172">
        <v>3464.1967685</v>
      </c>
      <c r="N11" s="170" t="s">
        <v>597</v>
      </c>
    </row>
    <row r="12" spans="1:14" ht="33.75" x14ac:dyDescent="0.2">
      <c r="A12" s="170" t="s">
        <v>598</v>
      </c>
      <c r="B12" s="170" t="s">
        <v>599</v>
      </c>
      <c r="C12" s="171" t="s">
        <v>600</v>
      </c>
      <c r="D12" s="172">
        <v>3669000</v>
      </c>
      <c r="E12" s="172">
        <v>786000</v>
      </c>
      <c r="F12" s="172">
        <v>-292000</v>
      </c>
      <c r="G12" s="172">
        <v>14987000</v>
      </c>
      <c r="H12" s="172">
        <v>515000</v>
      </c>
      <c r="I12" s="172">
        <v>6735000</v>
      </c>
      <c r="J12" s="173">
        <v>0</v>
      </c>
      <c r="K12" s="172">
        <v>5990000</v>
      </c>
      <c r="L12" s="172">
        <v>11.3</v>
      </c>
      <c r="M12" s="172">
        <v>15063.78787534</v>
      </c>
      <c r="N12" s="170" t="s">
        <v>601</v>
      </c>
    </row>
    <row r="13" spans="1:14" x14ac:dyDescent="0.2">
      <c r="A13" s="170" t="s">
        <v>602</v>
      </c>
      <c r="B13" s="170" t="s">
        <v>603</v>
      </c>
      <c r="C13" s="171" t="s">
        <v>604</v>
      </c>
      <c r="D13" s="172">
        <v>6119000</v>
      </c>
      <c r="E13" s="172">
        <v>1469000</v>
      </c>
      <c r="F13" s="172">
        <v>-383000</v>
      </c>
      <c r="G13" s="172">
        <v>29261000</v>
      </c>
      <c r="H13" s="172">
        <v>545000</v>
      </c>
      <c r="I13" s="172">
        <v>12562000</v>
      </c>
      <c r="J13" s="173">
        <v>0</v>
      </c>
      <c r="K13" s="172">
        <v>9700000</v>
      </c>
      <c r="L13" s="172">
        <v>10.199999999999999</v>
      </c>
      <c r="M13" s="172">
        <v>22563.804751650001</v>
      </c>
      <c r="N13" s="170" t="s">
        <v>605</v>
      </c>
    </row>
    <row r="14" spans="1:14" ht="45" x14ac:dyDescent="0.2">
      <c r="A14" s="170" t="s">
        <v>606</v>
      </c>
      <c r="B14" s="170" t="s">
        <v>607</v>
      </c>
      <c r="C14" s="171" t="s">
        <v>608</v>
      </c>
      <c r="D14" s="172">
        <v>16792000</v>
      </c>
      <c r="E14" s="172">
        <v>3541500</v>
      </c>
      <c r="F14" s="172">
        <v>-1199100</v>
      </c>
      <c r="G14" s="172">
        <v>66579600</v>
      </c>
      <c r="H14" s="172">
        <v>2614000</v>
      </c>
      <c r="I14" s="172">
        <v>31300700</v>
      </c>
      <c r="J14" s="173">
        <v>0</v>
      </c>
      <c r="K14" s="172">
        <v>22433200</v>
      </c>
      <c r="L14" s="172">
        <v>11</v>
      </c>
      <c r="M14" s="172">
        <v>48401.843920009997</v>
      </c>
      <c r="N14" s="170" t="s">
        <v>609</v>
      </c>
    </row>
    <row r="15" spans="1:14" ht="33.75" x14ac:dyDescent="0.2">
      <c r="A15" s="170" t="s">
        <v>610</v>
      </c>
      <c r="B15" s="170" t="s">
        <v>611</v>
      </c>
      <c r="C15" s="171" t="s">
        <v>612</v>
      </c>
      <c r="D15" s="172">
        <v>6974000</v>
      </c>
      <c r="E15" s="172">
        <v>898000</v>
      </c>
      <c r="F15" s="172">
        <v>-298000</v>
      </c>
      <c r="G15" s="172">
        <v>29170000</v>
      </c>
      <c r="H15" s="172">
        <v>161000</v>
      </c>
      <c r="I15" s="172">
        <v>7922000</v>
      </c>
      <c r="J15" s="173">
        <v>0</v>
      </c>
      <c r="K15" s="172">
        <v>19076000</v>
      </c>
      <c r="L15" s="174">
        <v>3.82</v>
      </c>
      <c r="M15" s="172">
        <v>17256.819332160001</v>
      </c>
      <c r="N15" s="170" t="s">
        <v>613</v>
      </c>
    </row>
    <row r="16" spans="1:14" x14ac:dyDescent="0.2">
      <c r="A16" s="170" t="s">
        <v>614</v>
      </c>
      <c r="B16" s="170" t="s">
        <v>615</v>
      </c>
      <c r="C16" s="171" t="s">
        <v>616</v>
      </c>
      <c r="D16" s="172">
        <v>1438936</v>
      </c>
      <c r="E16" s="172">
        <v>226846</v>
      </c>
      <c r="F16" s="172">
        <v>-102165</v>
      </c>
      <c r="G16" s="172">
        <v>5359378</v>
      </c>
      <c r="H16" s="172">
        <v>284000</v>
      </c>
      <c r="I16" s="172">
        <v>1965057</v>
      </c>
      <c r="J16" s="173">
        <v>0</v>
      </c>
      <c r="K16" s="172">
        <v>2154744</v>
      </c>
      <c r="L16" s="174">
        <v>6.53</v>
      </c>
      <c r="M16" s="172">
        <v>3268.7192719</v>
      </c>
      <c r="N16" s="170" t="s">
        <v>605</v>
      </c>
    </row>
    <row r="17" spans="1:14" ht="22.5" x14ac:dyDescent="0.2">
      <c r="A17" s="170" t="s">
        <v>617</v>
      </c>
      <c r="B17" s="170" t="s">
        <v>618</v>
      </c>
      <c r="C17" s="171" t="s">
        <v>619</v>
      </c>
      <c r="D17" s="172">
        <v>1949102</v>
      </c>
      <c r="E17" s="172">
        <v>410263</v>
      </c>
      <c r="F17" s="172">
        <v>-154112</v>
      </c>
      <c r="G17" s="172">
        <v>6449176</v>
      </c>
      <c r="H17" s="172">
        <v>420180</v>
      </c>
      <c r="I17" s="172">
        <v>4126923</v>
      </c>
      <c r="J17" s="173">
        <v>0</v>
      </c>
      <c r="K17" s="172">
        <v>2787094</v>
      </c>
      <c r="L17" s="174">
        <v>9.25</v>
      </c>
      <c r="M17" s="172">
        <v>4589.9756024999997</v>
      </c>
      <c r="N17" s="170" t="s">
        <v>605</v>
      </c>
    </row>
    <row r="18" spans="1:14" ht="22.5" x14ac:dyDescent="0.2">
      <c r="A18" s="170" t="s">
        <v>620</v>
      </c>
      <c r="B18" s="170" t="s">
        <v>621</v>
      </c>
      <c r="C18" s="171" t="s">
        <v>622</v>
      </c>
      <c r="D18" s="172">
        <v>8352000</v>
      </c>
      <c r="E18" s="172">
        <v>1370000</v>
      </c>
      <c r="F18" s="172">
        <v>-529000</v>
      </c>
      <c r="G18" s="172">
        <v>23506000</v>
      </c>
      <c r="H18" s="172">
        <v>7000</v>
      </c>
      <c r="I18" s="172">
        <v>15570000</v>
      </c>
      <c r="J18" s="172">
        <v>2363</v>
      </c>
      <c r="K18" s="172">
        <v>8625000</v>
      </c>
      <c r="L18" s="172">
        <v>-12.2</v>
      </c>
      <c r="M18" s="172">
        <v>18050.465122900001</v>
      </c>
      <c r="N18" s="170" t="s">
        <v>605</v>
      </c>
    </row>
    <row r="19" spans="1:14" ht="22.5" x14ac:dyDescent="0.2">
      <c r="A19" s="170" t="s">
        <v>623</v>
      </c>
      <c r="B19" s="170" t="s">
        <v>624</v>
      </c>
      <c r="C19" s="171" t="s">
        <v>625</v>
      </c>
      <c r="D19" s="172">
        <v>7329000</v>
      </c>
      <c r="E19" s="172">
        <v>1308000</v>
      </c>
      <c r="F19" s="172">
        <v>-503000</v>
      </c>
      <c r="G19" s="172">
        <v>22378000</v>
      </c>
      <c r="H19" s="173" t="s">
        <v>320</v>
      </c>
      <c r="I19" s="172">
        <v>12046000</v>
      </c>
      <c r="J19" s="173">
        <v>0</v>
      </c>
      <c r="K19" s="172">
        <v>6407000</v>
      </c>
      <c r="L19" s="172">
        <v>14.4</v>
      </c>
      <c r="M19" s="172">
        <v>19138.665503249998</v>
      </c>
      <c r="N19" s="170" t="s">
        <v>605</v>
      </c>
    </row>
    <row r="20" spans="1:14" ht="22.5" x14ac:dyDescent="0.2">
      <c r="A20" s="170" t="s">
        <v>626</v>
      </c>
      <c r="B20" s="170" t="s">
        <v>627</v>
      </c>
      <c r="C20" s="171" t="s">
        <v>628</v>
      </c>
      <c r="D20" s="172">
        <v>13676000</v>
      </c>
      <c r="E20" s="172">
        <v>2688000</v>
      </c>
      <c r="F20" s="172">
        <v>-930000</v>
      </c>
      <c r="G20" s="172">
        <v>49407000</v>
      </c>
      <c r="H20" s="172">
        <v>1488000</v>
      </c>
      <c r="I20" s="172">
        <v>22686000</v>
      </c>
      <c r="J20" s="173">
        <v>0</v>
      </c>
      <c r="K20" s="172">
        <v>20037000</v>
      </c>
      <c r="L20" s="174">
        <v>5.97</v>
      </c>
      <c r="M20" s="172">
        <v>31680.468266939999</v>
      </c>
      <c r="N20" s="170" t="s">
        <v>605</v>
      </c>
    </row>
    <row r="21" spans="1:14" x14ac:dyDescent="0.2">
      <c r="A21" s="170" t="s">
        <v>629</v>
      </c>
      <c r="B21" s="170" t="s">
        <v>630</v>
      </c>
      <c r="C21" s="171" t="s">
        <v>631</v>
      </c>
      <c r="D21" s="172">
        <v>13964000</v>
      </c>
      <c r="E21" s="172">
        <v>4427000</v>
      </c>
      <c r="F21" s="172">
        <v>-1331000</v>
      </c>
      <c r="G21" s="172">
        <v>60280000</v>
      </c>
      <c r="H21" s="172">
        <v>2314000</v>
      </c>
      <c r="I21" s="172">
        <v>37658000</v>
      </c>
      <c r="J21" s="172">
        <v>2387</v>
      </c>
      <c r="K21" s="172">
        <v>25525000</v>
      </c>
      <c r="L21" s="174">
        <v>5.3</v>
      </c>
      <c r="M21" s="172">
        <v>66628.203430690002</v>
      </c>
      <c r="N21" s="170" t="s">
        <v>605</v>
      </c>
    </row>
    <row r="22" spans="1:14" x14ac:dyDescent="0.2">
      <c r="A22" s="170" t="s">
        <v>632</v>
      </c>
      <c r="B22" s="170" t="s">
        <v>633</v>
      </c>
      <c r="C22" s="171" t="s">
        <v>634</v>
      </c>
      <c r="D22" s="172">
        <v>14964000</v>
      </c>
      <c r="E22" s="172">
        <v>1511000</v>
      </c>
      <c r="F22" s="172">
        <v>-630000</v>
      </c>
      <c r="G22" s="172">
        <v>27041000</v>
      </c>
      <c r="H22" s="172">
        <v>758000</v>
      </c>
      <c r="I22" s="172">
        <v>14512000</v>
      </c>
      <c r="J22" s="173">
        <v>0</v>
      </c>
      <c r="K22" s="172">
        <v>8705000</v>
      </c>
      <c r="L22" s="172">
        <v>11.3</v>
      </c>
      <c r="M22" s="172">
        <v>24663.851924300001</v>
      </c>
      <c r="N22" s="170" t="s">
        <v>605</v>
      </c>
    </row>
    <row r="23" spans="1:14" ht="45" x14ac:dyDescent="0.2">
      <c r="A23" s="170" t="s">
        <v>635</v>
      </c>
      <c r="B23" s="170" t="s">
        <v>636</v>
      </c>
      <c r="C23" s="171" t="s">
        <v>637</v>
      </c>
      <c r="D23" s="172">
        <v>24677000</v>
      </c>
      <c r="E23" s="172">
        <v>5844000</v>
      </c>
      <c r="F23" s="172">
        <v>-2280000</v>
      </c>
      <c r="G23" s="172">
        <v>111292000</v>
      </c>
      <c r="H23" s="172">
        <v>3304000</v>
      </c>
      <c r="I23" s="172">
        <v>59684000</v>
      </c>
      <c r="J23" s="172">
        <v>1962</v>
      </c>
      <c r="K23" s="172">
        <v>47334000</v>
      </c>
      <c r="L23" s="174">
        <v>2.78</v>
      </c>
      <c r="M23" s="172">
        <v>81698.16254936</v>
      </c>
      <c r="N23" s="170" t="s">
        <v>609</v>
      </c>
    </row>
    <row r="24" spans="1:14" ht="33.75" x14ac:dyDescent="0.2">
      <c r="A24" s="170" t="s">
        <v>638</v>
      </c>
      <c r="B24" s="170" t="s">
        <v>639</v>
      </c>
      <c r="C24" s="171" t="s">
        <v>640</v>
      </c>
      <c r="D24" s="172">
        <v>14905000</v>
      </c>
      <c r="E24" s="172">
        <v>3166000</v>
      </c>
      <c r="F24" s="172">
        <v>-1091000</v>
      </c>
      <c r="G24" s="172">
        <v>52509000</v>
      </c>
      <c r="H24" s="172">
        <v>2354000</v>
      </c>
      <c r="I24" s="172">
        <v>24170000</v>
      </c>
      <c r="J24" s="173">
        <v>0</v>
      </c>
      <c r="K24" s="172">
        <v>13911000</v>
      </c>
      <c r="L24" s="174">
        <v>5.4</v>
      </c>
      <c r="M24" s="172">
        <v>25034.631103200001</v>
      </c>
      <c r="N24" s="170" t="s">
        <v>641</v>
      </c>
    </row>
    <row r="25" spans="1:14" ht="45" x14ac:dyDescent="0.2">
      <c r="A25" s="170" t="s">
        <v>642</v>
      </c>
      <c r="B25" s="170" t="s">
        <v>643</v>
      </c>
      <c r="C25" s="171" t="s">
        <v>644</v>
      </c>
      <c r="D25" s="172">
        <v>11742896</v>
      </c>
      <c r="E25" s="172">
        <v>2020592</v>
      </c>
      <c r="F25" s="172">
        <v>-864133</v>
      </c>
      <c r="G25" s="172">
        <v>42601736</v>
      </c>
      <c r="H25" s="172">
        <v>1201177</v>
      </c>
      <c r="I25" s="172">
        <v>24824439</v>
      </c>
      <c r="J25" s="173">
        <v>0</v>
      </c>
      <c r="K25" s="172">
        <v>11637284</v>
      </c>
      <c r="L25" s="172">
        <v>13.1</v>
      </c>
      <c r="M25" s="172">
        <v>22132.045434619999</v>
      </c>
      <c r="N25" s="170" t="s">
        <v>609</v>
      </c>
    </row>
    <row r="26" spans="1:14" ht="45" x14ac:dyDescent="0.2">
      <c r="A26" s="170" t="s">
        <v>645</v>
      </c>
      <c r="B26" s="170" t="s">
        <v>646</v>
      </c>
      <c r="C26" s="171" t="s">
        <v>647</v>
      </c>
      <c r="D26" s="172">
        <v>5586700</v>
      </c>
      <c r="E26" s="172">
        <v>1324200</v>
      </c>
      <c r="F26" s="172">
        <v>-372600</v>
      </c>
      <c r="G26" s="172">
        <v>21087800</v>
      </c>
      <c r="H26" s="172">
        <v>1478300</v>
      </c>
      <c r="I26" s="172">
        <v>9297900</v>
      </c>
      <c r="J26" s="173">
        <v>0</v>
      </c>
      <c r="K26" s="172">
        <v>9244400</v>
      </c>
      <c r="L26" s="174">
        <v>7.15</v>
      </c>
      <c r="M26" s="172">
        <v>14701.17238179</v>
      </c>
      <c r="N26" s="170" t="s">
        <v>609</v>
      </c>
    </row>
    <row r="27" spans="1:14" ht="33.75" x14ac:dyDescent="0.2">
      <c r="A27" s="170" t="s">
        <v>648</v>
      </c>
      <c r="B27" s="170" t="s">
        <v>649</v>
      </c>
      <c r="C27" s="171" t="s">
        <v>650</v>
      </c>
      <c r="D27" s="172">
        <v>9863085</v>
      </c>
      <c r="E27" s="172">
        <v>2077721</v>
      </c>
      <c r="F27" s="172">
        <v>-582334</v>
      </c>
      <c r="G27" s="172">
        <v>33424850</v>
      </c>
      <c r="H27" s="172">
        <v>1505450</v>
      </c>
      <c r="I27" s="172">
        <v>17477279</v>
      </c>
      <c r="J27" s="173">
        <v>0</v>
      </c>
      <c r="K27" s="172">
        <v>14599844</v>
      </c>
      <c r="L27" s="174">
        <v>9.0299999999999994</v>
      </c>
      <c r="M27" s="172">
        <v>29056.950385799999</v>
      </c>
      <c r="N27" s="170" t="s">
        <v>641</v>
      </c>
    </row>
    <row r="28" spans="1:14" ht="45" x14ac:dyDescent="0.2">
      <c r="A28" s="170" t="s">
        <v>651</v>
      </c>
      <c r="B28" s="170" t="s">
        <v>652</v>
      </c>
      <c r="C28" s="171" t="s">
        <v>653</v>
      </c>
      <c r="D28" s="172">
        <v>36347000</v>
      </c>
      <c r="E28" s="172">
        <v>4425000</v>
      </c>
      <c r="F28" s="172">
        <v>-1571000</v>
      </c>
      <c r="G28" s="172">
        <v>82693000</v>
      </c>
      <c r="H28" s="172">
        <v>3330000</v>
      </c>
      <c r="I28" s="172">
        <v>35714000</v>
      </c>
      <c r="J28" s="173">
        <v>0</v>
      </c>
      <c r="K28" s="172">
        <v>34393000</v>
      </c>
      <c r="L28" s="174">
        <v>6.06</v>
      </c>
      <c r="M28" s="172">
        <v>42733.9718048</v>
      </c>
      <c r="N28" s="170" t="s">
        <v>609</v>
      </c>
    </row>
    <row r="29" spans="1:14" ht="45" x14ac:dyDescent="0.2">
      <c r="A29" s="170" t="s">
        <v>654</v>
      </c>
      <c r="B29" s="170" t="s">
        <v>655</v>
      </c>
      <c r="C29" s="171" t="s">
        <v>656</v>
      </c>
      <c r="D29" s="172">
        <v>10943000</v>
      </c>
      <c r="E29" s="172">
        <v>2229000</v>
      </c>
      <c r="F29" s="172">
        <v>-1114000</v>
      </c>
      <c r="G29" s="172">
        <v>35023000</v>
      </c>
      <c r="H29" s="172" t="s">
        <v>320</v>
      </c>
      <c r="I29" s="172">
        <v>22225000</v>
      </c>
      <c r="J29" s="173">
        <v>0</v>
      </c>
      <c r="K29" s="172">
        <v>8675000</v>
      </c>
      <c r="L29" s="172">
        <v>14.1</v>
      </c>
      <c r="M29" s="172">
        <v>25112.26344767</v>
      </c>
      <c r="N29" s="170" t="s">
        <v>609</v>
      </c>
    </row>
    <row r="30" spans="1:14" ht="33.75" x14ac:dyDescent="0.2">
      <c r="A30" s="170" t="s">
        <v>657</v>
      </c>
      <c r="B30" s="170" t="s">
        <v>658</v>
      </c>
      <c r="C30" s="171" t="s">
        <v>659</v>
      </c>
      <c r="D30" s="172">
        <v>9448000</v>
      </c>
      <c r="E30" s="172">
        <v>2514000</v>
      </c>
      <c r="F30" s="172">
        <v>-1042000</v>
      </c>
      <c r="G30" s="172">
        <v>37856000</v>
      </c>
      <c r="H30" s="172">
        <v>247000</v>
      </c>
      <c r="I30" s="172">
        <v>23707000</v>
      </c>
      <c r="J30" s="172">
        <v>1273.7</v>
      </c>
      <c r="K30" s="172">
        <v>17665000</v>
      </c>
      <c r="L30" s="174">
        <v>7.12</v>
      </c>
      <c r="M30" s="172">
        <v>28655.466</v>
      </c>
      <c r="N30" s="170" t="s">
        <v>641</v>
      </c>
    </row>
    <row r="31" spans="1:14" ht="33.75" x14ac:dyDescent="0.2">
      <c r="A31" s="170" t="s">
        <v>660</v>
      </c>
      <c r="B31" s="170" t="s">
        <v>661</v>
      </c>
      <c r="C31" s="171" t="s">
        <v>662</v>
      </c>
      <c r="D31" s="172">
        <v>2850379</v>
      </c>
      <c r="E31" s="172">
        <v>391914</v>
      </c>
      <c r="F31" s="172">
        <v>-96253</v>
      </c>
      <c r="G31" s="172">
        <v>5514484</v>
      </c>
      <c r="H31" s="172">
        <v>142303</v>
      </c>
      <c r="I31" s="172">
        <v>2321937</v>
      </c>
      <c r="J31" s="173">
        <v>0</v>
      </c>
      <c r="K31" s="172">
        <v>2390884</v>
      </c>
      <c r="L31" s="174">
        <v>8.57</v>
      </c>
      <c r="M31" s="172">
        <v>4607.4917377499996</v>
      </c>
      <c r="N31" s="170" t="s">
        <v>613</v>
      </c>
    </row>
    <row r="32" spans="1:14" ht="33.75" x14ac:dyDescent="0.2">
      <c r="A32" s="170" t="s">
        <v>663</v>
      </c>
      <c r="B32" s="170" t="s">
        <v>664</v>
      </c>
      <c r="C32" s="171" t="s">
        <v>665</v>
      </c>
      <c r="D32" s="172">
        <v>1458084</v>
      </c>
      <c r="E32" s="172">
        <v>314402</v>
      </c>
      <c r="F32" s="172">
        <v>-98691</v>
      </c>
      <c r="G32" s="172">
        <v>4901822</v>
      </c>
      <c r="H32" s="173" t="s">
        <v>320</v>
      </c>
      <c r="I32" s="172">
        <v>2000640</v>
      </c>
      <c r="J32" s="173">
        <v>0</v>
      </c>
      <c r="K32" s="172">
        <v>2668436</v>
      </c>
      <c r="L32" s="174">
        <v>9.4499999999999993</v>
      </c>
      <c r="M32" s="172">
        <v>5570.7552906000001</v>
      </c>
      <c r="N32" s="170" t="s">
        <v>613</v>
      </c>
    </row>
    <row r="33" spans="1:14" ht="33.75" x14ac:dyDescent="0.2">
      <c r="A33" s="170" t="s">
        <v>666</v>
      </c>
      <c r="B33" s="170" t="s">
        <v>667</v>
      </c>
      <c r="C33" s="171" t="s">
        <v>668</v>
      </c>
      <c r="D33" s="172">
        <v>593084</v>
      </c>
      <c r="E33" s="172">
        <v>133900</v>
      </c>
      <c r="F33" s="172">
        <v>-24112</v>
      </c>
      <c r="G33" s="172">
        <v>1886735</v>
      </c>
      <c r="H33" s="172">
        <v>5500</v>
      </c>
      <c r="I33" s="172">
        <v>614211</v>
      </c>
      <c r="J33" s="173">
        <v>0</v>
      </c>
      <c r="K33" s="172">
        <v>1027468</v>
      </c>
      <c r="L33" s="172">
        <v>10.1</v>
      </c>
      <c r="M33" s="172">
        <v>2717.3156217999999</v>
      </c>
      <c r="N33" s="170" t="s">
        <v>613</v>
      </c>
    </row>
    <row r="34" spans="1:14" ht="45" x14ac:dyDescent="0.2">
      <c r="A34" s="170" t="s">
        <v>669</v>
      </c>
      <c r="B34" s="170" t="s">
        <v>670</v>
      </c>
      <c r="C34" s="171" t="s">
        <v>671</v>
      </c>
      <c r="D34" s="172">
        <v>17069000</v>
      </c>
      <c r="E34" s="172">
        <v>3121000</v>
      </c>
      <c r="F34" s="172">
        <v>-1270000</v>
      </c>
      <c r="G34" s="172">
        <v>99348000</v>
      </c>
      <c r="H34" s="172">
        <v>2082000</v>
      </c>
      <c r="I34" s="172">
        <v>50960000</v>
      </c>
      <c r="J34" s="173">
        <v>0</v>
      </c>
      <c r="K34" s="172">
        <v>37202000</v>
      </c>
      <c r="L34" s="174">
        <v>7.94</v>
      </c>
      <c r="M34" s="172">
        <v>157333.63903968001</v>
      </c>
      <c r="N34" s="170" t="s">
        <v>609</v>
      </c>
    </row>
    <row r="35" spans="1:14" ht="22.5" x14ac:dyDescent="0.2">
      <c r="A35" s="170" t="s">
        <v>672</v>
      </c>
      <c r="B35" s="170" t="s">
        <v>673</v>
      </c>
      <c r="C35" s="171" t="s">
        <v>674</v>
      </c>
      <c r="D35" s="172">
        <v>1372316</v>
      </c>
      <c r="E35" s="172">
        <v>268773</v>
      </c>
      <c r="F35" s="172">
        <v>-93674</v>
      </c>
      <c r="G35" s="172">
        <v>5247232</v>
      </c>
      <c r="H35" s="172" t="s">
        <v>320</v>
      </c>
      <c r="I35" s="172">
        <v>2541478</v>
      </c>
      <c r="J35" s="173">
        <v>0</v>
      </c>
      <c r="K35" s="172">
        <v>2339713</v>
      </c>
      <c r="L35" s="174">
        <v>7.54</v>
      </c>
      <c r="M35" s="172">
        <v>3268.54709834</v>
      </c>
      <c r="N35" s="170" t="s">
        <v>605</v>
      </c>
    </row>
    <row r="36" spans="1:14" ht="33.75" x14ac:dyDescent="0.2">
      <c r="A36" s="170" t="s">
        <v>675</v>
      </c>
      <c r="B36" s="170" t="s">
        <v>676</v>
      </c>
      <c r="C36" s="171" t="s">
        <v>677</v>
      </c>
      <c r="D36" s="172">
        <v>3653700</v>
      </c>
      <c r="E36" s="172">
        <v>538100</v>
      </c>
      <c r="F36" s="172">
        <v>-161800</v>
      </c>
      <c r="G36" s="172">
        <v>9703500</v>
      </c>
      <c r="H36" s="172">
        <v>486900</v>
      </c>
      <c r="I36" s="172">
        <v>4496400</v>
      </c>
      <c r="J36" s="173">
        <v>0</v>
      </c>
      <c r="K36" s="172">
        <v>4056300</v>
      </c>
      <c r="L36" s="174">
        <v>-4.47</v>
      </c>
      <c r="M36" s="172">
        <v>7781.8446656599999</v>
      </c>
      <c r="N36" s="170" t="s">
        <v>613</v>
      </c>
    </row>
    <row r="37" spans="1:14" ht="33.75" x14ac:dyDescent="0.2">
      <c r="A37" s="170" t="s">
        <v>678</v>
      </c>
      <c r="B37" s="170" t="s">
        <v>679</v>
      </c>
      <c r="C37" s="171" t="s">
        <v>680</v>
      </c>
      <c r="D37" s="172">
        <v>1196844</v>
      </c>
      <c r="E37" s="172">
        <v>247692</v>
      </c>
      <c r="F37" s="172">
        <v>-37771</v>
      </c>
      <c r="G37" s="172">
        <v>2143738</v>
      </c>
      <c r="H37" s="172">
        <v>91163</v>
      </c>
      <c r="I37" s="172">
        <v>734014</v>
      </c>
      <c r="J37" s="173">
        <v>0</v>
      </c>
      <c r="K37" s="172">
        <v>990777</v>
      </c>
      <c r="L37" s="172">
        <v>11.6</v>
      </c>
      <c r="M37" s="172">
        <v>2623.6580905199999</v>
      </c>
      <c r="N37" s="170" t="s">
        <v>613</v>
      </c>
    </row>
    <row r="38" spans="1:14" ht="45" x14ac:dyDescent="0.2">
      <c r="A38" s="170" t="s">
        <v>681</v>
      </c>
      <c r="B38" s="170" t="s">
        <v>682</v>
      </c>
      <c r="C38" s="171" t="s">
        <v>683</v>
      </c>
      <c r="D38" s="172">
        <v>20642000</v>
      </c>
      <c r="E38" s="172">
        <v>3164000</v>
      </c>
      <c r="F38" s="172">
        <v>-1615000</v>
      </c>
      <c r="G38" s="172">
        <v>71060000</v>
      </c>
      <c r="H38" s="172">
        <v>2184000</v>
      </c>
      <c r="I38" s="172">
        <v>38225000</v>
      </c>
      <c r="J38" s="173">
        <v>0</v>
      </c>
      <c r="K38" s="172">
        <v>20971000</v>
      </c>
      <c r="L38" s="172">
        <v>-10.1</v>
      </c>
      <c r="M38" s="172">
        <v>21600.816906880002</v>
      </c>
      <c r="N38" s="170" t="s">
        <v>609</v>
      </c>
    </row>
    <row r="39" spans="1:14" ht="45" x14ac:dyDescent="0.2">
      <c r="A39" s="170" t="s">
        <v>684</v>
      </c>
      <c r="B39" s="170" t="s">
        <v>685</v>
      </c>
      <c r="C39" s="171" t="s">
        <v>686</v>
      </c>
      <c r="D39" s="172">
        <v>3803835</v>
      </c>
      <c r="E39" s="172">
        <v>917851</v>
      </c>
      <c r="F39" s="172">
        <v>-254314</v>
      </c>
      <c r="G39" s="172">
        <v>16497759</v>
      </c>
      <c r="H39" s="172">
        <v>292000</v>
      </c>
      <c r="I39" s="172">
        <v>6913735</v>
      </c>
      <c r="J39" s="173">
        <v>0</v>
      </c>
      <c r="K39" s="172">
        <v>5906200</v>
      </c>
      <c r="L39" s="174">
        <v>9.9499999999999993</v>
      </c>
      <c r="M39" s="172">
        <v>8382.9370896700002</v>
      </c>
      <c r="N39" s="170" t="s">
        <v>609</v>
      </c>
    </row>
    <row r="40" spans="1:14" ht="45" x14ac:dyDescent="0.2">
      <c r="A40" s="170" t="s">
        <v>687</v>
      </c>
      <c r="B40" s="170" t="s">
        <v>688</v>
      </c>
      <c r="C40" s="171" t="s">
        <v>689</v>
      </c>
      <c r="D40" s="172">
        <v>1779873</v>
      </c>
      <c r="E40" s="172">
        <v>301822</v>
      </c>
      <c r="F40" s="172">
        <v>-97405</v>
      </c>
      <c r="G40" s="172">
        <v>6758912</v>
      </c>
      <c r="H40" s="172">
        <v>62700</v>
      </c>
      <c r="I40" s="172">
        <v>3519580</v>
      </c>
      <c r="J40" s="173">
        <v>0</v>
      </c>
      <c r="K40" s="172">
        <v>2167524</v>
      </c>
      <c r="L40" s="174">
        <v>9.27</v>
      </c>
      <c r="M40" s="172">
        <v>3931.2372292</v>
      </c>
      <c r="N40" s="170" t="s">
        <v>609</v>
      </c>
    </row>
    <row r="41" spans="1:14" ht="33.75" x14ac:dyDescent="0.2">
      <c r="A41" s="170" t="s">
        <v>690</v>
      </c>
      <c r="B41" s="170" t="s">
        <v>691</v>
      </c>
      <c r="C41" s="171" t="s">
        <v>692</v>
      </c>
      <c r="D41" s="172">
        <v>2396000</v>
      </c>
      <c r="E41" s="172">
        <v>373000</v>
      </c>
      <c r="F41" s="172">
        <v>-145000</v>
      </c>
      <c r="G41" s="172">
        <v>7682000</v>
      </c>
      <c r="H41" s="172" t="s">
        <v>320</v>
      </c>
      <c r="I41" s="172">
        <v>3285000</v>
      </c>
      <c r="J41" s="173">
        <v>0</v>
      </c>
      <c r="K41" s="172">
        <v>2707000</v>
      </c>
      <c r="L41" s="174">
        <v>5.96</v>
      </c>
      <c r="M41" s="172">
        <v>4871.9753327999997</v>
      </c>
      <c r="N41" s="170" t="s">
        <v>613</v>
      </c>
    </row>
    <row r="42" spans="1:14" ht="22.5" x14ac:dyDescent="0.2">
      <c r="A42" s="170" t="s">
        <v>693</v>
      </c>
      <c r="B42" s="170" t="s">
        <v>694</v>
      </c>
      <c r="C42" s="171" t="s">
        <v>695</v>
      </c>
      <c r="D42" s="172">
        <v>9722000</v>
      </c>
      <c r="E42" s="172">
        <v>2122000</v>
      </c>
      <c r="F42" s="172">
        <v>-571000</v>
      </c>
      <c r="G42" s="172">
        <v>34567000</v>
      </c>
      <c r="H42" s="172">
        <v>3519000</v>
      </c>
      <c r="I42" s="172">
        <v>15219000</v>
      </c>
      <c r="J42" s="173">
        <v>0</v>
      </c>
      <c r="K42" s="172">
        <v>14438000</v>
      </c>
      <c r="L42" s="172">
        <v>12.3</v>
      </c>
      <c r="M42" s="172">
        <v>32835.896949000002</v>
      </c>
      <c r="N42" s="170" t="s">
        <v>605</v>
      </c>
    </row>
    <row r="43" spans="1:14" x14ac:dyDescent="0.2">
      <c r="A43" s="170" t="s">
        <v>696</v>
      </c>
      <c r="B43" s="170" t="s">
        <v>697</v>
      </c>
      <c r="C43" s="171" t="s">
        <v>698</v>
      </c>
      <c r="D43" s="172">
        <v>12857000</v>
      </c>
      <c r="E43" s="172">
        <v>2783000</v>
      </c>
      <c r="F43" s="172">
        <v>-1199000</v>
      </c>
      <c r="G43" s="172">
        <v>44488000</v>
      </c>
      <c r="H43" s="172">
        <v>3471000</v>
      </c>
      <c r="I43" s="172">
        <v>20195000</v>
      </c>
      <c r="J43" s="172">
        <v>3147</v>
      </c>
      <c r="K43" s="172">
        <v>25092000</v>
      </c>
      <c r="L43" s="172">
        <v>10.1</v>
      </c>
      <c r="M43" s="172">
        <v>49014.736505039997</v>
      </c>
      <c r="N43" s="170" t="s">
        <v>605</v>
      </c>
    </row>
    <row r="44" spans="1:14" ht="45" x14ac:dyDescent="0.2">
      <c r="A44" s="170" t="s">
        <v>699</v>
      </c>
      <c r="B44" s="170" t="s">
        <v>700</v>
      </c>
      <c r="C44" s="171" t="s">
        <v>701</v>
      </c>
      <c r="D44" s="172">
        <v>23113000</v>
      </c>
      <c r="E44" s="172">
        <v>4083000</v>
      </c>
      <c r="F44" s="172">
        <v>-1852000</v>
      </c>
      <c r="G44" s="172">
        <v>92638000</v>
      </c>
      <c r="H44" s="172">
        <v>1440000</v>
      </c>
      <c r="I44" s="172">
        <v>49950000</v>
      </c>
      <c r="J44" s="173">
        <v>0</v>
      </c>
      <c r="K44" s="172">
        <v>27874000</v>
      </c>
      <c r="L44" s="172">
        <v>11.2</v>
      </c>
      <c r="M44" s="172">
        <v>72742.146134070004</v>
      </c>
      <c r="N44" s="170" t="s">
        <v>609</v>
      </c>
    </row>
    <row r="45" spans="1:14" x14ac:dyDescent="0.2">
      <c r="A45" s="170" t="s">
        <v>702</v>
      </c>
      <c r="B45" s="170" t="s">
        <v>703</v>
      </c>
      <c r="C45" s="171" t="s">
        <v>704</v>
      </c>
      <c r="D45" s="172">
        <v>473300</v>
      </c>
      <c r="E45" s="172">
        <v>76844</v>
      </c>
      <c r="F45" s="172">
        <v>-27200</v>
      </c>
      <c r="G45" s="172">
        <v>1261900</v>
      </c>
      <c r="H45" s="172">
        <v>64100</v>
      </c>
      <c r="I45" s="172">
        <v>497800</v>
      </c>
      <c r="J45" s="173">
        <v>0</v>
      </c>
      <c r="K45" s="172">
        <v>448300</v>
      </c>
      <c r="L45" s="174">
        <v>8.41</v>
      </c>
      <c r="M45" s="172">
        <v>837.12886048999997</v>
      </c>
      <c r="N45" s="170" t="s">
        <v>605</v>
      </c>
    </row>
    <row r="46" spans="1:14" ht="22.5" x14ac:dyDescent="0.2">
      <c r="A46" s="170" t="s">
        <v>705</v>
      </c>
      <c r="B46" s="170" t="s">
        <v>706</v>
      </c>
      <c r="C46" s="171" t="s">
        <v>707</v>
      </c>
      <c r="D46" s="172">
        <v>8316000</v>
      </c>
      <c r="E46" s="172">
        <v>1787100</v>
      </c>
      <c r="F46" s="172">
        <v>-472300</v>
      </c>
      <c r="G46" s="172">
        <v>27001900</v>
      </c>
      <c r="H46" s="172">
        <v>1897000</v>
      </c>
      <c r="I46" s="172">
        <v>13472400</v>
      </c>
      <c r="J46" s="173">
        <v>0</v>
      </c>
      <c r="K46" s="172">
        <v>10913200</v>
      </c>
      <c r="L46" s="172">
        <v>11.7</v>
      </c>
      <c r="M46" s="172">
        <v>29512.05472036</v>
      </c>
      <c r="N46" s="170" t="s">
        <v>605</v>
      </c>
    </row>
    <row r="47" spans="1:14" ht="45" x14ac:dyDescent="0.2">
      <c r="A47" s="170" t="s">
        <v>708</v>
      </c>
      <c r="B47" s="170" t="s">
        <v>709</v>
      </c>
      <c r="C47" s="171" t="s">
        <v>710</v>
      </c>
      <c r="D47" s="172">
        <v>13431000</v>
      </c>
      <c r="E47" s="172">
        <v>2146000</v>
      </c>
      <c r="F47" s="172">
        <v>-842000</v>
      </c>
      <c r="G47" s="172">
        <v>46440000</v>
      </c>
      <c r="H47" s="172">
        <v>1005000</v>
      </c>
      <c r="I47" s="172">
        <v>21779000</v>
      </c>
      <c r="J47" s="173">
        <v>0</v>
      </c>
      <c r="K47" s="172">
        <v>15612000</v>
      </c>
      <c r="L47" s="172">
        <v>10.6</v>
      </c>
      <c r="M47" s="172">
        <v>38182.035296800001</v>
      </c>
      <c r="N47" s="170" t="s">
        <v>609</v>
      </c>
    </row>
  </sheetData>
  <pageMargins left="0.2" right="0.2" top="0.5" bottom="0.5" header="0.5" footer="0.5"/>
  <pageSetup fitToWidth="0" fitToHeight="0" orientation="landscape"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outlinePr summaryRight="0"/>
    <pageSetUpPr autoPageBreaks="0"/>
  </sheetPr>
  <dimension ref="A1:AB460"/>
  <sheetViews>
    <sheetView showGridLines="0" topLeftCell="A3" zoomScaleNormal="100" workbookViewId="0">
      <selection activeCell="F66" sqref="F66"/>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5</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ALLETE, Inc.</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_xll.SNL.Clients.Office.Excel.Functions.SNLTable(1,ALE!F20:G20,ALE!C24:C35,ALE!F21:G21,,"Options:Curr=USD,Mag=SNLstandard,ConvMethod=SNLrecommended")</f>
        <v>SNLTable</v>
      </c>
      <c r="D20" s="10"/>
      <c r="E20" s="10"/>
      <c r="F20" s="22">
        <f>VLOOKUP(V40,S:T,2,FALSE)</f>
        <v>4022309</v>
      </c>
      <c r="G20" s="51">
        <f>F20</f>
        <v>4022309</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381</v>
      </c>
      <c r="G24" s="73" t="s">
        <v>286</v>
      </c>
      <c r="H24" s="129"/>
      <c r="I24"/>
      <c r="J24"/>
      <c r="K24"/>
      <c r="L24"/>
      <c r="M24"/>
      <c r="N24"/>
      <c r="O24"/>
      <c r="P24" s="10"/>
      <c r="V24" t="str">
        <f>SUBSTITUTE(Company_Name,"&amp;","&amp;amp;")</f>
        <v>ALLETE, Inc.</v>
      </c>
    </row>
    <row r="25" spans="3:27" ht="11.25" customHeight="1" x14ac:dyDescent="0.2">
      <c r="C25" s="39">
        <v>44942</v>
      </c>
      <c r="D25" s="23" t="s">
        <v>127</v>
      </c>
      <c r="E25" s="10"/>
      <c r="F25" s="74" t="s">
        <v>375</v>
      </c>
      <c r="G25" s="75" t="s">
        <v>375</v>
      </c>
      <c r="H25" s="129"/>
      <c r="I25"/>
      <c r="J25"/>
      <c r="K25"/>
      <c r="L25"/>
      <c r="M25"/>
      <c r="N25"/>
      <c r="O25"/>
      <c r="P25" s="10"/>
    </row>
    <row r="26" spans="3:27" ht="11.25" customHeight="1" x14ac:dyDescent="0.2">
      <c r="C26" s="39">
        <v>44944</v>
      </c>
      <c r="D26" s="76" t="s">
        <v>126</v>
      </c>
      <c r="E26" s="61"/>
      <c r="F26" s="77">
        <v>43943</v>
      </c>
      <c r="G26" s="78">
        <v>43550</v>
      </c>
      <c r="H26" s="130"/>
      <c r="I26" s="10"/>
      <c r="J26"/>
      <c r="K26"/>
      <c r="L26"/>
      <c r="M26"/>
      <c r="N26" s="4"/>
      <c r="O26" s="4"/>
      <c r="P26" s="44"/>
      <c r="Q26" s="44"/>
    </row>
    <row r="27" spans="3:27" ht="11.25" customHeight="1" x14ac:dyDescent="0.2">
      <c r="C27" s="39">
        <v>44949</v>
      </c>
      <c r="D27" s="2" t="s">
        <v>131</v>
      </c>
      <c r="E27"/>
      <c r="F27" s="24" t="s">
        <v>374</v>
      </c>
      <c r="G27" s="52" t="s">
        <v>374</v>
      </c>
      <c r="H27" s="129"/>
      <c r="I27"/>
      <c r="J27"/>
      <c r="K27"/>
      <c r="L27"/>
      <c r="M27"/>
      <c r="N27"/>
      <c r="O27"/>
      <c r="P27" s="10"/>
    </row>
    <row r="28" spans="3:27" ht="11.25" customHeight="1" x14ac:dyDescent="0.2">
      <c r="C28" s="39">
        <v>44950</v>
      </c>
      <c r="D28" s="3" t="s">
        <v>127</v>
      </c>
      <c r="E28"/>
      <c r="F28" s="24" t="s">
        <v>374</v>
      </c>
      <c r="G28" s="52" t="s">
        <v>374</v>
      </c>
      <c r="H28" s="129"/>
      <c r="I28"/>
      <c r="J28"/>
      <c r="K28"/>
      <c r="L28"/>
      <c r="M28"/>
      <c r="N28"/>
      <c r="O28"/>
      <c r="P28" s="10"/>
    </row>
    <row r="29" spans="3:27" ht="11.25" customHeight="1" x14ac:dyDescent="0.2">
      <c r="C29" s="48">
        <v>44952</v>
      </c>
      <c r="D29" s="76" t="s">
        <v>126</v>
      </c>
      <c r="E29" s="61"/>
      <c r="F29" s="77"/>
      <c r="G29" s="78"/>
      <c r="H29" s="130"/>
      <c r="I29"/>
      <c r="J29"/>
      <c r="K29"/>
      <c r="L29"/>
      <c r="M29"/>
      <c r="N29"/>
      <c r="O29"/>
      <c r="P29" s="10"/>
    </row>
    <row r="30" spans="3:27" ht="11.25" customHeight="1" x14ac:dyDescent="0.2">
      <c r="C30" s="39">
        <v>44965</v>
      </c>
      <c r="D30" s="2" t="s">
        <v>132</v>
      </c>
      <c r="E30"/>
      <c r="F30" s="24" t="s">
        <v>374</v>
      </c>
      <c r="G30" s="52" t="s">
        <v>287</v>
      </c>
      <c r="H30" s="129"/>
      <c r="I30"/>
      <c r="J30"/>
      <c r="K30"/>
      <c r="L30"/>
      <c r="M30"/>
      <c r="N30"/>
      <c r="O30"/>
      <c r="P30" s="10"/>
      <c r="Q30" s="44"/>
      <c r="R30" s="4"/>
      <c r="S30" s="113" t="s">
        <v>214</v>
      </c>
    </row>
    <row r="31" spans="3:27" ht="11.25" customHeight="1" x14ac:dyDescent="0.2">
      <c r="C31" s="39">
        <v>44966</v>
      </c>
      <c r="D31" s="3" t="s">
        <v>127</v>
      </c>
      <c r="E31"/>
      <c r="F31" s="24" t="s">
        <v>374</v>
      </c>
      <c r="G31" s="52" t="s">
        <v>375</v>
      </c>
      <c r="H31" s="129"/>
      <c r="I31"/>
      <c r="J31"/>
      <c r="K31"/>
      <c r="L31"/>
      <c r="M31"/>
      <c r="N31"/>
      <c r="O31"/>
      <c r="P31" s="10"/>
      <c r="S31" s="2" t="s">
        <v>215</v>
      </c>
    </row>
    <row r="32" spans="3:27" ht="11.25" customHeight="1" x14ac:dyDescent="0.2">
      <c r="C32" s="39">
        <v>44968</v>
      </c>
      <c r="D32" s="76" t="s">
        <v>126</v>
      </c>
      <c r="E32" s="61"/>
      <c r="F32" s="77"/>
      <c r="G32" s="78">
        <v>43550</v>
      </c>
      <c r="H32" s="130"/>
      <c r="I32"/>
      <c r="J32"/>
      <c r="K32"/>
      <c r="L32"/>
      <c r="M32"/>
      <c r="N32"/>
      <c r="O32"/>
      <c r="P32" s="10"/>
    </row>
    <row r="33" spans="3:24" ht="11.25" customHeight="1" x14ac:dyDescent="0.2">
      <c r="C33" s="39">
        <v>44945</v>
      </c>
      <c r="D33" s="2" t="s">
        <v>133</v>
      </c>
      <c r="E33"/>
      <c r="F33" s="24" t="s">
        <v>266</v>
      </c>
      <c r="G33" s="52" t="s">
        <v>374</v>
      </c>
      <c r="H33" s="129"/>
      <c r="I33"/>
      <c r="J33"/>
      <c r="K33"/>
      <c r="L33"/>
      <c r="M33"/>
      <c r="N33"/>
      <c r="O33"/>
      <c r="P33" s="10"/>
    </row>
    <row r="34" spans="3:24" ht="11.25" customHeight="1" x14ac:dyDescent="0.2">
      <c r="C34" s="39">
        <v>44946</v>
      </c>
      <c r="D34" s="3" t="s">
        <v>127</v>
      </c>
      <c r="E34"/>
      <c r="F34" s="24" t="s">
        <v>374</v>
      </c>
      <c r="G34" s="52" t="s">
        <v>376</v>
      </c>
      <c r="H34" s="129"/>
      <c r="I34"/>
      <c r="J34"/>
      <c r="K34"/>
      <c r="L34"/>
      <c r="M34"/>
      <c r="N34"/>
      <c r="O34"/>
      <c r="P34" s="10"/>
    </row>
    <row r="35" spans="3:24" ht="11.25" customHeight="1" x14ac:dyDescent="0.2">
      <c r="C35" s="39">
        <v>44948</v>
      </c>
      <c r="D35" s="23" t="s">
        <v>126</v>
      </c>
      <c r="E35" s="10"/>
      <c r="F35" s="30">
        <v>39192</v>
      </c>
      <c r="G35" s="53">
        <v>40220</v>
      </c>
      <c r="H35" s="130"/>
      <c r="I35" s="10"/>
      <c r="J35"/>
      <c r="K35"/>
      <c r="L35"/>
      <c r="M35"/>
      <c r="N35"/>
      <c r="O35"/>
      <c r="P35" s="10"/>
    </row>
    <row r="36" spans="3:24" ht="11.25" hidden="1" customHeight="1" outlineLevel="1" x14ac:dyDescent="0.2">
      <c r="C36" s="12" t="str">
        <f>_xll.SNL.Clients.Office.Excel.Functions.SNLTable(1,ALE!F36:J36,ALE!C41:C113,ALE!F37:J37,,"Options:Curr=USD,Mag=SNLstandard,ConvMethod=SNLrecommended")</f>
        <v>SNLTable</v>
      </c>
      <c r="E36"/>
      <c r="F36" s="11">
        <f>F20</f>
        <v>4022309</v>
      </c>
      <c r="G36" s="54">
        <f>F20</f>
        <v>4022309</v>
      </c>
      <c r="H36" s="11">
        <f>F20</f>
        <v>4022309</v>
      </c>
      <c r="I36" s="11">
        <f>F20</f>
        <v>4022309</v>
      </c>
      <c r="J36" s="11">
        <f>F20</f>
        <v>4022309</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ALLETE, Inc.</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48.847189328151302</v>
      </c>
      <c r="G42" s="55">
        <v>49.672042428834303</v>
      </c>
      <c r="H42" s="31">
        <v>56.104673085141101</v>
      </c>
      <c r="I42" s="14">
        <v>59.196001977044297</v>
      </c>
      <c r="J42" s="14">
        <v>57.908441831163401</v>
      </c>
      <c r="K42"/>
      <c r="L42"/>
      <c r="M42"/>
      <c r="N42"/>
      <c r="O42"/>
      <c r="P42" s="10"/>
      <c r="S42" s="25" t="s">
        <v>336</v>
      </c>
      <c r="T42" s="25">
        <v>4056935</v>
      </c>
      <c r="V42" s="8" t="str">
        <f>_xll.SNL.Clients.Office.Excel.Functions.SNLTable(1,ALE!X42,ALE!W48:W56,ALE!X43,,"Options:Curr=USD,Mag=SNLstandard,ConvMethod=SNLrecommended")</f>
        <v>SNLTable</v>
      </c>
      <c r="W42" s="3"/>
      <c r="X42" s="7">
        <f>F36</f>
        <v>4022309</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40.359506892573002</v>
      </c>
      <c r="G44" s="55">
        <v>39.3830501136487</v>
      </c>
      <c r="H44" s="31">
        <v>41.288554837736598</v>
      </c>
      <c r="I44" s="14">
        <v>40.803998022955703</v>
      </c>
      <c r="J44" s="14">
        <v>42.091558168836599</v>
      </c>
      <c r="K44"/>
      <c r="L44"/>
      <c r="M44"/>
      <c r="N44"/>
      <c r="O44"/>
      <c r="P44" s="10"/>
      <c r="S44" s="25" t="s">
        <v>409</v>
      </c>
      <c r="T44" s="25">
        <v>4024697</v>
      </c>
      <c r="V44" s="3"/>
      <c r="W44" s="3"/>
      <c r="X44" s="7">
        <v>1</v>
      </c>
    </row>
    <row r="45" spans="3:24" ht="11.25" customHeight="1" x14ac:dyDescent="0.2">
      <c r="C45" s="39">
        <v>18861</v>
      </c>
      <c r="D45" s="3" t="s">
        <v>164</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2.1895803183791598</v>
      </c>
      <c r="G47" s="55">
        <v>2.30030487804878</v>
      </c>
      <c r="H47" s="14">
        <v>2.77041602465331</v>
      </c>
      <c r="I47" s="14">
        <v>2.9631811487481601</v>
      </c>
      <c r="J47" s="14">
        <v>3.33185840707965</v>
      </c>
      <c r="K47"/>
      <c r="L47"/>
      <c r="M47"/>
      <c r="N47"/>
      <c r="O47"/>
      <c r="P47" s="10"/>
      <c r="S47" s="25" t="s">
        <v>216</v>
      </c>
      <c r="T47" s="25">
        <v>4056955</v>
      </c>
      <c r="V47" s="3"/>
      <c r="W47" s="3"/>
      <c r="X47" s="7"/>
    </row>
    <row r="48" spans="3:24" ht="11.25" customHeight="1" x14ac:dyDescent="0.2">
      <c r="C48" s="39">
        <v>18778</v>
      </c>
      <c r="D48" s="3" t="s">
        <v>198</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175</v>
      </c>
      <c r="W48" s="114">
        <v>7597</v>
      </c>
      <c r="X48" s="20">
        <v>214200</v>
      </c>
    </row>
    <row r="49" spans="3:28" ht="11.25" customHeight="1" x14ac:dyDescent="0.2">
      <c r="C49" s="39">
        <v>7270</v>
      </c>
      <c r="D49" s="3" t="s">
        <v>149</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176</v>
      </c>
      <c r="W49" s="114">
        <v>7598</v>
      </c>
      <c r="X49" s="20">
        <v>89700</v>
      </c>
    </row>
    <row r="50" spans="3:28" ht="11.25" customHeight="1" x14ac:dyDescent="0.2">
      <c r="C50" s="39">
        <v>11512</v>
      </c>
      <c r="D50" s="3" t="s">
        <v>199</v>
      </c>
      <c r="E50"/>
      <c r="F50" s="14">
        <v>5.9565846599131698</v>
      </c>
      <c r="G50" s="55">
        <v>6.1798780487804903</v>
      </c>
      <c r="H50" s="14">
        <v>6.4838212634822803</v>
      </c>
      <c r="I50" s="14">
        <v>6.2827687776141401</v>
      </c>
      <c r="J50" s="14">
        <v>6.2920353982300901</v>
      </c>
      <c r="K50"/>
      <c r="L50"/>
      <c r="M50"/>
      <c r="N50"/>
      <c r="O50"/>
      <c r="P50" s="10"/>
      <c r="S50" s="25" t="s">
        <v>270</v>
      </c>
      <c r="T50" s="25">
        <v>4135391</v>
      </c>
      <c r="V50" s="18" t="s">
        <v>177</v>
      </c>
      <c r="W50" s="115">
        <v>7599</v>
      </c>
      <c r="X50" s="20">
        <v>74400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386700</v>
      </c>
    </row>
    <row r="52" spans="3:28" ht="11.25" customHeight="1" x14ac:dyDescent="0.2">
      <c r="C52" s="39">
        <v>18788</v>
      </c>
      <c r="D52" s="3" t="s">
        <v>211</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179</v>
      </c>
      <c r="W52" s="114">
        <v>7601</v>
      </c>
      <c r="X52" s="20">
        <v>77200</v>
      </c>
    </row>
    <row r="53" spans="3:28" ht="11.25" customHeight="1" x14ac:dyDescent="0.2">
      <c r="C53" s="39">
        <v>18794</v>
      </c>
      <c r="D53" s="3" t="s">
        <v>200</v>
      </c>
      <c r="E53"/>
      <c r="F53" s="14">
        <v>4.7264833574529703</v>
      </c>
      <c r="G53" s="55">
        <v>5.4969512195121997</v>
      </c>
      <c r="H53" s="14">
        <v>4.8613251155624004</v>
      </c>
      <c r="I53" s="14">
        <v>6.4521354933726096</v>
      </c>
      <c r="J53" s="14">
        <v>7.0471976401179903</v>
      </c>
      <c r="K53"/>
      <c r="L53"/>
      <c r="M53"/>
      <c r="N53"/>
      <c r="O53"/>
      <c r="P53" s="10"/>
      <c r="S53" s="25" t="s">
        <v>218</v>
      </c>
      <c r="T53" s="25">
        <v>4272394</v>
      </c>
      <c r="V53" s="17" t="s">
        <v>180</v>
      </c>
      <c r="W53" s="114">
        <v>7602</v>
      </c>
      <c r="X53" s="20">
        <v>1143900</v>
      </c>
    </row>
    <row r="54" spans="3:28" ht="11.25" customHeight="1" x14ac:dyDescent="0.2">
      <c r="C54" s="39">
        <v>18792</v>
      </c>
      <c r="D54" s="3" t="s">
        <v>201</v>
      </c>
      <c r="E54"/>
      <c r="F54" s="14">
        <v>13.0566553928982</v>
      </c>
      <c r="G54" s="55">
        <v>15.9767532589832</v>
      </c>
      <c r="H54" s="14">
        <v>15.9298306392561</v>
      </c>
      <c r="I54" s="14">
        <v>24.6182399681832</v>
      </c>
      <c r="J54" s="14">
        <v>26.996684502511201</v>
      </c>
      <c r="K54"/>
      <c r="L54"/>
      <c r="M54"/>
      <c r="N54"/>
      <c r="O54"/>
      <c r="P54" s="10"/>
      <c r="S54" s="25" t="s">
        <v>8</v>
      </c>
      <c r="T54" s="25">
        <v>4006321</v>
      </c>
      <c r="V54" s="26" t="s">
        <v>184</v>
      </c>
      <c r="W54" s="116"/>
      <c r="X54" s="20"/>
    </row>
    <row r="55" spans="3:28" ht="11.25" customHeight="1" x14ac:dyDescent="0.2">
      <c r="C55" s="39">
        <v>11576</v>
      </c>
      <c r="D55" s="3" t="s">
        <v>202</v>
      </c>
      <c r="E55"/>
      <c r="F55" s="14">
        <v>4.8133140376266299</v>
      </c>
      <c r="G55" s="55">
        <v>5.5701219512195097</v>
      </c>
      <c r="H55" s="14">
        <v>4.8043143297380597</v>
      </c>
      <c r="I55" s="14">
        <v>7.3519882179675999</v>
      </c>
      <c r="J55" s="14">
        <v>6.9424778761061896</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5</v>
      </c>
    </row>
    <row r="57" spans="3:28" ht="11.25" customHeight="1" x14ac:dyDescent="0.2">
      <c r="C57" s="39">
        <v>6419</v>
      </c>
      <c r="D57" s="3" t="s">
        <v>165</v>
      </c>
      <c r="E57"/>
      <c r="F57" s="14">
        <v>0.53606919396393105</v>
      </c>
      <c r="G57" s="55">
        <v>0.55461270670148</v>
      </c>
      <c r="H57" s="14">
        <v>0.531139140717383</v>
      </c>
      <c r="I57" s="14">
        <v>0.82522833868180701</v>
      </c>
      <c r="J57" s="14">
        <v>1.0464123006833701</v>
      </c>
      <c r="K57"/>
      <c r="L57"/>
      <c r="M57"/>
      <c r="N57"/>
      <c r="O57"/>
      <c r="P57" s="10"/>
      <c r="S57" s="25" t="s">
        <v>339</v>
      </c>
      <c r="T57" s="25">
        <v>4963960</v>
      </c>
    </row>
    <row r="58" spans="3:28" ht="11.25" customHeight="1" x14ac:dyDescent="0.2">
      <c r="C58" s="39">
        <v>4963</v>
      </c>
      <c r="D58" s="3" t="s">
        <v>203</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214200</v>
      </c>
      <c r="G61" s="56">
        <v>203700</v>
      </c>
      <c r="H61" s="13">
        <v>212900</v>
      </c>
      <c r="I61" s="13">
        <v>57900</v>
      </c>
      <c r="J61" s="13">
        <v>64100</v>
      </c>
      <c r="K61"/>
      <c r="L61"/>
      <c r="M61"/>
      <c r="N61"/>
      <c r="O61"/>
      <c r="P61" s="10"/>
      <c r="S61" s="25" t="s">
        <v>410</v>
      </c>
      <c r="T61" s="25">
        <v>4086899</v>
      </c>
      <c r="V61" s="28" t="s">
        <v>149</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
      <c r="C62" s="39">
        <v>7598</v>
      </c>
      <c r="D62" s="3" t="s">
        <v>205</v>
      </c>
      <c r="E62"/>
      <c r="F62" s="13">
        <v>89700</v>
      </c>
      <c r="G62" s="56">
        <v>89200</v>
      </c>
      <c r="H62" s="13">
        <v>98600</v>
      </c>
      <c r="I62" s="13">
        <v>113700</v>
      </c>
      <c r="J62" s="13">
        <v>57600</v>
      </c>
      <c r="K62"/>
      <c r="L62"/>
      <c r="M62"/>
      <c r="N62"/>
      <c r="O62"/>
      <c r="P62" s="10"/>
      <c r="S62" s="25" t="s">
        <v>11</v>
      </c>
      <c r="T62" s="25">
        <v>4056975</v>
      </c>
      <c r="V62" s="118" t="s">
        <v>188</v>
      </c>
    </row>
    <row r="63" spans="3:28" ht="11.25" customHeight="1" x14ac:dyDescent="0.2">
      <c r="C63" s="39">
        <v>7599</v>
      </c>
      <c r="D63" s="3" t="s">
        <v>206</v>
      </c>
      <c r="E63"/>
      <c r="F63" s="13">
        <v>74400</v>
      </c>
      <c r="G63" s="56">
        <v>89100</v>
      </c>
      <c r="H63" s="13">
        <v>88800</v>
      </c>
      <c r="I63" s="13">
        <v>98500</v>
      </c>
      <c r="J63" s="13">
        <v>143000</v>
      </c>
      <c r="K63"/>
      <c r="L63"/>
      <c r="M63"/>
      <c r="N63"/>
      <c r="O63"/>
      <c r="P63" s="10"/>
      <c r="S63" s="25" t="s">
        <v>271</v>
      </c>
      <c r="T63" s="25">
        <v>4098671</v>
      </c>
      <c r="V63" s="28" t="s">
        <v>189</v>
      </c>
    </row>
    <row r="64" spans="3:28" ht="11.25" customHeight="1" x14ac:dyDescent="0.2">
      <c r="C64" s="39">
        <v>7600</v>
      </c>
      <c r="D64" s="3" t="s">
        <v>207</v>
      </c>
      <c r="E64"/>
      <c r="F64" s="13">
        <v>386700</v>
      </c>
      <c r="G64" s="56">
        <v>73900</v>
      </c>
      <c r="H64" s="13">
        <v>88800</v>
      </c>
      <c r="I64" s="13">
        <v>89300</v>
      </c>
      <c r="J64" s="13">
        <v>97800</v>
      </c>
      <c r="K64"/>
      <c r="L64"/>
      <c r="M64"/>
      <c r="N64"/>
      <c r="O64"/>
      <c r="P64" s="10"/>
      <c r="S64" s="25" t="s">
        <v>396</v>
      </c>
      <c r="T64" s="25">
        <v>4545218</v>
      </c>
      <c r="V64" s="28" t="s">
        <v>190</v>
      </c>
    </row>
    <row r="65" spans="3:28" ht="11.25" customHeight="1" x14ac:dyDescent="0.2">
      <c r="C65" s="39">
        <v>7601</v>
      </c>
      <c r="D65" s="3" t="s">
        <v>208</v>
      </c>
      <c r="E65"/>
      <c r="F65" s="13">
        <v>77200</v>
      </c>
      <c r="G65" s="56">
        <v>241100</v>
      </c>
      <c r="H65" s="13">
        <v>73500</v>
      </c>
      <c r="I65" s="13">
        <v>88500</v>
      </c>
      <c r="J65" s="13">
        <v>88000</v>
      </c>
      <c r="K65"/>
      <c r="L65"/>
      <c r="M65"/>
      <c r="N65"/>
      <c r="O65"/>
      <c r="P65" s="10"/>
      <c r="S65" s="25" t="s">
        <v>219</v>
      </c>
      <c r="T65" s="25">
        <v>4057157</v>
      </c>
      <c r="V65" s="28" t="s">
        <v>165</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
      <c r="C66" s="39">
        <v>7602</v>
      </c>
      <c r="D66" s="3" t="s">
        <v>209</v>
      </c>
      <c r="E66"/>
      <c r="F66" s="13">
        <v>1143900</v>
      </c>
      <c r="G66" s="56">
        <v>1109100</v>
      </c>
      <c r="H66" s="13">
        <v>1059600</v>
      </c>
      <c r="I66" s="13">
        <v>1047300</v>
      </c>
      <c r="J66" s="13">
        <v>1062300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1419200</v>
      </c>
      <c r="G69" s="56">
        <v>1169100</v>
      </c>
      <c r="H69" s="13">
        <v>1240500</v>
      </c>
      <c r="I69" s="13">
        <v>1498600</v>
      </c>
      <c r="J69" s="13">
        <v>1419300</v>
      </c>
      <c r="K69" s="4"/>
      <c r="L69" s="4"/>
      <c r="M69" s="4"/>
      <c r="N69"/>
      <c r="O69"/>
      <c r="P69" s="10"/>
      <c r="S69" s="25" t="s">
        <v>341</v>
      </c>
      <c r="T69" s="25">
        <v>4057049</v>
      </c>
      <c r="V69" s="28" t="str">
        <f>"Total Debt -"</f>
        <v>Total Debt -</v>
      </c>
      <c r="X69" s="47">
        <f>F44</f>
        <v>40.359506892573002</v>
      </c>
    </row>
    <row r="70" spans="3:28" ht="11.25" customHeight="1" x14ac:dyDescent="0.2">
      <c r="C70" s="39">
        <v>18630</v>
      </c>
      <c r="D70" s="3" t="s">
        <v>136</v>
      </c>
      <c r="F70" s="13">
        <v>562400</v>
      </c>
      <c r="G70" s="56">
        <v>358600</v>
      </c>
      <c r="H70" s="13">
        <v>390700</v>
      </c>
      <c r="I70" s="13">
        <v>407500</v>
      </c>
      <c r="J70" s="13">
        <v>396900</v>
      </c>
      <c r="K70"/>
      <c r="L70"/>
      <c r="M70"/>
      <c r="N70"/>
      <c r="O70"/>
      <c r="P70" s="10"/>
      <c r="S70" s="25" t="s">
        <v>14</v>
      </c>
      <c r="T70" s="25">
        <v>4010420</v>
      </c>
      <c r="V70" s="118" t="s">
        <v>212</v>
      </c>
    </row>
    <row r="71" spans="3:28" ht="11.25" customHeight="1" x14ac:dyDescent="0.2">
      <c r="C71" s="39">
        <v>18631</v>
      </c>
      <c r="D71" s="3" t="s">
        <v>137</v>
      </c>
      <c r="F71" s="13" t="s">
        <v>320</v>
      </c>
      <c r="G71" s="56" t="s">
        <v>320</v>
      </c>
      <c r="H71" s="13" t="s">
        <v>320</v>
      </c>
      <c r="I71" s="13" t="s">
        <v>320</v>
      </c>
      <c r="J71" s="13" t="s">
        <v>320</v>
      </c>
      <c r="K71"/>
      <c r="L71"/>
      <c r="M71"/>
      <c r="N71"/>
      <c r="O71"/>
      <c r="P71" s="10"/>
      <c r="S71" s="25" t="s">
        <v>15</v>
      </c>
      <c r="T71" s="25">
        <v>4065694</v>
      </c>
      <c r="V71" s="28" t="s">
        <v>211</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
      <c r="C72" s="39">
        <v>18632</v>
      </c>
      <c r="D72" s="3" t="s">
        <v>138</v>
      </c>
      <c r="E72" s="5"/>
      <c r="F72" s="13">
        <v>403300</v>
      </c>
      <c r="G72" s="56">
        <v>385700</v>
      </c>
      <c r="H72" s="13">
        <v>414700</v>
      </c>
      <c r="I72" s="13">
        <v>628400</v>
      </c>
      <c r="J72" s="13">
        <v>562800</v>
      </c>
      <c r="K72"/>
      <c r="L72"/>
      <c r="M72"/>
      <c r="N72"/>
      <c r="O72"/>
      <c r="P72" s="10"/>
      <c r="S72" s="25" t="s">
        <v>272</v>
      </c>
      <c r="T72" s="25">
        <v>4082886</v>
      </c>
    </row>
    <row r="73" spans="3:28" ht="11.25" customHeight="1" x14ac:dyDescent="0.2">
      <c r="C73" s="39">
        <v>18636</v>
      </c>
      <c r="D73" s="3" t="s">
        <v>139</v>
      </c>
      <c r="F73" s="13">
        <v>231700</v>
      </c>
      <c r="G73" s="56">
        <v>217800</v>
      </c>
      <c r="H73" s="13">
        <v>202000</v>
      </c>
      <c r="I73" s="13">
        <v>205600</v>
      </c>
      <c r="J73" s="13">
        <v>177500</v>
      </c>
      <c r="K73"/>
      <c r="L73"/>
      <c r="M73"/>
      <c r="N73"/>
      <c r="O73"/>
      <c r="P73" s="10"/>
      <c r="S73" s="25" t="s">
        <v>397</v>
      </c>
      <c r="T73" s="25">
        <v>4235589</v>
      </c>
    </row>
    <row r="74" spans="3:28" ht="11.25" customHeight="1" x14ac:dyDescent="0.2">
      <c r="C74" s="39">
        <v>18635</v>
      </c>
      <c r="D74" s="3" t="s">
        <v>140</v>
      </c>
      <c r="F74" s="13">
        <v>0</v>
      </c>
      <c r="G74" s="56">
        <v>0</v>
      </c>
      <c r="H74" s="13">
        <v>0</v>
      </c>
      <c r="I74" s="13">
        <v>-2000</v>
      </c>
      <c r="J74" s="13">
        <v>-700</v>
      </c>
      <c r="K74"/>
      <c r="L74"/>
      <c r="M74"/>
      <c r="N74"/>
      <c r="O74"/>
      <c r="P74" s="10"/>
      <c r="S74" s="25" t="s">
        <v>289</v>
      </c>
      <c r="T74" s="25">
        <v>4304864</v>
      </c>
    </row>
    <row r="75" spans="3:28" ht="11.25" customHeight="1" x14ac:dyDescent="0.2">
      <c r="C75" s="39">
        <v>18634</v>
      </c>
      <c r="D75" s="3" t="s">
        <v>141</v>
      </c>
      <c r="F75" s="13">
        <v>1267900</v>
      </c>
      <c r="G75" s="56">
        <v>1018200</v>
      </c>
      <c r="H75" s="13">
        <v>1060700</v>
      </c>
      <c r="I75" s="13">
        <v>1297400</v>
      </c>
      <c r="J75" s="13">
        <v>1193400</v>
      </c>
      <c r="K75"/>
      <c r="L75"/>
      <c r="M75"/>
      <c r="N75"/>
      <c r="O75"/>
      <c r="P75" s="10"/>
      <c r="S75" s="25" t="s">
        <v>16</v>
      </c>
      <c r="T75" s="25">
        <v>4056958</v>
      </c>
    </row>
    <row r="76" spans="3:28" ht="11.25" customHeight="1" x14ac:dyDescent="0.2">
      <c r="C76" s="39">
        <v>6200</v>
      </c>
      <c r="D76" s="3" t="s">
        <v>142</v>
      </c>
      <c r="F76" s="13">
        <v>411600</v>
      </c>
      <c r="G76" s="56">
        <v>405400</v>
      </c>
      <c r="H76" s="13">
        <v>444400</v>
      </c>
      <c r="I76" s="13">
        <v>426600</v>
      </c>
      <c r="J76" s="13">
        <v>426600</v>
      </c>
      <c r="K76"/>
      <c r="L76"/>
      <c r="M76"/>
      <c r="N76"/>
      <c r="O76"/>
      <c r="P76" s="10"/>
      <c r="S76" s="25" t="s">
        <v>313</v>
      </c>
      <c r="T76" s="25">
        <v>4246977</v>
      </c>
    </row>
    <row r="77" spans="3:28" ht="11.25" customHeight="1" x14ac:dyDescent="0.2">
      <c r="C77" s="39">
        <v>28017</v>
      </c>
      <c r="D77" s="3" t="s">
        <v>151</v>
      </c>
      <c r="E77"/>
      <c r="F77" s="13">
        <v>411600</v>
      </c>
      <c r="G77" s="56">
        <v>405400</v>
      </c>
      <c r="H77" s="13">
        <v>420800</v>
      </c>
      <c r="I77" s="13">
        <v>426600</v>
      </c>
      <c r="J77" s="13">
        <v>426600</v>
      </c>
      <c r="K77"/>
      <c r="L77"/>
      <c r="M77"/>
      <c r="N77"/>
      <c r="O77"/>
      <c r="P77" s="10"/>
      <c r="S77" s="25" t="s">
        <v>273</v>
      </c>
      <c r="T77" s="25">
        <v>4142320</v>
      </c>
    </row>
    <row r="78" spans="3:28" ht="11.25" customHeight="1" x14ac:dyDescent="0.2">
      <c r="C78" s="39">
        <v>4424</v>
      </c>
      <c r="D78" s="3" t="s">
        <v>143</v>
      </c>
      <c r="F78" s="13">
        <v>110900</v>
      </c>
      <c r="G78" s="56">
        <v>122100</v>
      </c>
      <c r="H78" s="13">
        <v>178900</v>
      </c>
      <c r="I78" s="13">
        <v>158600</v>
      </c>
      <c r="J78" s="13">
        <v>186900</v>
      </c>
      <c r="K78"/>
      <c r="L78"/>
      <c r="M78"/>
      <c r="N78"/>
      <c r="O78"/>
      <c r="P78" s="10"/>
      <c r="S78" s="25" t="s">
        <v>274</v>
      </c>
      <c r="T78" s="25">
        <v>4237697</v>
      </c>
    </row>
    <row r="79" spans="3:28" ht="11.25" customHeight="1" x14ac:dyDescent="0.2">
      <c r="C79" s="39">
        <v>4427</v>
      </c>
      <c r="D79" s="3" t="s">
        <v>144</v>
      </c>
      <c r="F79" s="13">
        <v>-26900</v>
      </c>
      <c r="G79" s="56">
        <v>-39500</v>
      </c>
      <c r="H79" s="13">
        <v>-6600</v>
      </c>
      <c r="I79" s="13">
        <v>-15500</v>
      </c>
      <c r="J79" s="13">
        <v>14700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137800</v>
      </c>
      <c r="G81" s="93">
        <v>161600</v>
      </c>
      <c r="H81" s="92">
        <v>185500</v>
      </c>
      <c r="I81" s="92">
        <v>174100</v>
      </c>
      <c r="J81" s="92">
        <v>172200</v>
      </c>
      <c r="K81"/>
      <c r="L81"/>
      <c r="M81"/>
      <c r="N81"/>
      <c r="O81"/>
      <c r="P81" s="10"/>
      <c r="S81" s="25" t="s">
        <v>276</v>
      </c>
      <c r="T81" s="25">
        <v>4276419</v>
      </c>
    </row>
    <row r="82" spans="3:20" ht="11.25" customHeight="1" x14ac:dyDescent="0.2">
      <c r="C82" s="39">
        <v>833</v>
      </c>
      <c r="D82" s="94" t="s">
        <v>147</v>
      </c>
      <c r="E82" s="95"/>
      <c r="F82" s="96">
        <v>137800</v>
      </c>
      <c r="G82" s="97">
        <v>161600</v>
      </c>
      <c r="H82" s="96">
        <v>185500</v>
      </c>
      <c r="I82" s="96">
        <v>174100</v>
      </c>
      <c r="J82" s="96">
        <v>172200</v>
      </c>
      <c r="K82"/>
      <c r="L82"/>
      <c r="M82"/>
      <c r="N82"/>
      <c r="O82"/>
      <c r="P82" s="10"/>
      <c r="S82" s="25" t="s">
        <v>17</v>
      </c>
      <c r="T82" s="25">
        <v>4057059</v>
      </c>
    </row>
    <row r="83" spans="3:20" ht="11.25" customHeight="1" x14ac:dyDescent="0.2">
      <c r="C83" s="39">
        <v>47814</v>
      </c>
      <c r="D83" s="32" t="s">
        <v>191</v>
      </c>
      <c r="F83" s="13">
        <v>-31400</v>
      </c>
      <c r="G83" s="56">
        <v>-12600</v>
      </c>
      <c r="H83" s="13">
        <v>-100</v>
      </c>
      <c r="I83" s="13">
        <v>0</v>
      </c>
      <c r="J83" s="13">
        <v>0</v>
      </c>
      <c r="K83" s="16"/>
      <c r="L83"/>
      <c r="M83"/>
      <c r="N83"/>
      <c r="O83"/>
      <c r="P83" s="10"/>
      <c r="S83" s="25" t="s">
        <v>18</v>
      </c>
      <c r="T83" s="25">
        <v>4057141</v>
      </c>
    </row>
    <row r="84" spans="3:20" ht="11.25" customHeight="1" x14ac:dyDescent="0.2">
      <c r="C84" s="39">
        <v>47813</v>
      </c>
      <c r="D84" s="29" t="s">
        <v>192</v>
      </c>
      <c r="E84"/>
      <c r="F84" s="13">
        <v>169200</v>
      </c>
      <c r="G84" s="56">
        <v>174200</v>
      </c>
      <c r="H84" s="13">
        <v>185600</v>
      </c>
      <c r="I84" s="13">
        <v>174100</v>
      </c>
      <c r="J84" s="13">
        <v>172200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291300</v>
      </c>
      <c r="G87" s="56">
        <v>254900</v>
      </c>
      <c r="H87" s="13">
        <v>269500</v>
      </c>
      <c r="I87" s="13">
        <v>334300</v>
      </c>
      <c r="J87" s="13">
        <v>367500</v>
      </c>
      <c r="K87"/>
      <c r="L87"/>
      <c r="M87"/>
      <c r="N87"/>
      <c r="O87"/>
      <c r="P87" s="10"/>
      <c r="S87" s="25" t="s">
        <v>21</v>
      </c>
      <c r="T87" s="25">
        <v>4057039</v>
      </c>
    </row>
    <row r="88" spans="3:20" ht="11.25" customHeight="1" x14ac:dyDescent="0.2">
      <c r="C88" s="39">
        <v>18807</v>
      </c>
      <c r="D88" s="3" t="s">
        <v>153</v>
      </c>
      <c r="E88"/>
      <c r="F88" s="13">
        <v>5116600</v>
      </c>
      <c r="G88" s="56">
        <v>4863200</v>
      </c>
      <c r="H88" s="13">
        <v>4405600</v>
      </c>
      <c r="I88" s="13">
        <v>3904400</v>
      </c>
      <c r="J88" s="13">
        <v>3822400</v>
      </c>
      <c r="K88"/>
      <c r="L88"/>
      <c r="M88"/>
      <c r="N88"/>
      <c r="O88"/>
      <c r="P88" s="10"/>
      <c r="S88" s="25" t="s">
        <v>22</v>
      </c>
      <c r="T88" s="25">
        <v>4057113</v>
      </c>
    </row>
    <row r="89" spans="3:20" ht="11.25" customHeight="1" x14ac:dyDescent="0.2">
      <c r="C89" s="39">
        <v>18851</v>
      </c>
      <c r="D89" s="3" t="s">
        <v>154</v>
      </c>
      <c r="E89"/>
      <c r="F89" s="13">
        <v>0</v>
      </c>
      <c r="G89" s="56">
        <v>0</v>
      </c>
      <c r="H89" s="13">
        <v>0</v>
      </c>
      <c r="I89" s="13">
        <v>0</v>
      </c>
      <c r="J89" s="13">
        <v>0</v>
      </c>
      <c r="K89"/>
      <c r="L89"/>
      <c r="M89"/>
      <c r="N89"/>
      <c r="O89"/>
      <c r="P89" s="10"/>
      <c r="S89" s="25" t="s">
        <v>342</v>
      </c>
      <c r="T89" s="25">
        <v>4393379</v>
      </c>
    </row>
    <row r="90" spans="3:20" ht="11.25" customHeight="1" x14ac:dyDescent="0.2">
      <c r="C90" s="39">
        <v>18823</v>
      </c>
      <c r="D90" s="3" t="s">
        <v>155</v>
      </c>
      <c r="E90"/>
      <c r="F90" s="13">
        <v>355000</v>
      </c>
      <c r="G90" s="56">
        <v>342500</v>
      </c>
      <c r="H90" s="13">
        <v>241200</v>
      </c>
      <c r="I90" s="13">
        <v>210200</v>
      </c>
      <c r="J90" s="13">
        <v>171800</v>
      </c>
      <c r="K90"/>
      <c r="L90"/>
      <c r="M90"/>
      <c r="N90"/>
      <c r="O90"/>
      <c r="P90" s="10"/>
      <c r="S90" s="25" t="s">
        <v>290</v>
      </c>
      <c r="T90" s="25">
        <v>4056937</v>
      </c>
    </row>
    <row r="91" spans="3:20" ht="11.25" customHeight="1" x14ac:dyDescent="0.2">
      <c r="C91" s="39">
        <v>3706</v>
      </c>
      <c r="D91" s="23" t="s">
        <v>156</v>
      </c>
      <c r="E91" s="10"/>
      <c r="F91" s="92">
        <v>0</v>
      </c>
      <c r="G91" s="93">
        <v>0</v>
      </c>
      <c r="H91" s="92">
        <v>1000</v>
      </c>
      <c r="I91" s="92">
        <v>223300</v>
      </c>
      <c r="J91" s="92">
        <v>225900</v>
      </c>
      <c r="K91"/>
      <c r="L91"/>
      <c r="M91"/>
      <c r="N91"/>
      <c r="O91"/>
      <c r="P91" s="10"/>
      <c r="S91" s="25" t="s">
        <v>23</v>
      </c>
      <c r="T91" s="25">
        <v>4056982</v>
      </c>
    </row>
    <row r="92" spans="3:20" ht="11.25" customHeight="1" x14ac:dyDescent="0.2">
      <c r="C92" s="39">
        <v>220</v>
      </c>
      <c r="D92" s="98" t="s">
        <v>157</v>
      </c>
      <c r="E92" s="95"/>
      <c r="F92" s="96">
        <v>6435000</v>
      </c>
      <c r="G92" s="97">
        <v>6084600</v>
      </c>
      <c r="H92" s="96">
        <v>5482800</v>
      </c>
      <c r="I92" s="96">
        <v>5165000</v>
      </c>
      <c r="J92" s="96">
        <v>5080000</v>
      </c>
      <c r="K92"/>
      <c r="L92"/>
      <c r="M92"/>
      <c r="N92"/>
      <c r="O92"/>
      <c r="P92" s="10"/>
      <c r="S92" s="25" t="s">
        <v>24</v>
      </c>
      <c r="T92" s="25">
        <v>4004172</v>
      </c>
    </row>
    <row r="93" spans="3:20" ht="11.25" customHeight="1" x14ac:dyDescent="0.2">
      <c r="C93" s="39">
        <v>6361</v>
      </c>
      <c r="D93" s="3" t="s">
        <v>158</v>
      </c>
      <c r="E93"/>
      <c r="F93" s="13">
        <v>543400</v>
      </c>
      <c r="G93" s="56">
        <v>459600</v>
      </c>
      <c r="H93" s="13">
        <v>507400</v>
      </c>
      <c r="I93" s="13">
        <v>405100</v>
      </c>
      <c r="J93" s="13">
        <v>351200</v>
      </c>
      <c r="K93"/>
      <c r="L93"/>
      <c r="M93"/>
      <c r="N93"/>
      <c r="O93"/>
      <c r="P93" s="10"/>
      <c r="S93" s="25" t="s">
        <v>25</v>
      </c>
      <c r="T93" s="25">
        <v>4000672</v>
      </c>
    </row>
    <row r="94" spans="3:20" ht="11.25" customHeight="1" x14ac:dyDescent="0.2">
      <c r="C94" s="39">
        <v>6148</v>
      </c>
      <c r="D94" s="3" t="s">
        <v>159</v>
      </c>
      <c r="E94"/>
      <c r="F94" s="13">
        <v>1774800</v>
      </c>
      <c r="G94" s="56">
        <v>1609700</v>
      </c>
      <c r="H94" s="13">
        <v>1422700</v>
      </c>
      <c r="I94" s="13">
        <v>1428500</v>
      </c>
      <c r="J94" s="13">
        <v>1439200</v>
      </c>
      <c r="K94"/>
      <c r="L94"/>
      <c r="M94"/>
      <c r="N94"/>
      <c r="O94"/>
      <c r="P94" s="10"/>
      <c r="S94" s="25" t="s">
        <v>26</v>
      </c>
      <c r="T94" s="25">
        <v>4059402</v>
      </c>
    </row>
    <row r="95" spans="3:20" ht="11.25" customHeight="1" x14ac:dyDescent="0.2">
      <c r="C95" s="39">
        <v>18082</v>
      </c>
      <c r="D95" s="3" t="s">
        <v>160</v>
      </c>
      <c r="E95"/>
      <c r="F95" s="13">
        <v>269200</v>
      </c>
      <c r="G95" s="56">
        <v>268800</v>
      </c>
      <c r="H95" s="13">
        <v>271200</v>
      </c>
      <c r="I95" s="13">
        <v>262600</v>
      </c>
      <c r="J95" s="13">
        <v>267100</v>
      </c>
      <c r="K95"/>
      <c r="L95"/>
      <c r="M95"/>
      <c r="N95"/>
      <c r="O95"/>
      <c r="P95" s="10"/>
      <c r="S95" s="25" t="s">
        <v>27</v>
      </c>
      <c r="T95" s="25">
        <v>4057080</v>
      </c>
    </row>
    <row r="96" spans="3:20" ht="11.25" customHeight="1" x14ac:dyDescent="0.2">
      <c r="C96" s="39">
        <v>845</v>
      </c>
      <c r="D96" s="3" t="s">
        <v>174</v>
      </c>
      <c r="E96"/>
      <c r="F96" s="13">
        <v>1993800</v>
      </c>
      <c r="G96" s="56">
        <v>1819300</v>
      </c>
      <c r="H96" s="13">
        <v>1642500</v>
      </c>
      <c r="I96" s="13">
        <v>1486000</v>
      </c>
      <c r="J96" s="13">
        <v>1503300</v>
      </c>
      <c r="K96"/>
      <c r="L96"/>
      <c r="M96"/>
      <c r="N96"/>
      <c r="O96"/>
      <c r="P96" s="10"/>
      <c r="S96" s="25" t="s">
        <v>28</v>
      </c>
      <c r="T96" s="25">
        <v>4057041</v>
      </c>
    </row>
    <row r="97" spans="3:20" ht="11.25" customHeight="1" x14ac:dyDescent="0.2">
      <c r="C97" s="39">
        <v>49691</v>
      </c>
      <c r="D97" s="32" t="s">
        <v>193</v>
      </c>
      <c r="E97"/>
      <c r="F97" s="13">
        <v>2413100</v>
      </c>
      <c r="G97" s="56">
        <v>2294600</v>
      </c>
      <c r="H97" s="13">
        <v>2231900</v>
      </c>
      <c r="I97" s="13">
        <v>2155800</v>
      </c>
      <c r="J97" s="13">
        <v>2068200</v>
      </c>
      <c r="K97"/>
      <c r="L97"/>
      <c r="M97"/>
      <c r="N97"/>
      <c r="O97"/>
      <c r="P97" s="10"/>
      <c r="S97" s="25" t="s">
        <v>432</v>
      </c>
      <c r="T97" s="25">
        <v>4072145</v>
      </c>
    </row>
    <row r="98" spans="3:20" ht="11.25" customHeight="1" x14ac:dyDescent="0.2">
      <c r="C98" s="48">
        <v>47772</v>
      </c>
      <c r="D98" s="99" t="s">
        <v>194</v>
      </c>
      <c r="E98" s="10"/>
      <c r="F98" s="92">
        <v>533200</v>
      </c>
      <c r="G98" s="93">
        <v>505600</v>
      </c>
      <c r="H98" s="92">
        <v>103700</v>
      </c>
      <c r="I98" s="92">
        <v>0</v>
      </c>
      <c r="J98" s="92">
        <v>0</v>
      </c>
      <c r="K98"/>
      <c r="L98"/>
      <c r="M98"/>
      <c r="N98"/>
      <c r="O98"/>
      <c r="P98" s="10"/>
      <c r="S98" s="25" t="s">
        <v>29</v>
      </c>
      <c r="T98" s="25">
        <v>4057081</v>
      </c>
    </row>
    <row r="99" spans="3:20" ht="11.25" customHeight="1" x14ac:dyDescent="0.2">
      <c r="C99" s="39">
        <v>3800</v>
      </c>
      <c r="D99" s="94" t="s">
        <v>161</v>
      </c>
      <c r="E99" s="95"/>
      <c r="F99" s="96">
        <v>2946300</v>
      </c>
      <c r="G99" s="97">
        <v>2800200</v>
      </c>
      <c r="H99" s="96">
        <v>2335600</v>
      </c>
      <c r="I99" s="96">
        <v>2155800</v>
      </c>
      <c r="J99" s="96">
        <v>2068200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263500</v>
      </c>
      <c r="G104" s="56">
        <v>299800</v>
      </c>
      <c r="H104" s="13">
        <v>246900</v>
      </c>
      <c r="I104" s="13">
        <v>431300</v>
      </c>
      <c r="J104" s="13">
        <v>402900</v>
      </c>
      <c r="K104"/>
      <c r="L104"/>
      <c r="M104"/>
      <c r="N104"/>
      <c r="O104"/>
      <c r="P104" s="10"/>
      <c r="S104" s="25" t="s">
        <v>411</v>
      </c>
      <c r="T104" s="25">
        <v>4057043</v>
      </c>
    </row>
    <row r="105" spans="3:20" ht="11.25" customHeight="1" x14ac:dyDescent="0.2">
      <c r="C105" s="39">
        <v>4993</v>
      </c>
      <c r="D105" s="3" t="s">
        <v>169</v>
      </c>
      <c r="E105"/>
      <c r="F105" s="13">
        <v>-485200</v>
      </c>
      <c r="G105" s="56">
        <v>-812800</v>
      </c>
      <c r="H105" s="13">
        <v>-342700</v>
      </c>
      <c r="I105" s="13">
        <v>-347200</v>
      </c>
      <c r="J105" s="13">
        <v>-229000</v>
      </c>
      <c r="K105"/>
      <c r="L105"/>
      <c r="M105"/>
      <c r="N105"/>
      <c r="O105"/>
      <c r="P105" s="10"/>
      <c r="S105" s="25" t="s">
        <v>262</v>
      </c>
      <c r="T105" s="25">
        <v>4057083</v>
      </c>
    </row>
    <row r="106" spans="3:20" ht="11.25" customHeight="1" x14ac:dyDescent="0.2">
      <c r="C106" s="39">
        <v>4992</v>
      </c>
      <c r="D106" s="3" t="s">
        <v>170</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-17500</v>
      </c>
      <c r="G108" s="56">
        <v>-27300</v>
      </c>
      <c r="H108" s="13">
        <v>13500</v>
      </c>
      <c r="I108" s="13">
        <v>-31100</v>
      </c>
      <c r="J108" s="13">
        <v>71800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2.1907964292244002</v>
      </c>
      <c r="G111" s="55">
        <v>2.80529986416169</v>
      </c>
      <c r="H111" s="14">
        <v>3.5341748035246501</v>
      </c>
      <c r="I111" s="14">
        <v>3.4016197258775098</v>
      </c>
      <c r="J111" s="14">
        <v>3.4734636554574201</v>
      </c>
      <c r="K111"/>
      <c r="L111"/>
      <c r="M111"/>
      <c r="N111"/>
      <c r="O111"/>
      <c r="P111" s="10"/>
      <c r="S111" s="25" t="s">
        <v>292</v>
      </c>
      <c r="T111" s="25">
        <v>4062444</v>
      </c>
    </row>
    <row r="112" spans="3:20" ht="11.25" customHeight="1" x14ac:dyDescent="0.2">
      <c r="C112" s="39">
        <v>284</v>
      </c>
      <c r="D112" s="3" t="s">
        <v>167</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
      <c r="C113" s="39">
        <v>18791</v>
      </c>
      <c r="D113" s="76" t="s">
        <v>173</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sortState xmlns:xlrd2="http://schemas.microsoft.com/office/spreadsheetml/2017/richdata2" ref="B121:O121">
    <sortCondition ref="E121"/>
    <sortCondition descending="1" ref="I121"/>
  </sortState>
  <mergeCells count="2">
    <mergeCell ref="G10:J10"/>
    <mergeCell ref="K10:O13"/>
  </mergeCells>
  <phoneticPr fontId="1" type="noConversion"/>
  <dataValidations count="1">
    <dataValidation type="list" allowBlank="1" showInputMessage="1" showErrorMessage="1" sqref="G10" xr:uid="{00000000-0002-0000-0300-00000000000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44" r:id="rId4" name="Button 120">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390B-515C-475C-8417-F2A577E7F80E}">
  <sheetPr codeName="Sheet6">
    <outlinePr summaryRight="0"/>
    <pageSetUpPr autoPageBreaks="0"/>
  </sheetPr>
  <dimension ref="A1:AB460"/>
  <sheetViews>
    <sheetView showGridLines="0" topLeftCell="A28" zoomScaleNormal="100" workbookViewId="0">
      <selection activeCell="G24" sqref="G24"/>
    </sheetView>
  </sheetViews>
  <sheetFormatPr defaultRowHeight="12.75" outlineLevelRow="1" outlineLevelCol="1" x14ac:dyDescent="0.2"/>
  <cols>
    <col min="1" max="1" width="2.42578125" customWidth="1" collapsed="1"/>
    <col min="2" max="2" width="8.42578125" style="1" hidden="1" customWidth="1" outlineLevel="1"/>
    <col min="3" max="3" width="8.28515625" style="1" hidden="1" customWidth="1" outlineLevel="1"/>
    <col min="4" max="4" width="11.28515625" style="3" customWidth="1"/>
    <col min="5" max="5" width="26.42578125" style="3" customWidth="1"/>
    <col min="6" max="6" width="12.140625" style="3" customWidth="1" collapsed="1"/>
    <col min="7" max="7" width="12.140625" style="1" customWidth="1"/>
    <col min="8" max="9" width="12.140625" style="3" customWidth="1"/>
    <col min="10" max="10" width="12.140625" style="41" customWidth="1"/>
    <col min="11" max="11" width="14.42578125" style="42" customWidth="1"/>
    <col min="12" max="13" width="12.140625" style="42" customWidth="1"/>
    <col min="14" max="14" width="11.28515625" style="42" customWidth="1"/>
    <col min="15" max="15" width="11.28515625" style="34" customWidth="1"/>
    <col min="16" max="16" width="1.28515625" customWidth="1"/>
    <col min="17" max="17" width="10.5703125" style="10" customWidth="1"/>
    <col min="18" max="18" width="23.140625" customWidth="1" collapsed="1"/>
    <col min="19" max="19" width="40.140625" hidden="1" customWidth="1" outlineLevel="1"/>
    <col min="20" max="20" width="8.7109375" hidden="1" customWidth="1" outlineLevel="1"/>
    <col min="21" max="21" width="10" hidden="1" customWidth="1" outlineLevel="1"/>
    <col min="22" max="22" width="30.7109375" hidden="1" customWidth="1" outlineLevel="1"/>
    <col min="23" max="23" width="4.42578125" hidden="1" customWidth="1" outlineLevel="1"/>
    <col min="24" max="24" width="10.140625" hidden="1" customWidth="1" outlineLevel="1"/>
    <col min="25" max="27" width="5.42578125" hidden="1" customWidth="1" outlineLevel="1"/>
    <col min="28" max="28" width="4.7109375" hidden="1" customWidth="1" outlineLevel="1"/>
  </cols>
  <sheetData>
    <row r="1" spans="1:18" ht="11.25" customHeight="1" x14ac:dyDescent="0.2">
      <c r="A1" s="1"/>
      <c r="D1"/>
      <c r="E1"/>
      <c r="F1"/>
      <c r="H1"/>
      <c r="I1"/>
      <c r="J1"/>
      <c r="K1"/>
      <c r="L1"/>
      <c r="M1"/>
      <c r="N1"/>
      <c r="O1"/>
      <c r="P1" s="10"/>
    </row>
    <row r="2" spans="1:18" ht="45" customHeight="1" x14ac:dyDescent="0.3">
      <c r="D2" s="57"/>
      <c r="E2" s="58"/>
      <c r="F2" s="58"/>
      <c r="G2" s="128" t="s">
        <v>248</v>
      </c>
      <c r="H2" s="58"/>
      <c r="I2" s="58"/>
      <c r="J2" s="58"/>
      <c r="K2" s="58"/>
      <c r="L2" s="58"/>
      <c r="M2" s="58"/>
      <c r="N2" s="58"/>
      <c r="O2" s="58"/>
      <c r="P2" s="127"/>
      <c r="Q2" s="127"/>
      <c r="R2" s="127"/>
    </row>
    <row r="3" spans="1:18" ht="18" customHeight="1" x14ac:dyDescent="0.2">
      <c r="D3" s="59" t="s">
        <v>0</v>
      </c>
      <c r="E3" s="10"/>
      <c r="F3" s="10"/>
      <c r="G3" s="50"/>
      <c r="H3" s="10"/>
      <c r="I3" s="10"/>
      <c r="J3" s="10"/>
      <c r="K3" s="136" t="s">
        <v>314</v>
      </c>
      <c r="M3" s="10"/>
      <c r="N3" s="10"/>
      <c r="O3" s="10"/>
      <c r="P3" s="10"/>
      <c r="R3" s="10"/>
    </row>
    <row r="4" spans="1:18" ht="11.25" customHeight="1" x14ac:dyDescent="0.2">
      <c r="D4" s="60" t="s">
        <v>148</v>
      </c>
      <c r="E4" s="10"/>
      <c r="F4" s="10"/>
      <c r="G4" s="50"/>
      <c r="H4" s="10"/>
      <c r="I4" s="10"/>
      <c r="J4" s="10"/>
      <c r="K4" s="23" t="s">
        <v>315</v>
      </c>
      <c r="L4" s="10"/>
      <c r="N4" s="10"/>
      <c r="O4" s="10"/>
      <c r="P4" s="10"/>
      <c r="R4" s="10"/>
    </row>
    <row r="5" spans="1:18" ht="11.25" customHeight="1" x14ac:dyDescent="0.2">
      <c r="D5" s="59" t="s">
        <v>307</v>
      </c>
      <c r="E5" s="10"/>
      <c r="F5" s="10"/>
      <c r="G5" s="50"/>
      <c r="H5" s="10"/>
      <c r="I5" s="10"/>
      <c r="J5" s="10"/>
      <c r="K5" s="140" t="s">
        <v>329</v>
      </c>
      <c r="L5" s="139" t="s">
        <v>330</v>
      </c>
      <c r="N5" s="10"/>
      <c r="O5" s="10"/>
      <c r="P5" s="10"/>
      <c r="R5" s="10"/>
    </row>
    <row r="6" spans="1:18" ht="11.25" customHeight="1" x14ac:dyDescent="0.2">
      <c r="D6" s="60" t="s">
        <v>308</v>
      </c>
      <c r="E6" s="10"/>
      <c r="F6" s="10"/>
      <c r="G6" s="50"/>
      <c r="H6" s="10"/>
      <c r="I6" s="10"/>
      <c r="J6" s="10"/>
      <c r="L6" s="138" t="s">
        <v>317</v>
      </c>
      <c r="N6" s="10"/>
      <c r="O6" s="10"/>
      <c r="P6" s="10"/>
      <c r="R6" s="10"/>
    </row>
    <row r="7" spans="1:18" ht="11.25" customHeight="1" x14ac:dyDescent="0.2">
      <c r="D7" s="60" t="s">
        <v>309</v>
      </c>
      <c r="E7" s="10"/>
      <c r="F7" s="10"/>
      <c r="G7" s="50"/>
      <c r="H7" s="10"/>
      <c r="I7" s="10"/>
      <c r="J7" s="10"/>
      <c r="L7" s="138" t="s">
        <v>318</v>
      </c>
      <c r="N7" s="10"/>
      <c r="O7" s="10"/>
      <c r="P7" s="10"/>
      <c r="R7" s="10"/>
    </row>
    <row r="8" spans="1:18" ht="11.25" customHeight="1" x14ac:dyDescent="0.2">
      <c r="D8" s="60" t="s">
        <v>310</v>
      </c>
      <c r="E8" s="10"/>
      <c r="F8" s="10"/>
      <c r="G8" s="50"/>
      <c r="H8" s="10"/>
      <c r="I8" s="10"/>
      <c r="J8" s="10"/>
      <c r="L8" s="138" t="s">
        <v>332</v>
      </c>
      <c r="M8" s="134"/>
      <c r="P8" s="10"/>
      <c r="R8" s="10"/>
    </row>
    <row r="9" spans="1:18" ht="11.25" customHeight="1" x14ac:dyDescent="0.2">
      <c r="D9" s="59" t="s">
        <v>1</v>
      </c>
      <c r="E9" s="10"/>
      <c r="F9" s="10"/>
      <c r="G9" s="50"/>
      <c r="H9" s="10"/>
      <c r="I9" s="10"/>
      <c r="J9" s="10"/>
      <c r="K9" s="135" t="s">
        <v>316</v>
      </c>
      <c r="L9" s="3" t="s">
        <v>331</v>
      </c>
      <c r="M9" s="10"/>
      <c r="N9" s="10"/>
      <c r="O9" s="10"/>
      <c r="P9" s="10"/>
    </row>
    <row r="10" spans="1:18" ht="11.25" customHeight="1" x14ac:dyDescent="0.2">
      <c r="D10" s="63" t="s">
        <v>311</v>
      </c>
      <c r="E10" s="10"/>
      <c r="F10" s="10"/>
      <c r="G10" s="183" t="s">
        <v>6</v>
      </c>
      <c r="H10" s="184"/>
      <c r="I10" s="184"/>
      <c r="J10" s="185"/>
      <c r="K10" s="186" t="s">
        <v>333</v>
      </c>
      <c r="L10" s="186"/>
      <c r="M10" s="186"/>
      <c r="N10" s="186"/>
      <c r="O10" s="186"/>
      <c r="P10" s="10"/>
    </row>
    <row r="11" spans="1:18" ht="11.25" customHeight="1" x14ac:dyDescent="0.2">
      <c r="D11" s="43"/>
      <c r="E11" s="10"/>
      <c r="F11" s="10"/>
      <c r="G11" s="50"/>
      <c r="H11" s="10"/>
      <c r="I11" s="10"/>
      <c r="J11" s="10"/>
      <c r="K11" s="186"/>
      <c r="L11" s="186"/>
      <c r="M11" s="186"/>
      <c r="N11" s="186"/>
      <c r="O11" s="186"/>
      <c r="P11" s="10"/>
    </row>
    <row r="12" spans="1:18" ht="11.25" customHeight="1" x14ac:dyDescent="0.2">
      <c r="D12" s="63" t="s">
        <v>328</v>
      </c>
      <c r="E12" s="10"/>
      <c r="F12" s="10"/>
      <c r="G12" s="69" t="s">
        <v>439</v>
      </c>
      <c r="H12" s="10"/>
      <c r="I12" s="10"/>
      <c r="J12" s="10"/>
      <c r="K12" s="186"/>
      <c r="L12" s="186"/>
      <c r="M12" s="186"/>
      <c r="N12" s="186"/>
      <c r="O12" s="186"/>
      <c r="P12" s="10"/>
    </row>
    <row r="13" spans="1:18" ht="11.25" customHeight="1" x14ac:dyDescent="0.2">
      <c r="D13" s="64" t="s">
        <v>195</v>
      </c>
      <c r="E13" s="10"/>
      <c r="F13" s="10"/>
      <c r="G13" s="50"/>
      <c r="H13" s="10"/>
      <c r="I13" s="10"/>
      <c r="J13" s="10"/>
      <c r="K13" s="186"/>
      <c r="L13" s="186"/>
      <c r="M13" s="186"/>
      <c r="N13" s="186"/>
      <c r="O13" s="186"/>
      <c r="P13" s="10"/>
    </row>
    <row r="14" spans="1:18" ht="11.25" customHeight="1" x14ac:dyDescent="0.2">
      <c r="D14" s="63" t="s">
        <v>312</v>
      </c>
      <c r="E14" s="10"/>
      <c r="F14" s="10"/>
      <c r="G14" s="50"/>
      <c r="H14" s="10"/>
      <c r="I14" s="10"/>
      <c r="J14" s="10"/>
      <c r="K14" s="68" t="s">
        <v>250</v>
      </c>
      <c r="L14" s="10"/>
      <c r="M14" s="10"/>
      <c r="N14" s="10"/>
      <c r="O14" s="10"/>
      <c r="P14" s="10"/>
    </row>
    <row r="15" spans="1:18" ht="11.25" customHeight="1" thickBot="1" x14ac:dyDescent="0.25">
      <c r="D15" s="65"/>
      <c r="E15" s="65"/>
      <c r="F15" s="65"/>
      <c r="G15" s="66"/>
      <c r="H15" s="65"/>
      <c r="I15" s="65"/>
      <c r="J15" s="65"/>
      <c r="K15" s="141" t="s">
        <v>281</v>
      </c>
      <c r="L15" s="65"/>
      <c r="M15" s="65"/>
      <c r="N15" s="65"/>
      <c r="O15" s="67"/>
      <c r="P15" s="44"/>
    </row>
    <row r="16" spans="1:18" ht="11.25" customHeight="1" x14ac:dyDescent="0.2">
      <c r="D16"/>
      <c r="E16"/>
      <c r="F16"/>
      <c r="H16"/>
      <c r="I16"/>
      <c r="J16"/>
      <c r="K16"/>
      <c r="L16"/>
      <c r="M16"/>
      <c r="N16"/>
      <c r="O16"/>
      <c r="P16" s="10"/>
    </row>
    <row r="17" spans="3:27" ht="15.75" customHeight="1" x14ac:dyDescent="0.25">
      <c r="D17" s="137" t="str">
        <f>IF(X56="","",X56)</f>
        <v>Alliant Energy Corporation</v>
      </c>
      <c r="E17"/>
      <c r="F17"/>
      <c r="H17"/>
      <c r="I17"/>
      <c r="J17"/>
      <c r="K17"/>
      <c r="L17" s="32"/>
      <c r="M17"/>
      <c r="N17"/>
      <c r="O17"/>
      <c r="P17" s="10"/>
    </row>
    <row r="18" spans="3:27" ht="11.25" customHeight="1" x14ac:dyDescent="0.2">
      <c r="D18" s="32" t="str">
        <f xml:space="preserve"> "Industry : " &amp; X55</f>
        <v>Industry : Power</v>
      </c>
      <c r="E18"/>
      <c r="F18"/>
      <c r="H18"/>
      <c r="I18"/>
      <c r="J18"/>
      <c r="K18"/>
      <c r="L18"/>
      <c r="M18"/>
      <c r="N18"/>
      <c r="O18"/>
      <c r="P18" s="10"/>
    </row>
    <row r="19" spans="3:27" ht="6.75" customHeight="1" x14ac:dyDescent="0.2">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
      <c r="C20" s="8" t="str">
        <f>_xll.SNL.Clients.Office.Excel.Functions.SNLTable(1,LNT!F20:G20,LNT!C24:C35,LNT!F21:G21,,"Options:Curr=USD,Mag=SNLstandard,ConvMethod=SNLrecommended")</f>
        <v>SNLTable</v>
      </c>
      <c r="D20" s="10"/>
      <c r="E20" s="10"/>
      <c r="F20" s="22">
        <f>VLOOKUP(V40,S:T,2,FALSE)</f>
        <v>4057038</v>
      </c>
      <c r="G20" s="51">
        <f>F20</f>
        <v>4057038</v>
      </c>
      <c r="H20" s="131"/>
      <c r="I20" s="7"/>
      <c r="J20"/>
      <c r="K20"/>
      <c r="L20"/>
      <c r="M20"/>
      <c r="N20"/>
      <c r="O20"/>
      <c r="P20" s="10"/>
    </row>
    <row r="21" spans="3:27" ht="11.25" hidden="1" customHeight="1" outlineLevel="1" x14ac:dyDescent="0.2">
      <c r="D21"/>
      <c r="E21"/>
      <c r="F21" s="6">
        <v>3000325</v>
      </c>
      <c r="G21" s="40">
        <v>108462</v>
      </c>
      <c r="H21" s="131"/>
      <c r="I21" s="1"/>
      <c r="J21"/>
      <c r="K21"/>
      <c r="L21"/>
      <c r="M21"/>
      <c r="N21"/>
      <c r="O21"/>
      <c r="P21" s="10"/>
    </row>
    <row r="22" spans="3:27" ht="11.25" hidden="1" customHeight="1" outlineLevel="1" x14ac:dyDescent="0.2">
      <c r="D22"/>
      <c r="E22"/>
      <c r="F22"/>
      <c r="H22" s="132"/>
      <c r="I22"/>
      <c r="J22"/>
      <c r="K22"/>
      <c r="L22"/>
      <c r="M22"/>
      <c r="N22"/>
      <c r="O22"/>
      <c r="P22" s="10"/>
    </row>
    <row r="23" spans="3:27" ht="11.25" customHeight="1" collapsed="1" x14ac:dyDescent="0.2">
      <c r="D23" s="79" t="s">
        <v>321</v>
      </c>
      <c r="E23" s="80"/>
      <c r="F23" s="81" t="s">
        <v>129</v>
      </c>
      <c r="G23" s="81" t="s">
        <v>130</v>
      </c>
      <c r="H23" s="133"/>
      <c r="I23"/>
      <c r="J23"/>
      <c r="K23"/>
      <c r="L23"/>
      <c r="M23"/>
      <c r="N23"/>
      <c r="O23"/>
      <c r="P23" s="10"/>
    </row>
    <row r="24" spans="3:27" ht="11.25" customHeight="1" x14ac:dyDescent="0.2">
      <c r="C24" s="39">
        <v>44941</v>
      </c>
      <c r="D24" s="70" t="s">
        <v>128</v>
      </c>
      <c r="E24" s="71"/>
      <c r="F24" s="72" t="s">
        <v>379</v>
      </c>
      <c r="G24" s="73" t="s">
        <v>380</v>
      </c>
      <c r="H24" s="129"/>
      <c r="I24"/>
      <c r="J24"/>
      <c r="K24"/>
      <c r="L24"/>
      <c r="M24"/>
      <c r="N24"/>
      <c r="O24"/>
      <c r="P24" s="10"/>
      <c r="V24" t="str">
        <f>SUBSTITUTE(Company_Name,"&amp;","&amp;amp;")</f>
        <v>Alliant Energy Corporation</v>
      </c>
    </row>
    <row r="25" spans="3:27" ht="11.25" customHeight="1" x14ac:dyDescent="0.2">
      <c r="C25" s="39">
        <v>44942</v>
      </c>
      <c r="D25" s="23" t="s">
        <v>127</v>
      </c>
      <c r="E25" s="10"/>
      <c r="F25" s="74" t="s">
        <v>374</v>
      </c>
      <c r="G25" s="75" t="s">
        <v>375</v>
      </c>
      <c r="H25" s="129"/>
      <c r="I25"/>
      <c r="J25"/>
      <c r="K25"/>
      <c r="L25"/>
      <c r="M25"/>
      <c r="N25"/>
      <c r="O25"/>
      <c r="P25" s="10"/>
    </row>
    <row r="26" spans="3:27" ht="11.25" customHeight="1" x14ac:dyDescent="0.2">
      <c r="C26" s="39">
        <v>44944</v>
      </c>
      <c r="D26" s="76" t="s">
        <v>126</v>
      </c>
      <c r="E26" s="61"/>
      <c r="F26" s="77">
        <v>43795</v>
      </c>
      <c r="G26" s="78">
        <v>43810</v>
      </c>
      <c r="H26" s="130"/>
      <c r="I26" s="10"/>
      <c r="J26"/>
      <c r="K26"/>
      <c r="L26"/>
      <c r="M26"/>
      <c r="N26" s="4"/>
      <c r="O26" s="4"/>
      <c r="P26" s="44"/>
      <c r="Q26" s="44"/>
    </row>
    <row r="27" spans="3:27" ht="11.25" customHeight="1" x14ac:dyDescent="0.2">
      <c r="C27" s="39">
        <v>44949</v>
      </c>
      <c r="D27" s="2" t="s">
        <v>131</v>
      </c>
      <c r="E27"/>
      <c r="F27" s="24" t="s">
        <v>374</v>
      </c>
      <c r="G27" s="52" t="s">
        <v>380</v>
      </c>
      <c r="H27" s="129"/>
      <c r="I27"/>
      <c r="J27"/>
      <c r="K27"/>
      <c r="L27"/>
      <c r="M27"/>
      <c r="N27"/>
      <c r="O27"/>
      <c r="P27" s="10"/>
    </row>
    <row r="28" spans="3:27" ht="11.25" customHeight="1" x14ac:dyDescent="0.2">
      <c r="C28" s="39">
        <v>44950</v>
      </c>
      <c r="D28" s="3" t="s">
        <v>127</v>
      </c>
      <c r="E28"/>
      <c r="F28" s="24" t="s">
        <v>376</v>
      </c>
      <c r="G28" s="52" t="s">
        <v>375</v>
      </c>
      <c r="H28" s="129"/>
      <c r="I28"/>
      <c r="J28"/>
      <c r="K28"/>
      <c r="L28"/>
      <c r="M28"/>
      <c r="N28"/>
      <c r="O28"/>
      <c r="P28" s="10"/>
    </row>
    <row r="29" spans="3:27" ht="11.25" customHeight="1" x14ac:dyDescent="0.2">
      <c r="C29" s="48">
        <v>44952</v>
      </c>
      <c r="D29" s="76" t="s">
        <v>126</v>
      </c>
      <c r="E29" s="61"/>
      <c r="F29" s="77">
        <v>41928</v>
      </c>
      <c r="G29" s="78">
        <v>43810</v>
      </c>
      <c r="H29" s="130"/>
      <c r="I29"/>
      <c r="J29"/>
      <c r="K29"/>
      <c r="L29"/>
      <c r="M29"/>
      <c r="N29"/>
      <c r="O29"/>
      <c r="P29" s="10"/>
    </row>
    <row r="30" spans="3:27" ht="11.25" customHeight="1" x14ac:dyDescent="0.2">
      <c r="C30" s="39">
        <v>44965</v>
      </c>
      <c r="D30" s="2" t="s">
        <v>132</v>
      </c>
      <c r="E30"/>
      <c r="F30" s="24" t="s">
        <v>374</v>
      </c>
      <c r="G30" s="52" t="s">
        <v>374</v>
      </c>
      <c r="H30" s="129"/>
      <c r="I30"/>
      <c r="J30"/>
      <c r="K30"/>
      <c r="L30"/>
      <c r="M30"/>
      <c r="N30"/>
      <c r="O30"/>
      <c r="P30" s="10"/>
      <c r="Q30" s="44"/>
      <c r="R30" s="4"/>
      <c r="S30" s="113" t="s">
        <v>214</v>
      </c>
    </row>
    <row r="31" spans="3:27" ht="11.25" customHeight="1" x14ac:dyDescent="0.2">
      <c r="C31" s="39">
        <v>44966</v>
      </c>
      <c r="D31" s="3" t="s">
        <v>127</v>
      </c>
      <c r="E31"/>
      <c r="F31" s="24" t="s">
        <v>374</v>
      </c>
      <c r="G31" s="52" t="s">
        <v>374</v>
      </c>
      <c r="H31" s="129"/>
      <c r="I31"/>
      <c r="J31"/>
      <c r="K31"/>
      <c r="L31"/>
      <c r="M31"/>
      <c r="N31"/>
      <c r="O31"/>
      <c r="P31" s="10"/>
      <c r="S31" s="2" t="s">
        <v>215</v>
      </c>
    </row>
    <row r="32" spans="3:27" ht="11.25" customHeight="1" x14ac:dyDescent="0.2">
      <c r="C32" s="39">
        <v>44968</v>
      </c>
      <c r="D32" s="76" t="s">
        <v>126</v>
      </c>
      <c r="E32" s="61"/>
      <c r="F32" s="77"/>
      <c r="G32" s="78"/>
      <c r="H32" s="130"/>
      <c r="I32"/>
      <c r="J32"/>
      <c r="K32"/>
      <c r="L32"/>
      <c r="M32"/>
      <c r="N32"/>
      <c r="O32"/>
      <c r="P32" s="10"/>
    </row>
    <row r="33" spans="3:24" ht="11.25" customHeight="1" x14ac:dyDescent="0.2">
      <c r="C33" s="39">
        <v>44945</v>
      </c>
      <c r="D33" s="2" t="s">
        <v>133</v>
      </c>
      <c r="E33"/>
      <c r="F33" s="24" t="s">
        <v>266</v>
      </c>
      <c r="G33" s="52" t="s">
        <v>267</v>
      </c>
      <c r="H33" s="129"/>
      <c r="I33"/>
      <c r="J33"/>
      <c r="K33"/>
      <c r="L33"/>
      <c r="M33"/>
      <c r="N33"/>
      <c r="O33"/>
      <c r="P33" s="10"/>
    </row>
    <row r="34" spans="3:24" ht="11.25" customHeight="1" x14ac:dyDescent="0.2">
      <c r="C34" s="39">
        <v>44946</v>
      </c>
      <c r="D34" s="3" t="s">
        <v>127</v>
      </c>
      <c r="E34"/>
      <c r="F34" s="24" t="s">
        <v>375</v>
      </c>
      <c r="G34" s="52" t="s">
        <v>182</v>
      </c>
      <c r="H34" s="129"/>
      <c r="I34"/>
      <c r="J34"/>
      <c r="K34"/>
      <c r="L34"/>
      <c r="M34"/>
      <c r="N34"/>
      <c r="O34"/>
      <c r="P34" s="10"/>
    </row>
    <row r="35" spans="3:24" ht="11.25" customHeight="1" x14ac:dyDescent="0.2">
      <c r="C35" s="39">
        <v>44948</v>
      </c>
      <c r="D35" s="23" t="s">
        <v>126</v>
      </c>
      <c r="E35" s="10"/>
      <c r="F35" s="30">
        <v>37181</v>
      </c>
      <c r="G35" s="53">
        <v>43810</v>
      </c>
      <c r="H35" s="130"/>
      <c r="I35" s="10"/>
      <c r="J35"/>
      <c r="K35"/>
      <c r="L35"/>
      <c r="M35"/>
      <c r="N35"/>
      <c r="O35"/>
      <c r="P35" s="10"/>
    </row>
    <row r="36" spans="3:24" ht="11.25" hidden="1" customHeight="1" outlineLevel="1" x14ac:dyDescent="0.2">
      <c r="C36" s="12" t="str">
        <f>_xll.SNL.Clients.Office.Excel.Functions.SNLTable(1,LNT!F36:J36,LNT!C41:C113,LNT!F37:J37,,"Options:Curr=USD,Mag=SNLstandard,ConvMethod=SNLrecommended")</f>
        <v>SNLTable</v>
      </c>
      <c r="E36"/>
      <c r="F36" s="11">
        <f>F20</f>
        <v>4057038</v>
      </c>
      <c r="G36" s="54">
        <f>F20</f>
        <v>4057038</v>
      </c>
      <c r="H36" s="11">
        <f>F20</f>
        <v>4057038</v>
      </c>
      <c r="I36" s="11">
        <f>F20</f>
        <v>4057038</v>
      </c>
      <c r="J36" s="11">
        <f>F20</f>
        <v>4057038</v>
      </c>
      <c r="K36"/>
      <c r="L36"/>
      <c r="M36"/>
      <c r="N36"/>
      <c r="O36"/>
      <c r="P36" s="10"/>
    </row>
    <row r="37" spans="3:24" ht="11.25" hidden="1" customHeight="1" outlineLevel="1" x14ac:dyDescent="0.2">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
      <c r="D38" s="10"/>
      <c r="E38" s="10"/>
      <c r="F38" s="15">
        <v>1</v>
      </c>
      <c r="G38" s="48">
        <v>1</v>
      </c>
      <c r="H38" s="15">
        <v>1</v>
      </c>
      <c r="I38" s="15">
        <v>1</v>
      </c>
      <c r="J38" s="15">
        <v>1</v>
      </c>
      <c r="K38"/>
      <c r="L38"/>
      <c r="M38"/>
      <c r="N38"/>
      <c r="O38"/>
      <c r="P38" s="10"/>
    </row>
    <row r="39" spans="3:24" ht="10.5" customHeight="1" collapsed="1" x14ac:dyDescent="0.2">
      <c r="D39" s="10"/>
      <c r="E39" s="10"/>
      <c r="F39" s="10"/>
      <c r="G39" s="50"/>
      <c r="H39" s="10"/>
      <c r="I39" s="10"/>
      <c r="J39" s="10"/>
      <c r="K39"/>
      <c r="L39"/>
      <c r="M39"/>
      <c r="N39"/>
      <c r="O39"/>
      <c r="P39" s="10"/>
      <c r="S39" s="12" t="str">
        <f>_xll.SNL.Clients.Office.Excel.Functions.SNLQuery("Company_Listed")</f>
        <v>SNLQuery</v>
      </c>
    </row>
    <row r="40" spans="3:24" ht="11.25" customHeight="1" x14ac:dyDescent="0.2">
      <c r="D40" s="82" t="s">
        <v>322</v>
      </c>
      <c r="E40" s="82"/>
      <c r="F40" s="83" t="str">
        <f>IF(RIGHT(G12,1)="Y",G12,"LTM")</f>
        <v>2021Y</v>
      </c>
      <c r="G40" s="83" t="str">
        <f>G37</f>
        <v>2020Y</v>
      </c>
      <c r="H40" s="83" t="str">
        <f>H37</f>
        <v>2019Y</v>
      </c>
      <c r="I40" s="83" t="str">
        <f>I37</f>
        <v>2018Y</v>
      </c>
      <c r="J40" s="83" t="str">
        <f>J37</f>
        <v>2017Y</v>
      </c>
      <c r="K40"/>
      <c r="L40"/>
      <c r="M40"/>
      <c r="N40"/>
      <c r="O40"/>
      <c r="P40" s="10"/>
      <c r="S40" s="25" t="s">
        <v>335</v>
      </c>
      <c r="T40" s="25">
        <v>4306705</v>
      </c>
      <c r="V40" s="117" t="str">
        <f>G10</f>
        <v>Alliant Energy Corporation</v>
      </c>
    </row>
    <row r="41" spans="3:24" ht="11.25" customHeight="1" x14ac:dyDescent="0.2">
      <c r="C41" s="39">
        <v>151</v>
      </c>
      <c r="D41" s="84" t="s">
        <v>134</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
      <c r="C42" s="39">
        <v>18857</v>
      </c>
      <c r="D42" s="3" t="s">
        <v>196</v>
      </c>
      <c r="E42"/>
      <c r="F42" s="14">
        <v>43.0966256565221</v>
      </c>
      <c r="G42" s="55">
        <v>43.522840309128497</v>
      </c>
      <c r="H42" s="31">
        <v>43.529274024268901</v>
      </c>
      <c r="I42" s="14">
        <v>42.738380383421699</v>
      </c>
      <c r="J42" s="14">
        <v>43.255039457217599</v>
      </c>
      <c r="K42"/>
      <c r="L42"/>
      <c r="M42"/>
      <c r="N42"/>
      <c r="O42"/>
      <c r="P42" s="10"/>
      <c r="S42" s="25" t="s">
        <v>336</v>
      </c>
      <c r="T42" s="25">
        <v>4056935</v>
      </c>
      <c r="V42" s="8" t="str">
        <f>_xll.SNL.Clients.Office.Excel.Functions.SNLTable(1,LNT!X42,LNT!W48:W56,LNT!X43,,"Options:Curr=USD,Mag=SNLstandard,ConvMethod=SNLrecommended")</f>
        <v>SNLTable</v>
      </c>
      <c r="W42" s="3"/>
      <c r="X42" s="7">
        <f>F36</f>
        <v>4057038</v>
      </c>
    </row>
    <row r="43" spans="3:24" ht="11.25" customHeight="1" x14ac:dyDescent="0.2">
      <c r="C43" s="39">
        <v>18869</v>
      </c>
      <c r="D43" s="3" t="s">
        <v>197</v>
      </c>
      <c r="E43"/>
      <c r="F43" s="14">
        <v>0</v>
      </c>
      <c r="G43" s="55">
        <v>0</v>
      </c>
      <c r="H43" s="31">
        <v>0</v>
      </c>
      <c r="I43" s="14">
        <v>0</v>
      </c>
      <c r="J43" s="14">
        <v>0</v>
      </c>
      <c r="K43"/>
      <c r="L43"/>
      <c r="M43"/>
      <c r="N43"/>
      <c r="O43"/>
      <c r="P43" s="10"/>
      <c r="S43" s="25" t="s">
        <v>337</v>
      </c>
      <c r="T43" s="25">
        <v>4341449</v>
      </c>
      <c r="V43" s="3"/>
      <c r="W43" s="3"/>
      <c r="X43" s="7" t="str">
        <f>IF(OR(RIGHT(G12,1)="Y",RIGHT(G12,1)="4"),LEFT(G12,4)&amp;"Y",G37)</f>
        <v>2021Y</v>
      </c>
    </row>
    <row r="44" spans="3:24" ht="11.25" customHeight="1" x14ac:dyDescent="0.2">
      <c r="C44" s="39">
        <v>17861</v>
      </c>
      <c r="D44" s="3" t="s">
        <v>210</v>
      </c>
      <c r="E44"/>
      <c r="F44" s="14">
        <v>56.903374343477999</v>
      </c>
      <c r="G44" s="55">
        <v>54.946820720789702</v>
      </c>
      <c r="H44" s="31">
        <v>54.798163526430699</v>
      </c>
      <c r="I44" s="14">
        <v>55.397634603017799</v>
      </c>
      <c r="J44" s="14">
        <v>54.676430130214001</v>
      </c>
      <c r="K44"/>
      <c r="L44"/>
      <c r="M44"/>
      <c r="N44"/>
      <c r="O44"/>
      <c r="P44" s="10"/>
      <c r="S44" s="25" t="s">
        <v>409</v>
      </c>
      <c r="T44" s="25">
        <v>4024697</v>
      </c>
      <c r="V44" s="3"/>
      <c r="W44" s="3"/>
      <c r="X44" s="7">
        <v>1</v>
      </c>
    </row>
    <row r="45" spans="3:24" ht="11.25" customHeight="1" x14ac:dyDescent="0.2">
      <c r="C45" s="39">
        <v>18861</v>
      </c>
      <c r="D45" s="3" t="s">
        <v>164</v>
      </c>
      <c r="E45"/>
      <c r="F45" s="14">
        <v>48.622203036189703</v>
      </c>
      <c r="G45" s="55">
        <v>51.893794475476298</v>
      </c>
      <c r="H45" s="31">
        <v>46.388519531348003</v>
      </c>
      <c r="I45" s="14">
        <v>48.895122883211997</v>
      </c>
      <c r="J45" s="14">
        <v>41.531953623548098</v>
      </c>
      <c r="K45"/>
      <c r="L45"/>
      <c r="M45"/>
      <c r="N45"/>
      <c r="O45"/>
      <c r="P45" s="10"/>
      <c r="S45" s="25" t="s">
        <v>4</v>
      </c>
      <c r="T45" s="25">
        <v>4014956</v>
      </c>
      <c r="V45" s="3"/>
      <c r="W45" s="3"/>
      <c r="X45" s="7"/>
    </row>
    <row r="46" spans="3:24" ht="11.25" customHeight="1" x14ac:dyDescent="0.2">
      <c r="D46"/>
      <c r="E46"/>
      <c r="F46" s="122"/>
      <c r="G46" s="120"/>
      <c r="H46" s="122"/>
      <c r="I46" s="122"/>
      <c r="J46" s="122"/>
      <c r="K46"/>
      <c r="L46"/>
      <c r="M46"/>
      <c r="N46"/>
      <c r="O46"/>
      <c r="P46" s="10"/>
      <c r="S46" s="25" t="s">
        <v>269</v>
      </c>
      <c r="T46" s="25">
        <v>4142273</v>
      </c>
      <c r="V46" s="3"/>
      <c r="W46" s="3"/>
      <c r="X46" s="7"/>
    </row>
    <row r="47" spans="3:24" ht="11.25" customHeight="1" x14ac:dyDescent="0.2">
      <c r="C47" s="39">
        <v>18768</v>
      </c>
      <c r="D47" s="3" t="s">
        <v>150</v>
      </c>
      <c r="E47"/>
      <c r="F47" s="14">
        <v>2.8700361010830302</v>
      </c>
      <c r="G47" s="55">
        <v>2.69090909090909</v>
      </c>
      <c r="H47" s="14">
        <v>2.8497618175155699</v>
      </c>
      <c r="I47" s="14">
        <v>2.81133603238866</v>
      </c>
      <c r="J47" s="14">
        <v>3.1059694585839899</v>
      </c>
      <c r="K47"/>
      <c r="L47"/>
      <c r="M47"/>
      <c r="N47"/>
      <c r="O47"/>
      <c r="P47" s="10"/>
      <c r="S47" s="25" t="s">
        <v>216</v>
      </c>
      <c r="T47" s="25">
        <v>4056955</v>
      </c>
      <c r="V47" s="3"/>
      <c r="W47" s="3"/>
      <c r="X47" s="7"/>
    </row>
    <row r="48" spans="3:24" ht="11.25" customHeight="1" x14ac:dyDescent="0.2">
      <c r="C48" s="39">
        <v>18778</v>
      </c>
      <c r="D48" s="3" t="s">
        <v>198</v>
      </c>
      <c r="E48"/>
      <c r="F48" s="14">
        <v>2.8700361010830302</v>
      </c>
      <c r="G48" s="55">
        <v>2.69090909090909</v>
      </c>
      <c r="H48" s="14">
        <v>2.8497618175155699</v>
      </c>
      <c r="I48" s="14">
        <v>2.81133603238866</v>
      </c>
      <c r="J48" s="14">
        <v>3.1059694585839899</v>
      </c>
      <c r="K48" s="4"/>
      <c r="L48" s="4"/>
      <c r="M48" s="4"/>
      <c r="N48" s="4"/>
      <c r="O48" s="4"/>
      <c r="P48" s="44"/>
      <c r="Q48" s="44"/>
      <c r="S48" s="25" t="s">
        <v>5</v>
      </c>
      <c r="T48" s="25">
        <v>4022309</v>
      </c>
      <c r="V48" s="17" t="s">
        <v>175</v>
      </c>
      <c r="W48" s="114">
        <v>7597</v>
      </c>
      <c r="X48" s="20">
        <v>1149000</v>
      </c>
    </row>
    <row r="49" spans="3:28" ht="11.25" customHeight="1" x14ac:dyDescent="0.2">
      <c r="C49" s="39">
        <v>7270</v>
      </c>
      <c r="D49" s="3" t="s">
        <v>149</v>
      </c>
      <c r="E49"/>
      <c r="F49" s="14">
        <v>5.6555555555555603</v>
      </c>
      <c r="G49" s="55">
        <v>5.5637065637065604</v>
      </c>
      <c r="H49" s="14">
        <v>5.8974358974358996</v>
      </c>
      <c r="I49" s="14">
        <v>5.8810592459604996</v>
      </c>
      <c r="J49" s="14">
        <v>6.0942355889724302</v>
      </c>
      <c r="K49"/>
      <c r="L49"/>
      <c r="M49"/>
      <c r="N49"/>
      <c r="O49"/>
      <c r="P49" s="10"/>
      <c r="S49" s="25" t="s">
        <v>6</v>
      </c>
      <c r="T49" s="25">
        <v>4057038</v>
      </c>
      <c r="V49" s="17" t="s">
        <v>176</v>
      </c>
      <c r="W49" s="114">
        <v>7598</v>
      </c>
      <c r="X49" s="20">
        <v>408000</v>
      </c>
    </row>
    <row r="50" spans="3:28" ht="11.25" customHeight="1" x14ac:dyDescent="0.2">
      <c r="C50" s="39">
        <v>11512</v>
      </c>
      <c r="D50" s="3" t="s">
        <v>199</v>
      </c>
      <c r="E50"/>
      <c r="F50" s="14">
        <v>5.6555555555555603</v>
      </c>
      <c r="G50" s="55">
        <v>5.5637065637065604</v>
      </c>
      <c r="H50" s="14">
        <v>5.8974358974358996</v>
      </c>
      <c r="I50" s="14">
        <v>5.8810592459604996</v>
      </c>
      <c r="J50" s="14">
        <v>6.0942355889724302</v>
      </c>
      <c r="K50"/>
      <c r="L50"/>
      <c r="M50"/>
      <c r="N50"/>
      <c r="O50"/>
      <c r="P50" s="10"/>
      <c r="S50" s="25" t="s">
        <v>270</v>
      </c>
      <c r="T50" s="25">
        <v>4135391</v>
      </c>
      <c r="V50" s="18" t="s">
        <v>177</v>
      </c>
      <c r="W50" s="115">
        <v>7599</v>
      </c>
      <c r="X50" s="20">
        <v>509000</v>
      </c>
    </row>
    <row r="51" spans="3:28" ht="11.25" customHeight="1" x14ac:dyDescent="0.2">
      <c r="D51"/>
      <c r="E51"/>
      <c r="F51" s="122"/>
      <c r="G51" s="120"/>
      <c r="H51" s="122"/>
      <c r="I51" s="122"/>
      <c r="J51" s="122"/>
      <c r="K51"/>
      <c r="L51"/>
      <c r="M51"/>
      <c r="N51"/>
      <c r="O51"/>
      <c r="P51" s="10"/>
      <c r="S51" s="25" t="s">
        <v>217</v>
      </c>
      <c r="T51" s="25">
        <v>4097358</v>
      </c>
      <c r="V51" s="17" t="s">
        <v>178</v>
      </c>
      <c r="W51" s="114">
        <v>7600</v>
      </c>
      <c r="X51" s="20">
        <v>300000</v>
      </c>
    </row>
    <row r="52" spans="3:28" ht="11.25" customHeight="1" x14ac:dyDescent="0.2">
      <c r="C52" s="39">
        <v>18788</v>
      </c>
      <c r="D52" s="3" t="s">
        <v>211</v>
      </c>
      <c r="E52"/>
      <c r="F52" s="14">
        <v>4.8071381794367998</v>
      </c>
      <c r="G52" s="55">
        <v>4.7010062456627297</v>
      </c>
      <c r="H52" s="14">
        <v>4.4041752933057303</v>
      </c>
      <c r="I52" s="14">
        <v>4.2769499351293598</v>
      </c>
      <c r="J52" s="14">
        <v>3.93271919723639</v>
      </c>
      <c r="K52"/>
      <c r="L52"/>
      <c r="M52"/>
      <c r="N52"/>
      <c r="O52"/>
      <c r="P52" s="10"/>
      <c r="S52" s="25" t="s">
        <v>7</v>
      </c>
      <c r="T52" s="25">
        <v>4007308</v>
      </c>
      <c r="V52" s="19" t="s">
        <v>179</v>
      </c>
      <c r="W52" s="114">
        <v>7601</v>
      </c>
      <c r="X52" s="20">
        <v>201000</v>
      </c>
    </row>
    <row r="53" spans="3:28" ht="11.25" customHeight="1" x14ac:dyDescent="0.2">
      <c r="C53" s="39">
        <v>18794</v>
      </c>
      <c r="D53" s="3" t="s">
        <v>200</v>
      </c>
      <c r="E53"/>
      <c r="F53" s="14">
        <v>5.1444444444444404</v>
      </c>
      <c r="G53" s="55">
        <v>4.8030888030887997</v>
      </c>
      <c r="H53" s="14">
        <v>5.7183557183557197</v>
      </c>
      <c r="I53" s="14">
        <v>5.6108617594254904</v>
      </c>
      <c r="J53" s="14">
        <v>5.8944999999999999</v>
      </c>
      <c r="K53"/>
      <c r="L53"/>
      <c r="M53"/>
      <c r="N53"/>
      <c r="O53"/>
      <c r="P53" s="10"/>
      <c r="S53" s="25" t="s">
        <v>218</v>
      </c>
      <c r="T53" s="25">
        <v>4272394</v>
      </c>
      <c r="V53" s="17" t="s">
        <v>180</v>
      </c>
      <c r="W53" s="114">
        <v>7602</v>
      </c>
      <c r="X53" s="20">
        <v>5317000</v>
      </c>
    </row>
    <row r="54" spans="3:28" ht="11.25" customHeight="1" x14ac:dyDescent="0.2">
      <c r="C54" s="39">
        <v>18792</v>
      </c>
      <c r="D54" s="3" t="s">
        <v>201</v>
      </c>
      <c r="E54"/>
      <c r="F54" s="14">
        <v>15.3940467270622</v>
      </c>
      <c r="G54" s="55">
        <v>14.880095657757799</v>
      </c>
      <c r="H54" s="14">
        <v>18.766306519473801</v>
      </c>
      <c r="I54" s="14">
        <v>18.816622688350201</v>
      </c>
      <c r="J54" s="14">
        <v>20.839084786882498</v>
      </c>
      <c r="K54"/>
      <c r="L54"/>
      <c r="M54"/>
      <c r="N54"/>
      <c r="O54"/>
      <c r="P54" s="10"/>
      <c r="S54" s="25" t="s">
        <v>8</v>
      </c>
      <c r="T54" s="25">
        <v>4006321</v>
      </c>
      <c r="V54" s="26" t="s">
        <v>184</v>
      </c>
      <c r="W54" s="116"/>
      <c r="X54" s="20"/>
    </row>
    <row r="55" spans="3:28" ht="11.25" customHeight="1" x14ac:dyDescent="0.2">
      <c r="C55" s="39">
        <v>11576</v>
      </c>
      <c r="D55" s="3" t="s">
        <v>202</v>
      </c>
      <c r="E55"/>
      <c r="F55" s="14">
        <v>3.1555555555555599</v>
      </c>
      <c r="G55" s="55">
        <v>2.9343629343629298</v>
      </c>
      <c r="H55" s="14">
        <v>3.6878306878306901</v>
      </c>
      <c r="I55" s="14">
        <v>3.3684919210053899</v>
      </c>
      <c r="J55" s="14">
        <v>3.6145363408521298</v>
      </c>
      <c r="K55"/>
      <c r="L55"/>
      <c r="M55"/>
      <c r="N55"/>
      <c r="O55"/>
      <c r="P55" s="10"/>
      <c r="S55" s="25" t="s">
        <v>338</v>
      </c>
      <c r="T55" s="25">
        <v>4991374</v>
      </c>
      <c r="V55" s="19" t="s">
        <v>181</v>
      </c>
      <c r="W55" s="114">
        <v>6252</v>
      </c>
      <c r="X55" s="21" t="s">
        <v>213</v>
      </c>
    </row>
    <row r="56" spans="3:28" ht="11.25" customHeight="1" x14ac:dyDescent="0.2">
      <c r="D56"/>
      <c r="E56"/>
      <c r="F56" s="122"/>
      <c r="G56" s="120"/>
      <c r="H56" s="122"/>
      <c r="I56" s="122"/>
      <c r="J56" s="122"/>
      <c r="K56"/>
      <c r="L56"/>
      <c r="M56"/>
      <c r="N56"/>
      <c r="O56"/>
      <c r="P56" s="10"/>
      <c r="S56" s="25" t="s">
        <v>261</v>
      </c>
      <c r="T56" s="25">
        <v>4076262</v>
      </c>
      <c r="V56" s="19" t="s">
        <v>183</v>
      </c>
      <c r="W56" s="114">
        <v>9</v>
      </c>
      <c r="X56" s="21" t="s">
        <v>6</v>
      </c>
    </row>
    <row r="57" spans="3:28" ht="11.25" customHeight="1" x14ac:dyDescent="0.2">
      <c r="C57" s="39">
        <v>6419</v>
      </c>
      <c r="D57" s="3" t="s">
        <v>165</v>
      </c>
      <c r="E57"/>
      <c r="F57" s="14">
        <v>0.52044790652385597</v>
      </c>
      <c r="G57" s="55">
        <v>0.683885890516577</v>
      </c>
      <c r="H57" s="14">
        <v>0.42622072927316101</v>
      </c>
      <c r="I57" s="14">
        <v>0.47752569795024602</v>
      </c>
      <c r="J57" s="14">
        <v>0.42117263843648201</v>
      </c>
      <c r="K57"/>
      <c r="L57"/>
      <c r="M57"/>
      <c r="N57"/>
      <c r="O57"/>
      <c r="P57" s="10"/>
      <c r="S57" s="25" t="s">
        <v>339</v>
      </c>
      <c r="T57" s="25">
        <v>4963960</v>
      </c>
    </row>
    <row r="58" spans="3:28" ht="11.25" customHeight="1" x14ac:dyDescent="0.2">
      <c r="C58" s="39">
        <v>4963</v>
      </c>
      <c r="D58" s="3" t="s">
        <v>203</v>
      </c>
      <c r="E58"/>
      <c r="F58" s="14">
        <v>1.3203672787980001</v>
      </c>
      <c r="G58" s="55">
        <v>1.21959918478261</v>
      </c>
      <c r="H58" s="14">
        <v>1.2122994949214601</v>
      </c>
      <c r="I58" s="14">
        <v>1.24203355830913</v>
      </c>
      <c r="J58" s="14">
        <v>1.2063575373100299</v>
      </c>
      <c r="K58"/>
      <c r="L58"/>
      <c r="M58"/>
      <c r="N58"/>
      <c r="O58"/>
      <c r="P58" s="10"/>
      <c r="S58" s="25" t="s">
        <v>9</v>
      </c>
      <c r="T58" s="25">
        <v>4056972</v>
      </c>
      <c r="V58" s="28" t="s">
        <v>185</v>
      </c>
    </row>
    <row r="59" spans="3:28" ht="6.75" customHeight="1" x14ac:dyDescent="0.2">
      <c r="D59"/>
      <c r="E59"/>
      <c r="F59" s="123"/>
      <c r="G59" s="120"/>
      <c r="H59" s="123"/>
      <c r="I59" s="123"/>
      <c r="J59" s="123"/>
      <c r="K59"/>
      <c r="L59"/>
      <c r="M59"/>
      <c r="N59"/>
      <c r="O59"/>
      <c r="P59" s="10"/>
      <c r="S59" s="25" t="s">
        <v>10</v>
      </c>
      <c r="T59" s="25">
        <v>4056974</v>
      </c>
      <c r="V59" s="118" t="s">
        <v>186</v>
      </c>
    </row>
    <row r="60" spans="3:28" ht="11.25" customHeight="1" x14ac:dyDescent="0.2">
      <c r="D60" s="79" t="s">
        <v>323</v>
      </c>
      <c r="E60" s="79"/>
      <c r="F60" s="87"/>
      <c r="G60" s="87"/>
      <c r="H60" s="87"/>
      <c r="I60" s="87"/>
      <c r="J60" s="87"/>
      <c r="K60"/>
      <c r="L60"/>
      <c r="M60"/>
      <c r="N60"/>
      <c r="O60"/>
      <c r="P60" s="10"/>
      <c r="S60" s="25" t="s">
        <v>340</v>
      </c>
      <c r="T60" s="25">
        <v>4229719</v>
      </c>
      <c r="V60" s="28" t="s">
        <v>187</v>
      </c>
    </row>
    <row r="61" spans="3:28" ht="11.25" customHeight="1" x14ac:dyDescent="0.2">
      <c r="C61" s="39">
        <v>7597</v>
      </c>
      <c r="D61" s="3" t="s">
        <v>204</v>
      </c>
      <c r="E61"/>
      <c r="F61" s="13">
        <v>1149000</v>
      </c>
      <c r="G61" s="56">
        <v>397000</v>
      </c>
      <c r="H61" s="13">
        <v>1003600</v>
      </c>
      <c r="I61" s="13">
        <v>697700</v>
      </c>
      <c r="J61" s="13">
        <v>1270900</v>
      </c>
      <c r="K61"/>
      <c r="L61"/>
      <c r="M61"/>
      <c r="N61"/>
      <c r="O61"/>
      <c r="P61" s="10"/>
      <c r="S61" s="25" t="s">
        <v>410</v>
      </c>
      <c r="T61" s="25">
        <v>4086899</v>
      </c>
      <c r="V61" s="28" t="s">
        <v>149</v>
      </c>
      <c r="X61" s="27">
        <f>IF(ISNUMBER(F49),F49,NA())</f>
        <v>5.6555555555555603</v>
      </c>
      <c r="Y61" s="27">
        <f>IF(ISNUMBER(G49),G49,NA())</f>
        <v>5.5637065637065604</v>
      </c>
      <c r="Z61" s="27">
        <f>IF(ISNUMBER(H49),H49,NA())</f>
        <v>5.8974358974358996</v>
      </c>
      <c r="AA61" s="27">
        <f>IF(ISNUMBER(I49),I49,NA())</f>
        <v>5.8810592459604996</v>
      </c>
      <c r="AB61" s="27">
        <f>IF(ISNUMBER(J49),J49,NA())</f>
        <v>6.0942355889724302</v>
      </c>
    </row>
    <row r="62" spans="3:28" ht="11.25" customHeight="1" x14ac:dyDescent="0.2">
      <c r="C62" s="39">
        <v>7598</v>
      </c>
      <c r="D62" s="3" t="s">
        <v>205</v>
      </c>
      <c r="E62"/>
      <c r="F62" s="13">
        <v>408000</v>
      </c>
      <c r="G62" s="56">
        <v>633000</v>
      </c>
      <c r="H62" s="13">
        <v>23000</v>
      </c>
      <c r="I62" s="13">
        <v>672000</v>
      </c>
      <c r="J62" s="13">
        <v>272000</v>
      </c>
      <c r="K62"/>
      <c r="L62"/>
      <c r="M62"/>
      <c r="N62"/>
      <c r="O62"/>
      <c r="P62" s="10"/>
      <c r="S62" s="25" t="s">
        <v>11</v>
      </c>
      <c r="T62" s="25">
        <v>4056975</v>
      </c>
      <c r="V62" s="118" t="s">
        <v>188</v>
      </c>
    </row>
    <row r="63" spans="3:28" ht="11.25" customHeight="1" x14ac:dyDescent="0.2">
      <c r="C63" s="39">
        <v>7599</v>
      </c>
      <c r="D63" s="3" t="s">
        <v>206</v>
      </c>
      <c r="E63"/>
      <c r="F63" s="13">
        <v>509000</v>
      </c>
      <c r="G63" s="56">
        <v>408000</v>
      </c>
      <c r="H63" s="13">
        <v>348000</v>
      </c>
      <c r="I63" s="13">
        <v>23000</v>
      </c>
      <c r="J63" s="13">
        <v>373000</v>
      </c>
      <c r="K63"/>
      <c r="L63"/>
      <c r="M63"/>
      <c r="N63"/>
      <c r="O63"/>
      <c r="P63" s="10"/>
      <c r="S63" s="25" t="s">
        <v>271</v>
      </c>
      <c r="T63" s="25">
        <v>4098671</v>
      </c>
      <c r="V63" s="28" t="s">
        <v>189</v>
      </c>
    </row>
    <row r="64" spans="3:28" ht="11.25" customHeight="1" x14ac:dyDescent="0.2">
      <c r="C64" s="39">
        <v>7600</v>
      </c>
      <c r="D64" s="3" t="s">
        <v>207</v>
      </c>
      <c r="E64"/>
      <c r="F64" s="13">
        <v>300000</v>
      </c>
      <c r="G64" s="56">
        <v>509000</v>
      </c>
      <c r="H64" s="13">
        <v>423000</v>
      </c>
      <c r="I64" s="13">
        <v>348000</v>
      </c>
      <c r="J64" s="13">
        <v>24000</v>
      </c>
      <c r="K64"/>
      <c r="L64"/>
      <c r="M64"/>
      <c r="N64"/>
      <c r="O64"/>
      <c r="P64" s="10"/>
      <c r="S64" s="25" t="s">
        <v>396</v>
      </c>
      <c r="T64" s="25">
        <v>4545218</v>
      </c>
      <c r="V64" s="28" t="s">
        <v>190</v>
      </c>
    </row>
    <row r="65" spans="3:28" ht="11.25" customHeight="1" x14ac:dyDescent="0.2">
      <c r="C65" s="39">
        <v>7601</v>
      </c>
      <c r="D65" s="3" t="s">
        <v>208</v>
      </c>
      <c r="E65"/>
      <c r="F65" s="13">
        <v>201000</v>
      </c>
      <c r="G65" s="56">
        <v>300000</v>
      </c>
      <c r="H65" s="13">
        <v>524000</v>
      </c>
      <c r="I65" s="13">
        <v>423000</v>
      </c>
      <c r="J65" s="13">
        <v>348000</v>
      </c>
      <c r="K65"/>
      <c r="L65"/>
      <c r="M65"/>
      <c r="N65"/>
      <c r="O65"/>
      <c r="P65" s="10"/>
      <c r="S65" s="25" t="s">
        <v>219</v>
      </c>
      <c r="T65" s="25">
        <v>4057157</v>
      </c>
      <c r="V65" s="28" t="s">
        <v>165</v>
      </c>
      <c r="X65" s="27">
        <f>IF(ISNUMBER(F57),F57,NA())</f>
        <v>0.52044790652385597</v>
      </c>
      <c r="Y65" s="27">
        <f>IF(ISNUMBER(G57),G57,NA())</f>
        <v>0.683885890516577</v>
      </c>
      <c r="Z65" s="27">
        <f>IF(ISNUMBER(H57),H57,NA())</f>
        <v>0.42622072927316101</v>
      </c>
      <c r="AA65" s="27">
        <f>IF(ISNUMBER(I57),I57,NA())</f>
        <v>0.47752569795024602</v>
      </c>
      <c r="AB65" s="27">
        <f>IF(ISNUMBER(J57),J57,NA())</f>
        <v>0.42117263843648201</v>
      </c>
    </row>
    <row r="66" spans="3:28" ht="11.25" customHeight="1" x14ac:dyDescent="0.2">
      <c r="C66" s="39">
        <v>7602</v>
      </c>
      <c r="D66" s="3" t="s">
        <v>209</v>
      </c>
      <c r="E66"/>
      <c r="F66" s="13">
        <v>5317000</v>
      </c>
      <c r="G66" s="56">
        <v>4919000</v>
      </c>
      <c r="H66" s="13">
        <v>4215000</v>
      </c>
      <c r="I66" s="13">
        <v>3780300</v>
      </c>
      <c r="J66" s="13">
        <v>2998600</v>
      </c>
      <c r="K66"/>
      <c r="L66"/>
      <c r="M66"/>
      <c r="N66"/>
      <c r="O66"/>
      <c r="P66" s="10"/>
      <c r="S66" s="25" t="s">
        <v>288</v>
      </c>
      <c r="T66" s="25">
        <v>4057045</v>
      </c>
      <c r="V66" s="118" t="str">
        <f>"Capital Structure " &amp;"("&amp;F40&amp;")"</f>
        <v>Capital Structure (2021Y)</v>
      </c>
    </row>
    <row r="67" spans="3:28" ht="6.75" customHeight="1" x14ac:dyDescent="0.2">
      <c r="D67"/>
      <c r="E67"/>
      <c r="F67" s="123"/>
      <c r="G67" s="120"/>
      <c r="H67" s="123"/>
      <c r="I67" s="123"/>
      <c r="J67" s="123"/>
      <c r="K67"/>
      <c r="L67"/>
      <c r="M67"/>
      <c r="N67"/>
      <c r="O67"/>
      <c r="P67" s="10"/>
      <c r="S67" s="25" t="s">
        <v>12</v>
      </c>
      <c r="T67" s="25">
        <v>4057075</v>
      </c>
      <c r="V67" s="28" t="str">
        <f>"Commom Equity -"</f>
        <v>Commom Equity -</v>
      </c>
      <c r="X67" s="47">
        <f>F42</f>
        <v>43.0966256565221</v>
      </c>
    </row>
    <row r="68" spans="3:28" ht="11.25" customHeight="1" x14ac:dyDescent="0.2">
      <c r="D68" s="79" t="s">
        <v>324</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
      <c r="C69" s="39">
        <v>18626</v>
      </c>
      <c r="D69" s="3" t="s">
        <v>135</v>
      </c>
      <c r="F69" s="13">
        <v>3669000</v>
      </c>
      <c r="G69" s="56">
        <v>3416000</v>
      </c>
      <c r="H69" s="13">
        <v>3647700</v>
      </c>
      <c r="I69" s="13">
        <v>3534500</v>
      </c>
      <c r="J69" s="13">
        <v>3382200</v>
      </c>
      <c r="K69" s="4"/>
      <c r="L69" s="4"/>
      <c r="M69" s="4"/>
      <c r="N69"/>
      <c r="O69"/>
      <c r="P69" s="10"/>
      <c r="S69" s="25" t="s">
        <v>341</v>
      </c>
      <c r="T69" s="25">
        <v>4057049</v>
      </c>
      <c r="V69" s="28" t="str">
        <f>"Total Debt -"</f>
        <v>Total Debt -</v>
      </c>
      <c r="X69" s="47">
        <f>F44</f>
        <v>56.903374343477999</v>
      </c>
    </row>
    <row r="70" spans="3:28" ht="11.25" customHeight="1" x14ac:dyDescent="0.2">
      <c r="C70" s="39">
        <v>18630</v>
      </c>
      <c r="D70" s="3" t="s">
        <v>136</v>
      </c>
      <c r="F70" s="13">
        <v>642000</v>
      </c>
      <c r="G70" s="56">
        <v>652000</v>
      </c>
      <c r="H70" s="13">
        <v>776700</v>
      </c>
      <c r="I70" s="13">
        <v>855000</v>
      </c>
      <c r="J70" s="13">
        <v>818100</v>
      </c>
      <c r="K70"/>
      <c r="L70"/>
      <c r="M70"/>
      <c r="N70"/>
      <c r="O70"/>
      <c r="P70" s="10"/>
      <c r="S70" s="25" t="s">
        <v>14</v>
      </c>
      <c r="T70" s="25">
        <v>4010420</v>
      </c>
      <c r="V70" s="118" t="s">
        <v>212</v>
      </c>
    </row>
    <row r="71" spans="3:28" ht="11.25" customHeight="1" x14ac:dyDescent="0.2">
      <c r="C71" s="39">
        <v>18631</v>
      </c>
      <c r="D71" s="3" t="s">
        <v>137</v>
      </c>
      <c r="F71" s="13">
        <v>258000</v>
      </c>
      <c r="G71" s="56">
        <v>182000</v>
      </c>
      <c r="H71" s="13">
        <v>221700</v>
      </c>
      <c r="I71" s="13">
        <v>232300</v>
      </c>
      <c r="J71" s="13">
        <v>211400</v>
      </c>
      <c r="K71"/>
      <c r="L71"/>
      <c r="M71"/>
      <c r="N71"/>
      <c r="O71"/>
      <c r="P71" s="10"/>
      <c r="S71" s="25" t="s">
        <v>15</v>
      </c>
      <c r="T71" s="25">
        <v>4065694</v>
      </c>
      <c r="V71" s="28" t="s">
        <v>211</v>
      </c>
      <c r="X71" s="27">
        <f>IF(ISNUMBER(F52),F52,NA())</f>
        <v>4.8071381794367998</v>
      </c>
      <c r="Y71" s="27">
        <f>IF(ISNUMBER(G52),G52,NA())</f>
        <v>4.7010062456627297</v>
      </c>
      <c r="Z71" s="27">
        <f>IF(ISNUMBER(H52),H52,NA())</f>
        <v>4.4041752933057303</v>
      </c>
      <c r="AA71" s="27">
        <f>IF(ISNUMBER(I52),I52,NA())</f>
        <v>4.2769499351293598</v>
      </c>
      <c r="AB71" s="27">
        <f>IF(ISNUMBER(J52),J52,NA())</f>
        <v>3.93271919723639</v>
      </c>
    </row>
    <row r="72" spans="3:28" ht="11.25" customHeight="1" x14ac:dyDescent="0.2">
      <c r="C72" s="39">
        <v>18632</v>
      </c>
      <c r="D72" s="3" t="s">
        <v>138</v>
      </c>
      <c r="E72" s="5"/>
      <c r="F72" s="13">
        <v>1213000</v>
      </c>
      <c r="G72" s="56">
        <v>1119000</v>
      </c>
      <c r="H72" s="13">
        <v>1193600</v>
      </c>
      <c r="I72" s="13">
        <v>1141500</v>
      </c>
      <c r="J72" s="13">
        <v>1114100</v>
      </c>
      <c r="K72"/>
      <c r="L72"/>
      <c r="M72"/>
      <c r="N72"/>
      <c r="O72"/>
      <c r="P72" s="10"/>
      <c r="S72" s="25" t="s">
        <v>272</v>
      </c>
      <c r="T72" s="25">
        <v>4082886</v>
      </c>
    </row>
    <row r="73" spans="3:28" ht="11.25" customHeight="1" x14ac:dyDescent="0.2">
      <c r="C73" s="39">
        <v>18636</v>
      </c>
      <c r="D73" s="3" t="s">
        <v>139</v>
      </c>
      <c r="F73" s="13">
        <v>657000</v>
      </c>
      <c r="G73" s="56">
        <v>615000</v>
      </c>
      <c r="H73" s="13">
        <v>567200</v>
      </c>
      <c r="I73" s="13">
        <v>506900</v>
      </c>
      <c r="J73" s="13">
        <v>461800</v>
      </c>
      <c r="K73"/>
      <c r="L73"/>
      <c r="M73"/>
      <c r="N73"/>
      <c r="O73"/>
      <c r="P73" s="10"/>
      <c r="S73" s="25" t="s">
        <v>397</v>
      </c>
      <c r="T73" s="25">
        <v>4235589</v>
      </c>
    </row>
    <row r="74" spans="3:28" ht="11.25" customHeight="1" x14ac:dyDescent="0.2">
      <c r="C74" s="39">
        <v>18635</v>
      </c>
      <c r="D74" s="3" t="s">
        <v>140</v>
      </c>
      <c r="F74" s="13">
        <v>0</v>
      </c>
      <c r="G74" s="56">
        <v>0</v>
      </c>
      <c r="H74" s="13">
        <v>0</v>
      </c>
      <c r="I74" s="13">
        <v>0</v>
      </c>
      <c r="J74" s="13">
        <v>0</v>
      </c>
      <c r="K74"/>
      <c r="L74"/>
      <c r="M74"/>
      <c r="N74"/>
      <c r="O74"/>
      <c r="P74" s="10"/>
      <c r="S74" s="25" t="s">
        <v>289</v>
      </c>
      <c r="T74" s="25">
        <v>4304864</v>
      </c>
    </row>
    <row r="75" spans="3:28" ht="11.25" customHeight="1" x14ac:dyDescent="0.2">
      <c r="C75" s="39">
        <v>18634</v>
      </c>
      <c r="D75" s="3" t="s">
        <v>141</v>
      </c>
      <c r="F75" s="13">
        <v>2874000</v>
      </c>
      <c r="G75" s="56">
        <v>2676000</v>
      </c>
      <c r="H75" s="13">
        <v>2870000</v>
      </c>
      <c r="I75" s="13">
        <v>2840100</v>
      </c>
      <c r="J75" s="13">
        <v>2711000</v>
      </c>
      <c r="K75"/>
      <c r="L75"/>
      <c r="M75"/>
      <c r="N75"/>
      <c r="O75"/>
      <c r="P75" s="10"/>
      <c r="S75" s="25" t="s">
        <v>16</v>
      </c>
      <c r="T75" s="25">
        <v>4056958</v>
      </c>
    </row>
    <row r="76" spans="3:28" ht="11.25" customHeight="1" x14ac:dyDescent="0.2">
      <c r="C76" s="39">
        <v>6200</v>
      </c>
      <c r="D76" s="3" t="s">
        <v>142</v>
      </c>
      <c r="F76" s="13">
        <v>1527000</v>
      </c>
      <c r="G76" s="56">
        <v>1441000</v>
      </c>
      <c r="H76" s="13">
        <v>1449000</v>
      </c>
      <c r="I76" s="13">
        <v>1310300</v>
      </c>
      <c r="J76" s="13">
        <v>1215800</v>
      </c>
      <c r="K76"/>
      <c r="L76"/>
      <c r="M76"/>
      <c r="N76"/>
      <c r="O76"/>
      <c r="P76" s="10"/>
      <c r="S76" s="25" t="s">
        <v>313</v>
      </c>
      <c r="T76" s="25">
        <v>4246977</v>
      </c>
    </row>
    <row r="77" spans="3:28" ht="11.25" customHeight="1" x14ac:dyDescent="0.2">
      <c r="C77" s="39">
        <v>28017</v>
      </c>
      <c r="D77" s="3" t="s">
        <v>151</v>
      </c>
      <c r="E77"/>
      <c r="F77" s="13">
        <v>1527000</v>
      </c>
      <c r="G77" s="56">
        <v>1441000</v>
      </c>
      <c r="H77" s="13">
        <v>1449000</v>
      </c>
      <c r="I77" s="13">
        <v>1310300</v>
      </c>
      <c r="J77" s="13">
        <v>1215800</v>
      </c>
      <c r="K77"/>
      <c r="L77"/>
      <c r="M77"/>
      <c r="N77"/>
      <c r="O77"/>
      <c r="P77" s="10"/>
      <c r="S77" s="25" t="s">
        <v>273</v>
      </c>
      <c r="T77" s="25">
        <v>4142320</v>
      </c>
    </row>
    <row r="78" spans="3:28" ht="11.25" customHeight="1" x14ac:dyDescent="0.2">
      <c r="C78" s="39">
        <v>4424</v>
      </c>
      <c r="D78" s="3" t="s">
        <v>143</v>
      </c>
      <c r="F78" s="13">
        <v>600000</v>
      </c>
      <c r="G78" s="56">
        <v>567000</v>
      </c>
      <c r="H78" s="13">
        <v>636100</v>
      </c>
      <c r="I78" s="13">
        <v>570000</v>
      </c>
      <c r="J78" s="13">
        <v>532800</v>
      </c>
      <c r="K78"/>
      <c r="L78"/>
      <c r="M78"/>
      <c r="N78"/>
      <c r="O78"/>
      <c r="P78" s="10"/>
      <c r="S78" s="25" t="s">
        <v>274</v>
      </c>
      <c r="T78" s="25">
        <v>4237697</v>
      </c>
    </row>
    <row r="79" spans="3:28" ht="11.25" customHeight="1" x14ac:dyDescent="0.2">
      <c r="C79" s="39">
        <v>4427</v>
      </c>
      <c r="D79" s="3" t="s">
        <v>144</v>
      </c>
      <c r="F79" s="13">
        <v>-74000</v>
      </c>
      <c r="G79" s="56">
        <v>-57000</v>
      </c>
      <c r="H79" s="13">
        <v>68700</v>
      </c>
      <c r="I79" s="13">
        <v>47700</v>
      </c>
      <c r="J79" s="13">
        <v>66700</v>
      </c>
      <c r="K79"/>
      <c r="L79"/>
      <c r="M79"/>
      <c r="N79"/>
      <c r="O79"/>
      <c r="P79" s="10"/>
      <c r="S79" s="25" t="s">
        <v>431</v>
      </c>
      <c r="T79" s="25">
        <v>4103085</v>
      </c>
    </row>
    <row r="80" spans="3:28" ht="11.25" customHeight="1" x14ac:dyDescent="0.2">
      <c r="C80" s="39">
        <v>4429</v>
      </c>
      <c r="D80" s="3" t="s">
        <v>145</v>
      </c>
      <c r="F80" s="13">
        <v>0</v>
      </c>
      <c r="G80" s="56">
        <v>0</v>
      </c>
      <c r="H80" s="13">
        <v>0</v>
      </c>
      <c r="I80" s="13">
        <v>0</v>
      </c>
      <c r="J80" s="13">
        <v>0</v>
      </c>
      <c r="K80"/>
      <c r="L80"/>
      <c r="M80"/>
      <c r="N80"/>
      <c r="O80"/>
      <c r="P80" s="10"/>
      <c r="S80" s="25" t="s">
        <v>275</v>
      </c>
      <c r="T80" s="25">
        <v>4166117</v>
      </c>
    </row>
    <row r="81" spans="3:20" ht="11.25" customHeight="1" x14ac:dyDescent="0.2">
      <c r="C81" s="39">
        <v>4430</v>
      </c>
      <c r="D81" s="23" t="s">
        <v>146</v>
      </c>
      <c r="E81" s="23"/>
      <c r="F81" s="92">
        <v>674000</v>
      </c>
      <c r="G81" s="93">
        <v>624000</v>
      </c>
      <c r="H81" s="92">
        <v>567400</v>
      </c>
      <c r="I81" s="92">
        <v>522300</v>
      </c>
      <c r="J81" s="92">
        <v>466100</v>
      </c>
      <c r="K81"/>
      <c r="L81"/>
      <c r="M81"/>
      <c r="N81"/>
      <c r="O81"/>
      <c r="P81" s="10"/>
      <c r="S81" s="25" t="s">
        <v>276</v>
      </c>
      <c r="T81" s="25">
        <v>4276419</v>
      </c>
    </row>
    <row r="82" spans="3:20" ht="11.25" customHeight="1" x14ac:dyDescent="0.2">
      <c r="C82" s="39">
        <v>833</v>
      </c>
      <c r="D82" s="94" t="s">
        <v>147</v>
      </c>
      <c r="E82" s="95"/>
      <c r="F82" s="96">
        <v>674000</v>
      </c>
      <c r="G82" s="97">
        <v>624000</v>
      </c>
      <c r="H82" s="96">
        <v>567400</v>
      </c>
      <c r="I82" s="96">
        <v>522300</v>
      </c>
      <c r="J82" s="96">
        <v>467500</v>
      </c>
      <c r="K82"/>
      <c r="L82"/>
      <c r="M82"/>
      <c r="N82"/>
      <c r="O82"/>
      <c r="P82" s="10"/>
      <c r="S82" s="25" t="s">
        <v>17</v>
      </c>
      <c r="T82" s="25">
        <v>4057059</v>
      </c>
    </row>
    <row r="83" spans="3:20" ht="11.25" customHeight="1" x14ac:dyDescent="0.2">
      <c r="C83" s="39">
        <v>47814</v>
      </c>
      <c r="D83" s="32" t="s">
        <v>191</v>
      </c>
      <c r="F83" s="13">
        <v>15000</v>
      </c>
      <c r="G83" s="56">
        <v>10000</v>
      </c>
      <c r="H83" s="13">
        <v>10200</v>
      </c>
      <c r="I83" s="13">
        <v>10200</v>
      </c>
      <c r="J83" s="13">
        <v>10200</v>
      </c>
      <c r="K83" s="16"/>
      <c r="L83"/>
      <c r="M83"/>
      <c r="N83"/>
      <c r="O83"/>
      <c r="P83" s="10"/>
      <c r="S83" s="25" t="s">
        <v>18</v>
      </c>
      <c r="T83" s="25">
        <v>4057141</v>
      </c>
    </row>
    <row r="84" spans="3:20" ht="11.25" customHeight="1" x14ac:dyDescent="0.2">
      <c r="C84" s="39">
        <v>47813</v>
      </c>
      <c r="D84" s="29" t="s">
        <v>192</v>
      </c>
      <c r="E84"/>
      <c r="F84" s="13">
        <v>659000</v>
      </c>
      <c r="G84" s="56">
        <v>614000</v>
      </c>
      <c r="H84" s="13">
        <v>557200</v>
      </c>
      <c r="I84" s="13">
        <v>512100</v>
      </c>
      <c r="J84" s="13">
        <v>457300</v>
      </c>
      <c r="K84"/>
      <c r="L84"/>
      <c r="M84"/>
      <c r="N84"/>
      <c r="O84"/>
      <c r="P84" s="10"/>
      <c r="S84" s="25" t="s">
        <v>19</v>
      </c>
      <c r="T84" s="25">
        <v>4074390</v>
      </c>
    </row>
    <row r="85" spans="3:20" ht="6.75" customHeight="1" x14ac:dyDescent="0.2">
      <c r="D85"/>
      <c r="E85"/>
      <c r="F85" s="123"/>
      <c r="G85" s="120"/>
      <c r="H85" s="123"/>
      <c r="I85" s="123"/>
      <c r="J85" s="123"/>
      <c r="K85"/>
      <c r="L85"/>
      <c r="M85"/>
      <c r="N85"/>
      <c r="O85"/>
      <c r="P85" s="10"/>
      <c r="S85" s="25" t="s">
        <v>220</v>
      </c>
      <c r="T85" s="25">
        <v>4057076</v>
      </c>
    </row>
    <row r="86" spans="3:20" ht="11.25" customHeight="1" x14ac:dyDescent="0.2">
      <c r="D86" s="79" t="s">
        <v>325</v>
      </c>
      <c r="E86" s="88"/>
      <c r="F86" s="90"/>
      <c r="G86" s="90"/>
      <c r="H86" s="90"/>
      <c r="I86" s="90"/>
      <c r="J86" s="90"/>
      <c r="K86"/>
      <c r="L86"/>
      <c r="M86"/>
      <c r="N86"/>
      <c r="O86"/>
      <c r="P86" s="10"/>
      <c r="S86" s="25" t="s">
        <v>20</v>
      </c>
      <c r="T86" s="25">
        <v>4056978</v>
      </c>
    </row>
    <row r="87" spans="3:20" ht="11.25" customHeight="1" x14ac:dyDescent="0.2">
      <c r="C87" s="39">
        <v>6359</v>
      </c>
      <c r="D87" s="3" t="s">
        <v>152</v>
      </c>
      <c r="E87"/>
      <c r="F87" s="13">
        <v>1069000</v>
      </c>
      <c r="G87" s="56">
        <v>887000</v>
      </c>
      <c r="H87" s="13">
        <v>875500</v>
      </c>
      <c r="I87" s="13">
        <v>785100</v>
      </c>
      <c r="J87" s="13">
        <v>905100</v>
      </c>
      <c r="K87"/>
      <c r="L87"/>
      <c r="M87"/>
      <c r="N87"/>
      <c r="O87"/>
      <c r="P87" s="10"/>
      <c r="S87" s="25" t="s">
        <v>21</v>
      </c>
      <c r="T87" s="25">
        <v>4057039</v>
      </c>
    </row>
    <row r="88" spans="3:20" ht="11.25" customHeight="1" x14ac:dyDescent="0.2">
      <c r="C88" s="39">
        <v>18807</v>
      </c>
      <c r="D88" s="3" t="s">
        <v>153</v>
      </c>
      <c r="E88"/>
      <c r="F88" s="13">
        <v>14987000</v>
      </c>
      <c r="G88" s="56">
        <v>14336000</v>
      </c>
      <c r="H88" s="13">
        <v>13527100</v>
      </c>
      <c r="I88" s="13">
        <v>12462400</v>
      </c>
      <c r="J88" s="13">
        <v>11234500</v>
      </c>
      <c r="K88"/>
      <c r="L88"/>
      <c r="M88"/>
      <c r="N88"/>
      <c r="O88"/>
      <c r="P88" s="10"/>
      <c r="S88" s="25" t="s">
        <v>22</v>
      </c>
      <c r="T88" s="25">
        <v>4057113</v>
      </c>
    </row>
    <row r="89" spans="3:20" ht="11.25" customHeight="1" x14ac:dyDescent="0.2">
      <c r="C89" s="39">
        <v>18851</v>
      </c>
      <c r="D89" s="3" t="s">
        <v>154</v>
      </c>
      <c r="E89"/>
      <c r="F89" s="13">
        <v>63000</v>
      </c>
      <c r="G89" s="56">
        <v>10000</v>
      </c>
      <c r="H89" s="13">
        <v>11000</v>
      </c>
      <c r="I89" s="13">
        <v>3700</v>
      </c>
      <c r="J89" s="13">
        <v>4000</v>
      </c>
      <c r="K89"/>
      <c r="L89"/>
      <c r="M89"/>
      <c r="N89"/>
      <c r="O89"/>
      <c r="P89" s="10"/>
      <c r="S89" s="25" t="s">
        <v>342</v>
      </c>
      <c r="T89" s="25">
        <v>4393379</v>
      </c>
    </row>
    <row r="90" spans="3:20" ht="11.25" customHeight="1" x14ac:dyDescent="0.2">
      <c r="C90" s="39">
        <v>18823</v>
      </c>
      <c r="D90" s="3" t="s">
        <v>155</v>
      </c>
      <c r="E90"/>
      <c r="F90" s="13">
        <v>517000</v>
      </c>
      <c r="G90" s="56">
        <v>485000</v>
      </c>
      <c r="H90" s="13">
        <v>467800</v>
      </c>
      <c r="I90" s="13">
        <v>431300</v>
      </c>
      <c r="J90" s="13">
        <v>396100</v>
      </c>
      <c r="K90"/>
      <c r="L90"/>
      <c r="M90"/>
      <c r="N90"/>
      <c r="O90"/>
      <c r="P90" s="10"/>
      <c r="S90" s="25" t="s">
        <v>290</v>
      </c>
      <c r="T90" s="25">
        <v>4056937</v>
      </c>
    </row>
    <row r="91" spans="3:20" ht="11.25" customHeight="1" x14ac:dyDescent="0.2">
      <c r="C91" s="39">
        <v>3706</v>
      </c>
      <c r="D91" s="23" t="s">
        <v>156</v>
      </c>
      <c r="E91" s="10"/>
      <c r="F91" s="92">
        <v>0</v>
      </c>
      <c r="G91" s="93">
        <v>0</v>
      </c>
      <c r="H91" s="92">
        <v>0</v>
      </c>
      <c r="I91" s="92">
        <v>0</v>
      </c>
      <c r="J91" s="92">
        <v>0</v>
      </c>
      <c r="K91"/>
      <c r="L91"/>
      <c r="M91"/>
      <c r="N91"/>
      <c r="O91"/>
      <c r="P91" s="10"/>
      <c r="S91" s="25" t="s">
        <v>23</v>
      </c>
      <c r="T91" s="25">
        <v>4056982</v>
      </c>
    </row>
    <row r="92" spans="3:20" ht="11.25" customHeight="1" x14ac:dyDescent="0.2">
      <c r="C92" s="39">
        <v>220</v>
      </c>
      <c r="D92" s="98" t="s">
        <v>157</v>
      </c>
      <c r="E92" s="95"/>
      <c r="F92" s="96">
        <v>18553000</v>
      </c>
      <c r="G92" s="97">
        <v>17710000</v>
      </c>
      <c r="H92" s="96">
        <v>16700700</v>
      </c>
      <c r="I92" s="96">
        <v>15426000</v>
      </c>
      <c r="J92" s="96">
        <v>14187800</v>
      </c>
      <c r="K92"/>
      <c r="L92"/>
      <c r="M92"/>
      <c r="N92"/>
      <c r="O92"/>
      <c r="P92" s="10"/>
      <c r="S92" s="25" t="s">
        <v>24</v>
      </c>
      <c r="T92" s="25">
        <v>4004172</v>
      </c>
    </row>
    <row r="93" spans="3:20" ht="11.25" customHeight="1" x14ac:dyDescent="0.2">
      <c r="C93" s="39">
        <v>6361</v>
      </c>
      <c r="D93" s="3" t="s">
        <v>158</v>
      </c>
      <c r="E93"/>
      <c r="F93" s="13">
        <v>2054000</v>
      </c>
      <c r="G93" s="56">
        <v>1297000</v>
      </c>
      <c r="H93" s="13">
        <v>2054100</v>
      </c>
      <c r="I93" s="13">
        <v>1644100</v>
      </c>
      <c r="J93" s="13">
        <v>2149000</v>
      </c>
      <c r="K93"/>
      <c r="L93"/>
      <c r="M93"/>
      <c r="N93"/>
      <c r="O93"/>
      <c r="P93" s="10"/>
      <c r="S93" s="25" t="s">
        <v>25</v>
      </c>
      <c r="T93" s="25">
        <v>4000672</v>
      </c>
    </row>
    <row r="94" spans="3:20" ht="11.25" customHeight="1" x14ac:dyDescent="0.2">
      <c r="C94" s="39">
        <v>6148</v>
      </c>
      <c r="D94" s="3" t="s">
        <v>159</v>
      </c>
      <c r="E94"/>
      <c r="F94" s="13">
        <v>6758000</v>
      </c>
      <c r="G94" s="56">
        <v>6782000</v>
      </c>
      <c r="H94" s="13">
        <v>5547000</v>
      </c>
      <c r="I94" s="13">
        <v>5246300</v>
      </c>
      <c r="J94" s="13">
        <v>4015600</v>
      </c>
      <c r="K94"/>
      <c r="L94"/>
      <c r="M94"/>
      <c r="N94"/>
      <c r="O94"/>
      <c r="P94" s="10"/>
      <c r="S94" s="25" t="s">
        <v>26</v>
      </c>
      <c r="T94" s="25">
        <v>4059402</v>
      </c>
    </row>
    <row r="95" spans="3:20" ht="11.25" customHeight="1" x14ac:dyDescent="0.2">
      <c r="C95" s="39">
        <v>18082</v>
      </c>
      <c r="D95" s="3" t="s">
        <v>160</v>
      </c>
      <c r="E95"/>
      <c r="F95" s="13">
        <v>364000</v>
      </c>
      <c r="G95" s="56">
        <v>345000</v>
      </c>
      <c r="H95" s="13">
        <v>266300</v>
      </c>
      <c r="I95" s="13">
        <v>269500</v>
      </c>
      <c r="J95" s="13">
        <v>278400</v>
      </c>
      <c r="K95"/>
      <c r="L95"/>
      <c r="M95"/>
      <c r="N95"/>
      <c r="O95"/>
      <c r="P95" s="10"/>
      <c r="S95" s="25" t="s">
        <v>27</v>
      </c>
      <c r="T95" s="25">
        <v>4057080</v>
      </c>
    </row>
    <row r="96" spans="3:20" ht="11.25" customHeight="1" x14ac:dyDescent="0.2">
      <c r="C96" s="39">
        <v>845</v>
      </c>
      <c r="D96" s="3" t="s">
        <v>174</v>
      </c>
      <c r="E96"/>
      <c r="F96" s="13">
        <v>7909000</v>
      </c>
      <c r="G96" s="56">
        <v>7181000</v>
      </c>
      <c r="H96" s="13">
        <v>6552600</v>
      </c>
      <c r="I96" s="13">
        <v>5944000</v>
      </c>
      <c r="J96" s="13">
        <v>5286500</v>
      </c>
      <c r="K96"/>
      <c r="L96"/>
      <c r="M96"/>
      <c r="N96"/>
      <c r="O96"/>
      <c r="P96" s="10"/>
      <c r="S96" s="25" t="s">
        <v>28</v>
      </c>
      <c r="T96" s="25">
        <v>4057041</v>
      </c>
    </row>
    <row r="97" spans="3:20" ht="11.25" customHeight="1" x14ac:dyDescent="0.2">
      <c r="C97" s="39">
        <v>49691</v>
      </c>
      <c r="D97" s="32" t="s">
        <v>193</v>
      </c>
      <c r="E97"/>
      <c r="F97" s="13">
        <v>5990000</v>
      </c>
      <c r="G97" s="56">
        <v>5688000</v>
      </c>
      <c r="H97" s="13">
        <v>5205100</v>
      </c>
      <c r="I97" s="13">
        <v>4585700</v>
      </c>
      <c r="J97" s="13">
        <v>4182200</v>
      </c>
      <c r="K97"/>
      <c r="L97"/>
      <c r="M97"/>
      <c r="N97"/>
      <c r="O97"/>
      <c r="P97" s="10"/>
      <c r="S97" s="25" t="s">
        <v>432</v>
      </c>
      <c r="T97" s="25">
        <v>4072145</v>
      </c>
    </row>
    <row r="98" spans="3:20" ht="11.25" customHeight="1" x14ac:dyDescent="0.2">
      <c r="C98" s="48">
        <v>47772</v>
      </c>
      <c r="D98" s="99" t="s">
        <v>194</v>
      </c>
      <c r="E98" s="10"/>
      <c r="F98" s="92">
        <v>0</v>
      </c>
      <c r="G98" s="93">
        <v>200000</v>
      </c>
      <c r="H98" s="92">
        <v>200000</v>
      </c>
      <c r="I98" s="92">
        <v>200000</v>
      </c>
      <c r="J98" s="92">
        <v>200000</v>
      </c>
      <c r="K98"/>
      <c r="L98"/>
      <c r="M98"/>
      <c r="N98"/>
      <c r="O98"/>
      <c r="P98" s="10"/>
      <c r="S98" s="25" t="s">
        <v>29</v>
      </c>
      <c r="T98" s="25">
        <v>4057081</v>
      </c>
    </row>
    <row r="99" spans="3:20" ht="11.25" customHeight="1" x14ac:dyDescent="0.2">
      <c r="C99" s="39">
        <v>3800</v>
      </c>
      <c r="D99" s="94" t="s">
        <v>161</v>
      </c>
      <c r="E99" s="95"/>
      <c r="F99" s="96">
        <v>5990000</v>
      </c>
      <c r="G99" s="97">
        <v>5888000</v>
      </c>
      <c r="H99" s="96">
        <v>5405100</v>
      </c>
      <c r="I99" s="96">
        <v>4785700</v>
      </c>
      <c r="J99" s="96">
        <v>4382200</v>
      </c>
      <c r="K99"/>
      <c r="L99"/>
      <c r="M99"/>
      <c r="N99"/>
      <c r="O99"/>
      <c r="P99" s="10"/>
      <c r="S99" s="25" t="s">
        <v>282</v>
      </c>
      <c r="T99" s="25">
        <v>4420429</v>
      </c>
    </row>
    <row r="100" spans="3:20" ht="11.25" customHeight="1" x14ac:dyDescent="0.2">
      <c r="C100" s="39">
        <v>18081</v>
      </c>
      <c r="D100" s="3" t="s">
        <v>163</v>
      </c>
      <c r="E100"/>
      <c r="F100" s="13">
        <v>0</v>
      </c>
      <c r="G100" s="56">
        <v>0</v>
      </c>
      <c r="H100" s="13">
        <v>0</v>
      </c>
      <c r="I100" s="13">
        <v>0</v>
      </c>
      <c r="J100" s="13">
        <v>0</v>
      </c>
      <c r="K100"/>
      <c r="L100"/>
      <c r="M100"/>
      <c r="N100"/>
      <c r="O100"/>
      <c r="P100" s="10"/>
      <c r="S100" s="25" t="s">
        <v>30</v>
      </c>
      <c r="T100" s="25">
        <v>103347</v>
      </c>
    </row>
    <row r="101" spans="3:20" ht="11.25" customHeight="1" x14ac:dyDescent="0.2">
      <c r="C101" s="39">
        <v>17860</v>
      </c>
      <c r="D101" s="3" t="s">
        <v>162</v>
      </c>
      <c r="E101"/>
      <c r="F101" s="13">
        <v>13899000</v>
      </c>
      <c r="G101" s="56">
        <v>13069000</v>
      </c>
      <c r="H101" s="13">
        <v>11957700</v>
      </c>
      <c r="I101" s="13">
        <v>10729700</v>
      </c>
      <c r="J101" s="13">
        <v>9668700</v>
      </c>
      <c r="K101"/>
      <c r="L101"/>
      <c r="M101"/>
      <c r="N101"/>
      <c r="O101"/>
      <c r="P101" s="10"/>
      <c r="S101" s="25" t="s">
        <v>32</v>
      </c>
      <c r="T101" s="25">
        <v>4057082</v>
      </c>
    </row>
    <row r="102" spans="3:20" ht="6.75" customHeight="1" x14ac:dyDescent="0.2">
      <c r="D102" s="10"/>
      <c r="E102" s="10"/>
      <c r="F102" s="124"/>
      <c r="G102" s="125"/>
      <c r="H102" s="124"/>
      <c r="I102" s="124"/>
      <c r="J102" s="124"/>
      <c r="K102"/>
      <c r="L102"/>
      <c r="M102"/>
      <c r="N102"/>
      <c r="O102"/>
      <c r="P102" s="10"/>
      <c r="S102" s="25" t="s">
        <v>343</v>
      </c>
      <c r="T102" s="25">
        <v>4057099</v>
      </c>
    </row>
    <row r="103" spans="3:20" ht="11.25" customHeight="1" x14ac:dyDescent="0.2">
      <c r="D103" s="79" t="s">
        <v>326</v>
      </c>
      <c r="E103" s="88"/>
      <c r="F103" s="90"/>
      <c r="G103" s="90"/>
      <c r="H103" s="90"/>
      <c r="I103" s="90"/>
      <c r="J103" s="90"/>
      <c r="K103"/>
      <c r="L103"/>
      <c r="M103"/>
      <c r="N103"/>
      <c r="O103"/>
      <c r="P103" s="10"/>
      <c r="S103" s="25" t="s">
        <v>319</v>
      </c>
      <c r="T103" s="25">
        <v>4001616</v>
      </c>
    </row>
    <row r="104" spans="3:20" ht="11.25" customHeight="1" x14ac:dyDescent="0.2">
      <c r="C104" s="39">
        <v>4991</v>
      </c>
      <c r="D104" s="3" t="s">
        <v>168</v>
      </c>
      <c r="E104"/>
      <c r="F104" s="13">
        <v>582000</v>
      </c>
      <c r="G104" s="56">
        <v>501000</v>
      </c>
      <c r="H104" s="13">
        <v>660400</v>
      </c>
      <c r="I104" s="13">
        <v>527700</v>
      </c>
      <c r="J104" s="13">
        <v>521600</v>
      </c>
      <c r="K104"/>
      <c r="L104"/>
      <c r="M104"/>
      <c r="N104"/>
      <c r="O104"/>
      <c r="P104" s="10"/>
      <c r="S104" s="25" t="s">
        <v>411</v>
      </c>
      <c r="T104" s="25">
        <v>4057043</v>
      </c>
    </row>
    <row r="105" spans="3:20" ht="11.25" customHeight="1" x14ac:dyDescent="0.2">
      <c r="C105" s="39">
        <v>4993</v>
      </c>
      <c r="D105" s="3" t="s">
        <v>169</v>
      </c>
      <c r="E105"/>
      <c r="F105" s="13">
        <v>-728000</v>
      </c>
      <c r="G105" s="56">
        <v>-951000</v>
      </c>
      <c r="H105" s="13">
        <v>-1287300</v>
      </c>
      <c r="I105" s="13">
        <v>-1066800</v>
      </c>
      <c r="J105" s="13">
        <v>-1033400</v>
      </c>
      <c r="K105"/>
      <c r="L105"/>
      <c r="M105"/>
      <c r="N105"/>
      <c r="O105"/>
      <c r="P105" s="10"/>
      <c r="S105" s="25" t="s">
        <v>262</v>
      </c>
      <c r="T105" s="25">
        <v>4057083</v>
      </c>
    </row>
    <row r="106" spans="3:20" ht="11.25" customHeight="1" x14ac:dyDescent="0.2">
      <c r="C106" s="39">
        <v>4992</v>
      </c>
      <c r="D106" s="3" t="s">
        <v>170</v>
      </c>
      <c r="E106"/>
      <c r="F106" s="13">
        <v>130000</v>
      </c>
      <c r="G106" s="56">
        <v>488000</v>
      </c>
      <c r="H106" s="13">
        <v>619100</v>
      </c>
      <c r="I106" s="13">
        <v>530700</v>
      </c>
      <c r="J106" s="13">
        <v>532600</v>
      </c>
      <c r="K106"/>
      <c r="L106"/>
      <c r="M106"/>
      <c r="N106"/>
      <c r="O106"/>
      <c r="P106" s="10"/>
      <c r="S106" s="25" t="s">
        <v>33</v>
      </c>
      <c r="T106" s="25">
        <v>4057044</v>
      </c>
    </row>
    <row r="107" spans="3:20" ht="11.25" customHeight="1" x14ac:dyDescent="0.2">
      <c r="C107" s="39">
        <v>4994</v>
      </c>
      <c r="D107" s="3" t="s">
        <v>171</v>
      </c>
      <c r="E107"/>
      <c r="F107" s="13">
        <v>0</v>
      </c>
      <c r="G107" s="56">
        <v>0</v>
      </c>
      <c r="H107" s="13">
        <v>0</v>
      </c>
      <c r="I107" s="13">
        <v>0</v>
      </c>
      <c r="J107" s="13">
        <v>0</v>
      </c>
      <c r="K107"/>
      <c r="L107"/>
      <c r="M107"/>
      <c r="N107"/>
      <c r="O107"/>
      <c r="P107" s="10"/>
      <c r="S107" s="25" t="s">
        <v>263</v>
      </c>
      <c r="T107" s="25">
        <v>4057126</v>
      </c>
    </row>
    <row r="108" spans="3:20" ht="11.25" customHeight="1" x14ac:dyDescent="0.2">
      <c r="C108" s="39">
        <v>4995</v>
      </c>
      <c r="D108" s="3" t="s">
        <v>172</v>
      </c>
      <c r="E108"/>
      <c r="F108" s="13">
        <v>-16000</v>
      </c>
      <c r="G108" s="56">
        <v>38000</v>
      </c>
      <c r="H108" s="13">
        <v>-7800</v>
      </c>
      <c r="I108" s="13">
        <v>-8400</v>
      </c>
      <c r="J108" s="13">
        <v>20800</v>
      </c>
      <c r="K108"/>
      <c r="L108"/>
      <c r="M108"/>
      <c r="N108"/>
      <c r="O108"/>
      <c r="P108" s="10"/>
      <c r="S108" s="25" t="s">
        <v>34</v>
      </c>
      <c r="T108" s="25">
        <v>4004320</v>
      </c>
    </row>
    <row r="109" spans="3:20" ht="6.75" customHeight="1" x14ac:dyDescent="0.2">
      <c r="D109" s="10"/>
      <c r="E109" s="10"/>
      <c r="F109" s="124"/>
      <c r="G109" s="125"/>
      <c r="H109" s="124"/>
      <c r="I109" s="124"/>
      <c r="J109" s="124"/>
      <c r="K109"/>
      <c r="L109"/>
      <c r="M109"/>
      <c r="N109"/>
      <c r="O109"/>
      <c r="P109" s="10"/>
      <c r="S109" s="25" t="s">
        <v>35</v>
      </c>
      <c r="T109" s="25">
        <v>4121470</v>
      </c>
    </row>
    <row r="110" spans="3:20" ht="11.25" customHeight="1" x14ac:dyDescent="0.2">
      <c r="D110" s="79" t="s">
        <v>327</v>
      </c>
      <c r="E110" s="88"/>
      <c r="F110" s="91"/>
      <c r="G110" s="91"/>
      <c r="H110" s="91"/>
      <c r="I110" s="91"/>
      <c r="J110" s="91"/>
      <c r="K110"/>
      <c r="L110"/>
      <c r="M110"/>
      <c r="N110"/>
      <c r="O110"/>
      <c r="P110" s="10"/>
      <c r="S110" s="25" t="s">
        <v>291</v>
      </c>
      <c r="T110" s="25">
        <v>4056998</v>
      </c>
    </row>
    <row r="111" spans="3:20" ht="11.25" customHeight="1" x14ac:dyDescent="0.2">
      <c r="C111" s="39">
        <v>281</v>
      </c>
      <c r="D111" s="3" t="s">
        <v>166</v>
      </c>
      <c r="E111"/>
      <c r="F111" s="14">
        <v>3.7447825150881702</v>
      </c>
      <c r="G111" s="55">
        <v>3.62295437704707</v>
      </c>
      <c r="H111" s="14">
        <v>3.5224869726493502</v>
      </c>
      <c r="I111" s="14">
        <v>3.5450125989462702</v>
      </c>
      <c r="J111" s="14">
        <v>3.3935830429732898</v>
      </c>
      <c r="K111"/>
      <c r="L111"/>
      <c r="M111"/>
      <c r="N111"/>
      <c r="O111"/>
      <c r="P111" s="10"/>
      <c r="S111" s="25" t="s">
        <v>292</v>
      </c>
      <c r="T111" s="25">
        <v>4062444</v>
      </c>
    </row>
    <row r="112" spans="3:20" ht="11.25" customHeight="1" x14ac:dyDescent="0.2">
      <c r="C112" s="39">
        <v>284</v>
      </c>
      <c r="D112" s="3" t="s">
        <v>167</v>
      </c>
      <c r="E112"/>
      <c r="F112" s="14">
        <v>11.182545937201899</v>
      </c>
      <c r="G112" s="55">
        <v>10.849225753871201</v>
      </c>
      <c r="H112" s="14">
        <v>11.321620623946201</v>
      </c>
      <c r="I112" s="14">
        <v>11.3936372981831</v>
      </c>
      <c r="J112" s="14">
        <v>11.049658465102</v>
      </c>
      <c r="K112"/>
      <c r="L112"/>
      <c r="M112"/>
      <c r="N112"/>
      <c r="O112"/>
      <c r="P112" s="10"/>
      <c r="S112" s="25" t="s">
        <v>36</v>
      </c>
      <c r="T112" s="25">
        <v>4057103</v>
      </c>
    </row>
    <row r="113" spans="2:20" ht="11.25" customHeight="1" x14ac:dyDescent="0.2">
      <c r="C113" s="39">
        <v>18791</v>
      </c>
      <c r="D113" s="76" t="s">
        <v>173</v>
      </c>
      <c r="E113" s="61"/>
      <c r="F113" s="100">
        <v>5.0419853752501398</v>
      </c>
      <c r="G113" s="101">
        <v>4.9817525350354304</v>
      </c>
      <c r="H113" s="100">
        <v>4.9801198950260197</v>
      </c>
      <c r="I113" s="100">
        <v>5.1265063345185196</v>
      </c>
      <c r="J113" s="100">
        <v>5.1873550591968796</v>
      </c>
      <c r="K113" s="61"/>
      <c r="L113" s="62"/>
      <c r="M113" s="61"/>
      <c r="N113" s="102"/>
      <c r="O113" s="61"/>
      <c r="P113" s="10"/>
      <c r="S113" s="25" t="s">
        <v>37</v>
      </c>
      <c r="T113" s="25">
        <v>4057079</v>
      </c>
    </row>
    <row r="114" spans="2:20" ht="11.25" customHeight="1" x14ac:dyDescent="0.2">
      <c r="B114" s="1">
        <f>COUNT(C:C)-72</f>
        <v>1</v>
      </c>
      <c r="J114" s="3"/>
      <c r="K114" s="3"/>
      <c r="L114" s="3"/>
      <c r="M114" s="3"/>
      <c r="N114" s="3"/>
      <c r="O114"/>
      <c r="P114" s="10"/>
      <c r="S114" s="25" t="s">
        <v>293</v>
      </c>
      <c r="T114" s="25">
        <v>4004192</v>
      </c>
    </row>
    <row r="115" spans="2:20" x14ac:dyDescent="0.2">
      <c r="B115" s="8" t="str">
        <f>_xll.SNL.Clients.Office.Excel.Functions.SNLQuery("PendingCases",D118:O118)</f>
        <v>SNLQuery</v>
      </c>
      <c r="E115"/>
      <c r="F115"/>
      <c r="H115"/>
      <c r="I115"/>
      <c r="J115"/>
      <c r="K115"/>
      <c r="L115"/>
      <c r="M115"/>
      <c r="N115"/>
      <c r="O115"/>
      <c r="P115" s="10"/>
      <c r="S115" s="25" t="s">
        <v>400</v>
      </c>
      <c r="T115" s="25">
        <v>4430002</v>
      </c>
    </row>
    <row r="116" spans="2:20" hidden="1" outlineLevel="1" x14ac:dyDescent="0.2">
      <c r="D116" s="106" t="s">
        <v>253</v>
      </c>
      <c r="E116" s="107"/>
      <c r="F116" s="107"/>
      <c r="G116" s="108"/>
      <c r="H116" s="107"/>
      <c r="I116" s="107"/>
      <c r="J116" s="109" t="s">
        <v>260</v>
      </c>
      <c r="K116" s="110"/>
      <c r="L116" s="110"/>
      <c r="M116" s="110"/>
      <c r="N116" s="110"/>
      <c r="O116" s="110"/>
      <c r="P116" s="10"/>
      <c r="S116" s="25" t="s">
        <v>38</v>
      </c>
      <c r="T116" s="25">
        <v>4056943</v>
      </c>
    </row>
    <row r="117" spans="2:20" s="37" customFormat="1" ht="33.75" hidden="1" outlineLevel="1" x14ac:dyDescent="0.2">
      <c r="B117" s="49" t="s">
        <v>237</v>
      </c>
      <c r="C117" s="49" t="s">
        <v>238</v>
      </c>
      <c r="D117" s="103" t="s">
        <v>239</v>
      </c>
      <c r="E117" s="103" t="s">
        <v>240</v>
      </c>
      <c r="F117" s="103" t="s">
        <v>241</v>
      </c>
      <c r="G117" s="103" t="s">
        <v>242</v>
      </c>
      <c r="H117" s="104" t="s">
        <v>243</v>
      </c>
      <c r="I117" s="105" t="s">
        <v>244</v>
      </c>
      <c r="J117" s="105" t="s">
        <v>254</v>
      </c>
      <c r="K117" s="105" t="s">
        <v>255</v>
      </c>
      <c r="L117" s="105" t="s">
        <v>256</v>
      </c>
      <c r="M117" s="105" t="s">
        <v>257</v>
      </c>
      <c r="N117" s="105" t="s">
        <v>258</v>
      </c>
      <c r="O117" s="105" t="s">
        <v>259</v>
      </c>
      <c r="P117" s="45"/>
      <c r="Q117" s="45"/>
      <c r="S117" s="38" t="s">
        <v>39</v>
      </c>
      <c r="T117" s="38">
        <v>4056994</v>
      </c>
    </row>
    <row r="118" spans="2:20" hidden="1" outlineLevel="1" x14ac:dyDescent="0.2">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277</v>
      </c>
      <c r="T118" s="25">
        <v>4072693</v>
      </c>
    </row>
    <row r="119" spans="2:20" collapsed="1" x14ac:dyDescent="0.2">
      <c r="D119" s="106"/>
      <c r="E119" s="107"/>
      <c r="F119" s="107"/>
      <c r="G119" s="108"/>
      <c r="H119" s="107"/>
      <c r="I119" s="107"/>
      <c r="J119" s="109"/>
      <c r="K119" s="110"/>
      <c r="L119" s="110"/>
      <c r="M119" s="110"/>
      <c r="N119" s="110"/>
      <c r="O119" s="110"/>
      <c r="P119" s="10"/>
      <c r="S119" s="25" t="s">
        <v>344</v>
      </c>
      <c r="T119" s="25">
        <v>13585952</v>
      </c>
    </row>
    <row r="120" spans="2:20" x14ac:dyDescent="0.2">
      <c r="B120" s="49"/>
      <c r="C120" s="49"/>
      <c r="D120" s="103"/>
      <c r="E120" s="103"/>
      <c r="F120" s="103"/>
      <c r="G120" s="103"/>
      <c r="H120" s="104"/>
      <c r="I120" s="105"/>
      <c r="J120" s="105"/>
      <c r="K120" s="105"/>
      <c r="L120" s="105"/>
      <c r="M120" s="105"/>
      <c r="N120" s="105"/>
      <c r="O120" s="105"/>
      <c r="P120" s="10"/>
      <c r="S120" s="25" t="s">
        <v>345</v>
      </c>
      <c r="T120" s="25">
        <v>4990825</v>
      </c>
    </row>
    <row r="121" spans="2:20" x14ac:dyDescent="0.2">
      <c r="B121" s="119" t="s">
        <v>438</v>
      </c>
      <c r="C121" s="120">
        <v>3909</v>
      </c>
      <c r="D121" s="32" t="s">
        <v>377</v>
      </c>
      <c r="E121" s="32" t="s">
        <v>399</v>
      </c>
      <c r="F121" s="121" t="s">
        <v>378</v>
      </c>
      <c r="G121" s="126"/>
      <c r="H121" s="32" t="s">
        <v>247</v>
      </c>
      <c r="I121" s="35">
        <v>44501</v>
      </c>
      <c r="J121" s="13">
        <v>108314.136</v>
      </c>
      <c r="K121" s="14">
        <v>17.579999999999998</v>
      </c>
      <c r="L121" s="14">
        <v>7.51</v>
      </c>
      <c r="M121" s="14">
        <v>10.25</v>
      </c>
      <c r="N121" s="14">
        <v>53.81</v>
      </c>
      <c r="O121" s="13">
        <v>2113031.861</v>
      </c>
      <c r="P121" s="10"/>
      <c r="S121" s="25" t="s">
        <v>346</v>
      </c>
      <c r="T121" s="25">
        <v>4056995</v>
      </c>
    </row>
    <row r="122" spans="2:20" x14ac:dyDescent="0.2">
      <c r="P122" s="10"/>
      <c r="S122" s="25" t="s">
        <v>40</v>
      </c>
      <c r="T122" s="25">
        <v>4007889</v>
      </c>
    </row>
    <row r="123" spans="2:20" x14ac:dyDescent="0.2">
      <c r="P123" s="10"/>
      <c r="S123" s="25" t="s">
        <v>41</v>
      </c>
      <c r="T123" s="25">
        <v>4112564</v>
      </c>
    </row>
    <row r="124" spans="2:20" x14ac:dyDescent="0.2">
      <c r="P124" s="10"/>
      <c r="S124" s="25" t="s">
        <v>347</v>
      </c>
      <c r="T124" s="25">
        <v>4008616</v>
      </c>
    </row>
    <row r="125" spans="2:20" x14ac:dyDescent="0.2">
      <c r="P125" s="10"/>
      <c r="S125" s="25" t="s">
        <v>348</v>
      </c>
      <c r="T125" s="25">
        <v>4057085</v>
      </c>
    </row>
    <row r="126" spans="2:20" x14ac:dyDescent="0.2">
      <c r="P126" s="10"/>
      <c r="S126" s="25" t="s">
        <v>42</v>
      </c>
      <c r="T126" s="25">
        <v>4199135</v>
      </c>
    </row>
    <row r="127" spans="2:20" x14ac:dyDescent="0.2">
      <c r="P127" s="10"/>
      <c r="S127" s="25" t="s">
        <v>349</v>
      </c>
      <c r="T127" s="25">
        <v>4057066</v>
      </c>
    </row>
    <row r="128" spans="2:20" x14ac:dyDescent="0.2">
      <c r="P128" s="10"/>
      <c r="S128" s="25" t="s">
        <v>350</v>
      </c>
      <c r="T128" s="25">
        <v>4072456</v>
      </c>
    </row>
    <row r="129" spans="16:20" x14ac:dyDescent="0.2">
      <c r="P129" s="10"/>
      <c r="S129" s="25" t="s">
        <v>351</v>
      </c>
      <c r="T129" s="25">
        <v>8603803</v>
      </c>
    </row>
    <row r="130" spans="16:20" x14ac:dyDescent="0.2">
      <c r="P130" s="10"/>
      <c r="S130" s="25" t="s">
        <v>294</v>
      </c>
      <c r="T130" s="25">
        <v>4057052</v>
      </c>
    </row>
    <row r="131" spans="16:20" x14ac:dyDescent="0.2">
      <c r="P131" s="10"/>
      <c r="S131" s="25" t="s">
        <v>43</v>
      </c>
      <c r="T131" s="25">
        <v>4057056</v>
      </c>
    </row>
    <row r="132" spans="16:20" x14ac:dyDescent="0.2">
      <c r="P132" s="10"/>
      <c r="S132" s="25" t="s">
        <v>295</v>
      </c>
      <c r="T132" s="25">
        <v>4211343</v>
      </c>
    </row>
    <row r="133" spans="16:20" x14ac:dyDescent="0.2">
      <c r="P133" s="10"/>
      <c r="S133" s="25" t="s">
        <v>44</v>
      </c>
      <c r="T133" s="25">
        <v>4056944</v>
      </c>
    </row>
    <row r="134" spans="16:20" x14ac:dyDescent="0.2">
      <c r="P134" s="10"/>
      <c r="S134" s="25" t="s">
        <v>264</v>
      </c>
      <c r="T134" s="25">
        <v>4346021</v>
      </c>
    </row>
    <row r="135" spans="16:20" x14ac:dyDescent="0.2">
      <c r="P135" s="10"/>
      <c r="S135" s="25" t="s">
        <v>45</v>
      </c>
      <c r="T135" s="25">
        <v>4056997</v>
      </c>
    </row>
    <row r="136" spans="16:20" x14ac:dyDescent="0.2">
      <c r="P136" s="10"/>
      <c r="S136" s="25" t="s">
        <v>278</v>
      </c>
      <c r="T136" s="25">
        <v>4082871</v>
      </c>
    </row>
    <row r="137" spans="16:20" x14ac:dyDescent="0.2">
      <c r="P137" s="10"/>
      <c r="S137" s="25" t="s">
        <v>221</v>
      </c>
      <c r="T137" s="25">
        <v>4103468</v>
      </c>
    </row>
    <row r="138" spans="16:20" x14ac:dyDescent="0.2">
      <c r="P138" s="10"/>
      <c r="S138" s="25" t="s">
        <v>222</v>
      </c>
      <c r="T138" s="25">
        <v>4095656</v>
      </c>
    </row>
    <row r="139" spans="16:20" x14ac:dyDescent="0.2">
      <c r="P139" s="10"/>
      <c r="S139" s="25" t="s">
        <v>223</v>
      </c>
      <c r="T139" s="25">
        <v>4100140</v>
      </c>
    </row>
    <row r="140" spans="16:20" x14ac:dyDescent="0.2">
      <c r="P140" s="10"/>
      <c r="S140" s="25" t="s">
        <v>46</v>
      </c>
      <c r="T140" s="25">
        <v>4004152</v>
      </c>
    </row>
    <row r="141" spans="16:20" x14ac:dyDescent="0.2">
      <c r="P141" s="10"/>
      <c r="S141" s="25" t="s">
        <v>47</v>
      </c>
      <c r="T141" s="25">
        <v>4057000</v>
      </c>
    </row>
    <row r="142" spans="16:20" x14ac:dyDescent="0.2">
      <c r="P142" s="10"/>
      <c r="S142" s="25" t="s">
        <v>48</v>
      </c>
      <c r="T142" s="25">
        <v>4057001</v>
      </c>
    </row>
    <row r="143" spans="16:20" x14ac:dyDescent="0.2">
      <c r="P143" s="10"/>
      <c r="S143" s="25" t="s">
        <v>49</v>
      </c>
      <c r="T143" s="25">
        <v>1031123</v>
      </c>
    </row>
    <row r="144" spans="16:20" x14ac:dyDescent="0.2">
      <c r="P144" s="10"/>
      <c r="S144" s="25" t="s">
        <v>50</v>
      </c>
      <c r="T144" s="25">
        <v>4056949</v>
      </c>
    </row>
    <row r="145" spans="16:20" x14ac:dyDescent="0.2">
      <c r="P145" s="10"/>
      <c r="S145" s="25" t="s">
        <v>352</v>
      </c>
      <c r="T145" s="25">
        <v>4057002</v>
      </c>
    </row>
    <row r="146" spans="16:20" x14ac:dyDescent="0.2">
      <c r="P146" s="10"/>
      <c r="S146" s="25" t="s">
        <v>51</v>
      </c>
      <c r="T146" s="25">
        <v>4057003</v>
      </c>
    </row>
    <row r="147" spans="16:20" x14ac:dyDescent="0.2">
      <c r="P147" s="10"/>
      <c r="S147" s="25" t="s">
        <v>279</v>
      </c>
      <c r="T147" s="25">
        <v>4215345</v>
      </c>
    </row>
    <row r="148" spans="16:20" x14ac:dyDescent="0.2">
      <c r="P148" s="10"/>
      <c r="S148" s="25" t="s">
        <v>296</v>
      </c>
      <c r="T148" s="25">
        <v>4057067</v>
      </c>
    </row>
    <row r="149" spans="16:20" x14ac:dyDescent="0.2">
      <c r="P149" s="10"/>
      <c r="S149" s="25" t="s">
        <v>52</v>
      </c>
      <c r="T149" s="25">
        <v>4057087</v>
      </c>
    </row>
    <row r="150" spans="16:20" x14ac:dyDescent="0.2">
      <c r="P150" s="10"/>
      <c r="S150" s="25" t="s">
        <v>53</v>
      </c>
      <c r="T150" s="25">
        <v>4010657</v>
      </c>
    </row>
    <row r="151" spans="16:20" x14ac:dyDescent="0.2">
      <c r="P151" s="10"/>
      <c r="S151" s="25" t="s">
        <v>54</v>
      </c>
      <c r="T151" s="25">
        <v>4099990</v>
      </c>
    </row>
    <row r="152" spans="16:20" x14ac:dyDescent="0.2">
      <c r="P152" s="10"/>
      <c r="S152" s="25" t="s">
        <v>353</v>
      </c>
      <c r="T152" s="25">
        <v>4092673</v>
      </c>
    </row>
    <row r="153" spans="16:20" x14ac:dyDescent="0.2">
      <c r="P153" s="10"/>
      <c r="S153" s="25" t="s">
        <v>55</v>
      </c>
      <c r="T153" s="25">
        <v>4057004</v>
      </c>
    </row>
    <row r="154" spans="16:20" x14ac:dyDescent="0.2">
      <c r="P154" s="10"/>
      <c r="S154" s="25" t="s">
        <v>297</v>
      </c>
      <c r="T154" s="25">
        <v>4302830</v>
      </c>
    </row>
    <row r="155" spans="16:20" x14ac:dyDescent="0.2">
      <c r="P155" s="10"/>
      <c r="S155" s="25" t="s">
        <v>56</v>
      </c>
      <c r="T155" s="25">
        <v>4057006</v>
      </c>
    </row>
    <row r="156" spans="16:20" x14ac:dyDescent="0.2">
      <c r="P156" s="10"/>
      <c r="S156" s="25" t="s">
        <v>224</v>
      </c>
      <c r="T156" s="25">
        <v>4042397</v>
      </c>
    </row>
    <row r="157" spans="16:20" x14ac:dyDescent="0.2">
      <c r="P157" s="10"/>
      <c r="S157" s="25" t="s">
        <v>225</v>
      </c>
      <c r="T157" s="25">
        <v>4057048</v>
      </c>
    </row>
    <row r="158" spans="16:20" x14ac:dyDescent="0.2">
      <c r="P158" s="10"/>
      <c r="S158" s="25" t="s">
        <v>226</v>
      </c>
      <c r="T158" s="25">
        <v>4057090</v>
      </c>
    </row>
    <row r="159" spans="16:20" x14ac:dyDescent="0.2">
      <c r="P159" s="10"/>
      <c r="S159" s="25" t="s">
        <v>433</v>
      </c>
      <c r="T159" s="25">
        <v>4824125</v>
      </c>
    </row>
    <row r="160" spans="16:20" x14ac:dyDescent="0.2">
      <c r="P160" s="10"/>
      <c r="S160" s="25" t="s">
        <v>57</v>
      </c>
      <c r="T160" s="25">
        <v>4008754</v>
      </c>
    </row>
    <row r="161" spans="16:20" x14ac:dyDescent="0.2">
      <c r="P161" s="10"/>
      <c r="S161" s="25" t="s">
        <v>354</v>
      </c>
      <c r="T161" s="25">
        <v>4100090</v>
      </c>
    </row>
    <row r="162" spans="16:20" x14ac:dyDescent="0.2">
      <c r="P162" s="10"/>
      <c r="S162" s="25" t="s">
        <v>412</v>
      </c>
      <c r="T162" s="25">
        <v>4010692</v>
      </c>
    </row>
    <row r="163" spans="16:20" x14ac:dyDescent="0.2">
      <c r="P163" s="10"/>
      <c r="S163" s="25" t="s">
        <v>58</v>
      </c>
      <c r="T163" s="25">
        <v>4057009</v>
      </c>
    </row>
    <row r="164" spans="16:20" x14ac:dyDescent="0.2">
      <c r="P164" s="10"/>
      <c r="S164" s="25" t="s">
        <v>59</v>
      </c>
      <c r="T164" s="25">
        <v>4072883</v>
      </c>
    </row>
    <row r="165" spans="16:20" x14ac:dyDescent="0.2">
      <c r="P165" s="10"/>
      <c r="S165" s="25" t="s">
        <v>356</v>
      </c>
      <c r="T165" s="25">
        <v>4122218</v>
      </c>
    </row>
    <row r="166" spans="16:20" x14ac:dyDescent="0.2">
      <c r="P166" s="10"/>
      <c r="S166" s="25" t="s">
        <v>60</v>
      </c>
      <c r="T166" s="25">
        <v>4057091</v>
      </c>
    </row>
    <row r="167" spans="16:20" x14ac:dyDescent="0.2">
      <c r="P167" s="10"/>
      <c r="S167" s="25" t="s">
        <v>61</v>
      </c>
      <c r="T167" s="25">
        <v>4081927</v>
      </c>
    </row>
    <row r="168" spans="16:20" x14ac:dyDescent="0.2">
      <c r="P168" s="10"/>
      <c r="S168" s="25" t="s">
        <v>357</v>
      </c>
      <c r="T168" s="25">
        <v>4604463</v>
      </c>
    </row>
    <row r="169" spans="16:20" x14ac:dyDescent="0.2">
      <c r="P169" s="10"/>
      <c r="S169" s="25" t="s">
        <v>358</v>
      </c>
      <c r="T169" s="25">
        <v>4140737</v>
      </c>
    </row>
    <row r="170" spans="16:20" x14ac:dyDescent="0.2">
      <c r="P170" s="10"/>
      <c r="S170" s="25" t="s">
        <v>62</v>
      </c>
      <c r="T170" s="25">
        <v>4057010</v>
      </c>
    </row>
    <row r="171" spans="16:20" x14ac:dyDescent="0.2">
      <c r="P171" s="10"/>
      <c r="S171" s="25" t="s">
        <v>227</v>
      </c>
      <c r="T171" s="25">
        <v>4057011</v>
      </c>
    </row>
    <row r="172" spans="16:20" x14ac:dyDescent="0.2">
      <c r="P172" s="10"/>
      <c r="S172" s="25" t="s">
        <v>359</v>
      </c>
      <c r="T172" s="25">
        <v>4120398</v>
      </c>
    </row>
    <row r="173" spans="16:20" x14ac:dyDescent="0.2">
      <c r="P173" s="10"/>
      <c r="S173" s="25" t="s">
        <v>63</v>
      </c>
      <c r="T173" s="25">
        <v>4010821</v>
      </c>
    </row>
    <row r="174" spans="16:20" x14ac:dyDescent="0.2">
      <c r="P174" s="10"/>
      <c r="S174" s="25" t="s">
        <v>434</v>
      </c>
      <c r="T174" s="25">
        <v>4560041</v>
      </c>
    </row>
    <row r="175" spans="16:20" x14ac:dyDescent="0.2">
      <c r="P175" s="10"/>
      <c r="S175" s="25" t="s">
        <v>64</v>
      </c>
      <c r="T175" s="25">
        <v>4061726</v>
      </c>
    </row>
    <row r="176" spans="16:20" x14ac:dyDescent="0.2">
      <c r="P176" s="10"/>
      <c r="S176" s="25" t="s">
        <v>65</v>
      </c>
      <c r="T176" s="25">
        <v>4061755</v>
      </c>
    </row>
    <row r="177" spans="16:20" x14ac:dyDescent="0.2">
      <c r="P177" s="10"/>
      <c r="S177" s="25" t="s">
        <v>66</v>
      </c>
      <c r="T177" s="25">
        <v>4057128</v>
      </c>
    </row>
    <row r="178" spans="16:20" x14ac:dyDescent="0.2">
      <c r="P178" s="10"/>
      <c r="S178" s="25" t="s">
        <v>228</v>
      </c>
      <c r="T178" s="25">
        <v>4004389</v>
      </c>
    </row>
    <row r="179" spans="16:20" x14ac:dyDescent="0.2">
      <c r="P179" s="10"/>
      <c r="S179" s="25" t="s">
        <v>229</v>
      </c>
      <c r="T179" s="25">
        <v>4099655</v>
      </c>
    </row>
    <row r="180" spans="16:20" x14ac:dyDescent="0.2">
      <c r="P180" s="10"/>
      <c r="S180" s="25" t="s">
        <v>298</v>
      </c>
      <c r="T180" s="25">
        <v>4550347</v>
      </c>
    </row>
    <row r="181" spans="16:20" x14ac:dyDescent="0.2">
      <c r="P181" s="10"/>
      <c r="S181" s="25" t="s">
        <v>413</v>
      </c>
      <c r="T181" s="25">
        <v>4060103</v>
      </c>
    </row>
    <row r="182" spans="16:20" x14ac:dyDescent="0.2">
      <c r="P182" s="10"/>
      <c r="S182" s="25" t="s">
        <v>230</v>
      </c>
      <c r="T182" s="25">
        <v>3010401</v>
      </c>
    </row>
    <row r="183" spans="16:20" x14ac:dyDescent="0.2">
      <c r="P183" s="10"/>
      <c r="S183" s="25" t="s">
        <v>67</v>
      </c>
      <c r="T183" s="25">
        <v>4057051</v>
      </c>
    </row>
    <row r="184" spans="16:20" x14ac:dyDescent="0.2">
      <c r="P184" s="10"/>
      <c r="S184" s="25" t="s">
        <v>68</v>
      </c>
      <c r="T184" s="25">
        <v>4057130</v>
      </c>
    </row>
    <row r="185" spans="16:20" x14ac:dyDescent="0.2">
      <c r="P185" s="10"/>
      <c r="S185" s="25" t="s">
        <v>414</v>
      </c>
      <c r="T185" s="25">
        <v>4057754</v>
      </c>
    </row>
    <row r="186" spans="16:20" x14ac:dyDescent="0.2">
      <c r="P186" s="10"/>
      <c r="S186" s="25" t="s">
        <v>414</v>
      </c>
      <c r="T186" s="25">
        <v>4061925</v>
      </c>
    </row>
    <row r="187" spans="16:20" x14ac:dyDescent="0.2">
      <c r="P187" s="10"/>
      <c r="S187" s="25" t="s">
        <v>360</v>
      </c>
      <c r="T187" s="25">
        <v>4156778</v>
      </c>
    </row>
    <row r="188" spans="16:20" x14ac:dyDescent="0.2">
      <c r="P188" s="10"/>
      <c r="S188" s="25" t="s">
        <v>69</v>
      </c>
      <c r="T188" s="25">
        <v>10344596</v>
      </c>
    </row>
    <row r="189" spans="16:20" x14ac:dyDescent="0.2">
      <c r="P189" s="10"/>
      <c r="S189" s="25" t="s">
        <v>361</v>
      </c>
      <c r="T189" s="25">
        <v>4057132</v>
      </c>
    </row>
    <row r="190" spans="16:20" x14ac:dyDescent="0.2">
      <c r="P190" s="10"/>
      <c r="S190" s="25" t="s">
        <v>70</v>
      </c>
      <c r="T190" s="25">
        <v>4057053</v>
      </c>
    </row>
    <row r="191" spans="16:20" x14ac:dyDescent="0.2">
      <c r="P191" s="10"/>
      <c r="S191" s="25" t="s">
        <v>415</v>
      </c>
      <c r="T191" s="25">
        <v>4061963</v>
      </c>
    </row>
    <row r="192" spans="16:20" x14ac:dyDescent="0.2">
      <c r="P192" s="10"/>
      <c r="S192" s="25" t="s">
        <v>71</v>
      </c>
      <c r="T192" s="25">
        <v>4057436</v>
      </c>
    </row>
    <row r="193" spans="16:20" x14ac:dyDescent="0.2">
      <c r="P193" s="10"/>
      <c r="S193" s="25" t="s">
        <v>72</v>
      </c>
      <c r="T193" s="25">
        <v>4008369</v>
      </c>
    </row>
    <row r="194" spans="16:20" x14ac:dyDescent="0.2">
      <c r="P194" s="10"/>
      <c r="S194" s="25" t="s">
        <v>362</v>
      </c>
      <c r="T194" s="25">
        <v>4153733</v>
      </c>
    </row>
    <row r="195" spans="16:20" x14ac:dyDescent="0.2">
      <c r="P195" s="10"/>
      <c r="S195" s="25" t="s">
        <v>73</v>
      </c>
      <c r="T195" s="25">
        <v>4057055</v>
      </c>
    </row>
    <row r="196" spans="16:20" x14ac:dyDescent="0.2">
      <c r="P196" s="10"/>
      <c r="S196" s="25" t="s">
        <v>74</v>
      </c>
      <c r="T196" s="25">
        <v>4014480</v>
      </c>
    </row>
    <row r="197" spans="16:20" x14ac:dyDescent="0.2">
      <c r="P197" s="10"/>
      <c r="S197" s="25" t="s">
        <v>75</v>
      </c>
      <c r="T197" s="25">
        <v>4057015</v>
      </c>
    </row>
    <row r="198" spans="16:20" x14ac:dyDescent="0.2">
      <c r="P198" s="10"/>
      <c r="S198" s="25" t="s">
        <v>76</v>
      </c>
      <c r="T198" s="25">
        <v>4057016</v>
      </c>
    </row>
    <row r="199" spans="16:20" x14ac:dyDescent="0.2">
      <c r="P199" s="10"/>
      <c r="S199" s="25" t="s">
        <v>77</v>
      </c>
      <c r="T199" s="25">
        <v>4080589</v>
      </c>
    </row>
    <row r="200" spans="16:20" x14ac:dyDescent="0.2">
      <c r="P200" s="10"/>
      <c r="S200" s="25" t="s">
        <v>283</v>
      </c>
      <c r="T200" s="25">
        <v>4427129</v>
      </c>
    </row>
    <row r="201" spans="16:20" x14ac:dyDescent="0.2">
      <c r="P201" s="10"/>
      <c r="S201" s="25" t="s">
        <v>78</v>
      </c>
      <c r="T201" s="25">
        <v>4057093</v>
      </c>
    </row>
    <row r="202" spans="16:20" x14ac:dyDescent="0.2">
      <c r="P202" s="10"/>
      <c r="S202" s="25" t="s">
        <v>231</v>
      </c>
      <c r="T202" s="25">
        <v>4087066</v>
      </c>
    </row>
    <row r="203" spans="16:20" x14ac:dyDescent="0.2">
      <c r="P203" s="10"/>
      <c r="S203" s="25" t="s">
        <v>79</v>
      </c>
      <c r="T203" s="25">
        <v>4057017</v>
      </c>
    </row>
    <row r="204" spans="16:20" x14ac:dyDescent="0.2">
      <c r="P204" s="10"/>
      <c r="S204" s="25" t="s">
        <v>80</v>
      </c>
      <c r="T204" s="25">
        <v>4004218</v>
      </c>
    </row>
    <row r="205" spans="16:20" x14ac:dyDescent="0.2">
      <c r="P205" s="10"/>
      <c r="S205" s="25" t="s">
        <v>81</v>
      </c>
      <c r="T205" s="25">
        <v>4001587</v>
      </c>
    </row>
    <row r="206" spans="16:20" x14ac:dyDescent="0.2">
      <c r="P206" s="10"/>
      <c r="S206" s="25" t="s">
        <v>416</v>
      </c>
      <c r="T206" s="25">
        <v>4062222</v>
      </c>
    </row>
    <row r="207" spans="16:20" x14ac:dyDescent="0.2">
      <c r="P207" s="10"/>
      <c r="S207" s="25" t="s">
        <v>82</v>
      </c>
      <c r="T207" s="25">
        <v>4057018</v>
      </c>
    </row>
    <row r="208" spans="16:20" x14ac:dyDescent="0.2">
      <c r="P208" s="10"/>
      <c r="S208" s="25" t="s">
        <v>232</v>
      </c>
      <c r="T208" s="25">
        <v>4018463</v>
      </c>
    </row>
    <row r="209" spans="16:20" x14ac:dyDescent="0.2">
      <c r="P209" s="10"/>
      <c r="S209" s="25" t="s">
        <v>299</v>
      </c>
      <c r="T209" s="25">
        <v>4078763</v>
      </c>
    </row>
    <row r="210" spans="16:20" x14ac:dyDescent="0.2">
      <c r="P210" s="10"/>
      <c r="S210" s="25" t="s">
        <v>83</v>
      </c>
      <c r="T210" s="25">
        <v>4057057</v>
      </c>
    </row>
    <row r="211" spans="16:20" x14ac:dyDescent="0.2">
      <c r="P211" s="10"/>
      <c r="S211" s="25" t="s">
        <v>84</v>
      </c>
      <c r="T211" s="25">
        <v>4057136</v>
      </c>
    </row>
    <row r="212" spans="16:20" x14ac:dyDescent="0.2">
      <c r="P212" s="10"/>
      <c r="S212" s="25" t="s">
        <v>85</v>
      </c>
      <c r="T212" s="25">
        <v>4056951</v>
      </c>
    </row>
    <row r="213" spans="16:20" x14ac:dyDescent="0.2">
      <c r="P213" s="10"/>
      <c r="S213" s="25" t="s">
        <v>86</v>
      </c>
      <c r="T213" s="25">
        <v>4006880</v>
      </c>
    </row>
    <row r="214" spans="16:20" x14ac:dyDescent="0.2">
      <c r="P214" s="10"/>
      <c r="S214" s="25" t="s">
        <v>87</v>
      </c>
      <c r="T214" s="25">
        <v>4057019</v>
      </c>
    </row>
    <row r="215" spans="16:20" x14ac:dyDescent="0.2">
      <c r="P215" s="10"/>
      <c r="S215" s="25" t="s">
        <v>88</v>
      </c>
      <c r="T215" s="25">
        <v>4044391</v>
      </c>
    </row>
    <row r="216" spans="16:20" x14ac:dyDescent="0.2">
      <c r="P216" s="10"/>
      <c r="S216" s="25" t="s">
        <v>89</v>
      </c>
      <c r="T216" s="25">
        <v>4057058</v>
      </c>
    </row>
    <row r="217" spans="16:20" x14ac:dyDescent="0.2">
      <c r="P217" s="10"/>
      <c r="S217" s="25" t="s">
        <v>90</v>
      </c>
      <c r="T217" s="25">
        <v>4057021</v>
      </c>
    </row>
    <row r="218" spans="16:20" x14ac:dyDescent="0.2">
      <c r="P218" s="10"/>
      <c r="S218" s="25" t="s">
        <v>91</v>
      </c>
      <c r="T218" s="25">
        <v>4057036</v>
      </c>
    </row>
    <row r="219" spans="16:20" x14ac:dyDescent="0.2">
      <c r="P219" s="10"/>
      <c r="S219" s="25" t="s">
        <v>92</v>
      </c>
      <c r="T219" s="25">
        <v>4062443</v>
      </c>
    </row>
    <row r="220" spans="16:20" x14ac:dyDescent="0.2">
      <c r="P220" s="10"/>
      <c r="S220" s="25" t="s">
        <v>93</v>
      </c>
      <c r="T220" s="25">
        <v>4057094</v>
      </c>
    </row>
    <row r="221" spans="16:20" x14ac:dyDescent="0.2">
      <c r="P221" s="10"/>
      <c r="S221" s="25" t="s">
        <v>94</v>
      </c>
      <c r="T221" s="25">
        <v>4057022</v>
      </c>
    </row>
    <row r="222" spans="16:20" x14ac:dyDescent="0.2">
      <c r="P222" s="10"/>
      <c r="S222" s="25" t="s">
        <v>95</v>
      </c>
      <c r="T222" s="25">
        <v>4073320</v>
      </c>
    </row>
    <row r="223" spans="16:20" x14ac:dyDescent="0.2">
      <c r="P223" s="10"/>
      <c r="S223" s="25" t="s">
        <v>96</v>
      </c>
      <c r="T223" s="25">
        <v>4057139</v>
      </c>
    </row>
    <row r="224" spans="16:20" x14ac:dyDescent="0.2">
      <c r="P224" s="10"/>
      <c r="S224" s="25" t="s">
        <v>97</v>
      </c>
      <c r="T224" s="25">
        <v>4057023</v>
      </c>
    </row>
    <row r="225" spans="16:20" x14ac:dyDescent="0.2">
      <c r="P225" s="10"/>
      <c r="S225" s="25" t="s">
        <v>98</v>
      </c>
      <c r="T225" s="25">
        <v>4057095</v>
      </c>
    </row>
    <row r="226" spans="16:20" x14ac:dyDescent="0.2">
      <c r="P226" s="10"/>
      <c r="S226" s="25" t="s">
        <v>99</v>
      </c>
      <c r="T226" s="25">
        <v>4050911</v>
      </c>
    </row>
    <row r="227" spans="16:20" x14ac:dyDescent="0.2">
      <c r="P227" s="10"/>
      <c r="S227" s="25" t="s">
        <v>100</v>
      </c>
      <c r="T227" s="25">
        <v>4026154</v>
      </c>
    </row>
    <row r="228" spans="16:20" x14ac:dyDescent="0.2">
      <c r="P228" s="10"/>
      <c r="S228" s="25" t="s">
        <v>101</v>
      </c>
      <c r="T228" s="25">
        <v>4062485</v>
      </c>
    </row>
    <row r="229" spans="16:20" x14ac:dyDescent="0.2">
      <c r="P229" s="10"/>
      <c r="S229" s="25" t="s">
        <v>363</v>
      </c>
      <c r="T229" s="25">
        <v>4097102</v>
      </c>
    </row>
    <row r="230" spans="16:20" x14ac:dyDescent="0.2">
      <c r="P230" s="10"/>
      <c r="S230" s="25" t="s">
        <v>417</v>
      </c>
      <c r="T230" s="25">
        <v>4400408</v>
      </c>
    </row>
    <row r="231" spans="16:20" x14ac:dyDescent="0.2">
      <c r="P231" s="10"/>
      <c r="S231" s="25" t="s">
        <v>102</v>
      </c>
      <c r="T231" s="25">
        <v>4057142</v>
      </c>
    </row>
    <row r="232" spans="16:20" x14ac:dyDescent="0.2">
      <c r="P232" s="10"/>
      <c r="S232" s="25" t="s">
        <v>418</v>
      </c>
      <c r="T232" s="25">
        <v>4057096</v>
      </c>
    </row>
    <row r="233" spans="16:20" x14ac:dyDescent="0.2">
      <c r="P233" s="10"/>
      <c r="S233" s="25" t="s">
        <v>364</v>
      </c>
      <c r="T233" s="25">
        <v>4057097</v>
      </c>
    </row>
    <row r="234" spans="16:20" x14ac:dyDescent="0.2">
      <c r="P234" s="10"/>
      <c r="S234" s="25" t="s">
        <v>435</v>
      </c>
      <c r="T234" s="25">
        <v>4057062</v>
      </c>
    </row>
    <row r="235" spans="16:20" x14ac:dyDescent="0.2">
      <c r="P235" s="10"/>
      <c r="S235" s="25" t="s">
        <v>104</v>
      </c>
      <c r="T235" s="25">
        <v>4057098</v>
      </c>
    </row>
    <row r="236" spans="16:20" x14ac:dyDescent="0.2">
      <c r="P236" s="10"/>
      <c r="S236" s="25" t="s">
        <v>365</v>
      </c>
      <c r="T236" s="25">
        <v>4161340</v>
      </c>
    </row>
    <row r="237" spans="16:20" x14ac:dyDescent="0.2">
      <c r="P237" s="10"/>
      <c r="S237" s="25" t="s">
        <v>366</v>
      </c>
      <c r="T237" s="25">
        <v>4877075</v>
      </c>
    </row>
    <row r="238" spans="16:20" x14ac:dyDescent="0.2">
      <c r="P238" s="10"/>
      <c r="S238" s="25" t="s">
        <v>105</v>
      </c>
      <c r="T238" s="25">
        <v>4063023</v>
      </c>
    </row>
    <row r="239" spans="16:20" x14ac:dyDescent="0.2">
      <c r="P239" s="10"/>
      <c r="S239" s="25" t="s">
        <v>106</v>
      </c>
      <c r="T239" s="25">
        <v>4057145</v>
      </c>
    </row>
    <row r="240" spans="16:20" x14ac:dyDescent="0.2">
      <c r="P240" s="10"/>
      <c r="S240" s="25" t="s">
        <v>284</v>
      </c>
      <c r="T240" s="25">
        <v>4009083</v>
      </c>
    </row>
    <row r="241" spans="16:20" x14ac:dyDescent="0.2">
      <c r="P241" s="10"/>
      <c r="S241" s="25" t="s">
        <v>107</v>
      </c>
      <c r="T241" s="25">
        <v>4057146</v>
      </c>
    </row>
    <row r="242" spans="16:20" x14ac:dyDescent="0.2">
      <c r="P242" s="10"/>
      <c r="S242" s="25" t="s">
        <v>300</v>
      </c>
      <c r="T242" s="25">
        <v>4057108</v>
      </c>
    </row>
    <row r="243" spans="16:20" x14ac:dyDescent="0.2">
      <c r="P243" s="10"/>
      <c r="S243" s="25" t="s">
        <v>367</v>
      </c>
      <c r="T243" s="25">
        <v>4057100</v>
      </c>
    </row>
    <row r="244" spans="16:20" x14ac:dyDescent="0.2">
      <c r="P244" s="10"/>
      <c r="S244" s="25" t="s">
        <v>108</v>
      </c>
      <c r="T244" s="25">
        <v>4073535</v>
      </c>
    </row>
    <row r="245" spans="16:20" x14ac:dyDescent="0.2">
      <c r="P245" s="10"/>
      <c r="S245" s="25" t="s">
        <v>368</v>
      </c>
      <c r="T245" s="25">
        <v>4041957</v>
      </c>
    </row>
    <row r="246" spans="16:20" x14ac:dyDescent="0.2">
      <c r="P246" s="10"/>
      <c r="S246" s="25" t="s">
        <v>301</v>
      </c>
      <c r="T246" s="25">
        <v>4884928</v>
      </c>
    </row>
    <row r="247" spans="16:20" x14ac:dyDescent="0.2">
      <c r="P247" s="10"/>
      <c r="S247" s="25" t="s">
        <v>109</v>
      </c>
      <c r="T247" s="25">
        <v>4057026</v>
      </c>
    </row>
    <row r="248" spans="16:20" x14ac:dyDescent="0.2">
      <c r="P248" s="10"/>
      <c r="S248" s="25" t="s">
        <v>110</v>
      </c>
      <c r="T248" s="25">
        <v>4057027</v>
      </c>
    </row>
    <row r="249" spans="16:20" x14ac:dyDescent="0.2">
      <c r="P249" s="10"/>
      <c r="S249" s="25" t="s">
        <v>369</v>
      </c>
      <c r="T249" s="25">
        <v>4004296</v>
      </c>
    </row>
    <row r="250" spans="16:20" x14ac:dyDescent="0.2">
      <c r="P250" s="10"/>
      <c r="S250" s="25" t="s">
        <v>302</v>
      </c>
      <c r="T250" s="25">
        <v>4002506</v>
      </c>
    </row>
    <row r="251" spans="16:20" x14ac:dyDescent="0.2">
      <c r="P251" s="10"/>
      <c r="S251" s="25" t="s">
        <v>370</v>
      </c>
      <c r="T251" s="25">
        <v>4060957</v>
      </c>
    </row>
    <row r="252" spans="16:20" x14ac:dyDescent="0.2">
      <c r="P252" s="10"/>
      <c r="S252" s="25" t="s">
        <v>303</v>
      </c>
      <c r="T252" s="25">
        <v>4104856</v>
      </c>
    </row>
    <row r="253" spans="16:20" x14ac:dyDescent="0.2">
      <c r="P253" s="10"/>
      <c r="S253" s="25" t="s">
        <v>419</v>
      </c>
      <c r="T253" s="25">
        <v>4279137</v>
      </c>
    </row>
    <row r="254" spans="16:20" x14ac:dyDescent="0.2">
      <c r="P254" s="10"/>
      <c r="S254" s="25" t="s">
        <v>371</v>
      </c>
      <c r="T254" s="25">
        <v>6225109</v>
      </c>
    </row>
    <row r="255" spans="16:20" x14ac:dyDescent="0.2">
      <c r="P255" s="10"/>
      <c r="S255" s="25" t="s">
        <v>436</v>
      </c>
      <c r="T255" s="25">
        <v>4154068</v>
      </c>
    </row>
    <row r="256" spans="16:20" x14ac:dyDescent="0.2">
      <c r="P256" s="10"/>
      <c r="S256" s="25" t="s">
        <v>111</v>
      </c>
      <c r="T256" s="25">
        <v>4056971</v>
      </c>
    </row>
    <row r="257" spans="16:20" x14ac:dyDescent="0.2">
      <c r="P257" s="10"/>
      <c r="S257" s="25" t="s">
        <v>112</v>
      </c>
      <c r="T257" s="25">
        <v>3010781</v>
      </c>
    </row>
    <row r="258" spans="16:20" x14ac:dyDescent="0.2">
      <c r="P258" s="10"/>
      <c r="S258" s="25" t="s">
        <v>372</v>
      </c>
      <c r="T258" s="25">
        <v>4087757</v>
      </c>
    </row>
    <row r="259" spans="16:20" x14ac:dyDescent="0.2">
      <c r="P259" s="10"/>
      <c r="S259" s="25" t="s">
        <v>113</v>
      </c>
      <c r="T259" s="25">
        <v>4057028</v>
      </c>
    </row>
    <row r="260" spans="16:20" x14ac:dyDescent="0.2">
      <c r="P260" s="10"/>
      <c r="S260" s="25" t="s">
        <v>420</v>
      </c>
      <c r="T260" s="25">
        <v>4055465</v>
      </c>
    </row>
    <row r="261" spans="16:20" x14ac:dyDescent="0.2">
      <c r="P261" s="10"/>
      <c r="S261" s="25" t="s">
        <v>421</v>
      </c>
      <c r="T261" s="25">
        <v>4057110</v>
      </c>
    </row>
    <row r="262" spans="16:20" x14ac:dyDescent="0.2">
      <c r="P262" s="10"/>
      <c r="S262" s="25" t="s">
        <v>422</v>
      </c>
      <c r="T262" s="25">
        <v>4056983</v>
      </c>
    </row>
    <row r="263" spans="16:20" x14ac:dyDescent="0.2">
      <c r="P263" s="10"/>
      <c r="S263" s="25" t="s">
        <v>423</v>
      </c>
      <c r="T263" s="25">
        <v>4056992</v>
      </c>
    </row>
    <row r="264" spans="16:20" x14ac:dyDescent="0.2">
      <c r="P264" s="10"/>
      <c r="S264" s="25" t="s">
        <v>721</v>
      </c>
      <c r="T264" s="25">
        <v>4017451</v>
      </c>
    </row>
    <row r="265" spans="16:20" x14ac:dyDescent="0.2">
      <c r="P265" s="10"/>
      <c r="S265" s="25" t="s">
        <v>424</v>
      </c>
      <c r="T265" s="25">
        <v>4057135</v>
      </c>
    </row>
    <row r="266" spans="16:20" x14ac:dyDescent="0.2">
      <c r="P266" s="10"/>
      <c r="S266" s="25" t="s">
        <v>425</v>
      </c>
      <c r="T266" s="25">
        <v>4057020</v>
      </c>
    </row>
    <row r="267" spans="16:20" x14ac:dyDescent="0.2">
      <c r="P267" s="10"/>
      <c r="S267" s="25" t="s">
        <v>426</v>
      </c>
      <c r="T267" s="25">
        <v>4004298</v>
      </c>
    </row>
    <row r="268" spans="16:20" x14ac:dyDescent="0.2">
      <c r="P268" s="10"/>
      <c r="S268" s="25" t="s">
        <v>427</v>
      </c>
      <c r="T268" s="25">
        <v>4063060</v>
      </c>
    </row>
    <row r="269" spans="16:20" x14ac:dyDescent="0.2">
      <c r="P269" s="10"/>
      <c r="S269" s="25" t="s">
        <v>428</v>
      </c>
      <c r="T269" s="25">
        <v>4057029</v>
      </c>
    </row>
    <row r="270" spans="16:20" x14ac:dyDescent="0.2">
      <c r="P270" s="10"/>
      <c r="S270" s="25" t="s">
        <v>429</v>
      </c>
      <c r="T270" s="25">
        <v>3004222</v>
      </c>
    </row>
    <row r="271" spans="16:20" x14ac:dyDescent="0.2">
      <c r="P271" s="10"/>
      <c r="S271" s="25" t="s">
        <v>265</v>
      </c>
      <c r="T271" s="25">
        <v>4170486</v>
      </c>
    </row>
    <row r="272" spans="16:20" x14ac:dyDescent="0.2">
      <c r="P272" s="10"/>
      <c r="S272" s="25" t="s">
        <v>280</v>
      </c>
      <c r="T272" s="25">
        <v>4088101</v>
      </c>
    </row>
    <row r="273" spans="16:20" x14ac:dyDescent="0.2">
      <c r="P273" s="10"/>
      <c r="S273" s="25" t="s">
        <v>304</v>
      </c>
      <c r="T273" s="25">
        <v>4396337</v>
      </c>
    </row>
    <row r="274" spans="16:20" x14ac:dyDescent="0.2">
      <c r="P274" s="10"/>
      <c r="S274" s="25" t="s">
        <v>233</v>
      </c>
      <c r="T274" s="25">
        <v>4011131</v>
      </c>
    </row>
    <row r="275" spans="16:20" x14ac:dyDescent="0.2">
      <c r="P275" s="10"/>
      <c r="S275" s="25" t="s">
        <v>114</v>
      </c>
      <c r="T275" s="25">
        <v>4057030</v>
      </c>
    </row>
    <row r="276" spans="16:20" x14ac:dyDescent="0.2">
      <c r="P276" s="10"/>
      <c r="S276" s="25" t="s">
        <v>115</v>
      </c>
      <c r="T276" s="25">
        <v>4057537</v>
      </c>
    </row>
    <row r="277" spans="16:20" x14ac:dyDescent="0.2">
      <c r="P277" s="10"/>
      <c r="S277" s="25" t="s">
        <v>116</v>
      </c>
      <c r="T277" s="25">
        <v>4057538</v>
      </c>
    </row>
    <row r="278" spans="16:20" x14ac:dyDescent="0.2">
      <c r="P278" s="10"/>
      <c r="S278" s="25" t="s">
        <v>117</v>
      </c>
      <c r="T278" s="25">
        <v>4057102</v>
      </c>
    </row>
    <row r="279" spans="16:20" x14ac:dyDescent="0.2">
      <c r="P279" s="10"/>
      <c r="S279" s="25" t="s">
        <v>118</v>
      </c>
      <c r="T279" s="25">
        <v>4056953</v>
      </c>
    </row>
    <row r="280" spans="16:20" x14ac:dyDescent="0.2">
      <c r="P280" s="10"/>
      <c r="S280" s="25" t="s">
        <v>120</v>
      </c>
      <c r="T280" s="25">
        <v>4065533</v>
      </c>
    </row>
    <row r="281" spans="16:20" x14ac:dyDescent="0.2">
      <c r="P281" s="10"/>
      <c r="S281" s="25" t="s">
        <v>437</v>
      </c>
      <c r="T281" s="25">
        <v>4065816</v>
      </c>
    </row>
    <row r="282" spans="16:20" x14ac:dyDescent="0.2">
      <c r="P282" s="10"/>
      <c r="S282" s="25" t="s">
        <v>121</v>
      </c>
      <c r="T282" s="25">
        <v>4057032</v>
      </c>
    </row>
    <row r="283" spans="16:20" x14ac:dyDescent="0.2">
      <c r="P283" s="10"/>
      <c r="S283" s="25" t="s">
        <v>398</v>
      </c>
      <c r="T283" s="25">
        <v>4085953</v>
      </c>
    </row>
    <row r="284" spans="16:20" x14ac:dyDescent="0.2">
      <c r="P284" s="10"/>
      <c r="S284" s="25" t="s">
        <v>305</v>
      </c>
      <c r="T284" s="25">
        <v>4562331</v>
      </c>
    </row>
    <row r="285" spans="16:20" x14ac:dyDescent="0.2">
      <c r="P285" s="10"/>
      <c r="S285" s="25" t="s">
        <v>122</v>
      </c>
      <c r="T285" s="25">
        <v>4058284</v>
      </c>
    </row>
    <row r="286" spans="16:20" x14ac:dyDescent="0.2">
      <c r="P286" s="10"/>
      <c r="S286" s="25" t="s">
        <v>306</v>
      </c>
      <c r="T286" s="25">
        <v>4009725</v>
      </c>
    </row>
    <row r="287" spans="16:20" x14ac:dyDescent="0.2">
      <c r="P287" s="10"/>
      <c r="S287" s="25" t="s">
        <v>234</v>
      </c>
      <c r="T287" s="25">
        <v>4057033</v>
      </c>
    </row>
    <row r="288" spans="16:20" x14ac:dyDescent="0.2">
      <c r="P288" s="10"/>
      <c r="S288" s="25" t="s">
        <v>123</v>
      </c>
      <c r="T288" s="25">
        <v>4057105</v>
      </c>
    </row>
    <row r="289" spans="16:20" x14ac:dyDescent="0.2">
      <c r="P289" s="10"/>
      <c r="S289" s="25" t="s">
        <v>373</v>
      </c>
      <c r="T289" s="25">
        <v>4008752</v>
      </c>
    </row>
    <row r="290" spans="16:20" x14ac:dyDescent="0.2">
      <c r="P290" s="10"/>
      <c r="S290" s="25" t="s">
        <v>124</v>
      </c>
      <c r="T290" s="25">
        <v>4008669</v>
      </c>
    </row>
    <row r="291" spans="16:20" x14ac:dyDescent="0.2">
      <c r="P291" s="10"/>
      <c r="S291" s="25" t="s">
        <v>235</v>
      </c>
      <c r="T291" s="25">
        <v>4057106</v>
      </c>
    </row>
    <row r="292" spans="16:20" x14ac:dyDescent="0.2">
      <c r="P292" s="10"/>
      <c r="S292" s="25" t="s">
        <v>125</v>
      </c>
      <c r="T292" s="25">
        <v>4025308</v>
      </c>
    </row>
    <row r="293" spans="16:20" x14ac:dyDescent="0.2">
      <c r="P293" s="10"/>
      <c r="S293" s="25" t="s">
        <v>236</v>
      </c>
      <c r="T293" s="25">
        <v>4103121</v>
      </c>
    </row>
    <row r="294" spans="16:20" x14ac:dyDescent="0.2">
      <c r="P294" s="10"/>
      <c r="S294" s="25"/>
      <c r="T294" s="25"/>
    </row>
    <row r="295" spans="16:20" x14ac:dyDescent="0.2">
      <c r="P295" s="10"/>
      <c r="S295" s="25"/>
      <c r="T295" s="25"/>
    </row>
    <row r="296" spans="16:20" x14ac:dyDescent="0.2">
      <c r="P296" s="10"/>
      <c r="S296" s="25"/>
      <c r="T296" s="25"/>
    </row>
    <row r="297" spans="16:20" x14ac:dyDescent="0.2">
      <c r="P297" s="10"/>
      <c r="S297" s="25"/>
      <c r="T297" s="25"/>
    </row>
    <row r="298" spans="16:20" x14ac:dyDescent="0.2">
      <c r="P298" s="10"/>
    </row>
    <row r="299" spans="16:20" x14ac:dyDescent="0.2">
      <c r="P299" s="10"/>
    </row>
    <row r="300" spans="16:20" x14ac:dyDescent="0.2">
      <c r="P300" s="10"/>
    </row>
    <row r="301" spans="16:20" x14ac:dyDescent="0.2">
      <c r="P301" s="10"/>
    </row>
    <row r="302" spans="16:20" x14ac:dyDescent="0.2">
      <c r="P302" s="10"/>
    </row>
    <row r="303" spans="16:20" x14ac:dyDescent="0.2">
      <c r="P303" s="10"/>
    </row>
    <row r="304" spans="16:20" x14ac:dyDescent="0.2">
      <c r="P304" s="10"/>
    </row>
    <row r="305" spans="16:16" x14ac:dyDescent="0.2">
      <c r="P305" s="10"/>
    </row>
    <row r="306" spans="16:16" x14ac:dyDescent="0.2">
      <c r="P306" s="10"/>
    </row>
    <row r="307" spans="16:16" x14ac:dyDescent="0.2">
      <c r="P307" s="10"/>
    </row>
    <row r="308" spans="16:16" x14ac:dyDescent="0.2">
      <c r="P308" s="10"/>
    </row>
    <row r="309" spans="16:16" x14ac:dyDescent="0.2">
      <c r="P309" s="10"/>
    </row>
    <row r="310" spans="16:16" x14ac:dyDescent="0.2">
      <c r="P310" s="10"/>
    </row>
    <row r="311" spans="16:16" x14ac:dyDescent="0.2">
      <c r="P311" s="10"/>
    </row>
    <row r="312" spans="16:16" x14ac:dyDescent="0.2">
      <c r="P312" s="10"/>
    </row>
    <row r="313" spans="16:16" x14ac:dyDescent="0.2">
      <c r="P313" s="10"/>
    </row>
    <row r="314" spans="16:16" x14ac:dyDescent="0.2">
      <c r="P314" s="10"/>
    </row>
    <row r="315" spans="16:16" x14ac:dyDescent="0.2">
      <c r="P315" s="10"/>
    </row>
    <row r="316" spans="16:16" x14ac:dyDescent="0.2">
      <c r="P316" s="10"/>
    </row>
    <row r="317" spans="16:16" x14ac:dyDescent="0.2">
      <c r="P317" s="10"/>
    </row>
    <row r="318" spans="16:16" x14ac:dyDescent="0.2">
      <c r="P318" s="10"/>
    </row>
    <row r="319" spans="16:16" x14ac:dyDescent="0.2">
      <c r="P319" s="10"/>
    </row>
    <row r="320" spans="16:16" x14ac:dyDescent="0.2">
      <c r="P320" s="10"/>
    </row>
    <row r="321" spans="16:16" x14ac:dyDescent="0.2">
      <c r="P321" s="10"/>
    </row>
    <row r="322" spans="16:16" x14ac:dyDescent="0.2">
      <c r="P322" s="10"/>
    </row>
    <row r="323" spans="16:16" x14ac:dyDescent="0.2">
      <c r="P323" s="10"/>
    </row>
    <row r="324" spans="16:16" x14ac:dyDescent="0.2">
      <c r="P324" s="10"/>
    </row>
    <row r="325" spans="16:16" x14ac:dyDescent="0.2">
      <c r="P325" s="10"/>
    </row>
    <row r="326" spans="16:16" x14ac:dyDescent="0.2">
      <c r="P326" s="10"/>
    </row>
    <row r="327" spans="16:16" x14ac:dyDescent="0.2">
      <c r="P327" s="10"/>
    </row>
    <row r="328" spans="16:16" x14ac:dyDescent="0.2">
      <c r="P328" s="10"/>
    </row>
    <row r="329" spans="16:16" x14ac:dyDescent="0.2">
      <c r="P329" s="10"/>
    </row>
    <row r="330" spans="16:16" x14ac:dyDescent="0.2">
      <c r="P330" s="10"/>
    </row>
    <row r="331" spans="16:16" x14ac:dyDescent="0.2">
      <c r="P331" s="10"/>
    </row>
    <row r="332" spans="16:16" x14ac:dyDescent="0.2">
      <c r="P332" s="10"/>
    </row>
    <row r="333" spans="16:16" x14ac:dyDescent="0.2">
      <c r="P333" s="10"/>
    </row>
    <row r="334" spans="16:16" x14ac:dyDescent="0.2">
      <c r="P334" s="10"/>
    </row>
    <row r="335" spans="16:16" x14ac:dyDescent="0.2">
      <c r="P335" s="10"/>
    </row>
    <row r="336" spans="16:16" x14ac:dyDescent="0.2">
      <c r="P336" s="10"/>
    </row>
    <row r="337" spans="16:16" x14ac:dyDescent="0.2">
      <c r="P337" s="10"/>
    </row>
    <row r="338" spans="16:16" x14ac:dyDescent="0.2">
      <c r="P338" s="10"/>
    </row>
    <row r="339" spans="16:16" x14ac:dyDescent="0.2">
      <c r="P339" s="10"/>
    </row>
    <row r="340" spans="16:16" x14ac:dyDescent="0.2">
      <c r="P340" s="10"/>
    </row>
    <row r="341" spans="16:16" x14ac:dyDescent="0.2">
      <c r="P341" s="10"/>
    </row>
    <row r="342" spans="16:16" x14ac:dyDescent="0.2">
      <c r="P342" s="10"/>
    </row>
    <row r="343" spans="16:16" x14ac:dyDescent="0.2">
      <c r="P343" s="10"/>
    </row>
    <row r="344" spans="16:16" x14ac:dyDescent="0.2">
      <c r="P344" s="10"/>
    </row>
    <row r="345" spans="16:16" x14ac:dyDescent="0.2">
      <c r="P345" s="10"/>
    </row>
    <row r="346" spans="16:16" x14ac:dyDescent="0.2">
      <c r="P346" s="10"/>
    </row>
    <row r="347" spans="16:16" x14ac:dyDescent="0.2">
      <c r="P347" s="10"/>
    </row>
    <row r="348" spans="16:16" x14ac:dyDescent="0.2">
      <c r="P348" s="10"/>
    </row>
    <row r="349" spans="16:16" x14ac:dyDescent="0.2">
      <c r="P349" s="10"/>
    </row>
    <row r="350" spans="16:16" x14ac:dyDescent="0.2">
      <c r="P350" s="10"/>
    </row>
    <row r="351" spans="16:16" x14ac:dyDescent="0.2">
      <c r="P351" s="10"/>
    </row>
    <row r="352" spans="16:16" x14ac:dyDescent="0.2">
      <c r="P352" s="10"/>
    </row>
    <row r="353" spans="16:16" x14ac:dyDescent="0.2">
      <c r="P353" s="10"/>
    </row>
    <row r="354" spans="16:16" x14ac:dyDescent="0.2">
      <c r="P354" s="10"/>
    </row>
    <row r="355" spans="16:16" x14ac:dyDescent="0.2">
      <c r="P355" s="10"/>
    </row>
    <row r="356" spans="16:16" x14ac:dyDescent="0.2">
      <c r="P356" s="10"/>
    </row>
    <row r="357" spans="16:16" x14ac:dyDescent="0.2">
      <c r="P357" s="10"/>
    </row>
    <row r="358" spans="16:16" x14ac:dyDescent="0.2">
      <c r="P358" s="10"/>
    </row>
    <row r="359" spans="16:16" x14ac:dyDescent="0.2">
      <c r="P359" s="10"/>
    </row>
    <row r="360" spans="16:16" x14ac:dyDescent="0.2">
      <c r="P360" s="10"/>
    </row>
    <row r="361" spans="16:16" x14ac:dyDescent="0.2">
      <c r="P361" s="10"/>
    </row>
    <row r="362" spans="16:16" x14ac:dyDescent="0.2">
      <c r="P362" s="10"/>
    </row>
    <row r="363" spans="16:16" x14ac:dyDescent="0.2">
      <c r="P363" s="10"/>
    </row>
    <row r="364" spans="16:16" x14ac:dyDescent="0.2">
      <c r="P364" s="10"/>
    </row>
    <row r="365" spans="16:16" x14ac:dyDescent="0.2">
      <c r="P365" s="10"/>
    </row>
    <row r="366" spans="16:16" x14ac:dyDescent="0.2">
      <c r="P366" s="10"/>
    </row>
    <row r="367" spans="16:16" x14ac:dyDescent="0.2">
      <c r="P367" s="10"/>
    </row>
    <row r="368" spans="16:16" x14ac:dyDescent="0.2">
      <c r="P368" s="10"/>
    </row>
    <row r="369" spans="16:16" x14ac:dyDescent="0.2">
      <c r="P369" s="10"/>
    </row>
    <row r="370" spans="16:16" x14ac:dyDescent="0.2">
      <c r="P370" s="10"/>
    </row>
    <row r="371" spans="16:16" x14ac:dyDescent="0.2">
      <c r="P371" s="10"/>
    </row>
    <row r="372" spans="16:16" x14ac:dyDescent="0.2">
      <c r="P372" s="10"/>
    </row>
    <row r="373" spans="16:16" x14ac:dyDescent="0.2">
      <c r="P373" s="10"/>
    </row>
    <row r="374" spans="16:16" x14ac:dyDescent="0.2">
      <c r="P374" s="10"/>
    </row>
    <row r="375" spans="16:16" x14ac:dyDescent="0.2">
      <c r="P375" s="10"/>
    </row>
    <row r="376" spans="16:16" x14ac:dyDescent="0.2">
      <c r="P376" s="10"/>
    </row>
    <row r="377" spans="16:16" x14ac:dyDescent="0.2">
      <c r="P377" s="10"/>
    </row>
    <row r="378" spans="16:16" x14ac:dyDescent="0.2">
      <c r="P378" s="10"/>
    </row>
    <row r="379" spans="16:16" x14ac:dyDescent="0.2">
      <c r="P379" s="10"/>
    </row>
    <row r="380" spans="16:16" x14ac:dyDescent="0.2">
      <c r="P380" s="10"/>
    </row>
    <row r="381" spans="16:16" x14ac:dyDescent="0.2">
      <c r="P381" s="10"/>
    </row>
    <row r="382" spans="16:16" x14ac:dyDescent="0.2">
      <c r="P382" s="10"/>
    </row>
    <row r="383" spans="16:16" x14ac:dyDescent="0.2">
      <c r="P383" s="10"/>
    </row>
    <row r="384" spans="16:16" x14ac:dyDescent="0.2">
      <c r="P384" s="10"/>
    </row>
    <row r="385" spans="16:16" x14ac:dyDescent="0.2">
      <c r="P385" s="10"/>
    </row>
    <row r="386" spans="16:16" x14ac:dyDescent="0.2">
      <c r="P386" s="10"/>
    </row>
    <row r="387" spans="16:16" x14ac:dyDescent="0.2">
      <c r="P387" s="10"/>
    </row>
    <row r="388" spans="16:16" x14ac:dyDescent="0.2">
      <c r="P388" s="10"/>
    </row>
    <row r="389" spans="16:16" x14ac:dyDescent="0.2">
      <c r="P389" s="10"/>
    </row>
    <row r="390" spans="16:16" x14ac:dyDescent="0.2">
      <c r="P390" s="10"/>
    </row>
    <row r="391" spans="16:16" x14ac:dyDescent="0.2">
      <c r="P391" s="10"/>
    </row>
    <row r="392" spans="16:16" x14ac:dyDescent="0.2">
      <c r="P392" s="10"/>
    </row>
    <row r="393" spans="16:16" x14ac:dyDescent="0.2">
      <c r="P393" s="10"/>
    </row>
    <row r="394" spans="16:16" x14ac:dyDescent="0.2">
      <c r="P394" s="10"/>
    </row>
    <row r="395" spans="16:16" x14ac:dyDescent="0.2">
      <c r="P395" s="10"/>
    </row>
    <row r="396" spans="16:16" x14ac:dyDescent="0.2">
      <c r="P396" s="10"/>
    </row>
    <row r="397" spans="16:16" x14ac:dyDescent="0.2">
      <c r="P397" s="10"/>
    </row>
    <row r="398" spans="16:16" x14ac:dyDescent="0.2">
      <c r="P398" s="10"/>
    </row>
    <row r="399" spans="16:16" x14ac:dyDescent="0.2">
      <c r="P399" s="10"/>
    </row>
    <row r="400" spans="16:16" x14ac:dyDescent="0.2">
      <c r="P400" s="10"/>
    </row>
    <row r="401" spans="16:16" x14ac:dyDescent="0.2">
      <c r="P401" s="10"/>
    </row>
    <row r="402" spans="16:16" x14ac:dyDescent="0.2">
      <c r="P402" s="10"/>
    </row>
    <row r="403" spans="16:16" x14ac:dyDescent="0.2">
      <c r="P403" s="10"/>
    </row>
    <row r="404" spans="16:16" x14ac:dyDescent="0.2">
      <c r="P404" s="10"/>
    </row>
    <row r="405" spans="16:16" x14ac:dyDescent="0.2">
      <c r="P405" s="10"/>
    </row>
    <row r="406" spans="16:16" x14ac:dyDescent="0.2">
      <c r="P406" s="10"/>
    </row>
    <row r="407" spans="16:16" x14ac:dyDescent="0.2">
      <c r="P407" s="10"/>
    </row>
    <row r="408" spans="16:16" x14ac:dyDescent="0.2">
      <c r="P408" s="10"/>
    </row>
    <row r="409" spans="16:16" x14ac:dyDescent="0.2">
      <c r="P409" s="10"/>
    </row>
    <row r="410" spans="16:16" x14ac:dyDescent="0.2">
      <c r="P410" s="10"/>
    </row>
    <row r="411" spans="16:16" x14ac:dyDescent="0.2">
      <c r="P411" s="10"/>
    </row>
    <row r="412" spans="16:16" x14ac:dyDescent="0.2">
      <c r="P412" s="10"/>
    </row>
    <row r="413" spans="16:16" x14ac:dyDescent="0.2">
      <c r="P413" s="10"/>
    </row>
    <row r="414" spans="16:16" x14ac:dyDescent="0.2">
      <c r="P414" s="10"/>
    </row>
    <row r="415" spans="16:16" x14ac:dyDescent="0.2">
      <c r="P415" s="10"/>
    </row>
    <row r="416" spans="16:16" x14ac:dyDescent="0.2">
      <c r="P416" s="10"/>
    </row>
    <row r="417" spans="16:16" x14ac:dyDescent="0.2">
      <c r="P417" s="10"/>
    </row>
    <row r="418" spans="16:16" x14ac:dyDescent="0.2">
      <c r="P418" s="10"/>
    </row>
    <row r="419" spans="16:16" x14ac:dyDescent="0.2">
      <c r="P419" s="10"/>
    </row>
    <row r="420" spans="16:16" x14ac:dyDescent="0.2">
      <c r="P420" s="10"/>
    </row>
    <row r="421" spans="16:16" x14ac:dyDescent="0.2">
      <c r="P421" s="10"/>
    </row>
    <row r="422" spans="16:16" x14ac:dyDescent="0.2">
      <c r="P422" s="10"/>
    </row>
    <row r="423" spans="16:16" x14ac:dyDescent="0.2">
      <c r="P423" s="10"/>
    </row>
    <row r="424" spans="16:16" x14ac:dyDescent="0.2">
      <c r="P424" s="10"/>
    </row>
    <row r="425" spans="16:16" x14ac:dyDescent="0.2">
      <c r="P425" s="10"/>
    </row>
    <row r="426" spans="16:16" x14ac:dyDescent="0.2">
      <c r="P426" s="10"/>
    </row>
    <row r="427" spans="16:16" x14ac:dyDescent="0.2">
      <c r="P427" s="10"/>
    </row>
    <row r="428" spans="16:16" x14ac:dyDescent="0.2">
      <c r="P428" s="10"/>
    </row>
    <row r="429" spans="16:16" x14ac:dyDescent="0.2">
      <c r="P429" s="10"/>
    </row>
    <row r="430" spans="16:16" x14ac:dyDescent="0.2">
      <c r="P430" s="10"/>
    </row>
    <row r="431" spans="16:16" x14ac:dyDescent="0.2">
      <c r="P431" s="10"/>
    </row>
    <row r="432" spans="16:16" x14ac:dyDescent="0.2">
      <c r="P432" s="10"/>
    </row>
    <row r="433" spans="16:16" x14ac:dyDescent="0.2">
      <c r="P433" s="10"/>
    </row>
    <row r="434" spans="16:16" x14ac:dyDescent="0.2">
      <c r="P434" s="10"/>
    </row>
    <row r="435" spans="16:16" x14ac:dyDescent="0.2">
      <c r="P435" s="10"/>
    </row>
    <row r="436" spans="16:16" x14ac:dyDescent="0.2">
      <c r="P436" s="10"/>
    </row>
    <row r="437" spans="16:16" x14ac:dyDescent="0.2">
      <c r="P437" s="10"/>
    </row>
    <row r="438" spans="16:16" x14ac:dyDescent="0.2">
      <c r="P438" s="10"/>
    </row>
    <row r="439" spans="16:16" x14ac:dyDescent="0.2">
      <c r="P439" s="10"/>
    </row>
    <row r="440" spans="16:16" x14ac:dyDescent="0.2">
      <c r="P440" s="10"/>
    </row>
    <row r="441" spans="16:16" x14ac:dyDescent="0.2">
      <c r="P441" s="10"/>
    </row>
    <row r="442" spans="16:16" x14ac:dyDescent="0.2">
      <c r="P442" s="10"/>
    </row>
    <row r="443" spans="16:16" x14ac:dyDescent="0.2">
      <c r="P443" s="10"/>
    </row>
    <row r="444" spans="16:16" x14ac:dyDescent="0.2">
      <c r="P444" s="10"/>
    </row>
    <row r="445" spans="16:16" x14ac:dyDescent="0.2">
      <c r="P445" s="10"/>
    </row>
    <row r="446" spans="16:16" x14ac:dyDescent="0.2">
      <c r="P446" s="10"/>
    </row>
    <row r="447" spans="16:16" x14ac:dyDescent="0.2">
      <c r="P447" s="10"/>
    </row>
    <row r="448" spans="16:16" x14ac:dyDescent="0.2">
      <c r="P448" s="10"/>
    </row>
    <row r="449" spans="16:16" x14ac:dyDescent="0.2">
      <c r="P449" s="10"/>
    </row>
    <row r="450" spans="16:16" x14ac:dyDescent="0.2">
      <c r="P450" s="10"/>
    </row>
    <row r="451" spans="16:16" x14ac:dyDescent="0.2">
      <c r="P451" s="10"/>
    </row>
    <row r="452" spans="16:16" x14ac:dyDescent="0.2">
      <c r="P452" s="10"/>
    </row>
    <row r="453" spans="16:16" x14ac:dyDescent="0.2">
      <c r="P453" s="10"/>
    </row>
    <row r="454" spans="16:16" x14ac:dyDescent="0.2">
      <c r="P454" s="10"/>
    </row>
    <row r="455" spans="16:16" x14ac:dyDescent="0.2">
      <c r="P455" s="10"/>
    </row>
    <row r="456" spans="16:16" x14ac:dyDescent="0.2">
      <c r="P456" s="10"/>
    </row>
    <row r="457" spans="16:16" x14ac:dyDescent="0.2">
      <c r="P457" s="10"/>
    </row>
    <row r="458" spans="16:16" x14ac:dyDescent="0.2">
      <c r="P458" s="10"/>
    </row>
    <row r="459" spans="16:16" x14ac:dyDescent="0.2">
      <c r="P459" s="10"/>
    </row>
    <row r="460" spans="16:16" x14ac:dyDescent="0.2">
      <c r="P460" s="10"/>
    </row>
  </sheetData>
  <mergeCells count="2">
    <mergeCell ref="G10:J10"/>
    <mergeCell ref="K10:O13"/>
  </mergeCells>
  <dataValidations count="1">
    <dataValidation type="list" allowBlank="1" showInputMessage="1" showErrorMessage="1" sqref="G10" xr:uid="{01D29F0B-EC09-4E40-8D9E-68E14A485EC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0113" r:id="rId4" name="Button 1">
              <controlPr defaultSize="0" print="0" autoFill="0" autoPict="0" macro="[0]!Refresh">
                <anchor moveWithCells="1" sizeWithCells="1">
                  <from>
                    <xdr:col>6</xdr:col>
                    <xdr:colOff>19050</xdr:colOff>
                    <xdr:row>12</xdr:row>
                    <xdr:rowOff>95250</xdr:rowOff>
                  </from>
                  <to>
                    <xdr:col>7</xdr:col>
                    <xdr:colOff>19050</xdr:colOff>
                    <xdr:row>14</xdr:row>
                    <xdr:rowOff>76200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FdsFormulaCache xmlns="urn:fdsformulacache" version="2" timestamp="1647296749"><![CDATA[{"ALE^FREF_MARKET_VALUE_COMPANY(0,,,,,0,,\"LEGACY\")":3496.51180447784,"LNT^FREF_MARKET_VALUE_COMPANY(0,,,,,0,,\"LEGACY\")":15086.3309908392,"AEP^FREF_MARKET_VALUE_COMPANY(0,,,,,0,,\"LEGACY\")":48174.9375148667,"AEE^FREF_MARKET_VALUE_COMPANY(0,,,,,0,,\"LEGACY\")":22548.3415435567,"AGR^FREF_MARKET_VALUE_COMPANY(0,,,,,0,,\"LEGACY\")":17287.7469269745,"AVA^FREF_MARKET_VALUE_COMPANY(0,,,,,0,,\"LEGACY\")":3255.12048725621,"BKH^FREF_MARKET_VALUE_COMPANY(0,,,,,0,,\"LEGACY\")":4599.03899481695,"CNP^FREF_MARKET_VALUE_COMPANY(0,,,,,0,,\"LEGACY\")":17893.2306800354,"CMS^FREF_MARKET_VALUE_COMPANY(0,,,,,0,,\"LEGACY\")":19112.5860823728,"ED^FREF_MARKET_VALUE_COMPANY(0,,,,,0,,\"LEGACY\")":31634.434419835,"D^FREF_MARKET_VALUE_COMPANY(0,,,,,0,,\"LEGACY\")":66686.0358541007,"DTE^FREF_MARKET_VALUE_COMPANY(0,,,,,0,,\"LEGACY\")":24599.9165736339,"DUK^FREF_MARKET_VALUE_COMPANY(0,,,,,0,,\"LEGACY\")":81659.6999405771,"EIX^FREF_MARKET_VALUE_COMPANY(0,,,,,0,,\"LEGACY\")":24665.3544388094,"ETR^FREF_MARKET_VALUE_COMPANY(0,,,,,0,,\"LEGACY\")":22079.2568206787,"EVRG^FREF_MARKET_VALUE_COMPANY(0,,,,,0,,\"LEGACY\")":14756.2069842351,"ES^FREF_MARKET_VALUE_COMPANY(0,,,,,0,,\"LEGACY\")":28867.5080906618,"EXC^FREF_MARKET_VALUE_COMPANY(0,,,,,0,,\"LEGACY\")":42763.3767378172,"FE^FREF_MARKET_VALUE_COMPANY(0,,,,,0,,\"LEGACY\")":25078.0422208793,"HE^FREF_MARKET_VALUE_COMPANY(0,,,,,0,,\"LEGACY\")":4549.55628491478,"IDA^FREF_MARKET_VALUE_COMPANY(0,,,,,0,,\"LEGACY\")":5559.13448037102,"MGEE^FREF_MARKET_VALUE_COMPANY(0,,,,,0,,\"LEGACY\")":2734.31258200126,"NEE^FREF_MARKET_VALUE_COMPANY(0,,,,,0,,\"LEGACY\")":155645.684102615,"NWE^FREF_MARKET_VALUE_COMPANY(0,,,,,0,,\"LEGACY\")":3259.88584534661,"OGE^FREF_MARKET_VALUE_COMPANY(0,,,,,0,,\"LEGACY\")":7745.80786013545,"OTTR^FREF_MARKET_VALUE_COMPANY(0,,,,,0,,\"LEGACY\")":2593.70205041592,"PNW^FREF_MARKET_VALUE_COMPANY(0,,,,,0,,\"LEGACY\")":8329.85943802597,"PNM^FREF_MARKET_VALUE_COMPANY(0,,,,,0,,\"LEGACY\")":3924.3706818663,"POR^FREF_MARKET_VALUE_COMPANY(0,,,,,0,,\"LEGACY\")":4837.99282695487,"PPL^FREF_MARKET_VALUE_COMPANY(0,,,,,0,,\"LEGACY\")":19721.3065466534,"PEG^FREF_MARKET_VALUE_COMPANY(0,,,,,0,,\"LEGACY\")":32996.5629541967,"SRE^FREF_MARKET_VALUE_COMPANY(0,,,,,0,,\"LEGACY\")":48676.9900608477,"SO^FREF_MARKET_VALUE_COMPANY(0,,,,,0,,\"LEGACY\")":72826.9735515788,"WEC^FREF_MARKET_VALUE_COMPANY(0,,,,,0,,\"LEGACY\")":29606.6860976773,"XEL^FREF_MARKET_VALUE_COMPANY(0,,,,,0,,\"LEGACY\")":38296.3227386242}]]></FdsFormulaCach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0C5B27E5DFE5A42B5D94F605CB10C32" ma:contentTypeVersion="20" ma:contentTypeDescription="" ma:contentTypeScope="" ma:versionID="2d0ba2bbe5fb35c2c0d9d989231395c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2022-01-31T08:00:00+00:00</OpenedDate>
    <SignificantOrder xmlns="dc463f71-b30c-4ab2-9473-d307f9d35888">false</SignificantOrder>
    <Date1 xmlns="dc463f71-b30c-4ab2-9473-d307f9d35888">2022-08-04T07:00:00+00:00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220066</DocketNumber>
    <DelegatedOrder xmlns="dc463f71-b30c-4ab2-9473-d307f9d35888">false</DelegatedOrder>
  </documentManagement>
</p:properties>
</file>

<file path=customXml/itemProps1.xml><?xml version="1.0" encoding="utf-8"?>
<ds:datastoreItem xmlns:ds="http://schemas.openxmlformats.org/officeDocument/2006/customXml" ds:itemID="{DB76BD7C-0388-443E-BE69-FFD745221670}">
  <ds:schemaRefs>
    <ds:schemaRef ds:uri="urn:fdsformulacache"/>
  </ds:schemaRefs>
</ds:datastoreItem>
</file>

<file path=customXml/itemProps2.xml><?xml version="1.0" encoding="utf-8"?>
<ds:datastoreItem xmlns:ds="http://schemas.openxmlformats.org/officeDocument/2006/customXml" ds:itemID="{29A7CF2B-AABD-4BC5-B81B-857E3ECB90BD}"/>
</file>

<file path=customXml/itemProps3.xml><?xml version="1.0" encoding="utf-8"?>
<ds:datastoreItem xmlns:ds="http://schemas.openxmlformats.org/officeDocument/2006/customXml" ds:itemID="{0C4E47F0-0580-4A3C-B73C-25834F1BB631}"/>
</file>

<file path=customXml/itemProps4.xml><?xml version="1.0" encoding="utf-8"?>
<ds:datastoreItem xmlns:ds="http://schemas.openxmlformats.org/officeDocument/2006/customXml" ds:itemID="{3BAE27B3-DE09-4B27-A237-BF0D5309EC01}"/>
</file>

<file path=customXml/itemProps5.xml><?xml version="1.0" encoding="utf-8"?>
<ds:datastoreItem xmlns:ds="http://schemas.openxmlformats.org/officeDocument/2006/customXml" ds:itemID="{33F823BD-05BC-43EF-87EA-88CAFBB9B4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465</vt:i4>
      </vt:variant>
    </vt:vector>
  </HeadingPairs>
  <TitlesOfParts>
    <vt:vector size="526" baseType="lpstr">
      <vt:lpstr>Summary (2)</vt:lpstr>
      <vt:lpstr>Summary</vt:lpstr>
      <vt:lpstr>EUs (2)</vt:lpstr>
      <vt:lpstr>ALE</vt:lpstr>
      <vt:lpstr>LNT</vt:lpstr>
      <vt:lpstr>AEE</vt:lpstr>
      <vt:lpstr>AEP</vt:lpstr>
      <vt:lpstr>SWEPCO1</vt:lpstr>
      <vt:lpstr>AES</vt:lpstr>
      <vt:lpstr>DPL</vt:lpstr>
      <vt:lpstr>APC</vt:lpstr>
      <vt:lpstr>AGR</vt:lpstr>
      <vt:lpstr>AVA</vt:lpstr>
      <vt:lpstr>AVA (2)</vt:lpstr>
      <vt:lpstr>BKH</vt:lpstr>
      <vt:lpstr>CNP</vt:lpstr>
      <vt:lpstr>CNP (2)</vt:lpstr>
      <vt:lpstr>CMS</vt:lpstr>
      <vt:lpstr>ED</vt:lpstr>
      <vt:lpstr>D</vt:lpstr>
      <vt:lpstr>DESC</vt:lpstr>
      <vt:lpstr>DTE</vt:lpstr>
      <vt:lpstr>DUK</vt:lpstr>
      <vt:lpstr>EIX</vt:lpstr>
      <vt:lpstr>ETR</vt:lpstr>
      <vt:lpstr>EVRG</vt:lpstr>
      <vt:lpstr>ES</vt:lpstr>
      <vt:lpstr>ES (2)</vt:lpstr>
      <vt:lpstr>EXC</vt:lpstr>
      <vt:lpstr>BGE</vt:lpstr>
      <vt:lpstr>FE</vt:lpstr>
      <vt:lpstr>Pepco (2)</vt:lpstr>
      <vt:lpstr>FOR</vt:lpstr>
      <vt:lpstr>HE</vt:lpstr>
      <vt:lpstr>IDA</vt:lpstr>
      <vt:lpstr>IDA (2)</vt:lpstr>
      <vt:lpstr>MDU</vt:lpstr>
      <vt:lpstr>MGEE</vt:lpstr>
      <vt:lpstr>MGEE (2)</vt:lpstr>
      <vt:lpstr>NEE</vt:lpstr>
      <vt:lpstr>FPL</vt:lpstr>
      <vt:lpstr>Gulf</vt:lpstr>
      <vt:lpstr>NWE</vt:lpstr>
      <vt:lpstr>OGE</vt:lpstr>
      <vt:lpstr>OTTR</vt:lpstr>
      <vt:lpstr>PacificCorp</vt:lpstr>
      <vt:lpstr>PNW</vt:lpstr>
      <vt:lpstr>PSE</vt:lpstr>
      <vt:lpstr>PCG</vt:lpstr>
      <vt:lpstr>POR</vt:lpstr>
      <vt:lpstr>PNM</vt:lpstr>
      <vt:lpstr>PPL</vt:lpstr>
      <vt:lpstr>PEG</vt:lpstr>
      <vt:lpstr>SRE</vt:lpstr>
      <vt:lpstr>SO</vt:lpstr>
      <vt:lpstr>VVC</vt:lpstr>
      <vt:lpstr>WEC</vt:lpstr>
      <vt:lpstr>XEL</vt:lpstr>
      <vt:lpstr>SPSCO (2)</vt:lpstr>
      <vt:lpstr>SWEPCO</vt:lpstr>
      <vt:lpstr>SWEPCO (2)</vt:lpstr>
      <vt:lpstr>AEE!Clear_Data</vt:lpstr>
      <vt:lpstr>AEP!Clear_Data</vt:lpstr>
      <vt:lpstr>AES!Clear_Data</vt:lpstr>
      <vt:lpstr>AGR!Clear_Data</vt:lpstr>
      <vt:lpstr>APC!Clear_Data</vt:lpstr>
      <vt:lpstr>AVA!Clear_Data</vt:lpstr>
      <vt:lpstr>'AVA (2)'!Clear_Data</vt:lpstr>
      <vt:lpstr>BGE!Clear_Data</vt:lpstr>
      <vt:lpstr>BKH!Clear_Data</vt:lpstr>
      <vt:lpstr>CMS!Clear_Data</vt:lpstr>
      <vt:lpstr>CNP!Clear_Data</vt:lpstr>
      <vt:lpstr>'CNP (2)'!Clear_Data</vt:lpstr>
      <vt:lpstr>D!Clear_Data</vt:lpstr>
      <vt:lpstr>DESC!Clear_Data</vt:lpstr>
      <vt:lpstr>DPL!Clear_Data</vt:lpstr>
      <vt:lpstr>DTE!Clear_Data</vt:lpstr>
      <vt:lpstr>DUK!Clear_Data</vt:lpstr>
      <vt:lpstr>ED!Clear_Data</vt:lpstr>
      <vt:lpstr>EIX!Clear_Data</vt:lpstr>
      <vt:lpstr>ES!Clear_Data</vt:lpstr>
      <vt:lpstr>'ES (2)'!Clear_Data</vt:lpstr>
      <vt:lpstr>ETR!Clear_Data</vt:lpstr>
      <vt:lpstr>EVRG!Clear_Data</vt:lpstr>
      <vt:lpstr>EXC!Clear_Data</vt:lpstr>
      <vt:lpstr>FE!Clear_Data</vt:lpstr>
      <vt:lpstr>FOR!Clear_Data</vt:lpstr>
      <vt:lpstr>FPL!Clear_Data</vt:lpstr>
      <vt:lpstr>Gulf!Clear_Data</vt:lpstr>
      <vt:lpstr>HE!Clear_Data</vt:lpstr>
      <vt:lpstr>IDA!Clear_Data</vt:lpstr>
      <vt:lpstr>'IDA (2)'!Clear_Data</vt:lpstr>
      <vt:lpstr>LNT!Clear_Data</vt:lpstr>
      <vt:lpstr>MDU!Clear_Data</vt:lpstr>
      <vt:lpstr>MGEE!Clear_Data</vt:lpstr>
      <vt:lpstr>'MGEE (2)'!Clear_Data</vt:lpstr>
      <vt:lpstr>NEE!Clear_Data</vt:lpstr>
      <vt:lpstr>NWE!Clear_Data</vt:lpstr>
      <vt:lpstr>OGE!Clear_Data</vt:lpstr>
      <vt:lpstr>OTTR!Clear_Data</vt:lpstr>
      <vt:lpstr>PacificCorp!Clear_Data</vt:lpstr>
      <vt:lpstr>PCG!Clear_Data</vt:lpstr>
      <vt:lpstr>PEG!Clear_Data</vt:lpstr>
      <vt:lpstr>'Pepco (2)'!Clear_Data</vt:lpstr>
      <vt:lpstr>PNM!Clear_Data</vt:lpstr>
      <vt:lpstr>PNW!Clear_Data</vt:lpstr>
      <vt:lpstr>POR!Clear_Data</vt:lpstr>
      <vt:lpstr>PPL!Clear_Data</vt:lpstr>
      <vt:lpstr>PSE!Clear_Data</vt:lpstr>
      <vt:lpstr>SO!Clear_Data</vt:lpstr>
      <vt:lpstr>'SPSCO (2)'!Clear_Data</vt:lpstr>
      <vt:lpstr>SRE!Clear_Data</vt:lpstr>
      <vt:lpstr>SWEPCO!Clear_Data</vt:lpstr>
      <vt:lpstr>'SWEPCO (2)'!Clear_Data</vt:lpstr>
      <vt:lpstr>SWEPCO1!Clear_Data</vt:lpstr>
      <vt:lpstr>VVC!Clear_Data</vt:lpstr>
      <vt:lpstr>WEC!Clear_Data</vt:lpstr>
      <vt:lpstr>XEL!Clear_Data</vt:lpstr>
      <vt:lpstr>Clear_Data</vt:lpstr>
      <vt:lpstr>AEE!Company_Name</vt:lpstr>
      <vt:lpstr>AEP!Company_Name</vt:lpstr>
      <vt:lpstr>AES!Company_Name</vt:lpstr>
      <vt:lpstr>AGR!Company_Name</vt:lpstr>
      <vt:lpstr>APC!Company_Name</vt:lpstr>
      <vt:lpstr>AVA!Company_Name</vt:lpstr>
      <vt:lpstr>'AVA (2)'!Company_Name</vt:lpstr>
      <vt:lpstr>BGE!Company_Name</vt:lpstr>
      <vt:lpstr>BKH!Company_Name</vt:lpstr>
      <vt:lpstr>CMS!Company_Name</vt:lpstr>
      <vt:lpstr>CNP!Company_Name</vt:lpstr>
      <vt:lpstr>'CNP (2)'!Company_Name</vt:lpstr>
      <vt:lpstr>D!Company_Name</vt:lpstr>
      <vt:lpstr>DESC!Company_Name</vt:lpstr>
      <vt:lpstr>DPL!Company_Name</vt:lpstr>
      <vt:lpstr>DTE!Company_Name</vt:lpstr>
      <vt:lpstr>DUK!Company_Name</vt:lpstr>
      <vt:lpstr>ED!Company_Name</vt:lpstr>
      <vt:lpstr>EIX!Company_Name</vt:lpstr>
      <vt:lpstr>ES!Company_Name</vt:lpstr>
      <vt:lpstr>'ES (2)'!Company_Name</vt:lpstr>
      <vt:lpstr>ETR!Company_Name</vt:lpstr>
      <vt:lpstr>EVRG!Company_Name</vt:lpstr>
      <vt:lpstr>EXC!Company_Name</vt:lpstr>
      <vt:lpstr>FE!Company_Name</vt:lpstr>
      <vt:lpstr>FOR!Company_Name</vt:lpstr>
      <vt:lpstr>FPL!Company_Name</vt:lpstr>
      <vt:lpstr>Gulf!Company_Name</vt:lpstr>
      <vt:lpstr>HE!Company_Name</vt:lpstr>
      <vt:lpstr>IDA!Company_Name</vt:lpstr>
      <vt:lpstr>'IDA (2)'!Company_Name</vt:lpstr>
      <vt:lpstr>LNT!Company_Name</vt:lpstr>
      <vt:lpstr>MDU!Company_Name</vt:lpstr>
      <vt:lpstr>MGEE!Company_Name</vt:lpstr>
      <vt:lpstr>'MGEE (2)'!Company_Name</vt:lpstr>
      <vt:lpstr>NEE!Company_Name</vt:lpstr>
      <vt:lpstr>NWE!Company_Name</vt:lpstr>
      <vt:lpstr>OGE!Company_Name</vt:lpstr>
      <vt:lpstr>OTTR!Company_Name</vt:lpstr>
      <vt:lpstr>PacificCorp!Company_Name</vt:lpstr>
      <vt:lpstr>PCG!Company_Name</vt:lpstr>
      <vt:lpstr>PEG!Company_Name</vt:lpstr>
      <vt:lpstr>'Pepco (2)'!Company_Name</vt:lpstr>
      <vt:lpstr>PNM!Company_Name</vt:lpstr>
      <vt:lpstr>PNW!Company_Name</vt:lpstr>
      <vt:lpstr>POR!Company_Name</vt:lpstr>
      <vt:lpstr>PPL!Company_Name</vt:lpstr>
      <vt:lpstr>PSE!Company_Name</vt:lpstr>
      <vt:lpstr>SO!Company_Name</vt:lpstr>
      <vt:lpstr>'SPSCO (2)'!Company_Name</vt:lpstr>
      <vt:lpstr>SRE!Company_Name</vt:lpstr>
      <vt:lpstr>SWEPCO!Company_Name</vt:lpstr>
      <vt:lpstr>'SWEPCO (2)'!Company_Name</vt:lpstr>
      <vt:lpstr>SWEPCO1!Company_Name</vt:lpstr>
      <vt:lpstr>VVC!Company_Name</vt:lpstr>
      <vt:lpstr>WEC!Company_Name</vt:lpstr>
      <vt:lpstr>XEL!Company_Name</vt:lpstr>
      <vt:lpstr>Company_Name</vt:lpstr>
      <vt:lpstr>AEE!CompanyName</vt:lpstr>
      <vt:lpstr>AEP!CompanyName</vt:lpstr>
      <vt:lpstr>AES!CompanyName</vt:lpstr>
      <vt:lpstr>AGR!CompanyName</vt:lpstr>
      <vt:lpstr>APC!CompanyName</vt:lpstr>
      <vt:lpstr>AVA!CompanyName</vt:lpstr>
      <vt:lpstr>'AVA (2)'!CompanyName</vt:lpstr>
      <vt:lpstr>BGE!CompanyName</vt:lpstr>
      <vt:lpstr>BKH!CompanyName</vt:lpstr>
      <vt:lpstr>CMS!CompanyName</vt:lpstr>
      <vt:lpstr>CNP!CompanyName</vt:lpstr>
      <vt:lpstr>'CNP (2)'!CompanyName</vt:lpstr>
      <vt:lpstr>D!CompanyName</vt:lpstr>
      <vt:lpstr>DESC!CompanyName</vt:lpstr>
      <vt:lpstr>DPL!CompanyName</vt:lpstr>
      <vt:lpstr>DTE!CompanyName</vt:lpstr>
      <vt:lpstr>DUK!CompanyName</vt:lpstr>
      <vt:lpstr>ED!CompanyName</vt:lpstr>
      <vt:lpstr>EIX!CompanyName</vt:lpstr>
      <vt:lpstr>ES!CompanyName</vt:lpstr>
      <vt:lpstr>'ES (2)'!CompanyName</vt:lpstr>
      <vt:lpstr>ETR!CompanyName</vt:lpstr>
      <vt:lpstr>EVRG!CompanyName</vt:lpstr>
      <vt:lpstr>EXC!CompanyName</vt:lpstr>
      <vt:lpstr>FE!CompanyName</vt:lpstr>
      <vt:lpstr>FOR!CompanyName</vt:lpstr>
      <vt:lpstr>FPL!CompanyName</vt:lpstr>
      <vt:lpstr>Gulf!CompanyName</vt:lpstr>
      <vt:lpstr>HE!CompanyName</vt:lpstr>
      <vt:lpstr>IDA!CompanyName</vt:lpstr>
      <vt:lpstr>'IDA (2)'!CompanyName</vt:lpstr>
      <vt:lpstr>LNT!CompanyName</vt:lpstr>
      <vt:lpstr>MDU!CompanyName</vt:lpstr>
      <vt:lpstr>MGEE!CompanyName</vt:lpstr>
      <vt:lpstr>'MGEE (2)'!CompanyName</vt:lpstr>
      <vt:lpstr>NEE!CompanyName</vt:lpstr>
      <vt:lpstr>NWE!CompanyName</vt:lpstr>
      <vt:lpstr>OGE!CompanyName</vt:lpstr>
      <vt:lpstr>OTTR!CompanyName</vt:lpstr>
      <vt:lpstr>PacificCorp!CompanyName</vt:lpstr>
      <vt:lpstr>PCG!CompanyName</vt:lpstr>
      <vt:lpstr>PEG!CompanyName</vt:lpstr>
      <vt:lpstr>'Pepco (2)'!CompanyName</vt:lpstr>
      <vt:lpstr>PNM!CompanyName</vt:lpstr>
      <vt:lpstr>PNW!CompanyName</vt:lpstr>
      <vt:lpstr>POR!CompanyName</vt:lpstr>
      <vt:lpstr>PPL!CompanyName</vt:lpstr>
      <vt:lpstr>PSE!CompanyName</vt:lpstr>
      <vt:lpstr>SO!CompanyName</vt:lpstr>
      <vt:lpstr>'SPSCO (2)'!CompanyName</vt:lpstr>
      <vt:lpstr>SRE!CompanyName</vt:lpstr>
      <vt:lpstr>SWEPCO!CompanyName</vt:lpstr>
      <vt:lpstr>'SWEPCO (2)'!CompanyName</vt:lpstr>
      <vt:lpstr>SWEPCO1!CompanyName</vt:lpstr>
      <vt:lpstr>VVC!CompanyName</vt:lpstr>
      <vt:lpstr>WEC!CompanyName</vt:lpstr>
      <vt:lpstr>XEL!CompanyName</vt:lpstr>
      <vt:lpstr>CompanyName</vt:lpstr>
      <vt:lpstr>AEE!Copy1</vt:lpstr>
      <vt:lpstr>AEP!Copy1</vt:lpstr>
      <vt:lpstr>AES!Copy1</vt:lpstr>
      <vt:lpstr>AGR!Copy1</vt:lpstr>
      <vt:lpstr>APC!Copy1</vt:lpstr>
      <vt:lpstr>AVA!Copy1</vt:lpstr>
      <vt:lpstr>'AVA (2)'!Copy1</vt:lpstr>
      <vt:lpstr>BGE!Copy1</vt:lpstr>
      <vt:lpstr>BKH!Copy1</vt:lpstr>
      <vt:lpstr>CMS!Copy1</vt:lpstr>
      <vt:lpstr>CNP!Copy1</vt:lpstr>
      <vt:lpstr>'CNP (2)'!Copy1</vt:lpstr>
      <vt:lpstr>D!Copy1</vt:lpstr>
      <vt:lpstr>DESC!Copy1</vt:lpstr>
      <vt:lpstr>DPL!Copy1</vt:lpstr>
      <vt:lpstr>DTE!Copy1</vt:lpstr>
      <vt:lpstr>DUK!Copy1</vt:lpstr>
      <vt:lpstr>ED!Copy1</vt:lpstr>
      <vt:lpstr>EIX!Copy1</vt:lpstr>
      <vt:lpstr>ES!Copy1</vt:lpstr>
      <vt:lpstr>'ES (2)'!Copy1</vt:lpstr>
      <vt:lpstr>ETR!Copy1</vt:lpstr>
      <vt:lpstr>EVRG!Copy1</vt:lpstr>
      <vt:lpstr>EXC!Copy1</vt:lpstr>
      <vt:lpstr>FE!Copy1</vt:lpstr>
      <vt:lpstr>FOR!Copy1</vt:lpstr>
      <vt:lpstr>FPL!Copy1</vt:lpstr>
      <vt:lpstr>Gulf!Copy1</vt:lpstr>
      <vt:lpstr>HE!Copy1</vt:lpstr>
      <vt:lpstr>IDA!Copy1</vt:lpstr>
      <vt:lpstr>'IDA (2)'!Copy1</vt:lpstr>
      <vt:lpstr>LNT!Copy1</vt:lpstr>
      <vt:lpstr>MDU!Copy1</vt:lpstr>
      <vt:lpstr>MGEE!Copy1</vt:lpstr>
      <vt:lpstr>'MGEE (2)'!Copy1</vt:lpstr>
      <vt:lpstr>NEE!Copy1</vt:lpstr>
      <vt:lpstr>NWE!Copy1</vt:lpstr>
      <vt:lpstr>OGE!Copy1</vt:lpstr>
      <vt:lpstr>OTTR!Copy1</vt:lpstr>
      <vt:lpstr>PacificCorp!Copy1</vt:lpstr>
      <vt:lpstr>PCG!Copy1</vt:lpstr>
      <vt:lpstr>PEG!Copy1</vt:lpstr>
      <vt:lpstr>'Pepco (2)'!Copy1</vt:lpstr>
      <vt:lpstr>PNM!Copy1</vt:lpstr>
      <vt:lpstr>PNW!Copy1</vt:lpstr>
      <vt:lpstr>POR!Copy1</vt:lpstr>
      <vt:lpstr>PPL!Copy1</vt:lpstr>
      <vt:lpstr>PSE!Copy1</vt:lpstr>
      <vt:lpstr>SO!Copy1</vt:lpstr>
      <vt:lpstr>'SPSCO (2)'!Copy1</vt:lpstr>
      <vt:lpstr>SRE!Copy1</vt:lpstr>
      <vt:lpstr>SWEPCO!Copy1</vt:lpstr>
      <vt:lpstr>'SWEPCO (2)'!Copy1</vt:lpstr>
      <vt:lpstr>SWEPCO1!Copy1</vt:lpstr>
      <vt:lpstr>VVC!Copy1</vt:lpstr>
      <vt:lpstr>WEC!Copy1</vt:lpstr>
      <vt:lpstr>XEL!Copy1</vt:lpstr>
      <vt:lpstr>Copy1</vt:lpstr>
      <vt:lpstr>AEE!Copy4</vt:lpstr>
      <vt:lpstr>AEP!Copy4</vt:lpstr>
      <vt:lpstr>AES!Copy4</vt:lpstr>
      <vt:lpstr>AGR!Copy4</vt:lpstr>
      <vt:lpstr>APC!Copy4</vt:lpstr>
      <vt:lpstr>AVA!Copy4</vt:lpstr>
      <vt:lpstr>'AVA (2)'!Copy4</vt:lpstr>
      <vt:lpstr>BGE!Copy4</vt:lpstr>
      <vt:lpstr>BKH!Copy4</vt:lpstr>
      <vt:lpstr>CMS!Copy4</vt:lpstr>
      <vt:lpstr>CNP!Copy4</vt:lpstr>
      <vt:lpstr>'CNP (2)'!Copy4</vt:lpstr>
      <vt:lpstr>D!Copy4</vt:lpstr>
      <vt:lpstr>DESC!Copy4</vt:lpstr>
      <vt:lpstr>DPL!Copy4</vt:lpstr>
      <vt:lpstr>DTE!Copy4</vt:lpstr>
      <vt:lpstr>DUK!Copy4</vt:lpstr>
      <vt:lpstr>ED!Copy4</vt:lpstr>
      <vt:lpstr>EIX!Copy4</vt:lpstr>
      <vt:lpstr>ES!Copy4</vt:lpstr>
      <vt:lpstr>'ES (2)'!Copy4</vt:lpstr>
      <vt:lpstr>ETR!Copy4</vt:lpstr>
      <vt:lpstr>EVRG!Copy4</vt:lpstr>
      <vt:lpstr>EXC!Copy4</vt:lpstr>
      <vt:lpstr>FE!Copy4</vt:lpstr>
      <vt:lpstr>FOR!Copy4</vt:lpstr>
      <vt:lpstr>FPL!Copy4</vt:lpstr>
      <vt:lpstr>Gulf!Copy4</vt:lpstr>
      <vt:lpstr>HE!Copy4</vt:lpstr>
      <vt:lpstr>IDA!Copy4</vt:lpstr>
      <vt:lpstr>'IDA (2)'!Copy4</vt:lpstr>
      <vt:lpstr>LNT!Copy4</vt:lpstr>
      <vt:lpstr>MDU!Copy4</vt:lpstr>
      <vt:lpstr>MGEE!Copy4</vt:lpstr>
      <vt:lpstr>'MGEE (2)'!Copy4</vt:lpstr>
      <vt:lpstr>NEE!Copy4</vt:lpstr>
      <vt:lpstr>NWE!Copy4</vt:lpstr>
      <vt:lpstr>OGE!Copy4</vt:lpstr>
      <vt:lpstr>OTTR!Copy4</vt:lpstr>
      <vt:lpstr>PacificCorp!Copy4</vt:lpstr>
      <vt:lpstr>PCG!Copy4</vt:lpstr>
      <vt:lpstr>PEG!Copy4</vt:lpstr>
      <vt:lpstr>'Pepco (2)'!Copy4</vt:lpstr>
      <vt:lpstr>PNM!Copy4</vt:lpstr>
      <vt:lpstr>PNW!Copy4</vt:lpstr>
      <vt:lpstr>POR!Copy4</vt:lpstr>
      <vt:lpstr>PPL!Copy4</vt:lpstr>
      <vt:lpstr>PSE!Copy4</vt:lpstr>
      <vt:lpstr>SO!Copy4</vt:lpstr>
      <vt:lpstr>'SPSCO (2)'!Copy4</vt:lpstr>
      <vt:lpstr>SRE!Copy4</vt:lpstr>
      <vt:lpstr>SWEPCO!Copy4</vt:lpstr>
      <vt:lpstr>'SWEPCO (2)'!Copy4</vt:lpstr>
      <vt:lpstr>SWEPCO1!Copy4</vt:lpstr>
      <vt:lpstr>VVC!Copy4</vt:lpstr>
      <vt:lpstr>WEC!Copy4</vt:lpstr>
      <vt:lpstr>XEL!Copy4</vt:lpstr>
      <vt:lpstr>Copy4</vt:lpstr>
      <vt:lpstr>AEE!Count_1</vt:lpstr>
      <vt:lpstr>AEP!Count_1</vt:lpstr>
      <vt:lpstr>AES!Count_1</vt:lpstr>
      <vt:lpstr>AGR!Count_1</vt:lpstr>
      <vt:lpstr>APC!Count_1</vt:lpstr>
      <vt:lpstr>AVA!Count_1</vt:lpstr>
      <vt:lpstr>'AVA (2)'!Count_1</vt:lpstr>
      <vt:lpstr>BGE!Count_1</vt:lpstr>
      <vt:lpstr>BKH!Count_1</vt:lpstr>
      <vt:lpstr>CMS!Count_1</vt:lpstr>
      <vt:lpstr>CNP!Count_1</vt:lpstr>
      <vt:lpstr>'CNP (2)'!Count_1</vt:lpstr>
      <vt:lpstr>D!Count_1</vt:lpstr>
      <vt:lpstr>DESC!Count_1</vt:lpstr>
      <vt:lpstr>DPL!Count_1</vt:lpstr>
      <vt:lpstr>DTE!Count_1</vt:lpstr>
      <vt:lpstr>DUK!Count_1</vt:lpstr>
      <vt:lpstr>ED!Count_1</vt:lpstr>
      <vt:lpstr>EIX!Count_1</vt:lpstr>
      <vt:lpstr>ES!Count_1</vt:lpstr>
      <vt:lpstr>'ES (2)'!Count_1</vt:lpstr>
      <vt:lpstr>ETR!Count_1</vt:lpstr>
      <vt:lpstr>EVRG!Count_1</vt:lpstr>
      <vt:lpstr>EXC!Count_1</vt:lpstr>
      <vt:lpstr>FE!Count_1</vt:lpstr>
      <vt:lpstr>FOR!Count_1</vt:lpstr>
      <vt:lpstr>FPL!Count_1</vt:lpstr>
      <vt:lpstr>Gulf!Count_1</vt:lpstr>
      <vt:lpstr>HE!Count_1</vt:lpstr>
      <vt:lpstr>IDA!Count_1</vt:lpstr>
      <vt:lpstr>'IDA (2)'!Count_1</vt:lpstr>
      <vt:lpstr>LNT!Count_1</vt:lpstr>
      <vt:lpstr>MDU!Count_1</vt:lpstr>
      <vt:lpstr>MGEE!Count_1</vt:lpstr>
      <vt:lpstr>'MGEE (2)'!Count_1</vt:lpstr>
      <vt:lpstr>NEE!Count_1</vt:lpstr>
      <vt:lpstr>NWE!Count_1</vt:lpstr>
      <vt:lpstr>OGE!Count_1</vt:lpstr>
      <vt:lpstr>OTTR!Count_1</vt:lpstr>
      <vt:lpstr>PacificCorp!Count_1</vt:lpstr>
      <vt:lpstr>PCG!Count_1</vt:lpstr>
      <vt:lpstr>PEG!Count_1</vt:lpstr>
      <vt:lpstr>'Pepco (2)'!Count_1</vt:lpstr>
      <vt:lpstr>PNM!Count_1</vt:lpstr>
      <vt:lpstr>PNW!Count_1</vt:lpstr>
      <vt:lpstr>POR!Count_1</vt:lpstr>
      <vt:lpstr>PPL!Count_1</vt:lpstr>
      <vt:lpstr>PSE!Count_1</vt:lpstr>
      <vt:lpstr>SO!Count_1</vt:lpstr>
      <vt:lpstr>'SPSCO (2)'!Count_1</vt:lpstr>
      <vt:lpstr>SRE!Count_1</vt:lpstr>
      <vt:lpstr>SWEPCO!Count_1</vt:lpstr>
      <vt:lpstr>'SWEPCO (2)'!Count_1</vt:lpstr>
      <vt:lpstr>SWEPCO1!Count_1</vt:lpstr>
      <vt:lpstr>VVC!Count_1</vt:lpstr>
      <vt:lpstr>WEC!Count_1</vt:lpstr>
      <vt:lpstr>XEL!Count_1</vt:lpstr>
      <vt:lpstr>Count_1</vt:lpstr>
      <vt:lpstr>AEE!Paste4</vt:lpstr>
      <vt:lpstr>AEP!Paste4</vt:lpstr>
      <vt:lpstr>AES!Paste4</vt:lpstr>
      <vt:lpstr>AGR!Paste4</vt:lpstr>
      <vt:lpstr>APC!Paste4</vt:lpstr>
      <vt:lpstr>AVA!Paste4</vt:lpstr>
      <vt:lpstr>'AVA (2)'!Paste4</vt:lpstr>
      <vt:lpstr>BGE!Paste4</vt:lpstr>
      <vt:lpstr>BKH!Paste4</vt:lpstr>
      <vt:lpstr>CMS!Paste4</vt:lpstr>
      <vt:lpstr>CNP!Paste4</vt:lpstr>
      <vt:lpstr>'CNP (2)'!Paste4</vt:lpstr>
      <vt:lpstr>D!Paste4</vt:lpstr>
      <vt:lpstr>DESC!Paste4</vt:lpstr>
      <vt:lpstr>DPL!Paste4</vt:lpstr>
      <vt:lpstr>DTE!Paste4</vt:lpstr>
      <vt:lpstr>DUK!Paste4</vt:lpstr>
      <vt:lpstr>ED!Paste4</vt:lpstr>
      <vt:lpstr>EIX!Paste4</vt:lpstr>
      <vt:lpstr>ES!Paste4</vt:lpstr>
      <vt:lpstr>'ES (2)'!Paste4</vt:lpstr>
      <vt:lpstr>ETR!Paste4</vt:lpstr>
      <vt:lpstr>EVRG!Paste4</vt:lpstr>
      <vt:lpstr>EXC!Paste4</vt:lpstr>
      <vt:lpstr>FE!Paste4</vt:lpstr>
      <vt:lpstr>FOR!Paste4</vt:lpstr>
      <vt:lpstr>FPL!Paste4</vt:lpstr>
      <vt:lpstr>Gulf!Paste4</vt:lpstr>
      <vt:lpstr>HE!Paste4</vt:lpstr>
      <vt:lpstr>IDA!Paste4</vt:lpstr>
      <vt:lpstr>'IDA (2)'!Paste4</vt:lpstr>
      <vt:lpstr>LNT!Paste4</vt:lpstr>
      <vt:lpstr>MDU!Paste4</vt:lpstr>
      <vt:lpstr>MGEE!Paste4</vt:lpstr>
      <vt:lpstr>'MGEE (2)'!Paste4</vt:lpstr>
      <vt:lpstr>NEE!Paste4</vt:lpstr>
      <vt:lpstr>NWE!Paste4</vt:lpstr>
      <vt:lpstr>OGE!Paste4</vt:lpstr>
      <vt:lpstr>OTTR!Paste4</vt:lpstr>
      <vt:lpstr>PacificCorp!Paste4</vt:lpstr>
      <vt:lpstr>PCG!Paste4</vt:lpstr>
      <vt:lpstr>PEG!Paste4</vt:lpstr>
      <vt:lpstr>'Pepco (2)'!Paste4</vt:lpstr>
      <vt:lpstr>PNM!Paste4</vt:lpstr>
      <vt:lpstr>PNW!Paste4</vt:lpstr>
      <vt:lpstr>POR!Paste4</vt:lpstr>
      <vt:lpstr>PPL!Paste4</vt:lpstr>
      <vt:lpstr>PSE!Paste4</vt:lpstr>
      <vt:lpstr>SO!Paste4</vt:lpstr>
      <vt:lpstr>'SPSCO (2)'!Paste4</vt:lpstr>
      <vt:lpstr>SRE!Paste4</vt:lpstr>
      <vt:lpstr>SWEPCO!Paste4</vt:lpstr>
      <vt:lpstr>'SWEPCO (2)'!Paste4</vt:lpstr>
      <vt:lpstr>SWEPCO1!Paste4</vt:lpstr>
      <vt:lpstr>VVC!Paste4</vt:lpstr>
      <vt:lpstr>WEC!Paste4</vt:lpstr>
      <vt:lpstr>XEL!Paste4</vt:lpstr>
      <vt:lpstr>Paste4</vt:lpstr>
      <vt:lpstr>AEE!Print_Area</vt:lpstr>
      <vt:lpstr>AEP!Print_Area</vt:lpstr>
      <vt:lpstr>AES!Print_Area</vt:lpstr>
      <vt:lpstr>AGR!Print_Area</vt:lpstr>
      <vt:lpstr>ALE!Print_Area</vt:lpstr>
      <vt:lpstr>APC!Print_Area</vt:lpstr>
      <vt:lpstr>AVA!Print_Area</vt:lpstr>
      <vt:lpstr>'AVA (2)'!Print_Area</vt:lpstr>
      <vt:lpstr>BGE!Print_Area</vt:lpstr>
      <vt:lpstr>BKH!Print_Area</vt:lpstr>
      <vt:lpstr>CMS!Print_Area</vt:lpstr>
      <vt:lpstr>CNP!Print_Area</vt:lpstr>
      <vt:lpstr>'CNP (2)'!Print_Area</vt:lpstr>
      <vt:lpstr>D!Print_Area</vt:lpstr>
      <vt:lpstr>DESC!Print_Area</vt:lpstr>
      <vt:lpstr>DPL!Print_Area</vt:lpstr>
      <vt:lpstr>DTE!Print_Area</vt:lpstr>
      <vt:lpstr>DUK!Print_Area</vt:lpstr>
      <vt:lpstr>ED!Print_Area</vt:lpstr>
      <vt:lpstr>EIX!Print_Area</vt:lpstr>
      <vt:lpstr>ES!Print_Area</vt:lpstr>
      <vt:lpstr>'ES (2)'!Print_Area</vt:lpstr>
      <vt:lpstr>ETR!Print_Area</vt:lpstr>
      <vt:lpstr>EVRG!Print_Area</vt:lpstr>
      <vt:lpstr>EXC!Print_Area</vt:lpstr>
      <vt:lpstr>FE!Print_Area</vt:lpstr>
      <vt:lpstr>FOR!Print_Area</vt:lpstr>
      <vt:lpstr>FPL!Print_Area</vt:lpstr>
      <vt:lpstr>Gulf!Print_Area</vt:lpstr>
      <vt:lpstr>HE!Print_Area</vt:lpstr>
      <vt:lpstr>IDA!Print_Area</vt:lpstr>
      <vt:lpstr>'IDA (2)'!Print_Area</vt:lpstr>
      <vt:lpstr>LNT!Print_Area</vt:lpstr>
      <vt:lpstr>MDU!Print_Area</vt:lpstr>
      <vt:lpstr>MGEE!Print_Area</vt:lpstr>
      <vt:lpstr>'MGEE (2)'!Print_Area</vt:lpstr>
      <vt:lpstr>NEE!Print_Area</vt:lpstr>
      <vt:lpstr>NWE!Print_Area</vt:lpstr>
      <vt:lpstr>OGE!Print_Area</vt:lpstr>
      <vt:lpstr>OTTR!Print_Area</vt:lpstr>
      <vt:lpstr>PacificCorp!Print_Area</vt:lpstr>
      <vt:lpstr>PCG!Print_Area</vt:lpstr>
      <vt:lpstr>PEG!Print_Area</vt:lpstr>
      <vt:lpstr>'Pepco (2)'!Print_Area</vt:lpstr>
      <vt:lpstr>PNM!Print_Area</vt:lpstr>
      <vt:lpstr>PNW!Print_Area</vt:lpstr>
      <vt:lpstr>POR!Print_Area</vt:lpstr>
      <vt:lpstr>PPL!Print_Area</vt:lpstr>
      <vt:lpstr>PSE!Print_Area</vt:lpstr>
      <vt:lpstr>SO!Print_Area</vt:lpstr>
      <vt:lpstr>'SPSCO (2)'!Print_Area</vt:lpstr>
      <vt:lpstr>SRE!Print_Area</vt:lpstr>
      <vt:lpstr>SWEPCO!Print_Area</vt:lpstr>
      <vt:lpstr>'SWEPCO (2)'!Print_Area</vt:lpstr>
      <vt:lpstr>SWEPCO1!Print_Area</vt:lpstr>
      <vt:lpstr>VVC!Print_Area</vt:lpstr>
      <vt:lpstr>WEC!Print_Area</vt:lpstr>
      <vt:lpstr>XEL!Print_Area</vt:lpstr>
      <vt:lpstr>'EUs (2)'!Print_Titles</vt:lpstr>
    </vt:vector>
  </TitlesOfParts>
  <Company>SNL Financial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SNL Financial</dc:creator>
  <cp:lastModifiedBy>J. Randall Woolridge</cp:lastModifiedBy>
  <cp:lastPrinted>2017-05-22T14:55:01Z</cp:lastPrinted>
  <dcterms:created xsi:type="dcterms:W3CDTF">2009-09-04T05:04:54Z</dcterms:created>
  <dcterms:modified xsi:type="dcterms:W3CDTF">2022-05-31T15:03:47Z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{06C9B65D-F598-4BD6-8F77-0D60512AB81B}</vt:lpwstr>
  </property>
  <property fmtid="{D5CDD505-2E9C-101B-9397-08002B2CF9AE}" pid="3" name="snltemplateid">
    <vt:r8>2000993281</vt:r8>
  </property>
  <property fmtid="{D5CDD505-2E9C-101B-9397-08002B2CF9AE}" pid="4" name="KeyFile">
    <vt:r8>2000993281</vt:r8>
  </property>
  <property fmtid="{D5CDD505-2E9C-101B-9397-08002B2CF9AE}" pid="5" name="=fdsSearchOrder">
    <vt:i4>0</vt:i4>
  </property>
  <property fmtid="{D5CDD505-2E9C-101B-9397-08002B2CF9AE}" pid="6" name="ContentTypeId">
    <vt:lpwstr>0x0101006E56B4D1795A2E4DB2F0B01679ED314A00A0C5B27E5DFE5A42B5D94F605CB10C32</vt:lpwstr>
  </property>
  <property fmtid="{D5CDD505-2E9C-101B-9397-08002B2CF9AE}" pid="7" name="_docset_NoMedatataSyncRequired">
    <vt:lpwstr>False</vt:lpwstr>
  </property>
  <property fmtid="{D5CDD505-2E9C-101B-9397-08002B2CF9AE}" pid="8" name="IsEFSEC">
    <vt:bool>false</vt:bool>
  </property>
</Properties>
</file>