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17 CASES\1706 Puget Sound\GAW Work\CCOSS\"/>
    </mc:Choice>
  </mc:AlternateContent>
  <bookViews>
    <workbookView xWindow="0" yWindow="0" windowWidth="15360" windowHeight="7455"/>
  </bookViews>
  <sheets>
    <sheet name="Summary" sheetId="8" r:id="rId1"/>
    <sheet name="Rate Base" sheetId="2" r:id="rId2"/>
    <sheet name="Expenses" sheetId="3" r:id="rId3"/>
    <sheet name="Labor" sheetId="4" r:id="rId4"/>
    <sheet name="Revenue" sheetId="5" r:id="rId5"/>
    <sheet name="Alloc Amt" sheetId="6" r:id="rId6"/>
    <sheet name="Alloc Pct" sheetId="7" r:id="rId7"/>
  </sheets>
  <externalReferences>
    <externalReference r:id="rId8"/>
    <externalReference r:id="rId9"/>
  </externalReferences>
  <definedNames>
    <definedName name="Alloc">'Alloc Pct'!$B$7:$X$125</definedName>
    <definedName name="CASE">[1]INPUTS!$C$11</definedName>
    <definedName name="_xlnm.Print_Area" localSheetId="5">'Alloc Amt'!$B$1:$G$92</definedName>
    <definedName name="_xlnm.Print_Area" localSheetId="6">'Alloc Pct'!$B$3:$F$95</definedName>
    <definedName name="_xlnm.Print_Area" localSheetId="1">'Rate Base'!$A$36:$D$58</definedName>
    <definedName name="ROR">[2]INPUTS!$F$29</definedName>
  </definedNames>
  <calcPr calcId="152511" iterate="1" calcOnSave="0"/>
</workbook>
</file>

<file path=xl/calcChain.xml><?xml version="1.0" encoding="utf-8"?>
<calcChain xmlns="http://schemas.openxmlformats.org/spreadsheetml/2006/main">
  <c r="M61" i="8" l="1"/>
  <c r="L61" i="8"/>
  <c r="M47" i="8"/>
  <c r="L47" i="8"/>
  <c r="M8" i="8"/>
  <c r="L8" i="8"/>
  <c r="M49" i="5"/>
  <c r="L49" i="5"/>
  <c r="M45" i="5"/>
  <c r="L45" i="5"/>
  <c r="M43" i="5"/>
  <c r="L43" i="5"/>
  <c r="M42" i="5"/>
  <c r="L42" i="5"/>
  <c r="M40" i="5"/>
  <c r="L40" i="5"/>
  <c r="M34" i="5"/>
  <c r="L34" i="5"/>
  <c r="M29" i="5"/>
  <c r="L29" i="5"/>
  <c r="M28" i="5"/>
  <c r="L28" i="5"/>
  <c r="M27" i="5"/>
  <c r="L27" i="5"/>
  <c r="M26" i="5"/>
  <c r="L26" i="5"/>
  <c r="M25" i="5"/>
  <c r="L25" i="5"/>
  <c r="M24" i="5"/>
  <c r="L24" i="5"/>
  <c r="M23" i="5"/>
  <c r="L23" i="5"/>
  <c r="M22" i="5"/>
  <c r="L22" i="5"/>
  <c r="M21" i="5"/>
  <c r="L21" i="5"/>
  <c r="M20" i="5"/>
  <c r="L20" i="5"/>
  <c r="M13" i="5"/>
  <c r="L13" i="5"/>
  <c r="M28" i="4"/>
  <c r="M29" i="4" s="1"/>
  <c r="L28" i="4"/>
  <c r="L29" i="4" s="1"/>
  <c r="M145" i="3"/>
  <c r="L145" i="3"/>
  <c r="M144" i="3"/>
  <c r="L144" i="3"/>
  <c r="M101" i="3"/>
  <c r="L101" i="3"/>
  <c r="M73" i="3"/>
  <c r="L73" i="3"/>
  <c r="M71" i="3"/>
  <c r="L71" i="3"/>
  <c r="M70" i="3"/>
  <c r="L70" i="3"/>
  <c r="M64" i="3"/>
  <c r="L64" i="3"/>
  <c r="M63" i="3"/>
  <c r="L63" i="3"/>
  <c r="M62" i="3"/>
  <c r="L62" i="3"/>
  <c r="M61" i="3"/>
  <c r="L61" i="3"/>
  <c r="M53" i="3"/>
  <c r="L53" i="3"/>
  <c r="M52" i="3"/>
  <c r="L52" i="3"/>
  <c r="M19" i="3"/>
  <c r="L19" i="3"/>
  <c r="M18" i="3"/>
  <c r="L18" i="3"/>
  <c r="M16" i="3"/>
  <c r="L16" i="3"/>
  <c r="M15" i="3"/>
  <c r="L15" i="3"/>
  <c r="M143" i="2"/>
  <c r="L143" i="2"/>
  <c r="M141" i="2"/>
  <c r="L141" i="2"/>
  <c r="M116" i="2"/>
  <c r="L116" i="2"/>
  <c r="M115" i="2"/>
  <c r="L115" i="2"/>
  <c r="M114" i="2"/>
  <c r="L114" i="2"/>
  <c r="M113" i="2"/>
  <c r="L113" i="2"/>
  <c r="M112" i="2"/>
  <c r="L112" i="2"/>
  <c r="M111" i="2"/>
  <c r="L111" i="2"/>
  <c r="M109" i="2"/>
  <c r="L109" i="2"/>
  <c r="M108" i="2"/>
  <c r="L108" i="2"/>
  <c r="M106" i="2"/>
  <c r="L106" i="2"/>
  <c r="M104" i="2"/>
  <c r="L104" i="2"/>
  <c r="M103" i="2"/>
  <c r="L103" i="2"/>
  <c r="M102" i="2"/>
  <c r="L102" i="2"/>
  <c r="M100" i="2"/>
  <c r="L100" i="2"/>
  <c r="M98" i="2"/>
  <c r="L98" i="2"/>
  <c r="M56" i="2"/>
  <c r="L56" i="2"/>
  <c r="M55" i="2"/>
  <c r="L55" i="2"/>
  <c r="M54" i="2"/>
  <c r="L54" i="2"/>
  <c r="M53" i="2"/>
  <c r="L53" i="2"/>
  <c r="M52" i="2"/>
  <c r="L52" i="2"/>
  <c r="M51" i="2"/>
  <c r="L51" i="2"/>
  <c r="M50" i="2"/>
  <c r="L50" i="2"/>
  <c r="M49" i="2"/>
  <c r="L49" i="2"/>
  <c r="M48" i="2"/>
  <c r="L48" i="2"/>
  <c r="M46" i="2"/>
  <c r="L46" i="2"/>
  <c r="M44" i="2"/>
  <c r="L44" i="2"/>
  <c r="M43" i="2"/>
  <c r="L43" i="2"/>
  <c r="M42" i="2"/>
  <c r="L42" i="2"/>
  <c r="M41" i="2"/>
  <c r="L41" i="2"/>
  <c r="M40" i="2"/>
  <c r="L40" i="2"/>
  <c r="M39" i="2"/>
  <c r="L39" i="2"/>
  <c r="M38" i="2"/>
  <c r="L38" i="2"/>
  <c r="M37" i="2"/>
  <c r="L37" i="2"/>
  <c r="M33" i="2"/>
  <c r="L33" i="2"/>
  <c r="M32" i="2"/>
  <c r="L32" i="2"/>
  <c r="L125" i="7"/>
  <c r="K125" i="7"/>
  <c r="L124" i="7"/>
  <c r="K124" i="7"/>
  <c r="L123" i="7"/>
  <c r="K123" i="7"/>
  <c r="L122" i="7"/>
  <c r="K122" i="7"/>
  <c r="L121" i="7"/>
  <c r="K121" i="7"/>
  <c r="L120" i="7"/>
  <c r="K120" i="7"/>
  <c r="L119" i="7"/>
  <c r="K119" i="7"/>
  <c r="L118" i="7"/>
  <c r="K118" i="7"/>
  <c r="L117" i="7"/>
  <c r="K117" i="7"/>
  <c r="L116" i="7"/>
  <c r="K116" i="7"/>
  <c r="L115" i="7"/>
  <c r="K115" i="7"/>
  <c r="L114" i="7"/>
  <c r="K114" i="7"/>
  <c r="L113" i="7"/>
  <c r="K113" i="7"/>
  <c r="L112" i="7"/>
  <c r="K112" i="7"/>
  <c r="L111" i="7"/>
  <c r="K111" i="7"/>
  <c r="L110" i="7"/>
  <c r="K110" i="7"/>
  <c r="L109" i="7"/>
  <c r="K109" i="7"/>
  <c r="L108" i="7"/>
  <c r="K108" i="7"/>
  <c r="L107" i="7"/>
  <c r="K107" i="7"/>
  <c r="L106" i="7"/>
  <c r="K106" i="7"/>
  <c r="L105" i="7"/>
  <c r="K105" i="7"/>
  <c r="L104" i="7"/>
  <c r="K104" i="7"/>
  <c r="L103" i="7"/>
  <c r="K103" i="7"/>
  <c r="L102" i="7"/>
  <c r="K102" i="7"/>
  <c r="L101" i="7"/>
  <c r="K101" i="7"/>
  <c r="L100" i="7"/>
  <c r="K100" i="7"/>
  <c r="L99" i="7"/>
  <c r="K99" i="7"/>
  <c r="L98" i="7"/>
  <c r="K98" i="7"/>
  <c r="L97" i="7"/>
  <c r="K97" i="7"/>
  <c r="L96" i="7"/>
  <c r="K96" i="7"/>
  <c r="L95" i="7"/>
  <c r="K95" i="7"/>
  <c r="L94" i="7"/>
  <c r="K94" i="7"/>
  <c r="L92" i="7"/>
  <c r="K92" i="7"/>
  <c r="L91" i="7"/>
  <c r="K91" i="7"/>
  <c r="L87" i="7"/>
  <c r="K87" i="7"/>
  <c r="L78" i="7"/>
  <c r="K78" i="7"/>
  <c r="L72" i="7"/>
  <c r="K72" i="7"/>
  <c r="L67" i="7"/>
  <c r="K67" i="7"/>
  <c r="L66" i="7"/>
  <c r="K66" i="7"/>
  <c r="L60" i="7"/>
  <c r="K60" i="7"/>
  <c r="L59" i="7"/>
  <c r="K59" i="7"/>
  <c r="L58" i="7"/>
  <c r="K58" i="7"/>
  <c r="L57" i="7"/>
  <c r="K57" i="7"/>
  <c r="L56" i="7"/>
  <c r="K56" i="7"/>
  <c r="L55" i="7"/>
  <c r="K55" i="7"/>
  <c r="L54" i="7"/>
  <c r="K54" i="7"/>
  <c r="L53" i="7"/>
  <c r="K53" i="7"/>
  <c r="L52" i="7"/>
  <c r="K52" i="7"/>
  <c r="L51" i="7"/>
  <c r="K51" i="7"/>
  <c r="L50" i="7"/>
  <c r="K50" i="7"/>
  <c r="L49" i="7"/>
  <c r="K49" i="7"/>
  <c r="L48" i="7"/>
  <c r="K48" i="7"/>
  <c r="L47" i="7"/>
  <c r="K47" i="7"/>
  <c r="L46" i="7"/>
  <c r="K46" i="7"/>
  <c r="L45" i="7"/>
  <c r="K45" i="7"/>
  <c r="L44" i="7"/>
  <c r="K44" i="7"/>
  <c r="L43" i="7"/>
  <c r="K43" i="7"/>
  <c r="L42" i="7"/>
  <c r="K42" i="7"/>
  <c r="L41" i="7"/>
  <c r="K41" i="7"/>
  <c r="L40" i="7"/>
  <c r="K40" i="7"/>
  <c r="L39" i="7"/>
  <c r="K39" i="7"/>
  <c r="L38" i="7"/>
  <c r="K38" i="7"/>
  <c r="L37" i="7"/>
  <c r="K37" i="7"/>
  <c r="L36" i="7"/>
  <c r="K36" i="7"/>
  <c r="L35" i="7"/>
  <c r="K35" i="7"/>
  <c r="L34" i="7"/>
  <c r="K34" i="7"/>
  <c r="L33" i="7"/>
  <c r="K33" i="7"/>
  <c r="L32" i="7"/>
  <c r="K32" i="7"/>
  <c r="L31" i="7"/>
  <c r="K31" i="7"/>
  <c r="L30" i="7"/>
  <c r="K30" i="7"/>
  <c r="L29" i="7"/>
  <c r="K29" i="7"/>
  <c r="L28" i="7"/>
  <c r="K28" i="7"/>
  <c r="L27" i="7"/>
  <c r="K27" i="7"/>
  <c r="L26" i="7"/>
  <c r="K26" i="7"/>
  <c r="L25" i="7"/>
  <c r="K25" i="7"/>
  <c r="L24" i="7"/>
  <c r="K24" i="7"/>
  <c r="L23" i="7"/>
  <c r="K23" i="7"/>
  <c r="L22" i="7"/>
  <c r="K22" i="7"/>
  <c r="L21" i="7"/>
  <c r="K21" i="7"/>
  <c r="L20" i="7"/>
  <c r="K20" i="7"/>
  <c r="L19" i="7"/>
  <c r="K19" i="7"/>
  <c r="L18" i="7"/>
  <c r="K18" i="7"/>
  <c r="L17" i="7"/>
  <c r="K17" i="7"/>
  <c r="L16" i="7"/>
  <c r="K16" i="7"/>
  <c r="L15" i="7"/>
  <c r="K15" i="7"/>
  <c r="L14" i="7"/>
  <c r="K14" i="7"/>
  <c r="L13" i="7"/>
  <c r="K13" i="7"/>
  <c r="L12" i="7"/>
  <c r="K12" i="7"/>
  <c r="L11" i="7"/>
  <c r="K11" i="7"/>
  <c r="L10" i="7"/>
  <c r="K10" i="7"/>
  <c r="L9" i="7"/>
  <c r="K9" i="7"/>
  <c r="L8" i="7"/>
  <c r="K8" i="7"/>
  <c r="L7" i="7"/>
  <c r="K7" i="7"/>
  <c r="L90" i="6"/>
  <c r="K90" i="6"/>
  <c r="L1" i="5"/>
  <c r="M1" i="5" s="1"/>
  <c r="N1" i="5" s="1"/>
  <c r="O1" i="5" s="1"/>
  <c r="P1" i="5" s="1"/>
  <c r="Q1" i="5" s="1"/>
  <c r="R1" i="5" s="1"/>
  <c r="S1" i="5" s="1"/>
  <c r="T1" i="5" s="1"/>
  <c r="U1" i="5" s="1"/>
  <c r="V1" i="5" s="1"/>
  <c r="W1" i="5" s="1"/>
  <c r="X1" i="5" s="1"/>
  <c r="Y1" i="5" s="1"/>
  <c r="Z1" i="5" s="1"/>
  <c r="AA1" i="5" s="1"/>
  <c r="AB1" i="5" s="1"/>
  <c r="AC1" i="5" s="1"/>
  <c r="AD1" i="5" s="1"/>
  <c r="L1" i="4"/>
  <c r="M1" i="4" s="1"/>
  <c r="N1" i="4" s="1"/>
  <c r="O1" i="4" s="1"/>
  <c r="P1" i="4" s="1"/>
  <c r="Q1" i="4" s="1"/>
  <c r="R1" i="4" s="1"/>
  <c r="S1" i="4" s="1"/>
  <c r="T1" i="4" s="1"/>
  <c r="U1" i="4" s="1"/>
  <c r="V1" i="4" s="1"/>
  <c r="W1" i="4" s="1"/>
  <c r="X1" i="4" s="1"/>
  <c r="Y1" i="4" s="1"/>
  <c r="Z1" i="4" s="1"/>
  <c r="AA1" i="4" s="1"/>
  <c r="AB1" i="4" s="1"/>
  <c r="AC1" i="4" s="1"/>
  <c r="AD1" i="4" s="1"/>
  <c r="L1" i="3"/>
  <c r="M1" i="3" s="1"/>
  <c r="N1" i="3" s="1"/>
  <c r="O1" i="3" s="1"/>
  <c r="P1" i="3" s="1"/>
  <c r="Q1" i="3" s="1"/>
  <c r="R1" i="3" s="1"/>
  <c r="S1" i="3" s="1"/>
  <c r="T1" i="3" s="1"/>
  <c r="L1" i="2"/>
  <c r="M1" i="2" s="1"/>
  <c r="N1" i="2" s="1"/>
  <c r="O1" i="2" s="1"/>
  <c r="P1" i="2" s="1"/>
  <c r="Q1" i="2" s="1"/>
  <c r="R1" i="2" s="1"/>
  <c r="S1" i="2" s="1"/>
  <c r="T1" i="2" s="1"/>
  <c r="U1" i="2" s="1"/>
  <c r="V1" i="2" s="1"/>
  <c r="W1" i="2" s="1"/>
  <c r="X1" i="2" s="1"/>
  <c r="Y1" i="2" s="1"/>
  <c r="Z1" i="2" s="1"/>
  <c r="AA1" i="2" s="1"/>
  <c r="AB1" i="2" s="1"/>
  <c r="AC1" i="2" s="1"/>
  <c r="AD1" i="2" s="1"/>
  <c r="AE1" i="2" s="1"/>
  <c r="AF1" i="2" s="1"/>
  <c r="AG1" i="2" s="1"/>
  <c r="AH1" i="2" s="1"/>
  <c r="AI1" i="2" s="1"/>
  <c r="AJ1" i="2" s="1"/>
  <c r="AK1" i="2" s="1"/>
  <c r="AL1" i="2" s="1"/>
  <c r="AM1" i="2" s="1"/>
  <c r="AN1" i="2" s="1"/>
  <c r="AO1" i="2" s="1"/>
  <c r="AP1" i="2" s="1"/>
  <c r="AQ1" i="2" s="1"/>
  <c r="AR1" i="2" s="1"/>
  <c r="AS1" i="2" s="1"/>
  <c r="AT1" i="2" s="1"/>
  <c r="AU1" i="2" s="1"/>
  <c r="L1" i="8"/>
  <c r="M1" i="8" s="1"/>
  <c r="N1" i="8" s="1"/>
  <c r="O1" i="8" s="1"/>
  <c r="P1" i="8" s="1"/>
  <c r="Q1" i="8" s="1"/>
  <c r="R1" i="8" s="1"/>
  <c r="M20" i="3" l="1"/>
  <c r="L64" i="6"/>
  <c r="K70" i="6"/>
  <c r="L20" i="3"/>
  <c r="L70" i="6"/>
  <c r="K64" i="6"/>
  <c r="K61" i="6"/>
  <c r="K62" i="6"/>
  <c r="K77" i="6"/>
  <c r="K65" i="6"/>
  <c r="L61" i="6"/>
  <c r="L62" i="6"/>
  <c r="L77" i="6"/>
  <c r="L65" i="6"/>
  <c r="K63" i="6"/>
  <c r="L63" i="6"/>
  <c r="T69" i="8"/>
  <c r="T65" i="8"/>
  <c r="T59" i="8"/>
  <c r="T58" i="8"/>
  <c r="T53" i="8"/>
  <c r="T51" i="8"/>
  <c r="T46" i="8"/>
  <c r="T45" i="8"/>
  <c r="T42" i="8"/>
  <c r="T41" i="8"/>
  <c r="T40" i="8"/>
  <c r="T39" i="8"/>
  <c r="T36" i="8"/>
  <c r="T34" i="8"/>
  <c r="T31" i="8"/>
  <c r="T27" i="8"/>
  <c r="T26" i="8"/>
  <c r="T24" i="8"/>
  <c r="T22" i="8"/>
  <c r="T19" i="8"/>
  <c r="T17" i="8"/>
  <c r="T12" i="8"/>
  <c r="F60" i="8" l="1"/>
  <c r="T60" i="8" s="1"/>
  <c r="G1" i="8"/>
  <c r="H1" i="8" s="1"/>
  <c r="I1" i="8" s="1"/>
  <c r="J1" i="8" s="1"/>
  <c r="K1" i="8" s="1"/>
  <c r="R13" i="5" l="1"/>
  <c r="Q13" i="5"/>
  <c r="P13" i="5"/>
  <c r="O13" i="5"/>
  <c r="N13" i="5"/>
  <c r="M90" i="6" s="1"/>
  <c r="K13" i="5"/>
  <c r="J13" i="5"/>
  <c r="I13" i="5"/>
  <c r="H13" i="5"/>
  <c r="G13" i="5"/>
  <c r="T10" i="5"/>
  <c r="G1" i="5"/>
  <c r="H1" i="5" s="1"/>
  <c r="I1" i="5" s="1"/>
  <c r="J1" i="5" s="1"/>
  <c r="K1" i="5" s="1"/>
  <c r="T19" i="5"/>
  <c r="T18" i="5"/>
  <c r="T15" i="5"/>
  <c r="T14" i="5"/>
  <c r="T12" i="5"/>
  <c r="T11" i="5"/>
  <c r="F44" i="3"/>
  <c r="R8" i="8" l="1"/>
  <c r="R61" i="8" s="1"/>
  <c r="Q90" i="6"/>
  <c r="Q8" i="8"/>
  <c r="Q61" i="8" s="1"/>
  <c r="P90" i="6"/>
  <c r="P8" i="8"/>
  <c r="P61" i="8" s="1"/>
  <c r="O90" i="6"/>
  <c r="O8" i="8"/>
  <c r="O61" i="8" s="1"/>
  <c r="N90" i="6"/>
  <c r="N8" i="8"/>
  <c r="N61" i="8" s="1"/>
  <c r="K8" i="8"/>
  <c r="K61" i="8" s="1"/>
  <c r="J90" i="6"/>
  <c r="J8" i="8"/>
  <c r="J61" i="8" s="1"/>
  <c r="I90" i="6"/>
  <c r="I8" i="8"/>
  <c r="I61" i="8" s="1"/>
  <c r="H90" i="6"/>
  <c r="H8" i="8"/>
  <c r="H61" i="8" s="1"/>
  <c r="G90" i="6"/>
  <c r="G8" i="8"/>
  <c r="F90" i="6"/>
  <c r="T36" i="4"/>
  <c r="T98" i="4"/>
  <c r="T97" i="4"/>
  <c r="T96" i="4"/>
  <c r="T95" i="4"/>
  <c r="T94" i="4"/>
  <c r="T93" i="4"/>
  <c r="T92" i="4"/>
  <c r="T91" i="4"/>
  <c r="T90" i="4"/>
  <c r="T89" i="4"/>
  <c r="T88" i="4"/>
  <c r="T87" i="4"/>
  <c r="T86" i="4"/>
  <c r="T85" i="4"/>
  <c r="T84" i="4"/>
  <c r="T83" i="4"/>
  <c r="T82" i="4"/>
  <c r="T81" i="4"/>
  <c r="T80" i="4"/>
  <c r="T79" i="4"/>
  <c r="T78" i="4"/>
  <c r="T77" i="4"/>
  <c r="T76" i="4"/>
  <c r="T75" i="4"/>
  <c r="T74" i="4"/>
  <c r="T73" i="4"/>
  <c r="T72" i="4"/>
  <c r="T71" i="4"/>
  <c r="T70" i="4"/>
  <c r="T69" i="4"/>
  <c r="T68" i="4"/>
  <c r="T67" i="4"/>
  <c r="T66" i="4"/>
  <c r="T65" i="4"/>
  <c r="T64" i="4"/>
  <c r="T63" i="4"/>
  <c r="T62" i="4"/>
  <c r="T61" i="4"/>
  <c r="T60" i="4"/>
  <c r="T59" i="4"/>
  <c r="T58" i="4"/>
  <c r="T57" i="4"/>
  <c r="T56" i="4"/>
  <c r="T55" i="4"/>
  <c r="T54" i="4"/>
  <c r="T53" i="4"/>
  <c r="T52" i="4"/>
  <c r="T51" i="4"/>
  <c r="T50" i="4"/>
  <c r="T49" i="4"/>
  <c r="T48" i="4"/>
  <c r="T47" i="4"/>
  <c r="T46" i="4"/>
  <c r="T45" i="4"/>
  <c r="T44" i="4"/>
  <c r="T43" i="4"/>
  <c r="T41" i="4"/>
  <c r="T40" i="4"/>
  <c r="T38" i="4"/>
  <c r="T34" i="4"/>
  <c r="T33" i="4"/>
  <c r="T32" i="4"/>
  <c r="T30" i="4"/>
  <c r="T27" i="4"/>
  <c r="T26" i="4"/>
  <c r="T23" i="4"/>
  <c r="T22" i="4"/>
  <c r="T19" i="4"/>
  <c r="T18" i="4"/>
  <c r="T15" i="4"/>
  <c r="T14" i="4"/>
  <c r="H1" i="4"/>
  <c r="I1" i="4" s="1"/>
  <c r="J1" i="4" s="1"/>
  <c r="K1" i="4" s="1"/>
  <c r="G1" i="4"/>
  <c r="T127" i="3"/>
  <c r="T68" i="3"/>
  <c r="F39" i="3"/>
  <c r="F38" i="3"/>
  <c r="T158" i="3"/>
  <c r="T157" i="3"/>
  <c r="T156" i="3"/>
  <c r="T155" i="3"/>
  <c r="T154" i="3"/>
  <c r="T152" i="3"/>
  <c r="T148" i="3"/>
  <c r="T147" i="3"/>
  <c r="T143" i="3"/>
  <c r="T140" i="3"/>
  <c r="T139" i="3"/>
  <c r="T138" i="3"/>
  <c r="T113" i="3"/>
  <c r="T112" i="3"/>
  <c r="T110" i="3"/>
  <c r="T109" i="3"/>
  <c r="T107" i="3"/>
  <c r="T104" i="3"/>
  <c r="T103" i="3"/>
  <c r="T95" i="3"/>
  <c r="T94" i="3"/>
  <c r="T93" i="3"/>
  <c r="T92" i="3"/>
  <c r="T90" i="3"/>
  <c r="T78" i="3"/>
  <c r="T77" i="3"/>
  <c r="T67" i="3"/>
  <c r="T66" i="3"/>
  <c r="T59" i="3"/>
  <c r="T58" i="3"/>
  <c r="T46" i="3"/>
  <c r="T45" i="3"/>
  <c r="T42" i="3"/>
  <c r="T41" i="3"/>
  <c r="T37" i="3"/>
  <c r="T36" i="3"/>
  <c r="T32" i="3"/>
  <c r="T31" i="3"/>
  <c r="T30" i="3"/>
  <c r="T28" i="3"/>
  <c r="T27" i="3"/>
  <c r="T26" i="3"/>
  <c r="T23" i="3"/>
  <c r="T22" i="3"/>
  <c r="T21" i="3"/>
  <c r="T17" i="3"/>
  <c r="F34" i="3"/>
  <c r="F33" i="3"/>
  <c r="F25" i="3"/>
  <c r="F24" i="3"/>
  <c r="F19" i="3"/>
  <c r="F18" i="3"/>
  <c r="F16" i="3"/>
  <c r="F15" i="3"/>
  <c r="G1" i="3"/>
  <c r="D1" i="3"/>
  <c r="U110" i="2"/>
  <c r="U105" i="2"/>
  <c r="U99" i="2"/>
  <c r="U186" i="2"/>
  <c r="U185" i="2"/>
  <c r="U184" i="2"/>
  <c r="U183" i="2"/>
  <c r="U182" i="2"/>
  <c r="U181" i="2"/>
  <c r="U180" i="2"/>
  <c r="U179" i="2"/>
  <c r="U178" i="2"/>
  <c r="U177" i="2"/>
  <c r="U176" i="2"/>
  <c r="U175" i="2"/>
  <c r="U174" i="2"/>
  <c r="U173" i="2"/>
  <c r="U172" i="2"/>
  <c r="U171" i="2"/>
  <c r="U170" i="2"/>
  <c r="U169" i="2"/>
  <c r="U168" i="2"/>
  <c r="U167" i="2"/>
  <c r="U166" i="2"/>
  <c r="U165" i="2"/>
  <c r="U164" i="2"/>
  <c r="U163" i="2"/>
  <c r="U162" i="2"/>
  <c r="U161" i="2"/>
  <c r="U160" i="2"/>
  <c r="U158" i="2"/>
  <c r="U156" i="2"/>
  <c r="U134" i="2"/>
  <c r="U133" i="2"/>
  <c r="U130" i="2"/>
  <c r="U129" i="2"/>
  <c r="U128" i="2"/>
  <c r="U127" i="2"/>
  <c r="U126" i="2"/>
  <c r="U124" i="2"/>
  <c r="U120" i="2"/>
  <c r="U119" i="2"/>
  <c r="U96" i="2"/>
  <c r="U95" i="2"/>
  <c r="U90" i="2"/>
  <c r="U89" i="2"/>
  <c r="U84" i="2"/>
  <c r="U83" i="2"/>
  <c r="U78" i="2"/>
  <c r="U77" i="2"/>
  <c r="U76" i="2"/>
  <c r="U75" i="2"/>
  <c r="U73" i="2"/>
  <c r="U60" i="2"/>
  <c r="U59" i="2"/>
  <c r="U45" i="2"/>
  <c r="U36" i="2"/>
  <c r="U35" i="2"/>
  <c r="U31" i="2"/>
  <c r="U28" i="2"/>
  <c r="U25" i="2"/>
  <c r="U24" i="2"/>
  <c r="U23" i="2"/>
  <c r="U19" i="2"/>
  <c r="U18" i="2"/>
  <c r="E152" i="6"/>
  <c r="E151" i="6"/>
  <c r="E150" i="6"/>
  <c r="E149" i="6"/>
  <c r="E148" i="6"/>
  <c r="E147" i="6"/>
  <c r="E146" i="6"/>
  <c r="E145" i="6"/>
  <c r="E144" i="6"/>
  <c r="E143" i="6"/>
  <c r="E142" i="6"/>
  <c r="E141" i="6"/>
  <c r="E140" i="6"/>
  <c r="E139" i="6"/>
  <c r="E138" i="6"/>
  <c r="E137" i="6"/>
  <c r="E136" i="6"/>
  <c r="E135" i="6"/>
  <c r="E134" i="6"/>
  <c r="E133" i="6"/>
  <c r="E132" i="6"/>
  <c r="E131" i="6"/>
  <c r="E130" i="6"/>
  <c r="E129" i="6"/>
  <c r="E128" i="6"/>
  <c r="E127" i="6"/>
  <c r="E126" i="6"/>
  <c r="E125" i="6"/>
  <c r="E124" i="6"/>
  <c r="E123" i="6"/>
  <c r="E122" i="6"/>
  <c r="E121" i="6"/>
  <c r="E120" i="6"/>
  <c r="E119" i="6"/>
  <c r="E118" i="6"/>
  <c r="E117" i="6"/>
  <c r="E116" i="6"/>
  <c r="E115" i="6"/>
  <c r="E114" i="6"/>
  <c r="E113" i="6"/>
  <c r="E112" i="6"/>
  <c r="E111" i="6"/>
  <c r="E110" i="6"/>
  <c r="E109" i="6"/>
  <c r="E108" i="6"/>
  <c r="E107" i="6"/>
  <c r="E106" i="6"/>
  <c r="E105" i="6"/>
  <c r="E104" i="6"/>
  <c r="E103" i="6"/>
  <c r="E102" i="6"/>
  <c r="E101" i="6"/>
  <c r="E100" i="6"/>
  <c r="E99" i="6"/>
  <c r="E98" i="6"/>
  <c r="E97" i="6"/>
  <c r="E96" i="6"/>
  <c r="E95" i="6"/>
  <c r="E91" i="6"/>
  <c r="E78" i="6"/>
  <c r="E72" i="6"/>
  <c r="E67" i="6"/>
  <c r="E66" i="6"/>
  <c r="E60" i="6"/>
  <c r="E59" i="6"/>
  <c r="F33" i="2"/>
  <c r="F32" i="2"/>
  <c r="F30" i="2"/>
  <c r="F29" i="2"/>
  <c r="F27" i="2"/>
  <c r="F26" i="2"/>
  <c r="M39" i="3" l="1"/>
  <c r="L39" i="3"/>
  <c r="M38" i="3"/>
  <c r="L38" i="3"/>
  <c r="M34" i="3"/>
  <c r="L34" i="3"/>
  <c r="M33" i="3"/>
  <c r="L33" i="3"/>
  <c r="M25" i="3"/>
  <c r="L25" i="3"/>
  <c r="M24" i="3"/>
  <c r="L24" i="3"/>
  <c r="M30" i="2"/>
  <c r="L30" i="2"/>
  <c r="M29" i="2"/>
  <c r="L29" i="2"/>
  <c r="M27" i="2"/>
  <c r="L27" i="2"/>
  <c r="M26" i="2"/>
  <c r="L26" i="2"/>
  <c r="E90" i="6"/>
  <c r="G61" i="8"/>
  <c r="F61" i="8" s="1"/>
  <c r="T61" i="8" s="1"/>
  <c r="F40" i="3"/>
  <c r="H1" i="3"/>
  <c r="T123" i="3"/>
  <c r="T136" i="3"/>
  <c r="T121" i="3"/>
  <c r="F20" i="3"/>
  <c r="F35" i="3"/>
  <c r="T51" i="3"/>
  <c r="U107" i="2"/>
  <c r="U101" i="2"/>
  <c r="U97" i="2"/>
  <c r="F34" i="2"/>
  <c r="F21" i="2"/>
  <c r="F20" i="2"/>
  <c r="S155" i="2"/>
  <c r="S132" i="2"/>
  <c r="S123" i="2"/>
  <c r="S118" i="2"/>
  <c r="S94" i="2"/>
  <c r="S88" i="2"/>
  <c r="S82" i="2"/>
  <c r="F58" i="2"/>
  <c r="L40" i="3" l="1"/>
  <c r="M40" i="3"/>
  <c r="M35" i="3"/>
  <c r="L29" i="3"/>
  <c r="L35" i="3"/>
  <c r="M29" i="3"/>
  <c r="L34" i="2"/>
  <c r="K88" i="6" s="1"/>
  <c r="K93" i="6"/>
  <c r="M34" i="2"/>
  <c r="L88" i="6" s="1"/>
  <c r="L93" i="6"/>
  <c r="M20" i="2"/>
  <c r="L20" i="2"/>
  <c r="M21" i="2"/>
  <c r="L21" i="2"/>
  <c r="L90" i="7"/>
  <c r="K90" i="7"/>
  <c r="I1" i="3"/>
  <c r="F22" i="2"/>
  <c r="D8" i="6"/>
  <c r="D9" i="6" s="1"/>
  <c r="D1" i="2"/>
  <c r="F1" i="2" s="1"/>
  <c r="Q125" i="7"/>
  <c r="P125" i="7"/>
  <c r="O125" i="7"/>
  <c r="N125" i="7"/>
  <c r="M125" i="7"/>
  <c r="J125" i="7"/>
  <c r="I125" i="7"/>
  <c r="H125" i="7"/>
  <c r="G125" i="7"/>
  <c r="F125" i="7"/>
  <c r="E125" i="7" s="1"/>
  <c r="Q124" i="7"/>
  <c r="P124" i="7"/>
  <c r="O124" i="7"/>
  <c r="N124" i="7"/>
  <c r="M124" i="7"/>
  <c r="J124" i="7"/>
  <c r="I124" i="7"/>
  <c r="H124" i="7"/>
  <c r="G124" i="7"/>
  <c r="F124" i="7"/>
  <c r="E124" i="7" s="1"/>
  <c r="Q123" i="7"/>
  <c r="P123" i="7"/>
  <c r="O123" i="7"/>
  <c r="N123" i="7"/>
  <c r="M123" i="7"/>
  <c r="J123" i="7"/>
  <c r="I123" i="7"/>
  <c r="H123" i="7"/>
  <c r="G123" i="7"/>
  <c r="F123" i="7"/>
  <c r="E123" i="7" s="1"/>
  <c r="Q122" i="7"/>
  <c r="P122" i="7"/>
  <c r="O122" i="7"/>
  <c r="N122" i="7"/>
  <c r="M122" i="7"/>
  <c r="J122" i="7"/>
  <c r="I122" i="7"/>
  <c r="H122" i="7"/>
  <c r="G122" i="7"/>
  <c r="F122" i="7"/>
  <c r="E122" i="7" s="1"/>
  <c r="Q121" i="7"/>
  <c r="P121" i="7"/>
  <c r="O121" i="7"/>
  <c r="N121" i="7"/>
  <c r="M121" i="7"/>
  <c r="J121" i="7"/>
  <c r="I121" i="7"/>
  <c r="H121" i="7"/>
  <c r="G121" i="7"/>
  <c r="F121" i="7"/>
  <c r="E121" i="7" s="1"/>
  <c r="Q120" i="7"/>
  <c r="P120" i="7"/>
  <c r="O120" i="7"/>
  <c r="N120" i="7"/>
  <c r="M120" i="7"/>
  <c r="J120" i="7"/>
  <c r="I120" i="7"/>
  <c r="H120" i="7"/>
  <c r="G120" i="7"/>
  <c r="F120" i="7"/>
  <c r="E120" i="7" s="1"/>
  <c r="Q119" i="7"/>
  <c r="P119" i="7"/>
  <c r="O119" i="7"/>
  <c r="N119" i="7"/>
  <c r="M119" i="7"/>
  <c r="J119" i="7"/>
  <c r="I119" i="7"/>
  <c r="H119" i="7"/>
  <c r="G119" i="7"/>
  <c r="F119" i="7"/>
  <c r="E119" i="7" s="1"/>
  <c r="Q118" i="7"/>
  <c r="P118" i="7"/>
  <c r="O118" i="7"/>
  <c r="N118" i="7"/>
  <c r="M118" i="7"/>
  <c r="J118" i="7"/>
  <c r="I118" i="7"/>
  <c r="H118" i="7"/>
  <c r="G118" i="7"/>
  <c r="F118" i="7"/>
  <c r="E118" i="7" s="1"/>
  <c r="Q117" i="7"/>
  <c r="P117" i="7"/>
  <c r="O117" i="7"/>
  <c r="N117" i="7"/>
  <c r="M117" i="7"/>
  <c r="J117" i="7"/>
  <c r="I117" i="7"/>
  <c r="H117" i="7"/>
  <c r="G117" i="7"/>
  <c r="F117" i="7"/>
  <c r="E117" i="7" s="1"/>
  <c r="Q116" i="7"/>
  <c r="P116" i="7"/>
  <c r="O116" i="7"/>
  <c r="N116" i="7"/>
  <c r="M116" i="7"/>
  <c r="J116" i="7"/>
  <c r="I116" i="7"/>
  <c r="H116" i="7"/>
  <c r="G116" i="7"/>
  <c r="F116" i="7"/>
  <c r="E116" i="7" s="1"/>
  <c r="Q115" i="7"/>
  <c r="P115" i="7"/>
  <c r="O115" i="7"/>
  <c r="N115" i="7"/>
  <c r="M115" i="7"/>
  <c r="J115" i="7"/>
  <c r="I115" i="7"/>
  <c r="H115" i="7"/>
  <c r="G115" i="7"/>
  <c r="F115" i="7"/>
  <c r="E115" i="7" s="1"/>
  <c r="Q114" i="7"/>
  <c r="P114" i="7"/>
  <c r="O114" i="7"/>
  <c r="N114" i="7"/>
  <c r="M114" i="7"/>
  <c r="J114" i="7"/>
  <c r="I114" i="7"/>
  <c r="H114" i="7"/>
  <c r="G114" i="7"/>
  <c r="F114" i="7"/>
  <c r="E114" i="7" s="1"/>
  <c r="Q113" i="7"/>
  <c r="P113" i="7"/>
  <c r="O113" i="7"/>
  <c r="N113" i="7"/>
  <c r="M113" i="7"/>
  <c r="J113" i="7"/>
  <c r="I113" i="7"/>
  <c r="H113" i="7"/>
  <c r="G113" i="7"/>
  <c r="F113" i="7"/>
  <c r="E113" i="7" s="1"/>
  <c r="Q112" i="7"/>
  <c r="P112" i="7"/>
  <c r="O112" i="7"/>
  <c r="N112" i="7"/>
  <c r="M112" i="7"/>
  <c r="J112" i="7"/>
  <c r="I112" i="7"/>
  <c r="H112" i="7"/>
  <c r="G112" i="7"/>
  <c r="F112" i="7"/>
  <c r="E112" i="7" s="1"/>
  <c r="Q111" i="7"/>
  <c r="P111" i="7"/>
  <c r="O111" i="7"/>
  <c r="N111" i="7"/>
  <c r="M111" i="7"/>
  <c r="J111" i="7"/>
  <c r="I111" i="7"/>
  <c r="H111" i="7"/>
  <c r="G111" i="7"/>
  <c r="F111" i="7"/>
  <c r="E111" i="7" s="1"/>
  <c r="Q110" i="7"/>
  <c r="P110" i="7"/>
  <c r="O110" i="7"/>
  <c r="N110" i="7"/>
  <c r="M110" i="7"/>
  <c r="J110" i="7"/>
  <c r="I110" i="7"/>
  <c r="H110" i="7"/>
  <c r="G110" i="7"/>
  <c r="F110" i="7"/>
  <c r="E110" i="7" s="1"/>
  <c r="Q109" i="7"/>
  <c r="P109" i="7"/>
  <c r="O109" i="7"/>
  <c r="N109" i="7"/>
  <c r="M109" i="7"/>
  <c r="J109" i="7"/>
  <c r="I109" i="7"/>
  <c r="H109" i="7"/>
  <c r="G109" i="7"/>
  <c r="F109" i="7"/>
  <c r="E109" i="7" s="1"/>
  <c r="Q108" i="7"/>
  <c r="P108" i="7"/>
  <c r="O108" i="7"/>
  <c r="N108" i="7"/>
  <c r="M108" i="7"/>
  <c r="J108" i="7"/>
  <c r="I108" i="7"/>
  <c r="H108" i="7"/>
  <c r="G108" i="7"/>
  <c r="F108" i="7"/>
  <c r="E108" i="7" s="1"/>
  <c r="Q107" i="7"/>
  <c r="P107" i="7"/>
  <c r="O107" i="7"/>
  <c r="N107" i="7"/>
  <c r="M107" i="7"/>
  <c r="J107" i="7"/>
  <c r="I107" i="7"/>
  <c r="H107" i="7"/>
  <c r="G107" i="7"/>
  <c r="F107" i="7"/>
  <c r="E107" i="7" s="1"/>
  <c r="Q106" i="7"/>
  <c r="P106" i="7"/>
  <c r="O106" i="7"/>
  <c r="N106" i="7"/>
  <c r="M106" i="7"/>
  <c r="J106" i="7"/>
  <c r="I106" i="7"/>
  <c r="H106" i="7"/>
  <c r="G106" i="7"/>
  <c r="F106" i="7"/>
  <c r="E106" i="7" s="1"/>
  <c r="Q105" i="7"/>
  <c r="P105" i="7"/>
  <c r="O105" i="7"/>
  <c r="N105" i="7"/>
  <c r="M105" i="7"/>
  <c r="J105" i="7"/>
  <c r="I105" i="7"/>
  <c r="H105" i="7"/>
  <c r="G105" i="7"/>
  <c r="F105" i="7"/>
  <c r="E105" i="7" s="1"/>
  <c r="Q104" i="7"/>
  <c r="P104" i="7"/>
  <c r="O104" i="7"/>
  <c r="N104" i="7"/>
  <c r="M104" i="7"/>
  <c r="J104" i="7"/>
  <c r="I104" i="7"/>
  <c r="H104" i="7"/>
  <c r="G104" i="7"/>
  <c r="F104" i="7"/>
  <c r="E104" i="7" s="1"/>
  <c r="Q103" i="7"/>
  <c r="P103" i="7"/>
  <c r="O103" i="7"/>
  <c r="N103" i="7"/>
  <c r="M103" i="7"/>
  <c r="J103" i="7"/>
  <c r="I103" i="7"/>
  <c r="H103" i="7"/>
  <c r="G103" i="7"/>
  <c r="F103" i="7"/>
  <c r="E103" i="7" s="1"/>
  <c r="Q102" i="7"/>
  <c r="P102" i="7"/>
  <c r="O102" i="7"/>
  <c r="N102" i="7"/>
  <c r="M102" i="7"/>
  <c r="J102" i="7"/>
  <c r="I102" i="7"/>
  <c r="H102" i="7"/>
  <c r="G102" i="7"/>
  <c r="F102" i="7"/>
  <c r="E102" i="7" s="1"/>
  <c r="Q101" i="7"/>
  <c r="P101" i="7"/>
  <c r="O101" i="7"/>
  <c r="N101" i="7"/>
  <c r="M101" i="7"/>
  <c r="J101" i="7"/>
  <c r="I101" i="7"/>
  <c r="H101" i="7"/>
  <c r="G101" i="7"/>
  <c r="F101" i="7"/>
  <c r="E101" i="7" s="1"/>
  <c r="Q100" i="7"/>
  <c r="P100" i="7"/>
  <c r="O100" i="7"/>
  <c r="N100" i="7"/>
  <c r="M100" i="7"/>
  <c r="J100" i="7"/>
  <c r="I100" i="7"/>
  <c r="H100" i="7"/>
  <c r="G100" i="7"/>
  <c r="F100" i="7"/>
  <c r="E100" i="7" s="1"/>
  <c r="Q99" i="7"/>
  <c r="P99" i="7"/>
  <c r="O99" i="7"/>
  <c r="N99" i="7"/>
  <c r="M99" i="7"/>
  <c r="J99" i="7"/>
  <c r="I99" i="7"/>
  <c r="H99" i="7"/>
  <c r="G99" i="7"/>
  <c r="F99" i="7"/>
  <c r="E99" i="7" s="1"/>
  <c r="Q98" i="7"/>
  <c r="P98" i="7"/>
  <c r="O98" i="7"/>
  <c r="N98" i="7"/>
  <c r="M98" i="7"/>
  <c r="J98" i="7"/>
  <c r="I98" i="7"/>
  <c r="H98" i="7"/>
  <c r="G98" i="7"/>
  <c r="F98" i="7"/>
  <c r="E98" i="7" s="1"/>
  <c r="Q97" i="7"/>
  <c r="P97" i="7"/>
  <c r="O97" i="7"/>
  <c r="N97" i="7"/>
  <c r="M97" i="7"/>
  <c r="J97" i="7"/>
  <c r="I97" i="7"/>
  <c r="H97" i="7"/>
  <c r="G97" i="7"/>
  <c r="F97" i="7"/>
  <c r="E97" i="7" s="1"/>
  <c r="Q96" i="7"/>
  <c r="P96" i="7"/>
  <c r="O96" i="7"/>
  <c r="N96" i="7"/>
  <c r="M96" i="7"/>
  <c r="J96" i="7"/>
  <c r="I96" i="7"/>
  <c r="H96" i="7"/>
  <c r="G96" i="7"/>
  <c r="F96" i="7"/>
  <c r="E96" i="7" s="1"/>
  <c r="Q95" i="7"/>
  <c r="P95" i="7"/>
  <c r="O95" i="7"/>
  <c r="N95" i="7"/>
  <c r="M95" i="7"/>
  <c r="J95" i="7"/>
  <c r="I95" i="7"/>
  <c r="H95" i="7"/>
  <c r="G95" i="7"/>
  <c r="F95" i="7"/>
  <c r="E95" i="7" s="1"/>
  <c r="Q91" i="7"/>
  <c r="P91" i="7"/>
  <c r="O91" i="7"/>
  <c r="N91" i="7"/>
  <c r="M91" i="7"/>
  <c r="J91" i="7"/>
  <c r="I91" i="7"/>
  <c r="H91" i="7"/>
  <c r="G91" i="7"/>
  <c r="F91" i="7"/>
  <c r="E91" i="7" s="1"/>
  <c r="Q90" i="7"/>
  <c r="P90" i="7"/>
  <c r="O90" i="7"/>
  <c r="N90" i="7"/>
  <c r="M90" i="7"/>
  <c r="J90" i="7"/>
  <c r="I90" i="7"/>
  <c r="H90" i="7"/>
  <c r="G90" i="7"/>
  <c r="F90" i="7"/>
  <c r="Q78" i="7"/>
  <c r="P78" i="7"/>
  <c r="O78" i="7"/>
  <c r="N78" i="7"/>
  <c r="M78" i="7"/>
  <c r="J78" i="7"/>
  <c r="I78" i="7"/>
  <c r="H78" i="7"/>
  <c r="G78" i="7"/>
  <c r="F78" i="7"/>
  <c r="E78" i="7" s="1"/>
  <c r="Q72" i="7"/>
  <c r="P72" i="7"/>
  <c r="O72" i="7"/>
  <c r="N72" i="7"/>
  <c r="M72" i="7"/>
  <c r="J72" i="7"/>
  <c r="I72" i="7"/>
  <c r="H72" i="7"/>
  <c r="G72" i="7"/>
  <c r="F72" i="7"/>
  <c r="E72" i="7" s="1"/>
  <c r="Q67" i="7"/>
  <c r="P67" i="7"/>
  <c r="O67" i="7"/>
  <c r="N67" i="7"/>
  <c r="M67" i="7"/>
  <c r="J67" i="7"/>
  <c r="I67" i="7"/>
  <c r="H67" i="7"/>
  <c r="G67" i="7"/>
  <c r="F67" i="7"/>
  <c r="Q66" i="7"/>
  <c r="P66" i="7"/>
  <c r="O66" i="7"/>
  <c r="N66" i="7"/>
  <c r="M66" i="7"/>
  <c r="J66" i="7"/>
  <c r="I66" i="7"/>
  <c r="H66" i="7"/>
  <c r="G66" i="7"/>
  <c r="F66" i="7"/>
  <c r="Q60" i="7"/>
  <c r="P60" i="7"/>
  <c r="O60" i="7"/>
  <c r="N60" i="7"/>
  <c r="M60" i="7"/>
  <c r="J60" i="7"/>
  <c r="I60" i="7"/>
  <c r="H60" i="7"/>
  <c r="G60" i="7"/>
  <c r="F60" i="7"/>
  <c r="E60" i="7" s="1"/>
  <c r="Q59" i="7"/>
  <c r="P59" i="7"/>
  <c r="O59" i="7"/>
  <c r="N59" i="7"/>
  <c r="M59" i="7"/>
  <c r="J59" i="7"/>
  <c r="I59" i="7"/>
  <c r="H59" i="7"/>
  <c r="G59" i="7"/>
  <c r="F59" i="7"/>
  <c r="E59" i="7" s="1"/>
  <c r="C125" i="7"/>
  <c r="B125" i="7"/>
  <c r="C124" i="7"/>
  <c r="B124" i="7"/>
  <c r="C123" i="7"/>
  <c r="B123" i="7"/>
  <c r="C122" i="7"/>
  <c r="B122" i="7"/>
  <c r="C121" i="7"/>
  <c r="B121" i="7"/>
  <c r="C120" i="7"/>
  <c r="B120" i="7"/>
  <c r="C119" i="7"/>
  <c r="B119" i="7"/>
  <c r="C118" i="7"/>
  <c r="B118" i="7"/>
  <c r="C117" i="7"/>
  <c r="B117" i="7"/>
  <c r="C116" i="7"/>
  <c r="B116" i="7"/>
  <c r="C115" i="7"/>
  <c r="B115" i="7"/>
  <c r="C114" i="7"/>
  <c r="B114" i="7"/>
  <c r="C113" i="7"/>
  <c r="B113" i="7"/>
  <c r="C112" i="7"/>
  <c r="B112" i="7"/>
  <c r="C111" i="7"/>
  <c r="B111" i="7"/>
  <c r="C110" i="7"/>
  <c r="B110" i="7"/>
  <c r="C109" i="7"/>
  <c r="B109" i="7"/>
  <c r="C108" i="7"/>
  <c r="B108" i="7"/>
  <c r="C107" i="7"/>
  <c r="B107" i="7"/>
  <c r="C106" i="7"/>
  <c r="B106" i="7"/>
  <c r="C105" i="7"/>
  <c r="B105" i="7"/>
  <c r="C104" i="7"/>
  <c r="B104" i="7"/>
  <c r="C103" i="7"/>
  <c r="B103" i="7"/>
  <c r="C102" i="7"/>
  <c r="B102" i="7"/>
  <c r="C101" i="7"/>
  <c r="B101" i="7"/>
  <c r="C100" i="7"/>
  <c r="B100" i="7"/>
  <c r="C99" i="7"/>
  <c r="B99" i="7"/>
  <c r="C98" i="7"/>
  <c r="B98" i="7"/>
  <c r="C97" i="7"/>
  <c r="B97" i="7"/>
  <c r="C96" i="7"/>
  <c r="B96" i="7"/>
  <c r="C95" i="7"/>
  <c r="B95" i="7"/>
  <c r="C94" i="7"/>
  <c r="B94" i="7"/>
  <c r="C93" i="7"/>
  <c r="B93" i="7"/>
  <c r="C92" i="7"/>
  <c r="B92" i="7"/>
  <c r="C91" i="7"/>
  <c r="B91" i="7"/>
  <c r="C90" i="7"/>
  <c r="B90" i="7"/>
  <c r="C89" i="7"/>
  <c r="B89" i="7"/>
  <c r="C88" i="7"/>
  <c r="B88" i="7"/>
  <c r="C87" i="7"/>
  <c r="B87" i="7"/>
  <c r="C86" i="7"/>
  <c r="B86" i="7"/>
  <c r="C85" i="7"/>
  <c r="B85" i="7"/>
  <c r="C84" i="7"/>
  <c r="B84" i="7"/>
  <c r="C83" i="7"/>
  <c r="B83" i="7"/>
  <c r="C82" i="7"/>
  <c r="B82" i="7"/>
  <c r="C81" i="7"/>
  <c r="B81" i="7"/>
  <c r="C80" i="7"/>
  <c r="B80" i="7"/>
  <c r="C79" i="7"/>
  <c r="B79" i="7"/>
  <c r="C78" i="7"/>
  <c r="B78" i="7"/>
  <c r="C77" i="7"/>
  <c r="B77" i="7"/>
  <c r="C76" i="7"/>
  <c r="B76" i="7"/>
  <c r="C75" i="7"/>
  <c r="B75" i="7"/>
  <c r="C74" i="7"/>
  <c r="B74" i="7"/>
  <c r="C73" i="7"/>
  <c r="B73" i="7"/>
  <c r="C72" i="7"/>
  <c r="B72" i="7"/>
  <c r="C71" i="7"/>
  <c r="B71" i="7"/>
  <c r="C70" i="7"/>
  <c r="B70" i="7"/>
  <c r="C69" i="7"/>
  <c r="B69" i="7"/>
  <c r="C68" i="7"/>
  <c r="B68" i="7"/>
  <c r="C67" i="7"/>
  <c r="B67" i="7"/>
  <c r="C66" i="7"/>
  <c r="B66" i="7"/>
  <c r="C65" i="7"/>
  <c r="B65" i="7"/>
  <c r="C64" i="7"/>
  <c r="B64" i="7"/>
  <c r="C63" i="7"/>
  <c r="B63" i="7"/>
  <c r="C62" i="7"/>
  <c r="B62" i="7"/>
  <c r="C61" i="7"/>
  <c r="B61" i="7"/>
  <c r="C60" i="7"/>
  <c r="B60" i="7"/>
  <c r="C59" i="7"/>
  <c r="B59" i="7"/>
  <c r="C58" i="7"/>
  <c r="B58" i="7"/>
  <c r="C57" i="7"/>
  <c r="B57" i="7"/>
  <c r="C56" i="7"/>
  <c r="B56" i="7"/>
  <c r="C55" i="7"/>
  <c r="B55" i="7"/>
  <c r="C54" i="7"/>
  <c r="B54" i="7"/>
  <c r="C53" i="7"/>
  <c r="B53" i="7"/>
  <c r="C52" i="7"/>
  <c r="B52" i="7"/>
  <c r="C51" i="7"/>
  <c r="B51" i="7"/>
  <c r="C50" i="7"/>
  <c r="B50" i="7"/>
  <c r="C49" i="7"/>
  <c r="B49" i="7"/>
  <c r="C48" i="7"/>
  <c r="B48" i="7"/>
  <c r="C47" i="7"/>
  <c r="B47" i="7"/>
  <c r="C46" i="7"/>
  <c r="B46" i="7"/>
  <c r="C45" i="7"/>
  <c r="B45" i="7"/>
  <c r="C44" i="7"/>
  <c r="B44" i="7"/>
  <c r="C43" i="7"/>
  <c r="B43" i="7"/>
  <c r="C42" i="7"/>
  <c r="B42" i="7"/>
  <c r="C41" i="7"/>
  <c r="B41" i="7"/>
  <c r="C40" i="7"/>
  <c r="B40" i="7"/>
  <c r="C39" i="7"/>
  <c r="B39" i="7"/>
  <c r="C38" i="7"/>
  <c r="B38" i="7"/>
  <c r="C37" i="7"/>
  <c r="B37" i="7"/>
  <c r="C36" i="7"/>
  <c r="B36" i="7"/>
  <c r="C35" i="7"/>
  <c r="B35" i="7"/>
  <c r="C34" i="7"/>
  <c r="B34" i="7"/>
  <c r="C33" i="7"/>
  <c r="B33" i="7"/>
  <c r="C32" i="7"/>
  <c r="B32" i="7"/>
  <c r="C31" i="7"/>
  <c r="B31" i="7"/>
  <c r="C30" i="7"/>
  <c r="B30" i="7"/>
  <c r="C29" i="7"/>
  <c r="B29" i="7"/>
  <c r="C28" i="7"/>
  <c r="B28" i="7"/>
  <c r="C27" i="7"/>
  <c r="B27" i="7"/>
  <c r="C26" i="7"/>
  <c r="B26" i="7"/>
  <c r="C25" i="7"/>
  <c r="B25" i="7"/>
  <c r="C24" i="7"/>
  <c r="B24" i="7"/>
  <c r="C23" i="7"/>
  <c r="B23" i="7"/>
  <c r="C22" i="7"/>
  <c r="B22" i="7"/>
  <c r="C21" i="7"/>
  <c r="B21" i="7"/>
  <c r="C20" i="7"/>
  <c r="B20" i="7"/>
  <c r="C19" i="7"/>
  <c r="B19" i="7"/>
  <c r="C18" i="7"/>
  <c r="B18" i="7"/>
  <c r="C17" i="7"/>
  <c r="B17" i="7"/>
  <c r="C16" i="7"/>
  <c r="B16" i="7"/>
  <c r="C15" i="7"/>
  <c r="B15" i="7"/>
  <c r="C14" i="7"/>
  <c r="B14" i="7"/>
  <c r="C13" i="7"/>
  <c r="B13" i="7"/>
  <c r="C12" i="7"/>
  <c r="B12" i="7"/>
  <c r="C11" i="7"/>
  <c r="B11" i="7"/>
  <c r="C10" i="7"/>
  <c r="B10" i="7"/>
  <c r="C9" i="7"/>
  <c r="B9" i="7"/>
  <c r="D8" i="7"/>
  <c r="C8" i="7"/>
  <c r="B8" i="7"/>
  <c r="D7" i="7"/>
  <c r="C7" i="7"/>
  <c r="B7" i="7"/>
  <c r="L22" i="2" l="1"/>
  <c r="K79" i="6" s="1"/>
  <c r="M22" i="2"/>
  <c r="L79" i="6" s="1"/>
  <c r="L142" i="3"/>
  <c r="L86" i="3"/>
  <c r="M142" i="3"/>
  <c r="M86" i="3"/>
  <c r="E90" i="7"/>
  <c r="J1" i="3"/>
  <c r="E66" i="7"/>
  <c r="E67" i="7"/>
  <c r="D10" i="6"/>
  <c r="D9" i="7"/>
  <c r="G1" i="2"/>
  <c r="O58" i="6"/>
  <c r="O57" i="6"/>
  <c r="O56" i="6"/>
  <c r="O55" i="6"/>
  <c r="O54" i="6"/>
  <c r="O53" i="6"/>
  <c r="O52" i="6"/>
  <c r="O51" i="6"/>
  <c r="O50" i="6"/>
  <c r="O49" i="6"/>
  <c r="O48" i="6"/>
  <c r="O47" i="6"/>
  <c r="O46" i="6"/>
  <c r="O45" i="6"/>
  <c r="O44" i="6"/>
  <c r="O43" i="6"/>
  <c r="O42" i="6"/>
  <c r="O41" i="6"/>
  <c r="O40" i="6"/>
  <c r="O39" i="6"/>
  <c r="O38" i="6"/>
  <c r="O37" i="6"/>
  <c r="O36" i="6"/>
  <c r="O35" i="6"/>
  <c r="O34" i="6"/>
  <c r="O33" i="6"/>
  <c r="O32" i="6"/>
  <c r="O31" i="6"/>
  <c r="O30" i="6"/>
  <c r="O29" i="6"/>
  <c r="O28" i="6"/>
  <c r="O27" i="6"/>
  <c r="O26" i="6"/>
  <c r="O25" i="6"/>
  <c r="O24" i="6"/>
  <c r="O23" i="6"/>
  <c r="O22" i="6"/>
  <c r="O21" i="6"/>
  <c r="O20" i="6"/>
  <c r="O19" i="6"/>
  <c r="O18" i="6"/>
  <c r="O17" i="6"/>
  <c r="O16" i="6"/>
  <c r="O15" i="6"/>
  <c r="O14" i="6"/>
  <c r="O13" i="6"/>
  <c r="O12" i="6"/>
  <c r="O11" i="6"/>
  <c r="O10" i="6"/>
  <c r="O9" i="6"/>
  <c r="O8" i="6"/>
  <c r="O7" i="6"/>
  <c r="E9" i="6" l="1"/>
  <c r="J9" i="7" s="1"/>
  <c r="E17" i="6"/>
  <c r="J17" i="7" s="1"/>
  <c r="E23" i="6"/>
  <c r="J23" i="7" s="1"/>
  <c r="K27" i="5" s="1"/>
  <c r="E29" i="6"/>
  <c r="J29" i="7" s="1"/>
  <c r="E35" i="6"/>
  <c r="J35" i="7" s="1"/>
  <c r="E41" i="6"/>
  <c r="O41" i="7" s="1"/>
  <c r="E45" i="6"/>
  <c r="J45" i="7" s="1"/>
  <c r="K45" i="5" s="1"/>
  <c r="E49" i="6"/>
  <c r="J49" i="7" s="1"/>
  <c r="K49" i="5" s="1"/>
  <c r="E53" i="6"/>
  <c r="J53" i="7" s="1"/>
  <c r="E57" i="6"/>
  <c r="O57" i="7" s="1"/>
  <c r="O23" i="7"/>
  <c r="O49" i="7"/>
  <c r="E7" i="6"/>
  <c r="O7" i="7" s="1"/>
  <c r="E11" i="6"/>
  <c r="E15" i="6"/>
  <c r="O15" i="7" s="1"/>
  <c r="E19" i="6"/>
  <c r="E25" i="6"/>
  <c r="O25" i="7" s="1"/>
  <c r="E31" i="6"/>
  <c r="E33" i="6"/>
  <c r="O33" i="7" s="1"/>
  <c r="E39" i="6"/>
  <c r="E43" i="6"/>
  <c r="E51" i="6"/>
  <c r="E8" i="6"/>
  <c r="E10" i="6"/>
  <c r="O10" i="7" s="1"/>
  <c r="E12" i="6"/>
  <c r="E14" i="6"/>
  <c r="E16" i="6"/>
  <c r="O16" i="7" s="1"/>
  <c r="E18" i="6"/>
  <c r="O18" i="7" s="1"/>
  <c r="E20" i="6"/>
  <c r="E22" i="6"/>
  <c r="E24" i="6"/>
  <c r="E26" i="6"/>
  <c r="E28" i="6"/>
  <c r="E30" i="6"/>
  <c r="O30" i="7" s="1"/>
  <c r="E32" i="6"/>
  <c r="E34" i="6"/>
  <c r="E36" i="6"/>
  <c r="E38" i="6"/>
  <c r="O38" i="7" s="1"/>
  <c r="E40" i="6"/>
  <c r="O40" i="7" s="1"/>
  <c r="E42" i="6"/>
  <c r="E44" i="6"/>
  <c r="O44" i="7" s="1"/>
  <c r="E46" i="6"/>
  <c r="O46" i="7" s="1"/>
  <c r="E48" i="6"/>
  <c r="O48" i="7" s="1"/>
  <c r="E50" i="6"/>
  <c r="E52" i="6"/>
  <c r="E54" i="6"/>
  <c r="O54" i="7" s="1"/>
  <c r="E56" i="6"/>
  <c r="O56" i="7" s="1"/>
  <c r="E58" i="6"/>
  <c r="O52" i="7"/>
  <c r="O24" i="7"/>
  <c r="O32" i="7"/>
  <c r="E13" i="6"/>
  <c r="J13" i="7" s="1"/>
  <c r="J21" i="7"/>
  <c r="K23" i="5" s="1"/>
  <c r="E21" i="6"/>
  <c r="E27" i="6"/>
  <c r="J27" i="7" s="1"/>
  <c r="E37" i="6"/>
  <c r="O37" i="7" s="1"/>
  <c r="E47" i="6"/>
  <c r="J47" i="7" s="1"/>
  <c r="E55" i="6"/>
  <c r="O55" i="7" s="1"/>
  <c r="K1" i="3"/>
  <c r="H1" i="2"/>
  <c r="D11" i="6"/>
  <c r="D10" i="7"/>
  <c r="F50" i="5"/>
  <c r="F10" i="8" s="1"/>
  <c r="F17" i="5"/>
  <c r="F9" i="8" s="1"/>
  <c r="F13" i="5"/>
  <c r="F151" i="3"/>
  <c r="F23" i="8" s="1"/>
  <c r="F146" i="3"/>
  <c r="F15" i="8" s="1"/>
  <c r="F137" i="3"/>
  <c r="F14" i="8" s="1"/>
  <c r="F37" i="4"/>
  <c r="F39" i="4" s="1"/>
  <c r="F29" i="4"/>
  <c r="F25" i="4"/>
  <c r="F21" i="4"/>
  <c r="F17" i="4"/>
  <c r="F13" i="4"/>
  <c r="F106" i="3"/>
  <c r="F102" i="3"/>
  <c r="F89" i="3"/>
  <c r="F76" i="3"/>
  <c r="F65" i="3"/>
  <c r="F57" i="3"/>
  <c r="F29" i="3"/>
  <c r="F155" i="2"/>
  <c r="F33" i="8" s="1"/>
  <c r="F132" i="2"/>
  <c r="F32" i="8" s="1"/>
  <c r="F123" i="2"/>
  <c r="F118" i="2"/>
  <c r="F94" i="2"/>
  <c r="F88" i="2"/>
  <c r="F82" i="2"/>
  <c r="F72" i="2"/>
  <c r="F17" i="2"/>
  <c r="J37" i="7" l="1"/>
  <c r="J55" i="7"/>
  <c r="K34" i="5" s="1"/>
  <c r="O45" i="7"/>
  <c r="O35" i="7"/>
  <c r="P40" i="5"/>
  <c r="O17" i="7"/>
  <c r="O29" i="7"/>
  <c r="J57" i="7"/>
  <c r="J41" i="7"/>
  <c r="O53" i="7"/>
  <c r="O9" i="7"/>
  <c r="P58" i="7"/>
  <c r="H58" i="7"/>
  <c r="M58" i="7"/>
  <c r="F58" i="7"/>
  <c r="I58" i="7"/>
  <c r="N58" i="7"/>
  <c r="Q58" i="7"/>
  <c r="G58" i="7"/>
  <c r="H27" i="2" s="1"/>
  <c r="P38" i="7"/>
  <c r="H38" i="7"/>
  <c r="N38" i="7"/>
  <c r="M38" i="7"/>
  <c r="F38" i="7"/>
  <c r="I38" i="7"/>
  <c r="G38" i="7"/>
  <c r="Q38" i="7"/>
  <c r="P22" i="7"/>
  <c r="H22" i="7"/>
  <c r="I26" i="5" s="1"/>
  <c r="N22" i="7"/>
  <c r="M22" i="7"/>
  <c r="N26" i="5" s="1"/>
  <c r="F22" i="7"/>
  <c r="I22" i="7"/>
  <c r="J26" i="5" s="1"/>
  <c r="G22" i="7"/>
  <c r="H26" i="5" s="1"/>
  <c r="Q22" i="7"/>
  <c r="P25" i="7"/>
  <c r="H25" i="7"/>
  <c r="N25" i="7"/>
  <c r="M25" i="7"/>
  <c r="F25" i="7"/>
  <c r="Q25" i="7"/>
  <c r="I25" i="7"/>
  <c r="G25" i="7"/>
  <c r="H55" i="2" s="1"/>
  <c r="P56" i="7"/>
  <c r="H56" i="7"/>
  <c r="N56" i="7"/>
  <c r="M56" i="7"/>
  <c r="F56" i="7"/>
  <c r="Q56" i="7"/>
  <c r="I56" i="7"/>
  <c r="G56" i="7"/>
  <c r="P52" i="7"/>
  <c r="H52" i="7"/>
  <c r="M52" i="7"/>
  <c r="F52" i="7"/>
  <c r="I52" i="7"/>
  <c r="N52" i="7"/>
  <c r="Q52" i="7"/>
  <c r="G52" i="7"/>
  <c r="P48" i="7"/>
  <c r="H48" i="7"/>
  <c r="G48" i="7"/>
  <c r="H98" i="2" s="1"/>
  <c r="N48" i="7"/>
  <c r="M48" i="7"/>
  <c r="F48" i="7"/>
  <c r="G98" i="2" s="1"/>
  <c r="Q48" i="7"/>
  <c r="I48" i="7"/>
  <c r="P44" i="7"/>
  <c r="H44" i="7"/>
  <c r="G44" i="7"/>
  <c r="H41" i="2" s="1"/>
  <c r="M44" i="7"/>
  <c r="F44" i="7"/>
  <c r="I44" i="7"/>
  <c r="N44" i="7"/>
  <c r="Q44" i="7"/>
  <c r="P40" i="7"/>
  <c r="H40" i="7"/>
  <c r="I40" i="5" s="1"/>
  <c r="G40" i="7"/>
  <c r="H40" i="5" s="1"/>
  <c r="M40" i="7"/>
  <c r="N40" i="5" s="1"/>
  <c r="F40" i="7"/>
  <c r="I40" i="7"/>
  <c r="J40" i="5" s="1"/>
  <c r="N40" i="7"/>
  <c r="Q40" i="7"/>
  <c r="R40" i="5" s="1"/>
  <c r="P36" i="7"/>
  <c r="H36" i="7"/>
  <c r="N36" i="7"/>
  <c r="M36" i="7"/>
  <c r="F36" i="7"/>
  <c r="I36" i="7"/>
  <c r="G36" i="7"/>
  <c r="H20" i="2" s="1"/>
  <c r="Q36" i="7"/>
  <c r="P32" i="7"/>
  <c r="H32" i="7"/>
  <c r="N32" i="7"/>
  <c r="M32" i="7"/>
  <c r="F32" i="7"/>
  <c r="Q32" i="7"/>
  <c r="G32" i="7"/>
  <c r="I32" i="7"/>
  <c r="P28" i="7"/>
  <c r="H28" i="7"/>
  <c r="N28" i="7"/>
  <c r="M28" i="7"/>
  <c r="F28" i="7"/>
  <c r="I28" i="7"/>
  <c r="G28" i="7"/>
  <c r="Q28" i="7"/>
  <c r="P24" i="7"/>
  <c r="H24" i="7"/>
  <c r="I63" i="3" s="1"/>
  <c r="N24" i="7"/>
  <c r="M24" i="7"/>
  <c r="F24" i="7"/>
  <c r="Q24" i="7"/>
  <c r="I24" i="7"/>
  <c r="J63" i="3" s="1"/>
  <c r="G24" i="7"/>
  <c r="H63" i="3" s="1"/>
  <c r="P20" i="7"/>
  <c r="H20" i="7"/>
  <c r="I21" i="5" s="1"/>
  <c r="G20" i="7"/>
  <c r="H21" i="5" s="1"/>
  <c r="M20" i="7"/>
  <c r="N21" i="5" s="1"/>
  <c r="F20" i="7"/>
  <c r="I20" i="7"/>
  <c r="J21" i="5" s="1"/>
  <c r="N20" i="7"/>
  <c r="Q20" i="7"/>
  <c r="P16" i="7"/>
  <c r="H16" i="7"/>
  <c r="I28" i="5" s="1"/>
  <c r="G16" i="7"/>
  <c r="H28" i="5" s="1"/>
  <c r="M16" i="7"/>
  <c r="N28" i="5" s="1"/>
  <c r="F16" i="7"/>
  <c r="Q16" i="7"/>
  <c r="R28" i="5" s="1"/>
  <c r="I16" i="7"/>
  <c r="J28" i="5" s="1"/>
  <c r="N16" i="7"/>
  <c r="P12" i="7"/>
  <c r="H12" i="7"/>
  <c r="G12" i="7"/>
  <c r="H32" i="2" s="1"/>
  <c r="M12" i="7"/>
  <c r="F12" i="7"/>
  <c r="Q12" i="7"/>
  <c r="N12" i="7"/>
  <c r="I12" i="7"/>
  <c r="P8" i="7"/>
  <c r="H8" i="7"/>
  <c r="M8" i="7"/>
  <c r="F8" i="7"/>
  <c r="Q8" i="7"/>
  <c r="G8" i="7"/>
  <c r="I8" i="7"/>
  <c r="N8" i="7"/>
  <c r="P51" i="7"/>
  <c r="H51" i="7"/>
  <c r="N51" i="7"/>
  <c r="G51" i="7"/>
  <c r="H106" i="2" s="1"/>
  <c r="M51" i="7"/>
  <c r="F51" i="7"/>
  <c r="I51" i="7"/>
  <c r="Q51" i="7"/>
  <c r="P39" i="7"/>
  <c r="H39" i="7"/>
  <c r="N39" i="7"/>
  <c r="M39" i="7"/>
  <c r="F39" i="7"/>
  <c r="I39" i="7"/>
  <c r="Q39" i="7"/>
  <c r="G39" i="7"/>
  <c r="P31" i="7"/>
  <c r="H31" i="7"/>
  <c r="N31" i="7"/>
  <c r="M31" i="7"/>
  <c r="F31" i="7"/>
  <c r="Q31" i="7"/>
  <c r="I31" i="7"/>
  <c r="G31" i="7"/>
  <c r="H112" i="2" s="1"/>
  <c r="P19" i="7"/>
  <c r="H19" i="7"/>
  <c r="I20" i="5" s="1"/>
  <c r="G19" i="7"/>
  <c r="H20" i="5" s="1"/>
  <c r="M19" i="7"/>
  <c r="N20" i="5" s="1"/>
  <c r="F19" i="7"/>
  <c r="I19" i="7"/>
  <c r="J20" i="5" s="1"/>
  <c r="Q19" i="7"/>
  <c r="R20" i="5" s="1"/>
  <c r="N19" i="7"/>
  <c r="O20" i="5" s="1"/>
  <c r="P11" i="7"/>
  <c r="H11" i="7"/>
  <c r="N11" i="7"/>
  <c r="M11" i="7"/>
  <c r="F11" i="7"/>
  <c r="Q11" i="7"/>
  <c r="I11" i="7"/>
  <c r="G11" i="7"/>
  <c r="O28" i="7"/>
  <c r="O36" i="7"/>
  <c r="P50" i="7"/>
  <c r="H50" i="7"/>
  <c r="M50" i="7"/>
  <c r="F50" i="7"/>
  <c r="Q50" i="7"/>
  <c r="N50" i="7"/>
  <c r="I50" i="7"/>
  <c r="G50" i="7"/>
  <c r="H103" i="2" s="1"/>
  <c r="P34" i="7"/>
  <c r="H34" i="7"/>
  <c r="N34" i="7"/>
  <c r="M34" i="7"/>
  <c r="F34" i="7"/>
  <c r="I34" i="7"/>
  <c r="G34" i="7"/>
  <c r="Q34" i="7"/>
  <c r="P14" i="7"/>
  <c r="H14" i="7"/>
  <c r="G14" i="7"/>
  <c r="M14" i="7"/>
  <c r="F14" i="7"/>
  <c r="Q14" i="7"/>
  <c r="N14" i="7"/>
  <c r="I14" i="7"/>
  <c r="P43" i="7"/>
  <c r="H43" i="7"/>
  <c r="I43" i="5" s="1"/>
  <c r="G43" i="7"/>
  <c r="H43" i="5" s="1"/>
  <c r="M43" i="7"/>
  <c r="N43" i="5" s="1"/>
  <c r="F43" i="7"/>
  <c r="Q43" i="7"/>
  <c r="I43" i="7"/>
  <c r="J43" i="5" s="1"/>
  <c r="N43" i="7"/>
  <c r="O43" i="5" s="1"/>
  <c r="O22" i="7"/>
  <c r="P26" i="5" s="1"/>
  <c r="P47" i="7"/>
  <c r="H47" i="7"/>
  <c r="M47" i="7"/>
  <c r="F47" i="7"/>
  <c r="Q47" i="7"/>
  <c r="I47" i="7"/>
  <c r="G47" i="7"/>
  <c r="H52" i="2" s="1"/>
  <c r="N47" i="7"/>
  <c r="P27" i="7"/>
  <c r="H27" i="7"/>
  <c r="N27" i="7"/>
  <c r="M27" i="7"/>
  <c r="F27" i="7"/>
  <c r="I27" i="7"/>
  <c r="Q27" i="7"/>
  <c r="G27" i="7"/>
  <c r="H111" i="2" s="1"/>
  <c r="P13" i="7"/>
  <c r="H13" i="7"/>
  <c r="N13" i="7"/>
  <c r="M13" i="7"/>
  <c r="F13" i="7"/>
  <c r="Q13" i="7"/>
  <c r="I13" i="7"/>
  <c r="G13" i="7"/>
  <c r="J56" i="7"/>
  <c r="J52" i="7"/>
  <c r="J48" i="7"/>
  <c r="J44" i="7"/>
  <c r="J40" i="7"/>
  <c r="K40" i="5" s="1"/>
  <c r="J36" i="7"/>
  <c r="K38" i="3" s="1"/>
  <c r="J32" i="7"/>
  <c r="J28" i="7"/>
  <c r="J24" i="7"/>
  <c r="K63" i="3" s="1"/>
  <c r="J20" i="7"/>
  <c r="K21" i="5" s="1"/>
  <c r="J16" i="7"/>
  <c r="K28" i="5" s="1"/>
  <c r="J12" i="7"/>
  <c r="J8" i="7"/>
  <c r="O13" i="7"/>
  <c r="J51" i="7"/>
  <c r="J39" i="7"/>
  <c r="J31" i="7"/>
  <c r="J19" i="7"/>
  <c r="K20" i="5" s="1"/>
  <c r="J11" i="7"/>
  <c r="O50" i="7"/>
  <c r="O20" i="7"/>
  <c r="P21" i="5" s="1"/>
  <c r="O47" i="7"/>
  <c r="O39" i="7"/>
  <c r="O31" i="7"/>
  <c r="O19" i="7"/>
  <c r="P20" i="5" s="1"/>
  <c r="P57" i="7"/>
  <c r="H57" i="7"/>
  <c r="N57" i="7"/>
  <c r="M57" i="7"/>
  <c r="F57" i="7"/>
  <c r="I57" i="7"/>
  <c r="G57" i="7"/>
  <c r="H30" i="2" s="1"/>
  <c r="Q57" i="7"/>
  <c r="P49" i="7"/>
  <c r="H49" i="7"/>
  <c r="I49" i="5" s="1"/>
  <c r="N49" i="7"/>
  <c r="M49" i="7"/>
  <c r="N49" i="5" s="1"/>
  <c r="F49" i="7"/>
  <c r="Q49" i="7"/>
  <c r="R49" i="5" s="1"/>
  <c r="G49" i="7"/>
  <c r="H49" i="5" s="1"/>
  <c r="I49" i="7"/>
  <c r="J49" i="5" s="1"/>
  <c r="P41" i="7"/>
  <c r="H41" i="7"/>
  <c r="N41" i="7"/>
  <c r="M41" i="7"/>
  <c r="F41" i="7"/>
  <c r="Q41" i="7"/>
  <c r="I41" i="7"/>
  <c r="G41" i="7"/>
  <c r="P29" i="7"/>
  <c r="H29" i="7"/>
  <c r="N29" i="7"/>
  <c r="M29" i="7"/>
  <c r="F29" i="7"/>
  <c r="I29" i="7"/>
  <c r="Q29" i="7"/>
  <c r="G29" i="7"/>
  <c r="P17" i="7"/>
  <c r="H17" i="7"/>
  <c r="N17" i="7"/>
  <c r="M17" i="7"/>
  <c r="F17" i="7"/>
  <c r="Q17" i="7"/>
  <c r="I17" i="7"/>
  <c r="G17" i="7"/>
  <c r="O58" i="7"/>
  <c r="P46" i="7"/>
  <c r="H46" i="7"/>
  <c r="N46" i="7"/>
  <c r="M46" i="7"/>
  <c r="F46" i="7"/>
  <c r="I46" i="7"/>
  <c r="Q46" i="7"/>
  <c r="G46" i="7"/>
  <c r="P26" i="7"/>
  <c r="H26" i="7"/>
  <c r="N26" i="7"/>
  <c r="M26" i="7"/>
  <c r="F26" i="7"/>
  <c r="I26" i="7"/>
  <c r="G26" i="7"/>
  <c r="H113" i="2" s="1"/>
  <c r="Q26" i="7"/>
  <c r="P10" i="7"/>
  <c r="H10" i="7"/>
  <c r="I61" i="3" s="1"/>
  <c r="N10" i="7"/>
  <c r="M10" i="7"/>
  <c r="F10" i="7"/>
  <c r="Q10" i="7"/>
  <c r="I10" i="7"/>
  <c r="J61" i="3" s="1"/>
  <c r="G10" i="7"/>
  <c r="H61" i="3" s="1"/>
  <c r="P15" i="7"/>
  <c r="H15" i="7"/>
  <c r="N15" i="7"/>
  <c r="M15" i="7"/>
  <c r="F15" i="7"/>
  <c r="I15" i="7"/>
  <c r="Q15" i="7"/>
  <c r="G15" i="7"/>
  <c r="H141" i="2" s="1"/>
  <c r="P7" i="7"/>
  <c r="Q28" i="4" s="1"/>
  <c r="Q29" i="4" s="1"/>
  <c r="H7" i="7"/>
  <c r="G7" i="7"/>
  <c r="N7" i="7"/>
  <c r="M7" i="7"/>
  <c r="N28" i="4" s="1"/>
  <c r="N29" i="4" s="1"/>
  <c r="F7" i="7"/>
  <c r="Q7" i="7"/>
  <c r="R28" i="4" s="1"/>
  <c r="R29" i="4" s="1"/>
  <c r="I7" i="7"/>
  <c r="P54" i="7"/>
  <c r="H54" i="7"/>
  <c r="N54" i="7"/>
  <c r="M54" i="7"/>
  <c r="F54" i="7"/>
  <c r="Q54" i="7"/>
  <c r="I54" i="7"/>
  <c r="G54" i="7"/>
  <c r="P42" i="7"/>
  <c r="H42" i="7"/>
  <c r="I42" i="5" s="1"/>
  <c r="G42" i="7"/>
  <c r="H42" i="5" s="1"/>
  <c r="M42" i="7"/>
  <c r="F42" i="7"/>
  <c r="Q42" i="7"/>
  <c r="N42" i="7"/>
  <c r="I42" i="7"/>
  <c r="J42" i="5" s="1"/>
  <c r="P30" i="7"/>
  <c r="H30" i="7"/>
  <c r="G30" i="7"/>
  <c r="H114" i="2" s="1"/>
  <c r="M30" i="7"/>
  <c r="F30" i="7"/>
  <c r="I30" i="7"/>
  <c r="N30" i="7"/>
  <c r="Q30" i="7"/>
  <c r="P18" i="7"/>
  <c r="H18" i="7"/>
  <c r="G18" i="7"/>
  <c r="H116" i="2" s="1"/>
  <c r="M18" i="7"/>
  <c r="F18" i="7"/>
  <c r="Q18" i="7"/>
  <c r="N18" i="7"/>
  <c r="I18" i="7"/>
  <c r="P33" i="7"/>
  <c r="H33" i="7"/>
  <c r="N33" i="7"/>
  <c r="M33" i="7"/>
  <c r="F33" i="7"/>
  <c r="Q33" i="7"/>
  <c r="I33" i="7"/>
  <c r="G33" i="7"/>
  <c r="H33" i="2" s="1"/>
  <c r="O14" i="7"/>
  <c r="T13" i="5"/>
  <c r="F8" i="8"/>
  <c r="P55" i="7"/>
  <c r="H55" i="7"/>
  <c r="I34" i="5" s="1"/>
  <c r="N55" i="7"/>
  <c r="O34" i="5" s="1"/>
  <c r="M55" i="7"/>
  <c r="N34" i="5" s="1"/>
  <c r="F55" i="7"/>
  <c r="Q55" i="7"/>
  <c r="G55" i="7"/>
  <c r="H34" i="5" s="1"/>
  <c r="I55" i="7"/>
  <c r="J34" i="5" s="1"/>
  <c r="P37" i="7"/>
  <c r="H37" i="7"/>
  <c r="G37" i="7"/>
  <c r="M37" i="7"/>
  <c r="F37" i="7"/>
  <c r="I37" i="7"/>
  <c r="Q37" i="7"/>
  <c r="N37" i="7"/>
  <c r="P21" i="7"/>
  <c r="H21" i="7"/>
  <c r="I23" i="5" s="1"/>
  <c r="G21" i="7"/>
  <c r="H23" i="5" s="1"/>
  <c r="M21" i="7"/>
  <c r="N23" i="5" s="1"/>
  <c r="F21" i="7"/>
  <c r="I21" i="7"/>
  <c r="J23" i="5" s="1"/>
  <c r="Q21" i="7"/>
  <c r="N21" i="7"/>
  <c r="O23" i="5" s="1"/>
  <c r="O26" i="7"/>
  <c r="J58" i="7"/>
  <c r="K19" i="3" s="1"/>
  <c r="J54" i="7"/>
  <c r="J50" i="7"/>
  <c r="J46" i="7"/>
  <c r="J42" i="7"/>
  <c r="K42" i="5" s="1"/>
  <c r="J38" i="7"/>
  <c r="J34" i="7"/>
  <c r="J30" i="7"/>
  <c r="J26" i="7"/>
  <c r="J22" i="7"/>
  <c r="K26" i="5" s="1"/>
  <c r="J18" i="7"/>
  <c r="K18" i="3" s="1"/>
  <c r="J14" i="7"/>
  <c r="J10" i="7"/>
  <c r="K61" i="3" s="1"/>
  <c r="O21" i="7"/>
  <c r="P23" i="5" s="1"/>
  <c r="J43" i="7"/>
  <c r="K43" i="5" s="1"/>
  <c r="J33" i="7"/>
  <c r="J25" i="7"/>
  <c r="K52" i="3" s="1"/>
  <c r="J15" i="7"/>
  <c r="K15" i="3" s="1"/>
  <c r="J7" i="7"/>
  <c r="K28" i="4" s="1"/>
  <c r="K29" i="4" s="1"/>
  <c r="O34" i="7"/>
  <c r="O8" i="7"/>
  <c r="O51" i="7"/>
  <c r="O43" i="7"/>
  <c r="O27" i="7"/>
  <c r="O11" i="7"/>
  <c r="P53" i="7"/>
  <c r="H53" i="7"/>
  <c r="G53" i="7"/>
  <c r="H109" i="2" s="1"/>
  <c r="N53" i="7"/>
  <c r="M53" i="7"/>
  <c r="F53" i="7"/>
  <c r="Q53" i="7"/>
  <c r="I53" i="7"/>
  <c r="P45" i="7"/>
  <c r="Q45" i="5" s="1"/>
  <c r="H45" i="7"/>
  <c r="I45" i="5" s="1"/>
  <c r="G45" i="7"/>
  <c r="H45" i="5" s="1"/>
  <c r="N45" i="7"/>
  <c r="M45" i="7"/>
  <c r="N45" i="5" s="1"/>
  <c r="F45" i="7"/>
  <c r="I45" i="7"/>
  <c r="J45" i="5" s="1"/>
  <c r="Q45" i="7"/>
  <c r="P35" i="7"/>
  <c r="H35" i="7"/>
  <c r="N35" i="7"/>
  <c r="M35" i="7"/>
  <c r="F35" i="7"/>
  <c r="I35" i="7"/>
  <c r="Q35" i="7"/>
  <c r="G35" i="7"/>
  <c r="H29" i="2" s="1"/>
  <c r="P23" i="7"/>
  <c r="Q27" i="5" s="1"/>
  <c r="H23" i="7"/>
  <c r="I27" i="5" s="1"/>
  <c r="G23" i="7"/>
  <c r="H27" i="5" s="1"/>
  <c r="M23" i="7"/>
  <c r="N27" i="5" s="1"/>
  <c r="F23" i="7"/>
  <c r="I23" i="7"/>
  <c r="J27" i="5" s="1"/>
  <c r="Q23" i="7"/>
  <c r="N23" i="7"/>
  <c r="O27" i="5" s="1"/>
  <c r="P9" i="7"/>
  <c r="H9" i="7"/>
  <c r="I62" i="3" s="1"/>
  <c r="G9" i="7"/>
  <c r="H62" i="3" s="1"/>
  <c r="N9" i="7"/>
  <c r="M9" i="7"/>
  <c r="F9" i="7"/>
  <c r="I9" i="7"/>
  <c r="J62" i="3" s="1"/>
  <c r="Q9" i="7"/>
  <c r="O42" i="7"/>
  <c r="P42" i="5" s="1"/>
  <c r="O12" i="7"/>
  <c r="K145" i="3"/>
  <c r="K101" i="3"/>
  <c r="K62" i="3"/>
  <c r="K71" i="3"/>
  <c r="D12" i="6"/>
  <c r="D11" i="7"/>
  <c r="I1" i="2"/>
  <c r="F125" i="2"/>
  <c r="F29" i="8" s="1"/>
  <c r="F51" i="5"/>
  <c r="F31" i="4"/>
  <c r="F42" i="4" s="1"/>
  <c r="F108" i="3"/>
  <c r="F91" i="3"/>
  <c r="F74" i="2"/>
  <c r="F28" i="8" s="1"/>
  <c r="F157" i="2"/>
  <c r="H37" i="2" l="1"/>
  <c r="H21" i="2"/>
  <c r="H22" i="2" s="1"/>
  <c r="K64" i="3"/>
  <c r="J70" i="6" s="1"/>
  <c r="K24" i="3"/>
  <c r="R43" i="5"/>
  <c r="R21" i="5"/>
  <c r="R26" i="5"/>
  <c r="R23" i="5"/>
  <c r="H42" i="2"/>
  <c r="G62" i="6" s="1"/>
  <c r="Q34" i="5"/>
  <c r="Q49" i="5"/>
  <c r="Q28" i="5"/>
  <c r="Q40" i="5"/>
  <c r="P49" i="5"/>
  <c r="H51" i="2"/>
  <c r="H46" i="2"/>
  <c r="R45" i="5"/>
  <c r="O45" i="5"/>
  <c r="R34" i="5"/>
  <c r="R42" i="5"/>
  <c r="O49" i="5"/>
  <c r="Q43" i="5"/>
  <c r="O21" i="5"/>
  <c r="O40" i="5"/>
  <c r="O26" i="5"/>
  <c r="P34" i="5"/>
  <c r="O28" i="5"/>
  <c r="P28" i="5"/>
  <c r="H54" i="2"/>
  <c r="R27" i="5"/>
  <c r="Q23" i="5"/>
  <c r="P27" i="5"/>
  <c r="H53" i="2"/>
  <c r="K25" i="3"/>
  <c r="P43" i="5"/>
  <c r="H104" i="2"/>
  <c r="O28" i="4"/>
  <c r="O29" i="4" s="1"/>
  <c r="Q20" i="5"/>
  <c r="Q21" i="5"/>
  <c r="Q26" i="5"/>
  <c r="P45" i="5"/>
  <c r="P28" i="4"/>
  <c r="P29" i="4" s="1"/>
  <c r="H44" i="2"/>
  <c r="K39" i="3"/>
  <c r="K40" i="3" s="1"/>
  <c r="H39" i="2"/>
  <c r="H56" i="2"/>
  <c r="K34" i="3"/>
  <c r="K53" i="3"/>
  <c r="K144" i="3"/>
  <c r="K70" i="3"/>
  <c r="H143" i="2"/>
  <c r="H43" i="2"/>
  <c r="H26" i="2"/>
  <c r="H34" i="2" s="1"/>
  <c r="K16" i="3"/>
  <c r="K20" i="3" s="1"/>
  <c r="K33" i="3"/>
  <c r="E37" i="7"/>
  <c r="F11" i="8"/>
  <c r="T8" i="8"/>
  <c r="H40" i="2"/>
  <c r="H48" i="2"/>
  <c r="K73" i="3"/>
  <c r="H102" i="2"/>
  <c r="H38" i="2"/>
  <c r="H49" i="2"/>
  <c r="H50" i="2"/>
  <c r="H100" i="2"/>
  <c r="P29" i="5"/>
  <c r="P24" i="5"/>
  <c r="P25" i="5"/>
  <c r="P22" i="5"/>
  <c r="H28" i="4"/>
  <c r="H29" i="4" s="1"/>
  <c r="H70" i="3"/>
  <c r="H64" i="3"/>
  <c r="G70" i="6" s="1"/>
  <c r="H71" i="3"/>
  <c r="H73" i="3"/>
  <c r="G103" i="2"/>
  <c r="E50" i="7"/>
  <c r="G43" i="2"/>
  <c r="G102" i="2"/>
  <c r="G42" i="2"/>
  <c r="J22" i="5"/>
  <c r="J29" i="5"/>
  <c r="J25" i="5"/>
  <c r="J24" i="5"/>
  <c r="N24" i="5"/>
  <c r="N22" i="5"/>
  <c r="N29" i="5"/>
  <c r="N25" i="5"/>
  <c r="H15" i="3"/>
  <c r="H38" i="3"/>
  <c r="H24" i="3"/>
  <c r="H18" i="3"/>
  <c r="H33" i="3"/>
  <c r="J52" i="3"/>
  <c r="J101" i="3"/>
  <c r="J53" i="3"/>
  <c r="G23" i="5"/>
  <c r="E21" i="7"/>
  <c r="G34" i="5"/>
  <c r="E55" i="7"/>
  <c r="G64" i="3"/>
  <c r="G28" i="4"/>
  <c r="G70" i="3"/>
  <c r="G71" i="3"/>
  <c r="G73" i="3"/>
  <c r="E7" i="7"/>
  <c r="I28" i="4"/>
  <c r="I29" i="4" s="1"/>
  <c r="I70" i="3"/>
  <c r="I73" i="3"/>
  <c r="I64" i="3"/>
  <c r="H70" i="6" s="1"/>
  <c r="I71" i="3"/>
  <c r="I141" i="2"/>
  <c r="I113" i="2"/>
  <c r="E17" i="7"/>
  <c r="E29" i="7"/>
  <c r="E41" i="7"/>
  <c r="G49" i="5"/>
  <c r="G100" i="2"/>
  <c r="G40" i="2"/>
  <c r="E49" i="7"/>
  <c r="E57" i="7"/>
  <c r="G30" i="2"/>
  <c r="I111" i="2"/>
  <c r="I112" i="2"/>
  <c r="G44" i="2"/>
  <c r="G104" i="2"/>
  <c r="E51" i="7"/>
  <c r="G106" i="2"/>
  <c r="G46" i="2"/>
  <c r="F63" i="6" s="1"/>
  <c r="H22" i="5"/>
  <c r="H29" i="5"/>
  <c r="H25" i="5"/>
  <c r="H24" i="5"/>
  <c r="I24" i="5"/>
  <c r="I22" i="5"/>
  <c r="I29" i="5"/>
  <c r="I25" i="5"/>
  <c r="J33" i="3"/>
  <c r="J24" i="3"/>
  <c r="J18" i="3"/>
  <c r="J38" i="3"/>
  <c r="J15" i="3"/>
  <c r="I38" i="3"/>
  <c r="I33" i="3"/>
  <c r="I18" i="3"/>
  <c r="I24" i="3"/>
  <c r="I15" i="3"/>
  <c r="G38" i="2"/>
  <c r="E48" i="7"/>
  <c r="I98" i="2"/>
  <c r="I115" i="2"/>
  <c r="I53" i="3"/>
  <c r="I101" i="3"/>
  <c r="I52" i="3"/>
  <c r="I144" i="3"/>
  <c r="I34" i="3"/>
  <c r="I35" i="3" s="1"/>
  <c r="I39" i="3"/>
  <c r="I25" i="3"/>
  <c r="I145" i="3"/>
  <c r="I16" i="3"/>
  <c r="I19" i="3"/>
  <c r="F30" i="8"/>
  <c r="F35" i="8" s="1"/>
  <c r="G62" i="3"/>
  <c r="E9" i="7"/>
  <c r="G45" i="5"/>
  <c r="E45" i="7"/>
  <c r="G109" i="2"/>
  <c r="G49" i="2"/>
  <c r="G108" i="2"/>
  <c r="G48" i="2"/>
  <c r="E53" i="7"/>
  <c r="H108" i="2"/>
  <c r="I116" i="2"/>
  <c r="I114" i="2"/>
  <c r="G141" i="2"/>
  <c r="E15" i="7"/>
  <c r="G61" i="3"/>
  <c r="E10" i="7"/>
  <c r="G113" i="2"/>
  <c r="E26" i="7"/>
  <c r="G53" i="2"/>
  <c r="E46" i="7"/>
  <c r="E13" i="7"/>
  <c r="G111" i="2"/>
  <c r="E27" i="7"/>
  <c r="G50" i="2"/>
  <c r="E11" i="7"/>
  <c r="G20" i="5"/>
  <c r="E19" i="7"/>
  <c r="G112" i="2"/>
  <c r="G51" i="2"/>
  <c r="E31" i="7"/>
  <c r="E39" i="7"/>
  <c r="R22" i="5"/>
  <c r="R29" i="5"/>
  <c r="R25" i="5"/>
  <c r="R24" i="5"/>
  <c r="Q24" i="5"/>
  <c r="Q22" i="5"/>
  <c r="Q29" i="5"/>
  <c r="Q25" i="5"/>
  <c r="E12" i="7"/>
  <c r="G32" i="2"/>
  <c r="G28" i="5"/>
  <c r="E16" i="7"/>
  <c r="G143" i="2"/>
  <c r="G21" i="5"/>
  <c r="E20" i="7"/>
  <c r="G63" i="3"/>
  <c r="E24" i="7"/>
  <c r="E28" i="7"/>
  <c r="E32" i="7"/>
  <c r="G15" i="3"/>
  <c r="G33" i="3"/>
  <c r="G38" i="3"/>
  <c r="G24" i="3"/>
  <c r="G18" i="3"/>
  <c r="E36" i="7"/>
  <c r="G20" i="2"/>
  <c r="G26" i="2"/>
  <c r="G40" i="5"/>
  <c r="E40" i="7"/>
  <c r="E44" i="7"/>
  <c r="G41" i="2"/>
  <c r="F62" i="6" s="1"/>
  <c r="E56" i="7"/>
  <c r="G52" i="3"/>
  <c r="G53" i="3"/>
  <c r="G101" i="3"/>
  <c r="G55" i="2"/>
  <c r="G115" i="2"/>
  <c r="E25" i="7"/>
  <c r="G26" i="5"/>
  <c r="E22" i="7"/>
  <c r="E38" i="7"/>
  <c r="J144" i="3"/>
  <c r="J16" i="3"/>
  <c r="J145" i="3"/>
  <c r="J39" i="3"/>
  <c r="J19" i="3"/>
  <c r="J34" i="3"/>
  <c r="J25" i="3"/>
  <c r="I143" i="2"/>
  <c r="I103" i="2"/>
  <c r="I106" i="2"/>
  <c r="I109" i="2"/>
  <c r="I100" i="2"/>
  <c r="I102" i="2"/>
  <c r="I104" i="2"/>
  <c r="I108" i="2"/>
  <c r="G27" i="5"/>
  <c r="E23" i="7"/>
  <c r="G29" i="2"/>
  <c r="E35" i="7"/>
  <c r="G33" i="2"/>
  <c r="E33" i="7"/>
  <c r="G116" i="2"/>
  <c r="E18" i="7"/>
  <c r="G56" i="2"/>
  <c r="G114" i="2"/>
  <c r="G54" i="2"/>
  <c r="E30" i="7"/>
  <c r="G42" i="5"/>
  <c r="E42" i="7"/>
  <c r="G37" i="2"/>
  <c r="E54" i="7"/>
  <c r="J28" i="4"/>
  <c r="J29" i="4" s="1"/>
  <c r="J70" i="3"/>
  <c r="J64" i="3"/>
  <c r="I70" i="6" s="1"/>
  <c r="J71" i="3"/>
  <c r="J73" i="3"/>
  <c r="K24" i="5"/>
  <c r="K29" i="5"/>
  <c r="K25" i="5"/>
  <c r="K22" i="5"/>
  <c r="G52" i="2"/>
  <c r="E47" i="7"/>
  <c r="G43" i="5"/>
  <c r="E43" i="7"/>
  <c r="G39" i="2"/>
  <c r="E14" i="7"/>
  <c r="E34" i="7"/>
  <c r="O22" i="5"/>
  <c r="O29" i="5"/>
  <c r="O25" i="5"/>
  <c r="O24" i="5"/>
  <c r="G24" i="5"/>
  <c r="G22" i="5"/>
  <c r="G29" i="5"/>
  <c r="G25" i="5"/>
  <c r="E8" i="7"/>
  <c r="E52" i="7"/>
  <c r="H115" i="2"/>
  <c r="H52" i="3"/>
  <c r="H101" i="3"/>
  <c r="H53" i="3"/>
  <c r="H16" i="3"/>
  <c r="H25" i="3"/>
  <c r="H144" i="3"/>
  <c r="H145" i="3"/>
  <c r="H39" i="3"/>
  <c r="H34" i="3"/>
  <c r="H19" i="3"/>
  <c r="G39" i="3"/>
  <c r="G25" i="3"/>
  <c r="G34" i="3"/>
  <c r="G16" i="3"/>
  <c r="G19" i="3"/>
  <c r="G144" i="3"/>
  <c r="G145" i="3"/>
  <c r="G21" i="2"/>
  <c r="E58" i="7"/>
  <c r="G27" i="2"/>
  <c r="N144" i="3"/>
  <c r="N145" i="3"/>
  <c r="N101" i="3"/>
  <c r="N73" i="3"/>
  <c r="N70" i="3"/>
  <c r="N64" i="3"/>
  <c r="N62" i="3"/>
  <c r="N71" i="3"/>
  <c r="N63" i="3"/>
  <c r="N61" i="3"/>
  <c r="N53" i="3"/>
  <c r="N52" i="3"/>
  <c r="N15" i="3"/>
  <c r="N34" i="3"/>
  <c r="N19" i="3"/>
  <c r="N18" i="3"/>
  <c r="N16" i="3"/>
  <c r="N38" i="3"/>
  <c r="N33" i="3"/>
  <c r="N24" i="3"/>
  <c r="N25" i="3"/>
  <c r="N39" i="3"/>
  <c r="N40" i="3" s="1"/>
  <c r="G93" i="6"/>
  <c r="I21" i="2"/>
  <c r="I32" i="2"/>
  <c r="I29" i="2"/>
  <c r="I30" i="2"/>
  <c r="I33" i="2"/>
  <c r="I26" i="2"/>
  <c r="I27" i="2"/>
  <c r="I55" i="2"/>
  <c r="I53" i="2"/>
  <c r="I51" i="2"/>
  <c r="I49" i="2"/>
  <c r="I43" i="2"/>
  <c r="I40" i="2"/>
  <c r="I38" i="2"/>
  <c r="I42" i="2"/>
  <c r="I56" i="2"/>
  <c r="I52" i="2"/>
  <c r="I48" i="2"/>
  <c r="I44" i="2"/>
  <c r="I39" i="2"/>
  <c r="I20" i="2"/>
  <c r="I50" i="2"/>
  <c r="I41" i="2"/>
  <c r="H62" i="6" s="1"/>
  <c r="I54" i="2"/>
  <c r="I46" i="2"/>
  <c r="I37" i="2"/>
  <c r="J1" i="2"/>
  <c r="J141" i="2" s="1"/>
  <c r="D13" i="6"/>
  <c r="D12" i="7"/>
  <c r="F111" i="3"/>
  <c r="F13" i="8" s="1"/>
  <c r="F16" i="8" s="1"/>
  <c r="F18" i="8" s="1"/>
  <c r="F159" i="2"/>
  <c r="T21" i="5" l="1"/>
  <c r="T28" i="5"/>
  <c r="K29" i="3"/>
  <c r="K35" i="3"/>
  <c r="G63" i="6"/>
  <c r="T42" i="5"/>
  <c r="T27" i="5"/>
  <c r="T40" i="5"/>
  <c r="T49" i="5"/>
  <c r="T23" i="5"/>
  <c r="G65" i="6"/>
  <c r="T43" i="5"/>
  <c r="T45" i="5"/>
  <c r="T26" i="5"/>
  <c r="T20" i="5"/>
  <c r="T34" i="5"/>
  <c r="G61" i="6"/>
  <c r="G64" i="6"/>
  <c r="G77" i="6"/>
  <c r="G35" i="3"/>
  <c r="F93" i="6"/>
  <c r="J35" i="3"/>
  <c r="H35" i="3"/>
  <c r="F25" i="8"/>
  <c r="F37" i="8" s="1"/>
  <c r="F38" i="8" s="1"/>
  <c r="G40" i="3"/>
  <c r="F61" i="6"/>
  <c r="F43" i="8"/>
  <c r="F20" i="8"/>
  <c r="F21" i="8" s="1"/>
  <c r="I40" i="3"/>
  <c r="T25" i="5"/>
  <c r="H40" i="3"/>
  <c r="F64" i="6"/>
  <c r="T24" i="5"/>
  <c r="J98" i="2"/>
  <c r="T22" i="5"/>
  <c r="J40" i="3"/>
  <c r="G29" i="4"/>
  <c r="T29" i="4" s="1"/>
  <c r="T28" i="4"/>
  <c r="J115" i="2"/>
  <c r="T29" i="5"/>
  <c r="G20" i="3"/>
  <c r="I20" i="3"/>
  <c r="J29" i="3"/>
  <c r="F70" i="6"/>
  <c r="H29" i="3"/>
  <c r="J112" i="2"/>
  <c r="J116" i="2"/>
  <c r="G34" i="2"/>
  <c r="F88" i="6" s="1"/>
  <c r="G29" i="3"/>
  <c r="F65" i="6"/>
  <c r="I29" i="3"/>
  <c r="J20" i="3"/>
  <c r="J111" i="2"/>
  <c r="J143" i="2"/>
  <c r="J100" i="2"/>
  <c r="J102" i="2"/>
  <c r="J106" i="2"/>
  <c r="J108" i="2"/>
  <c r="J103" i="2"/>
  <c r="J104" i="2"/>
  <c r="J109" i="2"/>
  <c r="G22" i="2"/>
  <c r="F79" i="6" s="1"/>
  <c r="J114" i="2"/>
  <c r="F77" i="6"/>
  <c r="J113" i="2"/>
  <c r="H20" i="3"/>
  <c r="G88" i="6"/>
  <c r="G79" i="6"/>
  <c r="M70" i="6"/>
  <c r="H65" i="6"/>
  <c r="N35" i="3"/>
  <c r="N29" i="3"/>
  <c r="N20" i="3"/>
  <c r="O145" i="3"/>
  <c r="O144" i="3"/>
  <c r="O64" i="3"/>
  <c r="O62" i="3"/>
  <c r="O61" i="3"/>
  <c r="O53" i="3"/>
  <c r="O71" i="3"/>
  <c r="O63" i="3"/>
  <c r="O52" i="3"/>
  <c r="O70" i="3"/>
  <c r="O101" i="3"/>
  <c r="O73" i="3"/>
  <c r="O24" i="3"/>
  <c r="O25" i="3"/>
  <c r="O39" i="3"/>
  <c r="O18" i="3"/>
  <c r="O16" i="3"/>
  <c r="O33" i="3"/>
  <c r="O34" i="3"/>
  <c r="O15" i="3"/>
  <c r="O38" i="3"/>
  <c r="O19" i="3"/>
  <c r="H61" i="6"/>
  <c r="H64" i="6"/>
  <c r="H63" i="6"/>
  <c r="F153" i="3"/>
  <c r="H93" i="6"/>
  <c r="I34" i="2"/>
  <c r="J21" i="2"/>
  <c r="J32" i="2"/>
  <c r="J29" i="2"/>
  <c r="J30" i="2"/>
  <c r="J33" i="2"/>
  <c r="J26" i="2"/>
  <c r="J27" i="2"/>
  <c r="E87" i="6"/>
  <c r="F87" i="7" s="1"/>
  <c r="H77" i="6"/>
  <c r="K1" i="2"/>
  <c r="J55" i="2"/>
  <c r="J53" i="2"/>
  <c r="J51" i="2"/>
  <c r="J49" i="2"/>
  <c r="J43" i="2"/>
  <c r="J40" i="2"/>
  <c r="J38" i="2"/>
  <c r="J42" i="2"/>
  <c r="J56" i="2"/>
  <c r="J52" i="2"/>
  <c r="J48" i="2"/>
  <c r="J44" i="2"/>
  <c r="J39" i="2"/>
  <c r="J20" i="2"/>
  <c r="J50" i="2"/>
  <c r="J41" i="2"/>
  <c r="I62" i="6" s="1"/>
  <c r="J54" i="2"/>
  <c r="J46" i="2"/>
  <c r="J37" i="2"/>
  <c r="D14" i="6"/>
  <c r="D13" i="7"/>
  <c r="I22" i="2"/>
  <c r="F44" i="8" l="1"/>
  <c r="K103" i="2"/>
  <c r="K109" i="2"/>
  <c r="K143" i="2"/>
  <c r="K108" i="2"/>
  <c r="K106" i="2"/>
  <c r="K100" i="2"/>
  <c r="K104" i="2"/>
  <c r="K102" i="2"/>
  <c r="K111" i="2"/>
  <c r="K115" i="2"/>
  <c r="K98" i="2"/>
  <c r="K113" i="2"/>
  <c r="K114" i="2"/>
  <c r="K141" i="2"/>
  <c r="K116" i="2"/>
  <c r="K112" i="2"/>
  <c r="H88" i="6"/>
  <c r="H79" i="6"/>
  <c r="N70" i="6"/>
  <c r="I65" i="6"/>
  <c r="O35" i="3"/>
  <c r="O40" i="3"/>
  <c r="P145" i="3"/>
  <c r="P101" i="3"/>
  <c r="P144" i="3"/>
  <c r="P71" i="3"/>
  <c r="P63" i="3"/>
  <c r="P73" i="3"/>
  <c r="P70" i="3"/>
  <c r="P61" i="3"/>
  <c r="P53" i="3"/>
  <c r="P64" i="3"/>
  <c r="P52" i="3"/>
  <c r="P62" i="3"/>
  <c r="P34" i="3"/>
  <c r="P15" i="3"/>
  <c r="P39" i="3"/>
  <c r="P16" i="3"/>
  <c r="P38" i="3"/>
  <c r="P33" i="3"/>
  <c r="P25" i="3"/>
  <c r="P18" i="3"/>
  <c r="P24" i="3"/>
  <c r="P19" i="3"/>
  <c r="O29" i="3"/>
  <c r="O20" i="3"/>
  <c r="I61" i="6"/>
  <c r="I64" i="6"/>
  <c r="I63" i="6"/>
  <c r="I93" i="6"/>
  <c r="J22" i="2"/>
  <c r="K21" i="2"/>
  <c r="K33" i="2"/>
  <c r="K27" i="2"/>
  <c r="K29" i="2"/>
  <c r="K30" i="2"/>
  <c r="K32" i="2"/>
  <c r="K26" i="2"/>
  <c r="J34" i="2"/>
  <c r="N87" i="7"/>
  <c r="H87" i="7"/>
  <c r="Q87" i="7"/>
  <c r="M87" i="7"/>
  <c r="G87" i="7"/>
  <c r="E87" i="7" s="1"/>
  <c r="P87" i="7"/>
  <c r="J87" i="7"/>
  <c r="O87" i="7"/>
  <c r="I87" i="7"/>
  <c r="I77" i="6"/>
  <c r="D15" i="6"/>
  <c r="D14" i="7"/>
  <c r="K20" i="2"/>
  <c r="K56" i="2"/>
  <c r="K54" i="2"/>
  <c r="K52" i="2"/>
  <c r="K50" i="2"/>
  <c r="K48" i="2"/>
  <c r="K46" i="2"/>
  <c r="K44" i="2"/>
  <c r="K41" i="2"/>
  <c r="K39" i="2"/>
  <c r="K37" i="2"/>
  <c r="K55" i="2"/>
  <c r="K51" i="2"/>
  <c r="K43" i="2"/>
  <c r="K38" i="2"/>
  <c r="K53" i="2"/>
  <c r="K49" i="2"/>
  <c r="K40" i="2"/>
  <c r="K42" i="2"/>
  <c r="F52" i="8" l="1"/>
  <c r="N100" i="2"/>
  <c r="N102" i="2"/>
  <c r="N106" i="2"/>
  <c r="N108" i="2"/>
  <c r="N143" i="2"/>
  <c r="N103" i="2"/>
  <c r="N104" i="2"/>
  <c r="N109" i="2"/>
  <c r="N113" i="2"/>
  <c r="N114" i="2"/>
  <c r="N98" i="2"/>
  <c r="N141" i="2"/>
  <c r="N111" i="2"/>
  <c r="N116" i="2"/>
  <c r="N115" i="2"/>
  <c r="N112" i="2"/>
  <c r="I88" i="6"/>
  <c r="I79" i="6"/>
  <c r="O70" i="6"/>
  <c r="P40" i="3"/>
  <c r="P20" i="3"/>
  <c r="Q144" i="3"/>
  <c r="Q63" i="3"/>
  <c r="Q52" i="3"/>
  <c r="Q73" i="3"/>
  <c r="Q70" i="3"/>
  <c r="Q145" i="3"/>
  <c r="Q101" i="3"/>
  <c r="Q64" i="3"/>
  <c r="Q62" i="3"/>
  <c r="Q61" i="3"/>
  <c r="Q53" i="3"/>
  <c r="Q71" i="3"/>
  <c r="Q34" i="3"/>
  <c r="Q33" i="3"/>
  <c r="Q38" i="3"/>
  <c r="Q25" i="3"/>
  <c r="Q39" i="3"/>
  <c r="Q19" i="3"/>
  <c r="Q15" i="3"/>
  <c r="Q18" i="3"/>
  <c r="Q16" i="3"/>
  <c r="Q24" i="3"/>
  <c r="P29" i="3"/>
  <c r="P35" i="3"/>
  <c r="J65" i="6"/>
  <c r="J61" i="6"/>
  <c r="J64" i="6"/>
  <c r="J63" i="6"/>
  <c r="J62" i="6"/>
  <c r="J93" i="6"/>
  <c r="K34" i="2"/>
  <c r="N21" i="2"/>
  <c r="N32" i="2"/>
  <c r="N29" i="2"/>
  <c r="N30" i="2"/>
  <c r="N33" i="2"/>
  <c r="N26" i="2"/>
  <c r="N27" i="2"/>
  <c r="J77" i="6"/>
  <c r="K22" i="2"/>
  <c r="N20" i="2"/>
  <c r="N56" i="2"/>
  <c r="N54" i="2"/>
  <c r="N52" i="2"/>
  <c r="N50" i="2"/>
  <c r="N48" i="2"/>
  <c r="N46" i="2"/>
  <c r="N44" i="2"/>
  <c r="N41" i="2"/>
  <c r="N39" i="2"/>
  <c r="N37" i="2"/>
  <c r="N55" i="2"/>
  <c r="N51" i="2"/>
  <c r="N47" i="2"/>
  <c r="N43" i="2"/>
  <c r="N38" i="2"/>
  <c r="N53" i="2"/>
  <c r="N42" i="2"/>
  <c r="N49" i="2"/>
  <c r="N40" i="2"/>
  <c r="D16" i="6"/>
  <c r="D15" i="7"/>
  <c r="O103" i="2" l="1"/>
  <c r="O106" i="2"/>
  <c r="O109" i="2"/>
  <c r="O143" i="2"/>
  <c r="O100" i="2"/>
  <c r="O102" i="2"/>
  <c r="O104" i="2"/>
  <c r="O108" i="2"/>
  <c r="O114" i="2"/>
  <c r="O141" i="2"/>
  <c r="O111" i="2"/>
  <c r="O113" i="2"/>
  <c r="O112" i="2"/>
  <c r="O115" i="2"/>
  <c r="O116" i="2"/>
  <c r="O98" i="2"/>
  <c r="J88" i="6"/>
  <c r="P70" i="6"/>
  <c r="M65" i="6"/>
  <c r="Q29" i="3"/>
  <c r="Q20" i="3"/>
  <c r="U1" i="3"/>
  <c r="V1" i="3" s="1"/>
  <c r="W1" i="3" s="1"/>
  <c r="X1" i="3" s="1"/>
  <c r="Y1" i="3" s="1"/>
  <c r="Z1" i="3" s="1"/>
  <c r="AA1" i="3" s="1"/>
  <c r="AB1" i="3" s="1"/>
  <c r="AC1" i="3" s="1"/>
  <c r="AD1" i="3" s="1"/>
  <c r="AE1" i="3" s="1"/>
  <c r="AF1" i="3" s="1"/>
  <c r="AG1" i="3" s="1"/>
  <c r="AH1" i="3" s="1"/>
  <c r="AI1" i="3" s="1"/>
  <c r="AJ1" i="3" s="1"/>
  <c r="AK1" i="3" s="1"/>
  <c r="R144" i="3"/>
  <c r="R145" i="3"/>
  <c r="T145" i="3" s="1"/>
  <c r="R73" i="3"/>
  <c r="T73" i="3" s="1"/>
  <c r="R70" i="3"/>
  <c r="T70" i="3" s="1"/>
  <c r="R101" i="3"/>
  <c r="T101" i="3" s="1"/>
  <c r="R64" i="3"/>
  <c r="T64" i="3" s="1"/>
  <c r="R62" i="3"/>
  <c r="T62" i="3" s="1"/>
  <c r="R71" i="3"/>
  <c r="T71" i="3" s="1"/>
  <c r="R52" i="3"/>
  <c r="T52" i="3" s="1"/>
  <c r="T100" i="3"/>
  <c r="R63" i="3"/>
  <c r="R61" i="3"/>
  <c r="R53" i="3"/>
  <c r="T53" i="3" s="1"/>
  <c r="R39" i="3"/>
  <c r="T39" i="3" s="1"/>
  <c r="R34" i="3"/>
  <c r="R16" i="3"/>
  <c r="T16" i="3" s="1"/>
  <c r="R19" i="3"/>
  <c r="T19" i="3" s="1"/>
  <c r="R18" i="3"/>
  <c r="T18" i="3" s="1"/>
  <c r="R15" i="3"/>
  <c r="R33" i="3"/>
  <c r="T33" i="3" s="1"/>
  <c r="R38" i="3"/>
  <c r="T38" i="3" s="1"/>
  <c r="R25" i="3"/>
  <c r="T25" i="3" s="1"/>
  <c r="R24" i="3"/>
  <c r="Q40" i="3"/>
  <c r="Q35" i="3"/>
  <c r="M61" i="6"/>
  <c r="M64" i="6"/>
  <c r="M63" i="6"/>
  <c r="M62" i="6"/>
  <c r="M93" i="6"/>
  <c r="N34" i="2"/>
  <c r="O21" i="2"/>
  <c r="O33" i="2"/>
  <c r="O26" i="2"/>
  <c r="O27" i="2"/>
  <c r="O32" i="2"/>
  <c r="O29" i="2"/>
  <c r="O30" i="2"/>
  <c r="J79" i="6"/>
  <c r="M77" i="6"/>
  <c r="O55" i="2"/>
  <c r="O53" i="2"/>
  <c r="O51" i="2"/>
  <c r="O49" i="2"/>
  <c r="O47" i="2"/>
  <c r="O43" i="2"/>
  <c r="O40" i="2"/>
  <c r="O38" i="2"/>
  <c r="O42" i="2"/>
  <c r="O20" i="2"/>
  <c r="O54" i="2"/>
  <c r="O50" i="2"/>
  <c r="O46" i="2"/>
  <c r="O41" i="2"/>
  <c r="O37" i="2"/>
  <c r="O56" i="2"/>
  <c r="O48" i="2"/>
  <c r="O39" i="2"/>
  <c r="O52" i="2"/>
  <c r="O44" i="2"/>
  <c r="D17" i="6"/>
  <c r="D16" i="7"/>
  <c r="N22" i="2"/>
  <c r="T63" i="3" l="1"/>
  <c r="P102" i="2"/>
  <c r="P108" i="2"/>
  <c r="P141" i="2"/>
  <c r="P106" i="2"/>
  <c r="P143" i="2"/>
  <c r="P103" i="2"/>
  <c r="P100" i="2"/>
  <c r="P104" i="2"/>
  <c r="P115" i="2"/>
  <c r="P109" i="2"/>
  <c r="P116" i="2"/>
  <c r="P111" i="2"/>
  <c r="P114" i="2"/>
  <c r="P98" i="2"/>
  <c r="P113" i="2"/>
  <c r="P112" i="2"/>
  <c r="M88" i="6"/>
  <c r="M79" i="6"/>
  <c r="T61" i="3"/>
  <c r="Q70" i="6"/>
  <c r="E70" i="6" s="1"/>
  <c r="N65" i="6"/>
  <c r="R40" i="3"/>
  <c r="R20" i="3"/>
  <c r="R29" i="3"/>
  <c r="T29" i="3" s="1"/>
  <c r="T24" i="3"/>
  <c r="R35" i="3"/>
  <c r="T35" i="3" s="1"/>
  <c r="T34" i="3"/>
  <c r="T15" i="3"/>
  <c r="T144" i="3"/>
  <c r="N61" i="6"/>
  <c r="N63" i="6"/>
  <c r="N64" i="6"/>
  <c r="N62" i="6"/>
  <c r="N93" i="6"/>
  <c r="O34" i="2"/>
  <c r="P21" i="2"/>
  <c r="P27" i="2"/>
  <c r="P33" i="2"/>
  <c r="P30" i="2"/>
  <c r="P32" i="2"/>
  <c r="P26" i="2"/>
  <c r="P29" i="2"/>
  <c r="N77" i="6"/>
  <c r="D18" i="6"/>
  <c r="D17" i="7"/>
  <c r="O22" i="2"/>
  <c r="P55" i="2"/>
  <c r="P53" i="2"/>
  <c r="P51" i="2"/>
  <c r="P49" i="2"/>
  <c r="P47" i="2"/>
  <c r="P43" i="2"/>
  <c r="P40" i="2"/>
  <c r="P38" i="2"/>
  <c r="P42" i="2"/>
  <c r="P20" i="2"/>
  <c r="P54" i="2"/>
  <c r="P50" i="2"/>
  <c r="P46" i="2"/>
  <c r="P41" i="2"/>
  <c r="P37" i="2"/>
  <c r="P56" i="2"/>
  <c r="P48" i="2"/>
  <c r="P39" i="2"/>
  <c r="P52" i="2"/>
  <c r="P44" i="2"/>
  <c r="P70" i="7" l="1"/>
  <c r="L70" i="7"/>
  <c r="M60" i="3" s="1"/>
  <c r="M65" i="3" s="1"/>
  <c r="L69" i="6" s="1"/>
  <c r="K70" i="7"/>
  <c r="L60" i="3" s="1"/>
  <c r="L65" i="3" s="1"/>
  <c r="K69" i="6" s="1"/>
  <c r="Q143" i="2"/>
  <c r="Q103" i="2"/>
  <c r="Q106" i="2"/>
  <c r="Q109" i="2"/>
  <c r="Q100" i="2"/>
  <c r="Q102" i="2"/>
  <c r="Q104" i="2"/>
  <c r="Q108" i="2"/>
  <c r="Q115" i="2"/>
  <c r="Q116" i="2"/>
  <c r="Q114" i="2"/>
  <c r="Q141" i="2"/>
  <c r="Q112" i="2"/>
  <c r="Q111" i="2"/>
  <c r="Q113" i="2"/>
  <c r="Q98" i="2"/>
  <c r="O61" i="6"/>
  <c r="N88" i="6"/>
  <c r="T20" i="3"/>
  <c r="N79" i="6"/>
  <c r="T40" i="3"/>
  <c r="Q70" i="7"/>
  <c r="F70" i="7"/>
  <c r="G70" i="7"/>
  <c r="I70" i="7"/>
  <c r="H70" i="7"/>
  <c r="J70" i="7"/>
  <c r="N70" i="7"/>
  <c r="M70" i="7"/>
  <c r="O70" i="7"/>
  <c r="O65" i="6"/>
  <c r="O64" i="6"/>
  <c r="O63" i="6"/>
  <c r="O62" i="6"/>
  <c r="O93" i="6"/>
  <c r="P34" i="2"/>
  <c r="Q21" i="2"/>
  <c r="Q33" i="2"/>
  <c r="Q26" i="2"/>
  <c r="Q27" i="2"/>
  <c r="Q32" i="2"/>
  <c r="Q29" i="2"/>
  <c r="Q30" i="2"/>
  <c r="O77" i="6"/>
  <c r="P22" i="2"/>
  <c r="Q20" i="2"/>
  <c r="Q56" i="2"/>
  <c r="Q54" i="2"/>
  <c r="Q52" i="2"/>
  <c r="Q50" i="2"/>
  <c r="Q48" i="2"/>
  <c r="Q46" i="2"/>
  <c r="Q44" i="2"/>
  <c r="Q41" i="2"/>
  <c r="Q39" i="2"/>
  <c r="Q37" i="2"/>
  <c r="Q53" i="2"/>
  <c r="Q49" i="2"/>
  <c r="Q40" i="2"/>
  <c r="Q42" i="2"/>
  <c r="Q51" i="2"/>
  <c r="Q43" i="2"/>
  <c r="Q55" i="2"/>
  <c r="Q47" i="2"/>
  <c r="Q38" i="2"/>
  <c r="D19" i="6"/>
  <c r="D18" i="7"/>
  <c r="Q60" i="3" l="1"/>
  <c r="Q65" i="3" s="1"/>
  <c r="P69" i="6" s="1"/>
  <c r="R60" i="3"/>
  <c r="R65" i="3" s="1"/>
  <c r="Q69" i="6" s="1"/>
  <c r="R143" i="2"/>
  <c r="U143" i="2" s="1"/>
  <c r="R100" i="2"/>
  <c r="U100" i="2" s="1"/>
  <c r="R102" i="2"/>
  <c r="U102" i="2" s="1"/>
  <c r="R106" i="2"/>
  <c r="U106" i="2" s="1"/>
  <c r="R108" i="2"/>
  <c r="U108" i="2" s="1"/>
  <c r="R103" i="2"/>
  <c r="U103" i="2" s="1"/>
  <c r="R104" i="2"/>
  <c r="U104" i="2" s="1"/>
  <c r="R109" i="2"/>
  <c r="U109" i="2" s="1"/>
  <c r="R114" i="2"/>
  <c r="U114" i="2" s="1"/>
  <c r="R141" i="2"/>
  <c r="U141" i="2" s="1"/>
  <c r="R111" i="2"/>
  <c r="U111" i="2" s="1"/>
  <c r="R98" i="2"/>
  <c r="U98" i="2" s="1"/>
  <c r="R115" i="2"/>
  <c r="U115" i="2" s="1"/>
  <c r="R112" i="2"/>
  <c r="U112" i="2" s="1"/>
  <c r="R116" i="2"/>
  <c r="U116" i="2" s="1"/>
  <c r="R113" i="2"/>
  <c r="U113" i="2" s="1"/>
  <c r="O88" i="6"/>
  <c r="O79" i="6"/>
  <c r="N60" i="3"/>
  <c r="N65" i="3" s="1"/>
  <c r="M69" i="6" s="1"/>
  <c r="J60" i="3"/>
  <c r="J65" i="3" s="1"/>
  <c r="I69" i="6" s="1"/>
  <c r="O60" i="3"/>
  <c r="O65" i="3" s="1"/>
  <c r="N69" i="6" s="1"/>
  <c r="H60" i="3"/>
  <c r="H65" i="3" s="1"/>
  <c r="G69" i="6" s="1"/>
  <c r="K60" i="3"/>
  <c r="K65" i="3" s="1"/>
  <c r="J69" i="6" s="1"/>
  <c r="G60" i="3"/>
  <c r="E70" i="7"/>
  <c r="P60" i="3"/>
  <c r="P65" i="3" s="1"/>
  <c r="O69" i="6" s="1"/>
  <c r="I60" i="3"/>
  <c r="I65" i="3" s="1"/>
  <c r="H69" i="6" s="1"/>
  <c r="P65" i="6"/>
  <c r="P61" i="6"/>
  <c r="P64" i="6"/>
  <c r="P63" i="6"/>
  <c r="P62" i="6"/>
  <c r="P93" i="6"/>
  <c r="Q34" i="2"/>
  <c r="R21" i="2"/>
  <c r="U21" i="2" s="1"/>
  <c r="R32" i="2"/>
  <c r="R29" i="2"/>
  <c r="R30" i="2"/>
  <c r="U30" i="2" s="1"/>
  <c r="R33" i="2"/>
  <c r="U33" i="2" s="1"/>
  <c r="R26" i="2"/>
  <c r="R27" i="2"/>
  <c r="U27" i="2" s="1"/>
  <c r="P77" i="6"/>
  <c r="D20" i="6"/>
  <c r="D19" i="7"/>
  <c r="R20" i="2"/>
  <c r="U20" i="2" s="1"/>
  <c r="R56" i="2"/>
  <c r="U56" i="2" s="1"/>
  <c r="R54" i="2"/>
  <c r="U54" i="2" s="1"/>
  <c r="R52" i="2"/>
  <c r="U52" i="2" s="1"/>
  <c r="R50" i="2"/>
  <c r="R48" i="2"/>
  <c r="U48" i="2" s="1"/>
  <c r="R46" i="2"/>
  <c r="R44" i="2"/>
  <c r="U44" i="2" s="1"/>
  <c r="R41" i="2"/>
  <c r="R39" i="2"/>
  <c r="R37" i="2"/>
  <c r="U37" i="2" s="1"/>
  <c r="R53" i="2"/>
  <c r="U53" i="2" s="1"/>
  <c r="R49" i="2"/>
  <c r="U49" i="2" s="1"/>
  <c r="R40" i="2"/>
  <c r="U40" i="2" s="1"/>
  <c r="R42" i="2"/>
  <c r="U42" i="2" s="1"/>
  <c r="R51" i="2"/>
  <c r="U51" i="2" s="1"/>
  <c r="R43" i="2"/>
  <c r="U43" i="2" s="1"/>
  <c r="R55" i="2"/>
  <c r="U55" i="2" s="1"/>
  <c r="R47" i="2"/>
  <c r="R38" i="2"/>
  <c r="U38" i="2" s="1"/>
  <c r="Q22" i="2"/>
  <c r="P88" i="6" l="1"/>
  <c r="P79" i="6"/>
  <c r="T60" i="3"/>
  <c r="G65" i="3"/>
  <c r="U50" i="2"/>
  <c r="Q65" i="6"/>
  <c r="U39" i="2"/>
  <c r="Q61" i="6"/>
  <c r="U47" i="2"/>
  <c r="Q64" i="6"/>
  <c r="Q63" i="6"/>
  <c r="U46" i="2"/>
  <c r="U41" i="2"/>
  <c r="Q62" i="6"/>
  <c r="U29" i="2"/>
  <c r="Q93" i="6"/>
  <c r="E93" i="6" s="1"/>
  <c r="U26" i="2"/>
  <c r="R34" i="2"/>
  <c r="U32" i="2"/>
  <c r="Q77" i="6"/>
  <c r="E77" i="6" s="1"/>
  <c r="R22" i="2"/>
  <c r="D21" i="6"/>
  <c r="D20" i="7"/>
  <c r="L77" i="7" l="1"/>
  <c r="M36" i="5" s="1"/>
  <c r="K77" i="7"/>
  <c r="L36" i="5" s="1"/>
  <c r="L93" i="7"/>
  <c r="M92" i="2" s="1"/>
  <c r="K93" i="7"/>
  <c r="L92" i="2" s="1"/>
  <c r="T65" i="3"/>
  <c r="F69" i="6"/>
  <c r="E65" i="6"/>
  <c r="E61" i="6"/>
  <c r="E64" i="6"/>
  <c r="E63" i="6"/>
  <c r="E62" i="6"/>
  <c r="F94" i="7"/>
  <c r="G94" i="7"/>
  <c r="H94" i="7"/>
  <c r="J94" i="7"/>
  <c r="I94" i="7"/>
  <c r="M94" i="7"/>
  <c r="O94" i="7"/>
  <c r="N94" i="7"/>
  <c r="P94" i="7"/>
  <c r="Q94" i="7"/>
  <c r="U34" i="2"/>
  <c r="Q88" i="6"/>
  <c r="E88" i="6" s="1"/>
  <c r="Q79" i="6"/>
  <c r="E79" i="6" s="1"/>
  <c r="U22" i="2"/>
  <c r="Q77" i="7"/>
  <c r="D22" i="6"/>
  <c r="D21" i="7"/>
  <c r="L117" i="2" l="1"/>
  <c r="L118" i="2" s="1"/>
  <c r="L57" i="2"/>
  <c r="L58" i="2" s="1"/>
  <c r="M117" i="2"/>
  <c r="M118" i="2" s="1"/>
  <c r="M57" i="2"/>
  <c r="M58" i="2" s="1"/>
  <c r="L88" i="7"/>
  <c r="M16" i="4" s="1"/>
  <c r="M17" i="4" s="1"/>
  <c r="K88" i="7"/>
  <c r="L16" i="4" s="1"/>
  <c r="L17" i="4" s="1"/>
  <c r="L65" i="7"/>
  <c r="M99" i="3" s="1"/>
  <c r="K65" i="7"/>
  <c r="L99" i="3" s="1"/>
  <c r="L63" i="7"/>
  <c r="K63" i="7"/>
  <c r="L79" i="7"/>
  <c r="K79" i="7"/>
  <c r="L61" i="7"/>
  <c r="K61" i="7"/>
  <c r="K62" i="7"/>
  <c r="L62" i="7"/>
  <c r="L64" i="7"/>
  <c r="K64" i="7"/>
  <c r="E69" i="6"/>
  <c r="G65" i="7"/>
  <c r="F65" i="7"/>
  <c r="H65" i="7"/>
  <c r="I65" i="7"/>
  <c r="M65" i="7"/>
  <c r="J65" i="7"/>
  <c r="N65" i="7"/>
  <c r="O65" i="7"/>
  <c r="P65" i="7"/>
  <c r="Q65" i="7"/>
  <c r="F61" i="7"/>
  <c r="G61" i="7"/>
  <c r="H61" i="7"/>
  <c r="I61" i="7"/>
  <c r="M61" i="7"/>
  <c r="J61" i="7"/>
  <c r="O61" i="7"/>
  <c r="N61" i="7"/>
  <c r="P61" i="7"/>
  <c r="Q61" i="7"/>
  <c r="G64" i="7"/>
  <c r="H98" i="3" s="1"/>
  <c r="H64" i="7"/>
  <c r="I98" i="3" s="1"/>
  <c r="F64" i="7"/>
  <c r="I64" i="7"/>
  <c r="J98" i="3" s="1"/>
  <c r="J64" i="7"/>
  <c r="K98" i="3" s="1"/>
  <c r="M64" i="7"/>
  <c r="N98" i="3" s="1"/>
  <c r="N64" i="7"/>
  <c r="O98" i="3" s="1"/>
  <c r="O64" i="7"/>
  <c r="P64" i="7"/>
  <c r="Q64" i="7"/>
  <c r="F63" i="7"/>
  <c r="G63" i="7"/>
  <c r="H63" i="7"/>
  <c r="I63" i="7"/>
  <c r="J63" i="7"/>
  <c r="M63" i="7"/>
  <c r="N63" i="7"/>
  <c r="O63" i="7"/>
  <c r="P63" i="7"/>
  <c r="Q63" i="7"/>
  <c r="G62" i="7"/>
  <c r="H96" i="3" s="1"/>
  <c r="H62" i="7"/>
  <c r="I96" i="3" s="1"/>
  <c r="F62" i="7"/>
  <c r="G96" i="3" s="1"/>
  <c r="I62" i="7"/>
  <c r="J96" i="3" s="1"/>
  <c r="M62" i="7"/>
  <c r="N96" i="3" s="1"/>
  <c r="J62" i="7"/>
  <c r="K96" i="3" s="1"/>
  <c r="N62" i="7"/>
  <c r="O62" i="7"/>
  <c r="P62" i="7"/>
  <c r="Q62" i="7"/>
  <c r="E94" i="7"/>
  <c r="G88" i="7"/>
  <c r="H117" i="3" s="1"/>
  <c r="F88" i="7"/>
  <c r="G117" i="3" s="1"/>
  <c r="H88" i="7"/>
  <c r="I117" i="3" s="1"/>
  <c r="I88" i="7"/>
  <c r="J117" i="3" s="1"/>
  <c r="J88" i="7"/>
  <c r="K117" i="3" s="1"/>
  <c r="M88" i="7"/>
  <c r="N117" i="3" s="1"/>
  <c r="N88" i="7"/>
  <c r="O88" i="7"/>
  <c r="P117" i="3" s="1"/>
  <c r="P88" i="7"/>
  <c r="Q88" i="7"/>
  <c r="F79" i="7"/>
  <c r="G79" i="7"/>
  <c r="H79" i="7"/>
  <c r="I79" i="7"/>
  <c r="J79" i="7"/>
  <c r="M79" i="7"/>
  <c r="N79" i="7"/>
  <c r="O79" i="7"/>
  <c r="P79" i="7"/>
  <c r="Q79" i="7"/>
  <c r="F77" i="7"/>
  <c r="G36" i="5" s="1"/>
  <c r="G77" i="7"/>
  <c r="H36" i="5" s="1"/>
  <c r="H77" i="7"/>
  <c r="I36" i="5" s="1"/>
  <c r="I77" i="7"/>
  <c r="J36" i="5" s="1"/>
  <c r="J77" i="7"/>
  <c r="K36" i="5" s="1"/>
  <c r="N77" i="7"/>
  <c r="O36" i="5" s="1"/>
  <c r="M77" i="7"/>
  <c r="N36" i="5" s="1"/>
  <c r="O77" i="7"/>
  <c r="P77" i="7"/>
  <c r="F92" i="7"/>
  <c r="H92" i="7"/>
  <c r="G92" i="7"/>
  <c r="I92" i="7"/>
  <c r="J92" i="7"/>
  <c r="M92" i="7"/>
  <c r="N92" i="7"/>
  <c r="O92" i="7"/>
  <c r="P92" i="7"/>
  <c r="Q92" i="7"/>
  <c r="D23" i="6"/>
  <c r="D22" i="7"/>
  <c r="L12" i="4" l="1"/>
  <c r="L13" i="4" s="1"/>
  <c r="L46" i="5"/>
  <c r="L44" i="5"/>
  <c r="L30" i="5"/>
  <c r="L41" i="5"/>
  <c r="L39" i="5"/>
  <c r="L35" i="5"/>
  <c r="L16" i="5"/>
  <c r="L17" i="5" s="1"/>
  <c r="L9" i="8" s="1"/>
  <c r="M12" i="4"/>
  <c r="M13" i="4" s="1"/>
  <c r="M46" i="5"/>
  <c r="M44" i="5"/>
  <c r="M30" i="5"/>
  <c r="M41" i="5"/>
  <c r="M39" i="5"/>
  <c r="M35" i="5"/>
  <c r="M16" i="5"/>
  <c r="M17" i="5" s="1"/>
  <c r="M9" i="8" s="1"/>
  <c r="L38" i="5"/>
  <c r="L32" i="5"/>
  <c r="L31" i="5"/>
  <c r="M38" i="5"/>
  <c r="M32" i="5"/>
  <c r="M31" i="5"/>
  <c r="M50" i="3"/>
  <c r="M98" i="3"/>
  <c r="M97" i="3"/>
  <c r="M49" i="3"/>
  <c r="M117" i="3"/>
  <c r="M126" i="3"/>
  <c r="M43" i="3"/>
  <c r="M44" i="3" s="1"/>
  <c r="M48" i="3"/>
  <c r="M96" i="3"/>
  <c r="L133" i="3"/>
  <c r="L129" i="3"/>
  <c r="L120" i="3"/>
  <c r="L116" i="3"/>
  <c r="L114" i="3"/>
  <c r="L69" i="3"/>
  <c r="L132" i="3"/>
  <c r="L130" i="3"/>
  <c r="L128" i="3"/>
  <c r="L122" i="3"/>
  <c r="L115" i="3"/>
  <c r="L96" i="3"/>
  <c r="L48" i="3"/>
  <c r="M132" i="3"/>
  <c r="M130" i="3"/>
  <c r="M128" i="3"/>
  <c r="M122" i="3"/>
  <c r="M115" i="3"/>
  <c r="M120" i="3"/>
  <c r="M129" i="3"/>
  <c r="M116" i="3"/>
  <c r="M133" i="3"/>
  <c r="M114" i="3"/>
  <c r="M69" i="3"/>
  <c r="L98" i="3"/>
  <c r="L50" i="3"/>
  <c r="L49" i="3"/>
  <c r="L97" i="3"/>
  <c r="L126" i="3"/>
  <c r="L43" i="3"/>
  <c r="L44" i="3" s="1"/>
  <c r="L117" i="3"/>
  <c r="L74" i="6"/>
  <c r="L81" i="6"/>
  <c r="L86" i="6"/>
  <c r="M151" i="2"/>
  <c r="M145" i="2"/>
  <c r="M135" i="2"/>
  <c r="M91" i="2"/>
  <c r="M94" i="2" s="1"/>
  <c r="M87" i="2"/>
  <c r="M85" i="2"/>
  <c r="M79" i="2"/>
  <c r="M148" i="2"/>
  <c r="M138" i="2"/>
  <c r="M86" i="2"/>
  <c r="M14" i="2"/>
  <c r="L149" i="2"/>
  <c r="L139" i="2"/>
  <c r="L15" i="2"/>
  <c r="L152" i="2"/>
  <c r="L146" i="2"/>
  <c r="L142" i="2"/>
  <c r="L136" i="2"/>
  <c r="L80" i="2"/>
  <c r="K74" i="6"/>
  <c r="K81" i="6"/>
  <c r="K86" i="6"/>
  <c r="L151" i="2"/>
  <c r="L145" i="2"/>
  <c r="L135" i="2"/>
  <c r="L91" i="2"/>
  <c r="L94" i="2" s="1"/>
  <c r="L87" i="2"/>
  <c r="L85" i="2"/>
  <c r="L79" i="2"/>
  <c r="L148" i="2"/>
  <c r="L138" i="2"/>
  <c r="L86" i="2"/>
  <c r="L14" i="2"/>
  <c r="M149" i="2"/>
  <c r="M139" i="2"/>
  <c r="M15" i="2"/>
  <c r="M152" i="2"/>
  <c r="M146" i="2"/>
  <c r="M142" i="2"/>
  <c r="M136" i="2"/>
  <c r="M80" i="2"/>
  <c r="F69" i="7"/>
  <c r="G24" i="4" s="1"/>
  <c r="L69" i="7"/>
  <c r="M24" i="4" s="1"/>
  <c r="M25" i="4" s="1"/>
  <c r="K69" i="7"/>
  <c r="L24" i="4" s="1"/>
  <c r="L25" i="4" s="1"/>
  <c r="R117" i="3"/>
  <c r="Q96" i="3"/>
  <c r="Q98" i="3"/>
  <c r="Q36" i="5"/>
  <c r="Q117" i="3"/>
  <c r="P96" i="3"/>
  <c r="P98" i="3"/>
  <c r="R117" i="2"/>
  <c r="R118" i="2" s="1"/>
  <c r="P36" i="5"/>
  <c r="O96" i="3"/>
  <c r="O117" i="3"/>
  <c r="R96" i="3"/>
  <c r="R98" i="3"/>
  <c r="R36" i="5"/>
  <c r="R46" i="5"/>
  <c r="R44" i="5"/>
  <c r="R41" i="5"/>
  <c r="R39" i="5"/>
  <c r="R35" i="5"/>
  <c r="R30" i="5"/>
  <c r="R16" i="5"/>
  <c r="R17" i="5" s="1"/>
  <c r="R9" i="8" s="1"/>
  <c r="P46" i="5"/>
  <c r="P44" i="5"/>
  <c r="P41" i="5"/>
  <c r="P39" i="5"/>
  <c r="P35" i="5"/>
  <c r="P30" i="5"/>
  <c r="P16" i="5"/>
  <c r="P17" i="5" s="1"/>
  <c r="P9" i="8" s="1"/>
  <c r="N46" i="5"/>
  <c r="N44" i="5"/>
  <c r="N41" i="5"/>
  <c r="N39" i="5"/>
  <c r="N35" i="5"/>
  <c r="N30" i="5"/>
  <c r="N16" i="5"/>
  <c r="N17" i="5" s="1"/>
  <c r="N9" i="8" s="1"/>
  <c r="J46" i="5"/>
  <c r="J44" i="5"/>
  <c r="J41" i="5"/>
  <c r="J39" i="5"/>
  <c r="J35" i="5"/>
  <c r="J30" i="5"/>
  <c r="J16" i="5"/>
  <c r="J17" i="5" s="1"/>
  <c r="J9" i="8" s="1"/>
  <c r="H46" i="5"/>
  <c r="H44" i="5"/>
  <c r="H41" i="5"/>
  <c r="H39" i="5"/>
  <c r="H35" i="5"/>
  <c r="H30" i="5"/>
  <c r="H16" i="5"/>
  <c r="H17" i="5" s="1"/>
  <c r="H9" i="8" s="1"/>
  <c r="Q97" i="3"/>
  <c r="Q38" i="5"/>
  <c r="Q32" i="5"/>
  <c r="Q31" i="5"/>
  <c r="O97" i="3"/>
  <c r="O38" i="5"/>
  <c r="O32" i="5"/>
  <c r="O31" i="5"/>
  <c r="K97" i="3"/>
  <c r="K38" i="5"/>
  <c r="K32" i="5"/>
  <c r="K31" i="5"/>
  <c r="I97" i="3"/>
  <c r="I38" i="5"/>
  <c r="I32" i="5"/>
  <c r="I31" i="5"/>
  <c r="G38" i="5"/>
  <c r="G32" i="5"/>
  <c r="G31" i="5"/>
  <c r="Q41" i="5"/>
  <c r="Q39" i="5"/>
  <c r="Q35" i="5"/>
  <c r="Q30" i="5"/>
  <c r="Q16" i="5"/>
  <c r="Q17" i="5" s="1"/>
  <c r="Q9" i="8" s="1"/>
  <c r="Q46" i="5"/>
  <c r="Q44" i="5"/>
  <c r="O41" i="5"/>
  <c r="O39" i="5"/>
  <c r="O35" i="5"/>
  <c r="O30" i="5"/>
  <c r="O16" i="5"/>
  <c r="O17" i="5" s="1"/>
  <c r="O9" i="8" s="1"/>
  <c r="O46" i="5"/>
  <c r="O44" i="5"/>
  <c r="K41" i="5"/>
  <c r="K39" i="5"/>
  <c r="K35" i="5"/>
  <c r="K30" i="5"/>
  <c r="K16" i="5"/>
  <c r="K17" i="5" s="1"/>
  <c r="K46" i="5"/>
  <c r="K44" i="5"/>
  <c r="I41" i="5"/>
  <c r="I39" i="5"/>
  <c r="I35" i="5"/>
  <c r="I30" i="5"/>
  <c r="I16" i="5"/>
  <c r="I17" i="5" s="1"/>
  <c r="I46" i="5"/>
  <c r="I44" i="5"/>
  <c r="G12" i="4"/>
  <c r="G41" i="5"/>
  <c r="G39" i="5"/>
  <c r="G35" i="5"/>
  <c r="G30" i="5"/>
  <c r="G16" i="5"/>
  <c r="G46" i="5"/>
  <c r="G44" i="5"/>
  <c r="R97" i="3"/>
  <c r="R38" i="5"/>
  <c r="R32" i="5"/>
  <c r="R31" i="5"/>
  <c r="P97" i="3"/>
  <c r="P38" i="5"/>
  <c r="P32" i="5"/>
  <c r="P31" i="5"/>
  <c r="N97" i="3"/>
  <c r="N38" i="5"/>
  <c r="N32" i="5"/>
  <c r="N31" i="5"/>
  <c r="J97" i="3"/>
  <c r="J38" i="5"/>
  <c r="J32" i="5"/>
  <c r="J31" i="5"/>
  <c r="H97" i="3"/>
  <c r="H38" i="5"/>
  <c r="H32" i="5"/>
  <c r="H31" i="5"/>
  <c r="R69" i="3"/>
  <c r="R126" i="3"/>
  <c r="N69" i="3"/>
  <c r="N126" i="3"/>
  <c r="H69" i="3"/>
  <c r="H126" i="3"/>
  <c r="Q69" i="3"/>
  <c r="Q126" i="3"/>
  <c r="K69" i="3"/>
  <c r="K126" i="3"/>
  <c r="G69" i="3"/>
  <c r="G126" i="3"/>
  <c r="P69" i="3"/>
  <c r="P126" i="3"/>
  <c r="J69" i="3"/>
  <c r="J126" i="3"/>
  <c r="O69" i="3"/>
  <c r="O126" i="3"/>
  <c r="I69" i="3"/>
  <c r="I126" i="3"/>
  <c r="N69" i="7"/>
  <c r="H69" i="7"/>
  <c r="Q69" i="7"/>
  <c r="M69" i="7"/>
  <c r="G69" i="7"/>
  <c r="P69" i="7"/>
  <c r="J69" i="7"/>
  <c r="O69" i="7"/>
  <c r="I69" i="7"/>
  <c r="O12" i="4"/>
  <c r="O13" i="4" s="1"/>
  <c r="O122" i="3"/>
  <c r="O129" i="3"/>
  <c r="O128" i="3"/>
  <c r="O114" i="3"/>
  <c r="O120" i="3"/>
  <c r="O132" i="3"/>
  <c r="O116" i="3"/>
  <c r="O133" i="3"/>
  <c r="O115" i="3"/>
  <c r="O130" i="3"/>
  <c r="I12" i="4"/>
  <c r="I13" i="4" s="1"/>
  <c r="I120" i="3"/>
  <c r="I116" i="3"/>
  <c r="I130" i="3"/>
  <c r="I115" i="3"/>
  <c r="I122" i="3"/>
  <c r="I129" i="3"/>
  <c r="I128" i="3"/>
  <c r="I132" i="3"/>
  <c r="I133" i="3"/>
  <c r="I114" i="3"/>
  <c r="Q16" i="4"/>
  <c r="Q17" i="4" s="1"/>
  <c r="Q43" i="3"/>
  <c r="Q44" i="3" s="1"/>
  <c r="K16" i="4"/>
  <c r="K17" i="4" s="1"/>
  <c r="K43" i="3"/>
  <c r="K44" i="3" s="1"/>
  <c r="H16" i="4"/>
  <c r="H17" i="4" s="1"/>
  <c r="H43" i="3"/>
  <c r="H44" i="3" s="1"/>
  <c r="R12" i="4"/>
  <c r="R13" i="4" s="1"/>
  <c r="R133" i="3"/>
  <c r="R128" i="3"/>
  <c r="R114" i="3"/>
  <c r="R116" i="3"/>
  <c r="R115" i="3"/>
  <c r="R120" i="3"/>
  <c r="R129" i="3"/>
  <c r="R130" i="3"/>
  <c r="R122" i="3"/>
  <c r="R132" i="3"/>
  <c r="N12" i="4"/>
  <c r="N13" i="4" s="1"/>
  <c r="N129" i="3"/>
  <c r="N132" i="3"/>
  <c r="N130" i="3"/>
  <c r="N120" i="3"/>
  <c r="N133" i="3"/>
  <c r="N122" i="3"/>
  <c r="N116" i="3"/>
  <c r="N128" i="3"/>
  <c r="N115" i="3"/>
  <c r="N114" i="3"/>
  <c r="H12" i="4"/>
  <c r="H13" i="4" s="1"/>
  <c r="H132" i="3"/>
  <c r="H114" i="3"/>
  <c r="H122" i="3"/>
  <c r="H128" i="3"/>
  <c r="H133" i="3"/>
  <c r="H115" i="3"/>
  <c r="H116" i="3"/>
  <c r="H129" i="3"/>
  <c r="H130" i="3"/>
  <c r="H120" i="3"/>
  <c r="P16" i="4"/>
  <c r="P17" i="4" s="1"/>
  <c r="P43" i="3"/>
  <c r="P44" i="3" s="1"/>
  <c r="J16" i="4"/>
  <c r="J17" i="4" s="1"/>
  <c r="J43" i="3"/>
  <c r="J44" i="3" s="1"/>
  <c r="Q12" i="4"/>
  <c r="Q13" i="4" s="1"/>
  <c r="Q130" i="3"/>
  <c r="Q133" i="3"/>
  <c r="Q120" i="3"/>
  <c r="Q115" i="3"/>
  <c r="Q132" i="3"/>
  <c r="Q122" i="3"/>
  <c r="Q129" i="3"/>
  <c r="Q114" i="3"/>
  <c r="Q128" i="3"/>
  <c r="Q116" i="3"/>
  <c r="K12" i="4"/>
  <c r="K13" i="4" s="1"/>
  <c r="K128" i="3"/>
  <c r="K115" i="3"/>
  <c r="K132" i="3"/>
  <c r="K130" i="3"/>
  <c r="K114" i="3"/>
  <c r="K120" i="3"/>
  <c r="K116" i="3"/>
  <c r="K129" i="3"/>
  <c r="K122" i="3"/>
  <c r="K133" i="3"/>
  <c r="G130" i="3"/>
  <c r="G114" i="3"/>
  <c r="G120" i="3"/>
  <c r="G133" i="3"/>
  <c r="G122" i="3"/>
  <c r="G132" i="3"/>
  <c r="G116" i="3"/>
  <c r="G129" i="3"/>
  <c r="G115" i="3"/>
  <c r="G128" i="3"/>
  <c r="O16" i="4"/>
  <c r="O17" i="4" s="1"/>
  <c r="O43" i="3"/>
  <c r="O44" i="3" s="1"/>
  <c r="I16" i="4"/>
  <c r="I17" i="4" s="1"/>
  <c r="I43" i="3"/>
  <c r="I44" i="3" s="1"/>
  <c r="P12" i="4"/>
  <c r="P13" i="4" s="1"/>
  <c r="P128" i="3"/>
  <c r="P120" i="3"/>
  <c r="P115" i="3"/>
  <c r="P132" i="3"/>
  <c r="P116" i="3"/>
  <c r="P130" i="3"/>
  <c r="P122" i="3"/>
  <c r="P114" i="3"/>
  <c r="P133" i="3"/>
  <c r="P129" i="3"/>
  <c r="J12" i="4"/>
  <c r="J13" i="4" s="1"/>
  <c r="J128" i="3"/>
  <c r="J120" i="3"/>
  <c r="J133" i="3"/>
  <c r="J132" i="3"/>
  <c r="J116" i="3"/>
  <c r="J129" i="3"/>
  <c r="J130" i="3"/>
  <c r="J122" i="3"/>
  <c r="J114" i="3"/>
  <c r="J115" i="3"/>
  <c r="R16" i="4"/>
  <c r="R17" i="4" s="1"/>
  <c r="R43" i="3"/>
  <c r="R44" i="3" s="1"/>
  <c r="N16" i="4"/>
  <c r="N17" i="4" s="1"/>
  <c r="N43" i="3"/>
  <c r="N44" i="3" s="1"/>
  <c r="G16" i="4"/>
  <c r="G43" i="3"/>
  <c r="R99" i="3"/>
  <c r="K99" i="3"/>
  <c r="G99" i="3"/>
  <c r="E65" i="7"/>
  <c r="Q99" i="3"/>
  <c r="N99" i="3"/>
  <c r="H99" i="3"/>
  <c r="P99" i="3"/>
  <c r="J99" i="3"/>
  <c r="O99" i="3"/>
  <c r="I99" i="3"/>
  <c r="G49" i="3"/>
  <c r="G97" i="3"/>
  <c r="G50" i="3"/>
  <c r="G98" i="3"/>
  <c r="E61" i="7"/>
  <c r="N117" i="2"/>
  <c r="N118" i="2" s="1"/>
  <c r="I117" i="2"/>
  <c r="I118" i="2" s="1"/>
  <c r="R50" i="3"/>
  <c r="N50" i="3"/>
  <c r="I50" i="3"/>
  <c r="O117" i="2"/>
  <c r="O118" i="2" s="1"/>
  <c r="H117" i="2"/>
  <c r="H118" i="2" s="1"/>
  <c r="Q50" i="3"/>
  <c r="K50" i="3"/>
  <c r="H50" i="3"/>
  <c r="Q117" i="2"/>
  <c r="Q118" i="2" s="1"/>
  <c r="K117" i="2"/>
  <c r="K118" i="2" s="1"/>
  <c r="G117" i="2"/>
  <c r="P50" i="3"/>
  <c r="J50" i="3"/>
  <c r="P117" i="2"/>
  <c r="P118" i="2" s="1"/>
  <c r="J117" i="2"/>
  <c r="J118" i="2" s="1"/>
  <c r="O50" i="3"/>
  <c r="E64" i="7"/>
  <c r="J49" i="3"/>
  <c r="O49" i="3"/>
  <c r="R49" i="3"/>
  <c r="N49" i="3"/>
  <c r="H49" i="3"/>
  <c r="P49" i="3"/>
  <c r="I49" i="3"/>
  <c r="Q49" i="3"/>
  <c r="K49" i="3"/>
  <c r="E63" i="7"/>
  <c r="P48" i="3"/>
  <c r="J48" i="3"/>
  <c r="O48" i="3"/>
  <c r="G48" i="3"/>
  <c r="E62" i="7"/>
  <c r="R48" i="3"/>
  <c r="K48" i="3"/>
  <c r="I48" i="3"/>
  <c r="Q48" i="3"/>
  <c r="N48" i="3"/>
  <c r="H48" i="3"/>
  <c r="Q151" i="2"/>
  <c r="Q149" i="2"/>
  <c r="Q145" i="2"/>
  <c r="Q152" i="2"/>
  <c r="Q148" i="2"/>
  <c r="Q142" i="2"/>
  <c r="Q146" i="2"/>
  <c r="K151" i="2"/>
  <c r="K149" i="2"/>
  <c r="K145" i="2"/>
  <c r="K146" i="2"/>
  <c r="K152" i="2"/>
  <c r="K148" i="2"/>
  <c r="K142" i="2"/>
  <c r="G14" i="2"/>
  <c r="G151" i="2"/>
  <c r="G149" i="2"/>
  <c r="G145" i="2"/>
  <c r="G152" i="2"/>
  <c r="G148" i="2"/>
  <c r="G142" i="2"/>
  <c r="G146" i="2"/>
  <c r="P152" i="2"/>
  <c r="P148" i="2"/>
  <c r="P146" i="2"/>
  <c r="P142" i="2"/>
  <c r="P151" i="2"/>
  <c r="P149" i="2"/>
  <c r="P145" i="2"/>
  <c r="J152" i="2"/>
  <c r="J148" i="2"/>
  <c r="J146" i="2"/>
  <c r="J142" i="2"/>
  <c r="J149" i="2"/>
  <c r="J145" i="2"/>
  <c r="J151" i="2"/>
  <c r="O152" i="2"/>
  <c r="O148" i="2"/>
  <c r="O146" i="2"/>
  <c r="O142" i="2"/>
  <c r="O149" i="2"/>
  <c r="O145" i="2"/>
  <c r="O151" i="2"/>
  <c r="I152" i="2"/>
  <c r="I148" i="2"/>
  <c r="I146" i="2"/>
  <c r="I142" i="2"/>
  <c r="I151" i="2"/>
  <c r="I149" i="2"/>
  <c r="I145" i="2"/>
  <c r="R151" i="2"/>
  <c r="R149" i="2"/>
  <c r="R145" i="2"/>
  <c r="R146" i="2"/>
  <c r="R152" i="2"/>
  <c r="R148" i="2"/>
  <c r="R142" i="2"/>
  <c r="N151" i="2"/>
  <c r="N149" i="2"/>
  <c r="N145" i="2"/>
  <c r="N152" i="2"/>
  <c r="N148" i="2"/>
  <c r="N142" i="2"/>
  <c r="N146" i="2"/>
  <c r="H151" i="2"/>
  <c r="H149" i="2"/>
  <c r="H145" i="2"/>
  <c r="H146" i="2"/>
  <c r="H152" i="2"/>
  <c r="H148" i="2"/>
  <c r="H142" i="2"/>
  <c r="O138" i="2"/>
  <c r="O136" i="2"/>
  <c r="O80" i="2"/>
  <c r="O15" i="2"/>
  <c r="O139" i="2"/>
  <c r="O135" i="2"/>
  <c r="I138" i="2"/>
  <c r="I136" i="2"/>
  <c r="I80" i="2"/>
  <c r="I15" i="2"/>
  <c r="I139" i="2"/>
  <c r="I135" i="2"/>
  <c r="R138" i="2"/>
  <c r="R136" i="2"/>
  <c r="R80" i="2"/>
  <c r="R15" i="2"/>
  <c r="R139" i="2"/>
  <c r="R135" i="2"/>
  <c r="N138" i="2"/>
  <c r="N136" i="2"/>
  <c r="N80" i="2"/>
  <c r="N15" i="2"/>
  <c r="N139" i="2"/>
  <c r="N135" i="2"/>
  <c r="H138" i="2"/>
  <c r="H136" i="2"/>
  <c r="H80" i="2"/>
  <c r="H15" i="2"/>
  <c r="H139" i="2"/>
  <c r="H135" i="2"/>
  <c r="Q15" i="2"/>
  <c r="Q139" i="2"/>
  <c r="Q135" i="2"/>
  <c r="Q138" i="2"/>
  <c r="Q136" i="2"/>
  <c r="Q80" i="2"/>
  <c r="K15" i="2"/>
  <c r="K139" i="2"/>
  <c r="K135" i="2"/>
  <c r="K138" i="2"/>
  <c r="K136" i="2"/>
  <c r="K80" i="2"/>
  <c r="G15" i="2"/>
  <c r="G139" i="2"/>
  <c r="G135" i="2"/>
  <c r="G138" i="2"/>
  <c r="G136" i="2"/>
  <c r="G80" i="2"/>
  <c r="P15" i="2"/>
  <c r="P139" i="2"/>
  <c r="P135" i="2"/>
  <c r="P138" i="2"/>
  <c r="P136" i="2"/>
  <c r="P80" i="2"/>
  <c r="J15" i="2"/>
  <c r="J139" i="2"/>
  <c r="J135" i="2"/>
  <c r="J138" i="2"/>
  <c r="J136" i="2"/>
  <c r="J80" i="2"/>
  <c r="P91" i="2"/>
  <c r="J91" i="2"/>
  <c r="O91" i="2"/>
  <c r="H91" i="2"/>
  <c r="R57" i="2"/>
  <c r="R58" i="2" s="1"/>
  <c r="R91" i="2"/>
  <c r="N57" i="2"/>
  <c r="N58" i="2" s="1"/>
  <c r="N91" i="2"/>
  <c r="I57" i="2"/>
  <c r="I58" i="2" s="1"/>
  <c r="I91" i="2"/>
  <c r="Q91" i="2"/>
  <c r="K91" i="2"/>
  <c r="G91" i="2"/>
  <c r="Q57" i="2"/>
  <c r="Q58" i="2" s="1"/>
  <c r="K57" i="2"/>
  <c r="K58" i="2" s="1"/>
  <c r="G57" i="2"/>
  <c r="G58" i="2" s="1"/>
  <c r="R86" i="2"/>
  <c r="R87" i="2"/>
  <c r="R85" i="2"/>
  <c r="N86" i="2"/>
  <c r="N87" i="2"/>
  <c r="N85" i="2"/>
  <c r="H86" i="2"/>
  <c r="H87" i="2"/>
  <c r="H85" i="2"/>
  <c r="Q86" i="2"/>
  <c r="Q87" i="2"/>
  <c r="Q85" i="2"/>
  <c r="K86" i="2"/>
  <c r="K87" i="2"/>
  <c r="K85" i="2"/>
  <c r="G86" i="2"/>
  <c r="G87" i="2"/>
  <c r="G85" i="2"/>
  <c r="P87" i="2"/>
  <c r="P85" i="2"/>
  <c r="P86" i="2"/>
  <c r="J87" i="2"/>
  <c r="J85" i="2"/>
  <c r="J86" i="2"/>
  <c r="O87" i="2"/>
  <c r="O85" i="2"/>
  <c r="O86" i="2"/>
  <c r="I87" i="2"/>
  <c r="I85" i="2"/>
  <c r="I86" i="2"/>
  <c r="R14" i="2"/>
  <c r="R79" i="2"/>
  <c r="N14" i="2"/>
  <c r="N79" i="2"/>
  <c r="H14" i="2"/>
  <c r="H79" i="2"/>
  <c r="Q14" i="2"/>
  <c r="Q79" i="2"/>
  <c r="K14" i="2"/>
  <c r="K79" i="2"/>
  <c r="G79" i="2"/>
  <c r="P14" i="2"/>
  <c r="P79" i="2"/>
  <c r="J14" i="2"/>
  <c r="J79" i="2"/>
  <c r="O14" i="2"/>
  <c r="O79" i="2"/>
  <c r="I14" i="2"/>
  <c r="I79" i="2"/>
  <c r="E88" i="7"/>
  <c r="E79" i="7"/>
  <c r="O57" i="2"/>
  <c r="O58" i="2" s="1"/>
  <c r="H57" i="2"/>
  <c r="H58" i="2" s="1"/>
  <c r="P57" i="2"/>
  <c r="P58" i="2" s="1"/>
  <c r="J57" i="2"/>
  <c r="J58" i="2" s="1"/>
  <c r="E77" i="7"/>
  <c r="E92" i="7"/>
  <c r="D24" i="6"/>
  <c r="D23" i="7"/>
  <c r="K73" i="6" l="1"/>
  <c r="L102" i="3"/>
  <c r="M102" i="3"/>
  <c r="L73" i="6"/>
  <c r="M88" i="2"/>
  <c r="T96" i="3"/>
  <c r="L88" i="2"/>
  <c r="T36" i="5"/>
  <c r="P102" i="3"/>
  <c r="T117" i="3"/>
  <c r="T98" i="3"/>
  <c r="Q102" i="3"/>
  <c r="J102" i="3"/>
  <c r="R102" i="3"/>
  <c r="H102" i="3"/>
  <c r="T44" i="5"/>
  <c r="T35" i="5"/>
  <c r="I102" i="3"/>
  <c r="N102" i="3"/>
  <c r="T41" i="5"/>
  <c r="T97" i="3"/>
  <c r="O102" i="3"/>
  <c r="K102" i="3"/>
  <c r="T46" i="5"/>
  <c r="T39" i="5"/>
  <c r="T30" i="5"/>
  <c r="K9" i="8"/>
  <c r="T32" i="5"/>
  <c r="G17" i="5"/>
  <c r="G9" i="8" s="1"/>
  <c r="T16" i="5"/>
  <c r="I9" i="8"/>
  <c r="T31" i="5"/>
  <c r="T38" i="5"/>
  <c r="T69" i="3"/>
  <c r="N81" i="6"/>
  <c r="N86" i="6"/>
  <c r="I81" i="6"/>
  <c r="I86" i="6"/>
  <c r="J81" i="6"/>
  <c r="J86" i="6"/>
  <c r="M81" i="6"/>
  <c r="M86" i="6"/>
  <c r="O81" i="6"/>
  <c r="O86" i="6"/>
  <c r="P81" i="6"/>
  <c r="P86" i="6"/>
  <c r="G81" i="6"/>
  <c r="G86" i="6"/>
  <c r="H81" i="6"/>
  <c r="H86" i="6"/>
  <c r="Q81" i="6"/>
  <c r="Q86" i="6"/>
  <c r="F81" i="6"/>
  <c r="F86" i="6"/>
  <c r="T126" i="3"/>
  <c r="J24" i="4"/>
  <c r="J25" i="4" s="1"/>
  <c r="H24" i="4"/>
  <c r="H25" i="4" s="1"/>
  <c r="O24" i="4"/>
  <c r="O25" i="4" s="1"/>
  <c r="P24" i="4"/>
  <c r="P25" i="4" s="1"/>
  <c r="N24" i="4"/>
  <c r="N25" i="4" s="1"/>
  <c r="K24" i="4"/>
  <c r="K25" i="4" s="1"/>
  <c r="R24" i="4"/>
  <c r="R25" i="4" s="1"/>
  <c r="E69" i="7"/>
  <c r="Q24" i="4"/>
  <c r="Q25" i="4" s="1"/>
  <c r="I24" i="4"/>
  <c r="I25" i="4" s="1"/>
  <c r="G25" i="4"/>
  <c r="I74" i="6"/>
  <c r="O74" i="6"/>
  <c r="J74" i="6"/>
  <c r="M74" i="6"/>
  <c r="P74" i="6"/>
  <c r="G74" i="6"/>
  <c r="H74" i="6"/>
  <c r="Q74" i="6"/>
  <c r="N74" i="6"/>
  <c r="F74" i="6"/>
  <c r="N73" i="6"/>
  <c r="O73" i="6"/>
  <c r="G73" i="6"/>
  <c r="P73" i="6"/>
  <c r="J73" i="6"/>
  <c r="H73" i="6"/>
  <c r="I73" i="6"/>
  <c r="M73" i="6"/>
  <c r="Q73" i="6"/>
  <c r="T114" i="3"/>
  <c r="T129" i="3"/>
  <c r="G44" i="3"/>
  <c r="T43" i="3"/>
  <c r="T132" i="3"/>
  <c r="T120" i="3"/>
  <c r="F73" i="6"/>
  <c r="T16" i="4"/>
  <c r="G17" i="4"/>
  <c r="T17" i="4" s="1"/>
  <c r="T12" i="4"/>
  <c r="G13" i="4"/>
  <c r="T122" i="3"/>
  <c r="T115" i="3"/>
  <c r="T128" i="3"/>
  <c r="T130" i="3"/>
  <c r="T116" i="3"/>
  <c r="T133" i="3"/>
  <c r="T99" i="3"/>
  <c r="G102" i="3"/>
  <c r="U117" i="2"/>
  <c r="G118" i="2"/>
  <c r="U118" i="2" s="1"/>
  <c r="T50" i="3"/>
  <c r="T75" i="3"/>
  <c r="T49" i="3"/>
  <c r="T48" i="3"/>
  <c r="U148" i="2"/>
  <c r="U151" i="2"/>
  <c r="U152" i="2"/>
  <c r="U146" i="2"/>
  <c r="U145" i="2"/>
  <c r="U142" i="2"/>
  <c r="U149" i="2"/>
  <c r="U80" i="2"/>
  <c r="U139" i="2"/>
  <c r="U136" i="2"/>
  <c r="U138" i="2"/>
  <c r="U135" i="2"/>
  <c r="U91" i="2"/>
  <c r="P88" i="2"/>
  <c r="Q88" i="2"/>
  <c r="K88" i="2"/>
  <c r="R88" i="2"/>
  <c r="U14" i="2"/>
  <c r="U86" i="2"/>
  <c r="J88" i="2"/>
  <c r="O88" i="2"/>
  <c r="U85" i="2"/>
  <c r="G88" i="2"/>
  <c r="N88" i="2"/>
  <c r="I88" i="2"/>
  <c r="U87" i="2"/>
  <c r="H88" i="2"/>
  <c r="U79" i="2"/>
  <c r="U15" i="2"/>
  <c r="U57" i="2"/>
  <c r="I93" i="7"/>
  <c r="J92" i="2" s="1"/>
  <c r="U58" i="2"/>
  <c r="D25" i="6"/>
  <c r="D24" i="7"/>
  <c r="T9" i="8" l="1"/>
  <c r="T17" i="5"/>
  <c r="E81" i="6"/>
  <c r="E86" i="6"/>
  <c r="E74" i="6"/>
  <c r="T24" i="4"/>
  <c r="T25" i="4"/>
  <c r="T44" i="3"/>
  <c r="E73" i="6"/>
  <c r="T13" i="4"/>
  <c r="T102" i="3"/>
  <c r="J94" i="2"/>
  <c r="U88" i="2"/>
  <c r="O93" i="7"/>
  <c r="N93" i="7"/>
  <c r="M93" i="7"/>
  <c r="N92" i="2" s="1"/>
  <c r="F93" i="7"/>
  <c r="G92" i="2" s="1"/>
  <c r="H93" i="7"/>
  <c r="I92" i="2" s="1"/>
  <c r="P93" i="7"/>
  <c r="Q92" i="2" s="1"/>
  <c r="Q93" i="7"/>
  <c r="R92" i="2" s="1"/>
  <c r="J93" i="7"/>
  <c r="K92" i="2" s="1"/>
  <c r="G93" i="7"/>
  <c r="H92" i="2" s="1"/>
  <c r="D26" i="6"/>
  <c r="D25" i="7"/>
  <c r="F73" i="7" l="1"/>
  <c r="G54" i="3" s="1"/>
  <c r="L73" i="7"/>
  <c r="K73" i="7"/>
  <c r="F74" i="7"/>
  <c r="G47" i="5" s="1"/>
  <c r="L74" i="7"/>
  <c r="K74" i="7"/>
  <c r="F86" i="7"/>
  <c r="G131" i="3" s="1"/>
  <c r="K86" i="7"/>
  <c r="L131" i="3" s="1"/>
  <c r="L86" i="7"/>
  <c r="M131" i="3" s="1"/>
  <c r="F81" i="7"/>
  <c r="G35" i="4" s="1"/>
  <c r="G37" i="4" s="1"/>
  <c r="L81" i="7"/>
  <c r="K81" i="7"/>
  <c r="O92" i="2"/>
  <c r="O94" i="2" s="1"/>
  <c r="P92" i="2"/>
  <c r="P94" i="2" s="1"/>
  <c r="H81" i="7"/>
  <c r="P81" i="7"/>
  <c r="G81" i="7"/>
  <c r="H33" i="5" s="1"/>
  <c r="N81" i="7"/>
  <c r="O125" i="3" s="1"/>
  <c r="M81" i="7"/>
  <c r="I81" i="7"/>
  <c r="J81" i="7"/>
  <c r="K33" i="5" s="1"/>
  <c r="Q81" i="7"/>
  <c r="O81" i="7"/>
  <c r="Q86" i="7"/>
  <c r="M86" i="7"/>
  <c r="N131" i="3" s="1"/>
  <c r="G86" i="7"/>
  <c r="H131" i="3" s="1"/>
  <c r="P86" i="7"/>
  <c r="J86" i="7"/>
  <c r="K131" i="3" s="1"/>
  <c r="O86" i="7"/>
  <c r="P131" i="3" s="1"/>
  <c r="I86" i="7"/>
  <c r="J131" i="3" s="1"/>
  <c r="N86" i="7"/>
  <c r="O131" i="3" s="1"/>
  <c r="H86" i="7"/>
  <c r="I131" i="3" s="1"/>
  <c r="O74" i="7"/>
  <c r="J74" i="7"/>
  <c r="M74" i="7"/>
  <c r="Q74" i="7"/>
  <c r="I74" i="7"/>
  <c r="P74" i="7"/>
  <c r="H74" i="7"/>
  <c r="G137" i="2"/>
  <c r="G74" i="7"/>
  <c r="N74" i="7"/>
  <c r="Q73" i="7"/>
  <c r="M73" i="7"/>
  <c r="G73" i="7"/>
  <c r="P73" i="7"/>
  <c r="J73" i="7"/>
  <c r="O73" i="7"/>
  <c r="I73" i="7"/>
  <c r="N73" i="7"/>
  <c r="H73" i="7"/>
  <c r="T72" i="3"/>
  <c r="H94" i="2"/>
  <c r="I94" i="2"/>
  <c r="K94" i="2"/>
  <c r="R94" i="2"/>
  <c r="N94" i="2"/>
  <c r="Q94" i="2"/>
  <c r="E93" i="7"/>
  <c r="D27" i="6"/>
  <c r="D26" i="7"/>
  <c r="L35" i="4" l="1"/>
  <c r="L37" i="4" s="1"/>
  <c r="L39" i="4" s="1"/>
  <c r="L33" i="5"/>
  <c r="M35" i="4"/>
  <c r="M37" i="4" s="1"/>
  <c r="M39" i="4" s="1"/>
  <c r="M33" i="5"/>
  <c r="L20" i="4"/>
  <c r="L21" i="4" s="1"/>
  <c r="K85" i="6" s="1"/>
  <c r="L48" i="5"/>
  <c r="L47" i="5"/>
  <c r="M20" i="4"/>
  <c r="M21" i="4" s="1"/>
  <c r="M31" i="4" s="1"/>
  <c r="M48" i="5"/>
  <c r="M47" i="5"/>
  <c r="M74" i="3"/>
  <c r="M76" i="3" s="1"/>
  <c r="M118" i="3"/>
  <c r="L135" i="3"/>
  <c r="L134" i="3"/>
  <c r="L125" i="3"/>
  <c r="G47" i="3"/>
  <c r="F71" i="6" s="1"/>
  <c r="M134" i="3"/>
  <c r="M125" i="3"/>
  <c r="M135" i="3"/>
  <c r="L54" i="3"/>
  <c r="L47" i="3"/>
  <c r="L118" i="3"/>
  <c r="L74" i="3"/>
  <c r="L76" i="3" s="1"/>
  <c r="M54" i="3"/>
  <c r="M47" i="3"/>
  <c r="G65" i="2"/>
  <c r="G134" i="3"/>
  <c r="G135" i="3"/>
  <c r="G33" i="5"/>
  <c r="G125" i="3"/>
  <c r="G48" i="5"/>
  <c r="G153" i="2"/>
  <c r="R35" i="4"/>
  <c r="R37" i="4" s="1"/>
  <c r="R39" i="4" s="1"/>
  <c r="G74" i="3"/>
  <c r="G76" i="3" s="1"/>
  <c r="M140" i="2"/>
  <c r="M65" i="2"/>
  <c r="G118" i="3"/>
  <c r="G150" i="2"/>
  <c r="L153" i="2"/>
  <c r="L147" i="2"/>
  <c r="L137" i="2"/>
  <c r="L150" i="2"/>
  <c r="L140" i="2"/>
  <c r="L65" i="2"/>
  <c r="G147" i="2"/>
  <c r="G20" i="4"/>
  <c r="G21" i="4" s="1"/>
  <c r="F85" i="6" s="1"/>
  <c r="M153" i="2"/>
  <c r="M147" i="2"/>
  <c r="M137" i="2"/>
  <c r="M150" i="2"/>
  <c r="U92" i="2"/>
  <c r="R131" i="3"/>
  <c r="Q131" i="3"/>
  <c r="H20" i="4"/>
  <c r="H21" i="4" s="1"/>
  <c r="G85" i="6" s="1"/>
  <c r="H48" i="5"/>
  <c r="H47" i="5"/>
  <c r="I74" i="3"/>
  <c r="I76" i="3" s="1"/>
  <c r="I48" i="5"/>
  <c r="I47" i="5"/>
  <c r="J74" i="3"/>
  <c r="J76" i="3" s="1"/>
  <c r="J48" i="5"/>
  <c r="J47" i="5"/>
  <c r="R74" i="3"/>
  <c r="R76" i="3" s="1"/>
  <c r="R48" i="5"/>
  <c r="R47" i="5"/>
  <c r="K74" i="3"/>
  <c r="K76" i="3" s="1"/>
  <c r="K48" i="5"/>
  <c r="K47" i="5"/>
  <c r="P35" i="4"/>
  <c r="P37" i="4" s="1"/>
  <c r="P39" i="4" s="1"/>
  <c r="P33" i="5"/>
  <c r="N125" i="3"/>
  <c r="N33" i="5"/>
  <c r="Q135" i="3"/>
  <c r="Q33" i="5"/>
  <c r="O153" i="2"/>
  <c r="O48" i="5"/>
  <c r="O47" i="5"/>
  <c r="Q20" i="4"/>
  <c r="Q21" i="4" s="1"/>
  <c r="P85" i="6" s="1"/>
  <c r="Q48" i="5"/>
  <c r="Q47" i="5"/>
  <c r="N150" i="2"/>
  <c r="N48" i="5"/>
  <c r="N47" i="5"/>
  <c r="P118" i="3"/>
  <c r="P48" i="5"/>
  <c r="P47" i="5"/>
  <c r="R125" i="3"/>
  <c r="R33" i="5"/>
  <c r="J65" i="2"/>
  <c r="J33" i="5"/>
  <c r="O35" i="4"/>
  <c r="O37" i="4" s="1"/>
  <c r="O39" i="4" s="1"/>
  <c r="O33" i="5"/>
  <c r="I134" i="3"/>
  <c r="I33" i="5"/>
  <c r="I65" i="2"/>
  <c r="I35" i="4"/>
  <c r="I37" i="4" s="1"/>
  <c r="I39" i="4" s="1"/>
  <c r="Q65" i="2"/>
  <c r="I135" i="3"/>
  <c r="I125" i="3"/>
  <c r="R65" i="2"/>
  <c r="J125" i="3"/>
  <c r="O65" i="2"/>
  <c r="Q35" i="4"/>
  <c r="Q37" i="4" s="1"/>
  <c r="Q39" i="4" s="1"/>
  <c r="Q134" i="3"/>
  <c r="Q125" i="3"/>
  <c r="N35" i="4"/>
  <c r="N37" i="4" s="1"/>
  <c r="N39" i="4" s="1"/>
  <c r="P125" i="3"/>
  <c r="K135" i="3"/>
  <c r="K134" i="3"/>
  <c r="H135" i="3"/>
  <c r="H134" i="3"/>
  <c r="H35" i="4"/>
  <c r="H37" i="4" s="1"/>
  <c r="H39" i="4" s="1"/>
  <c r="J135" i="3"/>
  <c r="J134" i="3"/>
  <c r="J35" i="4"/>
  <c r="J37" i="4" s="1"/>
  <c r="J39" i="4" s="1"/>
  <c r="E81" i="7"/>
  <c r="H125" i="3"/>
  <c r="K125" i="3"/>
  <c r="P135" i="3"/>
  <c r="P134" i="3"/>
  <c r="N135" i="3"/>
  <c r="N134" i="3"/>
  <c r="K35" i="4"/>
  <c r="K37" i="4" s="1"/>
  <c r="K39" i="4" s="1"/>
  <c r="H65" i="2"/>
  <c r="P65" i="2"/>
  <c r="K65" i="2"/>
  <c r="N65" i="2"/>
  <c r="R134" i="3"/>
  <c r="R135" i="3"/>
  <c r="O134" i="3"/>
  <c r="O135" i="3"/>
  <c r="E86" i="7"/>
  <c r="P150" i="2"/>
  <c r="K147" i="2"/>
  <c r="P74" i="3"/>
  <c r="P76" i="3" s="1"/>
  <c r="K118" i="3"/>
  <c r="P137" i="2"/>
  <c r="P20" i="4"/>
  <c r="P21" i="4" s="1"/>
  <c r="O85" i="6" s="1"/>
  <c r="P147" i="2"/>
  <c r="P153" i="2"/>
  <c r="O150" i="2"/>
  <c r="N20" i="4"/>
  <c r="N21" i="4" s="1"/>
  <c r="M85" i="6" s="1"/>
  <c r="K153" i="2"/>
  <c r="J20" i="4"/>
  <c r="J21" i="4" s="1"/>
  <c r="I85" i="6" s="1"/>
  <c r="K150" i="2"/>
  <c r="J137" i="2"/>
  <c r="K20" i="4"/>
  <c r="K21" i="4" s="1"/>
  <c r="J85" i="6" s="1"/>
  <c r="R118" i="3"/>
  <c r="R147" i="2"/>
  <c r="N153" i="2"/>
  <c r="O118" i="3"/>
  <c r="R137" i="2"/>
  <c r="K137" i="2"/>
  <c r="N74" i="3"/>
  <c r="N76" i="3" s="1"/>
  <c r="O20" i="4"/>
  <c r="O21" i="4" s="1"/>
  <c r="N85" i="6" s="1"/>
  <c r="O137" i="2"/>
  <c r="N137" i="2"/>
  <c r="O147" i="2"/>
  <c r="N147" i="2"/>
  <c r="N118" i="3"/>
  <c r="O74" i="3"/>
  <c r="O76" i="3" s="1"/>
  <c r="Q153" i="2"/>
  <c r="R20" i="4"/>
  <c r="R21" i="4" s="1"/>
  <c r="Q85" i="6" s="1"/>
  <c r="R150" i="2"/>
  <c r="J147" i="2"/>
  <c r="H147" i="2"/>
  <c r="I20" i="4"/>
  <c r="I21" i="4" s="1"/>
  <c r="H85" i="6" s="1"/>
  <c r="I147" i="2"/>
  <c r="J153" i="2"/>
  <c r="Q74" i="3"/>
  <c r="Q76" i="3" s="1"/>
  <c r="J118" i="3"/>
  <c r="Q147" i="2"/>
  <c r="R153" i="2"/>
  <c r="J150" i="2"/>
  <c r="E74" i="7"/>
  <c r="I150" i="2"/>
  <c r="H153" i="2"/>
  <c r="H118" i="3"/>
  <c r="I137" i="2"/>
  <c r="Q137" i="2"/>
  <c r="H137" i="2"/>
  <c r="I118" i="3"/>
  <c r="Q118" i="3"/>
  <c r="H74" i="3"/>
  <c r="H76" i="3" s="1"/>
  <c r="I153" i="2"/>
  <c r="Q150" i="2"/>
  <c r="H150" i="2"/>
  <c r="G39" i="4"/>
  <c r="I47" i="3"/>
  <c r="I54" i="3"/>
  <c r="K47" i="3"/>
  <c r="K54" i="3"/>
  <c r="R47" i="3"/>
  <c r="R54" i="3"/>
  <c r="O47" i="3"/>
  <c r="O54" i="3"/>
  <c r="Q47" i="3"/>
  <c r="Q54" i="3"/>
  <c r="J47" i="3"/>
  <c r="J54" i="3"/>
  <c r="H47" i="3"/>
  <c r="H54" i="3"/>
  <c r="P47" i="3"/>
  <c r="P54" i="3"/>
  <c r="N47" i="3"/>
  <c r="N54" i="3"/>
  <c r="E73" i="7"/>
  <c r="U93" i="2"/>
  <c r="G94" i="2"/>
  <c r="U94" i="2" s="1"/>
  <c r="D28" i="6"/>
  <c r="D27" i="7"/>
  <c r="M42" i="4" l="1"/>
  <c r="L84" i="6" s="1"/>
  <c r="L31" i="4"/>
  <c r="L42" i="4" s="1"/>
  <c r="K84" i="6" s="1"/>
  <c r="L85" i="6"/>
  <c r="L71" i="6"/>
  <c r="K71" i="6"/>
  <c r="G31" i="4"/>
  <c r="G42" i="4" s="1"/>
  <c r="T131" i="3"/>
  <c r="H31" i="4"/>
  <c r="H42" i="4" s="1"/>
  <c r="G84" i="6" s="1"/>
  <c r="T48" i="5"/>
  <c r="Q31" i="4"/>
  <c r="Q42" i="4" s="1"/>
  <c r="P84" i="6" s="1"/>
  <c r="T47" i="5"/>
  <c r="T33" i="5"/>
  <c r="T125" i="3"/>
  <c r="U65" i="2"/>
  <c r="T39" i="4"/>
  <c r="T35" i="4"/>
  <c r="T135" i="3"/>
  <c r="T37" i="4"/>
  <c r="T134" i="3"/>
  <c r="N31" i="4"/>
  <c r="N42" i="4" s="1"/>
  <c r="M84" i="6" s="1"/>
  <c r="P31" i="4"/>
  <c r="P42" i="4" s="1"/>
  <c r="O84" i="6" s="1"/>
  <c r="J31" i="4"/>
  <c r="J42" i="4" s="1"/>
  <c r="I84" i="6" s="1"/>
  <c r="I31" i="4"/>
  <c r="I42" i="4" s="1"/>
  <c r="H84" i="6" s="1"/>
  <c r="R31" i="4"/>
  <c r="R42" i="4" s="1"/>
  <c r="Q84" i="6" s="1"/>
  <c r="O31" i="4"/>
  <c r="O42" i="4" s="1"/>
  <c r="N84" i="6" s="1"/>
  <c r="K31" i="4"/>
  <c r="K42" i="4" s="1"/>
  <c r="J84" i="6" s="1"/>
  <c r="U147" i="2"/>
  <c r="T20" i="4"/>
  <c r="T118" i="3"/>
  <c r="U153" i="2"/>
  <c r="T76" i="3"/>
  <c r="T21" i="4"/>
  <c r="U150" i="2"/>
  <c r="U137" i="2"/>
  <c r="T74" i="3"/>
  <c r="T47" i="3"/>
  <c r="M71" i="6"/>
  <c r="G71" i="6"/>
  <c r="N71" i="6"/>
  <c r="J71" i="6"/>
  <c r="O71" i="6"/>
  <c r="I71" i="6"/>
  <c r="P71" i="6"/>
  <c r="Q71" i="6"/>
  <c r="H71" i="6"/>
  <c r="T54" i="3"/>
  <c r="D29" i="6"/>
  <c r="D28" i="7"/>
  <c r="E85" i="6" l="1"/>
  <c r="T31" i="4"/>
  <c r="T42" i="4"/>
  <c r="F84" i="6"/>
  <c r="E84" i="6" s="1"/>
  <c r="E71" i="6"/>
  <c r="D30" i="6"/>
  <c r="D29" i="7"/>
  <c r="H71" i="7" l="1"/>
  <c r="I55" i="3" s="1"/>
  <c r="L71" i="7"/>
  <c r="K71" i="7"/>
  <c r="F85" i="7"/>
  <c r="G66" i="2" s="1"/>
  <c r="L85" i="7"/>
  <c r="K85" i="7"/>
  <c r="F84" i="7"/>
  <c r="G144" i="2" s="1"/>
  <c r="L84" i="7"/>
  <c r="K84" i="7"/>
  <c r="M84" i="7"/>
  <c r="N144" i="2" s="1"/>
  <c r="J85" i="7"/>
  <c r="K67" i="2" s="1"/>
  <c r="Q85" i="7"/>
  <c r="O85" i="7"/>
  <c r="N64" i="2"/>
  <c r="G64" i="2"/>
  <c r="H85" i="7"/>
  <c r="G85" i="7"/>
  <c r="H67" i="2" s="1"/>
  <c r="N85" i="7"/>
  <c r="P85" i="7"/>
  <c r="M85" i="7"/>
  <c r="N67" i="2" s="1"/>
  <c r="I85" i="7"/>
  <c r="J67" i="2" s="1"/>
  <c r="H84" i="7"/>
  <c r="I144" i="2" s="1"/>
  <c r="P84" i="7"/>
  <c r="Q144" i="2" s="1"/>
  <c r="N84" i="7"/>
  <c r="O144" i="2" s="1"/>
  <c r="G84" i="7"/>
  <c r="H144" i="2" s="1"/>
  <c r="I84" i="7"/>
  <c r="J84" i="7"/>
  <c r="K144" i="2" s="1"/>
  <c r="Q84" i="7"/>
  <c r="O84" i="7"/>
  <c r="O71" i="7"/>
  <c r="F71" i="7"/>
  <c r="G56" i="3" s="1"/>
  <c r="I71" i="7"/>
  <c r="J56" i="3" s="1"/>
  <c r="N71" i="7"/>
  <c r="O56" i="3" s="1"/>
  <c r="G71" i="7"/>
  <c r="H56" i="3" s="1"/>
  <c r="P71" i="7"/>
  <c r="Q71" i="7"/>
  <c r="R56" i="3" s="1"/>
  <c r="J71" i="7"/>
  <c r="K56" i="3" s="1"/>
  <c r="M71" i="7"/>
  <c r="N56" i="3" s="1"/>
  <c r="D31" i="6"/>
  <c r="D30" i="7"/>
  <c r="G84" i="3" l="1"/>
  <c r="M55" i="3"/>
  <c r="M56" i="3"/>
  <c r="L141" i="3"/>
  <c r="L146" i="3" s="1"/>
  <c r="L15" i="8" s="1"/>
  <c r="L85" i="3"/>
  <c r="L84" i="3"/>
  <c r="M84" i="3"/>
  <c r="M85" i="3"/>
  <c r="M141" i="3"/>
  <c r="M146" i="3" s="1"/>
  <c r="M15" i="8" s="1"/>
  <c r="L56" i="3"/>
  <c r="L55" i="3"/>
  <c r="I56" i="3"/>
  <c r="I57" i="3" s="1"/>
  <c r="H89" i="6" s="1"/>
  <c r="G63" i="2"/>
  <c r="G61" i="2"/>
  <c r="G141" i="3"/>
  <c r="G62" i="2"/>
  <c r="G85" i="3"/>
  <c r="G69" i="2"/>
  <c r="M70" i="2"/>
  <c r="M64" i="2"/>
  <c r="M62" i="2"/>
  <c r="M144" i="2"/>
  <c r="M71" i="2"/>
  <c r="M69" i="2"/>
  <c r="M63" i="2"/>
  <c r="M61" i="2"/>
  <c r="G67" i="2"/>
  <c r="G70" i="2"/>
  <c r="L68" i="2"/>
  <c r="L66" i="2"/>
  <c r="L67" i="2"/>
  <c r="L70" i="2"/>
  <c r="L64" i="2"/>
  <c r="L62" i="2"/>
  <c r="L144" i="2"/>
  <c r="L71" i="2"/>
  <c r="L69" i="2"/>
  <c r="L63" i="2"/>
  <c r="L61" i="2"/>
  <c r="M68" i="2"/>
  <c r="M66" i="2"/>
  <c r="M67" i="2"/>
  <c r="R144" i="2"/>
  <c r="Q56" i="3"/>
  <c r="P144" i="2"/>
  <c r="O67" i="2"/>
  <c r="P67" i="2"/>
  <c r="R67" i="2"/>
  <c r="J141" i="3"/>
  <c r="J144" i="2"/>
  <c r="R85" i="3"/>
  <c r="R141" i="3"/>
  <c r="O70" i="2"/>
  <c r="O141" i="3"/>
  <c r="Q70" i="2"/>
  <c r="Q141" i="3"/>
  <c r="K85" i="3"/>
  <c r="K141" i="3"/>
  <c r="I70" i="2"/>
  <c r="I141" i="3"/>
  <c r="N70" i="2"/>
  <c r="N141" i="3"/>
  <c r="P70" i="2"/>
  <c r="P141" i="3"/>
  <c r="H70" i="2"/>
  <c r="H141" i="3"/>
  <c r="P71" i="2"/>
  <c r="K66" i="2"/>
  <c r="N61" i="2"/>
  <c r="N84" i="3"/>
  <c r="N69" i="2"/>
  <c r="N63" i="2"/>
  <c r="N62" i="2"/>
  <c r="I71" i="2"/>
  <c r="O85" i="3"/>
  <c r="P66" i="2"/>
  <c r="P85" i="3"/>
  <c r="R66" i="2"/>
  <c r="R69" i="2"/>
  <c r="R70" i="2"/>
  <c r="J66" i="2"/>
  <c r="K69" i="2"/>
  <c r="K70" i="2"/>
  <c r="J69" i="2"/>
  <c r="J70" i="2"/>
  <c r="P84" i="3"/>
  <c r="P69" i="2"/>
  <c r="H64" i="2"/>
  <c r="H69" i="2"/>
  <c r="O64" i="2"/>
  <c r="O69" i="2"/>
  <c r="I64" i="2"/>
  <c r="I69" i="2"/>
  <c r="Q64" i="2"/>
  <c r="Q69" i="2"/>
  <c r="H66" i="2"/>
  <c r="H85" i="3"/>
  <c r="N66" i="2"/>
  <c r="N85" i="3"/>
  <c r="Q66" i="2"/>
  <c r="Q67" i="2"/>
  <c r="I66" i="2"/>
  <c r="I67" i="2"/>
  <c r="O66" i="2"/>
  <c r="I85" i="3"/>
  <c r="J85" i="3"/>
  <c r="Q85" i="3"/>
  <c r="E85" i="7"/>
  <c r="O84" i="3"/>
  <c r="Q61" i="2"/>
  <c r="I61" i="2"/>
  <c r="I62" i="2"/>
  <c r="H61" i="2"/>
  <c r="H84" i="3"/>
  <c r="Q62" i="2"/>
  <c r="R63" i="2"/>
  <c r="R64" i="2"/>
  <c r="I84" i="3"/>
  <c r="R61" i="2"/>
  <c r="K63" i="2"/>
  <c r="K64" i="2"/>
  <c r="J63" i="2"/>
  <c r="J64" i="2"/>
  <c r="Q84" i="3"/>
  <c r="P63" i="2"/>
  <c r="P64" i="2"/>
  <c r="I63" i="2"/>
  <c r="Q63" i="2"/>
  <c r="O62" i="2"/>
  <c r="O63" i="2"/>
  <c r="O61" i="2"/>
  <c r="H62" i="2"/>
  <c r="H63" i="2"/>
  <c r="K61" i="2"/>
  <c r="K62" i="2"/>
  <c r="J61" i="2"/>
  <c r="J62" i="2"/>
  <c r="K84" i="3"/>
  <c r="P61" i="2"/>
  <c r="P62" i="2"/>
  <c r="J84" i="3"/>
  <c r="R84" i="3"/>
  <c r="R62" i="2"/>
  <c r="E84" i="7"/>
  <c r="P55" i="3"/>
  <c r="P56" i="3"/>
  <c r="K55" i="3"/>
  <c r="K57" i="3" s="1"/>
  <c r="K71" i="2"/>
  <c r="O55" i="3"/>
  <c r="O57" i="3" s="1"/>
  <c r="N89" i="6" s="1"/>
  <c r="O71" i="2"/>
  <c r="R55" i="3"/>
  <c r="R57" i="3" s="1"/>
  <c r="R71" i="2"/>
  <c r="J55" i="3"/>
  <c r="J57" i="3" s="1"/>
  <c r="I89" i="6" s="1"/>
  <c r="J71" i="2"/>
  <c r="Q55" i="3"/>
  <c r="Q71" i="2"/>
  <c r="G55" i="3"/>
  <c r="G71" i="2"/>
  <c r="N55" i="3"/>
  <c r="N57" i="3" s="1"/>
  <c r="N71" i="2"/>
  <c r="E71" i="7"/>
  <c r="H55" i="3"/>
  <c r="H57" i="3" s="1"/>
  <c r="H71" i="2"/>
  <c r="D32" i="6"/>
  <c r="D31" i="7"/>
  <c r="Q57" i="3" l="1"/>
  <c r="P89" i="6" s="1"/>
  <c r="M57" i="3"/>
  <c r="L68" i="6" s="1"/>
  <c r="L57" i="3"/>
  <c r="L72" i="2"/>
  <c r="K76" i="6" s="1"/>
  <c r="M72" i="2"/>
  <c r="T56" i="3"/>
  <c r="U144" i="2"/>
  <c r="T141" i="3"/>
  <c r="M89" i="6"/>
  <c r="Q89" i="6"/>
  <c r="J89" i="6"/>
  <c r="G89" i="6"/>
  <c r="G68" i="6"/>
  <c r="I68" i="6"/>
  <c r="N68" i="6"/>
  <c r="H68" i="6"/>
  <c r="U70" i="2"/>
  <c r="M68" i="6"/>
  <c r="Q68" i="6"/>
  <c r="J68" i="6"/>
  <c r="U69" i="2"/>
  <c r="U67" i="2"/>
  <c r="U66" i="2"/>
  <c r="T85" i="3"/>
  <c r="U64" i="2"/>
  <c r="T84" i="3"/>
  <c r="U63" i="2"/>
  <c r="U62" i="2"/>
  <c r="U61" i="2"/>
  <c r="P57" i="3"/>
  <c r="O89" i="6" s="1"/>
  <c r="U71" i="2"/>
  <c r="G57" i="3"/>
  <c r="T55" i="3"/>
  <c r="D33" i="6"/>
  <c r="D32" i="7"/>
  <c r="P68" i="6" l="1"/>
  <c r="L89" i="6"/>
  <c r="K68" i="6"/>
  <c r="K89" i="6"/>
  <c r="K80" i="6"/>
  <c r="L76" i="6"/>
  <c r="L80" i="6"/>
  <c r="F89" i="6"/>
  <c r="O68" i="6"/>
  <c r="F68" i="6"/>
  <c r="T57" i="3"/>
  <c r="D34" i="6"/>
  <c r="D33" i="7"/>
  <c r="E68" i="6" l="1"/>
  <c r="E89" i="6"/>
  <c r="D35" i="6"/>
  <c r="D34" i="7"/>
  <c r="F89" i="7" l="1"/>
  <c r="L89" i="7"/>
  <c r="K89" i="7"/>
  <c r="F68" i="7"/>
  <c r="G87" i="3" s="1"/>
  <c r="L68" i="7"/>
  <c r="K68" i="7"/>
  <c r="M68" i="7"/>
  <c r="N88" i="3" s="1"/>
  <c r="N68" i="7"/>
  <c r="O81" i="3" s="1"/>
  <c r="I68" i="7"/>
  <c r="J80" i="3" s="1"/>
  <c r="G68" i="7"/>
  <c r="H88" i="3" s="1"/>
  <c r="J68" i="7"/>
  <c r="K79" i="3" s="1"/>
  <c r="Q68" i="7"/>
  <c r="O68" i="7"/>
  <c r="P68" i="7"/>
  <c r="Q82" i="3" s="1"/>
  <c r="H68" i="7"/>
  <c r="I81" i="3" s="1"/>
  <c r="G86" i="3"/>
  <c r="Q89" i="7"/>
  <c r="M89" i="7"/>
  <c r="G89" i="7"/>
  <c r="P89" i="7"/>
  <c r="J89" i="7"/>
  <c r="O89" i="7"/>
  <c r="I89" i="7"/>
  <c r="N89" i="7"/>
  <c r="H89" i="7"/>
  <c r="G68" i="2"/>
  <c r="G72" i="2" s="1"/>
  <c r="F76" i="6" s="1"/>
  <c r="K68" i="2"/>
  <c r="K72" i="2" s="1"/>
  <c r="J76" i="6" s="1"/>
  <c r="P68" i="2"/>
  <c r="P72" i="2" s="1"/>
  <c r="O76" i="6" s="1"/>
  <c r="Q68" i="2"/>
  <c r="Q72" i="2" s="1"/>
  <c r="P76" i="6" s="1"/>
  <c r="I68" i="2"/>
  <c r="I72" i="2" s="1"/>
  <c r="H76" i="6" s="1"/>
  <c r="R68" i="2"/>
  <c r="R72" i="2" s="1"/>
  <c r="Q76" i="6" s="1"/>
  <c r="H68" i="2"/>
  <c r="H72" i="2" s="1"/>
  <c r="G76" i="6" s="1"/>
  <c r="O68" i="2"/>
  <c r="O72" i="2" s="1"/>
  <c r="N76" i="6" s="1"/>
  <c r="N68" i="2"/>
  <c r="N72" i="2" s="1"/>
  <c r="M76" i="6" s="1"/>
  <c r="J68" i="2"/>
  <c r="J72" i="2" s="1"/>
  <c r="I76" i="6" s="1"/>
  <c r="D36" i="6"/>
  <c r="D35" i="7"/>
  <c r="Q81" i="3" l="1"/>
  <c r="M88" i="3"/>
  <c r="M82" i="3"/>
  <c r="M80" i="3"/>
  <c r="M81" i="3"/>
  <c r="M87" i="3"/>
  <c r="M79" i="3"/>
  <c r="L87" i="3"/>
  <c r="L81" i="3"/>
  <c r="L79" i="3"/>
  <c r="L88" i="3"/>
  <c r="L80" i="3"/>
  <c r="L82" i="3"/>
  <c r="G79" i="3"/>
  <c r="G88" i="3"/>
  <c r="G81" i="3"/>
  <c r="G82" i="3"/>
  <c r="G80" i="3"/>
  <c r="P81" i="3"/>
  <c r="N87" i="3"/>
  <c r="J86" i="3"/>
  <c r="H86" i="3"/>
  <c r="P86" i="3"/>
  <c r="N86" i="3"/>
  <c r="I86" i="3"/>
  <c r="K86" i="3"/>
  <c r="R86" i="3"/>
  <c r="O86" i="3"/>
  <c r="Q86" i="3"/>
  <c r="N81" i="3"/>
  <c r="N79" i="3"/>
  <c r="N82" i="3"/>
  <c r="J79" i="3"/>
  <c r="Q80" i="3"/>
  <c r="H87" i="3"/>
  <c r="O80" i="3"/>
  <c r="J88" i="3"/>
  <c r="J81" i="3"/>
  <c r="J87" i="3"/>
  <c r="J82" i="3"/>
  <c r="H82" i="3"/>
  <c r="O88" i="3"/>
  <c r="O82" i="3"/>
  <c r="O87" i="3"/>
  <c r="O79" i="3"/>
  <c r="N80" i="3"/>
  <c r="Q79" i="3"/>
  <c r="H79" i="3"/>
  <c r="H81" i="3"/>
  <c r="H80" i="3"/>
  <c r="P87" i="3"/>
  <c r="P88" i="3"/>
  <c r="E68" i="7"/>
  <c r="P82" i="3"/>
  <c r="R80" i="3"/>
  <c r="R87" i="3"/>
  <c r="R88" i="3"/>
  <c r="P79" i="3"/>
  <c r="R81" i="3"/>
  <c r="I80" i="3"/>
  <c r="I87" i="3"/>
  <c r="I88" i="3"/>
  <c r="K82" i="3"/>
  <c r="K87" i="3"/>
  <c r="K88" i="3"/>
  <c r="P80" i="3"/>
  <c r="K80" i="3"/>
  <c r="E76" i="6"/>
  <c r="Q87" i="3"/>
  <c r="Q88" i="3"/>
  <c r="R79" i="3"/>
  <c r="R82" i="3"/>
  <c r="K81" i="3"/>
  <c r="I82" i="3"/>
  <c r="I79" i="3"/>
  <c r="E89" i="7"/>
  <c r="M80" i="6"/>
  <c r="G80" i="6"/>
  <c r="H80" i="6"/>
  <c r="O80" i="6"/>
  <c r="F80" i="6"/>
  <c r="U72" i="2"/>
  <c r="I80" i="6"/>
  <c r="N80" i="6"/>
  <c r="Q80" i="6"/>
  <c r="P80" i="6"/>
  <c r="J80" i="6"/>
  <c r="U68" i="2"/>
  <c r="D37" i="6"/>
  <c r="D36" i="7"/>
  <c r="F76" i="7" l="1"/>
  <c r="G16" i="2" s="1"/>
  <c r="G17" i="2" s="1"/>
  <c r="L76" i="7"/>
  <c r="M37" i="5" s="1"/>
  <c r="M50" i="5" s="1"/>
  <c r="K76" i="7"/>
  <c r="L37" i="5" s="1"/>
  <c r="L50" i="5" s="1"/>
  <c r="T86" i="3"/>
  <c r="G154" i="2"/>
  <c r="G140" i="2"/>
  <c r="T81" i="3"/>
  <c r="T88" i="3"/>
  <c r="T80" i="3"/>
  <c r="T87" i="3"/>
  <c r="T79" i="3"/>
  <c r="T82" i="3"/>
  <c r="N76" i="7"/>
  <c r="H76" i="7"/>
  <c r="Q76" i="7"/>
  <c r="M76" i="7"/>
  <c r="G76" i="7"/>
  <c r="P76" i="7"/>
  <c r="J76" i="7"/>
  <c r="O76" i="7"/>
  <c r="I76" i="7"/>
  <c r="E80" i="6"/>
  <c r="D38" i="6"/>
  <c r="D37" i="7"/>
  <c r="L51" i="5" l="1"/>
  <c r="L10" i="8"/>
  <c r="M51" i="5"/>
  <c r="M10" i="8"/>
  <c r="L124" i="3"/>
  <c r="L105" i="3"/>
  <c r="L106" i="3" s="1"/>
  <c r="L108" i="3" s="1"/>
  <c r="L119" i="3"/>
  <c r="M119" i="3"/>
  <c r="M105" i="3"/>
  <c r="M106" i="3" s="1"/>
  <c r="M108" i="3" s="1"/>
  <c r="M124" i="3"/>
  <c r="G119" i="3"/>
  <c r="G81" i="2"/>
  <c r="G82" i="2" s="1"/>
  <c r="G124" i="3"/>
  <c r="G121" i="2"/>
  <c r="L121" i="2"/>
  <c r="L81" i="2"/>
  <c r="L82" i="2" s="1"/>
  <c r="L154" i="2"/>
  <c r="L155" i="2" s="1"/>
  <c r="L33" i="8" s="1"/>
  <c r="L16" i="2"/>
  <c r="L17" i="2" s="1"/>
  <c r="L74" i="2" s="1"/>
  <c r="L28" i="8" s="1"/>
  <c r="G37" i="5"/>
  <c r="M121" i="2"/>
  <c r="M81" i="2"/>
  <c r="M82" i="2" s="1"/>
  <c r="M154" i="2"/>
  <c r="M155" i="2" s="1"/>
  <c r="M33" i="8" s="1"/>
  <c r="M16" i="2"/>
  <c r="M17" i="2" s="1"/>
  <c r="M74" i="2" s="1"/>
  <c r="M28" i="8" s="1"/>
  <c r="F80" i="7"/>
  <c r="G122" i="2" s="1"/>
  <c r="L80" i="7"/>
  <c r="K80" i="7"/>
  <c r="G105" i="3"/>
  <c r="G106" i="3" s="1"/>
  <c r="G155" i="2"/>
  <c r="G33" i="8" s="1"/>
  <c r="P154" i="2"/>
  <c r="P37" i="5"/>
  <c r="P50" i="5" s="1"/>
  <c r="Q154" i="2"/>
  <c r="Q37" i="5"/>
  <c r="Q50" i="5" s="1"/>
  <c r="N154" i="2"/>
  <c r="N37" i="5"/>
  <c r="N50" i="5" s="1"/>
  <c r="I154" i="2"/>
  <c r="I37" i="5"/>
  <c r="I50" i="5" s="1"/>
  <c r="J154" i="2"/>
  <c r="J37" i="5"/>
  <c r="J50" i="5" s="1"/>
  <c r="K154" i="2"/>
  <c r="K37" i="5"/>
  <c r="K50" i="5" s="1"/>
  <c r="H154" i="2"/>
  <c r="H37" i="5"/>
  <c r="H50" i="5" s="1"/>
  <c r="R154" i="2"/>
  <c r="R37" i="5"/>
  <c r="R50" i="5" s="1"/>
  <c r="O154" i="2"/>
  <c r="O37" i="5"/>
  <c r="O50" i="5" s="1"/>
  <c r="G50" i="5"/>
  <c r="J140" i="2"/>
  <c r="J16" i="2"/>
  <c r="J17" i="2" s="1"/>
  <c r="J74" i="2" s="1"/>
  <c r="H140" i="2"/>
  <c r="H16" i="2"/>
  <c r="H17" i="2" s="1"/>
  <c r="H74" i="2" s="1"/>
  <c r="O140" i="2"/>
  <c r="O16" i="2"/>
  <c r="O17" i="2" s="1"/>
  <c r="O74" i="2" s="1"/>
  <c r="P140" i="2"/>
  <c r="P16" i="2"/>
  <c r="P17" i="2" s="1"/>
  <c r="P74" i="2" s="1"/>
  <c r="N140" i="2"/>
  <c r="N16" i="2"/>
  <c r="N17" i="2" s="1"/>
  <c r="N74" i="2" s="1"/>
  <c r="K140" i="2"/>
  <c r="K16" i="2"/>
  <c r="K17" i="2" s="1"/>
  <c r="K74" i="2" s="1"/>
  <c r="R140" i="2"/>
  <c r="R16" i="2"/>
  <c r="G74" i="2"/>
  <c r="G28" i="8" s="1"/>
  <c r="Q140" i="2"/>
  <c r="Q16" i="2"/>
  <c r="Q17" i="2" s="1"/>
  <c r="Q74" i="2" s="1"/>
  <c r="I140" i="2"/>
  <c r="I16" i="2"/>
  <c r="I17" i="2" s="1"/>
  <c r="I74" i="2" s="1"/>
  <c r="P121" i="2"/>
  <c r="P81" i="2"/>
  <c r="P82" i="2" s="1"/>
  <c r="K121" i="2"/>
  <c r="K81" i="2"/>
  <c r="K82" i="2" s="1"/>
  <c r="R121" i="2"/>
  <c r="R81" i="2"/>
  <c r="R82" i="2" s="1"/>
  <c r="N121" i="2"/>
  <c r="N81" i="2"/>
  <c r="N82" i="2" s="1"/>
  <c r="Q121" i="2"/>
  <c r="Q81" i="2"/>
  <c r="Q82" i="2" s="1"/>
  <c r="I121" i="2"/>
  <c r="I81" i="2"/>
  <c r="I82" i="2" s="1"/>
  <c r="J121" i="2"/>
  <c r="J81" i="2"/>
  <c r="J82" i="2" s="1"/>
  <c r="H121" i="2"/>
  <c r="H81" i="2"/>
  <c r="H82" i="2" s="1"/>
  <c r="O121" i="2"/>
  <c r="O81" i="2"/>
  <c r="O82" i="2" s="1"/>
  <c r="P105" i="3"/>
  <c r="P106" i="3" s="1"/>
  <c r="P108" i="3" s="1"/>
  <c r="P119" i="3"/>
  <c r="P124" i="3"/>
  <c r="K105" i="3"/>
  <c r="K106" i="3" s="1"/>
  <c r="K108" i="3" s="1"/>
  <c r="K119" i="3"/>
  <c r="K124" i="3"/>
  <c r="R105" i="3"/>
  <c r="R106" i="3" s="1"/>
  <c r="R108" i="3" s="1"/>
  <c r="R119" i="3"/>
  <c r="R124" i="3"/>
  <c r="N105" i="3"/>
  <c r="N106" i="3" s="1"/>
  <c r="N108" i="3" s="1"/>
  <c r="N124" i="3"/>
  <c r="N119" i="3"/>
  <c r="Q105" i="3"/>
  <c r="Q106" i="3" s="1"/>
  <c r="Q108" i="3" s="1"/>
  <c r="Q124" i="3"/>
  <c r="Q119" i="3"/>
  <c r="I105" i="3"/>
  <c r="I106" i="3" s="1"/>
  <c r="I108" i="3" s="1"/>
  <c r="I119" i="3"/>
  <c r="I124" i="3"/>
  <c r="J105" i="3"/>
  <c r="J106" i="3" s="1"/>
  <c r="J108" i="3" s="1"/>
  <c r="J124" i="3"/>
  <c r="J119" i="3"/>
  <c r="H105" i="3"/>
  <c r="H106" i="3" s="1"/>
  <c r="H108" i="3" s="1"/>
  <c r="H124" i="3"/>
  <c r="H119" i="3"/>
  <c r="O105" i="3"/>
  <c r="O106" i="3" s="1"/>
  <c r="O108" i="3" s="1"/>
  <c r="O124" i="3"/>
  <c r="O119" i="3"/>
  <c r="E76" i="7"/>
  <c r="M80" i="7"/>
  <c r="P80" i="7"/>
  <c r="G80" i="7"/>
  <c r="Q80" i="7"/>
  <c r="N80" i="7"/>
  <c r="I80" i="7"/>
  <c r="H80" i="7"/>
  <c r="O80" i="7"/>
  <c r="J80" i="7"/>
  <c r="D39" i="6"/>
  <c r="D38" i="7"/>
  <c r="M55" i="8" l="1"/>
  <c r="M62" i="8"/>
  <c r="M63" i="8" s="1"/>
  <c r="M11" i="8"/>
  <c r="L55" i="8"/>
  <c r="L62" i="8"/>
  <c r="L63" i="8" s="1"/>
  <c r="L11" i="8"/>
  <c r="M137" i="3"/>
  <c r="M14" i="8" s="1"/>
  <c r="M122" i="2"/>
  <c r="M123" i="2" s="1"/>
  <c r="M125" i="2" s="1"/>
  <c r="M29" i="8" s="1"/>
  <c r="M30" i="8" s="1"/>
  <c r="M83" i="3"/>
  <c r="M89" i="3" s="1"/>
  <c r="M91" i="3" s="1"/>
  <c r="M111" i="3" s="1"/>
  <c r="M13" i="8" s="1"/>
  <c r="L137" i="3"/>
  <c r="L14" i="8" s="1"/>
  <c r="L122" i="2"/>
  <c r="L123" i="2" s="1"/>
  <c r="L125" i="2" s="1"/>
  <c r="L29" i="8" s="1"/>
  <c r="L30" i="8" s="1"/>
  <c r="L83" i="3"/>
  <c r="L89" i="3" s="1"/>
  <c r="L91" i="3" s="1"/>
  <c r="L111" i="3" s="1"/>
  <c r="L13" i="8" s="1"/>
  <c r="G123" i="2"/>
  <c r="G125" i="2" s="1"/>
  <c r="G29" i="8" s="1"/>
  <c r="G137" i="3"/>
  <c r="G14" i="8" s="1"/>
  <c r="G83" i="3"/>
  <c r="G89" i="3" s="1"/>
  <c r="G91" i="3" s="1"/>
  <c r="L75" i="6"/>
  <c r="K75" i="6"/>
  <c r="P155" i="2"/>
  <c r="P33" i="8" s="1"/>
  <c r="H155" i="2"/>
  <c r="H33" i="8" s="1"/>
  <c r="N155" i="2"/>
  <c r="N33" i="8" s="1"/>
  <c r="O155" i="2"/>
  <c r="O33" i="8" s="1"/>
  <c r="J155" i="2"/>
  <c r="J33" i="8" s="1"/>
  <c r="K155" i="2"/>
  <c r="K33" i="8" s="1"/>
  <c r="U154" i="2"/>
  <c r="I155" i="2"/>
  <c r="I33" i="8" s="1"/>
  <c r="R155" i="2"/>
  <c r="R33" i="8" s="1"/>
  <c r="Q155" i="2"/>
  <c r="Q33" i="8" s="1"/>
  <c r="J75" i="6"/>
  <c r="K28" i="8"/>
  <c r="M75" i="6"/>
  <c r="N28" i="8"/>
  <c r="O75" i="6"/>
  <c r="P28" i="8"/>
  <c r="N75" i="6"/>
  <c r="O28" i="8"/>
  <c r="G75" i="6"/>
  <c r="H28" i="8"/>
  <c r="I75" i="6"/>
  <c r="J28" i="8"/>
  <c r="T37" i="5"/>
  <c r="H75" i="6"/>
  <c r="I28" i="8"/>
  <c r="P75" i="6"/>
  <c r="Q28" i="8"/>
  <c r="G51" i="5"/>
  <c r="G10" i="8"/>
  <c r="T50" i="5"/>
  <c r="O51" i="5"/>
  <c r="O10" i="8"/>
  <c r="R51" i="5"/>
  <c r="R10" i="8"/>
  <c r="H51" i="5"/>
  <c r="H10" i="8"/>
  <c r="K10" i="8"/>
  <c r="K51" i="5"/>
  <c r="J51" i="5"/>
  <c r="J10" i="8"/>
  <c r="I10" i="8"/>
  <c r="I51" i="5"/>
  <c r="N51" i="5"/>
  <c r="N10" i="8"/>
  <c r="Q51" i="5"/>
  <c r="Q10" i="8"/>
  <c r="P51" i="5"/>
  <c r="P10" i="8"/>
  <c r="U140" i="2"/>
  <c r="F75" i="6"/>
  <c r="U16" i="2"/>
  <c r="R17" i="2"/>
  <c r="R74" i="2" s="1"/>
  <c r="H83" i="3"/>
  <c r="H89" i="3" s="1"/>
  <c r="H91" i="3" s="1"/>
  <c r="H111" i="3" s="1"/>
  <c r="H13" i="8" s="1"/>
  <c r="H122" i="2"/>
  <c r="H123" i="2" s="1"/>
  <c r="P83" i="3"/>
  <c r="P89" i="3" s="1"/>
  <c r="P91" i="3" s="1"/>
  <c r="P111" i="3" s="1"/>
  <c r="P13" i="8" s="1"/>
  <c r="P122" i="2"/>
  <c r="P123" i="2" s="1"/>
  <c r="P125" i="2" s="1"/>
  <c r="P29" i="8" s="1"/>
  <c r="R83" i="3"/>
  <c r="R89" i="3" s="1"/>
  <c r="R91" i="3" s="1"/>
  <c r="R111" i="3" s="1"/>
  <c r="R13" i="8" s="1"/>
  <c r="R122" i="2"/>
  <c r="R123" i="2" s="1"/>
  <c r="R125" i="2" s="1"/>
  <c r="R29" i="8" s="1"/>
  <c r="N83" i="3"/>
  <c r="N89" i="3" s="1"/>
  <c r="N91" i="3" s="1"/>
  <c r="N111" i="3" s="1"/>
  <c r="N13" i="8" s="1"/>
  <c r="N122" i="2"/>
  <c r="N123" i="2" s="1"/>
  <c r="N125" i="2" s="1"/>
  <c r="N29" i="8" s="1"/>
  <c r="U81" i="2"/>
  <c r="I83" i="3"/>
  <c r="I89" i="3" s="1"/>
  <c r="I91" i="3" s="1"/>
  <c r="I111" i="3" s="1"/>
  <c r="I13" i="8" s="1"/>
  <c r="I122" i="2"/>
  <c r="I123" i="2" s="1"/>
  <c r="I125" i="2" s="1"/>
  <c r="I29" i="8" s="1"/>
  <c r="U121" i="2"/>
  <c r="U82" i="2"/>
  <c r="J83" i="3"/>
  <c r="J89" i="3" s="1"/>
  <c r="J91" i="3" s="1"/>
  <c r="J111" i="3" s="1"/>
  <c r="J13" i="8" s="1"/>
  <c r="J122" i="2"/>
  <c r="J123" i="2" s="1"/>
  <c r="J125" i="2" s="1"/>
  <c r="J29" i="8" s="1"/>
  <c r="K83" i="3"/>
  <c r="K89" i="3" s="1"/>
  <c r="K91" i="3" s="1"/>
  <c r="K111" i="3" s="1"/>
  <c r="K13" i="8" s="1"/>
  <c r="K122" i="2"/>
  <c r="K123" i="2" s="1"/>
  <c r="K125" i="2" s="1"/>
  <c r="K29" i="8" s="1"/>
  <c r="O83" i="3"/>
  <c r="O89" i="3" s="1"/>
  <c r="O91" i="3" s="1"/>
  <c r="O111" i="3" s="1"/>
  <c r="O13" i="8" s="1"/>
  <c r="O122" i="2"/>
  <c r="O123" i="2" s="1"/>
  <c r="O125" i="2" s="1"/>
  <c r="O29" i="8" s="1"/>
  <c r="Q83" i="3"/>
  <c r="Q89" i="3" s="1"/>
  <c r="Q91" i="3" s="1"/>
  <c r="Q111" i="3" s="1"/>
  <c r="Q13" i="8" s="1"/>
  <c r="Q122" i="2"/>
  <c r="Q123" i="2" s="1"/>
  <c r="Q125" i="2" s="1"/>
  <c r="Q29" i="8" s="1"/>
  <c r="P137" i="3"/>
  <c r="P14" i="8" s="1"/>
  <c r="H137" i="3"/>
  <c r="H14" i="8" s="1"/>
  <c r="N137" i="3"/>
  <c r="N14" i="8" s="1"/>
  <c r="T105" i="3"/>
  <c r="T119" i="3"/>
  <c r="R137" i="3"/>
  <c r="R14" i="8" s="1"/>
  <c r="O137" i="3"/>
  <c r="O14" i="8" s="1"/>
  <c r="Q137" i="3"/>
  <c r="Q14" i="8" s="1"/>
  <c r="J137" i="3"/>
  <c r="J14" i="8" s="1"/>
  <c r="I137" i="3"/>
  <c r="I14" i="8" s="1"/>
  <c r="T124" i="3"/>
  <c r="K137" i="3"/>
  <c r="K14" i="8" s="1"/>
  <c r="T106" i="3"/>
  <c r="G108" i="3"/>
  <c r="T108" i="3" s="1"/>
  <c r="E80" i="7"/>
  <c r="D40" i="6"/>
  <c r="D39" i="7"/>
  <c r="M16" i="8" l="1"/>
  <c r="M18" i="8" s="1"/>
  <c r="L16" i="8"/>
  <c r="L18" i="8" s="1"/>
  <c r="L64" i="8"/>
  <c r="M64" i="8"/>
  <c r="M153" i="3"/>
  <c r="L153" i="3"/>
  <c r="T14" i="8"/>
  <c r="T33" i="8"/>
  <c r="T10" i="8"/>
  <c r="Q55" i="8"/>
  <c r="Q62" i="8"/>
  <c r="R55" i="8"/>
  <c r="R62" i="8"/>
  <c r="I55" i="8"/>
  <c r="I62" i="8"/>
  <c r="K55" i="8"/>
  <c r="K62" i="8"/>
  <c r="G55" i="8"/>
  <c r="G62" i="8"/>
  <c r="P55" i="8"/>
  <c r="P62" i="8"/>
  <c r="N55" i="8"/>
  <c r="N62" i="8"/>
  <c r="J55" i="8"/>
  <c r="J62" i="8"/>
  <c r="H55" i="8"/>
  <c r="H62" i="8"/>
  <c r="O55" i="8"/>
  <c r="O62" i="8"/>
  <c r="U155" i="2"/>
  <c r="G30" i="8"/>
  <c r="P11" i="8"/>
  <c r="Q11" i="8"/>
  <c r="N11" i="8"/>
  <c r="J11" i="8"/>
  <c r="H11" i="8"/>
  <c r="R11" i="8"/>
  <c r="O11" i="8"/>
  <c r="I11" i="8"/>
  <c r="K11" i="8"/>
  <c r="G11" i="8"/>
  <c r="Q30" i="8"/>
  <c r="I30" i="8"/>
  <c r="Q75" i="6"/>
  <c r="E75" i="6" s="1"/>
  <c r="R28" i="8"/>
  <c r="R30" i="8" s="1"/>
  <c r="T51" i="5"/>
  <c r="J30" i="8"/>
  <c r="O30" i="8"/>
  <c r="P30" i="8"/>
  <c r="N30" i="8"/>
  <c r="K30" i="8"/>
  <c r="U17" i="2"/>
  <c r="U74" i="2"/>
  <c r="H125" i="2"/>
  <c r="H29" i="8" s="1"/>
  <c r="H30" i="8" s="1"/>
  <c r="U123" i="2"/>
  <c r="U122" i="2"/>
  <c r="T83" i="3"/>
  <c r="T89" i="3"/>
  <c r="T137" i="3"/>
  <c r="T91" i="3"/>
  <c r="G111" i="3"/>
  <c r="G13" i="8" s="1"/>
  <c r="T13" i="8" s="1"/>
  <c r="D41" i="6"/>
  <c r="D40" i="7"/>
  <c r="L75" i="7" l="1"/>
  <c r="M131" i="2" s="1"/>
  <c r="M132" i="2" s="1"/>
  <c r="K75" i="7"/>
  <c r="L131" i="2" s="1"/>
  <c r="L132" i="2" s="1"/>
  <c r="T11" i="8"/>
  <c r="T29" i="8"/>
  <c r="T30" i="8"/>
  <c r="T28" i="8"/>
  <c r="F55" i="8"/>
  <c r="T55" i="8" s="1"/>
  <c r="O63" i="8"/>
  <c r="O64" i="8" s="1"/>
  <c r="J63" i="8"/>
  <c r="J64" i="8" s="1"/>
  <c r="P63" i="8"/>
  <c r="P64" i="8" s="1"/>
  <c r="K63" i="8"/>
  <c r="K64" i="8" s="1"/>
  <c r="R63" i="8"/>
  <c r="R64" i="8" s="1"/>
  <c r="H63" i="8"/>
  <c r="H64" i="8" s="1"/>
  <c r="N63" i="8"/>
  <c r="N64" i="8" s="1"/>
  <c r="I63" i="8"/>
  <c r="I64" i="8" s="1"/>
  <c r="Q63" i="8"/>
  <c r="Q64" i="8" s="1"/>
  <c r="F62" i="8"/>
  <c r="T62" i="8" s="1"/>
  <c r="G63" i="8"/>
  <c r="G64" i="8" s="1"/>
  <c r="F75" i="7"/>
  <c r="H75" i="7"/>
  <c r="I131" i="2" s="1"/>
  <c r="I132" i="2" s="1"/>
  <c r="P75" i="7"/>
  <c r="Q131" i="2" s="1"/>
  <c r="Q132" i="2" s="1"/>
  <c r="I75" i="7"/>
  <c r="J131" i="2" s="1"/>
  <c r="J132" i="2" s="1"/>
  <c r="M75" i="7"/>
  <c r="N131" i="2" s="1"/>
  <c r="N132" i="2" s="1"/>
  <c r="O75" i="7"/>
  <c r="J75" i="7"/>
  <c r="K131" i="2" s="1"/>
  <c r="K132" i="2" s="1"/>
  <c r="G75" i="7"/>
  <c r="H131" i="2" s="1"/>
  <c r="H132" i="2" s="1"/>
  <c r="N75" i="7"/>
  <c r="O131" i="2" s="1"/>
  <c r="O132" i="2" s="1"/>
  <c r="Q75" i="7"/>
  <c r="U125" i="2"/>
  <c r="T111" i="3"/>
  <c r="D42" i="6"/>
  <c r="D41" i="7"/>
  <c r="L157" i="2" l="1"/>
  <c r="L159" i="2" s="1"/>
  <c r="K83" i="6" s="1"/>
  <c r="L32" i="8"/>
  <c r="L35" i="8" s="1"/>
  <c r="M157" i="2"/>
  <c r="M159" i="2" s="1"/>
  <c r="L82" i="6" s="1"/>
  <c r="M32" i="8"/>
  <c r="M35" i="8" s="1"/>
  <c r="K82" i="6"/>
  <c r="R131" i="2"/>
  <c r="R132" i="2" s="1"/>
  <c r="R32" i="8" s="1"/>
  <c r="R35" i="8" s="1"/>
  <c r="P131" i="2"/>
  <c r="P132" i="2" s="1"/>
  <c r="P157" i="2" s="1"/>
  <c r="P159" i="2" s="1"/>
  <c r="O83" i="6" s="1"/>
  <c r="F64" i="8"/>
  <c r="T64" i="8" s="1"/>
  <c r="F63" i="8"/>
  <c r="T63" i="8" s="1"/>
  <c r="O157" i="2"/>
  <c r="O159" i="2" s="1"/>
  <c r="N83" i="6" s="1"/>
  <c r="O32" i="8"/>
  <c r="O35" i="8" s="1"/>
  <c r="K157" i="2"/>
  <c r="K159" i="2" s="1"/>
  <c r="J82" i="6" s="1"/>
  <c r="K32" i="8"/>
  <c r="K35" i="8" s="1"/>
  <c r="N157" i="2"/>
  <c r="N159" i="2" s="1"/>
  <c r="M83" i="6" s="1"/>
  <c r="N32" i="8"/>
  <c r="N35" i="8" s="1"/>
  <c r="Q157" i="2"/>
  <c r="Q159" i="2" s="1"/>
  <c r="P82" i="6" s="1"/>
  <c r="Q32" i="8"/>
  <c r="Q35" i="8" s="1"/>
  <c r="R157" i="2"/>
  <c r="R159" i="2" s="1"/>
  <c r="Q83" i="6" s="1"/>
  <c r="H157" i="2"/>
  <c r="H159" i="2" s="1"/>
  <c r="G83" i="6" s="1"/>
  <c r="H32" i="8"/>
  <c r="H35" i="8" s="1"/>
  <c r="J157" i="2"/>
  <c r="J159" i="2" s="1"/>
  <c r="I83" i="6" s="1"/>
  <c r="J32" i="8"/>
  <c r="J35" i="8" s="1"/>
  <c r="I157" i="2"/>
  <c r="I159" i="2" s="1"/>
  <c r="H83" i="6" s="1"/>
  <c r="I32" i="8"/>
  <c r="I35" i="8" s="1"/>
  <c r="G131" i="2"/>
  <c r="E75" i="7"/>
  <c r="D43" i="6"/>
  <c r="D42" i="7"/>
  <c r="L83" i="6" l="1"/>
  <c r="M43" i="8"/>
  <c r="M20" i="8"/>
  <c r="M21" i="8" s="1"/>
  <c r="M23" i="8" s="1"/>
  <c r="M25" i="8" s="1"/>
  <c r="M37" i="8" s="1"/>
  <c r="M38" i="8" s="1"/>
  <c r="L43" i="8"/>
  <c r="L20" i="8"/>
  <c r="L21" i="8" s="1"/>
  <c r="L23" i="8" s="1"/>
  <c r="L25" i="8" s="1"/>
  <c r="L37" i="8" s="1"/>
  <c r="L38" i="8" s="1"/>
  <c r="P32" i="8"/>
  <c r="P35" i="8" s="1"/>
  <c r="P20" i="8" s="1"/>
  <c r="G82" i="6"/>
  <c r="I43" i="8"/>
  <c r="I20" i="8"/>
  <c r="R43" i="8"/>
  <c r="R20" i="8"/>
  <c r="N43" i="8"/>
  <c r="N20" i="8"/>
  <c r="O43" i="8"/>
  <c r="O20" i="8"/>
  <c r="J43" i="8"/>
  <c r="J20" i="8"/>
  <c r="H43" i="8"/>
  <c r="H20" i="8"/>
  <c r="Q43" i="8"/>
  <c r="Q20" i="8"/>
  <c r="K43" i="8"/>
  <c r="K20" i="8"/>
  <c r="P83" i="6"/>
  <c r="M82" i="6"/>
  <c r="Q82" i="6"/>
  <c r="J83" i="6"/>
  <c r="N82" i="6"/>
  <c r="I82" i="6"/>
  <c r="H82" i="6"/>
  <c r="O82" i="6"/>
  <c r="U131" i="2"/>
  <c r="G132" i="2"/>
  <c r="G32" i="8" s="1"/>
  <c r="D44" i="6"/>
  <c r="D43" i="7"/>
  <c r="L44" i="8" l="1"/>
  <c r="M44" i="8"/>
  <c r="P43" i="8"/>
  <c r="T32" i="8"/>
  <c r="G35" i="8"/>
  <c r="U132" i="2"/>
  <c r="G157" i="2"/>
  <c r="D45" i="6"/>
  <c r="D44" i="7"/>
  <c r="M49" i="8" l="1"/>
  <c r="M48" i="8"/>
  <c r="M50" i="8"/>
  <c r="L49" i="8"/>
  <c r="L48" i="8"/>
  <c r="L50" i="8"/>
  <c r="G20" i="8"/>
  <c r="T20" i="8" s="1"/>
  <c r="T35" i="8"/>
  <c r="G43" i="8"/>
  <c r="T43" i="8" s="1"/>
  <c r="U157" i="2"/>
  <c r="G159" i="2"/>
  <c r="F83" i="6" s="1"/>
  <c r="D46" i="6"/>
  <c r="D45" i="7"/>
  <c r="M52" i="8" l="1"/>
  <c r="M54" i="8" s="1"/>
  <c r="M56" i="8" s="1"/>
  <c r="L52" i="8"/>
  <c r="L54" i="8" s="1"/>
  <c r="E83" i="6"/>
  <c r="U159" i="2"/>
  <c r="F82" i="6"/>
  <c r="D47" i="6"/>
  <c r="D46" i="7"/>
  <c r="M68" i="8" l="1"/>
  <c r="L56" i="8"/>
  <c r="L68" i="8"/>
  <c r="M57" i="8"/>
  <c r="M66" i="8"/>
  <c r="F83" i="7"/>
  <c r="L83" i="7"/>
  <c r="K83" i="7"/>
  <c r="G142" i="3"/>
  <c r="O83" i="7"/>
  <c r="I83" i="7"/>
  <c r="N83" i="7"/>
  <c r="H83" i="7"/>
  <c r="Q83" i="7"/>
  <c r="M83" i="7"/>
  <c r="G83" i="7"/>
  <c r="P83" i="7"/>
  <c r="J83" i="7"/>
  <c r="E82" i="6"/>
  <c r="D48" i="6"/>
  <c r="D47" i="7"/>
  <c r="L57" i="8" l="1"/>
  <c r="L66" i="8"/>
  <c r="F82" i="7"/>
  <c r="K82" i="7"/>
  <c r="L82" i="7"/>
  <c r="O142" i="3"/>
  <c r="O146" i="3" s="1"/>
  <c r="O15" i="8" s="1"/>
  <c r="J142" i="3"/>
  <c r="J146" i="3" s="1"/>
  <c r="J15" i="8" s="1"/>
  <c r="Q142" i="3"/>
  <c r="Q146" i="3" s="1"/>
  <c r="Q15" i="8" s="1"/>
  <c r="I142" i="3"/>
  <c r="I146" i="3" s="1"/>
  <c r="I15" i="8" s="1"/>
  <c r="H142" i="3"/>
  <c r="H146" i="3" s="1"/>
  <c r="H15" i="8" s="1"/>
  <c r="N142" i="3"/>
  <c r="N146" i="3" s="1"/>
  <c r="N15" i="8" s="1"/>
  <c r="K142" i="3"/>
  <c r="K146" i="3" s="1"/>
  <c r="K15" i="8" s="1"/>
  <c r="R142" i="3"/>
  <c r="R146" i="3" s="1"/>
  <c r="R15" i="8" s="1"/>
  <c r="P142" i="3"/>
  <c r="P146" i="3" s="1"/>
  <c r="P15" i="8" s="1"/>
  <c r="G146" i="3"/>
  <c r="G15" i="8" s="1"/>
  <c r="E83" i="7"/>
  <c r="M82" i="7"/>
  <c r="J82" i="7"/>
  <c r="P82" i="7"/>
  <c r="H82" i="7"/>
  <c r="O82" i="7"/>
  <c r="N82" i="7"/>
  <c r="I82" i="7"/>
  <c r="Q82" i="7"/>
  <c r="G82" i="7"/>
  <c r="D49" i="6"/>
  <c r="D48" i="7"/>
  <c r="T15" i="8" l="1"/>
  <c r="T142" i="3"/>
  <c r="Q16" i="8"/>
  <c r="Q18" i="8" s="1"/>
  <c r="Q21" i="8" s="1"/>
  <c r="Q23" i="8" s="1"/>
  <c r="R16" i="8"/>
  <c r="R18" i="8" s="1"/>
  <c r="R21" i="8" s="1"/>
  <c r="R23" i="8" s="1"/>
  <c r="J16" i="8"/>
  <c r="J18" i="8" s="1"/>
  <c r="J21" i="8" s="1"/>
  <c r="J23" i="8" s="1"/>
  <c r="O16" i="8"/>
  <c r="O18" i="8" s="1"/>
  <c r="O21" i="8" s="1"/>
  <c r="O23" i="8" s="1"/>
  <c r="G16" i="8"/>
  <c r="I16" i="8"/>
  <c r="I18" i="8" s="1"/>
  <c r="I21" i="8" s="1"/>
  <c r="I23" i="8" s="1"/>
  <c r="P16" i="8"/>
  <c r="P18" i="8" s="1"/>
  <c r="P21" i="8" s="1"/>
  <c r="P23" i="8" s="1"/>
  <c r="K16" i="8"/>
  <c r="K18" i="8" s="1"/>
  <c r="K21" i="8" s="1"/>
  <c r="K23" i="8" s="1"/>
  <c r="N16" i="8"/>
  <c r="N18" i="8" s="1"/>
  <c r="N21" i="8" s="1"/>
  <c r="N23" i="8" s="1"/>
  <c r="H16" i="8"/>
  <c r="H18" i="8" s="1"/>
  <c r="H21" i="8" s="1"/>
  <c r="H23" i="8" s="1"/>
  <c r="E82" i="7"/>
  <c r="T146" i="3"/>
  <c r="D50" i="6"/>
  <c r="D49" i="7"/>
  <c r="G18" i="8" l="1"/>
  <c r="T16" i="8"/>
  <c r="G153" i="3"/>
  <c r="T150" i="3"/>
  <c r="T149" i="3"/>
  <c r="D51" i="6"/>
  <c r="D50" i="7"/>
  <c r="G21" i="8" l="1"/>
  <c r="T18" i="8"/>
  <c r="R153" i="3"/>
  <c r="O153" i="3"/>
  <c r="K153" i="3"/>
  <c r="I153" i="3"/>
  <c r="H153" i="3"/>
  <c r="Q153" i="3"/>
  <c r="P153" i="3"/>
  <c r="J153" i="3"/>
  <c r="N153" i="3"/>
  <c r="T151" i="3"/>
  <c r="D52" i="6"/>
  <c r="D51" i="7"/>
  <c r="G23" i="8" l="1"/>
  <c r="T21" i="8"/>
  <c r="P25" i="8"/>
  <c r="P44" i="8" s="1"/>
  <c r="H25" i="8"/>
  <c r="H44" i="8" s="1"/>
  <c r="K25" i="8"/>
  <c r="K44" i="8" s="1"/>
  <c r="R25" i="8"/>
  <c r="R44" i="8" s="1"/>
  <c r="J25" i="8"/>
  <c r="J44" i="8" s="1"/>
  <c r="Q25" i="8"/>
  <c r="Q44" i="8" s="1"/>
  <c r="I25" i="8"/>
  <c r="I44" i="8" s="1"/>
  <c r="O25" i="8"/>
  <c r="O44" i="8" s="1"/>
  <c r="N25" i="8"/>
  <c r="N44" i="8" s="1"/>
  <c r="T153" i="3"/>
  <c r="D53" i="6"/>
  <c r="D52" i="7"/>
  <c r="I50" i="8" l="1"/>
  <c r="I48" i="8"/>
  <c r="I49" i="8"/>
  <c r="K49" i="8"/>
  <c r="K50" i="8"/>
  <c r="K48" i="8"/>
  <c r="T23" i="8"/>
  <c r="G25" i="8"/>
  <c r="N50" i="8"/>
  <c r="N48" i="8"/>
  <c r="N49" i="8"/>
  <c r="Q50" i="8"/>
  <c r="Q49" i="8"/>
  <c r="Q48" i="8"/>
  <c r="H50" i="8"/>
  <c r="H48" i="8"/>
  <c r="H49" i="8"/>
  <c r="J49" i="8"/>
  <c r="J50" i="8"/>
  <c r="J48" i="8"/>
  <c r="P49" i="8"/>
  <c r="P48" i="8"/>
  <c r="P50" i="8"/>
  <c r="O50" i="8"/>
  <c r="O48" i="8"/>
  <c r="O49" i="8"/>
  <c r="R50" i="8"/>
  <c r="R48" i="8"/>
  <c r="R49" i="8"/>
  <c r="P37" i="8"/>
  <c r="P38" i="8" s="1"/>
  <c r="I37" i="8"/>
  <c r="I38" i="8" s="1"/>
  <c r="K37" i="8"/>
  <c r="K38" i="8" s="1"/>
  <c r="O37" i="8"/>
  <c r="O38" i="8" s="1"/>
  <c r="N37" i="8"/>
  <c r="N38" i="8" s="1"/>
  <c r="R37" i="8"/>
  <c r="R38" i="8" s="1"/>
  <c r="Q37" i="8"/>
  <c r="Q38" i="8" s="1"/>
  <c r="H37" i="8"/>
  <c r="H38" i="8" s="1"/>
  <c r="J37" i="8"/>
  <c r="J38" i="8" s="1"/>
  <c r="D54" i="6"/>
  <c r="D53" i="7"/>
  <c r="G44" i="8" l="1"/>
  <c r="T25" i="8"/>
  <c r="G37" i="8"/>
  <c r="D55" i="6"/>
  <c r="D54" i="7"/>
  <c r="G38" i="8" l="1"/>
  <c r="T38" i="8" s="1"/>
  <c r="T37" i="8"/>
  <c r="T44" i="8"/>
  <c r="G50" i="8"/>
  <c r="T50" i="8" s="1"/>
  <c r="G48" i="8"/>
  <c r="T48" i="8" s="1"/>
  <c r="G49" i="8"/>
  <c r="T49" i="8" s="1"/>
  <c r="D56" i="6"/>
  <c r="D55" i="7"/>
  <c r="D57" i="6" l="1"/>
  <c r="D56" i="7"/>
  <c r="D58" i="6" l="1"/>
  <c r="D57" i="7"/>
  <c r="D59" i="6" l="1"/>
  <c r="D58" i="7"/>
  <c r="D60" i="6" l="1"/>
  <c r="D59" i="7"/>
  <c r="D61" i="6" l="1"/>
  <c r="D60" i="7"/>
  <c r="D62" i="6" l="1"/>
  <c r="D61" i="7"/>
  <c r="D63" i="6" l="1"/>
  <c r="D62" i="7"/>
  <c r="D64" i="6" l="1"/>
  <c r="D63" i="7"/>
  <c r="D65" i="6" l="1"/>
  <c r="D64" i="7"/>
  <c r="D66" i="6" l="1"/>
  <c r="D65" i="7"/>
  <c r="D67" i="6" l="1"/>
  <c r="D66" i="7"/>
  <c r="D68" i="6" l="1"/>
  <c r="D67" i="7"/>
  <c r="D69" i="6" l="1"/>
  <c r="D68" i="7"/>
  <c r="D70" i="6" l="1"/>
  <c r="D69" i="7"/>
  <c r="D71" i="6" l="1"/>
  <c r="D70" i="7"/>
  <c r="D72" i="6" l="1"/>
  <c r="D71" i="7"/>
  <c r="D73" i="6" l="1"/>
  <c r="D72" i="7"/>
  <c r="D74" i="6" l="1"/>
  <c r="D73" i="7"/>
  <c r="D75" i="6" l="1"/>
  <c r="D74" i="7"/>
  <c r="D76" i="6" l="1"/>
  <c r="D75" i="7"/>
  <c r="D77" i="6" l="1"/>
  <c r="D76" i="7"/>
  <c r="D78" i="6" l="1"/>
  <c r="D77" i="7"/>
  <c r="D79" i="6" l="1"/>
  <c r="D78" i="7"/>
  <c r="D80" i="6" l="1"/>
  <c r="D79" i="7"/>
  <c r="D81" i="6" l="1"/>
  <c r="D80" i="7"/>
  <c r="D82" i="6" l="1"/>
  <c r="D81" i="7"/>
  <c r="D83" i="6" l="1"/>
  <c r="D82" i="7"/>
  <c r="D84" i="6" l="1"/>
  <c r="D83" i="7"/>
  <c r="D85" i="6" l="1"/>
  <c r="D84" i="7"/>
  <c r="D86" i="6" l="1"/>
  <c r="D85" i="7"/>
  <c r="D87" i="6" l="1"/>
  <c r="D86" i="7"/>
  <c r="D88" i="6" l="1"/>
  <c r="D87" i="7"/>
  <c r="D89" i="6" l="1"/>
  <c r="D88" i="7"/>
  <c r="D90" i="6" l="1"/>
  <c r="D89" i="7"/>
  <c r="D91" i="6" l="1"/>
  <c r="D90" i="7"/>
  <c r="D92" i="6" l="1"/>
  <c r="D91" i="7"/>
  <c r="D93" i="6" l="1"/>
  <c r="D92" i="7"/>
  <c r="D94" i="6" l="1"/>
  <c r="D93" i="7"/>
  <c r="D95" i="6" l="1"/>
  <c r="D94" i="7"/>
  <c r="D96" i="6" l="1"/>
  <c r="D95" i="7"/>
  <c r="D97" i="6" l="1"/>
  <c r="D96" i="7"/>
  <c r="D98" i="6" l="1"/>
  <c r="D97" i="7"/>
  <c r="D99" i="6" l="1"/>
  <c r="D98" i="7"/>
  <c r="D100" i="6" l="1"/>
  <c r="D99" i="7"/>
  <c r="D101" i="6" l="1"/>
  <c r="D100" i="7"/>
  <c r="D102" i="6" l="1"/>
  <c r="D101" i="7"/>
  <c r="D103" i="6" l="1"/>
  <c r="D102" i="7"/>
  <c r="D104" i="6" l="1"/>
  <c r="D103" i="7"/>
  <c r="D105" i="6" l="1"/>
  <c r="D104" i="7"/>
  <c r="D106" i="6" l="1"/>
  <c r="D105" i="7"/>
  <c r="D107" i="6" l="1"/>
  <c r="D106" i="7"/>
  <c r="D108" i="6" l="1"/>
  <c r="D107" i="7"/>
  <c r="D109" i="6" l="1"/>
  <c r="D108" i="7"/>
  <c r="D110" i="6" l="1"/>
  <c r="D109" i="7"/>
  <c r="D111" i="6" l="1"/>
  <c r="D110" i="7"/>
  <c r="D112" i="6" l="1"/>
  <c r="D111" i="7"/>
  <c r="D113" i="6" l="1"/>
  <c r="D112" i="7"/>
  <c r="D114" i="6" l="1"/>
  <c r="D113" i="7"/>
  <c r="D115" i="6" l="1"/>
  <c r="D114" i="7"/>
  <c r="D116" i="6" l="1"/>
  <c r="D115" i="7"/>
  <c r="D117" i="6" l="1"/>
  <c r="D116" i="7"/>
  <c r="D118" i="6" l="1"/>
  <c r="D117" i="7"/>
  <c r="D119" i="6" l="1"/>
  <c r="D118" i="7"/>
  <c r="D120" i="6" l="1"/>
  <c r="D119" i="7"/>
  <c r="D121" i="6" l="1"/>
  <c r="D120" i="7"/>
  <c r="D122" i="6" l="1"/>
  <c r="D121" i="7"/>
  <c r="D123" i="6" l="1"/>
  <c r="D122" i="7"/>
  <c r="D124" i="6" l="1"/>
  <c r="D123" i="7"/>
  <c r="D125" i="6" l="1"/>
  <c r="D125" i="7" s="1"/>
  <c r="D124" i="7"/>
  <c r="G47" i="8" l="1"/>
  <c r="H47" i="8"/>
  <c r="H52" i="8" s="1"/>
  <c r="I47" i="8"/>
  <c r="I52" i="8" s="1"/>
  <c r="J47" i="8"/>
  <c r="J52" i="8" s="1"/>
  <c r="K47" i="8"/>
  <c r="K52" i="8" s="1"/>
  <c r="K54" i="8" s="1"/>
  <c r="N47" i="8"/>
  <c r="N52" i="8" s="1"/>
  <c r="O47" i="8"/>
  <c r="O52" i="8" s="1"/>
  <c r="P47" i="8"/>
  <c r="P52" i="8" s="1"/>
  <c r="Q47" i="8"/>
  <c r="Q52" i="8" s="1"/>
  <c r="Q54" i="8" s="1"/>
  <c r="R47" i="8"/>
  <c r="R52" i="8" s="1"/>
  <c r="G52" i="8" l="1"/>
  <c r="T52" i="8" s="1"/>
  <c r="T47" i="8"/>
  <c r="P54" i="8"/>
  <c r="J54" i="8"/>
  <c r="Q56" i="8"/>
  <c r="Q68" i="8"/>
  <c r="R54" i="8"/>
  <c r="N54" i="8"/>
  <c r="H54" i="8"/>
  <c r="K56" i="8"/>
  <c r="K68" i="8"/>
  <c r="O54" i="8"/>
  <c r="I54" i="8"/>
  <c r="G54" i="8" l="1"/>
  <c r="F54" i="8" s="1"/>
  <c r="H56" i="8"/>
  <c r="H68" i="8"/>
  <c r="R56" i="8"/>
  <c r="R68" i="8"/>
  <c r="Q66" i="8"/>
  <c r="Q57" i="8"/>
  <c r="P56" i="8"/>
  <c r="P68" i="8"/>
  <c r="I56" i="8"/>
  <c r="I68" i="8"/>
  <c r="J56" i="8"/>
  <c r="J68" i="8"/>
  <c r="O56" i="8"/>
  <c r="O68" i="8"/>
  <c r="K57" i="8"/>
  <c r="K66" i="8"/>
  <c r="N56" i="8"/>
  <c r="N68" i="8"/>
  <c r="G56" i="8" l="1"/>
  <c r="F56" i="8" s="1"/>
  <c r="T56" i="8" s="1"/>
  <c r="G68" i="8"/>
  <c r="F68" i="8"/>
  <c r="T54" i="8"/>
  <c r="J66" i="8"/>
  <c r="J57" i="8"/>
  <c r="P66" i="8"/>
  <c r="P57" i="8"/>
  <c r="I57" i="8"/>
  <c r="I66" i="8"/>
  <c r="R66" i="8"/>
  <c r="R57" i="8"/>
  <c r="N66" i="8"/>
  <c r="N57" i="8"/>
  <c r="O57" i="8"/>
  <c r="O66" i="8"/>
  <c r="H66" i="8"/>
  <c r="H57" i="8"/>
  <c r="G57" i="8" l="1"/>
  <c r="G66" i="8"/>
  <c r="T68" i="8"/>
  <c r="F66" i="8"/>
  <c r="F57" i="8"/>
  <c r="T57" i="8" s="1"/>
  <c r="M67" i="8" l="1"/>
  <c r="L67" i="8"/>
  <c r="P67" i="8"/>
  <c r="T66" i="8"/>
  <c r="F67" i="8"/>
  <c r="K67" i="8"/>
  <c r="Q67" i="8"/>
  <c r="R67" i="8"/>
  <c r="G67" i="8"/>
  <c r="N67" i="8"/>
  <c r="H67" i="8"/>
  <c r="O67" i="8"/>
  <c r="J67" i="8"/>
  <c r="I67" i="8"/>
  <c r="T67" i="8" l="1"/>
</calcChain>
</file>

<file path=xl/comments1.xml><?xml version="1.0" encoding="utf-8"?>
<comments xmlns="http://schemas.openxmlformats.org/spreadsheetml/2006/main">
  <authors>
    <author>Navigant Employee</author>
  </authors>
  <commentList>
    <comment ref="C1" authorId="0" shapeId="0">
      <text>
        <r>
          <rPr>
            <sz val="12"/>
            <color indexed="9"/>
            <rFont val="Palatino"/>
            <family val="1"/>
          </rPr>
          <t xml:space="preserve">Remember to select Add/Delete Factor. Two or more factors cannot have the same name!
</t>
        </r>
      </text>
    </comment>
  </commentList>
</comments>
</file>

<file path=xl/comments2.xml><?xml version="1.0" encoding="utf-8"?>
<comments xmlns="http://schemas.openxmlformats.org/spreadsheetml/2006/main">
  <authors>
    <author>Navigant Employee</author>
  </authors>
  <commentList>
    <comment ref="C1" authorId="0" shapeId="0">
      <text>
        <r>
          <rPr>
            <sz val="12"/>
            <color indexed="9"/>
            <rFont val="Palatino"/>
            <family val="1"/>
          </rPr>
          <t xml:space="preserve">Remember to select Add/Delete Factor. Two or more factors cannot have the same name!
</t>
        </r>
      </text>
    </comment>
  </commentList>
</comments>
</file>

<file path=xl/sharedStrings.xml><?xml version="1.0" encoding="utf-8"?>
<sst xmlns="http://schemas.openxmlformats.org/spreadsheetml/2006/main" count="722" uniqueCount="536">
  <si>
    <t>Account Description</t>
  </si>
  <si>
    <t>Total</t>
  </si>
  <si>
    <t>RATE BASE</t>
  </si>
  <si>
    <t>Plant-in-Service</t>
  </si>
  <si>
    <t>Intangible Plant</t>
  </si>
  <si>
    <t>Production Plant</t>
  </si>
  <si>
    <t>Transmission Plant</t>
  </si>
  <si>
    <t>General Plant</t>
  </si>
  <si>
    <t>Sub-total</t>
  </si>
  <si>
    <t>Transmission Plant - Integrated Generation</t>
  </si>
  <si>
    <t>Bulk Transmission Plant</t>
  </si>
  <si>
    <t>Transmission Plant - Sch 62 Lease</t>
  </si>
  <si>
    <t>Distribution Plant</t>
  </si>
  <si>
    <t>Land &amp; Land Rights - Assigned</t>
  </si>
  <si>
    <t>Land &amp; Land Rights - Allocated</t>
  </si>
  <si>
    <t>Structures &amp; Improve - Assigned</t>
  </si>
  <si>
    <t>Structures &amp; Improve - Allocated</t>
  </si>
  <si>
    <t>Station Equipment - Assigned</t>
  </si>
  <si>
    <t>Station Equipment - Allocated</t>
  </si>
  <si>
    <t>Battery Storage</t>
  </si>
  <si>
    <t xml:space="preserve">Poles Towers &amp; Fixtures </t>
  </si>
  <si>
    <t>OH Lines Direct Assignment</t>
  </si>
  <si>
    <t xml:space="preserve">OVHD Cond &amp; Devices </t>
  </si>
  <si>
    <t>UG Conduit Direct Assignment</t>
  </si>
  <si>
    <t xml:space="preserve">UG Conduit </t>
  </si>
  <si>
    <t xml:space="preserve">UG Conductor &amp; Devices </t>
  </si>
  <si>
    <t>368.01</t>
  </si>
  <si>
    <t>Line Transf  OVHD</t>
  </si>
  <si>
    <t>368.02</t>
  </si>
  <si>
    <t>Line Transf  UNGD</t>
  </si>
  <si>
    <t>Line Transf  Assigned</t>
  </si>
  <si>
    <t>369.01</t>
  </si>
  <si>
    <t>Services - OVHD</t>
  </si>
  <si>
    <t>369.02</t>
  </si>
  <si>
    <t>Services - UNGD</t>
  </si>
  <si>
    <t>Meters</t>
  </si>
  <si>
    <t xml:space="preserve">Str &amp; Area Lighting Sys </t>
  </si>
  <si>
    <t>Asset Retirement Obligation</t>
  </si>
  <si>
    <t>Land &amp; Land Rights</t>
  </si>
  <si>
    <t>Structures &amp; Improvements</t>
  </si>
  <si>
    <t>Office Furniture &amp; Equip</t>
  </si>
  <si>
    <t>Transportation Equip</t>
  </si>
  <si>
    <t>Stores Equip</t>
  </si>
  <si>
    <t>Tools &amp; Shop &amp; Garage Equip</t>
  </si>
  <si>
    <t>Lab Equip</t>
  </si>
  <si>
    <t>Power Operated Equip</t>
  </si>
  <si>
    <t>Communication Equip</t>
  </si>
  <si>
    <t>Miscellaneous Equip</t>
  </si>
  <si>
    <t>Other Tangible Property</t>
  </si>
  <si>
    <t>TOTAL PLANT-IN-SERVICE</t>
  </si>
  <si>
    <t>Accumulated Reserve for Depreciation</t>
  </si>
  <si>
    <t>Accum Amortization - Production</t>
  </si>
  <si>
    <t>Accum Amortization - Transmission</t>
  </si>
  <si>
    <t>Accum Amortization - General</t>
  </si>
  <si>
    <t>Accum Depreciation Thermal Baseload Generation</t>
  </si>
  <si>
    <t>Accum Depreciation Hydro Baseload Generation</t>
  </si>
  <si>
    <t>Accum Depreciation Other Production Generation</t>
  </si>
  <si>
    <t>Transmisson Plant</t>
  </si>
  <si>
    <t>108.04_IG</t>
  </si>
  <si>
    <t>Accum Depreciation Integrating Gen Transmisson Plant</t>
  </si>
  <si>
    <t>108.04_BT</t>
  </si>
  <si>
    <t>Accum Depreciation Bulk Transmisson Plant &gt;230kV</t>
  </si>
  <si>
    <t>108.04_L</t>
  </si>
  <si>
    <t>Accum Depreciation Transmission Sch 62</t>
  </si>
  <si>
    <t>108.05_360a</t>
  </si>
  <si>
    <t>Land Rights - Assigned</t>
  </si>
  <si>
    <t>108.05_360b</t>
  </si>
  <si>
    <t>Land Rights</t>
  </si>
  <si>
    <t>108.05_361a</t>
  </si>
  <si>
    <t>108.05_361b</t>
  </si>
  <si>
    <t>108.05_362a</t>
  </si>
  <si>
    <t>108.05_362b</t>
  </si>
  <si>
    <t>108.10_363</t>
  </si>
  <si>
    <t>108.10_364a</t>
  </si>
  <si>
    <t>108.10_364b</t>
  </si>
  <si>
    <t>Poles &amp; OH Conductor - Assigned</t>
  </si>
  <si>
    <t>108.10_365a</t>
  </si>
  <si>
    <t>108.10_366a</t>
  </si>
  <si>
    <t>UG Conduit &amp; Conductor - Assigned</t>
  </si>
  <si>
    <t>108.10_366b</t>
  </si>
  <si>
    <t>UG Conduit &amp; Conductor</t>
  </si>
  <si>
    <t>108.10_367a</t>
  </si>
  <si>
    <t xml:space="preserve">UNGDCond &amp; Devices </t>
  </si>
  <si>
    <t>108.10_368a</t>
  </si>
  <si>
    <t>Line Transformers - Assigned</t>
  </si>
  <si>
    <t>108.10_368b</t>
  </si>
  <si>
    <t>Line Transformers - OH</t>
  </si>
  <si>
    <t>108.10_368c</t>
  </si>
  <si>
    <t>Line Transformers - UG</t>
  </si>
  <si>
    <t>108.10_369a</t>
  </si>
  <si>
    <t>Services - OH</t>
  </si>
  <si>
    <t>108.10_369b</t>
  </si>
  <si>
    <t>Services - UG</t>
  </si>
  <si>
    <t>108.10_370</t>
  </si>
  <si>
    <t>108.10_373</t>
  </si>
  <si>
    <t>108.10_374</t>
  </si>
  <si>
    <t>Accum Depreciation General Plant</t>
  </si>
  <si>
    <t>RWIP</t>
  </si>
  <si>
    <t>TOTAL ACCUMULATED RESERVE FOR DEPRECIATION</t>
  </si>
  <si>
    <t>Rate Base Adjustments and Working Capital</t>
  </si>
  <si>
    <t>Working Capital Assets</t>
  </si>
  <si>
    <t>WC</t>
  </si>
  <si>
    <t>Working Capital</t>
  </si>
  <si>
    <t>Other Items</t>
  </si>
  <si>
    <t>Misc Def Debits - Production</t>
  </si>
  <si>
    <t>Misc Def Debits - Transmission</t>
  </si>
  <si>
    <t>Misc Def Debits - Distribution</t>
  </si>
  <si>
    <t xml:space="preserve">Accum Deferred Income Tax - Prod </t>
  </si>
  <si>
    <t>Accum Deferred Income Tax - Trans</t>
  </si>
  <si>
    <t>Accum Deferred Income Tax - General</t>
  </si>
  <si>
    <t>Customer Deposits</t>
  </si>
  <si>
    <t>Customer Deposits - Transmission</t>
  </si>
  <si>
    <t>Customer Advances</t>
  </si>
  <si>
    <t>Landlord Incentive</t>
  </si>
  <si>
    <t>Acquisition Adjustment - Production</t>
  </si>
  <si>
    <t>Acquisition Adjustment - Transmission</t>
  </si>
  <si>
    <t>Acquisition Adjustment - Distribution</t>
  </si>
  <si>
    <t>Accum Amort Acquition Adj - Production</t>
  </si>
  <si>
    <t>Accum Amort Acquition Adj - Transmission</t>
  </si>
  <si>
    <t>Accum Amort Acquition Adj - Distribution</t>
  </si>
  <si>
    <t>ARO - Production</t>
  </si>
  <si>
    <t>ARO - Transmission</t>
  </si>
  <si>
    <t>ARO - Distribution</t>
  </si>
  <si>
    <t>ARO - General</t>
  </si>
  <si>
    <t>TOTAL OTHER RATE BASE</t>
  </si>
  <si>
    <t>TOTAL RATE BASE</t>
  </si>
  <si>
    <t>EXPENSES</t>
  </si>
  <si>
    <t>O &amp; M Expenses</t>
  </si>
  <si>
    <t>Production - O&amp;M - Fuel</t>
  </si>
  <si>
    <t>FUEL.ST</t>
  </si>
  <si>
    <t>Steam Prod O&amp;M - Fuel</t>
  </si>
  <si>
    <t>FUEL.OT</t>
  </si>
  <si>
    <t>Other Prod O&amp;M - Fuel</t>
  </si>
  <si>
    <t>Production - O&amp;M - Purchase Power</t>
  </si>
  <si>
    <t>Purch Pwr - Other</t>
  </si>
  <si>
    <t>Purch Pwr - Res Exchange</t>
  </si>
  <si>
    <t>Production - O&amp;M - Wheeling</t>
  </si>
  <si>
    <t>Wheeling by Others - Wheeling</t>
  </si>
  <si>
    <t>Production - O&amp;M - Other</t>
  </si>
  <si>
    <t>Transmission  - O&amp;M</t>
  </si>
  <si>
    <t>Transmission O&amp;M</t>
  </si>
  <si>
    <t>Distribution Expense - Operating</t>
  </si>
  <si>
    <t>Dist O&amp;M - Load Dispatch</t>
  </si>
  <si>
    <t>Dist O&amp;M - Station</t>
  </si>
  <si>
    <t>Dist O&amp;M - OVHD Lines</t>
  </si>
  <si>
    <t>Dist O&amp;M - UNGD Lines</t>
  </si>
  <si>
    <t>Dist O&amp;M - Street Lighting</t>
  </si>
  <si>
    <t>Dist O&amp;M - Meter</t>
  </si>
  <si>
    <t>Dist O&amp;M - Cust Installations - Meters</t>
  </si>
  <si>
    <t>Dist O&amp;M - Rents</t>
  </si>
  <si>
    <t>Dist O&amp;M - Supr &amp; Eng</t>
  </si>
  <si>
    <t>Dist O&amp;M - Miscellaneous</t>
  </si>
  <si>
    <t>Customer Accounts Expense</t>
  </si>
  <si>
    <t>CAE - Suprv</t>
  </si>
  <si>
    <t>CAE - Meter Reading</t>
  </si>
  <si>
    <t>CAE - Records &amp; Collections</t>
  </si>
  <si>
    <t xml:space="preserve">CAE - Uncollect Accts </t>
  </si>
  <si>
    <t>CAE - Miscellaneous</t>
  </si>
  <si>
    <t>Customer Service &amp; Information Expense</t>
  </si>
  <si>
    <t>Cust Svc Exp - Cust Assistance</t>
  </si>
  <si>
    <t>Cust Svc Exp - Weatherization</t>
  </si>
  <si>
    <t>Cust Svc Exp - Info &amp; Instruct</t>
  </si>
  <si>
    <t>Cust Svc Exp - Misc</t>
  </si>
  <si>
    <t>Cust Svc Exp - Demonstration</t>
  </si>
  <si>
    <t>Cust Svc Exp - Demonstration &amp; Selling</t>
  </si>
  <si>
    <t>Cust Svc Exp - Advertising</t>
  </si>
  <si>
    <t>Cust Svc Exp - Misc Selling</t>
  </si>
  <si>
    <t>General Expenses</t>
  </si>
  <si>
    <t>A&amp;G Exp - Salaries</t>
  </si>
  <si>
    <t>A&amp;G Exp - Office Supplies</t>
  </si>
  <si>
    <t>A&amp;G Exp - Transf (credit)</t>
  </si>
  <si>
    <t>A&amp;G Exp - Outside Svcs</t>
  </si>
  <si>
    <t>A&amp;G Exp - Prop Insurance - Other</t>
  </si>
  <si>
    <t>A&amp;G Exp - Injuries &amp; Damages - Other</t>
  </si>
  <si>
    <t>A&amp;G Exp - Pensions &amp; Benefits</t>
  </si>
  <si>
    <t xml:space="preserve">A&amp;G Exp - Reg Comm Exp </t>
  </si>
  <si>
    <t>A&amp;G Exp - Miscellaneous</t>
  </si>
  <si>
    <t>A&amp;G Exp - Rents</t>
  </si>
  <si>
    <t>TOTAL OPERATING EXPENSES</t>
  </si>
  <si>
    <t>Distribution Expense - Maintenance</t>
  </si>
  <si>
    <t>Dist O&amp;M - Structure</t>
  </si>
  <si>
    <t>Dist O&amp;M - Station Eqpt</t>
  </si>
  <si>
    <t>Dist O&amp;M - Lines Transformers</t>
  </si>
  <si>
    <t>Dist O&amp;M - Meters</t>
  </si>
  <si>
    <t>General Expense - Maintenance &amp; Other</t>
  </si>
  <si>
    <t>A&amp;G Exp - Maint of Gen Plant</t>
  </si>
  <si>
    <t>TOTAL MAINTENANCE EXPENSES</t>
  </si>
  <si>
    <t>TOTAL O &amp; M EXPENSES</t>
  </si>
  <si>
    <t>Labor O &amp; M Expenses</t>
  </si>
  <si>
    <t>Production Labor Exp</t>
  </si>
  <si>
    <t>S100</t>
  </si>
  <si>
    <t>Salary &amp; Wages - Prod Related</t>
  </si>
  <si>
    <t>Transmission Labor Exp</t>
  </si>
  <si>
    <t>S101</t>
  </si>
  <si>
    <t>Salary &amp; Wages - Trans Related</t>
  </si>
  <si>
    <t>Distribution Labor Expense - Operating</t>
  </si>
  <si>
    <t>S102</t>
  </si>
  <si>
    <t>Salary &amp; Wages - Dist Related</t>
  </si>
  <si>
    <t>Customer Accounts Labor Expense</t>
  </si>
  <si>
    <t>S103</t>
  </si>
  <si>
    <t>Salary &amp; Wages - Customer Accts Related</t>
  </si>
  <si>
    <t>Customer Service &amp; Information Labor Expense</t>
  </si>
  <si>
    <t>S104</t>
  </si>
  <si>
    <t>Salary &amp; Wages - Cust Svc Related</t>
  </si>
  <si>
    <t>TOTAL LABOR OPERATING EXPENSES</t>
  </si>
  <si>
    <t>General Labor Expense - Maintenance</t>
  </si>
  <si>
    <t>S105</t>
  </si>
  <si>
    <t>Salary &amp; Wages - Admin &amp; Gen Related</t>
  </si>
  <si>
    <t>S106</t>
  </si>
  <si>
    <t>Salary &amp; Wages - Sales</t>
  </si>
  <si>
    <t>TOTAL LABOR MAINTENANCE EXPENSES</t>
  </si>
  <si>
    <t>TOTAL LABOR O &amp; M EXPENSES</t>
  </si>
  <si>
    <t>Depreciation Expense</t>
  </si>
  <si>
    <t>Depr Exp - Production Steam Baseload</t>
  </si>
  <si>
    <t>Depr Exp - Production Hydro</t>
  </si>
  <si>
    <t>Depr Exp - Production Other</t>
  </si>
  <si>
    <t>Depr Exp - Transmission</t>
  </si>
  <si>
    <t>Depr Exp - Distribution</t>
  </si>
  <si>
    <t>Depr Exp - General</t>
  </si>
  <si>
    <t>Depr Exp - FAS 143</t>
  </si>
  <si>
    <t>Depr Exp - VROW</t>
  </si>
  <si>
    <t>Amort Exp - Limited Term Plant - Prod</t>
  </si>
  <si>
    <t>Amort Exp - Limited Term Plant - Transmission</t>
  </si>
  <si>
    <t>Amort Exp - Limited Term Plant - General</t>
  </si>
  <si>
    <t>Amort Exp - WUTC AFUDC</t>
  </si>
  <si>
    <t>Amort Exp - Acq Adjustment - Transmission</t>
  </si>
  <si>
    <t>Amort Exp - Acq Adjustment - Distribution</t>
  </si>
  <si>
    <t>Amort Exp - FERC Colstrip</t>
  </si>
  <si>
    <t>Amort Exp - Acq Adjustment - Production</t>
  </si>
  <si>
    <t>Amort Exp - Property Losses - Production</t>
  </si>
  <si>
    <t>Amort Exp - Storm T&amp;D</t>
  </si>
  <si>
    <t>Regulatory Debit / Credit - Production</t>
  </si>
  <si>
    <t>Accretion Exp - FAS 143</t>
  </si>
  <si>
    <t>Gain/Loss on Utility Plant</t>
  </si>
  <si>
    <t>Gain/Loss Disp Allowance</t>
  </si>
  <si>
    <t>FAS 133 Gain / Loss</t>
  </si>
  <si>
    <t>TOTAL DEPRECIATION EXPENSES</t>
  </si>
  <si>
    <t>Taxes (Other Than Income)</t>
  </si>
  <si>
    <t>Property Taxes</t>
  </si>
  <si>
    <t>Payroll Taxes</t>
  </si>
  <si>
    <t>Other Taxes - Wash Excise - Allocated</t>
  </si>
  <si>
    <t>Other Taxes - Muni</t>
  </si>
  <si>
    <t>Other Taxes - MT Corp License</t>
  </si>
  <si>
    <t>Other Taxes - MT Elec Energy Lic</t>
  </si>
  <si>
    <t>TOTAL TAXES OTHER THAN INCOME</t>
  </si>
  <si>
    <t>INCOME TAXES</t>
  </si>
  <si>
    <t>409.10</t>
  </si>
  <si>
    <t>Current Federal Income Tax @ Rate</t>
  </si>
  <si>
    <t>410.10</t>
  </si>
  <si>
    <t>Provision for Def Inc Tax</t>
  </si>
  <si>
    <t>TOTAL FIT</t>
  </si>
  <si>
    <t>TOTAL EXPENSES</t>
  </si>
  <si>
    <t>Sales of Electricity - Firm Revenue</t>
  </si>
  <si>
    <t>Sales of Electricity - Transportation Revenue - Retail</t>
  </si>
  <si>
    <t>Sales of Electricity - Small Firm Resale</t>
  </si>
  <si>
    <t>SALES REVENUE</t>
  </si>
  <si>
    <t>NON FIRM REVENUE</t>
  </si>
  <si>
    <t>Sales of Electricity - Non Firm Revenue</t>
  </si>
  <si>
    <t>TOTAL NON FIRM REVENUE</t>
  </si>
  <si>
    <t>OTHER OPERATING REVENUE</t>
  </si>
  <si>
    <t>Late Payment Revenue - Interest</t>
  </si>
  <si>
    <t>Late Payment Revenue - Field Call</t>
  </si>
  <si>
    <t xml:space="preserve">Misc Service Revenue - Temporary Service </t>
  </si>
  <si>
    <t>Misc Service Revenue - Reconnection Charge</t>
  </si>
  <si>
    <t>Misc Service Revenue - Modified Service Charge</t>
  </si>
  <si>
    <t>Misc Service Revenue - Line Extension/UG Conversions</t>
  </si>
  <si>
    <t>Misc Service Revenue - Billing Initiation Charge</t>
  </si>
  <si>
    <t>Misc Service Revenue - NSF Handling Chg</t>
  </si>
  <si>
    <t>Misc Service Revenue - Deferred FIT CIAC</t>
  </si>
  <si>
    <t>Misc Service Revenue - Energy Diversion</t>
  </si>
  <si>
    <t>Rental Revenue - Steam Plant</t>
  </si>
  <si>
    <t>Rental Revenue - Distribution Pole Contacts</t>
  </si>
  <si>
    <t>Rental Revenue - Personal Cell Site</t>
  </si>
  <si>
    <t>Rental Revenue - Land &amp; Bldg</t>
  </si>
  <si>
    <t>Rental Revenue - Transf &amp; Equip</t>
  </si>
  <si>
    <t>Other Elect Revenue -  Wheeling</t>
  </si>
  <si>
    <t>Other Elect Revenue - Dist O&amp;M</t>
  </si>
  <si>
    <t>Other Elect Revenue - Summit Buyout</t>
  </si>
  <si>
    <t>Other Elect Revenue - PCS</t>
  </si>
  <si>
    <t>Other Elect Revenue - Non-Core Gas Sales</t>
  </si>
  <si>
    <t>Other Elect Revenue -Green Energy Option</t>
  </si>
  <si>
    <t>Other Elect Revenue - Sumas Water Sale</t>
  </si>
  <si>
    <t>Other Elect Revenue - Intolight</t>
  </si>
  <si>
    <t>Other Elect Revenue - REC Revenue</t>
  </si>
  <si>
    <t>Other Elect Revenue - Cedar Hills Facility Fee</t>
  </si>
  <si>
    <t>Other Elect Revenue -  Biogas Amortization</t>
  </si>
  <si>
    <t>Other Elect Revenue -  Ferndale Plant</t>
  </si>
  <si>
    <t>Other Elect Revenue - Misc</t>
  </si>
  <si>
    <t>Other Elect Revenue -  Decoupling Amortization</t>
  </si>
  <si>
    <t>Other Elect Revenue - Transmission Transportation</t>
  </si>
  <si>
    <t>TOTAL OTHER OPERATING INCOME</t>
  </si>
  <si>
    <t>TOTAL REVENUE</t>
  </si>
  <si>
    <t>Allocation Factor</t>
  </si>
  <si>
    <t>Residential Sch 7</t>
  </si>
  <si>
    <t>Sec Volt
Sch 24
(kW&lt; 50)</t>
  </si>
  <si>
    <t>Sec Volt
Sch 25
(kW &gt; 50 &amp; &lt; 350)</t>
  </si>
  <si>
    <t>Sec Volt
Sch 26
(kW &gt; 350)</t>
  </si>
  <si>
    <t>Campus
Sch 40</t>
  </si>
  <si>
    <t xml:space="preserve"> High Volt
Sch 46 / 49</t>
  </si>
  <si>
    <t>Street
&amp; Area Lighting</t>
  </si>
  <si>
    <t>Firm
Resale</t>
  </si>
  <si>
    <t>Choice /
Retail Wheeling
Sch 448/449</t>
  </si>
  <si>
    <t>External Allocators</t>
  </si>
  <si>
    <t xml:space="preserve">Memo:  Combined </t>
  </si>
  <si>
    <t>Description</t>
  </si>
  <si>
    <t>Res Svc</t>
  </si>
  <si>
    <t>Sec Svc 24</t>
  </si>
  <si>
    <t>Sec Svc 25 / 29 / 7A</t>
  </si>
  <si>
    <t>Sec Svc 26 /26P</t>
  </si>
  <si>
    <t>Campus 40</t>
  </si>
  <si>
    <t>High Volt 46/49</t>
  </si>
  <si>
    <t>Choice/Retail Wheeling 448/449</t>
  </si>
  <si>
    <t>Lighting 50-59</t>
  </si>
  <si>
    <t>Firm Resale Small</t>
  </si>
  <si>
    <t>~</t>
  </si>
  <si>
    <t>Pri Svc 31</t>
  </si>
  <si>
    <t>Pri Svc 35</t>
  </si>
  <si>
    <t>Pri Svc 43</t>
  </si>
  <si>
    <t>Choice/Retail Wheeling PV</t>
  </si>
  <si>
    <t>Choice/Retail Wheeling HV</t>
  </si>
  <si>
    <t>CUSTOMER EXTERNAL ALLOCATORS</t>
  </si>
  <si>
    <t>CUST_1</t>
  </si>
  <si>
    <t>CUST_2</t>
  </si>
  <si>
    <t>CUST_3</t>
  </si>
  <si>
    <t>CUST_4</t>
  </si>
  <si>
    <t>DIR_40</t>
  </si>
  <si>
    <t>DIR_449</t>
  </si>
  <si>
    <t>DIR_449_OATT</t>
  </si>
  <si>
    <t>DIR_RESALE_SMALL</t>
  </si>
  <si>
    <t>DIR235.00</t>
  </si>
  <si>
    <t>DIR252.00</t>
  </si>
  <si>
    <t>DIR368.03C</t>
  </si>
  <si>
    <t>DIR373.00</t>
  </si>
  <si>
    <t>DIR450.01</t>
  </si>
  <si>
    <t>DIR450.02</t>
  </si>
  <si>
    <t>DIR451.02</t>
  </si>
  <si>
    <t>DIR451.05</t>
  </si>
  <si>
    <t>DIR451.06</t>
  </si>
  <si>
    <t>DIR904.00</t>
  </si>
  <si>
    <t>METER</t>
  </si>
  <si>
    <t>OH_SVC</t>
  </si>
  <si>
    <t>OH_TFMRC</t>
  </si>
  <si>
    <t>PROFORMA</t>
  </si>
  <si>
    <t>PROFORMA_RETAIL</t>
  </si>
  <si>
    <t>RESID</t>
  </si>
  <si>
    <t>UG_TFMRC</t>
  </si>
  <si>
    <t>DEM_1</t>
  </si>
  <si>
    <t>DEM_1A</t>
  </si>
  <si>
    <t>DEM_1B</t>
  </si>
  <si>
    <t>DEM_2A</t>
  </si>
  <si>
    <t>DEM_2B</t>
  </si>
  <si>
    <t>DIR108.360</t>
  </si>
  <si>
    <t>DIR108.361</t>
  </si>
  <si>
    <t>DIR108.362</t>
  </si>
  <si>
    <t>DIR108.364</t>
  </si>
  <si>
    <t>DIR108.366</t>
  </si>
  <si>
    <t>DIR360.01</t>
  </si>
  <si>
    <t>DIR361.01</t>
  </si>
  <si>
    <t>DIR362.01</t>
  </si>
  <si>
    <t>DIR364.01</t>
  </si>
  <si>
    <t>DIR366.01</t>
  </si>
  <si>
    <t>DIR368.03</t>
  </si>
  <si>
    <t>NCP_360</t>
  </si>
  <si>
    <t>NCP_361</t>
  </si>
  <si>
    <t>NCP_362</t>
  </si>
  <si>
    <t>OH_NCP</t>
  </si>
  <si>
    <t>OH_TFMR</t>
  </si>
  <si>
    <t>UG_NCP</t>
  </si>
  <si>
    <t>UG_TFMR</t>
  </si>
  <si>
    <t>DIR454.05</t>
  </si>
  <si>
    <t>BPAX</t>
  </si>
  <si>
    <t>ENERGY_1</t>
  </si>
  <si>
    <t>ENERGY_2</t>
  </si>
  <si>
    <t>D360.T</t>
  </si>
  <si>
    <t>Total Struct and Improvements</t>
  </si>
  <si>
    <t>D361.T</t>
  </si>
  <si>
    <t>D362.T</t>
  </si>
  <si>
    <t>Total Station Equip</t>
  </si>
  <si>
    <t>D364.T</t>
  </si>
  <si>
    <t>Total OVHD Lines</t>
  </si>
  <si>
    <t>D366.T</t>
  </si>
  <si>
    <t>Total UNGD Lines</t>
  </si>
  <si>
    <t>D368.T</t>
  </si>
  <si>
    <t>Total Transformers</t>
  </si>
  <si>
    <t>D369.T</t>
  </si>
  <si>
    <t>Total Services</t>
  </si>
  <si>
    <t>D370.T</t>
  </si>
  <si>
    <t>Total Meters</t>
  </si>
  <si>
    <t>ADJPTDCE.T</t>
  </si>
  <si>
    <t>Adj Total Prod Trans Dist &amp; Cust Exp</t>
  </si>
  <si>
    <t>CAE.T</t>
  </si>
  <si>
    <t>Cust Accts Exp - Total</t>
  </si>
  <si>
    <t>CAES1.T</t>
  </si>
  <si>
    <t>Cust Accts Exp - Subtotal ID902.00 to ID905.00</t>
  </si>
  <si>
    <t>DES1.T</t>
  </si>
  <si>
    <t>Dist O&amp;M - ID581.00 to ID589.00 Subtotal</t>
  </si>
  <si>
    <t>DES2.T</t>
  </si>
  <si>
    <t>Dist O&amp;M - ID591.00 to ID597.00 Subtotal</t>
  </si>
  <si>
    <t>DES3.T</t>
  </si>
  <si>
    <t>Dist O&amp;M - ID582.00 to ID587.00 Subtotal</t>
  </si>
  <si>
    <t>DP.T</t>
  </si>
  <si>
    <t>Total Distribution Plant</t>
  </si>
  <si>
    <t>EPIS.T</t>
  </si>
  <si>
    <t>Total Elec Plant In Service</t>
  </si>
  <si>
    <t>GP.T</t>
  </si>
  <si>
    <t>Total General Plant</t>
  </si>
  <si>
    <t>LINE.T</t>
  </si>
  <si>
    <t>Total Distribution OH &amp; UG Lines</t>
  </si>
  <si>
    <t>POWER.T</t>
  </si>
  <si>
    <t>Sales of Electricity - Non Firm</t>
  </si>
  <si>
    <t>PP.T</t>
  </si>
  <si>
    <t>Total Production Plant</t>
  </si>
  <si>
    <t>PTDGP.T</t>
  </si>
  <si>
    <t>Total Prod, Trans, Dist &amp; Gen Plant</t>
  </si>
  <si>
    <t>PTDP.T</t>
  </si>
  <si>
    <t>Prod Trans Dist Allocation Factor</t>
  </si>
  <si>
    <t>RB.T</t>
  </si>
  <si>
    <t>Total Ratebase</t>
  </si>
  <si>
    <t>REVFAC1.T</t>
  </si>
  <si>
    <t>REVFAC1 = (OME.T+DAE.T+RRB.T)</t>
  </si>
  <si>
    <t>SW.T</t>
  </si>
  <si>
    <t>Salary &amp; Wages - Total</t>
  </si>
  <si>
    <t>SWPTD.T</t>
  </si>
  <si>
    <t>Salary &amp; Wages - PTD Subtotal</t>
  </si>
  <si>
    <t>TDP.T</t>
  </si>
  <si>
    <t>Total Transmission &amp; Distribution Plant</t>
  </si>
  <si>
    <t>EBFIT.T</t>
  </si>
  <si>
    <t>Total Expenses Before FIT</t>
  </si>
  <si>
    <t>TP.T</t>
  </si>
  <si>
    <t>Total Transmission Plant</t>
  </si>
  <si>
    <t>PTDE.T</t>
  </si>
  <si>
    <t>Prod Trans Dist Exp Allocation Factor</t>
  </si>
  <si>
    <t>TAI</t>
  </si>
  <si>
    <t>Number</t>
  </si>
  <si>
    <t>TAI Number</t>
  </si>
  <si>
    <t>PSE Name</t>
  </si>
  <si>
    <t>Demand</t>
  </si>
  <si>
    <t>Energy</t>
  </si>
  <si>
    <t>Ave. No Cust</t>
  </si>
  <si>
    <t>Ave No. Cust Incl RES &amp; SEC Only, No Sch 40</t>
  </si>
  <si>
    <t>Wtd. Ave. No. Cust. A/C 903 Customer Records Direct Assignment (Needs Proforma Adjustment)</t>
  </si>
  <si>
    <t>Meter Counts A/C 902</t>
  </si>
  <si>
    <t>Direct Assignment Schedule 40</t>
  </si>
  <si>
    <t>Schedule 449 / 459 Retail Revenue</t>
  </si>
  <si>
    <t>Transportation OATT Revenue</t>
  </si>
  <si>
    <t>Small Firm Resale Allocation Only</t>
  </si>
  <si>
    <t>Line Transformers - Customer Related</t>
  </si>
  <si>
    <t>Str. &amp; Signal Systems</t>
  </si>
  <si>
    <t>Late Payment Interest Rev</t>
  </si>
  <si>
    <t>Direct Assign Disconnect Call - A/C 450.02</t>
  </si>
  <si>
    <t>Connect/Reconnect Revenue</t>
  </si>
  <si>
    <t>Billing Initiation Charge</t>
  </si>
  <si>
    <t>NSF Check Charge Revenue</t>
  </si>
  <si>
    <t>Direct Assign 904 Uncollectibles</t>
  </si>
  <si>
    <t>Meter Investment</t>
  </si>
  <si>
    <t>Dist OH Services (Sec Voltage Only)</t>
  </si>
  <si>
    <t>Allocate Overhead Transformers</t>
  </si>
  <si>
    <t>Proforma Revenue</t>
  </si>
  <si>
    <t>Proforma Retail Revenue - No Transportation</t>
  </si>
  <si>
    <t>Residential Allocation Only</t>
  </si>
  <si>
    <t>Allocate Underground Transformers</t>
  </si>
  <si>
    <t>Top 75 CP Hours (not used)</t>
  </si>
  <si>
    <t>Top 75 CP Hours Excl. Interruptible (not used)</t>
  </si>
  <si>
    <t>Top 75 CP No Interruptibles or Transportation (not used)</t>
  </si>
  <si>
    <t>4 CP Winter Peak - No Interruptibles</t>
  </si>
  <si>
    <t>4 CP Winter Peak - No Interruptibles or Transportation</t>
  </si>
  <si>
    <t>Direct Assign Substation Ease - Accum Depr</t>
  </si>
  <si>
    <t>Direct Assign Substation Structures - Accum Depr</t>
  </si>
  <si>
    <t>Direct Assign Substation Equipment - Accum Depr</t>
  </si>
  <si>
    <t>Direct Assign OH Dist Lines - Accum Depr</t>
  </si>
  <si>
    <t>Direct Assign UG Dist Lines</t>
  </si>
  <si>
    <t>Direct Assign Substation Structures</t>
  </si>
  <si>
    <t>Direct Assign Substation Land</t>
  </si>
  <si>
    <t>Direct Assign Substation Equipment</t>
  </si>
  <si>
    <t>Direct Assign OH Dist Lines</t>
  </si>
  <si>
    <t>Line Transformers</t>
  </si>
  <si>
    <t>Allocate Substation Land - 12 NCP</t>
  </si>
  <si>
    <t>Allocate Substation Structures - 12 NCP</t>
  </si>
  <si>
    <t>Allocate Substation Equipment - 12 NCP</t>
  </si>
  <si>
    <t>Allocate Overhead Lines - 12 NCP</t>
  </si>
  <si>
    <t>Allocate Underground Lines - 12 CP</t>
  </si>
  <si>
    <t>Equip. (Transformer &amp; Substation) Rentals</t>
  </si>
  <si>
    <t>BPA Residential Exchange kWh</t>
  </si>
  <si>
    <t>Annual kWhs</t>
  </si>
  <si>
    <t>Energy - No Retail Wheeling</t>
  </si>
  <si>
    <t>dir</t>
  </si>
  <si>
    <t>Check</t>
  </si>
  <si>
    <t>Bulk Transmission Plt</t>
  </si>
  <si>
    <t>check</t>
  </si>
  <si>
    <t>CURRENT REVENUE</t>
  </si>
  <si>
    <t>Firm Sales Revenue</t>
  </si>
  <si>
    <t>Non-Firm Revenue</t>
  </si>
  <si>
    <t>Other Revenue</t>
  </si>
  <si>
    <t>O&amp;M Expenses</t>
  </si>
  <si>
    <t>Depreciation Expenses</t>
  </si>
  <si>
    <t>Taxes Other Than Income</t>
  </si>
  <si>
    <t xml:space="preserve">    Total Expenses Before Income Taxes</t>
  </si>
  <si>
    <t>Earnings Before Interest and Taxes</t>
  </si>
  <si>
    <t>Interest Expense</t>
  </si>
  <si>
    <t>Income Taxes @</t>
  </si>
  <si>
    <t>Net Operating Income</t>
  </si>
  <si>
    <t>Rate Base:</t>
  </si>
  <si>
    <t>Total Plant In Service</t>
  </si>
  <si>
    <t>Accumulated Depreciation</t>
  </si>
  <si>
    <t>Net Plant</t>
  </si>
  <si>
    <t>Other Additions &amp; Deductions</t>
  </si>
  <si>
    <t>Rate of Return @ Current Rates</t>
  </si>
  <si>
    <t>Indexed Rate of Return</t>
  </si>
  <si>
    <t>Required Operating Income</t>
  </si>
  <si>
    <t>Required Return</t>
  </si>
  <si>
    <t>Revenue Requirement</t>
  </si>
  <si>
    <t>Revenues Other Than Rate Sch. Rev.</t>
  </si>
  <si>
    <t>Rate Schedule Revenue Requirement</t>
  </si>
  <si>
    <t>Calculation of Rate Schedule Revenue Requirement at Equal Rates of Return</t>
  </si>
  <si>
    <t>Operating Income Deficiency / (Surplus)</t>
  </si>
  <si>
    <t>Revenue Deficiency / (Surplus)</t>
  </si>
  <si>
    <t>Deficiency / (Surplus) as % of Firm Sales</t>
  </si>
  <si>
    <t>Rate Schedule Revenue as Proposed</t>
  </si>
  <si>
    <t>Proposed Revenue Increase</t>
  </si>
  <si>
    <t>Current Revenue to Cost Ratio</t>
  </si>
  <si>
    <t>Parity Ratio</t>
  </si>
  <si>
    <t>Proposed Revenue to Cost Ratio</t>
  </si>
  <si>
    <t>Plus Incremental Expenses:</t>
  </si>
  <si>
    <t xml:space="preserve">     CAE - Uncollect Accts </t>
  </si>
  <si>
    <t xml:space="preserve">     A&amp;G Exp - Reg Comm Exp </t>
  </si>
  <si>
    <t xml:space="preserve">     Other Taxes - Wash Excise - Allocated</t>
  </si>
  <si>
    <t>ROR @ PSE Proposed Increase:</t>
  </si>
  <si>
    <t xml:space="preserve">     PSE Proposed Increase</t>
  </si>
  <si>
    <t>Total Revenue @ PSE Proposed</t>
  </si>
  <si>
    <t>Taxable Income</t>
  </si>
  <si>
    <t xml:space="preserve">     Federal Income Taxes</t>
  </si>
  <si>
    <t>Current Revenue</t>
  </si>
  <si>
    <t xml:space="preserve">     Total Current Revenue</t>
  </si>
  <si>
    <t>Inc. Deficiency</t>
  </si>
  <si>
    <t>Pri Volt
Sch 31</t>
  </si>
  <si>
    <t>Pri Volt 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</si>
</sst>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5" formatCode="&quot;$&quot;#,##0_);\(&quot;$&quot;#,##0\)"/>
    <numFmt numFmtId="8" formatCode="&quot;$&quot;#,##0.00_);[Red]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&quot;$&quot;#,##0"/>
    <numFmt numFmtId="166" formatCode="0.0000%"/>
    <numFmt numFmtId="167" formatCode="_(* #,##0.000000_);_(* \(#,##0.000000\);_(* &quot;-&quot;??_);_(@_)"/>
    <numFmt numFmtId="168" formatCode="_(* #,##0.00000_);_(* \(#,##0.00000\);_(* &quot;-&quot;??_);_(@_)"/>
    <numFmt numFmtId="169" formatCode="0.00000%"/>
    <numFmt numFmtId="170" formatCode="_(&quot;$&quot;* #,##0_);_(&quot;$&quot;* \(#,##0\);_(&quot;$&quot;* &quot;-&quot;??_);_(@_)"/>
    <numFmt numFmtId="171" formatCode="&quot;$&quot;#,##0.000_);\(&quot;$&quot;#,##0.000\)"/>
    <numFmt numFmtId="172" formatCode="_(&quot;$&quot;* #,##0.00000000_);_(&quot;$&quot;* \(#,##0.00000000\);_(&quot;$&quot;* &quot;-&quot;??_);_(@_)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1"/>
      <color rgb="FFFA7D00"/>
      <name val="Calibri"/>
      <family val="2"/>
      <scheme val="minor"/>
    </font>
    <font>
      <b/>
      <sz val="12"/>
      <color indexed="56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color indexed="12"/>
      <name val="Arial"/>
      <family val="2"/>
    </font>
    <font>
      <sz val="12"/>
      <color indexed="9"/>
      <name val="Palatino"/>
      <family val="1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2" borderId="1" applyNumberFormat="0" applyAlignment="0" applyProtection="0"/>
    <xf numFmtId="44" fontId="1" fillId="0" borderId="0" applyFont="0" applyFill="0" applyBorder="0" applyAlignment="0" applyProtection="0"/>
  </cellStyleXfs>
  <cellXfs count="95">
    <xf numFmtId="0" fontId="0" fillId="0" borderId="0" xfId="0"/>
    <xf numFmtId="0" fontId="2" fillId="0" borderId="0" xfId="0" applyFont="1"/>
    <xf numFmtId="164" fontId="0" fillId="0" borderId="0" xfId="1" applyNumberFormat="1" applyFont="1"/>
    <xf numFmtId="164" fontId="2" fillId="0" borderId="0" xfId="1" applyNumberFormat="1" applyFont="1"/>
    <xf numFmtId="0" fontId="3" fillId="0" borderId="0" xfId="0" applyNumberFormat="1" applyFont="1" applyFill="1" applyAlignment="1">
      <alignment wrapText="1"/>
    </xf>
    <xf numFmtId="0" fontId="0" fillId="0" borderId="0" xfId="0" applyNumberFormat="1" applyFill="1" applyAlignment="1"/>
    <xf numFmtId="0" fontId="5" fillId="0" borderId="0" xfId="0" applyFont="1" applyFill="1" applyAlignment="1">
      <alignment horizontal="left" wrapText="1"/>
    </xf>
    <xf numFmtId="0" fontId="0" fillId="0" borderId="0" xfId="0" applyFill="1" applyAlignment="1">
      <alignment horizontal="left" wrapText="1"/>
    </xf>
    <xf numFmtId="0" fontId="6" fillId="0" borderId="0" xfId="0" applyFont="1" applyFill="1" applyAlignment="1">
      <alignment horizontal="left"/>
    </xf>
    <xf numFmtId="0" fontId="3" fillId="0" borderId="0" xfId="0" applyFont="1" applyFill="1" applyAlignment="1">
      <alignment horizontal="left" wrapText="1"/>
    </xf>
    <xf numFmtId="0" fontId="3" fillId="0" borderId="0" xfId="0" applyFont="1" applyFill="1" applyAlignment="1">
      <alignment horizontal="right" wrapText="1"/>
    </xf>
    <xf numFmtId="41" fontId="0" fillId="0" borderId="0" xfId="0" applyNumberFormat="1" applyFill="1" applyAlignment="1">
      <alignment horizontal="left" wrapText="1"/>
    </xf>
    <xf numFmtId="41" fontId="0" fillId="0" borderId="0" xfId="0" applyNumberFormat="1" applyFill="1" applyBorder="1" applyAlignment="1"/>
    <xf numFmtId="164" fontId="8" fillId="0" borderId="3" xfId="1" applyNumberFormat="1" applyFont="1" applyFill="1" applyBorder="1" applyAlignment="1">
      <alignment horizontal="left"/>
    </xf>
    <xf numFmtId="164" fontId="7" fillId="0" borderId="4" xfId="1" applyNumberFormat="1" applyFont="1" applyFill="1" applyBorder="1" applyAlignment="1">
      <alignment horizontal="left"/>
    </xf>
    <xf numFmtId="164" fontId="8" fillId="0" borderId="3" xfId="1" quotePrefix="1" applyNumberFormat="1" applyFont="1" applyFill="1" applyBorder="1" applyAlignment="1">
      <alignment horizontal="left"/>
    </xf>
    <xf numFmtId="0" fontId="0" fillId="0" borderId="0" xfId="0" applyNumberFormat="1" applyFill="1" applyBorder="1" applyAlignment="1"/>
    <xf numFmtId="0" fontId="7" fillId="0" borderId="0" xfId="3" applyFont="1" applyFill="1" applyBorder="1"/>
    <xf numFmtId="165" fontId="7" fillId="0" borderId="0" xfId="2" applyNumberFormat="1" applyFont="1" applyFill="1" applyBorder="1"/>
    <xf numFmtId="0" fontId="8" fillId="0" borderId="0" xfId="0" applyFont="1" applyFill="1" applyAlignment="1">
      <alignment horizontal="left" wrapText="1"/>
    </xf>
    <xf numFmtId="166" fontId="7" fillId="0" borderId="4" xfId="2" applyNumberFormat="1" applyFont="1" applyFill="1" applyBorder="1" applyAlignment="1">
      <alignment horizontal="right"/>
    </xf>
    <xf numFmtId="165" fontId="0" fillId="0" borderId="0" xfId="0" applyNumberFormat="1"/>
    <xf numFmtId="0" fontId="0" fillId="0" borderId="0" xfId="0" applyFont="1"/>
    <xf numFmtId="9" fontId="0" fillId="0" borderId="0" xfId="2" applyFont="1"/>
    <xf numFmtId="43" fontId="0" fillId="0" borderId="0" xfId="1" applyNumberFormat="1" applyFont="1"/>
    <xf numFmtId="167" fontId="0" fillId="0" borderId="0" xfId="1" applyNumberFormat="1" applyFont="1"/>
    <xf numFmtId="1" fontId="0" fillId="0" borderId="0" xfId="0" applyNumberFormat="1"/>
    <xf numFmtId="1" fontId="2" fillId="0" borderId="0" xfId="0" applyNumberFormat="1" applyFont="1"/>
    <xf numFmtId="1" fontId="0" fillId="0" borderId="0" xfId="2" applyNumberFormat="1" applyFont="1"/>
    <xf numFmtId="164" fontId="0" fillId="0" borderId="0" xfId="0" applyNumberFormat="1" applyFill="1" applyAlignment="1"/>
    <xf numFmtId="166" fontId="0" fillId="0" borderId="0" xfId="2" applyNumberFormat="1" applyFont="1" applyFill="1" applyAlignment="1"/>
    <xf numFmtId="164" fontId="0" fillId="0" borderId="0" xfId="0" applyNumberFormat="1"/>
    <xf numFmtId="43" fontId="0" fillId="0" borderId="0" xfId="0" applyNumberFormat="1"/>
    <xf numFmtId="168" fontId="0" fillId="0" borderId="0" xfId="1" applyNumberFormat="1" applyFont="1"/>
    <xf numFmtId="169" fontId="0" fillId="0" borderId="0" xfId="2" applyNumberFormat="1" applyFont="1"/>
    <xf numFmtId="164" fontId="6" fillId="0" borderId="0" xfId="0" applyNumberFormat="1" applyFont="1" applyFill="1" applyAlignment="1">
      <alignment horizontal="left"/>
    </xf>
    <xf numFmtId="164" fontId="0" fillId="0" borderId="0" xfId="0" applyNumberFormat="1" applyFill="1" applyAlignment="1">
      <alignment horizontal="left" wrapText="1"/>
    </xf>
    <xf numFmtId="8" fontId="0" fillId="0" borderId="0" xfId="0" applyNumberFormat="1"/>
    <xf numFmtId="0" fontId="0" fillId="0" borderId="2" xfId="0" applyBorder="1"/>
    <xf numFmtId="165" fontId="0" fillId="0" borderId="2" xfId="0" applyNumberFormat="1" applyBorder="1"/>
    <xf numFmtId="0" fontId="10" fillId="0" borderId="0" xfId="0" applyFont="1"/>
    <xf numFmtId="0" fontId="0" fillId="0" borderId="5" xfId="0" applyBorder="1"/>
    <xf numFmtId="165" fontId="0" fillId="0" borderId="5" xfId="0" applyNumberFormat="1" applyBorder="1"/>
    <xf numFmtId="10" fontId="0" fillId="0" borderId="0" xfId="0" applyNumberFormat="1"/>
    <xf numFmtId="9" fontId="0" fillId="0" borderId="0" xfId="0" applyNumberFormat="1"/>
    <xf numFmtId="0" fontId="3" fillId="3" borderId="0" xfId="0" applyNumberFormat="1" applyFont="1" applyFill="1" applyAlignment="1"/>
    <xf numFmtId="0" fontId="0" fillId="0" borderId="0" xfId="0" applyFill="1"/>
    <xf numFmtId="5" fontId="0" fillId="0" borderId="2" xfId="4" applyNumberFormat="1" applyFont="1" applyFill="1" applyBorder="1"/>
    <xf numFmtId="10" fontId="0" fillId="0" borderId="0" xfId="2" applyNumberFormat="1" applyFont="1" applyFill="1"/>
    <xf numFmtId="5" fontId="0" fillId="0" borderId="0" xfId="0" applyNumberFormat="1" applyFill="1"/>
    <xf numFmtId="0" fontId="0" fillId="3" borderId="0" xfId="0" applyNumberFormat="1" applyFill="1" applyAlignment="1"/>
    <xf numFmtId="0" fontId="7" fillId="3" borderId="0" xfId="0" applyNumberFormat="1" applyFont="1" applyFill="1" applyBorder="1" applyAlignment="1"/>
    <xf numFmtId="0" fontId="3" fillId="3" borderId="7" xfId="0" applyNumberFormat="1" applyFont="1" applyFill="1" applyBorder="1" applyAlignment="1"/>
    <xf numFmtId="0" fontId="3" fillId="3" borderId="6" xfId="0" applyNumberFormat="1" applyFont="1" applyFill="1" applyBorder="1" applyAlignment="1"/>
    <xf numFmtId="0" fontId="3" fillId="0" borderId="7" xfId="0" applyNumberFormat="1" applyFont="1" applyFill="1" applyBorder="1" applyAlignment="1"/>
    <xf numFmtId="0" fontId="3" fillId="0" borderId="5" xfId="0" applyNumberFormat="1" applyFont="1" applyFill="1" applyBorder="1" applyAlignment="1"/>
    <xf numFmtId="0" fontId="0" fillId="0" borderId="2" xfId="0" applyNumberFormat="1" applyFill="1" applyBorder="1" applyAlignment="1"/>
    <xf numFmtId="0" fontId="0" fillId="0" borderId="7" xfId="0" applyBorder="1"/>
    <xf numFmtId="0" fontId="3" fillId="0" borderId="0" xfId="0" applyNumberFormat="1" applyFont="1" applyFill="1" applyAlignment="1"/>
    <xf numFmtId="10" fontId="7" fillId="0" borderId="0" xfId="2" applyNumberFormat="1" applyFont="1" applyFill="1" applyBorder="1"/>
    <xf numFmtId="170" fontId="0" fillId="0" borderId="0" xfId="4" applyNumberFormat="1" applyFont="1" applyFill="1" applyAlignment="1"/>
    <xf numFmtId="170" fontId="3" fillId="0" borderId="7" xfId="4" applyNumberFormat="1" applyFont="1" applyFill="1" applyBorder="1" applyAlignment="1"/>
    <xf numFmtId="170" fontId="3" fillId="0" borderId="6" xfId="4" applyNumberFormat="1" applyFont="1" applyFill="1" applyBorder="1" applyAlignment="1"/>
    <xf numFmtId="43" fontId="3" fillId="0" borderId="6" xfId="1" applyFont="1" applyFill="1" applyBorder="1" applyAlignment="1"/>
    <xf numFmtId="43" fontId="3" fillId="0" borderId="7" xfId="1" applyFont="1" applyFill="1" applyBorder="1" applyAlignment="1"/>
    <xf numFmtId="167" fontId="0" fillId="0" borderId="2" xfId="1" applyNumberFormat="1" applyFont="1" applyFill="1" applyBorder="1" applyAlignment="1"/>
    <xf numFmtId="0" fontId="0" fillId="0" borderId="2" xfId="0" applyFill="1" applyBorder="1"/>
    <xf numFmtId="170" fontId="0" fillId="0" borderId="0" xfId="4" applyNumberFormat="1" applyFont="1" applyFill="1" applyBorder="1"/>
    <xf numFmtId="0" fontId="0" fillId="0" borderId="0" xfId="0" applyFill="1" applyBorder="1"/>
    <xf numFmtId="0" fontId="0" fillId="0" borderId="6" xfId="0" applyBorder="1"/>
    <xf numFmtId="5" fontId="0" fillId="0" borderId="0" xfId="4" applyNumberFormat="1" applyFont="1"/>
    <xf numFmtId="0" fontId="3" fillId="0" borderId="8" xfId="0" applyNumberFormat="1" applyFont="1" applyFill="1" applyBorder="1" applyAlignment="1"/>
    <xf numFmtId="0" fontId="3" fillId="0" borderId="0" xfId="0" applyNumberFormat="1" applyFont="1" applyFill="1" applyBorder="1" applyAlignment="1"/>
    <xf numFmtId="0" fontId="3" fillId="0" borderId="6" xfId="0" applyNumberFormat="1" applyFont="1" applyFill="1" applyBorder="1" applyAlignment="1"/>
    <xf numFmtId="0" fontId="0" fillId="0" borderId="9" xfId="0" applyBorder="1"/>
    <xf numFmtId="0" fontId="0" fillId="0" borderId="5" xfId="0" applyNumberFormat="1" applyFill="1" applyBorder="1" applyAlignment="1"/>
    <xf numFmtId="0" fontId="0" fillId="0" borderId="0" xfId="0" applyBorder="1"/>
    <xf numFmtId="167" fontId="0" fillId="0" borderId="0" xfId="1" applyNumberFormat="1" applyFont="1" applyFill="1" applyBorder="1" applyAlignment="1"/>
    <xf numFmtId="5" fontId="0" fillId="0" borderId="0" xfId="4" applyNumberFormat="1" applyFont="1" applyFill="1" applyBorder="1"/>
    <xf numFmtId="171" fontId="0" fillId="0" borderId="0" xfId="4" applyNumberFormat="1" applyFont="1" applyFill="1" applyBorder="1"/>
    <xf numFmtId="170" fontId="0" fillId="0" borderId="0" xfId="0" applyNumberFormat="1" applyFill="1" applyBorder="1" applyAlignment="1"/>
    <xf numFmtId="170" fontId="0" fillId="0" borderId="0" xfId="4" applyNumberFormat="1" applyFont="1" applyFill="1" applyBorder="1" applyAlignment="1"/>
    <xf numFmtId="165" fontId="0" fillId="0" borderId="0" xfId="0" applyNumberFormat="1" applyFill="1" applyAlignment="1"/>
    <xf numFmtId="165" fontId="0" fillId="0" borderId="0" xfId="0" applyNumberFormat="1" applyFill="1"/>
    <xf numFmtId="165" fontId="0" fillId="0" borderId="0" xfId="2" applyNumberFormat="1" applyFont="1" applyFill="1"/>
    <xf numFmtId="0" fontId="11" fillId="0" borderId="0" xfId="0" applyNumberFormat="1" applyFont="1" applyFill="1" applyBorder="1" applyAlignment="1"/>
    <xf numFmtId="0" fontId="11" fillId="0" borderId="2" xfId="0" applyFont="1" applyBorder="1"/>
    <xf numFmtId="170" fontId="11" fillId="0" borderId="2" xfId="0" applyNumberFormat="1" applyFont="1" applyBorder="1"/>
    <xf numFmtId="5" fontId="11" fillId="0" borderId="2" xfId="4" applyNumberFormat="1" applyFont="1" applyBorder="1"/>
    <xf numFmtId="170" fontId="11" fillId="0" borderId="0" xfId="0" applyNumberFormat="1" applyFont="1" applyFill="1" applyBorder="1" applyAlignment="1"/>
    <xf numFmtId="0" fontId="11" fillId="0" borderId="0" xfId="0" applyFont="1"/>
    <xf numFmtId="172" fontId="0" fillId="0" borderId="0" xfId="0" applyNumberFormat="1" applyFill="1" applyBorder="1" applyAlignment="1"/>
    <xf numFmtId="164" fontId="8" fillId="0" borderId="0" xfId="1" applyNumberFormat="1" applyFont="1" applyFill="1" applyBorder="1" applyAlignment="1">
      <alignment horizontal="left"/>
    </xf>
    <xf numFmtId="170" fontId="0" fillId="0" borderId="0" xfId="4" applyNumberFormat="1" applyFont="1"/>
    <xf numFmtId="0" fontId="7" fillId="0" borderId="2" xfId="0" applyFont="1" applyFill="1" applyBorder="1" applyAlignment="1">
      <alignment horizontal="center" wrapText="1"/>
    </xf>
  </cellXfs>
  <cellStyles count="5">
    <cellStyle name="Calculation" xfId="3" builtinId="22"/>
    <cellStyle name="Comma" xfId="1" builtinId="3"/>
    <cellStyle name="Currency" xfId="4" builtinId="4"/>
    <cellStyle name="Normal" xfId="0" builtinId="0"/>
    <cellStyle name="Percent" xfId="2" builtinId="5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RD.TAI-040\Desktop\Pilaris%20CCOSS%20Supplemental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7%20CASES/1706%20Puget%20Sound/Piliaris%20Supplemental%20CCOSS/170033-UE%20170034-UG%20PSE%20Resp%20KROGER%20DR%20005_Attach%20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"/>
      <sheetName val="INPUTS"/>
      <sheetName val="CLASSIFIERS"/>
      <sheetName val="EXTERNAL"/>
      <sheetName val="INTERNAL"/>
      <sheetName val="ACCOUNTS"/>
      <sheetName val="CLASS"/>
      <sheetName val="FUNCALLOC"/>
      <sheetName val="CLASSALLOC"/>
      <sheetName val="ACCOUNTALLOC"/>
      <sheetName val="ALLOC"/>
      <sheetName val="FUNCALLOCD"/>
      <sheetName val="REV REQ"/>
      <sheetName val="Account Summary"/>
      <sheetName val="SUMMARY"/>
      <sheetName val="BC detail"/>
      <sheetName val="Salary &amp; Wage Summary"/>
      <sheetName val="ErrorCheck"/>
      <sheetName val="Class Summary"/>
      <sheetName val="Energy Summary"/>
      <sheetName val="Demand Summary"/>
      <sheetName val="Customer Summary"/>
      <sheetName val="Revenue Summary"/>
      <sheetName val="Expense Summary"/>
      <sheetName val="Ratebase Summary"/>
      <sheetName val="Basic Charge"/>
      <sheetName val="Sch 40 Feeder "/>
      <sheetName val="Sch 40 Substation O&amp;M"/>
      <sheetName val="Sch 40 Substation A&amp;G"/>
      <sheetName val="PCA Costs"/>
    </sheetNames>
    <sheetDataSet>
      <sheetData sheetId="0"/>
      <sheetData sheetId="1">
        <row r="11">
          <cell r="C11">
            <v>2</v>
          </cell>
        </row>
      </sheetData>
      <sheetData sheetId="2"/>
      <sheetData sheetId="3"/>
      <sheetData sheetId="4"/>
      <sheetData sheetId="5">
        <row r="322">
          <cell r="F322">
            <v>1030837.496362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"/>
      <sheetName val="INPUTS"/>
      <sheetName val="CLASSIFIERS"/>
      <sheetName val="EXTERNAL"/>
      <sheetName val="INTERNAL"/>
      <sheetName val="ACCOUNTS"/>
      <sheetName val="CLASS"/>
      <sheetName val="FUNCALLOC"/>
      <sheetName val="CLASSALLOC"/>
      <sheetName val="ACCOUNTALLOC"/>
      <sheetName val="ALLOC"/>
      <sheetName val="FUNCALLOCD"/>
      <sheetName val="REV REQ"/>
      <sheetName val="Account Summary"/>
      <sheetName val="SUMMARY"/>
      <sheetName val="BC detail"/>
      <sheetName val="Salary &amp; Wage Summary"/>
      <sheetName val="ErrorCheck"/>
      <sheetName val="Class Summary"/>
      <sheetName val="Energy Summary"/>
      <sheetName val="Demand Summary"/>
      <sheetName val="Customer Summary"/>
      <sheetName val="Revenue Summary"/>
      <sheetName val="Expense Summary"/>
      <sheetName val="Ratebase Summary"/>
      <sheetName val="Basic Charge"/>
      <sheetName val="Sch 40 Feeder "/>
      <sheetName val="Sch 40 Substation O&amp;M"/>
      <sheetName val="Sch 40 Substation A&amp;G"/>
      <sheetName val="PCA Costs"/>
    </sheetNames>
    <sheetDataSet>
      <sheetData sheetId="0" refreshError="1"/>
      <sheetData sheetId="1">
        <row r="29">
          <cell r="F29">
            <v>7.7399999999999997E-2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1"/>
  <sheetViews>
    <sheetView tabSelected="1" zoomScaleNormal="100" workbookViewId="0">
      <pane xSplit="5" ySplit="5" topLeftCell="P56" activePane="bottomRight" state="frozen"/>
      <selection pane="topRight" activeCell="F1" sqref="F1"/>
      <selection pane="bottomLeft" activeCell="A6" sqref="A6"/>
      <selection pane="bottomRight" activeCell="R67" sqref="R67"/>
    </sheetView>
  </sheetViews>
  <sheetFormatPr defaultRowHeight="15"/>
  <cols>
    <col min="1" max="1" width="13.42578125" customWidth="1"/>
    <col min="2" max="2" width="11.42578125" bestFit="1" customWidth="1"/>
    <col min="3" max="3" width="17.7109375" customWidth="1"/>
    <col min="4" max="4" width="19.85546875" bestFit="1" customWidth="1"/>
    <col min="5" max="5" width="14.42578125" customWidth="1"/>
    <col min="6" max="6" width="20.5703125" customWidth="1"/>
    <col min="7" max="7" width="20.5703125" bestFit="1" customWidth="1"/>
    <col min="8" max="8" width="18.5703125" customWidth="1"/>
    <col min="9" max="9" width="19.7109375" bestFit="1" customWidth="1"/>
    <col min="10" max="10" width="16.28515625" customWidth="1"/>
    <col min="11" max="11" width="16.85546875" bestFit="1" customWidth="1"/>
    <col min="12" max="13" width="16.85546875" customWidth="1"/>
    <col min="14" max="14" width="17.28515625" bestFit="1" customWidth="1"/>
    <col min="15" max="15" width="16.42578125" bestFit="1" customWidth="1"/>
    <col min="16" max="16" width="17.85546875" bestFit="1" customWidth="1"/>
    <col min="17" max="17" width="17.7109375" bestFit="1" customWidth="1"/>
    <col min="18" max="19" width="13" customWidth="1"/>
    <col min="20" max="20" width="11.85546875" bestFit="1" customWidth="1"/>
  </cols>
  <sheetData>
    <row r="1" spans="1:20">
      <c r="C1">
        <v>2</v>
      </c>
      <c r="D1">
        <v>3</v>
      </c>
      <c r="F1">
        <v>4</v>
      </c>
      <c r="G1">
        <f>F1+1</f>
        <v>5</v>
      </c>
      <c r="H1">
        <f t="shared" ref="H1:K1" si="0">G1+1</f>
        <v>6</v>
      </c>
      <c r="I1">
        <f t="shared" si="0"/>
        <v>7</v>
      </c>
      <c r="J1">
        <f t="shared" si="0"/>
        <v>8</v>
      </c>
      <c r="K1">
        <f t="shared" si="0"/>
        <v>9</v>
      </c>
      <c r="L1">
        <f t="shared" ref="L1" si="1">K1+1</f>
        <v>10</v>
      </c>
      <c r="M1">
        <f t="shared" ref="M1" si="2">L1+1</f>
        <v>11</v>
      </c>
      <c r="N1">
        <f t="shared" ref="N1" si="3">M1+1</f>
        <v>12</v>
      </c>
      <c r="O1">
        <f t="shared" ref="O1" si="4">N1+1</f>
        <v>13</v>
      </c>
      <c r="P1">
        <f t="shared" ref="P1" si="5">O1+1</f>
        <v>14</v>
      </c>
      <c r="Q1">
        <f t="shared" ref="Q1" si="6">P1+1</f>
        <v>15</v>
      </c>
      <c r="R1">
        <f t="shared" ref="R1" si="7">Q1+1</f>
        <v>16</v>
      </c>
    </row>
    <row r="4" spans="1:20">
      <c r="C4" t="s">
        <v>435</v>
      </c>
      <c r="D4" s="26" t="s">
        <v>432</v>
      </c>
    </row>
    <row r="5" spans="1:20" ht="39">
      <c r="C5" s="1" t="s">
        <v>292</v>
      </c>
      <c r="D5" s="27" t="s">
        <v>433</v>
      </c>
      <c r="F5" s="3" t="s">
        <v>1</v>
      </c>
      <c r="G5" s="4" t="s">
        <v>293</v>
      </c>
      <c r="H5" s="4" t="s">
        <v>294</v>
      </c>
      <c r="I5" s="4" t="s">
        <v>295</v>
      </c>
      <c r="J5" s="4" t="s">
        <v>296</v>
      </c>
      <c r="K5" s="4" t="s">
        <v>534</v>
      </c>
      <c r="L5" s="4">
        <v>35</v>
      </c>
      <c r="M5" s="4">
        <v>43</v>
      </c>
      <c r="N5" s="4" t="s">
        <v>297</v>
      </c>
      <c r="O5" s="4" t="s">
        <v>298</v>
      </c>
      <c r="P5" s="4" t="s">
        <v>301</v>
      </c>
      <c r="Q5" s="4" t="s">
        <v>299</v>
      </c>
      <c r="R5" s="4" t="s">
        <v>300</v>
      </c>
      <c r="T5" s="4" t="s">
        <v>488</v>
      </c>
    </row>
    <row r="7" spans="1:20">
      <c r="A7" t="s">
        <v>531</v>
      </c>
    </row>
    <row r="8" spans="1:20">
      <c r="A8" t="s">
        <v>490</v>
      </c>
      <c r="F8" s="21">
        <f>Revenue!F13</f>
        <v>1963503474.2598822</v>
      </c>
      <c r="G8" s="21">
        <f>Revenue!G13</f>
        <v>1066627454</v>
      </c>
      <c r="H8" s="21">
        <f>Revenue!H13</f>
        <v>266944271</v>
      </c>
      <c r="I8" s="21">
        <f>Revenue!I13</f>
        <v>252922820</v>
      </c>
      <c r="J8" s="21">
        <f>Revenue!J13</f>
        <v>151834735</v>
      </c>
      <c r="K8" s="21">
        <f>Revenue!K13</f>
        <v>101394675</v>
      </c>
      <c r="L8" s="21">
        <f>Revenue!L13</f>
        <v>248214</v>
      </c>
      <c r="M8" s="21">
        <f>Revenue!M13</f>
        <v>10337826</v>
      </c>
      <c r="N8" s="21">
        <f>Revenue!N13</f>
        <v>47836622</v>
      </c>
      <c r="O8" s="21">
        <f>Revenue!O13</f>
        <v>40360092</v>
      </c>
      <c r="P8" s="21">
        <f>Revenue!P13</f>
        <v>7513279</v>
      </c>
      <c r="Q8" s="21">
        <f>Revenue!Q13</f>
        <v>17167097</v>
      </c>
      <c r="R8" s="21">
        <f>Revenue!R13</f>
        <v>316389</v>
      </c>
      <c r="T8" s="21">
        <f>SUM(G8:R8)-F8</f>
        <v>-0.25988221168518066</v>
      </c>
    </row>
    <row r="9" spans="1:20">
      <c r="A9" t="s">
        <v>491</v>
      </c>
      <c r="F9" s="21">
        <f>Revenue!F17</f>
        <v>30144357.521026254</v>
      </c>
      <c r="G9" s="21">
        <f>Revenue!G17</f>
        <v>15894471.12290212</v>
      </c>
      <c r="H9" s="21">
        <f>Revenue!H17</f>
        <v>3971513.0669483244</v>
      </c>
      <c r="I9" s="21">
        <f>Revenue!I17</f>
        <v>4024317.3493816028</v>
      </c>
      <c r="J9" s="21">
        <f>Revenue!J17</f>
        <v>2597894.0881877672</v>
      </c>
      <c r="K9" s="21">
        <f>Revenue!K17</f>
        <v>1707374.8138331736</v>
      </c>
      <c r="L9" s="21">
        <f>Revenue!L17</f>
        <v>5095.6950068912765</v>
      </c>
      <c r="M9" s="21">
        <f>Revenue!M17</f>
        <v>138459.77950924318</v>
      </c>
      <c r="N9" s="21">
        <f>Revenue!N17</f>
        <v>892201.51525310497</v>
      </c>
      <c r="O9" s="21">
        <f>Revenue!O17</f>
        <v>793628.66300959629</v>
      </c>
      <c r="P9" s="21">
        <f>Revenue!P17</f>
        <v>0</v>
      </c>
      <c r="Q9" s="21">
        <f>Revenue!Q17</f>
        <v>109287.3569614528</v>
      </c>
      <c r="R9" s="21">
        <f>Revenue!R17</f>
        <v>10114.070032977534</v>
      </c>
      <c r="T9" s="21">
        <f t="shared" ref="T9:T69" si="8">SUM(G9:R9)-F9</f>
        <v>0</v>
      </c>
    </row>
    <row r="10" spans="1:20" s="38" customFormat="1">
      <c r="A10" s="38" t="s">
        <v>492</v>
      </c>
      <c r="F10" s="39">
        <f>Revenue!F50</f>
        <v>73686618.340696141</v>
      </c>
      <c r="G10" s="39">
        <f>Revenue!G50</f>
        <v>40460197.38314499</v>
      </c>
      <c r="H10" s="39">
        <f>Revenue!H50</f>
        <v>12041626.554030109</v>
      </c>
      <c r="I10" s="39">
        <f>Revenue!I50</f>
        <v>6983991.171384762</v>
      </c>
      <c r="J10" s="39">
        <f>Revenue!J50</f>
        <v>4016414.1673113639</v>
      </c>
      <c r="K10" s="39">
        <f>Revenue!K50</f>
        <v>3433689.7545921579</v>
      </c>
      <c r="L10" s="39">
        <f>Revenue!L50</f>
        <v>17075.004184220314</v>
      </c>
      <c r="M10" s="39">
        <f>Revenue!M50</f>
        <v>337116.53878230212</v>
      </c>
      <c r="N10" s="39">
        <f>Revenue!N50</f>
        <v>1292185.1242209049</v>
      </c>
      <c r="O10" s="39">
        <f>Revenue!O50</f>
        <v>3908313.5084960028</v>
      </c>
      <c r="P10" s="39">
        <f>Revenue!P50</f>
        <v>879385.89843040775</v>
      </c>
      <c r="Q10" s="39">
        <f>Revenue!Q50</f>
        <v>290623.96164497186</v>
      </c>
      <c r="R10" s="39">
        <f>Revenue!R50</f>
        <v>25999.014473954703</v>
      </c>
      <c r="T10" s="21">
        <f t="shared" si="8"/>
        <v>-0.25999999046325684</v>
      </c>
    </row>
    <row r="11" spans="1:20">
      <c r="A11" t="s">
        <v>532</v>
      </c>
      <c r="F11" s="21">
        <f>SUM(F8:F10)</f>
        <v>2067334450.1216047</v>
      </c>
      <c r="G11" s="21">
        <f t="shared" ref="G11:R11" si="9">SUM(G8:G10)</f>
        <v>1122982122.5060472</v>
      </c>
      <c r="H11" s="21">
        <f t="shared" si="9"/>
        <v>282957410.62097842</v>
      </c>
      <c r="I11" s="21">
        <f t="shared" si="9"/>
        <v>263931128.52076635</v>
      </c>
      <c r="J11" s="21">
        <f t="shared" si="9"/>
        <v>158449043.25549912</v>
      </c>
      <c r="K11" s="21">
        <f t="shared" si="9"/>
        <v>106535739.56842533</v>
      </c>
      <c r="L11" s="21">
        <f t="shared" ref="L11:M11" si="10">SUM(L8:L10)</f>
        <v>270384.69919111161</v>
      </c>
      <c r="M11" s="21">
        <f t="shared" si="10"/>
        <v>10813402.318291545</v>
      </c>
      <c r="N11" s="21">
        <f t="shared" si="9"/>
        <v>50021008.639474012</v>
      </c>
      <c r="O11" s="21">
        <f t="shared" si="9"/>
        <v>45062034.1715056</v>
      </c>
      <c r="P11" s="21">
        <f t="shared" si="9"/>
        <v>8392664.898430407</v>
      </c>
      <c r="Q11" s="21">
        <f t="shared" si="9"/>
        <v>17567008.318606425</v>
      </c>
      <c r="R11" s="21">
        <f t="shared" si="9"/>
        <v>352502.08450693224</v>
      </c>
      <c r="T11" s="21">
        <f t="shared" si="8"/>
        <v>-0.5198822021484375</v>
      </c>
    </row>
    <row r="12" spans="1:20"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T12" s="21">
        <f t="shared" si="8"/>
        <v>0</v>
      </c>
    </row>
    <row r="13" spans="1:20">
      <c r="A13" t="s">
        <v>493</v>
      </c>
      <c r="F13" s="21">
        <f>Expenses!F111</f>
        <v>1168892372.6595435</v>
      </c>
      <c r="G13" s="21">
        <f>Expenses!G111</f>
        <v>648043770.61638129</v>
      </c>
      <c r="H13" s="21">
        <f>Expenses!H111</f>
        <v>151831046.00193822</v>
      </c>
      <c r="I13" s="21">
        <f>Expenses!I111</f>
        <v>143481782.00878882</v>
      </c>
      <c r="J13" s="21">
        <f>Expenses!J111</f>
        <v>90217718.609200567</v>
      </c>
      <c r="K13" s="21">
        <f>Expenses!K111</f>
        <v>60400511.090197973</v>
      </c>
      <c r="L13" s="21">
        <f>Expenses!L111</f>
        <v>235823.34831347561</v>
      </c>
      <c r="M13" s="21">
        <f>Expenses!M111</f>
        <v>5979513.6364147533</v>
      </c>
      <c r="N13" s="21">
        <f>Expenses!N111</f>
        <v>30411304.394214906</v>
      </c>
      <c r="O13" s="21">
        <f>Expenses!O111</f>
        <v>26626615.364357281</v>
      </c>
      <c r="P13" s="21">
        <f>Expenses!P111</f>
        <v>2733342.1997950887</v>
      </c>
      <c r="Q13" s="21">
        <f>Expenses!Q111</f>
        <v>8538761.5921104066</v>
      </c>
      <c r="R13" s="21">
        <f>Expenses!R111</f>
        <v>392183.45412645658</v>
      </c>
      <c r="T13" s="21">
        <f t="shared" si="8"/>
        <v>-0.3437044620513916</v>
      </c>
    </row>
    <row r="14" spans="1:20">
      <c r="A14" t="s">
        <v>494</v>
      </c>
      <c r="F14" s="21">
        <f>Expenses!F137</f>
        <v>416230649.70058089</v>
      </c>
      <c r="G14" s="21">
        <f>Expenses!G137</f>
        <v>239944002.3717609</v>
      </c>
      <c r="H14" s="21">
        <f>Expenses!H137</f>
        <v>52563808.455682732</v>
      </c>
      <c r="I14" s="21">
        <f>Expenses!I137</f>
        <v>48407504.291121058</v>
      </c>
      <c r="J14" s="21">
        <f>Expenses!J137</f>
        <v>27996179.98607067</v>
      </c>
      <c r="K14" s="21">
        <f>Expenses!K137</f>
        <v>19198137.262632135</v>
      </c>
      <c r="L14" s="21">
        <f>Expenses!L137</f>
        <v>97705.763233029458</v>
      </c>
      <c r="M14" s="21">
        <f>Expenses!M137</f>
        <v>2529936.4758854797</v>
      </c>
      <c r="N14" s="21">
        <f>Expenses!N137</f>
        <v>9635901.5199243817</v>
      </c>
      <c r="O14" s="21">
        <f>Expenses!O137</f>
        <v>7479323.4845715929</v>
      </c>
      <c r="P14" s="21">
        <f>Expenses!P137</f>
        <v>3735525.501462426</v>
      </c>
      <c r="Q14" s="21">
        <f>Expenses!Q137</f>
        <v>4503469.0650317911</v>
      </c>
      <c r="R14" s="21">
        <f>Expenses!R137</f>
        <v>139155.52320470611</v>
      </c>
      <c r="T14" s="21">
        <f t="shared" si="8"/>
        <v>0</v>
      </c>
    </row>
    <row r="15" spans="1:20" s="38" customFormat="1">
      <c r="A15" s="38" t="s">
        <v>495</v>
      </c>
      <c r="F15" s="39">
        <f>Expenses!F146</f>
        <v>86570816.032516733</v>
      </c>
      <c r="G15" s="39">
        <f>Expenses!G146</f>
        <v>47515898.534737267</v>
      </c>
      <c r="H15" s="39">
        <f>Expenses!H146</f>
        <v>11665350.765131826</v>
      </c>
      <c r="I15" s="39">
        <f>Expenses!I146</f>
        <v>10953636.156708857</v>
      </c>
      <c r="J15" s="39">
        <f>Expenses!J146</f>
        <v>6563563.8483467083</v>
      </c>
      <c r="K15" s="39">
        <f>Expenses!K146</f>
        <v>4390216.6095564524</v>
      </c>
      <c r="L15" s="39">
        <f>Expenses!L146</f>
        <v>11749.068870131438</v>
      </c>
      <c r="M15" s="39">
        <f>Expenses!M146</f>
        <v>457943.41875305149</v>
      </c>
      <c r="N15" s="39">
        <f>Expenses!N146</f>
        <v>2085795.3633309449</v>
      </c>
      <c r="O15" s="39">
        <f>Expenses!O146</f>
        <v>1750282.899143459</v>
      </c>
      <c r="P15" s="39">
        <f>Expenses!P146</f>
        <v>384869.77106612641</v>
      </c>
      <c r="Q15" s="39">
        <f>Expenses!Q146</f>
        <v>776218.09074357396</v>
      </c>
      <c r="R15" s="39">
        <f>Expenses!R146</f>
        <v>15291.506128333511</v>
      </c>
      <c r="T15" s="21">
        <f t="shared" si="8"/>
        <v>0</v>
      </c>
    </row>
    <row r="16" spans="1:20">
      <c r="A16" t="s">
        <v>496</v>
      </c>
      <c r="F16" s="21">
        <f>SUM(F13:F15)</f>
        <v>1671693838.3926411</v>
      </c>
      <c r="G16" s="21">
        <f t="shared" ref="G16:R16" si="11">SUM(G13:G15)</f>
        <v>935503671.52287948</v>
      </c>
      <c r="H16" s="21">
        <f t="shared" si="11"/>
        <v>216060205.22275278</v>
      </c>
      <c r="I16" s="21">
        <f t="shared" si="11"/>
        <v>202842922.45661876</v>
      </c>
      <c r="J16" s="21">
        <f t="shared" si="11"/>
        <v>124777462.44361794</v>
      </c>
      <c r="K16" s="21">
        <f t="shared" si="11"/>
        <v>83988864.962386563</v>
      </c>
      <c r="L16" s="21">
        <f t="shared" ref="L16:M16" si="12">SUM(L13:L15)</f>
        <v>345278.18041663652</v>
      </c>
      <c r="M16" s="21">
        <f t="shared" si="12"/>
        <v>8967393.5310532842</v>
      </c>
      <c r="N16" s="21">
        <f t="shared" si="11"/>
        <v>42133001.277470231</v>
      </c>
      <c r="O16" s="21">
        <f t="shared" si="11"/>
        <v>35856221.748072334</v>
      </c>
      <c r="P16" s="21">
        <f t="shared" si="11"/>
        <v>6853737.4723236412</v>
      </c>
      <c r="Q16" s="21">
        <f t="shared" si="11"/>
        <v>13818448.747885771</v>
      </c>
      <c r="R16" s="21">
        <f t="shared" si="11"/>
        <v>546630.48345949617</v>
      </c>
      <c r="T16" s="21">
        <f t="shared" si="8"/>
        <v>-0.3437042236328125</v>
      </c>
    </row>
    <row r="17" spans="1:21"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T17" s="21">
        <f t="shared" si="8"/>
        <v>0</v>
      </c>
    </row>
    <row r="18" spans="1:21">
      <c r="A18" t="s">
        <v>497</v>
      </c>
      <c r="F18" s="21">
        <f>F11-F16</f>
        <v>395640611.72896361</v>
      </c>
      <c r="G18" s="21">
        <f t="shared" ref="G18:R18" si="13">G11-G16</f>
        <v>187478450.98316777</v>
      </c>
      <c r="H18" s="21">
        <f t="shared" si="13"/>
        <v>66897205.398225635</v>
      </c>
      <c r="I18" s="21">
        <f t="shared" si="13"/>
        <v>61088206.064147592</v>
      </c>
      <c r="J18" s="21">
        <f t="shared" si="13"/>
        <v>33671580.811881185</v>
      </c>
      <c r="K18" s="21">
        <f t="shared" si="13"/>
        <v>22546874.606038764</v>
      </c>
      <c r="L18" s="21">
        <f t="shared" ref="L18:M18" si="14">L11-L16</f>
        <v>-74893.481225524913</v>
      </c>
      <c r="M18" s="21">
        <f t="shared" si="14"/>
        <v>1846008.7872382607</v>
      </c>
      <c r="N18" s="21">
        <f t="shared" si="13"/>
        <v>7888007.3620037809</v>
      </c>
      <c r="O18" s="21">
        <f t="shared" si="13"/>
        <v>9205812.4234332666</v>
      </c>
      <c r="P18" s="21">
        <f t="shared" si="13"/>
        <v>1538927.4261067659</v>
      </c>
      <c r="Q18" s="21">
        <f t="shared" si="13"/>
        <v>3748559.570720654</v>
      </c>
      <c r="R18" s="21">
        <f t="shared" si="13"/>
        <v>-194128.39895256393</v>
      </c>
      <c r="T18" s="21">
        <f t="shared" si="8"/>
        <v>-0.17617803812026978</v>
      </c>
    </row>
    <row r="19" spans="1:21"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T19" s="21">
        <f t="shared" si="8"/>
        <v>0</v>
      </c>
    </row>
    <row r="20" spans="1:21">
      <c r="A20" t="s">
        <v>498</v>
      </c>
      <c r="F20" s="21">
        <f>F35*0.0299</f>
        <v>152422658.3214879</v>
      </c>
      <c r="G20" s="21">
        <f t="shared" ref="G20:R20" si="15">G35*0.0299</f>
        <v>86637064.887311697</v>
      </c>
      <c r="H20" s="21">
        <f t="shared" si="15"/>
        <v>18685504.185608484</v>
      </c>
      <c r="I20" s="21">
        <f t="shared" si="15"/>
        <v>18226996.144804396</v>
      </c>
      <c r="J20" s="21">
        <f t="shared" si="15"/>
        <v>10588014.982600939</v>
      </c>
      <c r="K20" s="21">
        <f t="shared" si="15"/>
        <v>7294766.7996341754</v>
      </c>
      <c r="L20" s="21">
        <f t="shared" ref="L20:M20" si="16">L35*0.0299</f>
        <v>36771.798441299965</v>
      </c>
      <c r="M20" s="21">
        <f t="shared" si="16"/>
        <v>957308.0692156622</v>
      </c>
      <c r="N20" s="21">
        <f t="shared" si="15"/>
        <v>3503751.951117001</v>
      </c>
      <c r="O20" s="21">
        <f t="shared" si="15"/>
        <v>2888555.3379569617</v>
      </c>
      <c r="P20" s="21">
        <f t="shared" si="15"/>
        <v>1919834.8653604807</v>
      </c>
      <c r="Q20" s="21">
        <f t="shared" si="15"/>
        <v>1631378.6460306796</v>
      </c>
      <c r="R20" s="21">
        <f t="shared" si="15"/>
        <v>52710.608835098064</v>
      </c>
      <c r="T20" s="21">
        <f t="shared" si="8"/>
        <v>-4.4571042060852051E-2</v>
      </c>
    </row>
    <row r="21" spans="1:21">
      <c r="A21" t="s">
        <v>529</v>
      </c>
      <c r="F21" s="21">
        <f>F18-F20</f>
        <v>243217953.40747571</v>
      </c>
      <c r="G21" s="21">
        <f t="shared" ref="G21:R21" si="17">G18-G20</f>
        <v>100841386.09585607</v>
      </c>
      <c r="H21" s="21">
        <f t="shared" si="17"/>
        <v>48211701.212617151</v>
      </c>
      <c r="I21" s="21">
        <f t="shared" si="17"/>
        <v>42861209.919343196</v>
      </c>
      <c r="J21" s="21">
        <f t="shared" si="17"/>
        <v>23083565.829280246</v>
      </c>
      <c r="K21" s="21">
        <f t="shared" si="17"/>
        <v>15252107.806404589</v>
      </c>
      <c r="L21" s="21">
        <f t="shared" ref="L21:M21" si="18">L18-L20</f>
        <v>-111665.27966682488</v>
      </c>
      <c r="M21" s="21">
        <f t="shared" si="18"/>
        <v>888700.71802259854</v>
      </c>
      <c r="N21" s="21">
        <f t="shared" si="17"/>
        <v>4384255.4108867794</v>
      </c>
      <c r="O21" s="21">
        <f t="shared" si="17"/>
        <v>6317257.0854763053</v>
      </c>
      <c r="P21" s="21">
        <f t="shared" si="17"/>
        <v>-380907.43925371487</v>
      </c>
      <c r="Q21" s="21">
        <f t="shared" si="17"/>
        <v>2117180.9246899746</v>
      </c>
      <c r="R21" s="21">
        <f t="shared" si="17"/>
        <v>-246839.00778766201</v>
      </c>
      <c r="T21" s="21">
        <f t="shared" si="8"/>
        <v>-0.13160699605941772</v>
      </c>
    </row>
    <row r="22" spans="1:21">
      <c r="T22" s="21">
        <f t="shared" si="8"/>
        <v>0</v>
      </c>
    </row>
    <row r="23" spans="1:21">
      <c r="A23" t="s">
        <v>499</v>
      </c>
      <c r="C23" s="40"/>
      <c r="F23" s="21">
        <f>Expenses!F151</f>
        <v>90238128.597339079</v>
      </c>
      <c r="G23" s="21">
        <f>($F23/$F21)*G21</f>
        <v>37413923.762472071</v>
      </c>
      <c r="H23" s="21">
        <f t="shared" ref="H23:R23" si="19">($F23/$F21)*H21</f>
        <v>17887387.147904988</v>
      </c>
      <c r="I23" s="21">
        <f t="shared" si="19"/>
        <v>15902260.989999581</v>
      </c>
      <c r="J23" s="21">
        <f t="shared" si="19"/>
        <v>8564407.9830650687</v>
      </c>
      <c r="K23" s="21">
        <f t="shared" si="19"/>
        <v>5658799.6335492274</v>
      </c>
      <c r="L23" s="21">
        <f t="shared" ref="L23:M23" si="20">($F23/$F21)*L21</f>
        <v>-41429.77821029169</v>
      </c>
      <c r="M23" s="21">
        <f t="shared" si="20"/>
        <v>329723.56092116475</v>
      </c>
      <c r="N23" s="21">
        <f t="shared" si="19"/>
        <v>1626635.6904515447</v>
      </c>
      <c r="O23" s="21">
        <f t="shared" si="19"/>
        <v>2343813.2311993241</v>
      </c>
      <c r="P23" s="21">
        <f t="shared" si="19"/>
        <v>-141323.34396167711</v>
      </c>
      <c r="Q23" s="21">
        <f t="shared" si="19"/>
        <v>785511.2744326503</v>
      </c>
      <c r="R23" s="21">
        <f t="shared" si="19"/>
        <v>-91581.60331308005</v>
      </c>
      <c r="S23" s="21"/>
      <c r="T23" s="21">
        <f t="shared" si="8"/>
        <v>-4.882851243019104E-2</v>
      </c>
      <c r="U23" s="21"/>
    </row>
    <row r="24" spans="1:21" s="41" customFormat="1" ht="15.75" thickBot="1"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21">
        <f t="shared" si="8"/>
        <v>0</v>
      </c>
      <c r="U24" s="42"/>
    </row>
    <row r="25" spans="1:21" ht="15.75" thickTop="1">
      <c r="A25" t="s">
        <v>500</v>
      </c>
      <c r="F25" s="21">
        <f>F18-F23</f>
        <v>305402483.13162452</v>
      </c>
      <c r="G25" s="21">
        <f t="shared" ref="G25:R25" si="21">G18-G23</f>
        <v>150064527.2206957</v>
      </c>
      <c r="H25" s="21">
        <f t="shared" si="21"/>
        <v>49009818.250320643</v>
      </c>
      <c r="I25" s="21">
        <f t="shared" si="21"/>
        <v>45185945.074148014</v>
      </c>
      <c r="J25" s="21">
        <f t="shared" si="21"/>
        <v>25107172.828816116</v>
      </c>
      <c r="K25" s="21">
        <f t="shared" si="21"/>
        <v>16888074.972489536</v>
      </c>
      <c r="L25" s="21">
        <f t="shared" ref="L25:M25" si="22">L18-L23</f>
        <v>-33463.703015233223</v>
      </c>
      <c r="M25" s="21">
        <f t="shared" si="22"/>
        <v>1516285.226317096</v>
      </c>
      <c r="N25" s="21">
        <f t="shared" si="21"/>
        <v>6261371.6715522362</v>
      </c>
      <c r="O25" s="21">
        <f t="shared" si="21"/>
        <v>6861999.1922339424</v>
      </c>
      <c r="P25" s="21">
        <f t="shared" si="21"/>
        <v>1680250.7700684429</v>
      </c>
      <c r="Q25" s="21">
        <f t="shared" si="21"/>
        <v>2963048.2962880037</v>
      </c>
      <c r="R25" s="21">
        <f t="shared" si="21"/>
        <v>-102546.79563948388</v>
      </c>
      <c r="S25" s="21"/>
      <c r="T25" s="21">
        <f t="shared" si="8"/>
        <v>-0.12734943628311157</v>
      </c>
      <c r="U25" s="21"/>
    </row>
    <row r="26" spans="1:21">
      <c r="G26" s="21"/>
      <c r="T26" s="21">
        <f t="shared" si="8"/>
        <v>0</v>
      </c>
    </row>
    <row r="27" spans="1:21">
      <c r="A27" t="s">
        <v>501</v>
      </c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>
        <f t="shared" si="8"/>
        <v>0</v>
      </c>
      <c r="U27" s="21"/>
    </row>
    <row r="28" spans="1:21">
      <c r="B28" t="s">
        <v>502</v>
      </c>
      <c r="F28" s="21">
        <f>'Rate Base'!F74</f>
        <v>9523077020.3544521</v>
      </c>
      <c r="G28" s="21">
        <f>'Rate Base'!G74</f>
        <v>5456151849.9915409</v>
      </c>
      <c r="H28" s="21">
        <f>'Rate Base'!H74</f>
        <v>1199803819.7123251</v>
      </c>
      <c r="I28" s="21">
        <f>'Rate Base'!I74</f>
        <v>1111260040.9238169</v>
      </c>
      <c r="J28" s="21">
        <f>'Rate Base'!J74</f>
        <v>641154478.15282977</v>
      </c>
      <c r="K28" s="21">
        <f>'Rate Base'!K74</f>
        <v>440197575.01996076</v>
      </c>
      <c r="L28" s="21">
        <f>'Rate Base'!L74</f>
        <v>2263508.858781836</v>
      </c>
      <c r="M28" s="21">
        <f>'Rate Base'!M74</f>
        <v>58553967.206751816</v>
      </c>
      <c r="N28" s="21">
        <f>'Rate Base'!N74</f>
        <v>220653206.32332346</v>
      </c>
      <c r="O28" s="21">
        <f>'Rate Base'!O74</f>
        <v>170634144.39123753</v>
      </c>
      <c r="P28" s="21">
        <f>'Rate Base'!P74</f>
        <v>115831619.8885591</v>
      </c>
      <c r="Q28" s="21">
        <f>'Rate Base'!Q74</f>
        <v>103367281.91698907</v>
      </c>
      <c r="R28" s="21">
        <f>'Rate Base'!R74</f>
        <v>3205527.6368364263</v>
      </c>
      <c r="S28" s="21"/>
      <c r="T28" s="21">
        <f t="shared" si="8"/>
        <v>-0.33149909973144531</v>
      </c>
      <c r="U28" s="21"/>
    </row>
    <row r="29" spans="1:21">
      <c r="B29" s="38" t="s">
        <v>503</v>
      </c>
      <c r="C29" s="38"/>
      <c r="D29" s="38"/>
      <c r="E29" s="38"/>
      <c r="F29" s="39">
        <f>'Rate Base'!F125</f>
        <v>-3697506273.3020792</v>
      </c>
      <c r="G29" s="39">
        <f>'Rate Base'!G125</f>
        <v>-2138420612.0575037</v>
      </c>
      <c r="H29" s="39">
        <f>'Rate Base'!H125</f>
        <v>-461192322.29608715</v>
      </c>
      <c r="I29" s="39">
        <f>'Rate Base'!I125</f>
        <v>-426114689.23398578</v>
      </c>
      <c r="J29" s="39">
        <f>'Rate Base'!J125</f>
        <v>-246704175.62012124</v>
      </c>
      <c r="K29" s="39">
        <f>'Rate Base'!K125</f>
        <v>-168226898.64355031</v>
      </c>
      <c r="L29" s="39">
        <f>'Rate Base'!L125</f>
        <v>-860170.49173300166</v>
      </c>
      <c r="M29" s="39">
        <f>'Rate Base'!M125</f>
        <v>-22103080.90157339</v>
      </c>
      <c r="N29" s="39">
        <f>'Rate Base'!N125</f>
        <v>-89745916.028270259</v>
      </c>
      <c r="O29" s="39">
        <f>'Rate Base'!O125</f>
        <v>-64246724.218486302</v>
      </c>
      <c r="P29" s="39">
        <f>'Rate Base'!P125</f>
        <v>-38657576.669098116</v>
      </c>
      <c r="Q29" s="39">
        <f>'Rate Base'!Q125</f>
        <v>-40013879.688314453</v>
      </c>
      <c r="R29" s="39">
        <f>'Rate Base'!R125</f>
        <v>-1220228.612525692</v>
      </c>
      <c r="S29" s="21"/>
      <c r="T29" s="21">
        <f t="shared" si="8"/>
        <v>-1.1591696739196777</v>
      </c>
      <c r="U29" s="21"/>
    </row>
    <row r="30" spans="1:21">
      <c r="B30" t="s">
        <v>504</v>
      </c>
      <c r="F30" s="21">
        <f>F28+F29</f>
        <v>5825570747.0523729</v>
      </c>
      <c r="G30" s="21">
        <f t="shared" ref="G30:R30" si="23">G28+G29</f>
        <v>3317731237.9340372</v>
      </c>
      <c r="H30" s="21">
        <f t="shared" si="23"/>
        <v>738611497.41623795</v>
      </c>
      <c r="I30" s="21">
        <f t="shared" si="23"/>
        <v>685145351.68983114</v>
      </c>
      <c r="J30" s="21">
        <f t="shared" si="23"/>
        <v>394450302.53270853</v>
      </c>
      <c r="K30" s="21">
        <f t="shared" si="23"/>
        <v>271970676.37641048</v>
      </c>
      <c r="L30" s="21">
        <f t="shared" ref="L30:M30" si="24">L28+L29</f>
        <v>1403338.3670488345</v>
      </c>
      <c r="M30" s="21">
        <f t="shared" si="24"/>
        <v>36450886.305178426</v>
      </c>
      <c r="N30" s="21">
        <f t="shared" si="23"/>
        <v>130907290.2950532</v>
      </c>
      <c r="O30" s="21">
        <f t="shared" si="23"/>
        <v>106387420.17275122</v>
      </c>
      <c r="P30" s="21">
        <f t="shared" si="23"/>
        <v>77174043.219460994</v>
      </c>
      <c r="Q30" s="21">
        <f t="shared" si="23"/>
        <v>63353402.22867462</v>
      </c>
      <c r="R30" s="21">
        <f t="shared" si="23"/>
        <v>1985299.0243107344</v>
      </c>
      <c r="S30" s="21"/>
      <c r="T30" s="21">
        <f t="shared" si="8"/>
        <v>-1.4906682968139648</v>
      </c>
      <c r="U30" s="21"/>
    </row>
    <row r="31" spans="1:21"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>
        <f t="shared" si="8"/>
        <v>0</v>
      </c>
      <c r="U31" s="21"/>
    </row>
    <row r="32" spans="1:21">
      <c r="B32" t="s">
        <v>102</v>
      </c>
      <c r="F32" s="21">
        <f>'Rate Base'!F132</f>
        <v>227005241.70228952</v>
      </c>
      <c r="G32" s="21">
        <f>'Rate Base'!G132</f>
        <v>130060385.61565039</v>
      </c>
      <c r="H32" s="21">
        <f>'Rate Base'!H132</f>
        <v>28600184.112389978</v>
      </c>
      <c r="I32" s="21">
        <f>'Rate Base'!I132</f>
        <v>26489532.075988524</v>
      </c>
      <c r="J32" s="21">
        <f>'Rate Base'!J132</f>
        <v>15283445.358634476</v>
      </c>
      <c r="K32" s="21">
        <f>'Rate Base'!K132</f>
        <v>10493158.535215445</v>
      </c>
      <c r="L32" s="21">
        <f>'Rate Base'!L132</f>
        <v>53956.129358471335</v>
      </c>
      <c r="M32" s="21">
        <f>'Rate Base'!M132</f>
        <v>1395773.3882073122</v>
      </c>
      <c r="N32" s="21">
        <f>'Rate Base'!N132</f>
        <v>5259795.1616367875</v>
      </c>
      <c r="O32" s="21">
        <f>'Rate Base'!O132</f>
        <v>4067471.5859961491</v>
      </c>
      <c r="P32" s="21">
        <f>'Rate Base'!P132</f>
        <v>2761122.7772582592</v>
      </c>
      <c r="Q32" s="21">
        <f>'Rate Base'!Q132</f>
        <v>2464005.5694538788</v>
      </c>
      <c r="R32" s="21">
        <f>'Rate Base'!R132</f>
        <v>76411.392499865353</v>
      </c>
      <c r="S32" s="21"/>
      <c r="T32" s="21">
        <f t="shared" si="8"/>
        <v>0</v>
      </c>
      <c r="U32" s="21"/>
    </row>
    <row r="33" spans="1:21">
      <c r="B33" t="s">
        <v>505</v>
      </c>
      <c r="F33" s="21">
        <f>'Rate Base'!F155</f>
        <v>-954828218.80523431</v>
      </c>
      <c r="G33" s="21">
        <f>'Rate Base'!G155</f>
        <v>-550230924.97738981</v>
      </c>
      <c r="H33" s="21">
        <f>'Rate Base'!H155</f>
        <v>-142278431.17382902</v>
      </c>
      <c r="I33" s="21">
        <f>'Rate Base'!I155</f>
        <v>-102036350.49476963</v>
      </c>
      <c r="J33" s="21">
        <f>'Rate Base'!J155</f>
        <v>-55619534.426428705</v>
      </c>
      <c r="K33" s="21">
        <f>'Rate Base'!K155</f>
        <v>-38491701.144596621</v>
      </c>
      <c r="L33" s="21">
        <f>'Rate Base'!L155</f>
        <v>-227468.46158121989</v>
      </c>
      <c r="M33" s="21">
        <f>'Rate Base'!M155</f>
        <v>-5829667.4119254611</v>
      </c>
      <c r="N33" s="21">
        <f>'Rate Base'!N155</f>
        <v>-18984745.954449151</v>
      </c>
      <c r="O33" s="21">
        <f>'Rate Base'!O155</f>
        <v>-13847689.820387436</v>
      </c>
      <c r="P33" s="21">
        <f>'Rate Base'!P155</f>
        <v>-15726642.071619563</v>
      </c>
      <c r="Q33" s="21">
        <f>'Rate Base'!Q155</f>
        <v>-11256249.068005435</v>
      </c>
      <c r="R33" s="21">
        <f>'Rate Base'!R155</f>
        <v>-298813.80025213584</v>
      </c>
      <c r="S33" s="21"/>
      <c r="T33" s="21">
        <f t="shared" si="8"/>
        <v>0</v>
      </c>
      <c r="U33" s="21"/>
    </row>
    <row r="34" spans="1:21">
      <c r="T34" s="21">
        <f t="shared" si="8"/>
        <v>0</v>
      </c>
    </row>
    <row r="35" spans="1:21">
      <c r="A35" t="s">
        <v>125</v>
      </c>
      <c r="F35" s="21">
        <f>F30+F32+F33</f>
        <v>5097747769.9494286</v>
      </c>
      <c r="G35" s="21">
        <f t="shared" ref="G35:R35" si="25">G30+G32+G33</f>
        <v>2897560698.5722976</v>
      </c>
      <c r="H35" s="21">
        <f t="shared" si="25"/>
        <v>624933250.35479879</v>
      </c>
      <c r="I35" s="21">
        <f t="shared" si="25"/>
        <v>609598533.27104998</v>
      </c>
      <c r="J35" s="21">
        <f t="shared" si="25"/>
        <v>354114213.46491432</v>
      </c>
      <c r="K35" s="21">
        <f t="shared" si="25"/>
        <v>243972133.76702929</v>
      </c>
      <c r="L35" s="21">
        <f t="shared" ref="L35:M35" si="26">L30+L32+L33</f>
        <v>1229826.0348260859</v>
      </c>
      <c r="M35" s="21">
        <f t="shared" si="26"/>
        <v>32016992.281460274</v>
      </c>
      <c r="N35" s="21">
        <f t="shared" si="25"/>
        <v>117182339.50224084</v>
      </c>
      <c r="O35" s="21">
        <f t="shared" si="25"/>
        <v>96607201.938359931</v>
      </c>
      <c r="P35" s="21">
        <f t="shared" si="25"/>
        <v>64208523.925099693</v>
      </c>
      <c r="Q35" s="21">
        <f t="shared" si="25"/>
        <v>54561158.730123065</v>
      </c>
      <c r="R35" s="21">
        <f t="shared" si="25"/>
        <v>1762896.6165584638</v>
      </c>
      <c r="T35" s="21">
        <f t="shared" si="8"/>
        <v>-1.4906702041625977</v>
      </c>
    </row>
    <row r="36" spans="1:21">
      <c r="T36" s="21">
        <f t="shared" si="8"/>
        <v>0</v>
      </c>
    </row>
    <row r="37" spans="1:21">
      <c r="A37" t="s">
        <v>506</v>
      </c>
      <c r="F37" s="43">
        <f>F25/F35</f>
        <v>5.9909296597986487E-2</v>
      </c>
      <c r="G37" s="43">
        <f t="shared" ref="G37:R37" si="27">G25/G35</f>
        <v>5.1789951214701507E-2</v>
      </c>
      <c r="H37" s="43">
        <f t="shared" si="27"/>
        <v>7.8424084848255193E-2</v>
      </c>
      <c r="I37" s="43">
        <f t="shared" si="27"/>
        <v>7.4124103992974463E-2</v>
      </c>
      <c r="J37" s="43">
        <f t="shared" si="27"/>
        <v>7.0901341641017579E-2</v>
      </c>
      <c r="K37" s="43">
        <f t="shared" si="27"/>
        <v>6.922132750052544E-2</v>
      </c>
      <c r="L37" s="43">
        <f t="shared" ref="L37:M37" si="28">L25/L35</f>
        <v>-2.7210111078812414E-2</v>
      </c>
      <c r="M37" s="43">
        <f t="shared" si="28"/>
        <v>4.7358765401430747E-2</v>
      </c>
      <c r="N37" s="43">
        <f t="shared" si="27"/>
        <v>5.3432724573932083E-2</v>
      </c>
      <c r="O37" s="43">
        <f t="shared" si="27"/>
        <v>7.1029892746632184E-2</v>
      </c>
      <c r="P37" s="43">
        <f t="shared" si="27"/>
        <v>2.6168655925317381E-2</v>
      </c>
      <c r="Q37" s="43">
        <f t="shared" si="27"/>
        <v>5.4306916591419695E-2</v>
      </c>
      <c r="R37" s="43">
        <f t="shared" si="27"/>
        <v>-5.8169489167025738E-2</v>
      </c>
      <c r="S37" s="43"/>
      <c r="T37" s="21">
        <f t="shared" si="8"/>
        <v>0.4514688675923817</v>
      </c>
      <c r="U37" s="43"/>
    </row>
    <row r="38" spans="1:21">
      <c r="A38" t="s">
        <v>507</v>
      </c>
      <c r="F38" s="44">
        <f>F37/$F37</f>
        <v>1</v>
      </c>
      <c r="G38" s="44">
        <f t="shared" ref="G38:R38" si="29">G37/$F37</f>
        <v>0.86447269715468722</v>
      </c>
      <c r="H38" s="44">
        <f t="shared" si="29"/>
        <v>1.3090469977390951</v>
      </c>
      <c r="I38" s="44">
        <f t="shared" si="29"/>
        <v>1.2372721464312055</v>
      </c>
      <c r="J38" s="44">
        <f t="shared" si="29"/>
        <v>1.1834781188768042</v>
      </c>
      <c r="K38" s="44">
        <f t="shared" si="29"/>
        <v>1.1554354905053572</v>
      </c>
      <c r="L38" s="44">
        <f t="shared" ref="L38:M38" si="30">L37/$F37</f>
        <v>-0.45418845861940776</v>
      </c>
      <c r="M38" s="44">
        <f t="shared" si="30"/>
        <v>0.79050778578198899</v>
      </c>
      <c r="N38" s="44">
        <f t="shared" si="29"/>
        <v>0.89189370612186292</v>
      </c>
      <c r="O38" s="44">
        <f t="shared" si="29"/>
        <v>1.185623881102611</v>
      </c>
      <c r="P38" s="44">
        <f t="shared" si="29"/>
        <v>0.43680459313215991</v>
      </c>
      <c r="Q38" s="44">
        <f t="shared" si="29"/>
        <v>0.90648563203536114</v>
      </c>
      <c r="R38" s="44">
        <f t="shared" si="29"/>
        <v>-0.97095930799128727</v>
      </c>
      <c r="S38" s="43"/>
      <c r="T38" s="21">
        <f t="shared" si="8"/>
        <v>7.5358732822704404</v>
      </c>
      <c r="U38" s="43"/>
    </row>
    <row r="39" spans="1:21">
      <c r="A39" s="46"/>
      <c r="B39" s="46"/>
      <c r="C39" s="46"/>
      <c r="D39" s="46"/>
      <c r="E39" s="46"/>
      <c r="F39" s="46"/>
      <c r="G39" s="46"/>
      <c r="H39" s="46"/>
      <c r="I39" s="46"/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21">
        <f t="shared" si="8"/>
        <v>0</v>
      </c>
    </row>
    <row r="40" spans="1:21">
      <c r="A40" s="46"/>
      <c r="B40" s="46"/>
      <c r="C40" s="46"/>
      <c r="D40" s="46"/>
      <c r="E40" s="46"/>
      <c r="F40" s="46"/>
      <c r="G40" s="46"/>
      <c r="H40" s="46"/>
      <c r="I40" s="46"/>
      <c r="J40" s="46"/>
      <c r="K40" s="46"/>
      <c r="L40" s="46"/>
      <c r="M40" s="46"/>
      <c r="N40" s="46"/>
      <c r="O40" s="46"/>
      <c r="P40" s="46"/>
      <c r="Q40" s="46"/>
      <c r="R40" s="46"/>
      <c r="S40" s="46"/>
      <c r="T40" s="21">
        <f t="shared" si="8"/>
        <v>0</v>
      </c>
    </row>
    <row r="41" spans="1:21">
      <c r="A41" s="45" t="s">
        <v>513</v>
      </c>
      <c r="B41" s="45"/>
      <c r="C41" s="45"/>
      <c r="D41" s="45"/>
      <c r="E41" s="45"/>
      <c r="F41" s="58"/>
      <c r="G41" s="46"/>
      <c r="H41" s="46"/>
      <c r="I41" s="46"/>
      <c r="J41" s="46"/>
      <c r="K41" s="46"/>
      <c r="L41" s="46"/>
      <c r="M41" s="46"/>
      <c r="N41" s="46"/>
      <c r="O41" s="46"/>
      <c r="P41" s="46"/>
      <c r="Q41" s="46"/>
      <c r="R41" s="46"/>
      <c r="S41" s="46"/>
      <c r="T41" s="21">
        <f t="shared" si="8"/>
        <v>0</v>
      </c>
    </row>
    <row r="42" spans="1:21">
      <c r="A42" s="51" t="s">
        <v>509</v>
      </c>
      <c r="B42" s="51"/>
      <c r="F42" s="59">
        <v>7.7399999999999997E-2</v>
      </c>
      <c r="G42" s="59">
        <v>7.7399999999999997E-2</v>
      </c>
      <c r="H42" s="59">
        <v>7.7399999999999997E-2</v>
      </c>
      <c r="I42" s="59">
        <v>7.7399999999999997E-2</v>
      </c>
      <c r="J42" s="59">
        <v>7.7399999999999997E-2</v>
      </c>
      <c r="K42" s="59">
        <v>7.7399999999999997E-2</v>
      </c>
      <c r="L42" s="59">
        <v>7.7399999999999997E-2</v>
      </c>
      <c r="M42" s="59">
        <v>7.7399999999999997E-2</v>
      </c>
      <c r="N42" s="59">
        <v>7.7399999999999997E-2</v>
      </c>
      <c r="O42" s="59">
        <v>7.7399999999999997E-2</v>
      </c>
      <c r="P42" s="59">
        <v>7.7399999999999997E-2</v>
      </c>
      <c r="Q42" s="59">
        <v>7.7399999999999997E-2</v>
      </c>
      <c r="R42" s="59">
        <v>7.7399999999999997E-2</v>
      </c>
      <c r="S42" s="46"/>
      <c r="T42" s="21">
        <f t="shared" si="8"/>
        <v>0.85140000000000016</v>
      </c>
    </row>
    <row r="43" spans="1:21">
      <c r="A43" s="50" t="s">
        <v>508</v>
      </c>
      <c r="B43" s="50"/>
      <c r="F43" s="60">
        <f>F35*F42</f>
        <v>394565677.39408576</v>
      </c>
      <c r="G43" s="60">
        <f t="shared" ref="G43:R43" si="31">G35*G42</f>
        <v>224271198.06949583</v>
      </c>
      <c r="H43" s="60">
        <f t="shared" si="31"/>
        <v>48369833.577461421</v>
      </c>
      <c r="I43" s="60">
        <f t="shared" si="31"/>
        <v>47182926.475179262</v>
      </c>
      <c r="J43" s="60">
        <f t="shared" si="31"/>
        <v>27408440.122184366</v>
      </c>
      <c r="K43" s="60">
        <f t="shared" si="31"/>
        <v>18883443.153568067</v>
      </c>
      <c r="L43" s="60">
        <f t="shared" ref="L43:M43" si="32">L35*L42</f>
        <v>95188.535095539046</v>
      </c>
      <c r="M43" s="60">
        <f t="shared" si="32"/>
        <v>2478115.2025850252</v>
      </c>
      <c r="N43" s="60">
        <f t="shared" si="31"/>
        <v>9069913.0774734411</v>
      </c>
      <c r="O43" s="60">
        <f t="shared" si="31"/>
        <v>7477397.4300290579</v>
      </c>
      <c r="P43" s="60">
        <f t="shared" si="31"/>
        <v>4969739.7518027164</v>
      </c>
      <c r="Q43" s="60">
        <f t="shared" si="31"/>
        <v>4223033.6857115254</v>
      </c>
      <c r="R43" s="60">
        <f t="shared" si="31"/>
        <v>136448.19812162509</v>
      </c>
      <c r="S43" s="46"/>
      <c r="T43" s="21">
        <f t="shared" si="8"/>
        <v>-0.11537790298461914</v>
      </c>
    </row>
    <row r="44" spans="1:21">
      <c r="A44" s="50" t="s">
        <v>514</v>
      </c>
      <c r="B44" s="50"/>
      <c r="F44" s="60">
        <f>F43-F25</f>
        <v>89163194.262461245</v>
      </c>
      <c r="G44" s="60">
        <f t="shared" ref="G44:R44" si="33">G43-G25</f>
        <v>74206670.848800123</v>
      </c>
      <c r="H44" s="60">
        <f t="shared" si="33"/>
        <v>-639984.6728592217</v>
      </c>
      <c r="I44" s="60">
        <f t="shared" si="33"/>
        <v>1996981.4010312483</v>
      </c>
      <c r="J44" s="60">
        <f t="shared" si="33"/>
        <v>2301267.2933682501</v>
      </c>
      <c r="K44" s="60">
        <f t="shared" si="33"/>
        <v>1995368.1810785308</v>
      </c>
      <c r="L44" s="60">
        <f t="shared" ref="L44:M44" si="34">L43-L25</f>
        <v>128652.23811077228</v>
      </c>
      <c r="M44" s="60">
        <f t="shared" si="34"/>
        <v>961829.97626792919</v>
      </c>
      <c r="N44" s="60">
        <f t="shared" si="33"/>
        <v>2808541.4059212049</v>
      </c>
      <c r="O44" s="60">
        <f t="shared" si="33"/>
        <v>615398.23779511545</v>
      </c>
      <c r="P44" s="60">
        <f t="shared" si="33"/>
        <v>3289488.9817342735</v>
      </c>
      <c r="Q44" s="60">
        <f t="shared" si="33"/>
        <v>1259985.3894235217</v>
      </c>
      <c r="R44" s="60">
        <f t="shared" si="33"/>
        <v>238994.99376110896</v>
      </c>
      <c r="S44" s="46"/>
      <c r="T44" s="21">
        <f t="shared" si="8"/>
        <v>1.1971607804298401E-2</v>
      </c>
    </row>
    <row r="45" spans="1:21">
      <c r="A45" s="5"/>
      <c r="B45" s="5"/>
      <c r="C45" s="38"/>
      <c r="D45" s="38"/>
      <c r="E45" s="38"/>
      <c r="F45" s="65"/>
      <c r="G45" s="56"/>
      <c r="H45" s="56"/>
      <c r="I45" s="66"/>
      <c r="J45" s="47"/>
      <c r="K45" s="47"/>
      <c r="L45" s="47"/>
      <c r="M45" s="47"/>
      <c r="N45" s="47"/>
      <c r="O45" s="47"/>
      <c r="P45" s="47"/>
      <c r="Q45" s="47"/>
      <c r="R45" s="47"/>
      <c r="S45" s="46"/>
      <c r="T45" s="21">
        <f t="shared" si="8"/>
        <v>0</v>
      </c>
    </row>
    <row r="46" spans="1:21">
      <c r="A46" s="5" t="s">
        <v>522</v>
      </c>
      <c r="B46" s="5"/>
      <c r="C46" s="76"/>
      <c r="D46" s="76"/>
      <c r="E46" s="76"/>
      <c r="F46" s="77"/>
      <c r="G46" s="16"/>
      <c r="H46" s="16"/>
      <c r="I46" s="68"/>
      <c r="J46" s="78"/>
      <c r="K46" s="78"/>
      <c r="L46" s="78"/>
      <c r="M46" s="78"/>
      <c r="N46" s="78"/>
      <c r="O46" s="78"/>
      <c r="P46" s="78"/>
      <c r="Q46" s="78"/>
      <c r="R46" s="78"/>
      <c r="S46" s="46"/>
      <c r="T46" s="21">
        <f t="shared" si="8"/>
        <v>0</v>
      </c>
    </row>
    <row r="47" spans="1:21">
      <c r="A47" s="5" t="s">
        <v>523</v>
      </c>
      <c r="D47">
        <v>18</v>
      </c>
      <c r="F47" s="70">
        <v>1030837</v>
      </c>
      <c r="G47" s="18">
        <f t="shared" ref="G47:R47" si="35">INDEX(Alloc,($D47),(G$1))*$F47</f>
        <v>916569.29377686966</v>
      </c>
      <c r="H47" s="18">
        <f t="shared" si="35"/>
        <v>72935.291421053582</v>
      </c>
      <c r="I47" s="18">
        <f t="shared" si="35"/>
        <v>22661.796612450518</v>
      </c>
      <c r="J47" s="18">
        <f t="shared" si="35"/>
        <v>16058.998967511714</v>
      </c>
      <c r="K47" s="18">
        <f t="shared" si="35"/>
        <v>106.07585757000368</v>
      </c>
      <c r="L47" s="18">
        <f t="shared" si="35"/>
        <v>0</v>
      </c>
      <c r="M47" s="18">
        <f t="shared" si="35"/>
        <v>0</v>
      </c>
      <c r="N47" s="18">
        <f t="shared" si="35"/>
        <v>0</v>
      </c>
      <c r="O47" s="18">
        <f t="shared" si="35"/>
        <v>0</v>
      </c>
      <c r="P47" s="18">
        <f t="shared" si="35"/>
        <v>0</v>
      </c>
      <c r="Q47" s="18">
        <f t="shared" si="35"/>
        <v>2505.5433645445028</v>
      </c>
      <c r="R47" s="18">
        <f t="shared" si="35"/>
        <v>0</v>
      </c>
      <c r="T47" s="21">
        <f t="shared" si="8"/>
        <v>0</v>
      </c>
    </row>
    <row r="48" spans="1:21">
      <c r="A48" s="5" t="s">
        <v>524</v>
      </c>
      <c r="D48" t="s">
        <v>533</v>
      </c>
      <c r="F48" s="70">
        <v>288064</v>
      </c>
      <c r="G48" s="18">
        <f>G44/$F44*$F48</f>
        <v>239743.210280976</v>
      </c>
      <c r="H48" s="18">
        <f t="shared" ref="H48:R48" si="36">H44/$F44*$F48</f>
        <v>-2067.6305545968435</v>
      </c>
      <c r="I48" s="18">
        <f t="shared" si="36"/>
        <v>6451.7478884093334</v>
      </c>
      <c r="J48" s="18">
        <f t="shared" si="36"/>
        <v>7434.8195696699649</v>
      </c>
      <c r="K48" s="18">
        <f t="shared" si="36"/>
        <v>6446.5359778636921</v>
      </c>
      <c r="L48" s="18">
        <f t="shared" ref="L48:M48" si="37">L44/$F44*$F48</f>
        <v>415.6432329022586</v>
      </c>
      <c r="M48" s="18">
        <f t="shared" si="37"/>
        <v>3107.4323051736374</v>
      </c>
      <c r="N48" s="18">
        <f t="shared" si="36"/>
        <v>9073.6954664700843</v>
      </c>
      <c r="O48" s="18">
        <f t="shared" si="36"/>
        <v>1988.1979267183638</v>
      </c>
      <c r="P48" s="18">
        <f t="shared" si="36"/>
        <v>10627.516901704872</v>
      </c>
      <c r="Q48" s="18">
        <f t="shared" si="36"/>
        <v>4070.6979401219846</v>
      </c>
      <c r="R48" s="18">
        <f t="shared" si="36"/>
        <v>772.13310326394401</v>
      </c>
      <c r="T48" s="21">
        <f t="shared" si="8"/>
        <v>3.8677360862493515E-5</v>
      </c>
    </row>
    <row r="49" spans="1:20" ht="15.75" customHeight="1">
      <c r="A49" s="5" t="s">
        <v>525</v>
      </c>
      <c r="D49" t="s">
        <v>533</v>
      </c>
      <c r="F49" s="70">
        <v>5539041</v>
      </c>
      <c r="G49" s="18">
        <f>G44/$F44*$F49</f>
        <v>4609904.2963298</v>
      </c>
      <c r="H49" s="18">
        <f t="shared" ref="H49:R49" si="38">H44/$F44*$F49</f>
        <v>-39757.451173227666</v>
      </c>
      <c r="I49" s="18">
        <f t="shared" si="38"/>
        <v>124057.48748737336</v>
      </c>
      <c r="J49" s="18">
        <f t="shared" si="38"/>
        <v>142960.48941903291</v>
      </c>
      <c r="K49" s="18">
        <f t="shared" si="38"/>
        <v>123957.2702224578</v>
      </c>
      <c r="L49" s="18">
        <f t="shared" ref="L49:M49" si="39">L44/$F44*$F49</f>
        <v>7992.1993321559075</v>
      </c>
      <c r="M49" s="18">
        <f t="shared" si="39"/>
        <v>59751.287710652105</v>
      </c>
      <c r="N49" s="18">
        <f t="shared" si="38"/>
        <v>174473.62811837622</v>
      </c>
      <c r="O49" s="18">
        <f t="shared" si="38"/>
        <v>38230.080232892731</v>
      </c>
      <c r="P49" s="18">
        <f t="shared" si="38"/>
        <v>204351.29640196712</v>
      </c>
      <c r="Q49" s="18">
        <f t="shared" si="38"/>
        <v>78273.44891743231</v>
      </c>
      <c r="R49" s="18">
        <f t="shared" si="38"/>
        <v>14846.967744793586</v>
      </c>
      <c r="T49" s="21">
        <f t="shared" si="8"/>
        <v>7.4370764195919037E-4</v>
      </c>
    </row>
    <row r="50" spans="1:20" s="90" customFormat="1">
      <c r="A50" s="85" t="s">
        <v>530</v>
      </c>
      <c r="B50" s="86"/>
      <c r="C50" s="86"/>
      <c r="D50" s="86"/>
      <c r="E50" s="87"/>
      <c r="F50" s="88">
        <v>48010929</v>
      </c>
      <c r="G50" s="89">
        <f>($F50/$F44)*G44</f>
        <v>39957420.042185098</v>
      </c>
      <c r="H50" s="89">
        <f t="shared" ref="H50:R50" si="40">($F50/$F44)*H44</f>
        <v>-344606.97537692898</v>
      </c>
      <c r="I50" s="89">
        <f t="shared" si="40"/>
        <v>1075297.1901949581</v>
      </c>
      <c r="J50" s="89">
        <f t="shared" si="40"/>
        <v>1239143.3656660854</v>
      </c>
      <c r="K50" s="89">
        <f t="shared" si="40"/>
        <v>1074428.5336909827</v>
      </c>
      <c r="L50" s="89">
        <f t="shared" ref="L50:M50" si="41">($F50/$F44)*L44</f>
        <v>69274.250667215616</v>
      </c>
      <c r="M50" s="89">
        <f t="shared" si="41"/>
        <v>517908.21406353381</v>
      </c>
      <c r="N50" s="89">
        <f t="shared" si="40"/>
        <v>1512290.8409531112</v>
      </c>
      <c r="O50" s="89">
        <f t="shared" si="40"/>
        <v>331368.13172636135</v>
      </c>
      <c r="P50" s="89">
        <f t="shared" si="40"/>
        <v>1771262.4951887517</v>
      </c>
      <c r="Q50" s="89">
        <f t="shared" si="40"/>
        <v>678453.36377903121</v>
      </c>
      <c r="R50" s="89">
        <f t="shared" si="40"/>
        <v>128689.55370804711</v>
      </c>
      <c r="T50" s="21">
        <f t="shared" si="8"/>
        <v>6.4462423324584961E-3</v>
      </c>
    </row>
    <row r="51" spans="1:20">
      <c r="A51" s="5"/>
      <c r="B51" s="5"/>
      <c r="C51" s="76"/>
      <c r="D51" s="76"/>
      <c r="E51" s="76"/>
      <c r="F51" s="77"/>
      <c r="G51" s="80"/>
      <c r="H51" s="91"/>
      <c r="I51" s="80"/>
      <c r="J51" s="79"/>
      <c r="K51" s="78"/>
      <c r="L51" s="78"/>
      <c r="M51" s="78"/>
      <c r="N51" s="78"/>
      <c r="O51" s="78"/>
      <c r="P51" s="78"/>
      <c r="Q51" s="78"/>
      <c r="R51" s="78"/>
      <c r="S51" s="46"/>
      <c r="T51" s="21">
        <f t="shared" si="8"/>
        <v>0</v>
      </c>
    </row>
    <row r="52" spans="1:20" ht="15.75" thickBot="1">
      <c r="A52" s="52" t="s">
        <v>515</v>
      </c>
      <c r="B52" s="52"/>
      <c r="C52" s="57"/>
      <c r="D52" s="57"/>
      <c r="E52" s="57"/>
      <c r="F52" s="61">
        <f>SUM(F44,F47:F50)</f>
        <v>144032065.26246125</v>
      </c>
      <c r="G52" s="61">
        <f t="shared" ref="G52:R52" si="42">SUM(G44,G47:G50)</f>
        <v>119930307.69137286</v>
      </c>
      <c r="H52" s="61">
        <f t="shared" si="42"/>
        <v>-953481.43854292156</v>
      </c>
      <c r="I52" s="61">
        <f t="shared" si="42"/>
        <v>3225449.6232144395</v>
      </c>
      <c r="J52" s="61">
        <f t="shared" si="42"/>
        <v>3706864.96699055</v>
      </c>
      <c r="K52" s="61">
        <f t="shared" si="42"/>
        <v>3200306.5968274046</v>
      </c>
      <c r="L52" s="61">
        <f t="shared" ref="L52:M52" si="43">SUM(L44,L47:L50)</f>
        <v>206334.33134304607</v>
      </c>
      <c r="M52" s="61">
        <f t="shared" si="43"/>
        <v>1542596.9103472887</v>
      </c>
      <c r="N52" s="61">
        <f t="shared" si="42"/>
        <v>4504379.5704591628</v>
      </c>
      <c r="O52" s="61">
        <f t="shared" si="42"/>
        <v>986984.64768108795</v>
      </c>
      <c r="P52" s="61">
        <f t="shared" si="42"/>
        <v>5275730.2902266979</v>
      </c>
      <c r="Q52" s="61">
        <f t="shared" si="42"/>
        <v>2023288.4434246514</v>
      </c>
      <c r="R52" s="61">
        <f t="shared" si="42"/>
        <v>383303.64831721364</v>
      </c>
      <c r="S52" s="46"/>
      <c r="T52" s="21">
        <f t="shared" si="8"/>
        <v>1.920020580291748E-2</v>
      </c>
    </row>
    <row r="53" spans="1:20" ht="15.75" thickTop="1">
      <c r="A53" s="50"/>
      <c r="B53" s="50"/>
      <c r="F53" s="5"/>
      <c r="G53" s="5"/>
      <c r="H53" s="5"/>
      <c r="I53" s="46"/>
      <c r="J53" s="67"/>
      <c r="K53" s="67"/>
      <c r="L53" s="67"/>
      <c r="M53" s="67"/>
      <c r="N53" s="67"/>
      <c r="O53" s="67"/>
      <c r="P53" s="67"/>
      <c r="Q53" s="67"/>
      <c r="R53" s="67"/>
      <c r="S53" s="46"/>
      <c r="T53" s="21">
        <f t="shared" si="8"/>
        <v>0</v>
      </c>
    </row>
    <row r="54" spans="1:20">
      <c r="A54" s="50" t="s">
        <v>510</v>
      </c>
      <c r="B54" s="50"/>
      <c r="F54" s="60">
        <f>SUM(G54:R54)</f>
        <v>2211366514.8833847</v>
      </c>
      <c r="G54" s="60">
        <f t="shared" ref="G54:R54" si="44">G11+G52</f>
        <v>1242912430.1974201</v>
      </c>
      <c r="H54" s="60">
        <f t="shared" si="44"/>
        <v>282003929.18243551</v>
      </c>
      <c r="I54" s="60">
        <f t="shared" si="44"/>
        <v>267156578.1439808</v>
      </c>
      <c r="J54" s="60">
        <f t="shared" si="44"/>
        <v>162155908.22248968</v>
      </c>
      <c r="K54" s="60">
        <f t="shared" si="44"/>
        <v>109736046.16525273</v>
      </c>
      <c r="L54" s="60">
        <f t="shared" ref="L54:M54" si="45">L11+L52</f>
        <v>476719.03053415765</v>
      </c>
      <c r="M54" s="60">
        <f t="shared" si="45"/>
        <v>12355999.228638833</v>
      </c>
      <c r="N54" s="60">
        <f t="shared" si="44"/>
        <v>54525388.209933177</v>
      </c>
      <c r="O54" s="60">
        <f t="shared" si="44"/>
        <v>46049018.819186687</v>
      </c>
      <c r="P54" s="60">
        <f t="shared" si="44"/>
        <v>13668395.188657105</v>
      </c>
      <c r="Q54" s="60">
        <f t="shared" si="44"/>
        <v>19590296.762031078</v>
      </c>
      <c r="R54" s="60">
        <f t="shared" si="44"/>
        <v>735805.73282414582</v>
      </c>
      <c r="S54" s="68"/>
      <c r="T54" s="21">
        <f t="shared" si="8"/>
        <v>0</v>
      </c>
    </row>
    <row r="55" spans="1:20">
      <c r="A55" s="50" t="s">
        <v>511</v>
      </c>
      <c r="B55" s="50"/>
      <c r="F55" s="60">
        <f>SUM(G55:R55)</f>
        <v>103830975.60172237</v>
      </c>
      <c r="G55" s="60">
        <f t="shared" ref="G55:R55" si="46">SUM(G9:G10)</f>
        <v>56354668.506047107</v>
      </c>
      <c r="H55" s="60">
        <f t="shared" si="46"/>
        <v>16013139.620978434</v>
      </c>
      <c r="I55" s="60">
        <f t="shared" si="46"/>
        <v>11008308.520766364</v>
      </c>
      <c r="J55" s="60">
        <f t="shared" si="46"/>
        <v>6614308.255499131</v>
      </c>
      <c r="K55" s="60">
        <f t="shared" si="46"/>
        <v>5141064.5684253313</v>
      </c>
      <c r="L55" s="60">
        <f t="shared" ref="L55:M55" si="47">SUM(L9:L10)</f>
        <v>22170.699191111591</v>
      </c>
      <c r="M55" s="60">
        <f t="shared" si="47"/>
        <v>475576.31829154526</v>
      </c>
      <c r="N55" s="60">
        <f t="shared" si="46"/>
        <v>2184386.6394740101</v>
      </c>
      <c r="O55" s="60">
        <f t="shared" si="46"/>
        <v>4701942.1715055993</v>
      </c>
      <c r="P55" s="60">
        <f t="shared" si="46"/>
        <v>879385.89843040775</v>
      </c>
      <c r="Q55" s="60">
        <f t="shared" si="46"/>
        <v>399911.31860642467</v>
      </c>
      <c r="R55" s="60">
        <f t="shared" si="46"/>
        <v>36113.084506932239</v>
      </c>
      <c r="S55" s="46"/>
      <c r="T55" s="21">
        <f t="shared" si="8"/>
        <v>0</v>
      </c>
    </row>
    <row r="56" spans="1:20">
      <c r="A56" s="53" t="s">
        <v>512</v>
      </c>
      <c r="B56" s="53"/>
      <c r="C56" s="69"/>
      <c r="D56" s="69"/>
      <c r="E56" s="69"/>
      <c r="F56" s="62">
        <f>SUM(G56:R56)</f>
        <v>2107535539.2816615</v>
      </c>
      <c r="G56" s="62">
        <f>G54-G55</f>
        <v>1186557761.6913731</v>
      </c>
      <c r="H56" s="62">
        <f t="shared" ref="H56:R56" si="48">H54-H55</f>
        <v>265990789.56145707</v>
      </c>
      <c r="I56" s="62">
        <f t="shared" si="48"/>
        <v>256148269.62321442</v>
      </c>
      <c r="J56" s="62">
        <f t="shared" si="48"/>
        <v>155541599.96699056</v>
      </c>
      <c r="K56" s="62">
        <f t="shared" si="48"/>
        <v>104594981.5968274</v>
      </c>
      <c r="L56" s="62">
        <f t="shared" ref="L56:M56" si="49">L54-L55</f>
        <v>454548.33134304604</v>
      </c>
      <c r="M56" s="62">
        <f t="shared" si="49"/>
        <v>11880422.910347288</v>
      </c>
      <c r="N56" s="62">
        <f t="shared" si="48"/>
        <v>52341001.570459165</v>
      </c>
      <c r="O56" s="62">
        <f t="shared" si="48"/>
        <v>41347076.647681087</v>
      </c>
      <c r="P56" s="62">
        <f t="shared" si="48"/>
        <v>12789009.290226698</v>
      </c>
      <c r="Q56" s="62">
        <f t="shared" si="48"/>
        <v>19190385.443424653</v>
      </c>
      <c r="R56" s="62">
        <f t="shared" si="48"/>
        <v>699692.64831721364</v>
      </c>
      <c r="S56" s="46"/>
      <c r="T56" s="21">
        <f t="shared" si="8"/>
        <v>0</v>
      </c>
    </row>
    <row r="57" spans="1:20">
      <c r="A57" s="51" t="s">
        <v>516</v>
      </c>
      <c r="B57" s="51"/>
      <c r="F57" s="59">
        <f t="shared" ref="F57:R57" si="50">IF(F8=0,0,(F56/F8)-1)</f>
        <v>7.3354627027624852E-2</v>
      </c>
      <c r="G57" s="59">
        <f t="shared" si="50"/>
        <v>0.11243879692165981</v>
      </c>
      <c r="H57" s="59">
        <f t="shared" si="50"/>
        <v>-3.5718370541203415E-3</v>
      </c>
      <c r="I57" s="59">
        <f t="shared" si="50"/>
        <v>1.2752703070503468E-2</v>
      </c>
      <c r="J57" s="59">
        <f t="shared" si="50"/>
        <v>2.4413813920711513E-2</v>
      </c>
      <c r="K57" s="59">
        <f t="shared" si="50"/>
        <v>3.1562866559091018E-2</v>
      </c>
      <c r="L57" s="59">
        <f t="shared" ref="L57:M57" si="51">IF(L8=0,0,(L56/L8)-1)</f>
        <v>0.83127596083639932</v>
      </c>
      <c r="M57" s="59">
        <f t="shared" si="51"/>
        <v>0.14921869553108058</v>
      </c>
      <c r="N57" s="59">
        <f t="shared" si="50"/>
        <v>9.4161740150865203E-2</v>
      </c>
      <c r="O57" s="59">
        <f t="shared" si="50"/>
        <v>2.4454469719273453E-2</v>
      </c>
      <c r="P57" s="59">
        <f t="shared" si="50"/>
        <v>0.70218745906104352</v>
      </c>
      <c r="Q57" s="59">
        <f t="shared" si="50"/>
        <v>0.11785850825125843</v>
      </c>
      <c r="R57" s="59">
        <f t="shared" si="50"/>
        <v>1.2114948633397926</v>
      </c>
      <c r="S57" s="46"/>
      <c r="T57" s="21">
        <f t="shared" si="8"/>
        <v>3.2348934132799334</v>
      </c>
    </row>
    <row r="58" spans="1:20">
      <c r="A58" s="5"/>
      <c r="B58" s="5"/>
      <c r="F58" s="5"/>
      <c r="G58" s="5"/>
      <c r="H58" s="5"/>
      <c r="I58" s="46"/>
      <c r="J58" s="48"/>
      <c r="K58" s="48"/>
      <c r="L58" s="48"/>
      <c r="M58" s="48"/>
      <c r="N58" s="48"/>
      <c r="O58" s="48"/>
      <c r="P58" s="48"/>
      <c r="Q58" s="48"/>
      <c r="R58" s="48"/>
      <c r="S58" s="46"/>
      <c r="T58" s="21">
        <f t="shared" si="8"/>
        <v>0</v>
      </c>
    </row>
    <row r="59" spans="1:20">
      <c r="A59" s="5" t="s">
        <v>526</v>
      </c>
      <c r="B59" s="5"/>
      <c r="F59" s="5"/>
      <c r="G59" s="5"/>
      <c r="H59" s="5"/>
      <c r="I59" s="46"/>
      <c r="J59" s="48"/>
      <c r="K59" s="48"/>
      <c r="L59" s="48"/>
      <c r="M59" s="48"/>
      <c r="N59" s="48"/>
      <c r="O59" s="48"/>
      <c r="P59" s="48"/>
      <c r="Q59" s="48"/>
      <c r="R59" s="48"/>
      <c r="S59" s="46"/>
      <c r="T59" s="21">
        <f t="shared" si="8"/>
        <v>0</v>
      </c>
    </row>
    <row r="60" spans="1:20">
      <c r="A60" s="5" t="s">
        <v>527</v>
      </c>
      <c r="B60" s="5"/>
      <c r="F60" s="82">
        <f>SUM(G60:R60)</f>
        <v>144032066.19512072</v>
      </c>
      <c r="G60" s="82">
        <v>87074329.326721296</v>
      </c>
      <c r="H60" s="82">
        <v>16344024.036372812</v>
      </c>
      <c r="I60" s="83">
        <v>15485552.924843471</v>
      </c>
      <c r="J60" s="84">
        <v>9296296.9354939181</v>
      </c>
      <c r="K60" s="84">
        <v>6208051</v>
      </c>
      <c r="L60" s="84">
        <v>15179</v>
      </c>
      <c r="M60" s="84">
        <v>843931</v>
      </c>
      <c r="N60" s="84">
        <v>4036075.9298589071</v>
      </c>
      <c r="O60" s="84">
        <v>2471103.6062626243</v>
      </c>
      <c r="P60" s="84">
        <v>450939.70287600026</v>
      </c>
      <c r="Q60" s="84">
        <v>1401439.7326917185</v>
      </c>
      <c r="R60" s="84">
        <v>405143</v>
      </c>
      <c r="S60" s="46"/>
      <c r="T60" s="21">
        <f t="shared" si="8"/>
        <v>0</v>
      </c>
    </row>
    <row r="61" spans="1:20">
      <c r="A61" s="5" t="s">
        <v>517</v>
      </c>
      <c r="B61" s="5"/>
      <c r="F61" s="60">
        <f>SUM(G61:R61)</f>
        <v>2107535540.195121</v>
      </c>
      <c r="G61" s="60">
        <f>G8+G60</f>
        <v>1153701783.3267212</v>
      </c>
      <c r="H61" s="60">
        <f t="shared" ref="H61:R61" si="52">H8+H60</f>
        <v>283288295.03637284</v>
      </c>
      <c r="I61" s="60">
        <f t="shared" si="52"/>
        <v>268408372.92484346</v>
      </c>
      <c r="J61" s="60">
        <f t="shared" si="52"/>
        <v>161131031.93549392</v>
      </c>
      <c r="K61" s="60">
        <f t="shared" si="52"/>
        <v>107602726</v>
      </c>
      <c r="L61" s="60">
        <f t="shared" ref="L61:M61" si="53">L8+L60</f>
        <v>263393</v>
      </c>
      <c r="M61" s="60">
        <f t="shared" si="53"/>
        <v>11181757</v>
      </c>
      <c r="N61" s="60">
        <f t="shared" si="52"/>
        <v>51872697.929858908</v>
      </c>
      <c r="O61" s="60">
        <f t="shared" si="52"/>
        <v>42831195.606262624</v>
      </c>
      <c r="P61" s="60">
        <f t="shared" si="52"/>
        <v>7964218.7028760007</v>
      </c>
      <c r="Q61" s="60">
        <f t="shared" si="52"/>
        <v>18568536.73269172</v>
      </c>
      <c r="R61" s="60">
        <f t="shared" si="52"/>
        <v>721532</v>
      </c>
      <c r="S61" s="46"/>
      <c r="T61" s="21">
        <f t="shared" si="8"/>
        <v>0</v>
      </c>
    </row>
    <row r="62" spans="1:20" s="76" customFormat="1">
      <c r="A62" s="16" t="s">
        <v>492</v>
      </c>
      <c r="B62" s="16"/>
      <c r="F62" s="81">
        <f>SUM(G62:R62)</f>
        <v>103830975.60172237</v>
      </c>
      <c r="G62" s="81">
        <f>G9+G10</f>
        <v>56354668.506047107</v>
      </c>
      <c r="H62" s="81">
        <f t="shared" ref="H62:R62" si="54">H9+H10</f>
        <v>16013139.620978434</v>
      </c>
      <c r="I62" s="81">
        <f t="shared" si="54"/>
        <v>11008308.520766364</v>
      </c>
      <c r="J62" s="81">
        <f t="shared" si="54"/>
        <v>6614308.255499131</v>
      </c>
      <c r="K62" s="81">
        <f t="shared" si="54"/>
        <v>5141064.5684253313</v>
      </c>
      <c r="L62" s="81">
        <f t="shared" ref="L62:M62" si="55">L9+L10</f>
        <v>22170.699191111591</v>
      </c>
      <c r="M62" s="81">
        <f t="shared" si="55"/>
        <v>475576.31829154526</v>
      </c>
      <c r="N62" s="81">
        <f t="shared" si="54"/>
        <v>2184386.6394740101</v>
      </c>
      <c r="O62" s="81">
        <f t="shared" si="54"/>
        <v>4701942.1715055993</v>
      </c>
      <c r="P62" s="81">
        <f t="shared" si="54"/>
        <v>879385.89843040775</v>
      </c>
      <c r="Q62" s="81">
        <f t="shared" si="54"/>
        <v>399911.31860642467</v>
      </c>
      <c r="R62" s="81">
        <f t="shared" si="54"/>
        <v>36113.084506932239</v>
      </c>
      <c r="S62" s="68"/>
      <c r="T62" s="21">
        <f t="shared" si="8"/>
        <v>0</v>
      </c>
    </row>
    <row r="63" spans="1:20" s="76" customFormat="1">
      <c r="A63" s="16" t="s">
        <v>528</v>
      </c>
      <c r="B63" s="16"/>
      <c r="F63" s="81">
        <f>SUM(G63:R63)</f>
        <v>2211366515.7968431</v>
      </c>
      <c r="G63" s="81">
        <f>SUM(G61:G62)</f>
        <v>1210056451.8327682</v>
      </c>
      <c r="H63" s="81">
        <f t="shared" ref="H63:R63" si="56">SUM(H61:H62)</f>
        <v>299301434.65735126</v>
      </c>
      <c r="I63" s="81">
        <f t="shared" si="56"/>
        <v>279416681.44560981</v>
      </c>
      <c r="J63" s="81">
        <f t="shared" si="56"/>
        <v>167745340.19099304</v>
      </c>
      <c r="K63" s="81">
        <f t="shared" si="56"/>
        <v>112743790.56842533</v>
      </c>
      <c r="L63" s="81">
        <f t="shared" ref="L63:M63" si="57">SUM(L61:L62)</f>
        <v>285563.69919111161</v>
      </c>
      <c r="M63" s="81">
        <f t="shared" si="57"/>
        <v>11657333.318291545</v>
      </c>
      <c r="N63" s="81">
        <f t="shared" si="56"/>
        <v>54057084.56933292</v>
      </c>
      <c r="O63" s="81">
        <f t="shared" si="56"/>
        <v>47533137.777768224</v>
      </c>
      <c r="P63" s="81">
        <f t="shared" si="56"/>
        <v>8843604.6013064086</v>
      </c>
      <c r="Q63" s="81">
        <f t="shared" si="56"/>
        <v>18968448.051298145</v>
      </c>
      <c r="R63" s="81">
        <f t="shared" si="56"/>
        <v>757645.08450693218</v>
      </c>
      <c r="S63" s="68"/>
      <c r="T63" s="21">
        <f t="shared" si="8"/>
        <v>0</v>
      </c>
    </row>
    <row r="64" spans="1:20" s="76" customFormat="1" ht="15.75" thickBot="1">
      <c r="A64" s="75" t="s">
        <v>518</v>
      </c>
      <c r="B64" s="75"/>
      <c r="F64" s="81">
        <f>SUM(G64:R64)</f>
        <v>144032066.19512045</v>
      </c>
      <c r="G64" s="81">
        <f t="shared" ref="G64:R64" si="58">+G63-G11</f>
        <v>87074329.326720953</v>
      </c>
      <c r="H64" s="81">
        <f t="shared" si="58"/>
        <v>16344024.03637284</v>
      </c>
      <c r="I64" s="81">
        <f t="shared" si="58"/>
        <v>15485552.92484346</v>
      </c>
      <c r="J64" s="81">
        <f t="shared" si="58"/>
        <v>9296296.9354939163</v>
      </c>
      <c r="K64" s="81">
        <f t="shared" si="58"/>
        <v>6208051</v>
      </c>
      <c r="L64" s="81">
        <f t="shared" ref="L64:M64" si="59">+L63-L11</f>
        <v>15179</v>
      </c>
      <c r="M64" s="81">
        <f t="shared" si="59"/>
        <v>843931</v>
      </c>
      <c r="N64" s="81">
        <f t="shared" si="58"/>
        <v>4036075.9298589081</v>
      </c>
      <c r="O64" s="81">
        <f t="shared" si="58"/>
        <v>2471103.6062626243</v>
      </c>
      <c r="P64" s="81">
        <f t="shared" si="58"/>
        <v>450939.7028760016</v>
      </c>
      <c r="Q64" s="81">
        <f t="shared" si="58"/>
        <v>1401439.7326917201</v>
      </c>
      <c r="R64" s="81">
        <f t="shared" si="58"/>
        <v>405142.99999999994</v>
      </c>
      <c r="S64" s="68"/>
      <c r="T64" s="21">
        <f t="shared" si="8"/>
        <v>0</v>
      </c>
    </row>
    <row r="65" spans="1:20" ht="15.75" thickTop="1">
      <c r="A65" s="5"/>
      <c r="B65" s="5"/>
      <c r="C65" s="74"/>
      <c r="D65" s="74"/>
      <c r="E65" s="74"/>
      <c r="F65" s="60"/>
      <c r="G65" s="60"/>
      <c r="H65" s="60"/>
      <c r="I65" s="46"/>
      <c r="J65" s="46"/>
      <c r="K65" s="46"/>
      <c r="L65" s="46"/>
      <c r="M65" s="46"/>
      <c r="N65" s="46"/>
      <c r="O65" s="46"/>
      <c r="P65" s="46"/>
      <c r="Q65" s="46"/>
      <c r="R65" s="46"/>
      <c r="S65" s="46"/>
      <c r="T65" s="21">
        <f t="shared" si="8"/>
        <v>0</v>
      </c>
    </row>
    <row r="66" spans="1:20">
      <c r="A66" s="73" t="s">
        <v>519</v>
      </c>
      <c r="B66" s="71"/>
      <c r="F66" s="63">
        <f t="shared" ref="F66:R66" si="60">F8/F56</f>
        <v>0.93165853560368828</v>
      </c>
      <c r="G66" s="63">
        <f t="shared" si="60"/>
        <v>0.89892585800423319</v>
      </c>
      <c r="H66" s="63">
        <f t="shared" si="60"/>
        <v>1.0035846408069804</v>
      </c>
      <c r="I66" s="63">
        <f t="shared" si="60"/>
        <v>0.98740788049062778</v>
      </c>
      <c r="J66" s="63">
        <f t="shared" si="60"/>
        <v>0.97616801570912703</v>
      </c>
      <c r="K66" s="63">
        <f t="shared" si="60"/>
        <v>0.96940286667707132</v>
      </c>
      <c r="L66" s="63">
        <f t="shared" ref="L66:M66" si="61">L8/L56</f>
        <v>0.54606734396451617</v>
      </c>
      <c r="M66" s="63">
        <f t="shared" si="61"/>
        <v>0.87015639746260554</v>
      </c>
      <c r="N66" s="63">
        <f t="shared" si="60"/>
        <v>0.91394166264862997</v>
      </c>
      <c r="O66" s="63">
        <f t="shared" si="60"/>
        <v>0.9761292761737137</v>
      </c>
      <c r="P66" s="63">
        <f t="shared" si="60"/>
        <v>0.58747936055857064</v>
      </c>
      <c r="Q66" s="63">
        <f t="shared" si="60"/>
        <v>0.89456759743625114</v>
      </c>
      <c r="R66" s="63">
        <f t="shared" si="60"/>
        <v>0.45218282736130944</v>
      </c>
      <c r="S66" s="46"/>
      <c r="T66" s="21">
        <f t="shared" si="8"/>
        <v>9.1443551916899484</v>
      </c>
    </row>
    <row r="67" spans="1:20">
      <c r="A67" s="73" t="s">
        <v>520</v>
      </c>
      <c r="B67" s="73"/>
      <c r="C67" s="69"/>
      <c r="D67" s="69"/>
      <c r="E67" s="69"/>
      <c r="F67" s="63">
        <f>+F66/$F$66</f>
        <v>1</v>
      </c>
      <c r="G67" s="63">
        <f t="shared" ref="G67" si="62">+G66/$F$66</f>
        <v>0.9648662290436214</v>
      </c>
      <c r="H67" s="63">
        <f t="shared" ref="H67" si="63">+H66/$F$66</f>
        <v>1.0772022178240293</v>
      </c>
      <c r="I67" s="63">
        <f t="shared" ref="I67" si="64">+I66/$F$66</f>
        <v>1.0598388172881554</v>
      </c>
      <c r="J67" s="63">
        <f t="shared" ref="J67" si="65">+J66/$F$66</f>
        <v>1.0477744564177667</v>
      </c>
      <c r="K67" s="63">
        <f t="shared" ref="K67:M67" si="66">+K66/$F$66</f>
        <v>1.0405130524016784</v>
      </c>
      <c r="L67" s="63">
        <f t="shared" si="66"/>
        <v>0.58612391031299904</v>
      </c>
      <c r="M67" s="63">
        <f t="shared" si="66"/>
        <v>0.93398639545417672</v>
      </c>
      <c r="N67" s="63">
        <f t="shared" ref="N67" si="67">+N66/$F$66</f>
        <v>0.98098351243722759</v>
      </c>
      <c r="O67" s="63">
        <f t="shared" ref="O67" si="68">+O66/$F$66</f>
        <v>1.0477328751581818</v>
      </c>
      <c r="P67" s="63">
        <f t="shared" ref="P67" si="69">+P66/$F$66</f>
        <v>0.63057368993877216</v>
      </c>
      <c r="Q67" s="63">
        <f t="shared" ref="Q67" si="70">+Q66/$F$66</f>
        <v>0.96018826989718586</v>
      </c>
      <c r="R67" s="63">
        <f t="shared" ref="R67" si="71">+R66/$F$66</f>
        <v>0.48535253001069517</v>
      </c>
      <c r="S67" s="46"/>
      <c r="T67" s="21">
        <f t="shared" si="8"/>
        <v>9.8151359561844913</v>
      </c>
    </row>
    <row r="68" spans="1:20" ht="15.75" thickBot="1">
      <c r="A68" s="54" t="s">
        <v>521</v>
      </c>
      <c r="B68" s="55"/>
      <c r="C68" s="41"/>
      <c r="D68" s="41"/>
      <c r="E68" s="41"/>
      <c r="F68" s="64">
        <f>+F63/F54</f>
        <v>1.0000000004130742</v>
      </c>
      <c r="G68" s="64">
        <f t="shared" ref="G68:R68" si="72">G63/G54</f>
        <v>0.97356533126035827</v>
      </c>
      <c r="H68" s="64">
        <f t="shared" si="72"/>
        <v>1.0613378172604309</v>
      </c>
      <c r="I68" s="64">
        <f t="shared" si="72"/>
        <v>1.0458910777597308</v>
      </c>
      <c r="J68" s="64">
        <f t="shared" si="72"/>
        <v>1.0344694931549101</v>
      </c>
      <c r="K68" s="64">
        <f t="shared" si="72"/>
        <v>1.0274089007967646</v>
      </c>
      <c r="L68" s="64">
        <f t="shared" ref="L68:M68" si="73">L63/L54</f>
        <v>0.59901887883758509</v>
      </c>
      <c r="M68" s="64">
        <f t="shared" si="73"/>
        <v>0.94345532907383844</v>
      </c>
      <c r="N68" s="64">
        <f t="shared" si="72"/>
        <v>0.99141127361079584</v>
      </c>
      <c r="O68" s="64">
        <f t="shared" si="72"/>
        <v>1.032229111426</v>
      </c>
      <c r="P68" s="64">
        <f t="shared" si="72"/>
        <v>0.64701118743225894</v>
      </c>
      <c r="Q68" s="64">
        <f t="shared" si="72"/>
        <v>0.96825731032629536</v>
      </c>
      <c r="R68" s="64">
        <f t="shared" si="72"/>
        <v>1.0296808664414223</v>
      </c>
      <c r="S68" s="46"/>
      <c r="T68" s="21">
        <f t="shared" si="8"/>
        <v>10.353736576967318</v>
      </c>
    </row>
    <row r="69" spans="1:20" ht="15.75" thickTop="1">
      <c r="A69" s="72"/>
      <c r="F69" s="46"/>
      <c r="G69" s="46"/>
      <c r="H69" s="49"/>
      <c r="I69" s="49"/>
      <c r="J69" s="49"/>
      <c r="K69" s="49"/>
      <c r="L69" s="49"/>
      <c r="M69" s="49"/>
      <c r="N69" s="49"/>
      <c r="O69" s="49"/>
      <c r="P69" s="49"/>
      <c r="Q69" s="49"/>
      <c r="R69" s="49"/>
      <c r="S69" s="46"/>
      <c r="T69" s="21">
        <f t="shared" si="8"/>
        <v>0</v>
      </c>
    </row>
    <row r="70" spans="1:20">
      <c r="A70" s="46"/>
      <c r="B70" s="46"/>
      <c r="C70" s="46"/>
      <c r="D70" s="46"/>
      <c r="E70" s="46"/>
      <c r="F70" s="46"/>
      <c r="G70" s="49"/>
      <c r="H70" s="49"/>
      <c r="I70" s="49"/>
      <c r="J70" s="49"/>
      <c r="K70" s="49"/>
      <c r="L70" s="49"/>
      <c r="M70" s="49"/>
      <c r="N70" s="49"/>
      <c r="O70" s="49"/>
      <c r="P70" s="49"/>
      <c r="Q70" s="49"/>
      <c r="R70" s="49"/>
      <c r="S70" s="46"/>
    </row>
    <row r="71" spans="1:20">
      <c r="A71" s="46"/>
      <c r="B71" s="46"/>
      <c r="C71" s="46"/>
      <c r="D71" s="46"/>
      <c r="E71" s="46"/>
      <c r="F71" s="46"/>
      <c r="G71" s="46"/>
      <c r="H71" s="46"/>
      <c r="I71" s="46"/>
      <c r="J71" s="46"/>
      <c r="K71" s="46"/>
      <c r="L71" s="46"/>
      <c r="M71" s="46"/>
      <c r="N71" s="46"/>
      <c r="O71" s="46"/>
      <c r="P71" s="46"/>
      <c r="Q71" s="46"/>
      <c r="R71" s="46"/>
      <c r="S71" s="46"/>
    </row>
  </sheetData>
  <conditionalFormatting sqref="F67:G67">
    <cfRule type="cellIs" dxfId="1" priority="1" stopIfTrue="1" operator="lessThan">
      <formula>0.95</formula>
    </cfRule>
    <cfRule type="cellIs" dxfId="0" priority="2" stopIfTrue="1" operator="greaterThan">
      <formula>1.05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186"/>
  <sheetViews>
    <sheetView zoomScale="85" zoomScaleNormal="85" workbookViewId="0">
      <pane xSplit="5" ySplit="8" topLeftCell="F163" activePane="bottomRight" state="frozen"/>
      <selection pane="topRight" activeCell="F1" sqref="F1"/>
      <selection pane="bottomLeft" activeCell="A9" sqref="A9"/>
      <selection pane="bottomRight" activeCell="E178" sqref="E178"/>
    </sheetView>
  </sheetViews>
  <sheetFormatPr defaultRowHeight="15"/>
  <cols>
    <col min="1" max="1" width="12.7109375" customWidth="1"/>
    <col min="2" max="2" width="46.28515625" bestFit="1" customWidth="1"/>
    <col min="3" max="3" width="16" bestFit="1" customWidth="1"/>
    <col min="4" max="4" width="16" style="26" customWidth="1"/>
    <col min="5" max="5" width="16" customWidth="1"/>
    <col min="6" max="6" width="17.42578125" style="2" bestFit="1" customWidth="1"/>
    <col min="7" max="7" width="17" bestFit="1" customWidth="1"/>
    <col min="8" max="9" width="14.28515625" bestFit="1" customWidth="1"/>
    <col min="10" max="10" width="13.42578125" bestFit="1" customWidth="1"/>
    <col min="11" max="11" width="13.7109375" bestFit="1" customWidth="1"/>
    <col min="12" max="13" width="13.7109375" customWidth="1"/>
    <col min="14" max="17" width="12.5703125" bestFit="1" customWidth="1"/>
    <col min="18" max="18" width="11.28515625" bestFit="1" customWidth="1"/>
    <col min="19" max="19" width="5.140625" bestFit="1" customWidth="1"/>
    <col min="20" max="20" width="3.140625" bestFit="1" customWidth="1"/>
    <col min="21" max="21" width="13.85546875" bestFit="1" customWidth="1"/>
    <col min="22" max="31" width="3.140625" bestFit="1" customWidth="1"/>
  </cols>
  <sheetData>
    <row r="1" spans="1:47">
      <c r="C1">
        <v>2</v>
      </c>
      <c r="D1" s="26">
        <f>C1+1</f>
        <v>3</v>
      </c>
      <c r="F1">
        <f>D1+1</f>
        <v>4</v>
      </c>
      <c r="G1">
        <f t="shared" ref="G1:K1" si="0">F1+1</f>
        <v>5</v>
      </c>
      <c r="H1">
        <f t="shared" si="0"/>
        <v>6</v>
      </c>
      <c r="I1">
        <f t="shared" si="0"/>
        <v>7</v>
      </c>
      <c r="J1">
        <f t="shared" si="0"/>
        <v>8</v>
      </c>
      <c r="K1">
        <f t="shared" si="0"/>
        <v>9</v>
      </c>
      <c r="L1">
        <f t="shared" ref="L1" si="1">K1+1</f>
        <v>10</v>
      </c>
      <c r="M1">
        <f t="shared" ref="M1" si="2">L1+1</f>
        <v>11</v>
      </c>
      <c r="N1">
        <f t="shared" ref="N1" si="3">M1+1</f>
        <v>12</v>
      </c>
      <c r="O1">
        <f t="shared" ref="O1" si="4">N1+1</f>
        <v>13</v>
      </c>
      <c r="P1">
        <f t="shared" ref="P1" si="5">O1+1</f>
        <v>14</v>
      </c>
      <c r="Q1">
        <f t="shared" ref="Q1" si="6">P1+1</f>
        <v>15</v>
      </c>
      <c r="R1">
        <f t="shared" ref="R1" si="7">Q1+1</f>
        <v>16</v>
      </c>
      <c r="S1">
        <f t="shared" ref="S1" si="8">R1+1</f>
        <v>17</v>
      </c>
      <c r="T1">
        <f t="shared" ref="T1" si="9">S1+1</f>
        <v>18</v>
      </c>
      <c r="U1">
        <f t="shared" ref="U1" si="10">T1+1</f>
        <v>19</v>
      </c>
      <c r="V1">
        <f t="shared" ref="V1" si="11">U1+1</f>
        <v>20</v>
      </c>
      <c r="W1">
        <f t="shared" ref="W1" si="12">V1+1</f>
        <v>21</v>
      </c>
      <c r="X1">
        <f t="shared" ref="X1" si="13">W1+1</f>
        <v>22</v>
      </c>
      <c r="Y1">
        <f t="shared" ref="Y1" si="14">X1+1</f>
        <v>23</v>
      </c>
      <c r="Z1">
        <f t="shared" ref="Z1" si="15">Y1+1</f>
        <v>24</v>
      </c>
      <c r="AA1">
        <f t="shared" ref="AA1" si="16">Z1+1</f>
        <v>25</v>
      </c>
      <c r="AB1">
        <f t="shared" ref="AB1" si="17">AA1+1</f>
        <v>26</v>
      </c>
      <c r="AC1">
        <f t="shared" ref="AC1" si="18">AB1+1</f>
        <v>27</v>
      </c>
      <c r="AD1">
        <f t="shared" ref="AD1" si="19">AC1+1</f>
        <v>28</v>
      </c>
      <c r="AE1">
        <f t="shared" ref="AE1" si="20">AD1+1</f>
        <v>29</v>
      </c>
      <c r="AF1">
        <f t="shared" ref="AF1" si="21">AE1+1</f>
        <v>30</v>
      </c>
      <c r="AG1">
        <f t="shared" ref="AG1" si="22">AF1+1</f>
        <v>31</v>
      </c>
      <c r="AH1">
        <f t="shared" ref="AH1" si="23">AG1+1</f>
        <v>32</v>
      </c>
      <c r="AI1">
        <f t="shared" ref="AI1" si="24">AH1+1</f>
        <v>33</v>
      </c>
      <c r="AJ1">
        <f t="shared" ref="AJ1" si="25">AI1+1</f>
        <v>34</v>
      </c>
      <c r="AK1">
        <f t="shared" ref="AK1" si="26">AJ1+1</f>
        <v>35</v>
      </c>
      <c r="AL1">
        <f t="shared" ref="AL1" si="27">AK1+1</f>
        <v>36</v>
      </c>
      <c r="AM1">
        <f t="shared" ref="AM1" si="28">AL1+1</f>
        <v>37</v>
      </c>
      <c r="AN1">
        <f t="shared" ref="AN1" si="29">AM1+1</f>
        <v>38</v>
      </c>
      <c r="AO1">
        <f t="shared" ref="AO1" si="30">AN1+1</f>
        <v>39</v>
      </c>
      <c r="AP1">
        <f t="shared" ref="AP1" si="31">AO1+1</f>
        <v>40</v>
      </c>
      <c r="AQ1">
        <f t="shared" ref="AQ1" si="32">AP1+1</f>
        <v>41</v>
      </c>
      <c r="AR1">
        <f t="shared" ref="AR1" si="33">AQ1+1</f>
        <v>42</v>
      </c>
      <c r="AS1">
        <f t="shared" ref="AS1" si="34">AR1+1</f>
        <v>43</v>
      </c>
      <c r="AT1">
        <f t="shared" ref="AT1" si="35">AS1+1</f>
        <v>44</v>
      </c>
      <c r="AU1">
        <f t="shared" ref="AU1" si="36">AT1+1</f>
        <v>45</v>
      </c>
    </row>
    <row r="7" spans="1:47" ht="51.75">
      <c r="C7" t="s">
        <v>435</v>
      </c>
      <c r="D7" s="26" t="s">
        <v>432</v>
      </c>
      <c r="G7" s="4" t="s">
        <v>293</v>
      </c>
      <c r="H7" s="4" t="s">
        <v>294</v>
      </c>
      <c r="I7" s="4" t="s">
        <v>295</v>
      </c>
      <c r="J7" s="4" t="s">
        <v>296</v>
      </c>
      <c r="K7" s="4" t="s">
        <v>534</v>
      </c>
      <c r="L7" s="4">
        <v>35</v>
      </c>
      <c r="M7" s="4">
        <v>43</v>
      </c>
      <c r="N7" s="4" t="s">
        <v>297</v>
      </c>
      <c r="O7" s="4" t="s">
        <v>298</v>
      </c>
      <c r="P7" s="4" t="s">
        <v>301</v>
      </c>
      <c r="Q7" s="4" t="s">
        <v>299</v>
      </c>
      <c r="R7" s="4" t="s">
        <v>300</v>
      </c>
      <c r="U7" s="4" t="s">
        <v>486</v>
      </c>
    </row>
    <row r="8" spans="1:47">
      <c r="B8" s="1" t="s">
        <v>0</v>
      </c>
      <c r="C8" s="1" t="s">
        <v>292</v>
      </c>
      <c r="D8" s="27" t="s">
        <v>433</v>
      </c>
      <c r="E8" s="1"/>
      <c r="F8" s="3" t="s">
        <v>1</v>
      </c>
    </row>
    <row r="9" spans="1:47">
      <c r="A9" s="1" t="s">
        <v>2</v>
      </c>
    </row>
    <row r="10" spans="1:47"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</row>
    <row r="11" spans="1:47">
      <c r="A11" s="1" t="s">
        <v>3</v>
      </c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</row>
    <row r="12" spans="1:47"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</row>
    <row r="13" spans="1:47">
      <c r="B13" t="s">
        <v>4</v>
      </c>
      <c r="F13" s="33"/>
      <c r="G13" s="34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</row>
    <row r="14" spans="1:47">
      <c r="A14">
        <v>300</v>
      </c>
      <c r="B14" t="s">
        <v>5</v>
      </c>
      <c r="D14" s="26">
        <v>73</v>
      </c>
      <c r="F14" s="2">
        <v>70587020.038332</v>
      </c>
      <c r="G14" s="18">
        <f>INDEX(Alloc,($D14),(G$1))*$F14</f>
        <v>37219016.887933493</v>
      </c>
      <c r="H14" s="18">
        <f t="shared" ref="G14:R16" si="37">INDEX(Alloc,($D14),(H$1))*$F14</f>
        <v>9299825.7549074739</v>
      </c>
      <c r="I14" s="18">
        <f t="shared" si="37"/>
        <v>9423474.0011713952</v>
      </c>
      <c r="J14" s="18">
        <f t="shared" si="37"/>
        <v>6083314.3294716058</v>
      </c>
      <c r="K14" s="18">
        <f t="shared" si="37"/>
        <v>3998045.0773555776</v>
      </c>
      <c r="L14" s="18">
        <f t="shared" si="37"/>
        <v>11932.247197830387</v>
      </c>
      <c r="M14" s="18">
        <f t="shared" si="37"/>
        <v>324221.97832230473</v>
      </c>
      <c r="N14" s="18">
        <f t="shared" si="37"/>
        <v>2089208.4427897616</v>
      </c>
      <c r="O14" s="18">
        <f t="shared" si="37"/>
        <v>1858387.0065825118</v>
      </c>
      <c r="P14" s="18">
        <f t="shared" si="37"/>
        <v>0</v>
      </c>
      <c r="Q14" s="18">
        <f t="shared" si="37"/>
        <v>255910.87321710418</v>
      </c>
      <c r="R14" s="18">
        <f t="shared" si="37"/>
        <v>23683.439382939388</v>
      </c>
      <c r="U14" s="21">
        <f>SUM(G14:R14)-F14</f>
        <v>0</v>
      </c>
    </row>
    <row r="15" spans="1:47">
      <c r="A15">
        <v>300.01</v>
      </c>
      <c r="B15" t="s">
        <v>6</v>
      </c>
      <c r="D15" s="26">
        <v>82</v>
      </c>
      <c r="F15" s="2">
        <v>16203260.800000003</v>
      </c>
      <c r="G15" s="18">
        <f t="shared" si="37"/>
        <v>7933132.1531467419</v>
      </c>
      <c r="H15" s="18">
        <f t="shared" si="37"/>
        <v>1980019.7457852578</v>
      </c>
      <c r="I15" s="18">
        <f t="shared" si="37"/>
        <v>2005600.8844220825</v>
      </c>
      <c r="J15" s="18">
        <f t="shared" si="37"/>
        <v>1294047.6064811344</v>
      </c>
      <c r="K15" s="18">
        <f t="shared" si="37"/>
        <v>850604.30382380926</v>
      </c>
      <c r="L15" s="18">
        <f t="shared" si="37"/>
        <v>2528.7556048943538</v>
      </c>
      <c r="M15" s="18">
        <f t="shared" si="37"/>
        <v>68709.037146363131</v>
      </c>
      <c r="N15" s="18">
        <f t="shared" si="37"/>
        <v>444471.60267212859</v>
      </c>
      <c r="O15" s="18">
        <f t="shared" si="37"/>
        <v>395106.82441126666</v>
      </c>
      <c r="P15" s="18">
        <f t="shared" si="37"/>
        <v>1169497.2323218528</v>
      </c>
      <c r="Q15" s="18">
        <f t="shared" si="37"/>
        <v>54494.552397650805</v>
      </c>
      <c r="R15" s="18">
        <f t="shared" si="37"/>
        <v>5048.1017868240087</v>
      </c>
      <c r="U15" s="21">
        <f t="shared" ref="U15:U78" si="38">SUM(G15:R15)-F15</f>
        <v>0</v>
      </c>
    </row>
    <row r="16" spans="1:47">
      <c r="A16">
        <v>300.02</v>
      </c>
      <c r="B16" t="s">
        <v>7</v>
      </c>
      <c r="D16" s="26">
        <v>70</v>
      </c>
      <c r="F16" s="2">
        <v>177634269</v>
      </c>
      <c r="G16" s="18">
        <f t="shared" si="37"/>
        <v>107730276.51740608</v>
      </c>
      <c r="H16" s="18">
        <f t="shared" si="37"/>
        <v>21983039.008217771</v>
      </c>
      <c r="I16" s="18">
        <f t="shared" si="37"/>
        <v>18476948.347124975</v>
      </c>
      <c r="J16" s="18">
        <f t="shared" si="37"/>
        <v>10568621.661051285</v>
      </c>
      <c r="K16" s="18">
        <f t="shared" si="37"/>
        <v>7258206.8357238481</v>
      </c>
      <c r="L16" s="18">
        <f t="shared" si="37"/>
        <v>37875.485145812279</v>
      </c>
      <c r="M16" s="18">
        <f t="shared" si="37"/>
        <v>981540.03551312152</v>
      </c>
      <c r="N16" s="18">
        <f t="shared" si="37"/>
        <v>3645273.7615934992</v>
      </c>
      <c r="O16" s="18">
        <f t="shared" si="37"/>
        <v>2797123.6616535727</v>
      </c>
      <c r="P16" s="18">
        <f t="shared" si="37"/>
        <v>1979977.7356551627</v>
      </c>
      <c r="Q16" s="18">
        <f t="shared" si="37"/>
        <v>2122148.5999613791</v>
      </c>
      <c r="R16" s="18">
        <f t="shared" si="37"/>
        <v>53237.350953497698</v>
      </c>
      <c r="U16" s="21">
        <f t="shared" si="38"/>
        <v>0</v>
      </c>
    </row>
    <row r="17" spans="1:21">
      <c r="B17" s="1" t="s">
        <v>8</v>
      </c>
      <c r="C17" s="1"/>
      <c r="F17" s="3">
        <f t="shared" ref="F17:R17" si="39">SUM(F14:F16)</f>
        <v>264424549.838332</v>
      </c>
      <c r="G17" s="3">
        <f t="shared" si="39"/>
        <v>152882425.55848631</v>
      </c>
      <c r="H17" s="3">
        <f t="shared" si="39"/>
        <v>33262884.508910503</v>
      </c>
      <c r="I17" s="3">
        <f t="shared" si="39"/>
        <v>29906023.232718453</v>
      </c>
      <c r="J17" s="3">
        <f t="shared" si="39"/>
        <v>17945983.597004026</v>
      </c>
      <c r="K17" s="3">
        <f t="shared" si="39"/>
        <v>12106856.216903236</v>
      </c>
      <c r="L17" s="3">
        <f t="shared" ref="L17:M17" si="40">SUM(L14:L16)</f>
        <v>52336.487948537018</v>
      </c>
      <c r="M17" s="3">
        <f t="shared" si="40"/>
        <v>1374471.0509817894</v>
      </c>
      <c r="N17" s="3">
        <f t="shared" si="39"/>
        <v>6178953.8070553895</v>
      </c>
      <c r="O17" s="3">
        <f t="shared" si="39"/>
        <v>5050617.4926473517</v>
      </c>
      <c r="P17" s="3">
        <f t="shared" si="39"/>
        <v>3149474.9679770153</v>
      </c>
      <c r="Q17" s="3">
        <f t="shared" si="39"/>
        <v>2432554.0255761342</v>
      </c>
      <c r="R17" s="3">
        <f t="shared" si="39"/>
        <v>81968.892123261088</v>
      </c>
      <c r="U17" s="21">
        <f t="shared" si="38"/>
        <v>0</v>
      </c>
    </row>
    <row r="18" spans="1:21">
      <c r="U18" s="21">
        <f t="shared" si="38"/>
        <v>0</v>
      </c>
    </row>
    <row r="19" spans="1:21">
      <c r="B19" s="1" t="s">
        <v>5</v>
      </c>
      <c r="E19" s="2">
        <v>3887841988.9148149</v>
      </c>
      <c r="F19" s="25"/>
      <c r="U19" s="21">
        <f t="shared" si="38"/>
        <v>0</v>
      </c>
    </row>
    <row r="20" spans="1:21">
      <c r="B20" t="s">
        <v>436</v>
      </c>
      <c r="D20" s="28">
        <v>30</v>
      </c>
      <c r="E20" s="23">
        <v>0.18</v>
      </c>
      <c r="F20" s="24">
        <f>E19*E20</f>
        <v>699811558.00466669</v>
      </c>
      <c r="G20" s="18">
        <f t="shared" ref="G20:R21" si="41">INDEX(Alloc,($D20),(G$1))*$F20</f>
        <v>426414478.09357309</v>
      </c>
      <c r="H20" s="18">
        <f t="shared" si="41"/>
        <v>85894564.182397351</v>
      </c>
      <c r="I20" s="18">
        <f t="shared" si="41"/>
        <v>80085886.889206901</v>
      </c>
      <c r="J20" s="18">
        <f t="shared" si="41"/>
        <v>45482852.978959858</v>
      </c>
      <c r="K20" s="18">
        <f t="shared" si="41"/>
        <v>31169547.302268133</v>
      </c>
      <c r="L20" s="18">
        <f t="shared" si="41"/>
        <v>717.61814099383514</v>
      </c>
      <c r="M20" s="18">
        <f t="shared" si="41"/>
        <v>0</v>
      </c>
      <c r="N20" s="18">
        <f t="shared" si="41"/>
        <v>16119357.13923268</v>
      </c>
      <c r="O20" s="18">
        <f t="shared" si="41"/>
        <v>11927248.866731901</v>
      </c>
      <c r="P20" s="18">
        <f t="shared" si="41"/>
        <v>0</v>
      </c>
      <c r="Q20" s="18">
        <f t="shared" si="41"/>
        <v>2445182.2173844147</v>
      </c>
      <c r="R20" s="18">
        <f t="shared" si="41"/>
        <v>271722.7167713439</v>
      </c>
      <c r="U20" s="21">
        <f t="shared" si="38"/>
        <v>0</v>
      </c>
    </row>
    <row r="21" spans="1:21">
      <c r="B21" s="22" t="s">
        <v>437</v>
      </c>
      <c r="D21" s="28">
        <v>52</v>
      </c>
      <c r="E21" s="23">
        <v>0.82</v>
      </c>
      <c r="F21" s="24">
        <f>E19*E21</f>
        <v>3188030430.9101481</v>
      </c>
      <c r="G21" s="18">
        <f t="shared" si="41"/>
        <v>1623560950.313205</v>
      </c>
      <c r="H21" s="18">
        <f t="shared" si="41"/>
        <v>426327839.31170374</v>
      </c>
      <c r="I21" s="18">
        <f t="shared" si="41"/>
        <v>438946902.47214717</v>
      </c>
      <c r="J21" s="18">
        <f t="shared" si="41"/>
        <v>289578251.30116588</v>
      </c>
      <c r="K21" s="18">
        <f t="shared" si="41"/>
        <v>189037617.08682516</v>
      </c>
      <c r="L21" s="18">
        <f t="shared" si="41"/>
        <v>656495.16195149114</v>
      </c>
      <c r="M21" s="18">
        <f t="shared" si="41"/>
        <v>17857728.239072327</v>
      </c>
      <c r="N21" s="18">
        <f t="shared" si="41"/>
        <v>98951548.29157418</v>
      </c>
      <c r="O21" s="18">
        <f t="shared" si="41"/>
        <v>90430309.674790785</v>
      </c>
      <c r="P21" s="18">
        <f t="shared" si="41"/>
        <v>0</v>
      </c>
      <c r="Q21" s="18">
        <f t="shared" si="41"/>
        <v>11650058.490794154</v>
      </c>
      <c r="R21" s="18">
        <f t="shared" si="41"/>
        <v>1032730.5669188902</v>
      </c>
      <c r="U21" s="21">
        <f t="shared" si="38"/>
        <v>0</v>
      </c>
    </row>
    <row r="22" spans="1:21">
      <c r="B22" s="1" t="s">
        <v>8</v>
      </c>
      <c r="F22" s="3">
        <f t="shared" ref="F22:R22" si="42">SUM(F20:F21)</f>
        <v>3887841988.9148149</v>
      </c>
      <c r="G22" s="3">
        <f t="shared" si="42"/>
        <v>2049975428.4067781</v>
      </c>
      <c r="H22" s="3">
        <f t="shared" si="42"/>
        <v>512222403.49410111</v>
      </c>
      <c r="I22" s="3">
        <f t="shared" si="42"/>
        <v>519032789.36135405</v>
      </c>
      <c r="J22" s="3">
        <f t="shared" si="42"/>
        <v>335061104.28012574</v>
      </c>
      <c r="K22" s="3">
        <f t="shared" si="42"/>
        <v>220207164.38909328</v>
      </c>
      <c r="L22" s="3">
        <f t="shared" ref="L22:M22" si="43">SUM(L20:L21)</f>
        <v>657212.78009248502</v>
      </c>
      <c r="M22" s="3">
        <f t="shared" si="43"/>
        <v>17857728.239072327</v>
      </c>
      <c r="N22" s="3">
        <f t="shared" si="42"/>
        <v>115070905.43080686</v>
      </c>
      <c r="O22" s="3">
        <f t="shared" si="42"/>
        <v>102357558.54152268</v>
      </c>
      <c r="P22" s="3">
        <f t="shared" si="42"/>
        <v>0</v>
      </c>
      <c r="Q22" s="3">
        <f t="shared" si="42"/>
        <v>14095240.708178569</v>
      </c>
      <c r="R22" s="3">
        <f t="shared" si="42"/>
        <v>1304453.2836902342</v>
      </c>
      <c r="U22" s="21">
        <f t="shared" si="38"/>
        <v>0</v>
      </c>
    </row>
    <row r="23" spans="1:21">
      <c r="U23" s="21">
        <f t="shared" si="38"/>
        <v>0</v>
      </c>
    </row>
    <row r="24" spans="1:21">
      <c r="B24" s="1" t="s">
        <v>6</v>
      </c>
      <c r="E24" s="2">
        <v>1389050215</v>
      </c>
      <c r="U24" s="21">
        <f t="shared" si="38"/>
        <v>0</v>
      </c>
    </row>
    <row r="25" spans="1:21">
      <c r="A25">
        <v>350</v>
      </c>
      <c r="B25" t="s">
        <v>9</v>
      </c>
      <c r="E25" s="2">
        <v>174349685</v>
      </c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U25" s="21">
        <f t="shared" si="38"/>
        <v>0</v>
      </c>
    </row>
    <row r="26" spans="1:21">
      <c r="B26" s="1" t="s">
        <v>436</v>
      </c>
      <c r="D26" s="26">
        <v>30</v>
      </c>
      <c r="E26" s="23">
        <v>0.18</v>
      </c>
      <c r="F26" s="2">
        <f>E25*E26</f>
        <v>31382943.299999997</v>
      </c>
      <c r="G26" s="18">
        <f t="shared" ref="G26:R33" si="44">INDEX(Alloc,($D26),(G$1))*$F26</f>
        <v>19122492.669977389</v>
      </c>
      <c r="H26" s="18">
        <f t="shared" si="44"/>
        <v>3851928.7180684302</v>
      </c>
      <c r="I26" s="18">
        <f t="shared" si="44"/>
        <v>3591439.4648472401</v>
      </c>
      <c r="J26" s="18">
        <f t="shared" si="44"/>
        <v>2039671.6513667735</v>
      </c>
      <c r="K26" s="18">
        <f t="shared" si="44"/>
        <v>1397793.6267054703</v>
      </c>
      <c r="L26" s="18">
        <f t="shared" si="44"/>
        <v>32.181476816521446</v>
      </c>
      <c r="M26" s="18">
        <f t="shared" si="44"/>
        <v>0</v>
      </c>
      <c r="N26" s="18">
        <f t="shared" si="44"/>
        <v>722870.12888920587</v>
      </c>
      <c r="O26" s="18">
        <f t="shared" si="44"/>
        <v>534875.66849694762</v>
      </c>
      <c r="P26" s="18">
        <f t="shared" si="44"/>
        <v>0</v>
      </c>
      <c r="Q26" s="18">
        <f t="shared" si="44"/>
        <v>109653.82610304307</v>
      </c>
      <c r="R26" s="18">
        <f t="shared" si="44"/>
        <v>12185.364068680014</v>
      </c>
      <c r="U26" s="21">
        <f t="shared" si="38"/>
        <v>0</v>
      </c>
    </row>
    <row r="27" spans="1:21">
      <c r="B27" t="s">
        <v>437</v>
      </c>
      <c r="D27" s="26">
        <v>52</v>
      </c>
      <c r="E27" s="23">
        <v>0.82</v>
      </c>
      <c r="F27" s="2">
        <f>E25*E27</f>
        <v>142966741.69999999</v>
      </c>
      <c r="G27" s="18">
        <f t="shared" si="44"/>
        <v>72808344.853649378</v>
      </c>
      <c r="H27" s="18">
        <f t="shared" si="44"/>
        <v>19118607.366929896</v>
      </c>
      <c r="I27" s="18">
        <f t="shared" si="44"/>
        <v>19684507.34262117</v>
      </c>
      <c r="J27" s="18">
        <f t="shared" si="44"/>
        <v>12986092.809626099</v>
      </c>
      <c r="K27" s="18">
        <f t="shared" si="44"/>
        <v>8477363.2997976057</v>
      </c>
      <c r="L27" s="18">
        <f t="shared" si="44"/>
        <v>29440.426081260255</v>
      </c>
      <c r="M27" s="18">
        <f t="shared" si="44"/>
        <v>800827.11750507902</v>
      </c>
      <c r="N27" s="18">
        <f t="shared" si="44"/>
        <v>4437467.192362342</v>
      </c>
      <c r="O27" s="18">
        <f t="shared" si="44"/>
        <v>4055333.5375270774</v>
      </c>
      <c r="P27" s="18">
        <f t="shared" si="44"/>
        <v>0</v>
      </c>
      <c r="Q27" s="18">
        <f t="shared" si="44"/>
        <v>522445.10808127915</v>
      </c>
      <c r="R27" s="18">
        <f t="shared" si="44"/>
        <v>46312.645818828074</v>
      </c>
      <c r="U27" s="21">
        <f t="shared" si="38"/>
        <v>0</v>
      </c>
    </row>
    <row r="28" spans="1:21">
      <c r="A28">
        <v>350.01</v>
      </c>
      <c r="B28" t="s">
        <v>10</v>
      </c>
      <c r="E28" s="2">
        <v>1214311299</v>
      </c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U28" s="21">
        <f t="shared" si="38"/>
        <v>0</v>
      </c>
    </row>
    <row r="29" spans="1:21">
      <c r="B29" t="s">
        <v>436</v>
      </c>
      <c r="D29" s="26">
        <v>29</v>
      </c>
      <c r="E29" s="23">
        <v>0.18</v>
      </c>
      <c r="F29" s="2">
        <f>E28*E29</f>
        <v>218576033.81999999</v>
      </c>
      <c r="G29" s="18">
        <f t="shared" si="44"/>
        <v>125442670.43070763</v>
      </c>
      <c r="H29" s="18">
        <f t="shared" si="44"/>
        <v>25268474.829218362</v>
      </c>
      <c r="I29" s="18">
        <f t="shared" si="44"/>
        <v>23559677.335789617</v>
      </c>
      <c r="J29" s="18">
        <f t="shared" si="44"/>
        <v>13380152.010776633</v>
      </c>
      <c r="K29" s="18">
        <f t="shared" si="44"/>
        <v>9169461.7574752197</v>
      </c>
      <c r="L29" s="18">
        <f t="shared" si="44"/>
        <v>211.10900445559599</v>
      </c>
      <c r="M29" s="18">
        <f t="shared" si="44"/>
        <v>0</v>
      </c>
      <c r="N29" s="18">
        <f t="shared" si="44"/>
        <v>4741994.7235654518</v>
      </c>
      <c r="O29" s="18">
        <f t="shared" si="44"/>
        <v>3508759.7293217513</v>
      </c>
      <c r="P29" s="18">
        <f t="shared" si="44"/>
        <v>12705372.423002373</v>
      </c>
      <c r="Q29" s="18">
        <f t="shared" si="44"/>
        <v>719324.0445533623</v>
      </c>
      <c r="R29" s="18">
        <f t="shared" si="44"/>
        <v>79935.426585127367</v>
      </c>
      <c r="U29" s="21">
        <f t="shared" si="38"/>
        <v>0</v>
      </c>
    </row>
    <row r="30" spans="1:21">
      <c r="B30" t="s">
        <v>437</v>
      </c>
      <c r="D30" s="26">
        <v>51</v>
      </c>
      <c r="E30" s="23">
        <v>0.82</v>
      </c>
      <c r="F30" s="2">
        <f>E28*E30</f>
        <v>995735265.17999995</v>
      </c>
      <c r="G30" s="18">
        <f t="shared" si="44"/>
        <v>462706820.25663227</v>
      </c>
      <c r="H30" s="18">
        <f t="shared" si="44"/>
        <v>121501320.21637012</v>
      </c>
      <c r="I30" s="18">
        <f t="shared" si="44"/>
        <v>125097690.64426196</v>
      </c>
      <c r="J30" s="18">
        <f t="shared" si="44"/>
        <v>82528365.719309866</v>
      </c>
      <c r="K30" s="18">
        <f t="shared" si="44"/>
        <v>53874783.508596852</v>
      </c>
      <c r="L30" s="18">
        <f t="shared" si="44"/>
        <v>187097.86586197294</v>
      </c>
      <c r="M30" s="18">
        <f t="shared" si="44"/>
        <v>5089363.9988780292</v>
      </c>
      <c r="N30" s="18">
        <f t="shared" si="44"/>
        <v>28200700.602359455</v>
      </c>
      <c r="O30" s="18">
        <f t="shared" si="44"/>
        <v>25772189.84995484</v>
      </c>
      <c r="P30" s="18">
        <f t="shared" si="44"/>
        <v>87162400.525151923</v>
      </c>
      <c r="Q30" s="18">
        <f t="shared" si="44"/>
        <v>3320208.9019443565</v>
      </c>
      <c r="R30" s="18">
        <f t="shared" si="44"/>
        <v>294323.09067835455</v>
      </c>
      <c r="U30" s="21">
        <f t="shared" si="38"/>
        <v>0</v>
      </c>
    </row>
    <row r="31" spans="1:21">
      <c r="A31">
        <v>350.02</v>
      </c>
      <c r="B31" t="s">
        <v>11</v>
      </c>
      <c r="E31" s="2">
        <v>389231</v>
      </c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U31" s="21">
        <f t="shared" si="38"/>
        <v>0</v>
      </c>
    </row>
    <row r="32" spans="1:21">
      <c r="B32" t="s">
        <v>436</v>
      </c>
      <c r="D32" s="26">
        <v>6</v>
      </c>
      <c r="E32" s="23">
        <v>1</v>
      </c>
      <c r="F32" s="2">
        <f>E31*E32</f>
        <v>389231</v>
      </c>
      <c r="G32" s="18">
        <f t="shared" si="44"/>
        <v>0</v>
      </c>
      <c r="H32" s="18">
        <f t="shared" si="44"/>
        <v>0</v>
      </c>
      <c r="I32" s="18">
        <f t="shared" si="44"/>
        <v>0</v>
      </c>
      <c r="J32" s="18">
        <f t="shared" si="44"/>
        <v>0</v>
      </c>
      <c r="K32" s="18">
        <f t="shared" si="44"/>
        <v>0</v>
      </c>
      <c r="L32" s="18">
        <f t="shared" si="44"/>
        <v>0</v>
      </c>
      <c r="M32" s="18">
        <f t="shared" si="44"/>
        <v>0</v>
      </c>
      <c r="N32" s="18">
        <f t="shared" si="44"/>
        <v>0</v>
      </c>
      <c r="O32" s="18">
        <f t="shared" si="44"/>
        <v>0</v>
      </c>
      <c r="P32" s="18">
        <f t="shared" si="44"/>
        <v>389231</v>
      </c>
      <c r="Q32" s="18">
        <f t="shared" si="44"/>
        <v>0</v>
      </c>
      <c r="R32" s="18">
        <f t="shared" si="44"/>
        <v>0</v>
      </c>
      <c r="U32" s="21">
        <f t="shared" si="38"/>
        <v>0</v>
      </c>
    </row>
    <row r="33" spans="1:21">
      <c r="B33" t="s">
        <v>437</v>
      </c>
      <c r="E33" s="23">
        <v>0</v>
      </c>
      <c r="F33" s="2">
        <f>E31*E33</f>
        <v>0</v>
      </c>
      <c r="G33" s="18">
        <f t="shared" si="44"/>
        <v>0</v>
      </c>
      <c r="H33" s="18">
        <f t="shared" si="44"/>
        <v>0</v>
      </c>
      <c r="I33" s="18">
        <f t="shared" si="44"/>
        <v>0</v>
      </c>
      <c r="J33" s="18">
        <f t="shared" si="44"/>
        <v>0</v>
      </c>
      <c r="K33" s="18">
        <f t="shared" si="44"/>
        <v>0</v>
      </c>
      <c r="L33" s="18">
        <f t="shared" si="44"/>
        <v>0</v>
      </c>
      <c r="M33" s="18">
        <f t="shared" si="44"/>
        <v>0</v>
      </c>
      <c r="N33" s="18">
        <f t="shared" si="44"/>
        <v>0</v>
      </c>
      <c r="O33" s="18">
        <f t="shared" si="44"/>
        <v>0</v>
      </c>
      <c r="P33" s="18">
        <f t="shared" si="44"/>
        <v>0</v>
      </c>
      <c r="Q33" s="18">
        <f t="shared" si="44"/>
        <v>0</v>
      </c>
      <c r="R33" s="18">
        <f t="shared" si="44"/>
        <v>0</v>
      </c>
      <c r="U33" s="21">
        <f t="shared" si="38"/>
        <v>0</v>
      </c>
    </row>
    <row r="34" spans="1:21">
      <c r="B34" s="1" t="s">
        <v>8</v>
      </c>
      <c r="F34" s="3">
        <f>SUM(F25:F33)</f>
        <v>1389050215</v>
      </c>
      <c r="G34" s="3">
        <f t="shared" ref="G34:R34" si="45">SUM(G25:G33)</f>
        <v>680080328.21096671</v>
      </c>
      <c r="H34" s="3">
        <f t="shared" si="45"/>
        <v>169740331.1305868</v>
      </c>
      <c r="I34" s="3">
        <f t="shared" si="45"/>
        <v>171933314.78751999</v>
      </c>
      <c r="J34" s="3">
        <f t="shared" si="45"/>
        <v>110934282.19107938</v>
      </c>
      <c r="K34" s="3">
        <f t="shared" si="45"/>
        <v>72919402.192575157</v>
      </c>
      <c r="L34" s="3">
        <f t="shared" ref="L34:M34" si="46">SUM(L25:L33)</f>
        <v>216781.58242450532</v>
      </c>
      <c r="M34" s="3">
        <f t="shared" si="46"/>
        <v>5890191.1163831083</v>
      </c>
      <c r="N34" s="3">
        <f t="shared" si="45"/>
        <v>38103032.647176459</v>
      </c>
      <c r="O34" s="3">
        <f t="shared" si="45"/>
        <v>33871158.785300612</v>
      </c>
      <c r="P34" s="3">
        <f t="shared" si="45"/>
        <v>100257003.9481543</v>
      </c>
      <c r="Q34" s="3">
        <f t="shared" si="45"/>
        <v>4671631.8806820409</v>
      </c>
      <c r="R34" s="3">
        <f t="shared" si="45"/>
        <v>432756.52715098998</v>
      </c>
      <c r="U34" s="21">
        <f t="shared" si="38"/>
        <v>0</v>
      </c>
    </row>
    <row r="35" spans="1:21">
      <c r="U35" s="21">
        <f t="shared" si="38"/>
        <v>0</v>
      </c>
    </row>
    <row r="36" spans="1:21">
      <c r="B36" s="1" t="s">
        <v>12</v>
      </c>
      <c r="U36" s="21">
        <f t="shared" si="38"/>
        <v>0</v>
      </c>
    </row>
    <row r="37" spans="1:21">
      <c r="A37">
        <v>360.01</v>
      </c>
      <c r="B37" t="s">
        <v>13</v>
      </c>
      <c r="D37" s="26">
        <v>36</v>
      </c>
      <c r="F37" s="2">
        <v>5346857.3397640157</v>
      </c>
      <c r="G37" s="18">
        <f t="shared" ref="G37:R46" si="47">INDEX(Alloc,($D37),(G$1))*$F37</f>
        <v>0</v>
      </c>
      <c r="H37" s="18">
        <f t="shared" si="47"/>
        <v>0</v>
      </c>
      <c r="I37" s="18">
        <f t="shared" si="47"/>
        <v>0</v>
      </c>
      <c r="J37" s="18">
        <f t="shared" si="47"/>
        <v>0</v>
      </c>
      <c r="K37" s="18">
        <f t="shared" si="47"/>
        <v>0</v>
      </c>
      <c r="L37" s="18">
        <f t="shared" si="47"/>
        <v>0</v>
      </c>
      <c r="M37" s="18">
        <f t="shared" si="47"/>
        <v>0</v>
      </c>
      <c r="N37" s="18">
        <f t="shared" si="47"/>
        <v>4604125.9627512153</v>
      </c>
      <c r="O37" s="18">
        <f t="shared" si="47"/>
        <v>742731.37701280019</v>
      </c>
      <c r="P37" s="18">
        <f t="shared" si="47"/>
        <v>0</v>
      </c>
      <c r="Q37" s="18">
        <f t="shared" si="47"/>
        <v>0</v>
      </c>
      <c r="R37" s="18">
        <f t="shared" si="47"/>
        <v>0</v>
      </c>
      <c r="U37" s="21">
        <f t="shared" si="38"/>
        <v>0</v>
      </c>
    </row>
    <row r="38" spans="1:21">
      <c r="A38">
        <v>360.02</v>
      </c>
      <c r="B38" t="s">
        <v>14</v>
      </c>
      <c r="D38" s="26">
        <v>42</v>
      </c>
      <c r="F38" s="2">
        <v>40695723.896902584</v>
      </c>
      <c r="G38" s="18">
        <f t="shared" si="47"/>
        <v>16661052.06712766</v>
      </c>
      <c r="H38" s="18">
        <f t="shared" si="47"/>
        <v>6514455.771899946</v>
      </c>
      <c r="I38" s="18">
        <f t="shared" si="47"/>
        <v>8195036.9604089633</v>
      </c>
      <c r="J38" s="18">
        <f t="shared" si="47"/>
        <v>4653114.1930973371</v>
      </c>
      <c r="K38" s="18">
        <f t="shared" si="47"/>
        <v>4413472.7417712733</v>
      </c>
      <c r="L38" s="18">
        <f t="shared" si="47"/>
        <v>826.25288572807881</v>
      </c>
      <c r="M38" s="18">
        <f t="shared" si="47"/>
        <v>221452.9544370212</v>
      </c>
      <c r="N38" s="18">
        <f t="shared" si="47"/>
        <v>0</v>
      </c>
      <c r="O38" s="18">
        <f t="shared" si="47"/>
        <v>0</v>
      </c>
      <c r="P38" s="18">
        <f t="shared" si="47"/>
        <v>0</v>
      </c>
      <c r="Q38" s="18">
        <f t="shared" si="47"/>
        <v>33623.338130564</v>
      </c>
      <c r="R38" s="18">
        <f t="shared" si="47"/>
        <v>2689.6171440902681</v>
      </c>
      <c r="U38" s="21">
        <f t="shared" si="38"/>
        <v>0</v>
      </c>
    </row>
    <row r="39" spans="1:21">
      <c r="A39">
        <v>361.01</v>
      </c>
      <c r="B39" t="s">
        <v>15</v>
      </c>
      <c r="D39" s="26">
        <v>37</v>
      </c>
      <c r="F39" s="2">
        <v>720950.67220432428</v>
      </c>
      <c r="G39" s="18">
        <f t="shared" si="47"/>
        <v>0</v>
      </c>
      <c r="H39" s="18">
        <f t="shared" si="47"/>
        <v>0</v>
      </c>
      <c r="I39" s="18">
        <f t="shared" si="47"/>
        <v>0</v>
      </c>
      <c r="J39" s="18">
        <f t="shared" si="47"/>
        <v>0</v>
      </c>
      <c r="K39" s="18">
        <f t="shared" si="47"/>
        <v>0</v>
      </c>
      <c r="L39" s="18">
        <f t="shared" si="47"/>
        <v>0</v>
      </c>
      <c r="M39" s="18">
        <f t="shared" si="47"/>
        <v>0</v>
      </c>
      <c r="N39" s="18">
        <f t="shared" si="47"/>
        <v>365041.24012752424</v>
      </c>
      <c r="O39" s="18">
        <f t="shared" si="47"/>
        <v>162866.1520768</v>
      </c>
      <c r="P39" s="18">
        <f t="shared" si="47"/>
        <v>193043.27999999997</v>
      </c>
      <c r="Q39" s="18">
        <f t="shared" si="47"/>
        <v>0</v>
      </c>
      <c r="R39" s="18">
        <f t="shared" si="47"/>
        <v>0</v>
      </c>
      <c r="U39" s="21">
        <f t="shared" si="38"/>
        <v>0</v>
      </c>
    </row>
    <row r="40" spans="1:21">
      <c r="A40">
        <v>361.02</v>
      </c>
      <c r="B40" t="s">
        <v>16</v>
      </c>
      <c r="D40" s="26">
        <v>43</v>
      </c>
      <c r="F40" s="2">
        <v>7250175.1598790055</v>
      </c>
      <c r="G40" s="18">
        <f t="shared" si="47"/>
        <v>3596168.5303501668</v>
      </c>
      <c r="H40" s="18">
        <f t="shared" si="47"/>
        <v>1058931.0908890173</v>
      </c>
      <c r="I40" s="18">
        <f t="shared" si="47"/>
        <v>1271969.2086512116</v>
      </c>
      <c r="J40" s="18">
        <f t="shared" si="47"/>
        <v>793312.45037655835</v>
      </c>
      <c r="K40" s="18">
        <f t="shared" si="47"/>
        <v>458786.98959444842</v>
      </c>
      <c r="L40" s="18">
        <f t="shared" si="47"/>
        <v>0</v>
      </c>
      <c r="M40" s="18">
        <f t="shared" si="47"/>
        <v>63878.178937131051</v>
      </c>
      <c r="N40" s="18">
        <f t="shared" si="47"/>
        <v>0</v>
      </c>
      <c r="O40" s="18">
        <f t="shared" si="47"/>
        <v>0</v>
      </c>
      <c r="P40" s="18">
        <f t="shared" si="47"/>
        <v>0</v>
      </c>
      <c r="Q40" s="18">
        <f t="shared" si="47"/>
        <v>6349.380061216606</v>
      </c>
      <c r="R40" s="18">
        <f t="shared" si="47"/>
        <v>779.33101925499852</v>
      </c>
      <c r="U40" s="21">
        <f t="shared" si="38"/>
        <v>0</v>
      </c>
    </row>
    <row r="41" spans="1:21">
      <c r="A41">
        <v>362.01</v>
      </c>
      <c r="B41" t="s">
        <v>17</v>
      </c>
      <c r="D41" s="26">
        <v>38</v>
      </c>
      <c r="F41" s="2">
        <v>36037590.329062611</v>
      </c>
      <c r="G41" s="18">
        <f t="shared" si="47"/>
        <v>0</v>
      </c>
      <c r="H41" s="18">
        <f t="shared" si="47"/>
        <v>0</v>
      </c>
      <c r="I41" s="18">
        <f t="shared" si="47"/>
        <v>0</v>
      </c>
      <c r="J41" s="18">
        <f t="shared" si="47"/>
        <v>0</v>
      </c>
      <c r="K41" s="18">
        <f t="shared" si="47"/>
        <v>761867.27362632507</v>
      </c>
      <c r="L41" s="18">
        <f t="shared" si="47"/>
        <v>0</v>
      </c>
      <c r="M41" s="18">
        <f t="shared" si="47"/>
        <v>0</v>
      </c>
      <c r="N41" s="18">
        <f t="shared" si="47"/>
        <v>14491048.15719921</v>
      </c>
      <c r="O41" s="18">
        <f t="shared" si="47"/>
        <v>14207847.025270712</v>
      </c>
      <c r="P41" s="18">
        <f t="shared" si="47"/>
        <v>6576827.8729663622</v>
      </c>
      <c r="Q41" s="18">
        <f t="shared" si="47"/>
        <v>0</v>
      </c>
      <c r="R41" s="18">
        <f t="shared" si="47"/>
        <v>0</v>
      </c>
      <c r="U41" s="21">
        <f t="shared" si="38"/>
        <v>0</v>
      </c>
    </row>
    <row r="42" spans="1:21">
      <c r="A42">
        <v>362.02</v>
      </c>
      <c r="B42" t="s">
        <v>18</v>
      </c>
      <c r="D42" s="26">
        <v>44</v>
      </c>
      <c r="F42" s="2">
        <v>381836222.71196634</v>
      </c>
      <c r="G42" s="18">
        <f t="shared" si="47"/>
        <v>207938553.65897152</v>
      </c>
      <c r="H42" s="18">
        <f t="shared" si="47"/>
        <v>53792849.553696178</v>
      </c>
      <c r="I42" s="18">
        <f t="shared" si="47"/>
        <v>57936633.265027665</v>
      </c>
      <c r="J42" s="18">
        <f t="shared" si="47"/>
        <v>32837746.987296835</v>
      </c>
      <c r="K42" s="18">
        <f t="shared" si="47"/>
        <v>25468772.476487</v>
      </c>
      <c r="L42" s="18">
        <f t="shared" si="47"/>
        <v>93053.160155270147</v>
      </c>
      <c r="M42" s="18">
        <f t="shared" si="47"/>
        <v>3291031.4116360145</v>
      </c>
      <c r="N42" s="18">
        <f t="shared" si="47"/>
        <v>0</v>
      </c>
      <c r="O42" s="18">
        <f t="shared" si="47"/>
        <v>0</v>
      </c>
      <c r="P42" s="18">
        <f t="shared" si="47"/>
        <v>0</v>
      </c>
      <c r="Q42" s="18">
        <f t="shared" si="47"/>
        <v>368205.3219365796</v>
      </c>
      <c r="R42" s="18">
        <f t="shared" si="47"/>
        <v>109376.87675931495</v>
      </c>
      <c r="T42" s="21"/>
      <c r="U42" s="21">
        <f t="shared" si="38"/>
        <v>0</v>
      </c>
    </row>
    <row r="43" spans="1:21">
      <c r="A43">
        <v>363.01</v>
      </c>
      <c r="B43" t="s">
        <v>19</v>
      </c>
      <c r="D43" s="26">
        <v>44</v>
      </c>
      <c r="F43" s="2">
        <v>2897295.0557666672</v>
      </c>
      <c r="G43" s="18">
        <f t="shared" si="47"/>
        <v>1577795.1581976237</v>
      </c>
      <c r="H43" s="18">
        <f t="shared" si="47"/>
        <v>408169.12534013449</v>
      </c>
      <c r="I43" s="18">
        <f t="shared" si="47"/>
        <v>439611.30747187947</v>
      </c>
      <c r="J43" s="18">
        <f t="shared" si="47"/>
        <v>249166.09878728064</v>
      </c>
      <c r="K43" s="18">
        <f t="shared" si="47"/>
        <v>193251.82940601997</v>
      </c>
      <c r="L43" s="18">
        <f t="shared" si="47"/>
        <v>706.06832145597537</v>
      </c>
      <c r="M43" s="18">
        <f t="shared" si="47"/>
        <v>24971.672330046335</v>
      </c>
      <c r="N43" s="18">
        <f t="shared" si="47"/>
        <v>0</v>
      </c>
      <c r="O43" s="18">
        <f t="shared" si="47"/>
        <v>0</v>
      </c>
      <c r="P43" s="18">
        <f t="shared" si="47"/>
        <v>0</v>
      </c>
      <c r="Q43" s="18">
        <f t="shared" si="47"/>
        <v>2793.8665723669537</v>
      </c>
      <c r="R43" s="18">
        <f t="shared" si="47"/>
        <v>829.92933985996103</v>
      </c>
      <c r="U43" s="21">
        <f t="shared" si="38"/>
        <v>0</v>
      </c>
    </row>
    <row r="44" spans="1:21">
      <c r="A44">
        <v>364.01</v>
      </c>
      <c r="B44" t="s">
        <v>20</v>
      </c>
      <c r="D44" s="26">
        <v>45</v>
      </c>
      <c r="F44" s="2">
        <v>332823919.61817998</v>
      </c>
      <c r="G44" s="18">
        <f t="shared" si="47"/>
        <v>226093115.02757889</v>
      </c>
      <c r="H44" s="18">
        <f t="shared" si="47"/>
        <v>43352802.788722634</v>
      </c>
      <c r="I44" s="18">
        <f t="shared" si="47"/>
        <v>33490419.039243501</v>
      </c>
      <c r="J44" s="18">
        <f t="shared" si="47"/>
        <v>13955010.378855238</v>
      </c>
      <c r="K44" s="18">
        <f t="shared" si="47"/>
        <v>11887452.742172142</v>
      </c>
      <c r="L44" s="18">
        <f t="shared" si="47"/>
        <v>266306.77650481323</v>
      </c>
      <c r="M44" s="18">
        <f t="shared" si="47"/>
        <v>3324820.0312874797</v>
      </c>
      <c r="N44" s="18">
        <f t="shared" si="47"/>
        <v>0</v>
      </c>
      <c r="O44" s="18">
        <f t="shared" si="47"/>
        <v>0</v>
      </c>
      <c r="P44" s="18">
        <f t="shared" si="47"/>
        <v>0</v>
      </c>
      <c r="Q44" s="18">
        <f t="shared" si="47"/>
        <v>217796.11998069525</v>
      </c>
      <c r="R44" s="18">
        <f t="shared" si="47"/>
        <v>236196.71383467104</v>
      </c>
      <c r="U44" s="21">
        <f t="shared" si="38"/>
        <v>0</v>
      </c>
    </row>
    <row r="45" spans="1:21">
      <c r="A45">
        <v>365.01</v>
      </c>
      <c r="B45" t="s">
        <v>21</v>
      </c>
      <c r="D45" s="26" t="s">
        <v>485</v>
      </c>
      <c r="F45" s="2">
        <v>1638327.3314998201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1638327</v>
      </c>
      <c r="O45" s="18">
        <v>0</v>
      </c>
      <c r="P45" s="18">
        <v>0</v>
      </c>
      <c r="Q45" s="18">
        <v>0</v>
      </c>
      <c r="R45" s="18">
        <v>0</v>
      </c>
      <c r="U45" s="21">
        <f t="shared" si="38"/>
        <v>-0.33149982010945678</v>
      </c>
    </row>
    <row r="46" spans="1:21">
      <c r="A46">
        <v>365.02</v>
      </c>
      <c r="B46" t="s">
        <v>22</v>
      </c>
      <c r="D46" s="26">
        <v>45</v>
      </c>
      <c r="F46" s="2">
        <v>390407001.33487219</v>
      </c>
      <c r="G46" s="18">
        <f t="shared" si="47"/>
        <v>265210310.48982298</v>
      </c>
      <c r="H46" s="18">
        <f t="shared" si="47"/>
        <v>50853429.511989839</v>
      </c>
      <c r="I46" s="18">
        <f t="shared" si="47"/>
        <v>39284718.735237114</v>
      </c>
      <c r="J46" s="18">
        <f t="shared" si="47"/>
        <v>16369417.684450276</v>
      </c>
      <c r="K46" s="18">
        <f t="shared" si="47"/>
        <v>13944144.350879537</v>
      </c>
      <c r="L46" s="18">
        <f t="shared" si="47"/>
        <v>312381.48438872315</v>
      </c>
      <c r="M46" s="18">
        <f t="shared" si="47"/>
        <v>3900059.2862501638</v>
      </c>
      <c r="N46" s="18">
        <f t="shared" si="47"/>
        <v>0</v>
      </c>
      <c r="O46" s="18">
        <f t="shared" si="47"/>
        <v>0</v>
      </c>
      <c r="P46" s="18">
        <f t="shared" si="47"/>
        <v>0</v>
      </c>
      <c r="Q46" s="18">
        <f t="shared" si="47"/>
        <v>255477.82203148084</v>
      </c>
      <c r="R46" s="18">
        <f t="shared" si="47"/>
        <v>277061.96982215898</v>
      </c>
      <c r="U46" s="21">
        <f t="shared" si="38"/>
        <v>0</v>
      </c>
    </row>
    <row r="47" spans="1:21">
      <c r="A47">
        <v>366.01</v>
      </c>
      <c r="B47" t="s">
        <v>23</v>
      </c>
      <c r="D47" s="26">
        <v>40</v>
      </c>
      <c r="F47" s="2">
        <v>34343068.147723362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f t="shared" ref="G47:R57" si="48">INDEX(Alloc,($D47),(N$1))*$F47</f>
        <v>27686863.057723358</v>
      </c>
      <c r="O47" s="18">
        <f t="shared" si="48"/>
        <v>6656205.0899999999</v>
      </c>
      <c r="P47" s="18">
        <f t="shared" si="48"/>
        <v>0</v>
      </c>
      <c r="Q47" s="18">
        <f t="shared" si="48"/>
        <v>0</v>
      </c>
      <c r="R47" s="18">
        <f t="shared" si="48"/>
        <v>0</v>
      </c>
      <c r="U47" s="21">
        <f t="shared" si="38"/>
        <v>0</v>
      </c>
    </row>
    <row r="48" spans="1:21">
      <c r="A48">
        <v>366.02</v>
      </c>
      <c r="B48" t="s">
        <v>24</v>
      </c>
      <c r="D48" s="26">
        <v>47</v>
      </c>
      <c r="F48" s="2">
        <v>624479928.47685969</v>
      </c>
      <c r="G48" s="18">
        <f t="shared" si="48"/>
        <v>416925685.90571171</v>
      </c>
      <c r="H48" s="18">
        <f t="shared" si="48"/>
        <v>77151788.488924995</v>
      </c>
      <c r="I48" s="18">
        <f t="shared" si="48"/>
        <v>71201808.54622519</v>
      </c>
      <c r="J48" s="18">
        <f t="shared" si="48"/>
        <v>30574164.157850333</v>
      </c>
      <c r="K48" s="18">
        <f t="shared" si="48"/>
        <v>20812199.846640788</v>
      </c>
      <c r="L48" s="18">
        <f t="shared" si="48"/>
        <v>231685.14111496869</v>
      </c>
      <c r="M48" s="18">
        <f t="shared" si="48"/>
        <v>7112224.6341171982</v>
      </c>
      <c r="N48" s="18">
        <f t="shared" si="48"/>
        <v>0</v>
      </c>
      <c r="O48" s="18">
        <f t="shared" si="48"/>
        <v>0</v>
      </c>
      <c r="P48" s="18">
        <f t="shared" si="48"/>
        <v>0</v>
      </c>
      <c r="Q48" s="18">
        <f t="shared" si="48"/>
        <v>305518.86740435427</v>
      </c>
      <c r="R48" s="18">
        <f t="shared" si="48"/>
        <v>164852.88887026618</v>
      </c>
      <c r="U48" s="21">
        <f t="shared" si="38"/>
        <v>0</v>
      </c>
    </row>
    <row r="49" spans="1:21">
      <c r="A49">
        <v>367.01</v>
      </c>
      <c r="B49" t="s">
        <v>25</v>
      </c>
      <c r="D49" s="26">
        <v>47</v>
      </c>
      <c r="F49" s="2">
        <v>839507907.99583304</v>
      </c>
      <c r="G49" s="18">
        <f t="shared" si="48"/>
        <v>560486245.27954161</v>
      </c>
      <c r="H49" s="18">
        <f t="shared" si="48"/>
        <v>103717563.36580877</v>
      </c>
      <c r="I49" s="18">
        <f t="shared" si="48"/>
        <v>95718819.152369767</v>
      </c>
      <c r="J49" s="18">
        <f t="shared" si="48"/>
        <v>41101805.551191904</v>
      </c>
      <c r="K49" s="18">
        <f t="shared" si="48"/>
        <v>27978491.473152347</v>
      </c>
      <c r="L49" s="18">
        <f t="shared" si="48"/>
        <v>311461.58469103469</v>
      </c>
      <c r="M49" s="18">
        <f t="shared" si="48"/>
        <v>9561186.1190594006</v>
      </c>
      <c r="N49" s="18">
        <f t="shared" si="48"/>
        <v>0</v>
      </c>
      <c r="O49" s="18">
        <f t="shared" si="48"/>
        <v>0</v>
      </c>
      <c r="P49" s="18">
        <f t="shared" si="48"/>
        <v>0</v>
      </c>
      <c r="Q49" s="18">
        <f t="shared" si="48"/>
        <v>410718.57321894681</v>
      </c>
      <c r="R49" s="18">
        <f t="shared" si="48"/>
        <v>221616.89679939006</v>
      </c>
      <c r="U49" s="21">
        <f t="shared" si="38"/>
        <v>0</v>
      </c>
    </row>
    <row r="50" spans="1:21">
      <c r="A50" t="s">
        <v>26</v>
      </c>
      <c r="B50" t="s">
        <v>27</v>
      </c>
      <c r="D50" s="26">
        <v>21</v>
      </c>
      <c r="F50" s="2">
        <v>158181415.66</v>
      </c>
      <c r="G50" s="18">
        <f t="shared" si="48"/>
        <v>115526683.12460129</v>
      </c>
      <c r="H50" s="18">
        <f t="shared" si="48"/>
        <v>18108248.172830954</v>
      </c>
      <c r="I50" s="18">
        <f t="shared" si="48"/>
        <v>2322391.4985946612</v>
      </c>
      <c r="J50" s="18">
        <f t="shared" si="48"/>
        <v>29481.619275960766</v>
      </c>
      <c r="K50" s="18">
        <f t="shared" si="48"/>
        <v>0</v>
      </c>
      <c r="L50" s="18">
        <f t="shared" si="48"/>
        <v>0</v>
      </c>
      <c r="M50" s="18">
        <f t="shared" si="48"/>
        <v>0</v>
      </c>
      <c r="N50" s="18">
        <f t="shared" si="48"/>
        <v>0</v>
      </c>
      <c r="O50" s="18">
        <f t="shared" si="48"/>
        <v>0</v>
      </c>
      <c r="P50" s="18">
        <f t="shared" si="48"/>
        <v>0</v>
      </c>
      <c r="Q50" s="18">
        <f t="shared" si="48"/>
        <v>22194611.244697127</v>
      </c>
      <c r="R50" s="18">
        <f t="shared" si="48"/>
        <v>0</v>
      </c>
      <c r="U50" s="21">
        <f t="shared" si="38"/>
        <v>0</v>
      </c>
    </row>
    <row r="51" spans="1:21">
      <c r="A51" t="s">
        <v>28</v>
      </c>
      <c r="B51" t="s">
        <v>29</v>
      </c>
      <c r="D51" s="26">
        <v>25</v>
      </c>
      <c r="F51" s="2">
        <v>295925429.44</v>
      </c>
      <c r="G51" s="18">
        <f t="shared" si="48"/>
        <v>217662652.45164084</v>
      </c>
      <c r="H51" s="18">
        <f t="shared" si="48"/>
        <v>42890899.34515518</v>
      </c>
      <c r="I51" s="18">
        <f t="shared" si="48"/>
        <v>25965513.2978139</v>
      </c>
      <c r="J51" s="18">
        <f t="shared" si="48"/>
        <v>8706892.3517976124</v>
      </c>
      <c r="K51" s="18">
        <f t="shared" si="48"/>
        <v>0</v>
      </c>
      <c r="L51" s="18">
        <f t="shared" si="48"/>
        <v>0</v>
      </c>
      <c r="M51" s="18">
        <f t="shared" si="48"/>
        <v>0</v>
      </c>
      <c r="N51" s="18">
        <f t="shared" si="48"/>
        <v>0</v>
      </c>
      <c r="O51" s="18">
        <f t="shared" si="48"/>
        <v>0</v>
      </c>
      <c r="P51" s="18">
        <f t="shared" si="48"/>
        <v>0</v>
      </c>
      <c r="Q51" s="18">
        <f t="shared" si="48"/>
        <v>681987.01044993114</v>
      </c>
      <c r="R51" s="18">
        <f t="shared" si="48"/>
        <v>17484.983142559689</v>
      </c>
      <c r="U51" s="21">
        <f t="shared" si="38"/>
        <v>0</v>
      </c>
    </row>
    <row r="52" spans="1:21">
      <c r="A52">
        <v>368.03</v>
      </c>
      <c r="B52" t="s">
        <v>30</v>
      </c>
      <c r="D52" s="26">
        <v>41</v>
      </c>
      <c r="F52" s="2">
        <v>3221790.9</v>
      </c>
      <c r="G52" s="18">
        <f t="shared" si="48"/>
        <v>0</v>
      </c>
      <c r="H52" s="18">
        <f t="shared" si="48"/>
        <v>0</v>
      </c>
      <c r="I52" s="18">
        <f t="shared" si="48"/>
        <v>0</v>
      </c>
      <c r="J52" s="18">
        <f t="shared" si="48"/>
        <v>0</v>
      </c>
      <c r="K52" s="18">
        <f t="shared" si="48"/>
        <v>813608.53999999992</v>
      </c>
      <c r="L52" s="18">
        <f t="shared" si="48"/>
        <v>0</v>
      </c>
      <c r="M52" s="18">
        <f t="shared" si="48"/>
        <v>47249.630000000005</v>
      </c>
      <c r="N52" s="18">
        <f t="shared" si="48"/>
        <v>2341535.54</v>
      </c>
      <c r="O52" s="18">
        <f t="shared" si="48"/>
        <v>0</v>
      </c>
      <c r="P52" s="18">
        <f t="shared" si="48"/>
        <v>0</v>
      </c>
      <c r="Q52" s="18">
        <f t="shared" si="48"/>
        <v>0</v>
      </c>
      <c r="R52" s="18">
        <f t="shared" si="48"/>
        <v>19397.189999999999</v>
      </c>
      <c r="U52" s="21">
        <f t="shared" si="38"/>
        <v>0</v>
      </c>
    </row>
    <row r="53" spans="1:21">
      <c r="A53" t="s">
        <v>31</v>
      </c>
      <c r="B53" t="s">
        <v>32</v>
      </c>
      <c r="D53" s="26">
        <v>20</v>
      </c>
      <c r="F53" s="2">
        <v>39681227</v>
      </c>
      <c r="G53" s="18">
        <f t="shared" si="48"/>
        <v>34421864.686668307</v>
      </c>
      <c r="H53" s="18">
        <f t="shared" si="48"/>
        <v>5076816.6766513577</v>
      </c>
      <c r="I53" s="18">
        <f t="shared" si="48"/>
        <v>179788.74464848876</v>
      </c>
      <c r="J53" s="18">
        <f t="shared" si="48"/>
        <v>2756.892031849773</v>
      </c>
      <c r="K53" s="18">
        <f t="shared" si="48"/>
        <v>0</v>
      </c>
      <c r="L53" s="18">
        <f t="shared" si="48"/>
        <v>0</v>
      </c>
      <c r="M53" s="18">
        <f t="shared" si="48"/>
        <v>0</v>
      </c>
      <c r="N53" s="18">
        <f t="shared" si="48"/>
        <v>0</v>
      </c>
      <c r="O53" s="18">
        <f t="shared" si="48"/>
        <v>0</v>
      </c>
      <c r="P53" s="18">
        <f t="shared" si="48"/>
        <v>0</v>
      </c>
      <c r="Q53" s="18">
        <f t="shared" si="48"/>
        <v>0</v>
      </c>
      <c r="R53" s="18">
        <f t="shared" si="48"/>
        <v>0</v>
      </c>
      <c r="U53" s="21">
        <f t="shared" si="38"/>
        <v>0</v>
      </c>
    </row>
    <row r="54" spans="1:21">
      <c r="A54" t="s">
        <v>33</v>
      </c>
      <c r="B54" t="s">
        <v>34</v>
      </c>
      <c r="D54" s="26">
        <v>24</v>
      </c>
      <c r="F54" s="2">
        <v>141200591</v>
      </c>
      <c r="G54" s="18">
        <f t="shared" si="48"/>
        <v>141200591</v>
      </c>
      <c r="H54" s="18">
        <f t="shared" si="48"/>
        <v>0</v>
      </c>
      <c r="I54" s="18">
        <f t="shared" si="48"/>
        <v>0</v>
      </c>
      <c r="J54" s="18">
        <f t="shared" si="48"/>
        <v>0</v>
      </c>
      <c r="K54" s="18">
        <f t="shared" si="48"/>
        <v>0</v>
      </c>
      <c r="L54" s="18">
        <f t="shared" si="48"/>
        <v>0</v>
      </c>
      <c r="M54" s="18">
        <f t="shared" si="48"/>
        <v>0</v>
      </c>
      <c r="N54" s="18">
        <f t="shared" si="48"/>
        <v>0</v>
      </c>
      <c r="O54" s="18">
        <f t="shared" si="48"/>
        <v>0</v>
      </c>
      <c r="P54" s="18">
        <f t="shared" si="48"/>
        <v>0</v>
      </c>
      <c r="Q54" s="18">
        <f t="shared" si="48"/>
        <v>0</v>
      </c>
      <c r="R54" s="18">
        <f t="shared" si="48"/>
        <v>0</v>
      </c>
      <c r="U54" s="21">
        <f t="shared" si="38"/>
        <v>0</v>
      </c>
    </row>
    <row r="55" spans="1:21">
      <c r="A55">
        <v>370.01</v>
      </c>
      <c r="B55" t="s">
        <v>35</v>
      </c>
      <c r="D55" s="26">
        <v>19</v>
      </c>
      <c r="F55" s="2">
        <v>136044280.14375001</v>
      </c>
      <c r="G55" s="18">
        <f t="shared" si="48"/>
        <v>88452023.525747895</v>
      </c>
      <c r="H55" s="18">
        <f t="shared" si="48"/>
        <v>25064056.785852611</v>
      </c>
      <c r="I55" s="18">
        <f t="shared" si="48"/>
        <v>6808147.5456820754</v>
      </c>
      <c r="J55" s="18">
        <f t="shared" si="48"/>
        <v>770934.07285703754</v>
      </c>
      <c r="K55" s="18">
        <f t="shared" si="48"/>
        <v>9567586.0425776914</v>
      </c>
      <c r="L55" s="18">
        <f t="shared" si="48"/>
        <v>22484.476366603812</v>
      </c>
      <c r="M55" s="18">
        <f t="shared" si="48"/>
        <v>3344153.1241300781</v>
      </c>
      <c r="N55" s="18">
        <f t="shared" si="48"/>
        <v>809283.09371419554</v>
      </c>
      <c r="O55" s="18">
        <f t="shared" si="48"/>
        <v>418776.31203883816</v>
      </c>
      <c r="P55" s="18">
        <f t="shared" si="48"/>
        <v>588094.24947242101</v>
      </c>
      <c r="Q55" s="18">
        <f t="shared" si="48"/>
        <v>0</v>
      </c>
      <c r="R55" s="18">
        <f t="shared" si="48"/>
        <v>198740.91531056986</v>
      </c>
      <c r="U55" s="21">
        <f t="shared" si="38"/>
        <v>0</v>
      </c>
    </row>
    <row r="56" spans="1:21">
      <c r="A56">
        <v>373</v>
      </c>
      <c r="B56" t="s">
        <v>36</v>
      </c>
      <c r="D56" s="26">
        <v>12</v>
      </c>
      <c r="F56" s="2">
        <v>52258330.571666598</v>
      </c>
      <c r="G56" s="18">
        <f t="shared" si="48"/>
        <v>0</v>
      </c>
      <c r="H56" s="18">
        <f t="shared" si="48"/>
        <v>0</v>
      </c>
      <c r="I56" s="18">
        <f t="shared" si="48"/>
        <v>0</v>
      </c>
      <c r="J56" s="18">
        <f t="shared" si="48"/>
        <v>0</v>
      </c>
      <c r="K56" s="18">
        <f t="shared" si="48"/>
        <v>0</v>
      </c>
      <c r="L56" s="18">
        <f t="shared" si="48"/>
        <v>0</v>
      </c>
      <c r="M56" s="18">
        <f t="shared" si="48"/>
        <v>0</v>
      </c>
      <c r="N56" s="18">
        <f t="shared" si="48"/>
        <v>0</v>
      </c>
      <c r="O56" s="18">
        <f t="shared" si="48"/>
        <v>0</v>
      </c>
      <c r="P56" s="18">
        <f t="shared" si="48"/>
        <v>0</v>
      </c>
      <c r="Q56" s="18">
        <f t="shared" si="48"/>
        <v>52258330.571666598</v>
      </c>
      <c r="R56" s="18">
        <f t="shared" si="48"/>
        <v>0</v>
      </c>
      <c r="U56" s="21">
        <f t="shared" si="38"/>
        <v>0</v>
      </c>
    </row>
    <row r="57" spans="1:21">
      <c r="A57">
        <v>374</v>
      </c>
      <c r="B57" t="s">
        <v>37</v>
      </c>
      <c r="D57" s="26">
        <v>71</v>
      </c>
      <c r="F57" s="2">
        <v>2659127.9012499899</v>
      </c>
      <c r="G57" s="18">
        <f t="shared" si="48"/>
        <v>1756702.8229471559</v>
      </c>
      <c r="H57" s="18">
        <f t="shared" si="48"/>
        <v>329012.73415876768</v>
      </c>
      <c r="I57" s="18">
        <f t="shared" si="48"/>
        <v>286695.59825422231</v>
      </c>
      <c r="J57" s="18">
        <f t="shared" si="48"/>
        <v>122000.75793494435</v>
      </c>
      <c r="K57" s="18">
        <f t="shared" si="48"/>
        <v>89254.316101060962</v>
      </c>
      <c r="L57" s="18">
        <f t="shared" si="48"/>
        <v>1341.8057345300469</v>
      </c>
      <c r="M57" s="18">
        <f t="shared" si="48"/>
        <v>28584.29541111763</v>
      </c>
      <c r="N57" s="18">
        <f t="shared" si="48"/>
        <v>35075.308447458381</v>
      </c>
      <c r="O57" s="18">
        <f t="shared" si="48"/>
        <v>7961.3617562831114</v>
      </c>
      <c r="P57" s="18">
        <f t="shared" si="48"/>
        <v>0</v>
      </c>
      <c r="Q57" s="18">
        <f t="shared" si="48"/>
        <v>1422.7521992381301</v>
      </c>
      <c r="R57" s="18">
        <f t="shared" si="48"/>
        <v>1076.1483052102035</v>
      </c>
      <c r="U57" s="21">
        <f t="shared" si="38"/>
        <v>0</v>
      </c>
    </row>
    <row r="58" spans="1:21">
      <c r="B58" s="1" t="s">
        <v>8</v>
      </c>
      <c r="F58" s="3">
        <f>SUM(F37:F57)</f>
        <v>3527157160.6871805</v>
      </c>
      <c r="G58" s="3">
        <f t="shared" ref="G58:R58" si="49">SUM(G37:G57)</f>
        <v>2297509443.7289076</v>
      </c>
      <c r="H58" s="3">
        <f t="shared" si="49"/>
        <v>428319023.41192037</v>
      </c>
      <c r="I58" s="3">
        <f t="shared" si="49"/>
        <v>343101552.89962864</v>
      </c>
      <c r="J58" s="3">
        <f t="shared" si="49"/>
        <v>150165803.19580317</v>
      </c>
      <c r="K58" s="3">
        <f t="shared" si="49"/>
        <v>116388888.62240864</v>
      </c>
      <c r="L58" s="3">
        <f t="shared" ref="L58:M58" si="50">SUM(L37:L57)</f>
        <v>1240246.7501631279</v>
      </c>
      <c r="M58" s="3">
        <f t="shared" si="50"/>
        <v>30919611.337595645</v>
      </c>
      <c r="N58" s="3">
        <f t="shared" si="49"/>
        <v>51971299.359962955</v>
      </c>
      <c r="O58" s="3">
        <f t="shared" si="49"/>
        <v>22196387.318155434</v>
      </c>
      <c r="P58" s="3">
        <f t="shared" si="49"/>
        <v>7357965.4024387831</v>
      </c>
      <c r="Q58" s="3">
        <f t="shared" si="49"/>
        <v>76736834.86834909</v>
      </c>
      <c r="R58" s="3">
        <f t="shared" si="49"/>
        <v>1250103.460347346</v>
      </c>
      <c r="U58" s="21">
        <f t="shared" si="38"/>
        <v>-0.33150005340576172</v>
      </c>
    </row>
    <row r="59" spans="1:21">
      <c r="U59" s="21">
        <f t="shared" si="38"/>
        <v>0</v>
      </c>
    </row>
    <row r="60" spans="1:21">
      <c r="B60" s="1" t="s">
        <v>7</v>
      </c>
      <c r="U60" s="21">
        <f t="shared" si="38"/>
        <v>0</v>
      </c>
    </row>
    <row r="61" spans="1:21">
      <c r="A61">
        <v>389</v>
      </c>
      <c r="B61" t="s">
        <v>38</v>
      </c>
      <c r="D61" s="26">
        <v>78</v>
      </c>
      <c r="F61" s="2">
        <v>34591566.081577167</v>
      </c>
      <c r="G61" s="18">
        <f t="shared" ref="G61:R71" si="51">INDEX(Alloc,($D61),(G$1))*$F61</f>
        <v>21068295.625882488</v>
      </c>
      <c r="H61" s="18">
        <f t="shared" si="51"/>
        <v>4274930.6669218317</v>
      </c>
      <c r="I61" s="18">
        <f t="shared" si="51"/>
        <v>3563651.3430062677</v>
      </c>
      <c r="J61" s="18">
        <f t="shared" si="51"/>
        <v>2037797.4221914981</v>
      </c>
      <c r="K61" s="18">
        <f t="shared" si="51"/>
        <v>1399237.8375694973</v>
      </c>
      <c r="L61" s="18">
        <f t="shared" si="51"/>
        <v>7297.2488022198368</v>
      </c>
      <c r="M61" s="18">
        <f t="shared" si="51"/>
        <v>189165.27372313867</v>
      </c>
      <c r="N61" s="18">
        <f t="shared" si="51"/>
        <v>703004.83334189258</v>
      </c>
      <c r="O61" s="18">
        <f t="shared" si="51"/>
        <v>539447.74188886292</v>
      </c>
      <c r="P61" s="18">
        <f t="shared" si="51"/>
        <v>382968.24932069576</v>
      </c>
      <c r="Q61" s="18">
        <f t="shared" si="51"/>
        <v>415508.85672693641</v>
      </c>
      <c r="R61" s="18">
        <f t="shared" si="51"/>
        <v>10260.9822018417</v>
      </c>
      <c r="U61" s="21">
        <f t="shared" si="38"/>
        <v>0</v>
      </c>
    </row>
    <row r="62" spans="1:21">
      <c r="A62">
        <v>390</v>
      </c>
      <c r="B62" t="s">
        <v>39</v>
      </c>
      <c r="D62" s="26">
        <v>78</v>
      </c>
      <c r="F62" s="2">
        <v>140669439.09722066</v>
      </c>
      <c r="G62" s="18">
        <f t="shared" si="51"/>
        <v>85675951.225744322</v>
      </c>
      <c r="H62" s="18">
        <f t="shared" si="51"/>
        <v>17384355.992360536</v>
      </c>
      <c r="I62" s="18">
        <f t="shared" si="51"/>
        <v>14491880.314887803</v>
      </c>
      <c r="J62" s="18">
        <f t="shared" si="51"/>
        <v>8286870.2647755472</v>
      </c>
      <c r="K62" s="18">
        <f t="shared" si="51"/>
        <v>5690115.3683046801</v>
      </c>
      <c r="L62" s="18">
        <f t="shared" si="51"/>
        <v>29674.860442581255</v>
      </c>
      <c r="M62" s="18">
        <f t="shared" si="51"/>
        <v>769256.09232471278</v>
      </c>
      <c r="N62" s="18">
        <f t="shared" si="51"/>
        <v>2858826.7832576334</v>
      </c>
      <c r="O62" s="18">
        <f t="shared" si="51"/>
        <v>2193708.4633523701</v>
      </c>
      <c r="P62" s="18">
        <f t="shared" si="51"/>
        <v>1557371.7794950609</v>
      </c>
      <c r="Q62" s="18">
        <f t="shared" si="51"/>
        <v>1689700.8270127047</v>
      </c>
      <c r="R62" s="18">
        <f t="shared" si="51"/>
        <v>41727.12526272027</v>
      </c>
      <c r="U62" s="21">
        <f t="shared" si="38"/>
        <v>0</v>
      </c>
    </row>
    <row r="63" spans="1:21">
      <c r="A63">
        <v>391</v>
      </c>
      <c r="B63" t="s">
        <v>40</v>
      </c>
      <c r="D63" s="26">
        <v>78</v>
      </c>
      <c r="F63" s="2">
        <v>83991254.610513493</v>
      </c>
      <c r="G63" s="18">
        <f t="shared" si="51"/>
        <v>51155607.640022263</v>
      </c>
      <c r="H63" s="18">
        <f t="shared" si="51"/>
        <v>10379894.025062682</v>
      </c>
      <c r="I63" s="18">
        <f t="shared" si="51"/>
        <v>8652847.5347910803</v>
      </c>
      <c r="J63" s="18">
        <f t="shared" si="51"/>
        <v>4947944.8755888892</v>
      </c>
      <c r="K63" s="18">
        <f t="shared" si="51"/>
        <v>3397468.076432508</v>
      </c>
      <c r="L63" s="18">
        <f t="shared" si="51"/>
        <v>17718.338645266856</v>
      </c>
      <c r="M63" s="18">
        <f t="shared" si="51"/>
        <v>459309.31925078109</v>
      </c>
      <c r="N63" s="18">
        <f t="shared" si="51"/>
        <v>1706955.3257690596</v>
      </c>
      <c r="O63" s="18">
        <f t="shared" si="51"/>
        <v>1309824.8437553318</v>
      </c>
      <c r="P63" s="18">
        <f t="shared" si="51"/>
        <v>929879.3717688364</v>
      </c>
      <c r="Q63" s="18">
        <f t="shared" si="51"/>
        <v>1008890.7248655073</v>
      </c>
      <c r="R63" s="18">
        <f t="shared" si="51"/>
        <v>24914.534561296718</v>
      </c>
      <c r="U63" s="21">
        <f t="shared" si="38"/>
        <v>0</v>
      </c>
    </row>
    <row r="64" spans="1:21">
      <c r="A64">
        <v>392</v>
      </c>
      <c r="B64" t="s">
        <v>41</v>
      </c>
      <c r="D64" s="26">
        <v>78</v>
      </c>
      <c r="F64" s="2">
        <v>13379543.047083501</v>
      </c>
      <c r="G64" s="18">
        <f t="shared" si="51"/>
        <v>8148927.6198252877</v>
      </c>
      <c r="H64" s="18">
        <f t="shared" si="51"/>
        <v>1653484.515459388</v>
      </c>
      <c r="I64" s="18">
        <f t="shared" si="51"/>
        <v>1378371.4341266206</v>
      </c>
      <c r="J64" s="18">
        <f t="shared" si="51"/>
        <v>788192.07743148901</v>
      </c>
      <c r="K64" s="18">
        <f t="shared" si="51"/>
        <v>541205.99329672055</v>
      </c>
      <c r="L64" s="18">
        <f t="shared" si="51"/>
        <v>2822.4756937667771</v>
      </c>
      <c r="M64" s="18">
        <f t="shared" si="51"/>
        <v>73166.53188882368</v>
      </c>
      <c r="N64" s="18">
        <f t="shared" si="51"/>
        <v>271912.62193286512</v>
      </c>
      <c r="O64" s="18">
        <f t="shared" si="51"/>
        <v>208650.98351525556</v>
      </c>
      <c r="P64" s="18">
        <f t="shared" si="51"/>
        <v>148126.86321771861</v>
      </c>
      <c r="Q64" s="18">
        <f t="shared" si="51"/>
        <v>160713.12359527103</v>
      </c>
      <c r="R64" s="18">
        <f t="shared" si="51"/>
        <v>3968.8071002953329</v>
      </c>
      <c r="U64" s="21">
        <f t="shared" si="38"/>
        <v>0</v>
      </c>
    </row>
    <row r="65" spans="1:21">
      <c r="A65">
        <v>393</v>
      </c>
      <c r="B65" t="s">
        <v>42</v>
      </c>
      <c r="D65" s="26">
        <v>75</v>
      </c>
      <c r="F65" s="2">
        <v>798002.50228599901</v>
      </c>
      <c r="G65" s="18">
        <f t="shared" si="51"/>
        <v>455700.49011362775</v>
      </c>
      <c r="H65" s="18">
        <f t="shared" si="51"/>
        <v>100636.37588759998</v>
      </c>
      <c r="I65" s="18">
        <f t="shared" si="51"/>
        <v>93728.299753360174</v>
      </c>
      <c r="J65" s="18">
        <f t="shared" si="51"/>
        <v>54036.285058868496</v>
      </c>
      <c r="K65" s="18">
        <f t="shared" si="51"/>
        <v>37118.642167531914</v>
      </c>
      <c r="L65" s="18">
        <f t="shared" si="51"/>
        <v>191.63564725133364</v>
      </c>
      <c r="M65" s="18">
        <f t="shared" si="51"/>
        <v>4955.0865155179836</v>
      </c>
      <c r="N65" s="18">
        <f t="shared" si="51"/>
        <v>18594.445127932468</v>
      </c>
      <c r="O65" s="18">
        <f t="shared" si="51"/>
        <v>14359.713888552204</v>
      </c>
      <c r="P65" s="18">
        <f t="shared" si="51"/>
        <v>9754.2632113944455</v>
      </c>
      <c r="Q65" s="18">
        <f t="shared" si="51"/>
        <v>8656.4936627610896</v>
      </c>
      <c r="R65" s="18">
        <f t="shared" si="51"/>
        <v>270.77125160101599</v>
      </c>
      <c r="U65" s="21">
        <f t="shared" si="38"/>
        <v>0</v>
      </c>
    </row>
    <row r="66" spans="1:21">
      <c r="A66">
        <v>394</v>
      </c>
      <c r="B66" t="s">
        <v>43</v>
      </c>
      <c r="D66" s="26">
        <v>79</v>
      </c>
      <c r="F66" s="2">
        <v>13311690.639508801</v>
      </c>
      <c r="G66" s="18">
        <f t="shared" si="51"/>
        <v>7626084.6039932016</v>
      </c>
      <c r="H66" s="18">
        <f t="shared" si="51"/>
        <v>1677018.1416181715</v>
      </c>
      <c r="I66" s="18">
        <f t="shared" si="51"/>
        <v>1556877.0370373973</v>
      </c>
      <c r="J66" s="18">
        <f t="shared" si="51"/>
        <v>893283.36785280146</v>
      </c>
      <c r="K66" s="18">
        <f t="shared" si="51"/>
        <v>614806.26922612719</v>
      </c>
      <c r="L66" s="18">
        <f t="shared" si="51"/>
        <v>3231.634608601993</v>
      </c>
      <c r="M66" s="18">
        <f t="shared" si="51"/>
        <v>83456.317839801821</v>
      </c>
      <c r="N66" s="18">
        <f t="shared" si="51"/>
        <v>307414.93166113104</v>
      </c>
      <c r="O66" s="18">
        <f t="shared" si="51"/>
        <v>235788.94835125029</v>
      </c>
      <c r="P66" s="18">
        <f t="shared" si="51"/>
        <v>161365.44325733182</v>
      </c>
      <c r="Q66" s="18">
        <f t="shared" si="51"/>
        <v>147842.97683331033</v>
      </c>
      <c r="R66" s="18">
        <f t="shared" si="51"/>
        <v>4520.9672296743984</v>
      </c>
      <c r="U66" s="21">
        <f t="shared" si="38"/>
        <v>0</v>
      </c>
    </row>
    <row r="67" spans="1:21">
      <c r="A67">
        <v>395</v>
      </c>
      <c r="B67" t="s">
        <v>44</v>
      </c>
      <c r="D67" s="26">
        <v>79</v>
      </c>
      <c r="F67" s="2">
        <v>12031126.7299999</v>
      </c>
      <c r="G67" s="18">
        <f t="shared" si="51"/>
        <v>6892467.1410279172</v>
      </c>
      <c r="H67" s="18">
        <f t="shared" si="51"/>
        <v>1515691.6079790783</v>
      </c>
      <c r="I67" s="18">
        <f t="shared" si="51"/>
        <v>1407107.8905657956</v>
      </c>
      <c r="J67" s="18">
        <f t="shared" si="51"/>
        <v>807350.89895649371</v>
      </c>
      <c r="K67" s="18">
        <f t="shared" si="51"/>
        <v>555662.86355126079</v>
      </c>
      <c r="L67" s="18">
        <f t="shared" si="51"/>
        <v>2920.7563918101146</v>
      </c>
      <c r="M67" s="18">
        <f t="shared" si="51"/>
        <v>75427.950028356223</v>
      </c>
      <c r="N67" s="18">
        <f t="shared" si="51"/>
        <v>277842.09396604507</v>
      </c>
      <c r="O67" s="18">
        <f t="shared" si="51"/>
        <v>213106.41870895904</v>
      </c>
      <c r="P67" s="18">
        <f t="shared" si="51"/>
        <v>145842.33890693876</v>
      </c>
      <c r="Q67" s="18">
        <f t="shared" si="51"/>
        <v>133620.71269465965</v>
      </c>
      <c r="R67" s="18">
        <f t="shared" si="51"/>
        <v>4086.0572225855394</v>
      </c>
      <c r="U67" s="21">
        <f t="shared" si="38"/>
        <v>0</v>
      </c>
    </row>
    <row r="68" spans="1:21">
      <c r="A68">
        <v>396</v>
      </c>
      <c r="B68" t="s">
        <v>45</v>
      </c>
      <c r="D68" s="26">
        <v>79</v>
      </c>
      <c r="F68" s="2">
        <v>6323256.5831426596</v>
      </c>
      <c r="G68" s="18">
        <f t="shared" si="51"/>
        <v>3622506.786078847</v>
      </c>
      <c r="H68" s="18">
        <f t="shared" si="51"/>
        <v>796609.25807302759</v>
      </c>
      <c r="I68" s="18">
        <f t="shared" si="51"/>
        <v>739540.39649719675</v>
      </c>
      <c r="J68" s="18">
        <f t="shared" si="51"/>
        <v>424323.25760505354</v>
      </c>
      <c r="K68" s="18">
        <f t="shared" si="51"/>
        <v>292042.37797588558</v>
      </c>
      <c r="L68" s="18">
        <f t="shared" si="51"/>
        <v>1535.075849231742</v>
      </c>
      <c r="M68" s="18">
        <f t="shared" si="51"/>
        <v>39643.026981045114</v>
      </c>
      <c r="N68" s="18">
        <f t="shared" si="51"/>
        <v>146026.79276614604</v>
      </c>
      <c r="O68" s="18">
        <f t="shared" si="51"/>
        <v>112003.3555669638</v>
      </c>
      <c r="P68" s="18">
        <f t="shared" si="51"/>
        <v>76651.052747595066</v>
      </c>
      <c r="Q68" s="18">
        <f t="shared" si="51"/>
        <v>70227.67444414807</v>
      </c>
      <c r="R68" s="18">
        <f t="shared" si="51"/>
        <v>2147.5285575195535</v>
      </c>
      <c r="U68" s="21">
        <f t="shared" si="38"/>
        <v>0</v>
      </c>
    </row>
    <row r="69" spans="1:21">
      <c r="A69">
        <v>397</v>
      </c>
      <c r="B69" t="s">
        <v>46</v>
      </c>
      <c r="D69" s="26">
        <v>78</v>
      </c>
      <c r="F69" s="2">
        <v>147993975.31044</v>
      </c>
      <c r="G69" s="18">
        <f t="shared" si="51"/>
        <v>90137024.017264232</v>
      </c>
      <c r="H69" s="18">
        <f t="shared" si="51"/>
        <v>18289544.395945042</v>
      </c>
      <c r="I69" s="18">
        <f t="shared" si="51"/>
        <v>15246460.007856334</v>
      </c>
      <c r="J69" s="18">
        <f t="shared" si="51"/>
        <v>8718360.4430128355</v>
      </c>
      <c r="K69" s="18">
        <f t="shared" si="51"/>
        <v>5986394.7616115594</v>
      </c>
      <c r="L69" s="18">
        <f t="shared" si="51"/>
        <v>31220.004798944949</v>
      </c>
      <c r="M69" s="18">
        <f t="shared" si="51"/>
        <v>809310.59273100109</v>
      </c>
      <c r="N69" s="18">
        <f t="shared" si="51"/>
        <v>3007683.4250106439</v>
      </c>
      <c r="O69" s="18">
        <f t="shared" si="51"/>
        <v>2307932.9685767437</v>
      </c>
      <c r="P69" s="18">
        <f t="shared" si="51"/>
        <v>1638462.7831243121</v>
      </c>
      <c r="Q69" s="18">
        <f t="shared" si="51"/>
        <v>1777682.0898682964</v>
      </c>
      <c r="R69" s="18">
        <f t="shared" si="51"/>
        <v>43899.820640065904</v>
      </c>
      <c r="U69" s="21">
        <f t="shared" si="38"/>
        <v>0</v>
      </c>
    </row>
    <row r="70" spans="1:21">
      <c r="A70">
        <v>398</v>
      </c>
      <c r="B70" t="s">
        <v>47</v>
      </c>
      <c r="D70" s="26">
        <v>78</v>
      </c>
      <c r="F70" s="2">
        <v>967417.93570825004</v>
      </c>
      <c r="G70" s="18">
        <f t="shared" si="51"/>
        <v>589214.34823783208</v>
      </c>
      <c r="H70" s="18">
        <f t="shared" si="51"/>
        <v>119556.44307448628</v>
      </c>
      <c r="I70" s="18">
        <f t="shared" si="51"/>
        <v>99664.184550208985</v>
      </c>
      <c r="J70" s="18">
        <f t="shared" si="51"/>
        <v>56990.821719922787</v>
      </c>
      <c r="K70" s="18">
        <f t="shared" si="51"/>
        <v>39132.306909552921</v>
      </c>
      <c r="L70" s="18">
        <f t="shared" si="51"/>
        <v>204.08123055037885</v>
      </c>
      <c r="M70" s="18">
        <f t="shared" si="51"/>
        <v>5290.3611875031102</v>
      </c>
      <c r="N70" s="18">
        <f t="shared" si="51"/>
        <v>19660.84689720783</v>
      </c>
      <c r="O70" s="18">
        <f t="shared" si="51"/>
        <v>15086.666491186699</v>
      </c>
      <c r="P70" s="18">
        <f t="shared" si="51"/>
        <v>10710.42439437127</v>
      </c>
      <c r="Q70" s="18">
        <f t="shared" si="51"/>
        <v>11620.483429264281</v>
      </c>
      <c r="R70" s="18">
        <f t="shared" si="51"/>
        <v>286.96758616348245</v>
      </c>
      <c r="U70" s="21">
        <f t="shared" si="38"/>
        <v>0</v>
      </c>
    </row>
    <row r="71" spans="1:21">
      <c r="A71">
        <v>399</v>
      </c>
      <c r="B71" t="s">
        <v>48</v>
      </c>
      <c r="D71" s="26">
        <v>78</v>
      </c>
      <c r="F71" s="2">
        <v>545833.37664433336</v>
      </c>
      <c r="G71" s="18">
        <f t="shared" si="51"/>
        <v>332444.58821253106</v>
      </c>
      <c r="H71" s="18">
        <f t="shared" si="51"/>
        <v>67455.744424623816</v>
      </c>
      <c r="I71" s="18">
        <f t="shared" si="51"/>
        <v>56232.199523692012</v>
      </c>
      <c r="J71" s="18">
        <f t="shared" si="51"/>
        <v>32155.17462403337</v>
      </c>
      <c r="K71" s="18">
        <f t="shared" si="51"/>
        <v>22079.101935076411</v>
      </c>
      <c r="L71" s="18">
        <f t="shared" si="51"/>
        <v>115.14604295556272</v>
      </c>
      <c r="M71" s="18">
        <f t="shared" si="51"/>
        <v>2984.9102482567523</v>
      </c>
      <c r="N71" s="18">
        <f t="shared" si="51"/>
        <v>11092.978591236901</v>
      </c>
      <c r="O71" s="18">
        <f t="shared" si="51"/>
        <v>8512.1495159820697</v>
      </c>
      <c r="P71" s="18">
        <f t="shared" si="51"/>
        <v>6043.0005447372178</v>
      </c>
      <c r="Q71" s="18">
        <f t="shared" si="51"/>
        <v>6556.4710703768624</v>
      </c>
      <c r="R71" s="18">
        <f t="shared" si="51"/>
        <v>161.91191083139591</v>
      </c>
      <c r="U71" s="21">
        <f t="shared" si="38"/>
        <v>0</v>
      </c>
    </row>
    <row r="72" spans="1:21">
      <c r="B72" s="1" t="s">
        <v>8</v>
      </c>
      <c r="F72" s="3">
        <f>SUM(F61:F71)</f>
        <v>454603105.91412473</v>
      </c>
      <c r="G72" s="3">
        <f t="shared" ref="G72:R72" si="52">SUM(G61:G71)</f>
        <v>275704224.08640254</v>
      </c>
      <c r="H72" s="3">
        <f t="shared" si="52"/>
        <v>56259177.166806474</v>
      </c>
      <c r="I72" s="3">
        <f t="shared" si="52"/>
        <v>47286360.642595761</v>
      </c>
      <c r="J72" s="3">
        <f t="shared" si="52"/>
        <v>27047304.88881743</v>
      </c>
      <c r="K72" s="3">
        <f t="shared" si="52"/>
        <v>18575263.598980401</v>
      </c>
      <c r="L72" s="3">
        <f t="shared" ref="L72:M72" si="53">SUM(L61:L71)</f>
        <v>96931.258153180795</v>
      </c>
      <c r="M72" s="3">
        <f t="shared" si="53"/>
        <v>2511965.4627189385</v>
      </c>
      <c r="N72" s="3">
        <f t="shared" si="52"/>
        <v>9329015.078321794</v>
      </c>
      <c r="O72" s="3">
        <f t="shared" si="52"/>
        <v>7158422.2536114557</v>
      </c>
      <c r="P72" s="3">
        <f t="shared" si="52"/>
        <v>5067175.5699889921</v>
      </c>
      <c r="Q72" s="3">
        <f t="shared" si="52"/>
        <v>5431020.4342032364</v>
      </c>
      <c r="R72" s="3">
        <f t="shared" si="52"/>
        <v>136245.47352459535</v>
      </c>
      <c r="U72" s="21">
        <f t="shared" si="38"/>
        <v>0</v>
      </c>
    </row>
    <row r="73" spans="1:21">
      <c r="U73" s="21">
        <f t="shared" si="38"/>
        <v>0</v>
      </c>
    </row>
    <row r="74" spans="1:21">
      <c r="B74" s="1" t="s">
        <v>49</v>
      </c>
      <c r="F74" s="3">
        <f>SUM(F17,F22,F34,F58,F72)</f>
        <v>9523077020.3544521</v>
      </c>
      <c r="G74" s="3">
        <f t="shared" ref="G74:R74" si="54">SUM(G17,G22,G34,G58,G72)</f>
        <v>5456151849.9915409</v>
      </c>
      <c r="H74" s="3">
        <f t="shared" si="54"/>
        <v>1199803819.7123251</v>
      </c>
      <c r="I74" s="3">
        <f t="shared" si="54"/>
        <v>1111260040.9238169</v>
      </c>
      <c r="J74" s="3">
        <f t="shared" si="54"/>
        <v>641154478.15282977</v>
      </c>
      <c r="K74" s="3">
        <f t="shared" si="54"/>
        <v>440197575.01996076</v>
      </c>
      <c r="L74" s="3">
        <f t="shared" ref="L74:M74" si="55">SUM(L17,L22,L34,L58,L72)</f>
        <v>2263508.858781836</v>
      </c>
      <c r="M74" s="3">
        <f t="shared" si="55"/>
        <v>58553967.206751816</v>
      </c>
      <c r="N74" s="3">
        <f t="shared" si="54"/>
        <v>220653206.32332346</v>
      </c>
      <c r="O74" s="3">
        <f t="shared" si="54"/>
        <v>170634144.39123753</v>
      </c>
      <c r="P74" s="3">
        <f t="shared" si="54"/>
        <v>115831619.8885591</v>
      </c>
      <c r="Q74" s="3">
        <f t="shared" si="54"/>
        <v>103367281.91698907</v>
      </c>
      <c r="R74" s="3">
        <f t="shared" si="54"/>
        <v>3205527.6368364263</v>
      </c>
      <c r="U74" s="21">
        <f t="shared" si="38"/>
        <v>-0.33149909973144531</v>
      </c>
    </row>
    <row r="75" spans="1:21">
      <c r="U75" s="21">
        <f t="shared" si="38"/>
        <v>0</v>
      </c>
    </row>
    <row r="76" spans="1:21">
      <c r="A76" s="1" t="s">
        <v>50</v>
      </c>
      <c r="U76" s="21">
        <f t="shared" si="38"/>
        <v>0</v>
      </c>
    </row>
    <row r="77" spans="1:21">
      <c r="U77" s="21">
        <f t="shared" si="38"/>
        <v>0</v>
      </c>
    </row>
    <row r="78" spans="1:21">
      <c r="B78" t="s">
        <v>4</v>
      </c>
      <c r="U78" s="21">
        <f t="shared" si="38"/>
        <v>0</v>
      </c>
    </row>
    <row r="79" spans="1:21">
      <c r="A79">
        <v>111</v>
      </c>
      <c r="B79" t="s">
        <v>51</v>
      </c>
      <c r="D79" s="26">
        <v>73</v>
      </c>
      <c r="F79" s="2">
        <v>-9768706.2646949999</v>
      </c>
      <c r="G79" s="18">
        <f t="shared" ref="G79:R81" si="56">INDEX(Alloc,($D79),(G$1))*$F79</f>
        <v>-5150828.6260208087</v>
      </c>
      <c r="H79" s="18">
        <f t="shared" si="56"/>
        <v>-1287025.094177404</v>
      </c>
      <c r="I79" s="18">
        <f t="shared" si="56"/>
        <v>-1304137.070249506</v>
      </c>
      <c r="J79" s="18">
        <f t="shared" si="56"/>
        <v>-841884.39699178434</v>
      </c>
      <c r="K79" s="18">
        <f t="shared" si="56"/>
        <v>-553299.00557478389</v>
      </c>
      <c r="L79" s="18">
        <f t="shared" si="56"/>
        <v>-1651.3321838779452</v>
      </c>
      <c r="M79" s="18">
        <f t="shared" si="56"/>
        <v>-44869.853821126795</v>
      </c>
      <c r="N79" s="18">
        <f t="shared" si="56"/>
        <v>-289130.5454211139</v>
      </c>
      <c r="O79" s="18">
        <f t="shared" si="56"/>
        <v>-257186.61566350149</v>
      </c>
      <c r="P79" s="18">
        <f t="shared" si="56"/>
        <v>0</v>
      </c>
      <c r="Q79" s="18">
        <f t="shared" si="56"/>
        <v>-35416.116858905829</v>
      </c>
      <c r="R79" s="18">
        <f t="shared" si="56"/>
        <v>-3277.6077321865555</v>
      </c>
      <c r="U79" s="21">
        <f t="shared" ref="U79:U142" si="57">SUM(G79:R79)-F79</f>
        <v>0</v>
      </c>
    </row>
    <row r="80" spans="1:21">
      <c r="A80">
        <v>111.01</v>
      </c>
      <c r="B80" t="s">
        <v>52</v>
      </c>
      <c r="D80" s="26">
        <v>82</v>
      </c>
      <c r="F80" s="2">
        <v>-9434100.5500000026</v>
      </c>
      <c r="G80" s="18">
        <f t="shared" si="56"/>
        <v>-4618944.7502581934</v>
      </c>
      <c r="H80" s="18">
        <f t="shared" si="56"/>
        <v>-1152836.1854623461</v>
      </c>
      <c r="I80" s="18">
        <f t="shared" si="56"/>
        <v>-1167730.4118197528</v>
      </c>
      <c r="J80" s="18">
        <f t="shared" si="56"/>
        <v>-753439.40869172791</v>
      </c>
      <c r="K80" s="18">
        <f t="shared" si="56"/>
        <v>-495251.33425838378</v>
      </c>
      <c r="L80" s="18">
        <f t="shared" si="56"/>
        <v>-1472.3292389979558</v>
      </c>
      <c r="M80" s="18">
        <f t="shared" si="56"/>
        <v>-40004.785032681502</v>
      </c>
      <c r="N80" s="18">
        <f t="shared" si="56"/>
        <v>-258786.78637503076</v>
      </c>
      <c r="O80" s="18">
        <f t="shared" si="56"/>
        <v>-230044.89994304633</v>
      </c>
      <c r="P80" s="18">
        <f t="shared" si="56"/>
        <v>-680921.86004134861</v>
      </c>
      <c r="Q80" s="18">
        <f t="shared" si="56"/>
        <v>-31728.61889297501</v>
      </c>
      <c r="R80" s="18">
        <f t="shared" si="56"/>
        <v>-2939.179985520715</v>
      </c>
      <c r="U80" s="21">
        <f t="shared" si="57"/>
        <v>0</v>
      </c>
    </row>
    <row r="81" spans="1:21">
      <c r="A81">
        <v>111.02</v>
      </c>
      <c r="B81" t="s">
        <v>53</v>
      </c>
      <c r="D81" s="26">
        <v>70</v>
      </c>
      <c r="F81" s="2">
        <v>-57900107</v>
      </c>
      <c r="G81" s="18">
        <f t="shared" si="56"/>
        <v>-35114815.247149184</v>
      </c>
      <c r="H81" s="18">
        <f t="shared" si="56"/>
        <v>-7165398.421860721</v>
      </c>
      <c r="I81" s="18">
        <f t="shared" si="56"/>
        <v>-6022583.8874142542</v>
      </c>
      <c r="J81" s="18">
        <f t="shared" si="56"/>
        <v>-3444855.1423227186</v>
      </c>
      <c r="K81" s="18">
        <f t="shared" si="56"/>
        <v>-2365821.3856051741</v>
      </c>
      <c r="L81" s="18">
        <f t="shared" si="56"/>
        <v>-12345.560656538868</v>
      </c>
      <c r="M81" s="18">
        <f t="shared" si="56"/>
        <v>-319934.17374320683</v>
      </c>
      <c r="N81" s="18">
        <f t="shared" si="56"/>
        <v>-1188181.4360975365</v>
      </c>
      <c r="O81" s="18">
        <f t="shared" si="56"/>
        <v>-911725.87481964787</v>
      </c>
      <c r="P81" s="18">
        <f t="shared" si="56"/>
        <v>-645376.16191643535</v>
      </c>
      <c r="Q81" s="18">
        <f t="shared" si="56"/>
        <v>-691716.92883012374</v>
      </c>
      <c r="R81" s="18">
        <f t="shared" si="56"/>
        <v>-17352.779584462212</v>
      </c>
      <c r="U81" s="21">
        <f t="shared" si="57"/>
        <v>0</v>
      </c>
    </row>
    <row r="82" spans="1:21">
      <c r="B82" s="1" t="s">
        <v>8</v>
      </c>
      <c r="F82" s="3">
        <f>SUM(F79:F81)</f>
        <v>-77102913.814695001</v>
      </c>
      <c r="G82" s="3">
        <f t="shared" ref="G82:S82" si="58">SUM(G79:G81)</f>
        <v>-44884588.623428188</v>
      </c>
      <c r="H82" s="3">
        <f t="shared" si="58"/>
        <v>-9605259.7015004717</v>
      </c>
      <c r="I82" s="3">
        <f t="shared" si="58"/>
        <v>-8494451.3694835119</v>
      </c>
      <c r="J82" s="3">
        <f t="shared" si="58"/>
        <v>-5040178.9480062313</v>
      </c>
      <c r="K82" s="3">
        <f t="shared" si="58"/>
        <v>-3414371.7254383415</v>
      </c>
      <c r="L82" s="3">
        <f t="shared" ref="L82:M82" si="59">SUM(L79:L81)</f>
        <v>-15469.222079414769</v>
      </c>
      <c r="M82" s="3">
        <f t="shared" si="59"/>
        <v>-404808.81259701512</v>
      </c>
      <c r="N82" s="3">
        <f t="shared" si="58"/>
        <v>-1736098.7678936811</v>
      </c>
      <c r="O82" s="3">
        <f t="shared" si="58"/>
        <v>-1398957.3904261957</v>
      </c>
      <c r="P82" s="3">
        <f t="shared" si="58"/>
        <v>-1326298.021957784</v>
      </c>
      <c r="Q82" s="3">
        <f t="shared" si="58"/>
        <v>-758861.66458200454</v>
      </c>
      <c r="R82" s="3">
        <f t="shared" si="58"/>
        <v>-23569.567302169482</v>
      </c>
      <c r="S82" s="3">
        <f t="shared" si="58"/>
        <v>0</v>
      </c>
      <c r="U82" s="21">
        <f t="shared" si="57"/>
        <v>0</v>
      </c>
    </row>
    <row r="83" spans="1:21">
      <c r="U83" s="21">
        <f t="shared" si="57"/>
        <v>0</v>
      </c>
    </row>
    <row r="84" spans="1:21">
      <c r="B84" s="1" t="s">
        <v>5</v>
      </c>
      <c r="F84" s="2">
        <v>0</v>
      </c>
      <c r="U84" s="21">
        <f t="shared" si="57"/>
        <v>0</v>
      </c>
    </row>
    <row r="85" spans="1:21">
      <c r="A85">
        <v>108.01</v>
      </c>
      <c r="B85" t="s">
        <v>54</v>
      </c>
      <c r="D85" s="26">
        <v>73</v>
      </c>
      <c r="F85" s="2">
        <v>-849906233.73617113</v>
      </c>
      <c r="G85" s="18">
        <f t="shared" ref="G85:R87" si="60">INDEX(Alloc,($D85),(G$1))*$F85</f>
        <v>-448137270.12995458</v>
      </c>
      <c r="H85" s="18">
        <f t="shared" si="60"/>
        <v>-111974976.09990945</v>
      </c>
      <c r="I85" s="18">
        <f t="shared" si="60"/>
        <v>-113463768.44775449</v>
      </c>
      <c r="J85" s="18">
        <f t="shared" si="60"/>
        <v>-73246423.600072816</v>
      </c>
      <c r="K85" s="18">
        <f t="shared" si="60"/>
        <v>-48138644.075886294</v>
      </c>
      <c r="L85" s="18">
        <f t="shared" si="60"/>
        <v>-143670.76652916949</v>
      </c>
      <c r="M85" s="18">
        <f t="shared" si="60"/>
        <v>-3903809.5154145863</v>
      </c>
      <c r="N85" s="18">
        <f t="shared" si="60"/>
        <v>-25155209.52913167</v>
      </c>
      <c r="O85" s="18">
        <f t="shared" si="60"/>
        <v>-22375993.500378158</v>
      </c>
      <c r="P85" s="18">
        <f t="shared" si="60"/>
        <v>0</v>
      </c>
      <c r="Q85" s="18">
        <f t="shared" si="60"/>
        <v>-3081306.5392188416</v>
      </c>
      <c r="R85" s="18">
        <f t="shared" si="60"/>
        <v>-285161.53192105453</v>
      </c>
      <c r="U85" s="21">
        <f t="shared" si="57"/>
        <v>0</v>
      </c>
    </row>
    <row r="86" spans="1:21">
      <c r="A86">
        <v>108.02</v>
      </c>
      <c r="B86" t="s">
        <v>55</v>
      </c>
      <c r="D86" s="26">
        <v>73</v>
      </c>
      <c r="F86" s="2">
        <v>-142074117.2418308</v>
      </c>
      <c r="G86" s="18">
        <f t="shared" si="60"/>
        <v>-74912625.098642677</v>
      </c>
      <c r="H86" s="18">
        <f t="shared" si="60"/>
        <v>-18718236.496084046</v>
      </c>
      <c r="I86" s="18">
        <f t="shared" si="60"/>
        <v>-18967109.666064978</v>
      </c>
      <c r="J86" s="18">
        <f t="shared" si="60"/>
        <v>-12244198.902219042</v>
      </c>
      <c r="K86" s="18">
        <f t="shared" si="60"/>
        <v>-8047070.4776866976</v>
      </c>
      <c r="L86" s="18">
        <f t="shared" si="60"/>
        <v>-24016.646210910381</v>
      </c>
      <c r="M86" s="18">
        <f t="shared" si="60"/>
        <v>-652578.21247485466</v>
      </c>
      <c r="N86" s="18">
        <f t="shared" si="60"/>
        <v>-4205057.0357318819</v>
      </c>
      <c r="O86" s="18">
        <f t="shared" si="60"/>
        <v>-3740470.887006124</v>
      </c>
      <c r="P86" s="18">
        <f t="shared" si="60"/>
        <v>0</v>
      </c>
      <c r="Q86" s="18">
        <f t="shared" si="60"/>
        <v>-515084.94600228086</v>
      </c>
      <c r="R86" s="18">
        <f t="shared" si="60"/>
        <v>-47668.873707294631</v>
      </c>
      <c r="U86" s="21">
        <f t="shared" si="57"/>
        <v>0</v>
      </c>
    </row>
    <row r="87" spans="1:21">
      <c r="A87">
        <v>108.03</v>
      </c>
      <c r="B87" t="s">
        <v>56</v>
      </c>
      <c r="D87" s="26">
        <v>73</v>
      </c>
      <c r="F87" s="2">
        <v>-675730421.05950725</v>
      </c>
      <c r="G87" s="18">
        <f t="shared" si="60"/>
        <v>-356298111.74131721</v>
      </c>
      <c r="H87" s="18">
        <f t="shared" si="60"/>
        <v>-89027347.658692494</v>
      </c>
      <c r="I87" s="18">
        <f t="shared" si="60"/>
        <v>-90211033.858588979</v>
      </c>
      <c r="J87" s="18">
        <f t="shared" si="60"/>
        <v>-58235643.763667785</v>
      </c>
      <c r="K87" s="18">
        <f t="shared" si="60"/>
        <v>-38273335.268570356</v>
      </c>
      <c r="L87" s="18">
        <f t="shared" si="60"/>
        <v>-114227.55088396538</v>
      </c>
      <c r="M87" s="18">
        <f t="shared" si="60"/>
        <v>-3103781.0323980711</v>
      </c>
      <c r="N87" s="18">
        <f t="shared" si="60"/>
        <v>-20000018.416427869</v>
      </c>
      <c r="O87" s="18">
        <f t="shared" si="60"/>
        <v>-17790361.935772013</v>
      </c>
      <c r="P87" s="18">
        <f t="shared" si="60"/>
        <v>0</v>
      </c>
      <c r="Q87" s="18">
        <f t="shared" si="60"/>
        <v>-2449837.9733100054</v>
      </c>
      <c r="R87" s="18">
        <f t="shared" si="60"/>
        <v>-226721.85987849109</v>
      </c>
      <c r="U87" s="21">
        <f t="shared" si="57"/>
        <v>0</v>
      </c>
    </row>
    <row r="88" spans="1:21">
      <c r="B88" s="1" t="s">
        <v>8</v>
      </c>
      <c r="F88" s="3">
        <f>SUM(F85:F87)</f>
        <v>-1667710772.0375092</v>
      </c>
      <c r="G88" s="3">
        <f t="shared" ref="G88:S88" si="61">SUM(G85:G87)</f>
        <v>-879348006.96991444</v>
      </c>
      <c r="H88" s="3">
        <f t="shared" si="61"/>
        <v>-219720560.254686</v>
      </c>
      <c r="I88" s="3">
        <f t="shared" si="61"/>
        <v>-222641911.97240844</v>
      </c>
      <c r="J88" s="3">
        <f t="shared" si="61"/>
        <v>-143726266.26595965</v>
      </c>
      <c r="K88" s="3">
        <f t="shared" si="61"/>
        <v>-94459049.822143346</v>
      </c>
      <c r="L88" s="3">
        <f t="shared" ref="L88:M88" si="62">SUM(L85:L87)</f>
        <v>-281914.96362404525</v>
      </c>
      <c r="M88" s="3">
        <f t="shared" si="62"/>
        <v>-7660168.7602875121</v>
      </c>
      <c r="N88" s="3">
        <f t="shared" si="61"/>
        <v>-49360284.981291421</v>
      </c>
      <c r="O88" s="3">
        <f t="shared" si="61"/>
        <v>-43906826.323156297</v>
      </c>
      <c r="P88" s="3">
        <f t="shared" si="61"/>
        <v>0</v>
      </c>
      <c r="Q88" s="3">
        <f t="shared" si="61"/>
        <v>-6046229.4585311282</v>
      </c>
      <c r="R88" s="3">
        <f t="shared" si="61"/>
        <v>-559552.26550684031</v>
      </c>
      <c r="S88" s="3">
        <f t="shared" si="61"/>
        <v>0</v>
      </c>
      <c r="U88" s="21">
        <f t="shared" si="57"/>
        <v>0</v>
      </c>
    </row>
    <row r="89" spans="1:21">
      <c r="U89" s="21">
        <f t="shared" si="57"/>
        <v>0</v>
      </c>
    </row>
    <row r="90" spans="1:21">
      <c r="B90" s="1" t="s">
        <v>57</v>
      </c>
      <c r="U90" s="21">
        <f t="shared" si="57"/>
        <v>0</v>
      </c>
    </row>
    <row r="91" spans="1:21">
      <c r="A91" t="s">
        <v>58</v>
      </c>
      <c r="B91" t="s">
        <v>59</v>
      </c>
      <c r="D91" s="26">
        <v>73</v>
      </c>
      <c r="F91" s="2">
        <v>-48274493</v>
      </c>
      <c r="G91" s="18">
        <f t="shared" ref="G91:R92" si="63">INDEX(Alloc,($D91),(G$1))*$F91</f>
        <v>-25454101.465789612</v>
      </c>
      <c r="H91" s="18">
        <f t="shared" si="63"/>
        <v>-6360154.7857198548</v>
      </c>
      <c r="I91" s="18">
        <f t="shared" si="63"/>
        <v>-6444717.8738837764</v>
      </c>
      <c r="J91" s="18">
        <f t="shared" si="63"/>
        <v>-4160381.2550154543</v>
      </c>
      <c r="K91" s="18">
        <f t="shared" si="63"/>
        <v>-2734264.7273631394</v>
      </c>
      <c r="L91" s="18">
        <f t="shared" si="63"/>
        <v>-8160.4689291760087</v>
      </c>
      <c r="M91" s="18">
        <f t="shared" si="63"/>
        <v>-221735.54875197573</v>
      </c>
      <c r="N91" s="18">
        <f t="shared" si="63"/>
        <v>-1428810.5418280312</v>
      </c>
      <c r="O91" s="18">
        <f t="shared" si="63"/>
        <v>-1270951.6635188777</v>
      </c>
      <c r="P91" s="18">
        <f t="shared" si="63"/>
        <v>0</v>
      </c>
      <c r="Q91" s="18">
        <f t="shared" si="63"/>
        <v>-175017.5549418889</v>
      </c>
      <c r="R91" s="18">
        <f t="shared" si="63"/>
        <v>-16197.114258212969</v>
      </c>
      <c r="U91" s="21">
        <f t="shared" si="57"/>
        <v>0</v>
      </c>
    </row>
    <row r="92" spans="1:21">
      <c r="A92" t="s">
        <v>60</v>
      </c>
      <c r="B92" t="s">
        <v>61</v>
      </c>
      <c r="D92" s="26">
        <v>87</v>
      </c>
      <c r="F92" s="2">
        <v>-383823970.41082251</v>
      </c>
      <c r="G92" s="18">
        <f t="shared" si="63"/>
        <v>-185904448.79877374</v>
      </c>
      <c r="H92" s="18">
        <f t="shared" si="63"/>
        <v>-46391535.281909995</v>
      </c>
      <c r="I92" s="18">
        <f t="shared" si="63"/>
        <v>-46988166.260096774</v>
      </c>
      <c r="J92" s="18">
        <f t="shared" si="63"/>
        <v>-30315116.149947457</v>
      </c>
      <c r="K92" s="18">
        <f t="shared" si="63"/>
        <v>-19927256.33822624</v>
      </c>
      <c r="L92" s="18">
        <f t="shared" si="63"/>
        <v>-59205.30796840883</v>
      </c>
      <c r="M92" s="18">
        <f t="shared" si="63"/>
        <v>-1608664.8444463387</v>
      </c>
      <c r="N92" s="18">
        <f t="shared" si="63"/>
        <v>-10412647.997628938</v>
      </c>
      <c r="O92" s="18">
        <f t="shared" si="63"/>
        <v>-9255229.9679433741</v>
      </c>
      <c r="P92" s="18">
        <f t="shared" si="63"/>
        <v>-31566572.064851657</v>
      </c>
      <c r="Q92" s="18">
        <f t="shared" si="63"/>
        <v>-1276830.3938264544</v>
      </c>
      <c r="R92" s="18">
        <f t="shared" si="63"/>
        <v>-118297.00520322428</v>
      </c>
      <c r="U92" s="21">
        <f t="shared" si="57"/>
        <v>0</v>
      </c>
    </row>
    <row r="93" spans="1:21">
      <c r="A93" t="s">
        <v>62</v>
      </c>
      <c r="B93" t="s">
        <v>63</v>
      </c>
      <c r="D93" s="26" t="s">
        <v>485</v>
      </c>
      <c r="F93" s="2">
        <v>-184422</v>
      </c>
      <c r="G93" s="18">
        <v>0</v>
      </c>
      <c r="H93" s="18">
        <v>0</v>
      </c>
      <c r="I93" s="18">
        <v>0</v>
      </c>
      <c r="J93" s="18">
        <v>0</v>
      </c>
      <c r="K93" s="18">
        <v>0</v>
      </c>
      <c r="L93" s="18">
        <v>0</v>
      </c>
      <c r="M93" s="18">
        <v>0</v>
      </c>
      <c r="N93" s="18">
        <v>0</v>
      </c>
      <c r="O93" s="18">
        <v>0</v>
      </c>
      <c r="P93" s="18">
        <v>-184422</v>
      </c>
      <c r="Q93" s="18">
        <v>0</v>
      </c>
      <c r="R93" s="18">
        <v>0</v>
      </c>
      <c r="U93" s="21">
        <f t="shared" si="57"/>
        <v>0</v>
      </c>
    </row>
    <row r="94" spans="1:21">
      <c r="B94" s="1" t="s">
        <v>8</v>
      </c>
      <c r="F94" s="3">
        <f>SUM(F91:F93)</f>
        <v>-432282885.41082251</v>
      </c>
      <c r="G94" s="3">
        <f t="shared" ref="G94:S94" si="64">SUM(G91:G93)</f>
        <v>-211358550.26456335</v>
      </c>
      <c r="H94" s="3">
        <f t="shared" si="64"/>
        <v>-52751690.067629851</v>
      </c>
      <c r="I94" s="3">
        <f t="shared" si="64"/>
        <v>-53432884.13398055</v>
      </c>
      <c r="J94" s="3">
        <f t="shared" si="64"/>
        <v>-34475497.404962912</v>
      </c>
      <c r="K94" s="3">
        <f t="shared" si="64"/>
        <v>-22661521.06558938</v>
      </c>
      <c r="L94" s="3">
        <f t="shared" ref="L94:M94" si="65">SUM(L91:L93)</f>
        <v>-67365.776897584845</v>
      </c>
      <c r="M94" s="3">
        <f t="shared" si="65"/>
        <v>-1830400.3931983144</v>
      </c>
      <c r="N94" s="3">
        <f t="shared" si="64"/>
        <v>-11841458.539456969</v>
      </c>
      <c r="O94" s="3">
        <f t="shared" si="64"/>
        <v>-10526181.631462252</v>
      </c>
      <c r="P94" s="3">
        <f t="shared" si="64"/>
        <v>-31750994.064851657</v>
      </c>
      <c r="Q94" s="3">
        <f t="shared" si="64"/>
        <v>-1451847.9487683433</v>
      </c>
      <c r="R94" s="3">
        <f t="shared" si="64"/>
        <v>-134494.11946143725</v>
      </c>
      <c r="S94" s="3">
        <f t="shared" si="64"/>
        <v>0</v>
      </c>
      <c r="U94" s="21">
        <f t="shared" si="57"/>
        <v>0</v>
      </c>
    </row>
    <row r="95" spans="1:21">
      <c r="U95" s="21">
        <f t="shared" si="57"/>
        <v>0</v>
      </c>
    </row>
    <row r="96" spans="1:21">
      <c r="B96" s="1" t="s">
        <v>12</v>
      </c>
      <c r="U96" s="21">
        <f t="shared" si="57"/>
        <v>0</v>
      </c>
    </row>
    <row r="97" spans="1:21">
      <c r="A97" t="s">
        <v>64</v>
      </c>
      <c r="B97" t="s">
        <v>65</v>
      </c>
      <c r="D97" s="26" t="s">
        <v>485</v>
      </c>
      <c r="F97" s="2">
        <v>-10782.6924</v>
      </c>
      <c r="G97" s="18">
        <v>0</v>
      </c>
      <c r="H97" s="18">
        <v>0</v>
      </c>
      <c r="I97" s="18">
        <v>0</v>
      </c>
      <c r="J97" s="18">
        <v>0</v>
      </c>
      <c r="K97" s="18">
        <v>0</v>
      </c>
      <c r="L97" s="18">
        <v>0</v>
      </c>
      <c r="M97" s="18">
        <v>0</v>
      </c>
      <c r="N97" s="18">
        <v>0</v>
      </c>
      <c r="O97" s="18">
        <v>-10783</v>
      </c>
      <c r="P97" s="18">
        <v>0</v>
      </c>
      <c r="Q97" s="18">
        <v>0</v>
      </c>
      <c r="R97" s="18">
        <v>0</v>
      </c>
      <c r="U97" s="21">
        <f t="shared" si="57"/>
        <v>-0.30760000000009313</v>
      </c>
    </row>
    <row r="98" spans="1:21">
      <c r="A98" t="s">
        <v>66</v>
      </c>
      <c r="B98" t="s">
        <v>67</v>
      </c>
      <c r="D98" s="26">
        <v>42</v>
      </c>
      <c r="F98" s="2">
        <v>-3040575.9469045717</v>
      </c>
      <c r="G98" s="18">
        <f>INDEX(Alloc,($D98),(G$1))*$F98</f>
        <v>-1244828.4319446352</v>
      </c>
      <c r="H98" s="18">
        <f t="shared" ref="G98:R117" si="66">INDEX(Alloc,($D98),(H$1))*$F98</f>
        <v>-486726.75235837803</v>
      </c>
      <c r="I98" s="18">
        <f t="shared" si="66"/>
        <v>-612291.16673140111</v>
      </c>
      <c r="J98" s="18">
        <f t="shared" si="66"/>
        <v>-347656.84791784419</v>
      </c>
      <c r="K98" s="18">
        <f t="shared" si="66"/>
        <v>-329752.06670227303</v>
      </c>
      <c r="L98" s="18">
        <f t="shared" si="66"/>
        <v>-61.733381540769258</v>
      </c>
      <c r="M98" s="18">
        <f t="shared" si="66"/>
        <v>-16545.829933827765</v>
      </c>
      <c r="N98" s="18">
        <f t="shared" si="66"/>
        <v>0</v>
      </c>
      <c r="O98" s="18">
        <f t="shared" si="66"/>
        <v>0</v>
      </c>
      <c r="P98" s="18">
        <f t="shared" si="66"/>
        <v>0</v>
      </c>
      <c r="Q98" s="18">
        <f t="shared" si="66"/>
        <v>-2512.1635244388276</v>
      </c>
      <c r="R98" s="18">
        <f t="shared" si="66"/>
        <v>-200.95441023290104</v>
      </c>
      <c r="U98" s="21">
        <f t="shared" si="57"/>
        <v>0</v>
      </c>
    </row>
    <row r="99" spans="1:21">
      <c r="A99" t="s">
        <v>68</v>
      </c>
      <c r="B99" t="s">
        <v>15</v>
      </c>
      <c r="D99" s="26" t="s">
        <v>485</v>
      </c>
      <c r="F99" s="2">
        <v>-220823.63379989978</v>
      </c>
      <c r="G99" s="18">
        <v>0</v>
      </c>
      <c r="H99" s="18">
        <v>0</v>
      </c>
      <c r="I99" s="18">
        <v>0</v>
      </c>
      <c r="J99" s="18">
        <v>0</v>
      </c>
      <c r="K99" s="18">
        <v>-9600</v>
      </c>
      <c r="L99" s="18">
        <v>0</v>
      </c>
      <c r="M99" s="18">
        <v>0</v>
      </c>
      <c r="N99" s="18">
        <v>-74119</v>
      </c>
      <c r="O99" s="18">
        <v>-51225</v>
      </c>
      <c r="P99" s="18">
        <v>-85880</v>
      </c>
      <c r="Q99" s="18">
        <v>0</v>
      </c>
      <c r="R99" s="18">
        <v>0</v>
      </c>
      <c r="U99" s="21">
        <f t="shared" si="57"/>
        <v>-0.36620010022306815</v>
      </c>
    </row>
    <row r="100" spans="1:21">
      <c r="A100" t="s">
        <v>69</v>
      </c>
      <c r="B100" t="s">
        <v>16</v>
      </c>
      <c r="D100" s="26">
        <v>43</v>
      </c>
      <c r="F100" s="2">
        <v>-2036795.6985698356</v>
      </c>
      <c r="G100" s="18">
        <f t="shared" si="66"/>
        <v>-1010273.6047651109</v>
      </c>
      <c r="H100" s="18">
        <f t="shared" si="66"/>
        <v>-297486.09425880527</v>
      </c>
      <c r="I100" s="18">
        <f t="shared" si="66"/>
        <v>-357335.0099499253</v>
      </c>
      <c r="J100" s="18">
        <f t="shared" si="66"/>
        <v>-222865.70336817019</v>
      </c>
      <c r="K100" s="18">
        <f t="shared" si="66"/>
        <v>-128887.28152898462</v>
      </c>
      <c r="L100" s="18">
        <f t="shared" si="66"/>
        <v>0</v>
      </c>
      <c r="M100" s="18">
        <f t="shared" si="66"/>
        <v>-17945.331970958076</v>
      </c>
      <c r="N100" s="18">
        <f t="shared" si="66"/>
        <v>0</v>
      </c>
      <c r="O100" s="18">
        <f t="shared" si="66"/>
        <v>0</v>
      </c>
      <c r="P100" s="18">
        <f t="shared" si="66"/>
        <v>0</v>
      </c>
      <c r="Q100" s="18">
        <f t="shared" si="66"/>
        <v>-1783.7348356542168</v>
      </c>
      <c r="R100" s="18">
        <f t="shared" si="66"/>
        <v>-218.9378922270227</v>
      </c>
      <c r="U100" s="21">
        <f t="shared" si="57"/>
        <v>0</v>
      </c>
    </row>
    <row r="101" spans="1:21">
      <c r="A101" t="s">
        <v>70</v>
      </c>
      <c r="B101" t="s">
        <v>17</v>
      </c>
      <c r="D101" s="26" t="s">
        <v>485</v>
      </c>
      <c r="F101" s="2">
        <v>-11501693.225143986</v>
      </c>
      <c r="G101" s="18">
        <v>0</v>
      </c>
      <c r="H101" s="18">
        <v>0</v>
      </c>
      <c r="I101" s="18">
        <v>0</v>
      </c>
      <c r="J101" s="18">
        <v>0</v>
      </c>
      <c r="K101" s="18">
        <v>-638971</v>
      </c>
      <c r="L101" s="18">
        <v>0</v>
      </c>
      <c r="M101" s="18">
        <v>0</v>
      </c>
      <c r="N101" s="18">
        <v>-3632693</v>
      </c>
      <c r="O101" s="18">
        <v>-3881336</v>
      </c>
      <c r="P101" s="18">
        <v>-3348693</v>
      </c>
      <c r="Q101" s="18">
        <v>0</v>
      </c>
      <c r="R101" s="18">
        <v>0</v>
      </c>
      <c r="U101" s="21">
        <f t="shared" si="57"/>
        <v>0.22514398582279682</v>
      </c>
    </row>
    <row r="102" spans="1:21">
      <c r="A102" t="s">
        <v>71</v>
      </c>
      <c r="B102" t="s">
        <v>18</v>
      </c>
      <c r="D102" s="26">
        <v>44</v>
      </c>
      <c r="F102" s="2">
        <v>-111405536.24335527</v>
      </c>
      <c r="G102" s="18">
        <f t="shared" si="66"/>
        <v>-60668696.93900165</v>
      </c>
      <c r="H102" s="18">
        <f t="shared" si="66"/>
        <v>-15694742.651768455</v>
      </c>
      <c r="I102" s="18">
        <f t="shared" si="66"/>
        <v>-16903743.838608705</v>
      </c>
      <c r="J102" s="18">
        <f t="shared" si="66"/>
        <v>-9580827.0523957834</v>
      </c>
      <c r="K102" s="18">
        <f t="shared" si="66"/>
        <v>-7430835.7521737078</v>
      </c>
      <c r="L102" s="18">
        <f t="shared" si="66"/>
        <v>-27149.433682871524</v>
      </c>
      <c r="M102" s="18">
        <f t="shared" si="66"/>
        <v>-960199.94280010089</v>
      </c>
      <c r="N102" s="18">
        <f t="shared" si="66"/>
        <v>0</v>
      </c>
      <c r="O102" s="18">
        <f t="shared" si="66"/>
        <v>0</v>
      </c>
      <c r="P102" s="18">
        <f t="shared" si="66"/>
        <v>0</v>
      </c>
      <c r="Q102" s="18">
        <f t="shared" si="66"/>
        <v>-107428.54893823144</v>
      </c>
      <c r="R102" s="18">
        <f t="shared" si="66"/>
        <v>-31912.083985773708</v>
      </c>
      <c r="U102" s="21">
        <f t="shared" si="57"/>
        <v>0</v>
      </c>
    </row>
    <row r="103" spans="1:21">
      <c r="A103" t="s">
        <v>72</v>
      </c>
      <c r="B103" t="s">
        <v>19</v>
      </c>
      <c r="D103" s="26">
        <v>44</v>
      </c>
      <c r="F103" s="2">
        <v>-227790.68922477314</v>
      </c>
      <c r="G103" s="18">
        <f t="shared" si="66"/>
        <v>-124049.16987173825</v>
      </c>
      <c r="H103" s="18">
        <f t="shared" si="66"/>
        <v>-32091.010612275706</v>
      </c>
      <c r="I103" s="18">
        <f t="shared" si="66"/>
        <v>-34563.053052090589</v>
      </c>
      <c r="J103" s="18">
        <f t="shared" si="66"/>
        <v>-19589.898951173142</v>
      </c>
      <c r="K103" s="18">
        <f t="shared" si="66"/>
        <v>-15193.815806480561</v>
      </c>
      <c r="L103" s="18">
        <f t="shared" si="66"/>
        <v>-55.512395696155899</v>
      </c>
      <c r="M103" s="18">
        <f t="shared" si="66"/>
        <v>-1963.3190067523997</v>
      </c>
      <c r="N103" s="18">
        <f t="shared" si="66"/>
        <v>0</v>
      </c>
      <c r="O103" s="18">
        <f t="shared" si="66"/>
        <v>0</v>
      </c>
      <c r="P103" s="18">
        <f t="shared" si="66"/>
        <v>0</v>
      </c>
      <c r="Q103" s="18">
        <f t="shared" si="66"/>
        <v>-219.65895080475937</v>
      </c>
      <c r="R103" s="18">
        <f t="shared" si="66"/>
        <v>-65.250577761585987</v>
      </c>
      <c r="U103" s="21">
        <f t="shared" si="57"/>
        <v>0</v>
      </c>
    </row>
    <row r="104" spans="1:21">
      <c r="A104" t="s">
        <v>73</v>
      </c>
      <c r="B104" t="s">
        <v>20</v>
      </c>
      <c r="D104" s="26">
        <v>45</v>
      </c>
      <c r="F104" s="2">
        <v>-144226000.46602783</v>
      </c>
      <c r="G104" s="18">
        <f t="shared" si="66"/>
        <v>-97975246.94361566</v>
      </c>
      <c r="H104" s="18">
        <f t="shared" si="66"/>
        <v>-18786514.389900193</v>
      </c>
      <c r="I104" s="18">
        <f t="shared" si="66"/>
        <v>-14512746.552299058</v>
      </c>
      <c r="J104" s="18">
        <f t="shared" si="66"/>
        <v>-6047267.6835041381</v>
      </c>
      <c r="K104" s="18">
        <f t="shared" si="66"/>
        <v>-5151311.7407525191</v>
      </c>
      <c r="L104" s="18">
        <f t="shared" si="66"/>
        <v>-115401.44505344491</v>
      </c>
      <c r="M104" s="18">
        <f t="shared" si="66"/>
        <v>-1440778.3428908738</v>
      </c>
      <c r="N104" s="18">
        <f t="shared" si="66"/>
        <v>0</v>
      </c>
      <c r="O104" s="18">
        <f t="shared" si="66"/>
        <v>0</v>
      </c>
      <c r="P104" s="18">
        <f t="shared" si="66"/>
        <v>0</v>
      </c>
      <c r="Q104" s="18">
        <f t="shared" si="66"/>
        <v>-94379.825037427931</v>
      </c>
      <c r="R104" s="18">
        <f t="shared" si="66"/>
        <v>-102353.54297453782</v>
      </c>
      <c r="U104" s="21">
        <f t="shared" si="57"/>
        <v>0</v>
      </c>
    </row>
    <row r="105" spans="1:21">
      <c r="A105" t="s">
        <v>74</v>
      </c>
      <c r="B105" t="s">
        <v>75</v>
      </c>
      <c r="D105" s="26" t="s">
        <v>485</v>
      </c>
      <c r="F105" s="2">
        <v>-1499101.6792449784</v>
      </c>
      <c r="G105" s="18">
        <v>0</v>
      </c>
      <c r="H105" s="18">
        <v>0</v>
      </c>
      <c r="I105" s="18">
        <v>0</v>
      </c>
      <c r="J105" s="18">
        <v>0</v>
      </c>
      <c r="K105" s="18">
        <v>0</v>
      </c>
      <c r="L105" s="18">
        <v>0</v>
      </c>
      <c r="M105" s="18">
        <v>0</v>
      </c>
      <c r="N105" s="18">
        <v>-1499102</v>
      </c>
      <c r="O105" s="18">
        <v>0</v>
      </c>
      <c r="P105" s="18">
        <v>0</v>
      </c>
      <c r="Q105" s="18">
        <v>0</v>
      </c>
      <c r="R105" s="18">
        <v>0</v>
      </c>
      <c r="U105" s="21">
        <f t="shared" si="57"/>
        <v>-0.32075502164661884</v>
      </c>
    </row>
    <row r="106" spans="1:21">
      <c r="A106" t="s">
        <v>76</v>
      </c>
      <c r="B106" t="s">
        <v>22</v>
      </c>
      <c r="D106" s="26">
        <v>45</v>
      </c>
      <c r="F106" s="2">
        <v>-118761165.93657961</v>
      </c>
      <c r="G106" s="18">
        <f t="shared" si="66"/>
        <v>-80676539.059189007</v>
      </c>
      <c r="H106" s="18">
        <f t="shared" si="66"/>
        <v>-15469529.388734668</v>
      </c>
      <c r="I106" s="18">
        <f t="shared" si="66"/>
        <v>-11950346.649868388</v>
      </c>
      <c r="J106" s="18">
        <f t="shared" si="66"/>
        <v>-4979549.8627358563</v>
      </c>
      <c r="K106" s="18">
        <f t="shared" si="66"/>
        <v>-4241785.7144881682</v>
      </c>
      <c r="L106" s="18">
        <f t="shared" si="66"/>
        <v>-95025.932363294531</v>
      </c>
      <c r="M106" s="18">
        <f t="shared" si="66"/>
        <v>-1186391.6027970114</v>
      </c>
      <c r="N106" s="18">
        <f t="shared" si="66"/>
        <v>0</v>
      </c>
      <c r="O106" s="18">
        <f t="shared" si="66"/>
        <v>0</v>
      </c>
      <c r="P106" s="18">
        <f t="shared" si="66"/>
        <v>0</v>
      </c>
      <c r="Q106" s="18">
        <f t="shared" si="66"/>
        <v>-77715.932121237114</v>
      </c>
      <c r="R106" s="18">
        <f t="shared" si="66"/>
        <v>-84281.794282017509</v>
      </c>
      <c r="U106" s="21">
        <f t="shared" si="57"/>
        <v>0</v>
      </c>
    </row>
    <row r="107" spans="1:21">
      <c r="A107" t="s">
        <v>77</v>
      </c>
      <c r="B107" t="s">
        <v>78</v>
      </c>
      <c r="D107" s="26" t="s">
        <v>485</v>
      </c>
      <c r="F107" s="2">
        <v>-18068917.610241123</v>
      </c>
      <c r="G107" s="18">
        <v>0</v>
      </c>
      <c r="H107" s="18">
        <v>0</v>
      </c>
      <c r="I107" s="18">
        <v>0</v>
      </c>
      <c r="J107" s="18">
        <v>0</v>
      </c>
      <c r="K107" s="18">
        <v>0</v>
      </c>
      <c r="L107" s="18">
        <v>0</v>
      </c>
      <c r="M107" s="18">
        <v>0</v>
      </c>
      <c r="N107" s="18">
        <v>-16494306</v>
      </c>
      <c r="O107" s="18">
        <v>-1574612</v>
      </c>
      <c r="P107" s="18">
        <v>0</v>
      </c>
      <c r="Q107" s="18">
        <v>0</v>
      </c>
      <c r="R107" s="18">
        <v>0</v>
      </c>
      <c r="U107" s="21">
        <f t="shared" si="57"/>
        <v>-0.3897588774561882</v>
      </c>
    </row>
    <row r="108" spans="1:21">
      <c r="A108" t="s">
        <v>79</v>
      </c>
      <c r="B108" t="s">
        <v>80</v>
      </c>
      <c r="D108" s="26">
        <v>47</v>
      </c>
      <c r="F108" s="2">
        <v>-234684157.74860832</v>
      </c>
      <c r="G108" s="18">
        <f t="shared" si="66"/>
        <v>-156683744.31055629</v>
      </c>
      <c r="H108" s="18">
        <f t="shared" si="66"/>
        <v>-28994210.501663983</v>
      </c>
      <c r="I108" s="18">
        <f t="shared" si="66"/>
        <v>-26758164.204900805</v>
      </c>
      <c r="J108" s="18">
        <f t="shared" si="66"/>
        <v>-11489996.134469319</v>
      </c>
      <c r="K108" s="18">
        <f t="shared" si="66"/>
        <v>-7821378.0286224168</v>
      </c>
      <c r="L108" s="18">
        <f t="shared" si="66"/>
        <v>-87068.982886371014</v>
      </c>
      <c r="M108" s="18">
        <f t="shared" si="66"/>
        <v>-2672826.414209642</v>
      </c>
      <c r="N108" s="18">
        <f t="shared" si="66"/>
        <v>0</v>
      </c>
      <c r="O108" s="18">
        <f t="shared" si="66"/>
        <v>0</v>
      </c>
      <c r="P108" s="18">
        <f t="shared" si="66"/>
        <v>0</v>
      </c>
      <c r="Q108" s="18">
        <f t="shared" si="66"/>
        <v>-114816.24116884089</v>
      </c>
      <c r="R108" s="18">
        <f t="shared" si="66"/>
        <v>-61952.930130687062</v>
      </c>
      <c r="U108" s="21">
        <f t="shared" si="57"/>
        <v>0</v>
      </c>
    </row>
    <row r="109" spans="1:21">
      <c r="A109" t="s">
        <v>81</v>
      </c>
      <c r="B109" t="s">
        <v>82</v>
      </c>
      <c r="D109" s="26">
        <v>47</v>
      </c>
      <c r="F109" s="2">
        <v>-339678468.295748</v>
      </c>
      <c r="G109" s="18">
        <f t="shared" si="66"/>
        <v>-226781793.81525803</v>
      </c>
      <c r="H109" s="18">
        <f t="shared" si="66"/>
        <v>-41965802.494429842</v>
      </c>
      <c r="I109" s="18">
        <f t="shared" si="66"/>
        <v>-38729381.304310538</v>
      </c>
      <c r="J109" s="18">
        <f t="shared" si="66"/>
        <v>-16630454.842466876</v>
      </c>
      <c r="K109" s="18">
        <f t="shared" si="66"/>
        <v>-11320549.858207181</v>
      </c>
      <c r="L109" s="18">
        <f t="shared" si="66"/>
        <v>-126022.39122843639</v>
      </c>
      <c r="M109" s="18">
        <f t="shared" si="66"/>
        <v>-3868610.4384245831</v>
      </c>
      <c r="N109" s="18">
        <f t="shared" si="66"/>
        <v>0</v>
      </c>
      <c r="O109" s="18">
        <f t="shared" si="66"/>
        <v>0</v>
      </c>
      <c r="P109" s="18">
        <f t="shared" si="66"/>
        <v>0</v>
      </c>
      <c r="Q109" s="18">
        <f t="shared" si="66"/>
        <v>-166183.37304848753</v>
      </c>
      <c r="R109" s="18">
        <f t="shared" si="66"/>
        <v>-89669.778374079731</v>
      </c>
      <c r="U109" s="21">
        <f t="shared" si="57"/>
        <v>0</v>
      </c>
    </row>
    <row r="110" spans="1:21">
      <c r="A110" t="s">
        <v>83</v>
      </c>
      <c r="B110" t="s">
        <v>84</v>
      </c>
      <c r="D110" s="26" t="s">
        <v>485</v>
      </c>
      <c r="F110" s="2">
        <v>-1714983</v>
      </c>
      <c r="G110" s="18">
        <v>0</v>
      </c>
      <c r="H110" s="18">
        <v>0</v>
      </c>
      <c r="I110" s="18">
        <v>0</v>
      </c>
      <c r="J110" s="18">
        <v>0</v>
      </c>
      <c r="K110" s="18">
        <v>-433090</v>
      </c>
      <c r="L110" s="18">
        <v>0</v>
      </c>
      <c r="M110" s="18">
        <v>-25151</v>
      </c>
      <c r="N110" s="18">
        <v>-1246417</v>
      </c>
      <c r="O110" s="18">
        <v>0</v>
      </c>
      <c r="P110" s="18">
        <v>0</v>
      </c>
      <c r="Q110" s="18">
        <v>0</v>
      </c>
      <c r="R110" s="18">
        <v>-10325</v>
      </c>
      <c r="U110" s="21">
        <f t="shared" si="57"/>
        <v>0</v>
      </c>
    </row>
    <row r="111" spans="1:21">
      <c r="A111" t="s">
        <v>85</v>
      </c>
      <c r="B111" t="s">
        <v>86</v>
      </c>
      <c r="D111" s="26">
        <v>21</v>
      </c>
      <c r="F111" s="2">
        <v>-61577305</v>
      </c>
      <c r="G111" s="18">
        <f t="shared" si="66"/>
        <v>-44972551.122519948</v>
      </c>
      <c r="H111" s="18">
        <f t="shared" si="66"/>
        <v>-7049229.6209489135</v>
      </c>
      <c r="I111" s="18">
        <f t="shared" si="66"/>
        <v>-904067.07413564518</v>
      </c>
      <c r="J111" s="18">
        <f t="shared" si="66"/>
        <v>-11476.687412836089</v>
      </c>
      <c r="K111" s="18">
        <f t="shared" si="66"/>
        <v>0</v>
      </c>
      <c r="L111" s="18">
        <f t="shared" si="66"/>
        <v>0</v>
      </c>
      <c r="M111" s="18">
        <f t="shared" si="66"/>
        <v>0</v>
      </c>
      <c r="N111" s="18">
        <f t="shared" si="66"/>
        <v>0</v>
      </c>
      <c r="O111" s="18">
        <f t="shared" si="66"/>
        <v>0</v>
      </c>
      <c r="P111" s="18">
        <f t="shared" si="66"/>
        <v>0</v>
      </c>
      <c r="Q111" s="18">
        <f t="shared" si="66"/>
        <v>-8639980.4949826598</v>
      </c>
      <c r="R111" s="18">
        <f t="shared" si="66"/>
        <v>0</v>
      </c>
      <c r="U111" s="21">
        <f t="shared" si="57"/>
        <v>0</v>
      </c>
    </row>
    <row r="112" spans="1:21">
      <c r="A112" t="s">
        <v>87</v>
      </c>
      <c r="B112" t="s">
        <v>88</v>
      </c>
      <c r="D112" s="26">
        <v>25</v>
      </c>
      <c r="F112" s="2">
        <v>-116431906.72550035</v>
      </c>
      <c r="G112" s="18">
        <f t="shared" si="66"/>
        <v>-85639404.818411559</v>
      </c>
      <c r="H112" s="18">
        <f t="shared" si="66"/>
        <v>-16875431.088765074</v>
      </c>
      <c r="I112" s="18">
        <f t="shared" si="66"/>
        <v>-10216135.288176628</v>
      </c>
      <c r="J112" s="18">
        <f t="shared" si="66"/>
        <v>-3425728.1643280191</v>
      </c>
      <c r="K112" s="18">
        <f t="shared" si="66"/>
        <v>0</v>
      </c>
      <c r="L112" s="18">
        <f t="shared" si="66"/>
        <v>0</v>
      </c>
      <c r="M112" s="18">
        <f t="shared" si="66"/>
        <v>0</v>
      </c>
      <c r="N112" s="18">
        <f t="shared" si="66"/>
        <v>0</v>
      </c>
      <c r="O112" s="18">
        <f t="shared" si="66"/>
        <v>0</v>
      </c>
      <c r="P112" s="18">
        <f t="shared" si="66"/>
        <v>0</v>
      </c>
      <c r="Q112" s="18">
        <f t="shared" si="66"/>
        <v>-268327.89645341673</v>
      </c>
      <c r="R112" s="18">
        <f t="shared" si="66"/>
        <v>-6879.4693656572827</v>
      </c>
      <c r="U112" s="21">
        <f t="shared" si="57"/>
        <v>0</v>
      </c>
    </row>
    <row r="113" spans="1:21">
      <c r="A113" t="s">
        <v>89</v>
      </c>
      <c r="B113" t="s">
        <v>90</v>
      </c>
      <c r="D113" s="26">
        <v>20</v>
      </c>
      <c r="F113" s="2">
        <v>-29187822</v>
      </c>
      <c r="G113" s="18">
        <f t="shared" si="66"/>
        <v>-25319258.887396809</v>
      </c>
      <c r="H113" s="18">
        <f t="shared" si="66"/>
        <v>-3734290.3102449775</v>
      </c>
      <c r="I113" s="18">
        <f t="shared" si="66"/>
        <v>-132244.94989541383</v>
      </c>
      <c r="J113" s="18">
        <f t="shared" si="66"/>
        <v>-2027.8524627993361</v>
      </c>
      <c r="K113" s="18">
        <f t="shared" si="66"/>
        <v>0</v>
      </c>
      <c r="L113" s="18">
        <f t="shared" si="66"/>
        <v>0</v>
      </c>
      <c r="M113" s="18">
        <f t="shared" si="66"/>
        <v>0</v>
      </c>
      <c r="N113" s="18">
        <f t="shared" si="66"/>
        <v>0</v>
      </c>
      <c r="O113" s="18">
        <f t="shared" si="66"/>
        <v>0</v>
      </c>
      <c r="P113" s="18">
        <f t="shared" si="66"/>
        <v>0</v>
      </c>
      <c r="Q113" s="18">
        <f t="shared" si="66"/>
        <v>0</v>
      </c>
      <c r="R113" s="18">
        <f t="shared" si="66"/>
        <v>0</v>
      </c>
      <c r="U113" s="21">
        <f t="shared" si="57"/>
        <v>0</v>
      </c>
    </row>
    <row r="114" spans="1:21">
      <c r="A114" t="s">
        <v>91</v>
      </c>
      <c r="B114" t="s">
        <v>92</v>
      </c>
      <c r="D114" s="26">
        <v>24</v>
      </c>
      <c r="F114" s="2">
        <v>-86306645.845380351</v>
      </c>
      <c r="G114" s="18">
        <f t="shared" si="66"/>
        <v>-86306645.845380351</v>
      </c>
      <c r="H114" s="18">
        <f t="shared" si="66"/>
        <v>0</v>
      </c>
      <c r="I114" s="18">
        <f t="shared" si="66"/>
        <v>0</v>
      </c>
      <c r="J114" s="18">
        <f t="shared" si="66"/>
        <v>0</v>
      </c>
      <c r="K114" s="18">
        <f t="shared" si="66"/>
        <v>0</v>
      </c>
      <c r="L114" s="18">
        <f t="shared" si="66"/>
        <v>0</v>
      </c>
      <c r="M114" s="18">
        <f t="shared" si="66"/>
        <v>0</v>
      </c>
      <c r="N114" s="18">
        <f t="shared" si="66"/>
        <v>0</v>
      </c>
      <c r="O114" s="18">
        <f t="shared" si="66"/>
        <v>0</v>
      </c>
      <c r="P114" s="18">
        <f t="shared" si="66"/>
        <v>0</v>
      </c>
      <c r="Q114" s="18">
        <f t="shared" si="66"/>
        <v>0</v>
      </c>
      <c r="R114" s="18">
        <f t="shared" si="66"/>
        <v>0</v>
      </c>
      <c r="U114" s="21">
        <f t="shared" si="57"/>
        <v>0</v>
      </c>
    </row>
    <row r="115" spans="1:21">
      <c r="A115" t="s">
        <v>93</v>
      </c>
      <c r="B115" t="s">
        <v>35</v>
      </c>
      <c r="D115" s="26">
        <v>19</v>
      </c>
      <c r="F115" s="2">
        <v>-42422979.190129757</v>
      </c>
      <c r="G115" s="18">
        <f t="shared" si="66"/>
        <v>-27582183.899188787</v>
      </c>
      <c r="H115" s="18">
        <f t="shared" si="66"/>
        <v>-7815778.4974343469</v>
      </c>
      <c r="I115" s="18">
        <f t="shared" si="66"/>
        <v>-2122999.2275207932</v>
      </c>
      <c r="J115" s="18">
        <f t="shared" si="66"/>
        <v>-240402.02274743406</v>
      </c>
      <c r="K115" s="18">
        <f t="shared" si="66"/>
        <v>-2983480.8428195138</v>
      </c>
      <c r="L115" s="18">
        <f t="shared" si="66"/>
        <v>-7011.3824116200367</v>
      </c>
      <c r="M115" s="18">
        <f t="shared" si="66"/>
        <v>-1042814.4295642062</v>
      </c>
      <c r="N115" s="18">
        <f t="shared" si="66"/>
        <v>-252360.48003844279</v>
      </c>
      <c r="O115" s="18">
        <f t="shared" si="66"/>
        <v>-130587.91411274993</v>
      </c>
      <c r="P115" s="18">
        <f t="shared" si="66"/>
        <v>-183386.68910476542</v>
      </c>
      <c r="Q115" s="18">
        <f t="shared" si="66"/>
        <v>0</v>
      </c>
      <c r="R115" s="18">
        <f t="shared" si="66"/>
        <v>-61973.805187097249</v>
      </c>
      <c r="U115" s="21">
        <f t="shared" si="57"/>
        <v>0</v>
      </c>
    </row>
    <row r="116" spans="1:21">
      <c r="A116" t="s">
        <v>94</v>
      </c>
      <c r="B116" t="s">
        <v>36</v>
      </c>
      <c r="D116" s="26">
        <v>12</v>
      </c>
      <c r="F116" s="2">
        <v>-20159019.939354461</v>
      </c>
      <c r="G116" s="18">
        <f t="shared" si="66"/>
        <v>0</v>
      </c>
      <c r="H116" s="18">
        <f t="shared" si="66"/>
        <v>0</v>
      </c>
      <c r="I116" s="18">
        <f t="shared" si="66"/>
        <v>0</v>
      </c>
      <c r="J116" s="18">
        <f t="shared" si="66"/>
        <v>0</v>
      </c>
      <c r="K116" s="18">
        <f t="shared" si="66"/>
        <v>0</v>
      </c>
      <c r="L116" s="18">
        <f t="shared" si="66"/>
        <v>0</v>
      </c>
      <c r="M116" s="18">
        <f t="shared" si="66"/>
        <v>0</v>
      </c>
      <c r="N116" s="18">
        <f t="shared" si="66"/>
        <v>0</v>
      </c>
      <c r="O116" s="18">
        <f t="shared" si="66"/>
        <v>0</v>
      </c>
      <c r="P116" s="18">
        <f t="shared" si="66"/>
        <v>0</v>
      </c>
      <c r="Q116" s="18">
        <f t="shared" si="66"/>
        <v>-20159019.939354461</v>
      </c>
      <c r="R116" s="18">
        <f t="shared" si="66"/>
        <v>0</v>
      </c>
      <c r="U116" s="21">
        <f t="shared" si="57"/>
        <v>0</v>
      </c>
    </row>
    <row r="117" spans="1:21">
      <c r="A117" t="s">
        <v>95</v>
      </c>
      <c r="B117" t="s">
        <v>37</v>
      </c>
      <c r="D117" s="26">
        <v>71</v>
      </c>
      <c r="F117" s="2">
        <v>-288060.25499999902</v>
      </c>
      <c r="G117" s="18">
        <f t="shared" si="66"/>
        <v>-190301.58831378544</v>
      </c>
      <c r="H117" s="18">
        <f t="shared" si="66"/>
        <v>-35641.56957454732</v>
      </c>
      <c r="I117" s="18">
        <f t="shared" si="66"/>
        <v>-31057.403106359463</v>
      </c>
      <c r="J117" s="18">
        <f t="shared" si="66"/>
        <v>-13216.201230641485</v>
      </c>
      <c r="K117" s="18">
        <f t="shared" si="66"/>
        <v>-9668.8169996773067</v>
      </c>
      <c r="L117" s="18">
        <f t="shared" si="66"/>
        <v>-145.35626581462759</v>
      </c>
      <c r="M117" s="18">
        <f t="shared" si="66"/>
        <v>-3096.5037150906687</v>
      </c>
      <c r="N117" s="18">
        <f t="shared" si="66"/>
        <v>-3799.6676620289436</v>
      </c>
      <c r="O117" s="18">
        <f t="shared" si="66"/>
        <v>-862.44512593174079</v>
      </c>
      <c r="P117" s="18">
        <f t="shared" si="66"/>
        <v>0</v>
      </c>
      <c r="Q117" s="18">
        <f t="shared" si="66"/>
        <v>-154.12510286612778</v>
      </c>
      <c r="R117" s="18">
        <f t="shared" si="66"/>
        <v>-116.57790325578051</v>
      </c>
      <c r="U117" s="21">
        <f t="shared" si="57"/>
        <v>0</v>
      </c>
    </row>
    <row r="118" spans="1:21">
      <c r="B118" s="1" t="s">
        <v>8</v>
      </c>
      <c r="F118" s="3">
        <f>SUM(F97:F117)</f>
        <v>-1343450531.8212132</v>
      </c>
      <c r="G118" s="3">
        <f t="shared" ref="G118:S118" si="67">SUM(G97:G117)</f>
        <v>-895175518.43541336</v>
      </c>
      <c r="H118" s="3">
        <f t="shared" si="67"/>
        <v>-157237474.37069446</v>
      </c>
      <c r="I118" s="3">
        <f t="shared" si="67"/>
        <v>-123265075.72255574</v>
      </c>
      <c r="J118" s="3">
        <f t="shared" si="67"/>
        <v>-53011058.953990884</v>
      </c>
      <c r="K118" s="3">
        <f t="shared" si="67"/>
        <v>-40514504.918100916</v>
      </c>
      <c r="L118" s="3">
        <f t="shared" ref="L118:M118" si="68">SUM(L97:L117)</f>
        <v>-457942.16966908996</v>
      </c>
      <c r="M118" s="3">
        <f t="shared" si="68"/>
        <v>-11236323.155313047</v>
      </c>
      <c r="N118" s="3">
        <f t="shared" si="67"/>
        <v>-23202797.14770047</v>
      </c>
      <c r="O118" s="3">
        <f t="shared" si="67"/>
        <v>-5649406.3592386814</v>
      </c>
      <c r="P118" s="3">
        <f t="shared" si="67"/>
        <v>-3617959.6891047657</v>
      </c>
      <c r="Q118" s="3">
        <f t="shared" si="67"/>
        <v>-29632521.933518525</v>
      </c>
      <c r="R118" s="3">
        <f t="shared" si="67"/>
        <v>-449950.12508332764</v>
      </c>
      <c r="S118" s="3">
        <f t="shared" si="67"/>
        <v>0</v>
      </c>
      <c r="U118" s="21">
        <f t="shared" si="57"/>
        <v>-1.1591699123382568</v>
      </c>
    </row>
    <row r="119" spans="1:21">
      <c r="U119" s="21">
        <f t="shared" si="57"/>
        <v>0</v>
      </c>
    </row>
    <row r="120" spans="1:21">
      <c r="B120" s="1" t="s">
        <v>7</v>
      </c>
      <c r="U120" s="21">
        <f t="shared" si="57"/>
        <v>0</v>
      </c>
    </row>
    <row r="121" spans="1:21">
      <c r="A121">
        <v>108.06</v>
      </c>
      <c r="B121" t="s">
        <v>96</v>
      </c>
      <c r="D121" s="26">
        <v>70</v>
      </c>
      <c r="F121" s="2">
        <v>-186848802.70880008</v>
      </c>
      <c r="G121" s="18">
        <f t="shared" ref="G121:R122" si="69">INDEX(Alloc,($D121),(G$1))*$F121</f>
        <v>-113318636.63517137</v>
      </c>
      <c r="H121" s="18">
        <f t="shared" si="69"/>
        <v>-23123378.96122025</v>
      </c>
      <c r="I121" s="18">
        <f t="shared" si="69"/>
        <v>-19435414.66299301</v>
      </c>
      <c r="J121" s="18">
        <f t="shared" si="69"/>
        <v>-11116854.392829586</v>
      </c>
      <c r="K121" s="18">
        <f t="shared" si="69"/>
        <v>-7634716.3455708502</v>
      </c>
      <c r="L121" s="18">
        <f t="shared" si="69"/>
        <v>-39840.223912594069</v>
      </c>
      <c r="M121" s="18">
        <f t="shared" si="69"/>
        <v>-1032456.0766277586</v>
      </c>
      <c r="N121" s="18">
        <f t="shared" si="69"/>
        <v>-3834367.3308867514</v>
      </c>
      <c r="O121" s="18">
        <f t="shared" si="69"/>
        <v>-2942220.6095177773</v>
      </c>
      <c r="P121" s="18">
        <f t="shared" si="69"/>
        <v>-2082686.3610267015</v>
      </c>
      <c r="Q121" s="18">
        <f t="shared" si="69"/>
        <v>-2232232.1436351901</v>
      </c>
      <c r="R121" s="18">
        <f t="shared" si="69"/>
        <v>-55998.965408241362</v>
      </c>
      <c r="U121" s="21">
        <f t="shared" si="57"/>
        <v>0</v>
      </c>
    </row>
    <row r="122" spans="1:21">
      <c r="A122">
        <v>108.07</v>
      </c>
      <c r="B122" t="s">
        <v>97</v>
      </c>
      <c r="D122" s="26">
        <v>74</v>
      </c>
      <c r="F122" s="2">
        <v>9889632.4909608345</v>
      </c>
      <c r="G122" s="18">
        <f t="shared" si="69"/>
        <v>5664688.8709871303</v>
      </c>
      <c r="H122" s="18">
        <f t="shared" si="69"/>
        <v>1246041.0596439079</v>
      </c>
      <c r="I122" s="18">
        <f t="shared" si="69"/>
        <v>1155048.627435487</v>
      </c>
      <c r="J122" s="18">
        <f t="shared" si="69"/>
        <v>665680.34562800545</v>
      </c>
      <c r="K122" s="18">
        <f t="shared" si="69"/>
        <v>457265.23329253722</v>
      </c>
      <c r="L122" s="18">
        <f t="shared" si="69"/>
        <v>2361.8644497271912</v>
      </c>
      <c r="M122" s="18">
        <f t="shared" si="69"/>
        <v>61076.296450254129</v>
      </c>
      <c r="N122" s="18">
        <f t="shared" si="69"/>
        <v>229090.73895902789</v>
      </c>
      <c r="O122" s="18">
        <f t="shared" si="69"/>
        <v>176868.09531490403</v>
      </c>
      <c r="P122" s="18">
        <f t="shared" si="69"/>
        <v>120361.46784279561</v>
      </c>
      <c r="Q122" s="18">
        <f t="shared" si="69"/>
        <v>107813.46072073745</v>
      </c>
      <c r="R122" s="18">
        <f t="shared" si="69"/>
        <v>3336.4302363240331</v>
      </c>
      <c r="U122" s="21">
        <f t="shared" si="57"/>
        <v>0</v>
      </c>
    </row>
    <row r="123" spans="1:21">
      <c r="B123" s="1" t="s">
        <v>8</v>
      </c>
      <c r="F123" s="3">
        <f>SUM(F121:F122)</f>
        <v>-176959170.21783924</v>
      </c>
      <c r="G123" s="3">
        <f t="shared" ref="G123:S123" si="70">SUM(G121:G122)</f>
        <v>-107653947.76418424</v>
      </c>
      <c r="H123" s="3">
        <f t="shared" si="70"/>
        <v>-21877337.90157634</v>
      </c>
      <c r="I123" s="3">
        <f t="shared" si="70"/>
        <v>-18280366.035557523</v>
      </c>
      <c r="J123" s="3">
        <f t="shared" si="70"/>
        <v>-10451174.047201581</v>
      </c>
      <c r="K123" s="3">
        <f t="shared" si="70"/>
        <v>-7177451.1122783134</v>
      </c>
      <c r="L123" s="3">
        <f t="shared" ref="L123:M123" si="71">SUM(L121:L122)</f>
        <v>-37478.35946286688</v>
      </c>
      <c r="M123" s="3">
        <f t="shared" si="71"/>
        <v>-971379.78017750441</v>
      </c>
      <c r="N123" s="3">
        <f t="shared" si="70"/>
        <v>-3605276.5919277235</v>
      </c>
      <c r="O123" s="3">
        <f t="shared" si="70"/>
        <v>-2765352.5142028732</v>
      </c>
      <c r="P123" s="3">
        <f t="shared" si="70"/>
        <v>-1962324.8931839059</v>
      </c>
      <c r="Q123" s="3">
        <f t="shared" si="70"/>
        <v>-2124418.6829144526</v>
      </c>
      <c r="R123" s="3">
        <f t="shared" si="70"/>
        <v>-52662.535171917327</v>
      </c>
      <c r="S123" s="3">
        <f t="shared" si="70"/>
        <v>0</v>
      </c>
      <c r="U123" s="21">
        <f t="shared" si="57"/>
        <v>0</v>
      </c>
    </row>
    <row r="124" spans="1:21">
      <c r="U124" s="21">
        <f t="shared" si="57"/>
        <v>0</v>
      </c>
    </row>
    <row r="125" spans="1:21">
      <c r="B125" s="1" t="s">
        <v>98</v>
      </c>
      <c r="F125" s="3">
        <f>SUM(F82,F88,F94,F118,F123)</f>
        <v>-3697506273.3020792</v>
      </c>
      <c r="G125" s="3">
        <f t="shared" ref="G125:R125" si="72">SUM(G82,G88,G94,G118,G123)</f>
        <v>-2138420612.0575037</v>
      </c>
      <c r="H125" s="3">
        <f t="shared" si="72"/>
        <v>-461192322.29608715</v>
      </c>
      <c r="I125" s="3">
        <f t="shared" si="72"/>
        <v>-426114689.23398578</v>
      </c>
      <c r="J125" s="3">
        <f t="shared" si="72"/>
        <v>-246704175.62012124</v>
      </c>
      <c r="K125" s="3">
        <f t="shared" si="72"/>
        <v>-168226898.64355031</v>
      </c>
      <c r="L125" s="3">
        <f t="shared" ref="L125:M125" si="73">SUM(L82,L88,L94,L118,L123)</f>
        <v>-860170.49173300166</v>
      </c>
      <c r="M125" s="3">
        <f t="shared" si="73"/>
        <v>-22103080.90157339</v>
      </c>
      <c r="N125" s="3">
        <f t="shared" si="72"/>
        <v>-89745916.028270259</v>
      </c>
      <c r="O125" s="3">
        <f t="shared" si="72"/>
        <v>-64246724.218486302</v>
      </c>
      <c r="P125" s="3">
        <f t="shared" si="72"/>
        <v>-38657576.669098116</v>
      </c>
      <c r="Q125" s="3">
        <f t="shared" si="72"/>
        <v>-40013879.688314453</v>
      </c>
      <c r="R125" s="3">
        <f t="shared" si="72"/>
        <v>-1220228.612525692</v>
      </c>
      <c r="U125" s="21">
        <f t="shared" si="57"/>
        <v>-1.1591696739196777</v>
      </c>
    </row>
    <row r="126" spans="1:21">
      <c r="U126" s="21">
        <f t="shared" si="57"/>
        <v>0</v>
      </c>
    </row>
    <row r="127" spans="1:21">
      <c r="A127" s="1" t="s">
        <v>99</v>
      </c>
      <c r="U127" s="21">
        <f t="shared" si="57"/>
        <v>0</v>
      </c>
    </row>
    <row r="128" spans="1:21">
      <c r="U128" s="21">
        <f t="shared" si="57"/>
        <v>0</v>
      </c>
    </row>
    <row r="129" spans="1:21">
      <c r="U129" s="21">
        <f t="shared" si="57"/>
        <v>0</v>
      </c>
    </row>
    <row r="130" spans="1:21">
      <c r="B130" s="1" t="s">
        <v>100</v>
      </c>
      <c r="H130" s="21"/>
      <c r="U130" s="21">
        <f t="shared" si="57"/>
        <v>0</v>
      </c>
    </row>
    <row r="131" spans="1:21">
      <c r="A131" t="s">
        <v>101</v>
      </c>
      <c r="B131" t="s">
        <v>102</v>
      </c>
      <c r="D131" s="26">
        <v>69</v>
      </c>
      <c r="F131" s="2">
        <v>227005241.70228952</v>
      </c>
      <c r="G131" s="18">
        <f t="shared" ref="G131:R131" si="74">INDEX(Alloc,($D131),(G$1))*$F131</f>
        <v>130060385.61565039</v>
      </c>
      <c r="H131" s="18">
        <f t="shared" si="74"/>
        <v>28600184.112389978</v>
      </c>
      <c r="I131" s="18">
        <f t="shared" si="74"/>
        <v>26489532.075988524</v>
      </c>
      <c r="J131" s="18">
        <f t="shared" si="74"/>
        <v>15283445.358634476</v>
      </c>
      <c r="K131" s="18">
        <f t="shared" si="74"/>
        <v>10493158.535215445</v>
      </c>
      <c r="L131" s="18">
        <f t="shared" si="74"/>
        <v>53956.129358471335</v>
      </c>
      <c r="M131" s="18">
        <f t="shared" si="74"/>
        <v>1395773.3882073122</v>
      </c>
      <c r="N131" s="18">
        <f t="shared" si="74"/>
        <v>5259795.1616367875</v>
      </c>
      <c r="O131" s="18">
        <f t="shared" si="74"/>
        <v>4067471.5859961491</v>
      </c>
      <c r="P131" s="18">
        <f t="shared" si="74"/>
        <v>2761122.7772582592</v>
      </c>
      <c r="Q131" s="18">
        <f t="shared" si="74"/>
        <v>2464005.5694538788</v>
      </c>
      <c r="R131" s="18">
        <f t="shared" si="74"/>
        <v>76411.392499865353</v>
      </c>
      <c r="U131" s="21">
        <f t="shared" si="57"/>
        <v>0</v>
      </c>
    </row>
    <row r="132" spans="1:21">
      <c r="B132" s="1" t="s">
        <v>8</v>
      </c>
      <c r="F132" s="3">
        <f>SUM(F131)</f>
        <v>227005241.70228952</v>
      </c>
      <c r="G132" s="3">
        <f t="shared" ref="G132:S132" si="75">SUM(G131)</f>
        <v>130060385.61565039</v>
      </c>
      <c r="H132" s="3">
        <f t="shared" si="75"/>
        <v>28600184.112389978</v>
      </c>
      <c r="I132" s="3">
        <f t="shared" si="75"/>
        <v>26489532.075988524</v>
      </c>
      <c r="J132" s="3">
        <f t="shared" si="75"/>
        <v>15283445.358634476</v>
      </c>
      <c r="K132" s="3">
        <f t="shared" si="75"/>
        <v>10493158.535215445</v>
      </c>
      <c r="L132" s="3">
        <f t="shared" ref="L132:M132" si="76">SUM(L131)</f>
        <v>53956.129358471335</v>
      </c>
      <c r="M132" s="3">
        <f t="shared" si="76"/>
        <v>1395773.3882073122</v>
      </c>
      <c r="N132" s="3">
        <f t="shared" si="75"/>
        <v>5259795.1616367875</v>
      </c>
      <c r="O132" s="3">
        <f t="shared" si="75"/>
        <v>4067471.5859961491</v>
      </c>
      <c r="P132" s="3">
        <f t="shared" si="75"/>
        <v>2761122.7772582592</v>
      </c>
      <c r="Q132" s="3">
        <f t="shared" si="75"/>
        <v>2464005.5694538788</v>
      </c>
      <c r="R132" s="3">
        <f t="shared" si="75"/>
        <v>76411.392499865353</v>
      </c>
      <c r="S132" s="3">
        <f t="shared" si="75"/>
        <v>0</v>
      </c>
      <c r="U132" s="21">
        <f t="shared" si="57"/>
        <v>0</v>
      </c>
    </row>
    <row r="133" spans="1:21">
      <c r="U133" s="21">
        <f t="shared" si="57"/>
        <v>0</v>
      </c>
    </row>
    <row r="134" spans="1:21">
      <c r="B134" s="1" t="s">
        <v>103</v>
      </c>
      <c r="U134" s="21">
        <f t="shared" si="57"/>
        <v>0</v>
      </c>
    </row>
    <row r="135" spans="1:21">
      <c r="A135">
        <v>182.01</v>
      </c>
      <c r="B135" t="s">
        <v>104</v>
      </c>
      <c r="D135" s="26">
        <v>73</v>
      </c>
      <c r="F135" s="2">
        <v>232176604.58413422</v>
      </c>
      <c r="G135" s="18">
        <f t="shared" ref="G135:R154" si="77">INDEX(Alloc,($D135),(G$1))*$F135</f>
        <v>122421727.99343674</v>
      </c>
      <c r="H135" s="18">
        <f t="shared" si="77"/>
        <v>30589221.160291992</v>
      </c>
      <c r="I135" s="18">
        <f t="shared" si="77"/>
        <v>30995928.086930208</v>
      </c>
      <c r="J135" s="18">
        <f t="shared" si="77"/>
        <v>20009390.747303493</v>
      </c>
      <c r="K135" s="18">
        <f t="shared" si="77"/>
        <v>13150470.589786144</v>
      </c>
      <c r="L135" s="18">
        <f t="shared" si="77"/>
        <v>39247.848088024693</v>
      </c>
      <c r="M135" s="18">
        <f t="shared" si="77"/>
        <v>1066439.0991083735</v>
      </c>
      <c r="N135" s="18">
        <f t="shared" si="77"/>
        <v>6871877.0427200422</v>
      </c>
      <c r="O135" s="18">
        <f t="shared" si="77"/>
        <v>6112653.3597436249</v>
      </c>
      <c r="P135" s="18">
        <f t="shared" si="77"/>
        <v>0</v>
      </c>
      <c r="Q135" s="18">
        <f t="shared" si="77"/>
        <v>841748.49125862238</v>
      </c>
      <c r="R135" s="18">
        <f t="shared" si="77"/>
        <v>77900.165466950741</v>
      </c>
      <c r="U135" s="21">
        <f t="shared" si="57"/>
        <v>0</v>
      </c>
    </row>
    <row r="136" spans="1:21">
      <c r="A136">
        <v>182.02</v>
      </c>
      <c r="B136" t="s">
        <v>105</v>
      </c>
      <c r="D136" s="26">
        <v>82</v>
      </c>
      <c r="F136" s="2">
        <v>776259.08333333337</v>
      </c>
      <c r="G136" s="18">
        <f t="shared" si="77"/>
        <v>380057.19769466907</v>
      </c>
      <c r="H136" s="18">
        <f t="shared" si="77"/>
        <v>94857.962962934209</v>
      </c>
      <c r="I136" s="18">
        <f t="shared" si="77"/>
        <v>96083.493519650568</v>
      </c>
      <c r="J136" s="18">
        <f t="shared" si="77"/>
        <v>61994.69484541897</v>
      </c>
      <c r="K136" s="18">
        <f t="shared" si="77"/>
        <v>40750.397424057897</v>
      </c>
      <c r="L136" s="18">
        <f t="shared" si="77"/>
        <v>121.14657241271581</v>
      </c>
      <c r="M136" s="18">
        <f t="shared" si="77"/>
        <v>3291.6839919006788</v>
      </c>
      <c r="N136" s="18">
        <f t="shared" si="77"/>
        <v>21293.560791045467</v>
      </c>
      <c r="O136" s="18">
        <f t="shared" si="77"/>
        <v>18928.613513166074</v>
      </c>
      <c r="P136" s="18">
        <f t="shared" si="77"/>
        <v>56027.787291002045</v>
      </c>
      <c r="Q136" s="18">
        <f t="shared" si="77"/>
        <v>2610.7023649746297</v>
      </c>
      <c r="R136" s="18">
        <f t="shared" si="77"/>
        <v>241.8423621011745</v>
      </c>
      <c r="U136" s="21">
        <f t="shared" si="57"/>
        <v>0</v>
      </c>
    </row>
    <row r="137" spans="1:21">
      <c r="A137">
        <v>182.03</v>
      </c>
      <c r="B137" t="s">
        <v>106</v>
      </c>
      <c r="D137" s="26">
        <v>68</v>
      </c>
      <c r="F137" s="2">
        <v>51386936.710416667</v>
      </c>
      <c r="G137" s="18">
        <f t="shared" si="77"/>
        <v>33472274.415063646</v>
      </c>
      <c r="H137" s="18">
        <f t="shared" si="77"/>
        <v>6240153.6272107381</v>
      </c>
      <c r="I137" s="18">
        <f t="shared" si="77"/>
        <v>4998625.5169647671</v>
      </c>
      <c r="J137" s="18">
        <f t="shared" si="77"/>
        <v>2187756.3924918729</v>
      </c>
      <c r="K137" s="18">
        <f t="shared" si="77"/>
        <v>1695662.5921461163</v>
      </c>
      <c r="L137" s="18">
        <f t="shared" si="77"/>
        <v>18069.078965992485</v>
      </c>
      <c r="M137" s="18">
        <f t="shared" si="77"/>
        <v>450465.92444876686</v>
      </c>
      <c r="N137" s="18">
        <f t="shared" si="77"/>
        <v>757166.67830565991</v>
      </c>
      <c r="O137" s="18">
        <f t="shared" si="77"/>
        <v>323377.80781022221</v>
      </c>
      <c r="P137" s="18">
        <f t="shared" si="77"/>
        <v>107197.7474387416</v>
      </c>
      <c r="Q137" s="18">
        <f t="shared" si="77"/>
        <v>1117974.2487969853</v>
      </c>
      <c r="R137" s="18">
        <f t="shared" si="77"/>
        <v>18212.680773165222</v>
      </c>
      <c r="U137" s="21">
        <f t="shared" si="57"/>
        <v>0</v>
      </c>
    </row>
    <row r="138" spans="1:21">
      <c r="A138">
        <v>282</v>
      </c>
      <c r="B138" t="s">
        <v>107</v>
      </c>
      <c r="D138" s="26">
        <v>73</v>
      </c>
      <c r="F138" s="2">
        <v>-21595894.950353727</v>
      </c>
      <c r="G138" s="18">
        <f t="shared" si="77"/>
        <v>-11387050.741492765</v>
      </c>
      <c r="H138" s="18">
        <f t="shared" si="77"/>
        <v>-2845254.8351029912</v>
      </c>
      <c r="I138" s="18">
        <f t="shared" si="77"/>
        <v>-2883084.6589949904</v>
      </c>
      <c r="J138" s="18">
        <f t="shared" si="77"/>
        <v>-1861172.4526394207</v>
      </c>
      <c r="K138" s="18">
        <f t="shared" si="77"/>
        <v>-1223190.3464753514</v>
      </c>
      <c r="L138" s="18">
        <f t="shared" si="77"/>
        <v>-3650.6365740622205</v>
      </c>
      <c r="M138" s="18">
        <f t="shared" si="77"/>
        <v>-99194.778029190391</v>
      </c>
      <c r="N138" s="18">
        <f t="shared" si="77"/>
        <v>-639187.29017570731</v>
      </c>
      <c r="O138" s="18">
        <f t="shared" si="77"/>
        <v>-568568.13829885283</v>
      </c>
      <c r="P138" s="18">
        <f t="shared" si="77"/>
        <v>0</v>
      </c>
      <c r="Q138" s="18">
        <f t="shared" si="77"/>
        <v>-78295.192680590029</v>
      </c>
      <c r="R138" s="18">
        <f t="shared" si="77"/>
        <v>-7245.8798898052401</v>
      </c>
      <c r="U138" s="21">
        <f t="shared" si="57"/>
        <v>0</v>
      </c>
    </row>
    <row r="139" spans="1:21">
      <c r="A139">
        <v>282.01</v>
      </c>
      <c r="B139" t="s">
        <v>108</v>
      </c>
      <c r="D139" s="26">
        <v>82</v>
      </c>
      <c r="F139" s="2">
        <v>-1584894.1527864772</v>
      </c>
      <c r="G139" s="18">
        <f t="shared" si="77"/>
        <v>-775965.70949500892</v>
      </c>
      <c r="H139" s="18">
        <f t="shared" si="77"/>
        <v>-193672.23401704562</v>
      </c>
      <c r="I139" s="18">
        <f t="shared" si="77"/>
        <v>-196174.40919940913</v>
      </c>
      <c r="J139" s="18">
        <f t="shared" si="77"/>
        <v>-126575.0462363283</v>
      </c>
      <c r="K139" s="18">
        <f t="shared" si="77"/>
        <v>-83200.400469106025</v>
      </c>
      <c r="L139" s="18">
        <f t="shared" si="77"/>
        <v>-247.34589052736175</v>
      </c>
      <c r="M139" s="18">
        <f t="shared" si="77"/>
        <v>-6720.6565740680899</v>
      </c>
      <c r="N139" s="18">
        <f t="shared" si="77"/>
        <v>-43475.227168761659</v>
      </c>
      <c r="O139" s="18">
        <f t="shared" si="77"/>
        <v>-38646.696085731695</v>
      </c>
      <c r="P139" s="18">
        <f t="shared" si="77"/>
        <v>-114392.36509770135</v>
      </c>
      <c r="Q139" s="18">
        <f t="shared" si="77"/>
        <v>-5330.2911382968696</v>
      </c>
      <c r="R139" s="18">
        <f t="shared" si="77"/>
        <v>-493.77141449259017</v>
      </c>
      <c r="U139" s="21">
        <f t="shared" si="57"/>
        <v>0</v>
      </c>
    </row>
    <row r="140" spans="1:21">
      <c r="A140">
        <v>282.02</v>
      </c>
      <c r="B140" t="s">
        <v>109</v>
      </c>
      <c r="D140" s="26">
        <v>75</v>
      </c>
      <c r="F140" s="2">
        <v>-1211715825.9577425</v>
      </c>
      <c r="G140" s="18">
        <f t="shared" si="77"/>
        <v>-691952085.59569764</v>
      </c>
      <c r="H140" s="18">
        <f t="shared" si="77"/>
        <v>-152809908.46609345</v>
      </c>
      <c r="I140" s="18">
        <f t="shared" si="77"/>
        <v>-142320436.12133211</v>
      </c>
      <c r="J140" s="18">
        <f t="shared" si="77"/>
        <v>-82050647.202517733</v>
      </c>
      <c r="K140" s="18">
        <f t="shared" si="77"/>
        <v>-56362287.115161523</v>
      </c>
      <c r="L140" s="18">
        <f t="shared" si="77"/>
        <v>-290986.48929909553</v>
      </c>
      <c r="M140" s="18">
        <f t="shared" si="77"/>
        <v>-7523982.3592571812</v>
      </c>
      <c r="N140" s="18">
        <f t="shared" si="77"/>
        <v>-28234477.175039709</v>
      </c>
      <c r="O140" s="18">
        <f t="shared" si="77"/>
        <v>-21804308.288682394</v>
      </c>
      <c r="P140" s="18">
        <f t="shared" si="77"/>
        <v>-14811225.616392924</v>
      </c>
      <c r="Q140" s="18">
        <f t="shared" si="77"/>
        <v>-13144332.678685324</v>
      </c>
      <c r="R140" s="18">
        <f t="shared" si="77"/>
        <v>-411148.84958311648</v>
      </c>
      <c r="U140" s="21">
        <f t="shared" si="57"/>
        <v>0</v>
      </c>
    </row>
    <row r="141" spans="1:21">
      <c r="A141">
        <v>235</v>
      </c>
      <c r="B141" t="s">
        <v>110</v>
      </c>
      <c r="D141" s="26">
        <v>9</v>
      </c>
      <c r="F141" s="2">
        <v>-19040677.756270085</v>
      </c>
      <c r="G141" s="18">
        <f t="shared" si="77"/>
        <v>-16610348.796423338</v>
      </c>
      <c r="H141" s="18">
        <f t="shared" si="77"/>
        <v>-1460866.4787124703</v>
      </c>
      <c r="I141" s="18">
        <f t="shared" si="77"/>
        <v>-639730.09634541022</v>
      </c>
      <c r="J141" s="18">
        <f t="shared" si="77"/>
        <v>-282350.80818747677</v>
      </c>
      <c r="K141" s="18">
        <f t="shared" si="77"/>
        <v>-23480.247694574198</v>
      </c>
      <c r="L141" s="18">
        <f t="shared" si="77"/>
        <v>0</v>
      </c>
      <c r="M141" s="18">
        <f t="shared" si="77"/>
        <v>0</v>
      </c>
      <c r="N141" s="18">
        <f t="shared" si="77"/>
        <v>-236.10387396380045</v>
      </c>
      <c r="O141" s="18">
        <f t="shared" si="77"/>
        <v>0</v>
      </c>
      <c r="P141" s="18">
        <f t="shared" si="77"/>
        <v>0</v>
      </c>
      <c r="Q141" s="18">
        <f t="shared" si="77"/>
        <v>-23665.225032851478</v>
      </c>
      <c r="R141" s="18">
        <f t="shared" si="77"/>
        <v>0</v>
      </c>
      <c r="U141" s="21">
        <f t="shared" si="57"/>
        <v>0</v>
      </c>
    </row>
    <row r="142" spans="1:21">
      <c r="A142">
        <v>235.01</v>
      </c>
      <c r="B142" t="s">
        <v>111</v>
      </c>
      <c r="D142" s="26">
        <v>82</v>
      </c>
      <c r="F142" s="2">
        <v>-5962277.1433333335</v>
      </c>
      <c r="G142" s="18">
        <f t="shared" si="77"/>
        <v>-2919136.6537622823</v>
      </c>
      <c r="H142" s="18">
        <f t="shared" si="77"/>
        <v>-728583.37709679513</v>
      </c>
      <c r="I142" s="18">
        <f t="shared" si="77"/>
        <v>-737996.41068783507</v>
      </c>
      <c r="J142" s="18">
        <f t="shared" si="77"/>
        <v>-476167.76411496592</v>
      </c>
      <c r="K142" s="18">
        <f t="shared" si="77"/>
        <v>-312994.93733444437</v>
      </c>
      <c r="L142" s="18">
        <f t="shared" si="77"/>
        <v>-930.50046717372231</v>
      </c>
      <c r="M142" s="18">
        <f t="shared" si="77"/>
        <v>-25282.708633449991</v>
      </c>
      <c r="N142" s="18">
        <f t="shared" si="77"/>
        <v>-163551.20800578405</v>
      </c>
      <c r="O142" s="18">
        <f t="shared" si="77"/>
        <v>-145386.5624604593</v>
      </c>
      <c r="P142" s="18">
        <f t="shared" si="77"/>
        <v>-430337.24529473565</v>
      </c>
      <c r="Q142" s="18">
        <f t="shared" si="77"/>
        <v>-20052.236905098391</v>
      </c>
      <c r="R142" s="18">
        <f t="shared" si="77"/>
        <v>-1857.5385703105478</v>
      </c>
      <c r="U142" s="21">
        <f t="shared" si="57"/>
        <v>0</v>
      </c>
    </row>
    <row r="143" spans="1:21">
      <c r="A143">
        <v>252</v>
      </c>
      <c r="B143" t="s">
        <v>112</v>
      </c>
      <c r="D143" s="26">
        <v>10</v>
      </c>
      <c r="F143" s="2">
        <v>-54720677.887500003</v>
      </c>
      <c r="G143" s="18">
        <f t="shared" si="77"/>
        <v>-21173102.935833331</v>
      </c>
      <c r="H143" s="18">
        <f t="shared" si="77"/>
        <v>-31313866.958082631</v>
      </c>
      <c r="I143" s="18">
        <f t="shared" si="77"/>
        <v>-2025260.4454428731</v>
      </c>
      <c r="J143" s="18">
        <f t="shared" si="77"/>
        <v>-208447.54814116366</v>
      </c>
      <c r="K143" s="18">
        <f t="shared" si="77"/>
        <v>0</v>
      </c>
      <c r="L143" s="18">
        <f t="shared" si="77"/>
        <v>0</v>
      </c>
      <c r="M143" s="18">
        <f t="shared" si="77"/>
        <v>0</v>
      </c>
      <c r="N143" s="18">
        <f t="shared" si="77"/>
        <v>0</v>
      </c>
      <c r="O143" s="18">
        <f t="shared" si="77"/>
        <v>0</v>
      </c>
      <c r="P143" s="18">
        <f t="shared" si="77"/>
        <v>0</v>
      </c>
      <c r="Q143" s="18">
        <f t="shared" si="77"/>
        <v>0</v>
      </c>
      <c r="R143" s="18">
        <f t="shared" si="77"/>
        <v>0</v>
      </c>
      <c r="U143" s="21">
        <f t="shared" ref="U143:U186" si="78">SUM(G143:R143)-F143</f>
        <v>0</v>
      </c>
    </row>
    <row r="144" spans="1:21">
      <c r="A144">
        <v>253</v>
      </c>
      <c r="B144" t="s">
        <v>113</v>
      </c>
      <c r="D144" s="26">
        <v>78</v>
      </c>
      <c r="F144" s="2">
        <v>-6362920.1743808333</v>
      </c>
      <c r="G144" s="18">
        <f t="shared" si="77"/>
        <v>-3875392.139274748</v>
      </c>
      <c r="H144" s="18">
        <f t="shared" si="77"/>
        <v>-786348.97652474337</v>
      </c>
      <c r="I144" s="18">
        <f t="shared" si="77"/>
        <v>-655513.22456459526</v>
      </c>
      <c r="J144" s="18">
        <f t="shared" si="77"/>
        <v>-374841.14764810191</v>
      </c>
      <c r="K144" s="18">
        <f t="shared" si="77"/>
        <v>-257381.77463348984</v>
      </c>
      <c r="L144" s="18">
        <f t="shared" si="77"/>
        <v>-1342.2870624481411</v>
      </c>
      <c r="M144" s="18">
        <f t="shared" si="77"/>
        <v>-34795.867108956074</v>
      </c>
      <c r="N144" s="18">
        <f t="shared" si="77"/>
        <v>-129313.70687899235</v>
      </c>
      <c r="O144" s="18">
        <f t="shared" si="77"/>
        <v>-99228.318018156948</v>
      </c>
      <c r="P144" s="18">
        <f t="shared" si="77"/>
        <v>-70444.812877314529</v>
      </c>
      <c r="Q144" s="18">
        <f t="shared" si="77"/>
        <v>-76430.470967020039</v>
      </c>
      <c r="R144" s="18">
        <f t="shared" si="77"/>
        <v>-1887.4488222674997</v>
      </c>
      <c r="U144" s="21">
        <f t="shared" si="78"/>
        <v>0</v>
      </c>
    </row>
    <row r="145" spans="1:21">
      <c r="A145">
        <v>114.01</v>
      </c>
      <c r="B145" t="s">
        <v>114</v>
      </c>
      <c r="D145" s="26">
        <v>73</v>
      </c>
      <c r="F145" s="2">
        <v>274406870.52357036</v>
      </c>
      <c r="G145" s="18">
        <f t="shared" si="77"/>
        <v>144688838.58017427</v>
      </c>
      <c r="H145" s="18">
        <f t="shared" si="77"/>
        <v>36153050.241146907</v>
      </c>
      <c r="I145" s="18">
        <f t="shared" si="77"/>
        <v>36633732.500924766</v>
      </c>
      <c r="J145" s="18">
        <f t="shared" si="77"/>
        <v>23648869.815654304</v>
      </c>
      <c r="K145" s="18">
        <f t="shared" si="77"/>
        <v>15542390.616483582</v>
      </c>
      <c r="L145" s="18">
        <f t="shared" si="77"/>
        <v>46386.582265297329</v>
      </c>
      <c r="M145" s="18">
        <f t="shared" si="77"/>
        <v>1260412.1604520264</v>
      </c>
      <c r="N145" s="18">
        <f t="shared" si="77"/>
        <v>8121792.7934347643</v>
      </c>
      <c r="O145" s="18">
        <f t="shared" si="77"/>
        <v>7224475.0156763131</v>
      </c>
      <c r="P145" s="18">
        <f t="shared" si="77"/>
        <v>0</v>
      </c>
      <c r="Q145" s="18">
        <f t="shared" si="77"/>
        <v>994852.90375376435</v>
      </c>
      <c r="R145" s="18">
        <f t="shared" si="77"/>
        <v>92069.313604369119</v>
      </c>
      <c r="U145" s="21">
        <f t="shared" si="78"/>
        <v>0</v>
      </c>
    </row>
    <row r="146" spans="1:21">
      <c r="A146">
        <v>114.02</v>
      </c>
      <c r="B146" t="s">
        <v>115</v>
      </c>
      <c r="D146" s="26">
        <v>82</v>
      </c>
      <c r="F146" s="2">
        <v>946172.25</v>
      </c>
      <c r="G146" s="18">
        <f t="shared" si="77"/>
        <v>463246.84836833557</v>
      </c>
      <c r="H146" s="18">
        <f t="shared" si="77"/>
        <v>115621.15558332957</v>
      </c>
      <c r="I146" s="18">
        <f t="shared" si="77"/>
        <v>117114.93907545025</v>
      </c>
      <c r="J146" s="18">
        <f t="shared" si="77"/>
        <v>75564.53917173075</v>
      </c>
      <c r="K146" s="18">
        <f t="shared" si="77"/>
        <v>49670.137260807227</v>
      </c>
      <c r="L146" s="18">
        <f t="shared" si="77"/>
        <v>147.6640047898878</v>
      </c>
      <c r="M146" s="18">
        <f t="shared" si="77"/>
        <v>4012.1914393989127</v>
      </c>
      <c r="N146" s="18">
        <f t="shared" si="77"/>
        <v>25954.448400990612</v>
      </c>
      <c r="O146" s="18">
        <f t="shared" si="77"/>
        <v>23071.84446747676</v>
      </c>
      <c r="P146" s="18">
        <f t="shared" si="77"/>
        <v>68291.552011230975</v>
      </c>
      <c r="Q146" s="18">
        <f t="shared" si="77"/>
        <v>3182.1516601663384</v>
      </c>
      <c r="R146" s="18">
        <f t="shared" si="77"/>
        <v>294.77855629332907</v>
      </c>
      <c r="U146" s="21">
        <f t="shared" si="78"/>
        <v>0</v>
      </c>
    </row>
    <row r="147" spans="1:21">
      <c r="A147">
        <v>114.03</v>
      </c>
      <c r="B147" t="s">
        <v>116</v>
      </c>
      <c r="D147" s="26">
        <v>68</v>
      </c>
      <c r="F147" s="2">
        <v>302358.00999999995</v>
      </c>
      <c r="G147" s="18">
        <f t="shared" si="77"/>
        <v>196949.08726211352</v>
      </c>
      <c r="H147" s="18">
        <f t="shared" si="77"/>
        <v>36716.732959784589</v>
      </c>
      <c r="I147" s="18">
        <f t="shared" si="77"/>
        <v>29411.647410738078</v>
      </c>
      <c r="J147" s="18">
        <f t="shared" si="77"/>
        <v>12872.64257307892</v>
      </c>
      <c r="K147" s="18">
        <f t="shared" si="77"/>
        <v>9977.1887528919815</v>
      </c>
      <c r="L147" s="18">
        <f t="shared" si="77"/>
        <v>106.31750223754572</v>
      </c>
      <c r="M147" s="18">
        <f t="shared" si="77"/>
        <v>2650.5176063847744</v>
      </c>
      <c r="N147" s="18">
        <f t="shared" si="77"/>
        <v>4455.1285744262295</v>
      </c>
      <c r="O147" s="18">
        <f t="shared" si="77"/>
        <v>1902.737868938606</v>
      </c>
      <c r="P147" s="18">
        <f t="shared" si="77"/>
        <v>630.74586007556729</v>
      </c>
      <c r="Q147" s="18">
        <f t="shared" si="77"/>
        <v>6578.1011816759919</v>
      </c>
      <c r="R147" s="18">
        <f t="shared" si="77"/>
        <v>107.16244765419577</v>
      </c>
      <c r="U147" s="21">
        <f t="shared" si="78"/>
        <v>0</v>
      </c>
    </row>
    <row r="148" spans="1:21">
      <c r="A148">
        <v>115.01</v>
      </c>
      <c r="B148" t="s">
        <v>117</v>
      </c>
      <c r="D148" s="26">
        <v>73</v>
      </c>
      <c r="F148" s="2">
        <v>-110171960.3233543</v>
      </c>
      <c r="G148" s="18">
        <f t="shared" si="77"/>
        <v>-58091304.174973063</v>
      </c>
      <c r="H148" s="18">
        <f t="shared" si="77"/>
        <v>-14515133.710523274</v>
      </c>
      <c r="I148" s="18">
        <f t="shared" si="77"/>
        <v>-14708123.436878679</v>
      </c>
      <c r="J148" s="18">
        <f t="shared" si="77"/>
        <v>-9494814.5505658574</v>
      </c>
      <c r="K148" s="18">
        <f t="shared" si="77"/>
        <v>-6240133.9990582382</v>
      </c>
      <c r="L148" s="18">
        <f t="shared" si="77"/>
        <v>-18623.8073817812</v>
      </c>
      <c r="M148" s="18">
        <f t="shared" si="77"/>
        <v>-506044.46698963491</v>
      </c>
      <c r="N148" s="18">
        <f t="shared" si="77"/>
        <v>-3260828.8257707488</v>
      </c>
      <c r="O148" s="18">
        <f t="shared" si="77"/>
        <v>-2900563.5801520059</v>
      </c>
      <c r="P148" s="18">
        <f t="shared" si="77"/>
        <v>0</v>
      </c>
      <c r="Q148" s="18">
        <f t="shared" si="77"/>
        <v>-399424.74629300128</v>
      </c>
      <c r="R148" s="18">
        <f t="shared" si="77"/>
        <v>-36965.024768021394</v>
      </c>
      <c r="U148" s="21">
        <f t="shared" si="78"/>
        <v>0</v>
      </c>
    </row>
    <row r="149" spans="1:21">
      <c r="A149">
        <v>115.02</v>
      </c>
      <c r="B149" t="s">
        <v>118</v>
      </c>
      <c r="D149" s="26">
        <v>82</v>
      </c>
      <c r="F149" s="2">
        <v>-880239</v>
      </c>
      <c r="G149" s="18">
        <f t="shared" si="77"/>
        <v>-430965.86542344204</v>
      </c>
      <c r="H149" s="18">
        <f t="shared" si="77"/>
        <v>-107564.18862370402</v>
      </c>
      <c r="I149" s="18">
        <f t="shared" si="77"/>
        <v>-108953.87901815474</v>
      </c>
      <c r="J149" s="18">
        <f t="shared" si="77"/>
        <v>-70298.885214595022</v>
      </c>
      <c r="K149" s="18">
        <f t="shared" si="77"/>
        <v>-46208.913812802784</v>
      </c>
      <c r="L149" s="18">
        <f t="shared" si="77"/>
        <v>-137.37415773105377</v>
      </c>
      <c r="M149" s="18">
        <f t="shared" si="77"/>
        <v>-3732.6051154269844</v>
      </c>
      <c r="N149" s="18">
        <f t="shared" si="77"/>
        <v>-24145.833600636219</v>
      </c>
      <c r="O149" s="18">
        <f t="shared" si="77"/>
        <v>-21464.101596942073</v>
      </c>
      <c r="P149" s="18">
        <f t="shared" si="77"/>
        <v>-63532.710297531914</v>
      </c>
      <c r="Q149" s="18">
        <f t="shared" si="77"/>
        <v>-2960.4059886486393</v>
      </c>
      <c r="R149" s="18">
        <f t="shared" si="77"/>
        <v>-274.23715038470391</v>
      </c>
      <c r="U149" s="21">
        <f t="shared" si="78"/>
        <v>0</v>
      </c>
    </row>
    <row r="150" spans="1:21">
      <c r="A150">
        <v>115.03</v>
      </c>
      <c r="B150" t="s">
        <v>119</v>
      </c>
      <c r="D150" s="26">
        <v>68</v>
      </c>
      <c r="F150" s="2">
        <v>-302358.00999999995</v>
      </c>
      <c r="G150" s="18">
        <f t="shared" si="77"/>
        <v>-196949.08726211352</v>
      </c>
      <c r="H150" s="18">
        <f t="shared" si="77"/>
        <v>-36716.732959784589</v>
      </c>
      <c r="I150" s="18">
        <f t="shared" si="77"/>
        <v>-29411.647410738078</v>
      </c>
      <c r="J150" s="18">
        <f t="shared" si="77"/>
        <v>-12872.64257307892</v>
      </c>
      <c r="K150" s="18">
        <f t="shared" si="77"/>
        <v>-9977.1887528919815</v>
      </c>
      <c r="L150" s="18">
        <f t="shared" si="77"/>
        <v>-106.31750223754572</v>
      </c>
      <c r="M150" s="18">
        <f t="shared" si="77"/>
        <v>-2650.5176063847744</v>
      </c>
      <c r="N150" s="18">
        <f t="shared" si="77"/>
        <v>-4455.1285744262295</v>
      </c>
      <c r="O150" s="18">
        <f t="shared" si="77"/>
        <v>-1902.737868938606</v>
      </c>
      <c r="P150" s="18">
        <f t="shared" si="77"/>
        <v>-630.74586007556729</v>
      </c>
      <c r="Q150" s="18">
        <f t="shared" si="77"/>
        <v>-6578.1011816759919</v>
      </c>
      <c r="R150" s="18">
        <f t="shared" si="77"/>
        <v>-107.16244765419577</v>
      </c>
      <c r="U150" s="21">
        <f t="shared" si="78"/>
        <v>0</v>
      </c>
    </row>
    <row r="151" spans="1:21">
      <c r="A151">
        <v>230</v>
      </c>
      <c r="B151" t="s">
        <v>120</v>
      </c>
      <c r="D151" s="26">
        <v>73</v>
      </c>
      <c r="F151" s="2">
        <v>-66549569.550243177</v>
      </c>
      <c r="G151" s="18">
        <f t="shared" si="77"/>
        <v>-35090156.116947986</v>
      </c>
      <c r="H151" s="18">
        <f t="shared" si="77"/>
        <v>-8767892.4616064932</v>
      </c>
      <c r="I151" s="18">
        <f t="shared" si="77"/>
        <v>-8884468.2507535331</v>
      </c>
      <c r="J151" s="18">
        <f t="shared" si="77"/>
        <v>-5735359.6999181118</v>
      </c>
      <c r="K151" s="18">
        <f t="shared" si="77"/>
        <v>-3769364.095495108</v>
      </c>
      <c r="L151" s="18">
        <f t="shared" si="77"/>
        <v>-11249.744136407549</v>
      </c>
      <c r="M151" s="18">
        <f t="shared" si="77"/>
        <v>-305677.06476857135</v>
      </c>
      <c r="N151" s="18">
        <f t="shared" si="77"/>
        <v>-1969709.4804808246</v>
      </c>
      <c r="O151" s="18">
        <f t="shared" si="77"/>
        <v>-1752090.6149412449</v>
      </c>
      <c r="P151" s="18">
        <f t="shared" si="77"/>
        <v>0</v>
      </c>
      <c r="Q151" s="18">
        <f t="shared" si="77"/>
        <v>-241273.2319139787</v>
      </c>
      <c r="R151" s="18">
        <f t="shared" si="77"/>
        <v>-22328.789280918587</v>
      </c>
      <c r="U151" s="21">
        <f t="shared" si="78"/>
        <v>0</v>
      </c>
    </row>
    <row r="152" spans="1:21">
      <c r="A152">
        <v>230.01</v>
      </c>
      <c r="B152" t="s">
        <v>121</v>
      </c>
      <c r="D152" s="26">
        <v>82</v>
      </c>
      <c r="F152" s="2">
        <v>-6071941.4970833324</v>
      </c>
      <c r="G152" s="18">
        <f t="shared" si="77"/>
        <v>-2972828.4273828226</v>
      </c>
      <c r="H152" s="18">
        <f t="shared" si="77"/>
        <v>-741984.23440039274</v>
      </c>
      <c r="I152" s="18">
        <f t="shared" si="77"/>
        <v>-751570.40221863694</v>
      </c>
      <c r="J152" s="18">
        <f t="shared" si="77"/>
        <v>-484925.93299455877</v>
      </c>
      <c r="K152" s="18">
        <f t="shared" si="77"/>
        <v>-318751.86320431659</v>
      </c>
      <c r="L152" s="18">
        <f t="shared" si="77"/>
        <v>-947.61519195815742</v>
      </c>
      <c r="M152" s="18">
        <f t="shared" si="77"/>
        <v>-25747.734300101027</v>
      </c>
      <c r="N152" s="18">
        <f t="shared" si="77"/>
        <v>-166559.41059345487</v>
      </c>
      <c r="O152" s="18">
        <f t="shared" si="77"/>
        <v>-148060.66214299208</v>
      </c>
      <c r="P152" s="18">
        <f t="shared" si="77"/>
        <v>-438252.45197924378</v>
      </c>
      <c r="Q152" s="18">
        <f t="shared" si="77"/>
        <v>-20421.058338348656</v>
      </c>
      <c r="R152" s="18">
        <f t="shared" si="77"/>
        <v>-1891.7043365072054</v>
      </c>
      <c r="U152" s="21">
        <f t="shared" si="78"/>
        <v>0</v>
      </c>
    </row>
    <row r="153" spans="1:21">
      <c r="A153">
        <v>230.02</v>
      </c>
      <c r="B153" t="s">
        <v>122</v>
      </c>
      <c r="D153" s="26">
        <v>68</v>
      </c>
      <c r="F153" s="2">
        <v>-8827087.1591666676</v>
      </c>
      <c r="G153" s="18">
        <f>INDEX(Alloc,($D153),(G$1))*$F153</f>
        <v>-5749762.5387235414</v>
      </c>
      <c r="H153" s="18">
        <f t="shared" si="77"/>
        <v>-1071914.0598784406</v>
      </c>
      <c r="I153" s="18">
        <f t="shared" si="77"/>
        <v>-858648.24678950524</v>
      </c>
      <c r="J153" s="18">
        <f t="shared" si="77"/>
        <v>-375805.94594258349</v>
      </c>
      <c r="K153" s="18">
        <f t="shared" si="77"/>
        <v>-291275.61305630673</v>
      </c>
      <c r="L153" s="18">
        <f t="shared" si="77"/>
        <v>-3103.8498328379442</v>
      </c>
      <c r="M153" s="18">
        <f t="shared" si="77"/>
        <v>-77379.626650090126</v>
      </c>
      <c r="N153" s="18">
        <f t="shared" si="77"/>
        <v>-130063.72224686317</v>
      </c>
      <c r="O153" s="18">
        <f t="shared" si="77"/>
        <v>-55548.827729644472</v>
      </c>
      <c r="P153" s="18">
        <f t="shared" si="77"/>
        <v>-18414.093551451064</v>
      </c>
      <c r="Q153" s="18">
        <f t="shared" si="77"/>
        <v>-192042.11746356988</v>
      </c>
      <c r="R153" s="18">
        <f t="shared" si="77"/>
        <v>-3128.5173018344108</v>
      </c>
      <c r="U153" s="21">
        <f t="shared" si="78"/>
        <v>0</v>
      </c>
    </row>
    <row r="154" spans="1:21">
      <c r="A154">
        <v>230.03</v>
      </c>
      <c r="B154" t="s">
        <v>123</v>
      </c>
      <c r="D154" s="26">
        <v>70</v>
      </c>
      <c r="F154" s="2">
        <v>-1037096.4044746666</v>
      </c>
      <c r="G154" s="18">
        <f t="shared" si="77"/>
        <v>-628970.31669752556</v>
      </c>
      <c r="H154" s="18">
        <f t="shared" si="77"/>
        <v>-128345.3403625006</v>
      </c>
      <c r="I154" s="18">
        <f t="shared" si="77"/>
        <v>-107875.44995874329</v>
      </c>
      <c r="J154" s="18">
        <f t="shared" si="77"/>
        <v>-61703.631774617577</v>
      </c>
      <c r="K154" s="18">
        <f t="shared" si="77"/>
        <v>-42376.171302073752</v>
      </c>
      <c r="L154" s="18">
        <f t="shared" si="77"/>
        <v>-221.1314837141901</v>
      </c>
      <c r="M154" s="18">
        <f t="shared" si="77"/>
        <v>-5730.6039392578859</v>
      </c>
      <c r="N154" s="18">
        <f t="shared" si="77"/>
        <v>-21282.494266207501</v>
      </c>
      <c r="O154" s="18">
        <f t="shared" si="77"/>
        <v>-16330.671489812217</v>
      </c>
      <c r="P154" s="18">
        <f t="shared" si="77"/>
        <v>-11559.862869635032</v>
      </c>
      <c r="Q154" s="18">
        <f t="shared" si="77"/>
        <v>-12389.910433222172</v>
      </c>
      <c r="R154" s="18">
        <f t="shared" si="77"/>
        <v>-310.81989735679002</v>
      </c>
      <c r="U154" s="21">
        <f t="shared" si="78"/>
        <v>0</v>
      </c>
    </row>
    <row r="155" spans="1:21">
      <c r="B155" s="1" t="s">
        <v>8</v>
      </c>
      <c r="F155" s="3">
        <f>SUM(F135:F154)</f>
        <v>-954828218.80523431</v>
      </c>
      <c r="G155" s="3">
        <f t="shared" ref="G155:S155" si="79">SUM(G135:G154)</f>
        <v>-550230924.97738981</v>
      </c>
      <c r="H155" s="3">
        <f t="shared" si="79"/>
        <v>-142278431.17382902</v>
      </c>
      <c r="I155" s="3">
        <f t="shared" si="79"/>
        <v>-102036350.49476963</v>
      </c>
      <c r="J155" s="3">
        <f t="shared" si="79"/>
        <v>-55619534.426428705</v>
      </c>
      <c r="K155" s="3">
        <f t="shared" si="79"/>
        <v>-38491701.144596621</v>
      </c>
      <c r="L155" s="3">
        <f t="shared" ref="L155:M155" si="80">SUM(L135:L154)</f>
        <v>-227468.46158121989</v>
      </c>
      <c r="M155" s="3">
        <f t="shared" si="80"/>
        <v>-5829667.4119254611</v>
      </c>
      <c r="N155" s="3">
        <f t="shared" si="79"/>
        <v>-18984745.954449151</v>
      </c>
      <c r="O155" s="3">
        <f t="shared" si="79"/>
        <v>-13847689.820387436</v>
      </c>
      <c r="P155" s="3">
        <f t="shared" si="79"/>
        <v>-15726642.071619563</v>
      </c>
      <c r="Q155" s="3">
        <f t="shared" si="79"/>
        <v>-11256249.068005435</v>
      </c>
      <c r="R155" s="3">
        <f t="shared" si="79"/>
        <v>-298813.80025213584</v>
      </c>
      <c r="S155" s="3">
        <f t="shared" si="79"/>
        <v>0</v>
      </c>
      <c r="U155" s="21">
        <f t="shared" si="78"/>
        <v>0</v>
      </c>
    </row>
    <row r="156" spans="1:21">
      <c r="U156" s="21">
        <f t="shared" si="78"/>
        <v>0</v>
      </c>
    </row>
    <row r="157" spans="1:21">
      <c r="B157" s="1" t="s">
        <v>124</v>
      </c>
      <c r="F157" s="3">
        <f>SUM(F129,F132,F155)</f>
        <v>-727822977.10294485</v>
      </c>
      <c r="G157" s="3">
        <f t="shared" ref="G157:R157" si="81">SUM(G129,G132,G155)</f>
        <v>-420170539.3617394</v>
      </c>
      <c r="H157" s="3">
        <f t="shared" si="81"/>
        <v>-113678247.06143904</v>
      </c>
      <c r="I157" s="3">
        <f t="shared" si="81"/>
        <v>-75546818.418781102</v>
      </c>
      <c r="J157" s="3">
        <f t="shared" si="81"/>
        <v>-40336089.067794234</v>
      </c>
      <c r="K157" s="3">
        <f t="shared" si="81"/>
        <v>-27998542.609381177</v>
      </c>
      <c r="L157" s="3">
        <f t="shared" ref="L157:M157" si="82">SUM(L129,L132,L155)</f>
        <v>-173512.33222274855</v>
      </c>
      <c r="M157" s="3">
        <f t="shared" si="82"/>
        <v>-4433894.0237181485</v>
      </c>
      <c r="N157" s="3">
        <f t="shared" si="81"/>
        <v>-13724950.792812362</v>
      </c>
      <c r="O157" s="3">
        <f t="shared" si="81"/>
        <v>-9780218.234391287</v>
      </c>
      <c r="P157" s="3">
        <f t="shared" si="81"/>
        <v>-12965519.294361304</v>
      </c>
      <c r="Q157" s="3">
        <f t="shared" si="81"/>
        <v>-8792243.4985515568</v>
      </c>
      <c r="R157" s="3">
        <f t="shared" si="81"/>
        <v>-222402.40775227049</v>
      </c>
      <c r="U157" s="21">
        <f t="shared" si="78"/>
        <v>0</v>
      </c>
    </row>
    <row r="158" spans="1:21"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U158" s="21">
        <f t="shared" si="78"/>
        <v>0</v>
      </c>
    </row>
    <row r="159" spans="1:21">
      <c r="A159" s="1" t="s">
        <v>125</v>
      </c>
      <c r="F159" s="3">
        <f>SUM(F74,F125,F157)</f>
        <v>5097747769.9494286</v>
      </c>
      <c r="G159" s="3">
        <f t="shared" ref="G159:R159" si="83">SUM(G74,G125,G157)</f>
        <v>2897560698.572298</v>
      </c>
      <c r="H159" s="3">
        <f t="shared" si="83"/>
        <v>624933250.35479891</v>
      </c>
      <c r="I159" s="3">
        <f t="shared" si="83"/>
        <v>609598533.27104998</v>
      </c>
      <c r="J159" s="3">
        <f t="shared" si="83"/>
        <v>354114213.46491432</v>
      </c>
      <c r="K159" s="3">
        <f t="shared" si="83"/>
        <v>243972133.76702932</v>
      </c>
      <c r="L159" s="3">
        <f t="shared" ref="L159:M159" si="84">SUM(L74,L125,L157)</f>
        <v>1229826.0348260859</v>
      </c>
      <c r="M159" s="3">
        <f t="shared" si="84"/>
        <v>32016992.281460278</v>
      </c>
      <c r="N159" s="3">
        <f t="shared" si="83"/>
        <v>117182339.50224084</v>
      </c>
      <c r="O159" s="3">
        <f t="shared" si="83"/>
        <v>96607201.938359931</v>
      </c>
      <c r="P159" s="3">
        <f t="shared" si="83"/>
        <v>64208523.925099686</v>
      </c>
      <c r="Q159" s="3">
        <f t="shared" si="83"/>
        <v>54561158.730123065</v>
      </c>
      <c r="R159" s="3">
        <f t="shared" si="83"/>
        <v>1762896.6165584638</v>
      </c>
      <c r="U159" s="21">
        <f t="shared" si="78"/>
        <v>-1.4906692504882813</v>
      </c>
    </row>
    <row r="160" spans="1:21">
      <c r="U160" s="21">
        <f t="shared" si="78"/>
        <v>0</v>
      </c>
    </row>
    <row r="161" spans="21:21">
      <c r="U161" s="21">
        <f t="shared" si="78"/>
        <v>0</v>
      </c>
    </row>
    <row r="162" spans="21:21">
      <c r="U162" s="21">
        <f t="shared" si="78"/>
        <v>0</v>
      </c>
    </row>
    <row r="163" spans="21:21">
      <c r="U163" s="21">
        <f t="shared" si="78"/>
        <v>0</v>
      </c>
    </row>
    <row r="164" spans="21:21">
      <c r="U164" s="21">
        <f t="shared" si="78"/>
        <v>0</v>
      </c>
    </row>
    <row r="165" spans="21:21">
      <c r="U165" s="21">
        <f t="shared" si="78"/>
        <v>0</v>
      </c>
    </row>
    <row r="166" spans="21:21">
      <c r="U166" s="21">
        <f t="shared" si="78"/>
        <v>0</v>
      </c>
    </row>
    <row r="167" spans="21:21">
      <c r="U167" s="21">
        <f t="shared" si="78"/>
        <v>0</v>
      </c>
    </row>
    <row r="168" spans="21:21">
      <c r="U168" s="21">
        <f t="shared" si="78"/>
        <v>0</v>
      </c>
    </row>
    <row r="169" spans="21:21">
      <c r="U169" s="21">
        <f t="shared" si="78"/>
        <v>0</v>
      </c>
    </row>
    <row r="170" spans="21:21">
      <c r="U170" s="21">
        <f t="shared" si="78"/>
        <v>0</v>
      </c>
    </row>
    <row r="171" spans="21:21">
      <c r="U171" s="21">
        <f t="shared" si="78"/>
        <v>0</v>
      </c>
    </row>
    <row r="172" spans="21:21">
      <c r="U172" s="21">
        <f t="shared" si="78"/>
        <v>0</v>
      </c>
    </row>
    <row r="173" spans="21:21">
      <c r="U173" s="21">
        <f t="shared" si="78"/>
        <v>0</v>
      </c>
    </row>
    <row r="174" spans="21:21">
      <c r="U174" s="21">
        <f t="shared" si="78"/>
        <v>0</v>
      </c>
    </row>
    <row r="175" spans="21:21">
      <c r="U175" s="21">
        <f t="shared" si="78"/>
        <v>0</v>
      </c>
    </row>
    <row r="176" spans="21:21">
      <c r="U176" s="21">
        <f t="shared" si="78"/>
        <v>0</v>
      </c>
    </row>
    <row r="177" spans="21:21">
      <c r="U177" s="21">
        <f t="shared" si="78"/>
        <v>0</v>
      </c>
    </row>
    <row r="178" spans="21:21">
      <c r="U178" s="21">
        <f t="shared" si="78"/>
        <v>0</v>
      </c>
    </row>
    <row r="179" spans="21:21">
      <c r="U179" s="21">
        <f t="shared" si="78"/>
        <v>0</v>
      </c>
    </row>
    <row r="180" spans="21:21">
      <c r="U180" s="21">
        <f t="shared" si="78"/>
        <v>0</v>
      </c>
    </row>
    <row r="181" spans="21:21">
      <c r="U181" s="21">
        <f t="shared" si="78"/>
        <v>0</v>
      </c>
    </row>
    <row r="182" spans="21:21">
      <c r="U182" s="21">
        <f t="shared" si="78"/>
        <v>0</v>
      </c>
    </row>
    <row r="183" spans="21:21">
      <c r="U183" s="21">
        <f t="shared" si="78"/>
        <v>0</v>
      </c>
    </row>
    <row r="184" spans="21:21">
      <c r="U184" s="21">
        <f t="shared" si="78"/>
        <v>0</v>
      </c>
    </row>
    <row r="185" spans="21:21">
      <c r="U185" s="21">
        <f t="shared" si="78"/>
        <v>0</v>
      </c>
    </row>
    <row r="186" spans="21:21">
      <c r="U186" s="21">
        <f t="shared" si="78"/>
        <v>0</v>
      </c>
    </row>
  </sheetData>
  <pageMargins left="0.7" right="0.7" top="0.75" bottom="0.75" header="0.3" footer="0.3"/>
  <pageSetup scale="9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58"/>
  <sheetViews>
    <sheetView workbookViewId="0">
      <pane xSplit="5" ySplit="8" topLeftCell="F157" activePane="bottomRight" state="frozen"/>
      <selection pane="topRight" activeCell="F1" sqref="F1"/>
      <selection pane="bottomLeft" activeCell="A9" sqref="A9"/>
      <selection pane="bottomRight" activeCell="E168" sqref="E168"/>
    </sheetView>
  </sheetViews>
  <sheetFormatPr defaultRowHeight="15"/>
  <cols>
    <col min="2" max="2" width="36" bestFit="1" customWidth="1"/>
    <col min="3" max="3" width="17.5703125" bestFit="1" customWidth="1"/>
    <col min="4" max="5" width="17.5703125" customWidth="1"/>
    <col min="6" max="6" width="17.5703125" style="2" customWidth="1"/>
    <col min="7" max="7" width="14.28515625" bestFit="1" customWidth="1"/>
    <col min="8" max="18" width="13.7109375" customWidth="1"/>
    <col min="20" max="20" width="14.5703125" bestFit="1" customWidth="1"/>
  </cols>
  <sheetData>
    <row r="1" spans="1:37">
      <c r="C1">
        <v>2</v>
      </c>
      <c r="D1">
        <f>C1+1</f>
        <v>3</v>
      </c>
      <c r="F1">
        <v>4</v>
      </c>
      <c r="G1">
        <f t="shared" ref="G1:AG1" si="0">F1+1</f>
        <v>5</v>
      </c>
      <c r="H1">
        <f t="shared" si="0"/>
        <v>6</v>
      </c>
      <c r="I1">
        <f t="shared" si="0"/>
        <v>7</v>
      </c>
      <c r="J1">
        <f t="shared" si="0"/>
        <v>8</v>
      </c>
      <c r="K1">
        <f t="shared" si="0"/>
        <v>9</v>
      </c>
      <c r="L1">
        <f t="shared" ref="L1" si="1">K1+1</f>
        <v>10</v>
      </c>
      <c r="M1">
        <f t="shared" ref="M1" si="2">L1+1</f>
        <v>11</v>
      </c>
      <c r="N1">
        <f t="shared" ref="N1" si="3">M1+1</f>
        <v>12</v>
      </c>
      <c r="O1">
        <f t="shared" ref="O1" si="4">N1+1</f>
        <v>13</v>
      </c>
      <c r="P1">
        <f t="shared" ref="P1" si="5">O1+1</f>
        <v>14</v>
      </c>
      <c r="Q1">
        <f t="shared" ref="Q1" si="6">P1+1</f>
        <v>15</v>
      </c>
      <c r="R1">
        <f t="shared" ref="R1" si="7">Q1+1</f>
        <v>16</v>
      </c>
      <c r="S1">
        <f t="shared" ref="S1" si="8">R1+1</f>
        <v>17</v>
      </c>
      <c r="T1">
        <f t="shared" ref="T1" si="9">S1+1</f>
        <v>18</v>
      </c>
      <c r="U1">
        <f t="shared" si="0"/>
        <v>19</v>
      </c>
      <c r="V1">
        <f t="shared" si="0"/>
        <v>20</v>
      </c>
      <c r="W1">
        <f t="shared" si="0"/>
        <v>21</v>
      </c>
      <c r="X1">
        <f t="shared" si="0"/>
        <v>22</v>
      </c>
      <c r="Y1">
        <f t="shared" si="0"/>
        <v>23</v>
      </c>
      <c r="Z1">
        <f t="shared" si="0"/>
        <v>24</v>
      </c>
      <c r="AA1">
        <f t="shared" si="0"/>
        <v>25</v>
      </c>
      <c r="AB1">
        <f t="shared" si="0"/>
        <v>26</v>
      </c>
      <c r="AC1">
        <f t="shared" si="0"/>
        <v>27</v>
      </c>
      <c r="AD1">
        <f t="shared" si="0"/>
        <v>28</v>
      </c>
      <c r="AE1">
        <f t="shared" si="0"/>
        <v>29</v>
      </c>
      <c r="AF1">
        <f t="shared" si="0"/>
        <v>30</v>
      </c>
      <c r="AG1">
        <f t="shared" si="0"/>
        <v>31</v>
      </c>
      <c r="AH1">
        <f t="shared" ref="AH1:AK1" si="10">AG1+1</f>
        <v>32</v>
      </c>
      <c r="AI1">
        <f t="shared" si="10"/>
        <v>33</v>
      </c>
      <c r="AJ1">
        <f t="shared" si="10"/>
        <v>34</v>
      </c>
      <c r="AK1">
        <f t="shared" si="10"/>
        <v>35</v>
      </c>
    </row>
    <row r="7" spans="1:37" ht="51.75">
      <c r="C7" t="s">
        <v>435</v>
      </c>
      <c r="D7" t="s">
        <v>432</v>
      </c>
      <c r="G7" s="4" t="s">
        <v>293</v>
      </c>
      <c r="H7" s="4" t="s">
        <v>294</v>
      </c>
      <c r="I7" s="4" t="s">
        <v>295</v>
      </c>
      <c r="J7" s="4" t="s">
        <v>296</v>
      </c>
      <c r="K7" s="4" t="s">
        <v>534</v>
      </c>
      <c r="L7" s="4">
        <v>35</v>
      </c>
      <c r="M7" s="4">
        <v>43</v>
      </c>
      <c r="N7" s="4" t="s">
        <v>297</v>
      </c>
      <c r="O7" s="4" t="s">
        <v>298</v>
      </c>
      <c r="P7" s="4" t="s">
        <v>301</v>
      </c>
      <c r="Q7" s="4" t="s">
        <v>299</v>
      </c>
      <c r="R7" s="4" t="s">
        <v>300</v>
      </c>
      <c r="T7" s="4" t="s">
        <v>488</v>
      </c>
    </row>
    <row r="8" spans="1:37">
      <c r="B8" s="1" t="s">
        <v>0</v>
      </c>
      <c r="C8" s="1" t="s">
        <v>292</v>
      </c>
      <c r="D8" s="1" t="s">
        <v>433</v>
      </c>
      <c r="E8" s="1"/>
      <c r="F8" s="3" t="s">
        <v>1</v>
      </c>
    </row>
    <row r="9" spans="1:37">
      <c r="A9" s="1" t="s">
        <v>126</v>
      </c>
    </row>
    <row r="11" spans="1:37">
      <c r="A11" s="1" t="s">
        <v>127</v>
      </c>
    </row>
    <row r="13" spans="1:37">
      <c r="B13" t="s">
        <v>128</v>
      </c>
    </row>
    <row r="14" spans="1:37">
      <c r="A14" t="s">
        <v>129</v>
      </c>
      <c r="B14" t="s">
        <v>130</v>
      </c>
      <c r="E14" s="2">
        <v>77830126.592808247</v>
      </c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</row>
    <row r="15" spans="1:37">
      <c r="B15" t="s">
        <v>436</v>
      </c>
      <c r="E15" s="23">
        <v>0</v>
      </c>
      <c r="F15" s="2">
        <f>E14*E15</f>
        <v>0</v>
      </c>
      <c r="G15" s="18">
        <f t="shared" ref="G15:R16" si="11">INDEX(Alloc,($D15),(G$1))*$F15</f>
        <v>0</v>
      </c>
      <c r="H15" s="18">
        <f t="shared" si="11"/>
        <v>0</v>
      </c>
      <c r="I15" s="18">
        <f t="shared" si="11"/>
        <v>0</v>
      </c>
      <c r="J15" s="18">
        <f t="shared" si="11"/>
        <v>0</v>
      </c>
      <c r="K15" s="18">
        <f t="shared" si="11"/>
        <v>0</v>
      </c>
      <c r="L15" s="18">
        <f t="shared" si="11"/>
        <v>0</v>
      </c>
      <c r="M15" s="18">
        <f t="shared" si="11"/>
        <v>0</v>
      </c>
      <c r="N15" s="18">
        <f t="shared" si="11"/>
        <v>0</v>
      </c>
      <c r="O15" s="18">
        <f t="shared" si="11"/>
        <v>0</v>
      </c>
      <c r="P15" s="18">
        <f t="shared" si="11"/>
        <v>0</v>
      </c>
      <c r="Q15" s="18">
        <f t="shared" si="11"/>
        <v>0</v>
      </c>
      <c r="R15" s="18">
        <f t="shared" si="11"/>
        <v>0</v>
      </c>
      <c r="T15" s="21">
        <f>SUM(G15:R15)-F15</f>
        <v>0</v>
      </c>
    </row>
    <row r="16" spans="1:37">
      <c r="B16" t="s">
        <v>437</v>
      </c>
      <c r="D16">
        <v>52</v>
      </c>
      <c r="E16" s="23">
        <v>1</v>
      </c>
      <c r="F16" s="2">
        <f>E14*E16</f>
        <v>77830126.592808247</v>
      </c>
      <c r="G16" s="18">
        <f t="shared" si="11"/>
        <v>39636370.176661655</v>
      </c>
      <c r="H16" s="18">
        <f t="shared" si="11"/>
        <v>10408040.457190823</v>
      </c>
      <c r="I16" s="18">
        <f t="shared" si="11"/>
        <v>10716112.573986635</v>
      </c>
      <c r="J16" s="18">
        <f t="shared" si="11"/>
        <v>7069541.0366140855</v>
      </c>
      <c r="K16" s="18">
        <f t="shared" si="11"/>
        <v>4615019.2062219623</v>
      </c>
      <c r="L16" s="18">
        <f t="shared" si="11"/>
        <v>16027.16870794223</v>
      </c>
      <c r="M16" s="18">
        <f t="shared" si="11"/>
        <v>435964.86282917106</v>
      </c>
      <c r="N16" s="18">
        <f t="shared" si="11"/>
        <v>2415727.1070618131</v>
      </c>
      <c r="O16" s="18">
        <f t="shared" si="11"/>
        <v>2207696.1316227112</v>
      </c>
      <c r="P16" s="18">
        <f t="shared" si="11"/>
        <v>0</v>
      </c>
      <c r="Q16" s="18">
        <f t="shared" si="11"/>
        <v>284415.58096836269</v>
      </c>
      <c r="R16" s="18">
        <f t="shared" si="11"/>
        <v>25212.290943098975</v>
      </c>
      <c r="T16" s="21">
        <f t="shared" ref="T16:T77" si="12">SUM(G16:R16)-F16</f>
        <v>0</v>
      </c>
    </row>
    <row r="17" spans="1:20">
      <c r="A17" t="s">
        <v>131</v>
      </c>
      <c r="B17" t="s">
        <v>132</v>
      </c>
      <c r="E17" s="2">
        <v>126746562.74003057</v>
      </c>
      <c r="T17" s="21">
        <f t="shared" si="12"/>
        <v>0</v>
      </c>
    </row>
    <row r="18" spans="1:20">
      <c r="B18" t="s">
        <v>436</v>
      </c>
      <c r="E18" s="23">
        <v>0</v>
      </c>
      <c r="F18" s="2">
        <f>E17*E18</f>
        <v>0</v>
      </c>
      <c r="G18" s="18">
        <f t="shared" ref="G18:R19" si="13">INDEX(Alloc,($D18),(G$1))*$F18</f>
        <v>0</v>
      </c>
      <c r="H18" s="18">
        <f t="shared" si="13"/>
        <v>0</v>
      </c>
      <c r="I18" s="18">
        <f t="shared" si="13"/>
        <v>0</v>
      </c>
      <c r="J18" s="18">
        <f t="shared" si="13"/>
        <v>0</v>
      </c>
      <c r="K18" s="18">
        <f t="shared" si="13"/>
        <v>0</v>
      </c>
      <c r="L18" s="18">
        <f t="shared" si="13"/>
        <v>0</v>
      </c>
      <c r="M18" s="18">
        <f t="shared" si="13"/>
        <v>0</v>
      </c>
      <c r="N18" s="18">
        <f t="shared" si="13"/>
        <v>0</v>
      </c>
      <c r="O18" s="18">
        <f t="shared" si="13"/>
        <v>0</v>
      </c>
      <c r="P18" s="18">
        <f t="shared" si="13"/>
        <v>0</v>
      </c>
      <c r="Q18" s="18">
        <f t="shared" si="13"/>
        <v>0</v>
      </c>
      <c r="R18" s="18">
        <f t="shared" si="13"/>
        <v>0</v>
      </c>
      <c r="T18" s="21">
        <f t="shared" si="12"/>
        <v>0</v>
      </c>
    </row>
    <row r="19" spans="1:20">
      <c r="B19" t="s">
        <v>437</v>
      </c>
      <c r="D19">
        <v>52</v>
      </c>
      <c r="E19" s="23">
        <v>1</v>
      </c>
      <c r="F19" s="2">
        <f>E17*E19</f>
        <v>126746562.74003057</v>
      </c>
      <c r="G19" s="18">
        <f t="shared" si="13"/>
        <v>64547931.492733002</v>
      </c>
      <c r="H19" s="18">
        <f t="shared" si="13"/>
        <v>16949520.841843393</v>
      </c>
      <c r="I19" s="18">
        <f t="shared" si="13"/>
        <v>17451217.081966463</v>
      </c>
      <c r="J19" s="18">
        <f t="shared" si="13"/>
        <v>11512765.888565635</v>
      </c>
      <c r="K19" s="18">
        <f t="shared" si="13"/>
        <v>7515570.7304465342</v>
      </c>
      <c r="L19" s="18">
        <f t="shared" si="13"/>
        <v>26100.285751995183</v>
      </c>
      <c r="M19" s="18">
        <f t="shared" si="13"/>
        <v>709969.90828654624</v>
      </c>
      <c r="N19" s="18">
        <f t="shared" si="13"/>
        <v>3934017.850695557</v>
      </c>
      <c r="O19" s="18">
        <f t="shared" si="13"/>
        <v>3595238.8683830923</v>
      </c>
      <c r="P19" s="18">
        <f t="shared" si="13"/>
        <v>0</v>
      </c>
      <c r="Q19" s="18">
        <f t="shared" si="13"/>
        <v>463171.51025654178</v>
      </c>
      <c r="R19" s="18">
        <f t="shared" si="13"/>
        <v>41058.281101841094</v>
      </c>
      <c r="T19" s="21">
        <f t="shared" si="12"/>
        <v>0</v>
      </c>
    </row>
    <row r="20" spans="1:20">
      <c r="B20" s="1" t="s">
        <v>8</v>
      </c>
      <c r="C20" s="1"/>
      <c r="D20" s="1"/>
      <c r="E20" s="1"/>
      <c r="F20" s="3">
        <f>SUM(F15:F19)</f>
        <v>204576689.33283883</v>
      </c>
      <c r="G20" s="3">
        <f>SUM(G15:G19)</f>
        <v>104184301.66939466</v>
      </c>
      <c r="H20" s="3">
        <f t="shared" ref="H20:R20" si="14">SUM(H15:H19)</f>
        <v>27357561.299034216</v>
      </c>
      <c r="I20" s="3">
        <f t="shared" si="14"/>
        <v>28167329.655953098</v>
      </c>
      <c r="J20" s="3">
        <f t="shared" si="14"/>
        <v>18582306.92517972</v>
      </c>
      <c r="K20" s="3">
        <f t="shared" si="14"/>
        <v>12130589.936668497</v>
      </c>
      <c r="L20" s="3">
        <f t="shared" ref="L20:M20" si="15">SUM(L15:L19)</f>
        <v>42127.454459937413</v>
      </c>
      <c r="M20" s="3">
        <f t="shared" si="15"/>
        <v>1145934.7711157172</v>
      </c>
      <c r="N20" s="3">
        <f t="shared" si="14"/>
        <v>6349744.9577573705</v>
      </c>
      <c r="O20" s="3">
        <f t="shared" si="14"/>
        <v>5802935.000005804</v>
      </c>
      <c r="P20" s="3">
        <f t="shared" si="14"/>
        <v>0</v>
      </c>
      <c r="Q20" s="3">
        <f t="shared" si="14"/>
        <v>747587.0912249044</v>
      </c>
      <c r="R20" s="3">
        <f t="shared" si="14"/>
        <v>66270.572044940069</v>
      </c>
      <c r="T20" s="21">
        <f t="shared" si="12"/>
        <v>0</v>
      </c>
    </row>
    <row r="21" spans="1:20">
      <c r="T21" s="21">
        <f t="shared" si="12"/>
        <v>0</v>
      </c>
    </row>
    <row r="22" spans="1:20">
      <c r="B22" s="1" t="s">
        <v>133</v>
      </c>
      <c r="C22" s="1"/>
      <c r="D22" s="1"/>
      <c r="E22" s="1"/>
      <c r="T22" s="21">
        <f t="shared" si="12"/>
        <v>0</v>
      </c>
    </row>
    <row r="23" spans="1:20">
      <c r="A23">
        <v>555</v>
      </c>
      <c r="B23" t="s">
        <v>134</v>
      </c>
      <c r="E23" s="2">
        <v>446618684.04567456</v>
      </c>
      <c r="T23" s="21">
        <f t="shared" si="12"/>
        <v>0</v>
      </c>
    </row>
    <row r="24" spans="1:20">
      <c r="B24" t="s">
        <v>436</v>
      </c>
      <c r="D24">
        <v>30</v>
      </c>
      <c r="E24" s="23">
        <v>0.18</v>
      </c>
      <c r="F24" s="2">
        <f>E23*E24</f>
        <v>80391363.128221422</v>
      </c>
      <c r="G24" s="18">
        <f t="shared" ref="G24:R25" si="16">INDEX(Alloc,($D24),(G$1))*$F24</f>
        <v>48984674.173276313</v>
      </c>
      <c r="H24" s="18">
        <f t="shared" si="16"/>
        <v>9867200.7070243042</v>
      </c>
      <c r="I24" s="18">
        <f t="shared" si="16"/>
        <v>9199924.6664528027</v>
      </c>
      <c r="J24" s="18">
        <f t="shared" si="16"/>
        <v>5224875.9085437777</v>
      </c>
      <c r="K24" s="18">
        <f t="shared" si="16"/>
        <v>3580624.479629132</v>
      </c>
      <c r="L24" s="18">
        <f t="shared" si="16"/>
        <v>82.436907336203063</v>
      </c>
      <c r="M24" s="18">
        <f t="shared" si="16"/>
        <v>0</v>
      </c>
      <c r="N24" s="18">
        <f t="shared" si="16"/>
        <v>1851722.9079044468</v>
      </c>
      <c r="O24" s="18">
        <f t="shared" si="16"/>
        <v>1370151.4126174487</v>
      </c>
      <c r="P24" s="18">
        <f t="shared" si="16"/>
        <v>0</v>
      </c>
      <c r="Q24" s="18">
        <f t="shared" si="16"/>
        <v>280892.09059777961</v>
      </c>
      <c r="R24" s="18">
        <f t="shared" si="16"/>
        <v>31214.345268081874</v>
      </c>
      <c r="T24" s="21">
        <f t="shared" si="12"/>
        <v>0</v>
      </c>
    </row>
    <row r="25" spans="1:20">
      <c r="B25" t="s">
        <v>437</v>
      </c>
      <c r="D25">
        <v>52</v>
      </c>
      <c r="E25" s="23">
        <v>0.82</v>
      </c>
      <c r="F25" s="2">
        <f>E23*E25</f>
        <v>366227320.91745311</v>
      </c>
      <c r="G25" s="18">
        <f t="shared" si="16"/>
        <v>186507748.29951972</v>
      </c>
      <c r="H25" s="18">
        <f t="shared" si="16"/>
        <v>48974721.480019704</v>
      </c>
      <c r="I25" s="18">
        <f t="shared" si="16"/>
        <v>50424345.564196952</v>
      </c>
      <c r="J25" s="18">
        <f t="shared" si="16"/>
        <v>33265512.819998525</v>
      </c>
      <c r="K25" s="18">
        <f t="shared" si="16"/>
        <v>21715834.136050798</v>
      </c>
      <c r="L25" s="18">
        <f t="shared" si="16"/>
        <v>75415.360539116606</v>
      </c>
      <c r="M25" s="18">
        <f t="shared" si="16"/>
        <v>2051419.5558667581</v>
      </c>
      <c r="N25" s="18">
        <f t="shared" si="16"/>
        <v>11367131.279581739</v>
      </c>
      <c r="O25" s="18">
        <f t="shared" si="16"/>
        <v>10388247.778575759</v>
      </c>
      <c r="P25" s="18">
        <f t="shared" si="16"/>
        <v>0</v>
      </c>
      <c r="Q25" s="18">
        <f t="shared" si="16"/>
        <v>1338308.9660148288</v>
      </c>
      <c r="R25" s="18">
        <f t="shared" si="16"/>
        <v>118635.67708928413</v>
      </c>
      <c r="T25" s="21">
        <f t="shared" si="12"/>
        <v>0</v>
      </c>
    </row>
    <row r="26" spans="1:20">
      <c r="A26">
        <v>555.01</v>
      </c>
      <c r="B26" t="s">
        <v>135</v>
      </c>
      <c r="F26" s="2">
        <v>0</v>
      </c>
      <c r="T26" s="21">
        <f t="shared" si="12"/>
        <v>0</v>
      </c>
    </row>
    <row r="27" spans="1:20">
      <c r="B27" t="s">
        <v>436</v>
      </c>
      <c r="E27" s="23">
        <v>0.18</v>
      </c>
      <c r="T27" s="21">
        <f t="shared" si="12"/>
        <v>0</v>
      </c>
    </row>
    <row r="28" spans="1:20">
      <c r="B28" t="s">
        <v>437</v>
      </c>
      <c r="E28" s="23">
        <v>0.82</v>
      </c>
      <c r="T28" s="21">
        <f t="shared" si="12"/>
        <v>0</v>
      </c>
    </row>
    <row r="29" spans="1:20">
      <c r="B29" s="1" t="s">
        <v>8</v>
      </c>
      <c r="C29" s="1"/>
      <c r="D29" s="1"/>
      <c r="E29" s="1"/>
      <c r="F29" s="3">
        <f>SUM(F23:F26)</f>
        <v>446618684.04567456</v>
      </c>
      <c r="G29" s="3">
        <f t="shared" ref="G29:R29" si="17">SUM(G23:G26)</f>
        <v>235492422.47279602</v>
      </c>
      <c r="H29" s="3">
        <f t="shared" si="17"/>
        <v>58841922.18704401</v>
      </c>
      <c r="I29" s="3">
        <f t="shared" si="17"/>
        <v>59624270.230649754</v>
      </c>
      <c r="J29" s="3">
        <f t="shared" si="17"/>
        <v>38490388.728542306</v>
      </c>
      <c r="K29" s="3">
        <f t="shared" si="17"/>
        <v>25296458.615679931</v>
      </c>
      <c r="L29" s="3">
        <f t="shared" ref="L29:M29" si="18">SUM(L23:L26)</f>
        <v>75497.797446452809</v>
      </c>
      <c r="M29" s="3">
        <f t="shared" si="18"/>
        <v>2051419.5558667581</v>
      </c>
      <c r="N29" s="3">
        <f t="shared" si="17"/>
        <v>13218854.187486185</v>
      </c>
      <c r="O29" s="3">
        <f t="shared" si="17"/>
        <v>11758399.191193208</v>
      </c>
      <c r="P29" s="3">
        <f t="shared" si="17"/>
        <v>0</v>
      </c>
      <c r="Q29" s="3">
        <f t="shared" si="17"/>
        <v>1619201.0566126085</v>
      </c>
      <c r="R29" s="3">
        <f t="shared" si="17"/>
        <v>149850.02235736599</v>
      </c>
      <c r="T29" s="21">
        <f t="shared" si="12"/>
        <v>0</v>
      </c>
    </row>
    <row r="30" spans="1:20">
      <c r="T30" s="21">
        <f t="shared" si="12"/>
        <v>0</v>
      </c>
    </row>
    <row r="31" spans="1:20">
      <c r="B31" s="1" t="s">
        <v>136</v>
      </c>
      <c r="C31" s="1"/>
      <c r="D31" s="1"/>
      <c r="E31" s="1"/>
      <c r="T31" s="21">
        <f t="shared" si="12"/>
        <v>0</v>
      </c>
    </row>
    <row r="32" spans="1:20">
      <c r="A32">
        <v>565</v>
      </c>
      <c r="B32" t="s">
        <v>137</v>
      </c>
      <c r="E32" s="2">
        <v>108560757.9292345</v>
      </c>
      <c r="T32" s="21">
        <f t="shared" si="12"/>
        <v>0</v>
      </c>
    </row>
    <row r="33" spans="1:20">
      <c r="B33" t="s">
        <v>436</v>
      </c>
      <c r="D33">
        <v>30</v>
      </c>
      <c r="E33" s="23">
        <v>0.18</v>
      </c>
      <c r="F33" s="2">
        <f>E32*E33</f>
        <v>19540936.427262209</v>
      </c>
      <c r="G33" s="18">
        <f t="shared" ref="G33:R34" si="19">INDEX(Alloc,($D33),(G$1))*$F33</f>
        <v>11906831.364501614</v>
      </c>
      <c r="H33" s="18">
        <f t="shared" si="19"/>
        <v>2398445.9801168749</v>
      </c>
      <c r="I33" s="18">
        <f t="shared" si="19"/>
        <v>2236249.4681925047</v>
      </c>
      <c r="J33" s="18">
        <f t="shared" si="19"/>
        <v>1270024.0920948626</v>
      </c>
      <c r="K33" s="18">
        <f t="shared" si="19"/>
        <v>870351.6472874576</v>
      </c>
      <c r="L33" s="18">
        <f t="shared" si="19"/>
        <v>20.038152145119486</v>
      </c>
      <c r="M33" s="18">
        <f t="shared" si="19"/>
        <v>0</v>
      </c>
      <c r="N33" s="18">
        <f t="shared" si="19"/>
        <v>450103.07346764422</v>
      </c>
      <c r="O33" s="18">
        <f t="shared" si="19"/>
        <v>333046.2453656547</v>
      </c>
      <c r="P33" s="18">
        <f t="shared" si="19"/>
        <v>0</v>
      </c>
      <c r="Q33" s="18">
        <f t="shared" si="19"/>
        <v>68277.166497816361</v>
      </c>
      <c r="R33" s="18">
        <f t="shared" si="19"/>
        <v>7587.351585634141</v>
      </c>
      <c r="T33" s="21">
        <f t="shared" si="12"/>
        <v>0</v>
      </c>
    </row>
    <row r="34" spans="1:20">
      <c r="B34" t="s">
        <v>437</v>
      </c>
      <c r="D34">
        <v>52</v>
      </c>
      <c r="E34" s="23">
        <v>0.82</v>
      </c>
      <c r="F34" s="2">
        <f>E32*E34</f>
        <v>89019821.501972288</v>
      </c>
      <c r="G34" s="18">
        <f t="shared" si="19"/>
        <v>45334920.45532091</v>
      </c>
      <c r="H34" s="18">
        <f t="shared" si="19"/>
        <v>11904412.137626493</v>
      </c>
      <c r="I34" s="18">
        <f t="shared" si="19"/>
        <v>12256776.010685286</v>
      </c>
      <c r="J34" s="18">
        <f t="shared" si="19"/>
        <v>8085934.1842366485</v>
      </c>
      <c r="K34" s="18">
        <f t="shared" si="19"/>
        <v>5278523.9334817529</v>
      </c>
      <c r="L34" s="18">
        <f t="shared" si="19"/>
        <v>18331.40661619903</v>
      </c>
      <c r="M34" s="18">
        <f t="shared" si="19"/>
        <v>498643.8538540263</v>
      </c>
      <c r="N34" s="18">
        <f t="shared" si="19"/>
        <v>2763037.9813360032</v>
      </c>
      <c r="O34" s="18">
        <f t="shared" si="19"/>
        <v>2525098.2385760164</v>
      </c>
      <c r="P34" s="18">
        <f t="shared" si="19"/>
        <v>0</v>
      </c>
      <c r="Q34" s="18">
        <f t="shared" si="19"/>
        <v>325306.21956514864</v>
      </c>
      <c r="R34" s="18">
        <f t="shared" si="19"/>
        <v>28837.080673820368</v>
      </c>
      <c r="T34" s="21">
        <f t="shared" si="12"/>
        <v>0</v>
      </c>
    </row>
    <row r="35" spans="1:20">
      <c r="B35" s="1" t="s">
        <v>8</v>
      </c>
      <c r="C35" s="1"/>
      <c r="D35" s="1"/>
      <c r="E35" s="1"/>
      <c r="F35" s="3">
        <f>F34+F33</f>
        <v>108560757.9292345</v>
      </c>
      <c r="G35" s="3">
        <f t="shared" ref="G35:R35" si="20">G34+G33</f>
        <v>57241751.81982252</v>
      </c>
      <c r="H35" s="3">
        <f t="shared" si="20"/>
        <v>14302858.117743369</v>
      </c>
      <c r="I35" s="3">
        <f t="shared" si="20"/>
        <v>14493025.47887779</v>
      </c>
      <c r="J35" s="3">
        <f t="shared" si="20"/>
        <v>9355958.2763315104</v>
      </c>
      <c r="K35" s="3">
        <f t="shared" si="20"/>
        <v>6148875.5807692101</v>
      </c>
      <c r="L35" s="3">
        <f t="shared" ref="L35:M35" si="21">L34+L33</f>
        <v>18351.44476834415</v>
      </c>
      <c r="M35" s="3">
        <f t="shared" si="21"/>
        <v>498643.8538540263</v>
      </c>
      <c r="N35" s="3">
        <f t="shared" si="20"/>
        <v>3213141.0548036476</v>
      </c>
      <c r="O35" s="3">
        <f t="shared" si="20"/>
        <v>2858144.483941671</v>
      </c>
      <c r="P35" s="3">
        <f t="shared" si="20"/>
        <v>0</v>
      </c>
      <c r="Q35" s="3">
        <f t="shared" si="20"/>
        <v>393583.38606296503</v>
      </c>
      <c r="R35" s="3">
        <f t="shared" si="20"/>
        <v>36424.432259454508</v>
      </c>
      <c r="T35" s="21">
        <f t="shared" si="12"/>
        <v>0</v>
      </c>
    </row>
    <row r="36" spans="1:20">
      <c r="T36" s="21">
        <f t="shared" si="12"/>
        <v>0</v>
      </c>
    </row>
    <row r="37" spans="1:20">
      <c r="B37" s="1" t="s">
        <v>138</v>
      </c>
      <c r="C37" s="1"/>
      <c r="D37" s="1"/>
      <c r="E37" s="3">
        <v>135811609.12364358</v>
      </c>
      <c r="T37" s="21">
        <f t="shared" si="12"/>
        <v>0</v>
      </c>
    </row>
    <row r="38" spans="1:20">
      <c r="B38" s="1" t="s">
        <v>436</v>
      </c>
      <c r="C38" s="1"/>
      <c r="D38" s="1">
        <v>30</v>
      </c>
      <c r="E38" s="23">
        <v>0.18</v>
      </c>
      <c r="F38" s="2">
        <f>E37*E38</f>
        <v>24446089.642255843</v>
      </c>
      <c r="G38" s="18">
        <f t="shared" ref="G38:R39" si="22">INDEX(Alloc,($D38),(G$1))*$F38</f>
        <v>14895676.467466567</v>
      </c>
      <c r="H38" s="18">
        <f t="shared" si="22"/>
        <v>3000502.3377613048</v>
      </c>
      <c r="I38" s="18">
        <f t="shared" si="22"/>
        <v>2797591.3623879566</v>
      </c>
      <c r="J38" s="18">
        <f t="shared" si="22"/>
        <v>1588824.7177274846</v>
      </c>
      <c r="K38" s="18">
        <f t="shared" si="22"/>
        <v>1088826.7544942424</v>
      </c>
      <c r="L38" s="18">
        <f t="shared" si="22"/>
        <v>25.06811612780951</v>
      </c>
      <c r="M38" s="18">
        <f t="shared" si="22"/>
        <v>0</v>
      </c>
      <c r="N38" s="18">
        <f t="shared" si="22"/>
        <v>563087.65566085582</v>
      </c>
      <c r="O38" s="18">
        <f t="shared" si="22"/>
        <v>416647.29832838528</v>
      </c>
      <c r="P38" s="18">
        <f t="shared" si="22"/>
        <v>0</v>
      </c>
      <c r="Q38" s="18">
        <f t="shared" si="22"/>
        <v>85416.056642823707</v>
      </c>
      <c r="R38" s="18">
        <f t="shared" si="22"/>
        <v>9491.923670093589</v>
      </c>
      <c r="T38" s="21">
        <f t="shared" si="12"/>
        <v>0</v>
      </c>
    </row>
    <row r="39" spans="1:20">
      <c r="B39" s="1" t="s">
        <v>437</v>
      </c>
      <c r="C39" s="1"/>
      <c r="D39" s="1">
        <v>52</v>
      </c>
      <c r="E39" s="23">
        <v>0.82</v>
      </c>
      <c r="F39" s="2">
        <f>E37*E39</f>
        <v>111365519.48138772</v>
      </c>
      <c r="G39" s="18">
        <f t="shared" si="22"/>
        <v>56714862.847060926</v>
      </c>
      <c r="H39" s="18">
        <f t="shared" si="22"/>
        <v>14892649.967826987</v>
      </c>
      <c r="I39" s="18">
        <f t="shared" si="22"/>
        <v>15333463.992249589</v>
      </c>
      <c r="J39" s="18">
        <f t="shared" si="22"/>
        <v>10115660.149912504</v>
      </c>
      <c r="K39" s="18">
        <f t="shared" si="22"/>
        <v>6603535.5949810501</v>
      </c>
      <c r="L39" s="18">
        <f t="shared" si="22"/>
        <v>22932.944440832456</v>
      </c>
      <c r="M39" s="18">
        <f t="shared" si="22"/>
        <v>623813.1113240266</v>
      </c>
      <c r="N39" s="18">
        <f t="shared" si="22"/>
        <v>3456613.9871609542</v>
      </c>
      <c r="O39" s="18">
        <f t="shared" si="22"/>
        <v>3158946.7641689754</v>
      </c>
      <c r="P39" s="18">
        <f t="shared" si="22"/>
        <v>0</v>
      </c>
      <c r="Q39" s="18">
        <f t="shared" si="22"/>
        <v>406964.37626081402</v>
      </c>
      <c r="R39" s="18">
        <f t="shared" si="22"/>
        <v>36075.746001080668</v>
      </c>
      <c r="T39" s="21">
        <f t="shared" si="12"/>
        <v>0</v>
      </c>
    </row>
    <row r="40" spans="1:20">
      <c r="B40" s="1" t="s">
        <v>8</v>
      </c>
      <c r="C40" s="1"/>
      <c r="D40" s="1"/>
      <c r="E40" s="1"/>
      <c r="F40" s="3">
        <f>F39+F38</f>
        <v>135811609.12364358</v>
      </c>
      <c r="G40" s="3">
        <f t="shared" ref="G40:R40" si="23">G39+G38</f>
        <v>71610539.314527497</v>
      </c>
      <c r="H40" s="3">
        <f t="shared" si="23"/>
        <v>17893152.30558829</v>
      </c>
      <c r="I40" s="3">
        <f t="shared" si="23"/>
        <v>18131055.354637545</v>
      </c>
      <c r="J40" s="3">
        <f t="shared" si="23"/>
        <v>11704484.867639989</v>
      </c>
      <c r="K40" s="3">
        <f t="shared" si="23"/>
        <v>7692362.3494752925</v>
      </c>
      <c r="L40" s="3">
        <f t="shared" ref="L40:M40" si="24">L39+L38</f>
        <v>22958.012556960264</v>
      </c>
      <c r="M40" s="3">
        <f t="shared" si="24"/>
        <v>623813.1113240266</v>
      </c>
      <c r="N40" s="3">
        <f t="shared" si="23"/>
        <v>4019701.6428218102</v>
      </c>
      <c r="O40" s="3">
        <f t="shared" si="23"/>
        <v>3575594.0624973606</v>
      </c>
      <c r="P40" s="3">
        <f t="shared" si="23"/>
        <v>0</v>
      </c>
      <c r="Q40" s="3">
        <f t="shared" si="23"/>
        <v>492380.43290363776</v>
      </c>
      <c r="R40" s="3">
        <f t="shared" si="23"/>
        <v>45567.669671174255</v>
      </c>
      <c r="T40" s="21">
        <f t="shared" si="12"/>
        <v>0</v>
      </c>
    </row>
    <row r="41" spans="1:20">
      <c r="T41" s="21">
        <f t="shared" si="12"/>
        <v>0</v>
      </c>
    </row>
    <row r="42" spans="1:20">
      <c r="B42" t="s">
        <v>139</v>
      </c>
      <c r="T42" s="21">
        <f t="shared" si="12"/>
        <v>0</v>
      </c>
    </row>
    <row r="43" spans="1:20">
      <c r="A43">
        <v>565.01</v>
      </c>
      <c r="B43" t="s">
        <v>140</v>
      </c>
      <c r="D43">
        <v>82</v>
      </c>
      <c r="F43" s="2">
        <v>20352250.477554012</v>
      </c>
      <c r="G43" s="18">
        <f t="shared" ref="G43:R43" si="25">INDEX(Alloc,($D43),(G$1))*$F43</f>
        <v>9964481.5105598886</v>
      </c>
      <c r="H43" s="18">
        <f t="shared" si="25"/>
        <v>2487021.4899413567</v>
      </c>
      <c r="I43" s="18">
        <f t="shared" si="25"/>
        <v>2519152.9076519012</v>
      </c>
      <c r="J43" s="18">
        <f t="shared" si="25"/>
        <v>1625400.0563259025</v>
      </c>
      <c r="K43" s="18">
        <f t="shared" si="25"/>
        <v>1068409.1345803442</v>
      </c>
      <c r="L43" s="18">
        <f t="shared" si="25"/>
        <v>3176.2660678354623</v>
      </c>
      <c r="M43" s="18">
        <f t="shared" si="25"/>
        <v>86302.599910898498</v>
      </c>
      <c r="N43" s="18">
        <f t="shared" si="25"/>
        <v>558282.52716533607</v>
      </c>
      <c r="O43" s="18">
        <f t="shared" si="25"/>
        <v>496277.45643698151</v>
      </c>
      <c r="P43" s="18">
        <f t="shared" si="25"/>
        <v>1468957.4462086372</v>
      </c>
      <c r="Q43" s="18">
        <f t="shared" si="25"/>
        <v>68448.369359035467</v>
      </c>
      <c r="R43" s="18">
        <f t="shared" si="25"/>
        <v>6340.7133458982635</v>
      </c>
      <c r="T43" s="21">
        <f t="shared" si="12"/>
        <v>0</v>
      </c>
    </row>
    <row r="44" spans="1:20">
      <c r="B44" s="1" t="s">
        <v>8</v>
      </c>
      <c r="C44" s="1"/>
      <c r="D44" s="1"/>
      <c r="E44" s="1"/>
      <c r="F44" s="3">
        <f>F43</f>
        <v>20352250.477554012</v>
      </c>
      <c r="G44" s="3">
        <f t="shared" ref="G44:R44" si="26">G43</f>
        <v>9964481.5105598886</v>
      </c>
      <c r="H44" s="3">
        <f t="shared" si="26"/>
        <v>2487021.4899413567</v>
      </c>
      <c r="I44" s="3">
        <f t="shared" si="26"/>
        <v>2519152.9076519012</v>
      </c>
      <c r="J44" s="3">
        <f t="shared" si="26"/>
        <v>1625400.0563259025</v>
      </c>
      <c r="K44" s="3">
        <f t="shared" si="26"/>
        <v>1068409.1345803442</v>
      </c>
      <c r="L44" s="3">
        <f t="shared" ref="L44:M44" si="27">L43</f>
        <v>3176.2660678354623</v>
      </c>
      <c r="M44" s="3">
        <f t="shared" si="27"/>
        <v>86302.599910898498</v>
      </c>
      <c r="N44" s="3">
        <f t="shared" si="26"/>
        <v>558282.52716533607</v>
      </c>
      <c r="O44" s="3">
        <f t="shared" si="26"/>
        <v>496277.45643698151</v>
      </c>
      <c r="P44" s="3">
        <f t="shared" si="26"/>
        <v>1468957.4462086372</v>
      </c>
      <c r="Q44" s="3">
        <f t="shared" si="26"/>
        <v>68448.369359035467</v>
      </c>
      <c r="R44" s="3">
        <f t="shared" si="26"/>
        <v>6340.7133458982635</v>
      </c>
      <c r="T44" s="21">
        <f t="shared" si="12"/>
        <v>0</v>
      </c>
    </row>
    <row r="45" spans="1:20">
      <c r="T45" s="21">
        <f t="shared" si="12"/>
        <v>0</v>
      </c>
    </row>
    <row r="46" spans="1:20">
      <c r="B46" s="1" t="s">
        <v>141</v>
      </c>
      <c r="C46" s="1"/>
      <c r="D46" s="1"/>
      <c r="E46" s="1"/>
      <c r="T46" s="21">
        <f t="shared" si="12"/>
        <v>0</v>
      </c>
    </row>
    <row r="47" spans="1:20">
      <c r="A47">
        <v>581</v>
      </c>
      <c r="B47" t="s">
        <v>142</v>
      </c>
      <c r="D47">
        <v>67</v>
      </c>
      <c r="F47" s="2">
        <v>3035320.7842005244</v>
      </c>
      <c r="G47" s="18">
        <f t="shared" ref="G47:R50" si="28">INDEX(Alloc,($D47),(G$1))*$F47</f>
        <v>1853371.9797840354</v>
      </c>
      <c r="H47" s="18">
        <f t="shared" si="28"/>
        <v>420997.36348377692</v>
      </c>
      <c r="I47" s="18">
        <f t="shared" si="28"/>
        <v>265462.60514887085</v>
      </c>
      <c r="J47" s="18">
        <f t="shared" si="28"/>
        <v>105090.50736999599</v>
      </c>
      <c r="K47" s="18">
        <f t="shared" si="28"/>
        <v>144042.09121610431</v>
      </c>
      <c r="L47" s="18">
        <f t="shared" si="28"/>
        <v>1202.2148222261139</v>
      </c>
      <c r="M47" s="18">
        <f t="shared" si="28"/>
        <v>42668.606535914849</v>
      </c>
      <c r="N47" s="18">
        <f t="shared" si="28"/>
        <v>33326.265603091771</v>
      </c>
      <c r="O47" s="18">
        <f t="shared" si="28"/>
        <v>18709.115260459235</v>
      </c>
      <c r="P47" s="18">
        <f t="shared" si="28"/>
        <v>9978.6389228679291</v>
      </c>
      <c r="Q47" s="18">
        <f t="shared" si="28"/>
        <v>138186.4999240675</v>
      </c>
      <c r="R47" s="18">
        <f t="shared" si="28"/>
        <v>2284.8961291138462</v>
      </c>
      <c r="T47" s="21">
        <f t="shared" si="12"/>
        <v>0</v>
      </c>
    </row>
    <row r="48" spans="1:20">
      <c r="A48">
        <v>582</v>
      </c>
      <c r="B48" t="s">
        <v>143</v>
      </c>
      <c r="D48">
        <v>56</v>
      </c>
      <c r="F48" s="2">
        <v>1492878.8055387251</v>
      </c>
      <c r="G48" s="18">
        <f t="shared" si="28"/>
        <v>742872.72837883292</v>
      </c>
      <c r="H48" s="18">
        <f t="shared" si="28"/>
        <v>192178.12287357051</v>
      </c>
      <c r="I48" s="18">
        <f t="shared" si="28"/>
        <v>206982.03420834467</v>
      </c>
      <c r="J48" s="18">
        <f t="shared" si="28"/>
        <v>117314.78491609923</v>
      </c>
      <c r="K48" s="18">
        <f t="shared" si="28"/>
        <v>93710.505220916864</v>
      </c>
      <c r="L48" s="18">
        <f t="shared" si="28"/>
        <v>332.43789452430661</v>
      </c>
      <c r="M48" s="18">
        <f t="shared" si="28"/>
        <v>11757.403525813197</v>
      </c>
      <c r="N48" s="18">
        <f t="shared" si="28"/>
        <v>51770.122914592954</v>
      </c>
      <c r="O48" s="18">
        <f t="shared" si="28"/>
        <v>50758.370193158065</v>
      </c>
      <c r="P48" s="18">
        <f t="shared" si="28"/>
        <v>23496.104883374916</v>
      </c>
      <c r="Q48" s="18">
        <f t="shared" si="28"/>
        <v>1315.4351961071843</v>
      </c>
      <c r="R48" s="18">
        <f t="shared" si="28"/>
        <v>390.75533339048974</v>
      </c>
      <c r="T48" s="21">
        <f t="shared" si="12"/>
        <v>0</v>
      </c>
    </row>
    <row r="49" spans="1:20">
      <c r="A49">
        <v>583</v>
      </c>
      <c r="B49" t="s">
        <v>144</v>
      </c>
      <c r="D49">
        <v>57</v>
      </c>
      <c r="F49" s="2">
        <v>3558270.7185164536</v>
      </c>
      <c r="G49" s="18">
        <f t="shared" si="28"/>
        <v>2411732.3198109046</v>
      </c>
      <c r="H49" s="18">
        <f t="shared" si="28"/>
        <v>462443.7839568755</v>
      </c>
      <c r="I49" s="18">
        <f t="shared" si="28"/>
        <v>357241.86466758029</v>
      </c>
      <c r="J49" s="18">
        <f t="shared" si="28"/>
        <v>148857.9143592075</v>
      </c>
      <c r="K49" s="18">
        <f t="shared" si="28"/>
        <v>126803.30391761033</v>
      </c>
      <c r="L49" s="18">
        <f t="shared" si="28"/>
        <v>2840.6909241927788</v>
      </c>
      <c r="M49" s="18">
        <f t="shared" si="28"/>
        <v>35465.812066115366</v>
      </c>
      <c r="N49" s="18">
        <f t="shared" si="28"/>
        <v>8042.2931555133</v>
      </c>
      <c r="O49" s="18">
        <f t="shared" si="28"/>
        <v>0</v>
      </c>
      <c r="P49" s="18">
        <f t="shared" si="28"/>
        <v>0</v>
      </c>
      <c r="Q49" s="18">
        <f t="shared" si="28"/>
        <v>2323.22838146922</v>
      </c>
      <c r="R49" s="18">
        <f t="shared" si="28"/>
        <v>2519.5072769850526</v>
      </c>
      <c r="T49" s="21">
        <f t="shared" si="12"/>
        <v>0</v>
      </c>
    </row>
    <row r="50" spans="1:20">
      <c r="A50">
        <v>584</v>
      </c>
      <c r="B50" t="s">
        <v>145</v>
      </c>
      <c r="D50">
        <v>58</v>
      </c>
      <c r="F50" s="2">
        <v>2731424.8905119007</v>
      </c>
      <c r="G50" s="18">
        <f t="shared" si="28"/>
        <v>1781800.8484574696</v>
      </c>
      <c r="H50" s="18">
        <f t="shared" si="28"/>
        <v>329720.92350449867</v>
      </c>
      <c r="I50" s="18">
        <f t="shared" si="28"/>
        <v>304292.70051752485</v>
      </c>
      <c r="J50" s="18">
        <f t="shared" si="28"/>
        <v>130663.74531228989</v>
      </c>
      <c r="K50" s="18">
        <f t="shared" si="28"/>
        <v>88944.376896455826</v>
      </c>
      <c r="L50" s="18">
        <f t="shared" si="28"/>
        <v>990.14475473453774</v>
      </c>
      <c r="M50" s="18">
        <f t="shared" si="28"/>
        <v>30395.267828032214</v>
      </c>
      <c r="N50" s="18">
        <f t="shared" si="28"/>
        <v>50472.553601381238</v>
      </c>
      <c r="O50" s="18">
        <f t="shared" si="28"/>
        <v>12134.118173170777</v>
      </c>
      <c r="P50" s="18">
        <f t="shared" si="28"/>
        <v>0</v>
      </c>
      <c r="Q50" s="18">
        <f t="shared" si="28"/>
        <v>1305.6853908587309</v>
      </c>
      <c r="R50" s="18">
        <f t="shared" si="28"/>
        <v>704.52607548419019</v>
      </c>
      <c r="T50" s="21">
        <f t="shared" si="12"/>
        <v>0</v>
      </c>
    </row>
    <row r="51" spans="1:20">
      <c r="A51">
        <v>585</v>
      </c>
      <c r="B51" t="s">
        <v>146</v>
      </c>
      <c r="D51" t="s">
        <v>485</v>
      </c>
      <c r="F51" s="2">
        <v>544794.00514714757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8">
        <v>0</v>
      </c>
      <c r="Q51" s="18">
        <v>544794</v>
      </c>
      <c r="R51" s="18">
        <v>0</v>
      </c>
      <c r="T51" s="21">
        <f t="shared" si="12"/>
        <v>-5.1471475744619966E-3</v>
      </c>
    </row>
    <row r="52" spans="1:20">
      <c r="A52">
        <v>586</v>
      </c>
      <c r="B52" t="s">
        <v>147</v>
      </c>
      <c r="D52">
        <v>19</v>
      </c>
      <c r="F52" s="2">
        <v>-871734.24124363111</v>
      </c>
      <c r="G52" s="18">
        <f t="shared" ref="G52:R56" si="29">INDEX(Alloc,($D52),(G$1))*$F52</f>
        <v>-566776.18149919691</v>
      </c>
      <c r="H52" s="18">
        <f t="shared" si="29"/>
        <v>-160603.56599789232</v>
      </c>
      <c r="I52" s="18">
        <f t="shared" si="29"/>
        <v>-43624.732541043239</v>
      </c>
      <c r="J52" s="18">
        <f t="shared" si="29"/>
        <v>-4939.9330007904518</v>
      </c>
      <c r="K52" s="18">
        <f t="shared" si="29"/>
        <v>-61306.453682189473</v>
      </c>
      <c r="L52" s="18">
        <f t="shared" si="29"/>
        <v>-144.07432583340545</v>
      </c>
      <c r="M52" s="18">
        <f t="shared" si="29"/>
        <v>-21428.411273048143</v>
      </c>
      <c r="N52" s="18">
        <f t="shared" si="29"/>
        <v>-5185.6629540382255</v>
      </c>
      <c r="O52" s="18">
        <f t="shared" si="29"/>
        <v>-2683.4031555038068</v>
      </c>
      <c r="P52" s="18">
        <f t="shared" si="29"/>
        <v>-3768.3458194779223</v>
      </c>
      <c r="Q52" s="18">
        <f t="shared" si="29"/>
        <v>0</v>
      </c>
      <c r="R52" s="18">
        <f t="shared" si="29"/>
        <v>-1273.4769946172087</v>
      </c>
      <c r="T52" s="21">
        <f t="shared" si="12"/>
        <v>0</v>
      </c>
    </row>
    <row r="53" spans="1:20">
      <c r="A53">
        <v>587</v>
      </c>
      <c r="B53" t="s">
        <v>148</v>
      </c>
      <c r="D53">
        <v>19</v>
      </c>
      <c r="F53" s="2">
        <v>4619584.7331028199</v>
      </c>
      <c r="G53" s="18">
        <f t="shared" si="29"/>
        <v>3003519.2737235297</v>
      </c>
      <c r="H53" s="18">
        <f t="shared" si="29"/>
        <v>851087.11630656628</v>
      </c>
      <c r="I53" s="18">
        <f t="shared" si="29"/>
        <v>231180.71873004964</v>
      </c>
      <c r="J53" s="18">
        <f t="shared" si="29"/>
        <v>26178.206606231666</v>
      </c>
      <c r="K53" s="18">
        <f t="shared" si="29"/>
        <v>324881.53392584977</v>
      </c>
      <c r="L53" s="18">
        <f t="shared" si="29"/>
        <v>763.49364813590034</v>
      </c>
      <c r="M53" s="18">
        <f t="shared" si="29"/>
        <v>113555.6651192228</v>
      </c>
      <c r="N53" s="18">
        <f t="shared" si="29"/>
        <v>27480.404325194766</v>
      </c>
      <c r="O53" s="18">
        <f t="shared" si="29"/>
        <v>14220.169018760434</v>
      </c>
      <c r="P53" s="18">
        <f t="shared" si="29"/>
        <v>19969.609994758513</v>
      </c>
      <c r="Q53" s="18">
        <f t="shared" si="29"/>
        <v>0</v>
      </c>
      <c r="R53" s="18">
        <f t="shared" si="29"/>
        <v>6748.5417045206605</v>
      </c>
      <c r="T53" s="21">
        <f t="shared" si="12"/>
        <v>0</v>
      </c>
    </row>
    <row r="54" spans="1:20">
      <c r="A54">
        <v>589</v>
      </c>
      <c r="B54" t="s">
        <v>149</v>
      </c>
      <c r="D54">
        <v>67</v>
      </c>
      <c r="F54" s="2">
        <v>1007980.8598761315</v>
      </c>
      <c r="G54" s="18">
        <f t="shared" si="29"/>
        <v>615474.80964029219</v>
      </c>
      <c r="H54" s="18">
        <f t="shared" si="29"/>
        <v>139806.40420572009</v>
      </c>
      <c r="I54" s="18">
        <f t="shared" si="29"/>
        <v>88155.830644237911</v>
      </c>
      <c r="J54" s="18">
        <f t="shared" si="29"/>
        <v>34898.855018886672</v>
      </c>
      <c r="K54" s="18">
        <f t="shared" si="29"/>
        <v>47834.044993899101</v>
      </c>
      <c r="L54" s="18">
        <f t="shared" si="29"/>
        <v>399.23606643852253</v>
      </c>
      <c r="M54" s="18">
        <f t="shared" si="29"/>
        <v>14169.552994088559</v>
      </c>
      <c r="N54" s="18">
        <f t="shared" si="29"/>
        <v>11067.112917329652</v>
      </c>
      <c r="O54" s="18">
        <f t="shared" si="29"/>
        <v>6212.9940881113462</v>
      </c>
      <c r="P54" s="18">
        <f t="shared" si="29"/>
        <v>3313.7443311498646</v>
      </c>
      <c r="Q54" s="18">
        <f t="shared" si="29"/>
        <v>45889.497987087409</v>
      </c>
      <c r="R54" s="18">
        <f t="shared" si="29"/>
        <v>758.77698889030034</v>
      </c>
      <c r="T54" s="21">
        <f t="shared" si="12"/>
        <v>0</v>
      </c>
    </row>
    <row r="55" spans="1:20">
      <c r="A55">
        <v>580</v>
      </c>
      <c r="B55" t="s">
        <v>150</v>
      </c>
      <c r="D55">
        <v>65</v>
      </c>
      <c r="F55" s="2">
        <v>1057361.4439034134</v>
      </c>
      <c r="G55" s="18">
        <f t="shared" si="29"/>
        <v>645626.67736311047</v>
      </c>
      <c r="H55" s="18">
        <f t="shared" si="29"/>
        <v>146655.46470403255</v>
      </c>
      <c r="I55" s="18">
        <f t="shared" si="29"/>
        <v>92474.549953211259</v>
      </c>
      <c r="J55" s="18">
        <f t="shared" si="29"/>
        <v>36608.536136172799</v>
      </c>
      <c r="K55" s="18">
        <f t="shared" si="29"/>
        <v>50177.415956792458</v>
      </c>
      <c r="L55" s="18">
        <f t="shared" si="29"/>
        <v>418.794483577427</v>
      </c>
      <c r="M55" s="18">
        <f t="shared" si="29"/>
        <v>14863.71379624863</v>
      </c>
      <c r="N55" s="18">
        <f t="shared" si="29"/>
        <v>11609.286406041303</v>
      </c>
      <c r="O55" s="18">
        <f t="shared" si="29"/>
        <v>6517.3662134577435</v>
      </c>
      <c r="P55" s="18">
        <f t="shared" si="29"/>
        <v>3476.083356525191</v>
      </c>
      <c r="Q55" s="18">
        <f t="shared" si="29"/>
        <v>48137.606360494043</v>
      </c>
      <c r="R55" s="18">
        <f t="shared" si="29"/>
        <v>795.94917374951478</v>
      </c>
      <c r="T55" s="21">
        <f t="shared" si="12"/>
        <v>0</v>
      </c>
    </row>
    <row r="56" spans="1:20">
      <c r="A56">
        <v>588</v>
      </c>
      <c r="B56" t="s">
        <v>151</v>
      </c>
      <c r="D56">
        <v>65</v>
      </c>
      <c r="F56" s="2">
        <v>4896395.3895657696</v>
      </c>
      <c r="G56" s="18">
        <f t="shared" si="29"/>
        <v>2989747.266319057</v>
      </c>
      <c r="H56" s="18">
        <f t="shared" si="29"/>
        <v>679127.41226929508</v>
      </c>
      <c r="I56" s="18">
        <f t="shared" si="29"/>
        <v>428228.1736806304</v>
      </c>
      <c r="J56" s="18">
        <f t="shared" si="29"/>
        <v>169525.63249722795</v>
      </c>
      <c r="K56" s="18">
        <f t="shared" si="29"/>
        <v>232359.96505051811</v>
      </c>
      <c r="L56" s="18">
        <f t="shared" si="29"/>
        <v>1939.3400339944733</v>
      </c>
      <c r="M56" s="18">
        <f t="shared" si="29"/>
        <v>68830.408110119257</v>
      </c>
      <c r="N56" s="18">
        <f t="shared" si="29"/>
        <v>53759.910352738087</v>
      </c>
      <c r="O56" s="18">
        <f t="shared" si="29"/>
        <v>30180.409985330654</v>
      </c>
      <c r="P56" s="18">
        <f t="shared" si="29"/>
        <v>16096.935081917929</v>
      </c>
      <c r="Q56" s="18">
        <f t="shared" si="29"/>
        <v>222914.08033390087</v>
      </c>
      <c r="R56" s="18">
        <f t="shared" si="29"/>
        <v>3685.8558510402918</v>
      </c>
      <c r="T56" s="21">
        <f t="shared" si="12"/>
        <v>0</v>
      </c>
    </row>
    <row r="57" spans="1:20">
      <c r="B57" s="1" t="s">
        <v>8</v>
      </c>
      <c r="C57" s="1"/>
      <c r="D57" s="1"/>
      <c r="E57" s="1"/>
      <c r="F57" s="3">
        <f>SUM(F47:F56)</f>
        <v>22072277.389119256</v>
      </c>
      <c r="G57" s="3">
        <f t="shared" ref="G57:R57" si="30">SUM(G47:G56)</f>
        <v>13477369.721978035</v>
      </c>
      <c r="H57" s="3">
        <f t="shared" si="30"/>
        <v>3061413.0253064432</v>
      </c>
      <c r="I57" s="3">
        <f t="shared" si="30"/>
        <v>1930393.7450094065</v>
      </c>
      <c r="J57" s="3">
        <f t="shared" si="30"/>
        <v>764198.24921532127</v>
      </c>
      <c r="K57" s="3">
        <f t="shared" si="30"/>
        <v>1047446.7834959573</v>
      </c>
      <c r="L57" s="3">
        <f t="shared" ref="L57:M57" si="31">SUM(L47:L56)</f>
        <v>8742.2783019906547</v>
      </c>
      <c r="M57" s="3">
        <f t="shared" si="31"/>
        <v>310278.01870250673</v>
      </c>
      <c r="N57" s="3">
        <f t="shared" si="30"/>
        <v>242342.28632184485</v>
      </c>
      <c r="O57" s="3">
        <f t="shared" si="30"/>
        <v>136049.13977694444</v>
      </c>
      <c r="P57" s="3">
        <f t="shared" si="30"/>
        <v>72562.770751116419</v>
      </c>
      <c r="Q57" s="3">
        <f t="shared" si="30"/>
        <v>1004866.033573985</v>
      </c>
      <c r="R57" s="3">
        <f t="shared" si="30"/>
        <v>16615.33153855714</v>
      </c>
      <c r="T57" s="21">
        <f t="shared" si="12"/>
        <v>-5.147147923707962E-3</v>
      </c>
    </row>
    <row r="58" spans="1:20">
      <c r="T58" s="21">
        <f t="shared" si="12"/>
        <v>0</v>
      </c>
    </row>
    <row r="59" spans="1:20">
      <c r="B59" s="1" t="s">
        <v>152</v>
      </c>
      <c r="C59" s="1"/>
      <c r="D59" s="1"/>
      <c r="E59" s="1"/>
      <c r="T59" s="21">
        <f t="shared" si="12"/>
        <v>0</v>
      </c>
    </row>
    <row r="60" spans="1:20">
      <c r="A60">
        <v>901</v>
      </c>
      <c r="B60" t="s">
        <v>153</v>
      </c>
      <c r="D60">
        <v>64</v>
      </c>
      <c r="F60" s="2">
        <v>10693620.682041593</v>
      </c>
      <c r="G60" s="18">
        <f t="shared" ref="G60:R64" si="32">INDEX(Alloc,($D60),(G$1))*$F60</f>
        <v>9328378.1276159938</v>
      </c>
      <c r="H60" s="18">
        <f t="shared" si="32"/>
        <v>1168165.7061297165</v>
      </c>
      <c r="I60" s="18">
        <f t="shared" si="32"/>
        <v>80970.989063259476</v>
      </c>
      <c r="J60" s="18">
        <f t="shared" si="32"/>
        <v>23114.094831573839</v>
      </c>
      <c r="K60" s="18">
        <f t="shared" si="32"/>
        <v>9336.6862417979701</v>
      </c>
      <c r="L60" s="18">
        <f t="shared" si="32"/>
        <v>8.5784618038593656</v>
      </c>
      <c r="M60" s="18">
        <f t="shared" si="32"/>
        <v>1828.000964554639</v>
      </c>
      <c r="N60" s="18">
        <f t="shared" si="32"/>
        <v>12881.0192418686</v>
      </c>
      <c r="O60" s="18">
        <f t="shared" si="32"/>
        <v>7374.1706820485106</v>
      </c>
      <c r="P60" s="18">
        <f t="shared" si="32"/>
        <v>45566.039439717591</v>
      </c>
      <c r="Q60" s="18">
        <f t="shared" si="32"/>
        <v>15938.925639502102</v>
      </c>
      <c r="R60" s="18">
        <f t="shared" si="32"/>
        <v>58.343729755895637</v>
      </c>
      <c r="T60" s="21">
        <f t="shared" si="12"/>
        <v>0</v>
      </c>
    </row>
    <row r="61" spans="1:20">
      <c r="A61">
        <v>902</v>
      </c>
      <c r="B61" t="s">
        <v>154</v>
      </c>
      <c r="D61">
        <v>4</v>
      </c>
      <c r="F61" s="2">
        <v>25405716.288466655</v>
      </c>
      <c r="G61" s="18">
        <f t="shared" si="32"/>
        <v>22325054.28301442</v>
      </c>
      <c r="H61" s="18">
        <f t="shared" si="32"/>
        <v>2862939.8026405713</v>
      </c>
      <c r="I61" s="18">
        <f t="shared" si="32"/>
        <v>178450.94001985501</v>
      </c>
      <c r="J61" s="18">
        <f t="shared" si="32"/>
        <v>18195.610673862357</v>
      </c>
      <c r="K61" s="18">
        <f t="shared" si="32"/>
        <v>11028.995917653994</v>
      </c>
      <c r="L61" s="18">
        <f t="shared" si="32"/>
        <v>22.325902667315777</v>
      </c>
      <c r="M61" s="18">
        <f t="shared" si="32"/>
        <v>3661.4480374397872</v>
      </c>
      <c r="N61" s="18">
        <f t="shared" si="32"/>
        <v>4241.9215067899977</v>
      </c>
      <c r="O61" s="18">
        <f t="shared" si="32"/>
        <v>826.0583986906837</v>
      </c>
      <c r="P61" s="18">
        <f t="shared" si="32"/>
        <v>1093.9692306984732</v>
      </c>
      <c r="Q61" s="18">
        <f t="shared" si="32"/>
        <v>0</v>
      </c>
      <c r="R61" s="18">
        <f t="shared" si="32"/>
        <v>200.93312400584199</v>
      </c>
      <c r="T61" s="21">
        <f t="shared" si="12"/>
        <v>0</v>
      </c>
    </row>
    <row r="62" spans="1:20">
      <c r="A62">
        <v>903</v>
      </c>
      <c r="B62" t="s">
        <v>155</v>
      </c>
      <c r="D62">
        <v>3</v>
      </c>
      <c r="F62" s="2">
        <v>13977291.207059458</v>
      </c>
      <c r="G62" s="18">
        <f t="shared" si="32"/>
        <v>12028843.222754385</v>
      </c>
      <c r="H62" s="18">
        <f t="shared" si="32"/>
        <v>1439884.3328698457</v>
      </c>
      <c r="I62" s="18">
        <f t="shared" si="32"/>
        <v>119818.83143030871</v>
      </c>
      <c r="J62" s="18">
        <f t="shared" si="32"/>
        <v>67107.274478708947</v>
      </c>
      <c r="K62" s="18">
        <f t="shared" si="32"/>
        <v>23426.095985309534</v>
      </c>
      <c r="L62" s="18">
        <f t="shared" si="32"/>
        <v>9.2556345377626847</v>
      </c>
      <c r="M62" s="18">
        <f t="shared" si="32"/>
        <v>3075.7308468538176</v>
      </c>
      <c r="N62" s="18">
        <f t="shared" si="32"/>
        <v>43360.114017719243</v>
      </c>
      <c r="O62" s="18">
        <f t="shared" si="32"/>
        <v>26434.121816920393</v>
      </c>
      <c r="P62" s="18">
        <f t="shared" si="32"/>
        <v>167369.1457110866</v>
      </c>
      <c r="Q62" s="18">
        <f t="shared" si="32"/>
        <v>57949.383877033477</v>
      </c>
      <c r="R62" s="18">
        <f t="shared" si="32"/>
        <v>13.697636748464939</v>
      </c>
      <c r="T62" s="21">
        <f t="shared" si="12"/>
        <v>0</v>
      </c>
    </row>
    <row r="63" spans="1:20">
      <c r="A63">
        <v>904</v>
      </c>
      <c r="B63" t="s">
        <v>156</v>
      </c>
      <c r="D63">
        <v>18</v>
      </c>
      <c r="F63" s="2">
        <v>3156.2620830000001</v>
      </c>
      <c r="G63" s="18">
        <f t="shared" si="32"/>
        <v>2806.3921923543894</v>
      </c>
      <c r="H63" s="18">
        <f t="shared" si="32"/>
        <v>223.31648439552188</v>
      </c>
      <c r="I63" s="18">
        <f t="shared" si="32"/>
        <v>69.386885977642848</v>
      </c>
      <c r="J63" s="18">
        <f t="shared" si="32"/>
        <v>49.170149628014293</v>
      </c>
      <c r="K63" s="18">
        <f t="shared" si="32"/>
        <v>0.324787728001528</v>
      </c>
      <c r="L63" s="18">
        <f t="shared" si="32"/>
        <v>0</v>
      </c>
      <c r="M63" s="18">
        <f t="shared" si="32"/>
        <v>0</v>
      </c>
      <c r="N63" s="18">
        <f t="shared" si="32"/>
        <v>0</v>
      </c>
      <c r="O63" s="18">
        <f t="shared" si="32"/>
        <v>0</v>
      </c>
      <c r="P63" s="18">
        <f t="shared" si="32"/>
        <v>0</v>
      </c>
      <c r="Q63" s="18">
        <f t="shared" si="32"/>
        <v>7.6715829164301059</v>
      </c>
      <c r="R63" s="18">
        <f t="shared" si="32"/>
        <v>0</v>
      </c>
      <c r="T63" s="21">
        <f t="shared" si="12"/>
        <v>0</v>
      </c>
    </row>
    <row r="64" spans="1:20">
      <c r="A64">
        <v>905</v>
      </c>
      <c r="B64" t="s">
        <v>157</v>
      </c>
      <c r="D64">
        <v>1</v>
      </c>
      <c r="F64" s="2">
        <v>149939.88146585823</v>
      </c>
      <c r="G64" s="18">
        <f t="shared" si="32"/>
        <v>131869.74831244486</v>
      </c>
      <c r="H64" s="18">
        <f t="shared" si="32"/>
        <v>15856.481330437537</v>
      </c>
      <c r="I64" s="18">
        <f t="shared" si="32"/>
        <v>1024.1266118201825</v>
      </c>
      <c r="J64" s="18">
        <f t="shared" si="32"/>
        <v>104.61797583982431</v>
      </c>
      <c r="K64" s="18">
        <f t="shared" si="32"/>
        <v>63.873442832797622</v>
      </c>
      <c r="L64" s="18">
        <f t="shared" si="32"/>
        <v>0.13447040596378446</v>
      </c>
      <c r="M64" s="18">
        <f t="shared" si="32"/>
        <v>21.246324142277945</v>
      </c>
      <c r="N64" s="18">
        <f t="shared" si="32"/>
        <v>21.246324142277945</v>
      </c>
      <c r="O64" s="18">
        <f t="shared" si="32"/>
        <v>3.3617601490946116</v>
      </c>
      <c r="P64" s="18">
        <f t="shared" si="32"/>
        <v>2.1515264954205513</v>
      </c>
      <c r="Q64" s="18">
        <f t="shared" si="32"/>
        <v>971.81762390027029</v>
      </c>
      <c r="R64" s="18">
        <f t="shared" si="32"/>
        <v>1.0757632477102756</v>
      </c>
      <c r="T64" s="21">
        <f t="shared" si="12"/>
        <v>0</v>
      </c>
    </row>
    <row r="65" spans="1:20">
      <c r="B65" s="1" t="s">
        <v>8</v>
      </c>
      <c r="C65" s="1"/>
      <c r="D65" s="1"/>
      <c r="E65" s="1"/>
      <c r="F65" s="3">
        <f>SUM(F60:F64)</f>
        <v>50229724.321116567</v>
      </c>
      <c r="G65" s="3">
        <f t="shared" ref="G65:R65" si="33">SUM(G60:G64)</f>
        <v>43816951.773889594</v>
      </c>
      <c r="H65" s="3">
        <f t="shared" si="33"/>
        <v>5487069.6394549664</v>
      </c>
      <c r="I65" s="3">
        <f t="shared" si="33"/>
        <v>380334.27401122102</v>
      </c>
      <c r="J65" s="3">
        <f t="shared" si="33"/>
        <v>108570.76810961298</v>
      </c>
      <c r="K65" s="3">
        <f t="shared" si="33"/>
        <v>43855.976375322294</v>
      </c>
      <c r="L65" s="3">
        <f t="shared" ref="L65:M65" si="34">SUM(L60:L64)</f>
        <v>40.294469414901613</v>
      </c>
      <c r="M65" s="3">
        <f t="shared" si="34"/>
        <v>8586.4261729905211</v>
      </c>
      <c r="N65" s="3">
        <f t="shared" si="33"/>
        <v>60504.301090520123</v>
      </c>
      <c r="O65" s="3">
        <f t="shared" si="33"/>
        <v>34637.712657808683</v>
      </c>
      <c r="P65" s="3">
        <f t="shared" si="33"/>
        <v>214031.30590799806</v>
      </c>
      <c r="Q65" s="3">
        <f t="shared" si="33"/>
        <v>74867.798723352273</v>
      </c>
      <c r="R65" s="3">
        <f t="shared" si="33"/>
        <v>274.05025375791286</v>
      </c>
      <c r="T65" s="21">
        <f t="shared" si="12"/>
        <v>0</v>
      </c>
    </row>
    <row r="66" spans="1:20">
      <c r="T66" s="21">
        <f t="shared" si="12"/>
        <v>0</v>
      </c>
    </row>
    <row r="67" spans="1:20">
      <c r="B67" s="1" t="s">
        <v>158</v>
      </c>
      <c r="C67" s="1"/>
      <c r="D67" s="1"/>
      <c r="E67" s="1"/>
      <c r="T67" s="21">
        <f t="shared" si="12"/>
        <v>0</v>
      </c>
    </row>
    <row r="68" spans="1:20">
      <c r="A68">
        <v>908.01</v>
      </c>
      <c r="B68" t="s">
        <v>159</v>
      </c>
      <c r="D68" t="s">
        <v>485</v>
      </c>
      <c r="F68" s="2">
        <v>404322.48786843568</v>
      </c>
      <c r="G68" s="18">
        <v>404322</v>
      </c>
      <c r="H68" s="18">
        <v>0</v>
      </c>
      <c r="I68" s="18">
        <v>0</v>
      </c>
      <c r="J68" s="18">
        <v>0</v>
      </c>
      <c r="K68" s="18">
        <v>0</v>
      </c>
      <c r="L68" s="18">
        <v>0</v>
      </c>
      <c r="M68" s="18">
        <v>0</v>
      </c>
      <c r="N68" s="18">
        <v>0</v>
      </c>
      <c r="O68" s="18">
        <v>0</v>
      </c>
      <c r="P68" s="18">
        <v>0</v>
      </c>
      <c r="Q68" s="18">
        <v>0</v>
      </c>
      <c r="R68" s="18">
        <v>0</v>
      </c>
      <c r="T68" s="21">
        <f t="shared" si="12"/>
        <v>-0.48786843568086624</v>
      </c>
    </row>
    <row r="69" spans="1:20">
      <c r="A69">
        <v>908.02</v>
      </c>
      <c r="B69" t="s">
        <v>160</v>
      </c>
      <c r="D69">
        <v>73</v>
      </c>
      <c r="F69" s="2">
        <v>26209.79999999702</v>
      </c>
      <c r="G69" s="18">
        <f t="shared" ref="G69:R74" si="35">INDEX(Alloc,($D69),(G$1))*$F69</f>
        <v>13819.863599561299</v>
      </c>
      <c r="H69" s="18">
        <f t="shared" si="35"/>
        <v>3453.1359014529949</v>
      </c>
      <c r="I69" s="18">
        <f t="shared" si="35"/>
        <v>3499.0479657839142</v>
      </c>
      <c r="J69" s="18">
        <f t="shared" si="35"/>
        <v>2258.8069566611844</v>
      </c>
      <c r="K69" s="18">
        <f t="shared" si="35"/>
        <v>1484.5216841787289</v>
      </c>
      <c r="L69" s="18">
        <f t="shared" si="35"/>
        <v>4.4305852894176025</v>
      </c>
      <c r="M69" s="18">
        <f t="shared" si="35"/>
        <v>120.38747637761566</v>
      </c>
      <c r="N69" s="18">
        <f t="shared" si="35"/>
        <v>775.74794082664062</v>
      </c>
      <c r="O69" s="18">
        <f t="shared" si="35"/>
        <v>690.04119650709322</v>
      </c>
      <c r="P69" s="18">
        <f t="shared" si="35"/>
        <v>0</v>
      </c>
      <c r="Q69" s="18">
        <f t="shared" si="35"/>
        <v>95.022750658725684</v>
      </c>
      <c r="R69" s="18">
        <f t="shared" si="35"/>
        <v>8.7939426994057097</v>
      </c>
      <c r="T69" s="21">
        <f t="shared" si="12"/>
        <v>0</v>
      </c>
    </row>
    <row r="70" spans="1:20">
      <c r="A70">
        <v>909</v>
      </c>
      <c r="B70" t="s">
        <v>161</v>
      </c>
      <c r="D70">
        <v>1</v>
      </c>
      <c r="F70" s="2">
        <v>1776312.5276852157</v>
      </c>
      <c r="G70" s="18">
        <f t="shared" si="35"/>
        <v>1562238.7030059763</v>
      </c>
      <c r="H70" s="18">
        <f t="shared" si="35"/>
        <v>187849.0642843174</v>
      </c>
      <c r="I70" s="18">
        <f t="shared" si="35"/>
        <v>12132.655519847362</v>
      </c>
      <c r="J70" s="18">
        <f t="shared" si="35"/>
        <v>1239.3915433877689</v>
      </c>
      <c r="K70" s="18">
        <f t="shared" si="35"/>
        <v>756.69792173417761</v>
      </c>
      <c r="L70" s="18">
        <f t="shared" si="35"/>
        <v>1.5930482562824793</v>
      </c>
      <c r="M70" s="18">
        <f t="shared" si="35"/>
        <v>251.70162449263174</v>
      </c>
      <c r="N70" s="18">
        <f t="shared" si="35"/>
        <v>251.70162449263174</v>
      </c>
      <c r="O70" s="18">
        <f t="shared" si="35"/>
        <v>39.826206407061981</v>
      </c>
      <c r="P70" s="18">
        <f t="shared" si="35"/>
        <v>25.488772100519668</v>
      </c>
      <c r="Q70" s="18">
        <f t="shared" si="35"/>
        <v>11512.959748153478</v>
      </c>
      <c r="R70" s="18">
        <f t="shared" si="35"/>
        <v>12.744386050259834</v>
      </c>
      <c r="T70" s="21">
        <f t="shared" si="12"/>
        <v>0</v>
      </c>
    </row>
    <row r="71" spans="1:20">
      <c r="A71">
        <v>910</v>
      </c>
      <c r="B71" t="s">
        <v>162</v>
      </c>
      <c r="D71">
        <v>1</v>
      </c>
      <c r="F71" s="2">
        <v>93021.700834750038</v>
      </c>
      <c r="G71" s="18">
        <f t="shared" si="35"/>
        <v>81811.110938267666</v>
      </c>
      <c r="H71" s="18">
        <f t="shared" si="35"/>
        <v>9837.2550931195783</v>
      </c>
      <c r="I71" s="18">
        <f t="shared" si="35"/>
        <v>635.36130861444997</v>
      </c>
      <c r="J71" s="18">
        <f t="shared" si="35"/>
        <v>64.904293343230322</v>
      </c>
      <c r="K71" s="18">
        <f t="shared" si="35"/>
        <v>39.626657246830845</v>
      </c>
      <c r="L71" s="18">
        <f t="shared" si="35"/>
        <v>8.3424541572275468E-2</v>
      </c>
      <c r="M71" s="18">
        <f t="shared" si="35"/>
        <v>13.181077568419525</v>
      </c>
      <c r="N71" s="18">
        <f t="shared" si="35"/>
        <v>13.181077568419525</v>
      </c>
      <c r="O71" s="18">
        <f t="shared" si="35"/>
        <v>2.0856135393068866</v>
      </c>
      <c r="P71" s="18">
        <f t="shared" si="35"/>
        <v>1.3347926651564075</v>
      </c>
      <c r="Q71" s="18">
        <f t="shared" si="35"/>
        <v>602.90916194283477</v>
      </c>
      <c r="R71" s="18">
        <f t="shared" si="35"/>
        <v>0.66739633257820374</v>
      </c>
      <c r="T71" s="21">
        <f t="shared" si="12"/>
        <v>0</v>
      </c>
    </row>
    <row r="72" spans="1:20">
      <c r="A72">
        <v>911</v>
      </c>
      <c r="B72" t="s">
        <v>163</v>
      </c>
      <c r="F72" s="2">
        <v>0</v>
      </c>
      <c r="G72" s="18">
        <v>0</v>
      </c>
      <c r="H72" s="18">
        <v>0</v>
      </c>
      <c r="I72" s="18">
        <v>0</v>
      </c>
      <c r="J72" s="18">
        <v>0</v>
      </c>
      <c r="K72" s="18">
        <v>0</v>
      </c>
      <c r="L72" s="18">
        <v>0</v>
      </c>
      <c r="M72" s="18">
        <v>0</v>
      </c>
      <c r="N72" s="18">
        <v>0</v>
      </c>
      <c r="O72" s="18">
        <v>0</v>
      </c>
      <c r="P72" s="18">
        <v>0</v>
      </c>
      <c r="Q72" s="18">
        <v>0</v>
      </c>
      <c r="R72" s="18">
        <v>0</v>
      </c>
      <c r="T72" s="21">
        <f t="shared" si="12"/>
        <v>0</v>
      </c>
    </row>
    <row r="73" spans="1:20">
      <c r="A73">
        <v>912</v>
      </c>
      <c r="B73" t="s">
        <v>164</v>
      </c>
      <c r="D73">
        <v>1</v>
      </c>
      <c r="F73" s="2">
        <v>324958.17362548632</v>
      </c>
      <c r="G73" s="18">
        <f t="shared" si="35"/>
        <v>285795.56118845014</v>
      </c>
      <c r="H73" s="18">
        <f t="shared" si="35"/>
        <v>34365.061269165315</v>
      </c>
      <c r="I73" s="18">
        <f t="shared" si="35"/>
        <v>2219.5449941990455</v>
      </c>
      <c r="J73" s="18">
        <f t="shared" si="35"/>
        <v>226.73398181287519</v>
      </c>
      <c r="K73" s="18">
        <f t="shared" si="35"/>
        <v>138.43013028421043</v>
      </c>
      <c r="L73" s="18">
        <f t="shared" si="35"/>
        <v>0.29143185322991672</v>
      </c>
      <c r="M73" s="18">
        <f t="shared" si="35"/>
        <v>46.046232810326842</v>
      </c>
      <c r="N73" s="18">
        <f t="shared" si="35"/>
        <v>46.046232810326842</v>
      </c>
      <c r="O73" s="18">
        <f t="shared" si="35"/>
        <v>7.2857963307479174</v>
      </c>
      <c r="P73" s="18">
        <f t="shared" si="35"/>
        <v>4.6629096516786674</v>
      </c>
      <c r="Q73" s="18">
        <f t="shared" si="35"/>
        <v>2106.1780032926081</v>
      </c>
      <c r="R73" s="18">
        <f t="shared" si="35"/>
        <v>2.3314548258393337</v>
      </c>
      <c r="T73" s="21">
        <f t="shared" si="12"/>
        <v>0</v>
      </c>
    </row>
    <row r="74" spans="1:20">
      <c r="A74">
        <v>913</v>
      </c>
      <c r="B74" t="s">
        <v>165</v>
      </c>
      <c r="F74" s="2">
        <v>0</v>
      </c>
      <c r="G74" s="18">
        <f t="shared" si="35"/>
        <v>0</v>
      </c>
      <c r="H74" s="18">
        <f t="shared" si="35"/>
        <v>0</v>
      </c>
      <c r="I74" s="18">
        <f t="shared" si="35"/>
        <v>0</v>
      </c>
      <c r="J74" s="18">
        <f t="shared" si="35"/>
        <v>0</v>
      </c>
      <c r="K74" s="18">
        <f t="shared" si="35"/>
        <v>0</v>
      </c>
      <c r="L74" s="18">
        <f t="shared" si="35"/>
        <v>0</v>
      </c>
      <c r="M74" s="18">
        <f t="shared" si="35"/>
        <v>0</v>
      </c>
      <c r="N74" s="18">
        <f t="shared" si="35"/>
        <v>0</v>
      </c>
      <c r="O74" s="18">
        <f t="shared" si="35"/>
        <v>0</v>
      </c>
      <c r="P74" s="18">
        <f t="shared" si="35"/>
        <v>0</v>
      </c>
      <c r="Q74" s="18">
        <f t="shared" si="35"/>
        <v>0</v>
      </c>
      <c r="R74" s="18">
        <f t="shared" si="35"/>
        <v>0</v>
      </c>
      <c r="T74" s="21">
        <f t="shared" si="12"/>
        <v>0</v>
      </c>
    </row>
    <row r="75" spans="1:20">
      <c r="A75">
        <v>916</v>
      </c>
      <c r="B75" t="s">
        <v>166</v>
      </c>
      <c r="F75" s="2">
        <v>0</v>
      </c>
      <c r="G75" s="18">
        <v>0</v>
      </c>
      <c r="H75" s="18">
        <v>0</v>
      </c>
      <c r="I75" s="18">
        <v>0</v>
      </c>
      <c r="J75" s="18">
        <v>0</v>
      </c>
      <c r="K75" s="18">
        <v>0</v>
      </c>
      <c r="L75" s="18">
        <v>0</v>
      </c>
      <c r="M75" s="18">
        <v>0</v>
      </c>
      <c r="N75" s="18">
        <v>0</v>
      </c>
      <c r="O75" s="18">
        <v>0</v>
      </c>
      <c r="P75" s="18">
        <v>0</v>
      </c>
      <c r="Q75" s="18">
        <v>0</v>
      </c>
      <c r="R75" s="18">
        <v>0</v>
      </c>
      <c r="T75" s="21">
        <f t="shared" si="12"/>
        <v>0</v>
      </c>
    </row>
    <row r="76" spans="1:20">
      <c r="B76" s="1" t="s">
        <v>8</v>
      </c>
      <c r="C76" s="1"/>
      <c r="D76" s="1"/>
      <c r="E76" s="1"/>
      <c r="F76" s="3">
        <f>SUM(F68:F75)</f>
        <v>2624824.690013885</v>
      </c>
      <c r="G76" s="3">
        <f t="shared" ref="G76:R76" si="36">SUM(G68:G75)</f>
        <v>2347987.2387322555</v>
      </c>
      <c r="H76" s="3">
        <f t="shared" si="36"/>
        <v>235504.51654805528</v>
      </c>
      <c r="I76" s="3">
        <f t="shared" si="36"/>
        <v>18486.60978844477</v>
      </c>
      <c r="J76" s="3">
        <f t="shared" si="36"/>
        <v>3789.8367752050585</v>
      </c>
      <c r="K76" s="3">
        <f t="shared" si="36"/>
        <v>2419.2763934439477</v>
      </c>
      <c r="L76" s="3">
        <f t="shared" ref="L76:M76" si="37">SUM(L68:L75)</f>
        <v>6.3984899405022748</v>
      </c>
      <c r="M76" s="3">
        <f t="shared" si="37"/>
        <v>431.3164112489938</v>
      </c>
      <c r="N76" s="3">
        <f t="shared" si="36"/>
        <v>1086.6768756980186</v>
      </c>
      <c r="O76" s="3">
        <f t="shared" si="36"/>
        <v>739.23881278420993</v>
      </c>
      <c r="P76" s="3">
        <f t="shared" si="36"/>
        <v>31.486474417354742</v>
      </c>
      <c r="Q76" s="3">
        <f t="shared" si="36"/>
        <v>14317.069664047645</v>
      </c>
      <c r="R76" s="3">
        <f t="shared" si="36"/>
        <v>24.537179908083083</v>
      </c>
      <c r="T76" s="21">
        <f t="shared" si="12"/>
        <v>-0.48786843614652753</v>
      </c>
    </row>
    <row r="77" spans="1:20">
      <c r="T77" s="21">
        <f t="shared" si="12"/>
        <v>0</v>
      </c>
    </row>
    <row r="78" spans="1:20">
      <c r="B78" s="1" t="s">
        <v>167</v>
      </c>
      <c r="C78" s="1"/>
      <c r="D78" s="1"/>
      <c r="E78" s="1"/>
      <c r="T78" s="21">
        <f t="shared" ref="T78:T141" si="38">SUM(G78:R78)-F78</f>
        <v>0</v>
      </c>
    </row>
    <row r="79" spans="1:20">
      <c r="A79">
        <v>920</v>
      </c>
      <c r="B79" t="s">
        <v>168</v>
      </c>
      <c r="D79">
        <v>62</v>
      </c>
      <c r="F79" s="2">
        <v>30077737.4205296</v>
      </c>
      <c r="G79" s="18">
        <f t="shared" ref="G79:R88" si="39">INDEX(Alloc,($D79),(G$1))*$F79</f>
        <v>18551233.312050566</v>
      </c>
      <c r="H79" s="18">
        <f t="shared" si="39"/>
        <v>3772823.7637287634</v>
      </c>
      <c r="I79" s="18">
        <f t="shared" si="39"/>
        <v>2991295.0293110004</v>
      </c>
      <c r="J79" s="18">
        <f t="shared" si="39"/>
        <v>1727484.0525930643</v>
      </c>
      <c r="K79" s="18">
        <f t="shared" si="39"/>
        <v>1229275.1048727154</v>
      </c>
      <c r="L79" s="18">
        <f t="shared" si="39"/>
        <v>7553.5748979698219</v>
      </c>
      <c r="M79" s="18">
        <f t="shared" si="39"/>
        <v>168222.74298697271</v>
      </c>
      <c r="N79" s="18">
        <f t="shared" si="39"/>
        <v>548062.94643112214</v>
      </c>
      <c r="O79" s="18">
        <f t="shared" si="39"/>
        <v>449450.80289022467</v>
      </c>
      <c r="P79" s="18">
        <f t="shared" si="39"/>
        <v>183383.17040867382</v>
      </c>
      <c r="Q79" s="18">
        <f t="shared" si="39"/>
        <v>438385.69520791346</v>
      </c>
      <c r="R79" s="18">
        <f t="shared" si="39"/>
        <v>10567.225150602915</v>
      </c>
      <c r="T79" s="21">
        <f t="shared" si="38"/>
        <v>0</v>
      </c>
    </row>
    <row r="80" spans="1:20">
      <c r="A80">
        <v>921</v>
      </c>
      <c r="B80" t="s">
        <v>169</v>
      </c>
      <c r="D80">
        <v>62</v>
      </c>
      <c r="F80" s="2">
        <v>3432585.6418920001</v>
      </c>
      <c r="G80" s="18">
        <f t="shared" si="39"/>
        <v>2117137.2106889053</v>
      </c>
      <c r="H80" s="18">
        <f t="shared" si="39"/>
        <v>430568.97863350849</v>
      </c>
      <c r="I80" s="18">
        <f t="shared" si="39"/>
        <v>341377.95089824463</v>
      </c>
      <c r="J80" s="18">
        <f t="shared" si="39"/>
        <v>197147.04176787604</v>
      </c>
      <c r="K80" s="18">
        <f t="shared" si="39"/>
        <v>140289.54425412588</v>
      </c>
      <c r="L80" s="18">
        <f t="shared" si="39"/>
        <v>862.04265890125259</v>
      </c>
      <c r="M80" s="18">
        <f t="shared" si="39"/>
        <v>19198.218407965716</v>
      </c>
      <c r="N80" s="18">
        <f t="shared" si="39"/>
        <v>62547.025212356195</v>
      </c>
      <c r="O80" s="18">
        <f t="shared" si="39"/>
        <v>51293.032822501846</v>
      </c>
      <c r="P80" s="18">
        <f t="shared" si="39"/>
        <v>20928.383970790179</v>
      </c>
      <c r="Q80" s="18">
        <f t="shared" si="39"/>
        <v>50030.240704024014</v>
      </c>
      <c r="R80" s="18">
        <f t="shared" si="39"/>
        <v>1205.9718727992311</v>
      </c>
      <c r="T80" s="21">
        <f t="shared" si="38"/>
        <v>0</v>
      </c>
    </row>
    <row r="81" spans="1:20">
      <c r="A81">
        <v>922</v>
      </c>
      <c r="B81" t="s">
        <v>170</v>
      </c>
      <c r="D81">
        <v>62</v>
      </c>
      <c r="F81" s="2">
        <v>-156178.807734</v>
      </c>
      <c r="G81" s="18">
        <f t="shared" si="39"/>
        <v>-96327.375299638035</v>
      </c>
      <c r="H81" s="18">
        <f t="shared" si="39"/>
        <v>-19590.40698345473</v>
      </c>
      <c r="I81" s="18">
        <f t="shared" si="39"/>
        <v>-15532.314971922071</v>
      </c>
      <c r="J81" s="18">
        <f t="shared" si="39"/>
        <v>-8969.9699130072677</v>
      </c>
      <c r="K81" s="18">
        <f t="shared" si="39"/>
        <v>-6383.0173650318429</v>
      </c>
      <c r="L81" s="18">
        <f t="shared" si="39"/>
        <v>-39.22197687945723</v>
      </c>
      <c r="M81" s="18">
        <f t="shared" si="39"/>
        <v>-873.49746645224559</v>
      </c>
      <c r="N81" s="18">
        <f t="shared" si="39"/>
        <v>-2845.8196951467576</v>
      </c>
      <c r="O81" s="18">
        <f t="shared" si="39"/>
        <v>-2333.7756277695562</v>
      </c>
      <c r="P81" s="18">
        <f t="shared" si="39"/>
        <v>-952.21806455956914</v>
      </c>
      <c r="Q81" s="18">
        <f t="shared" si="39"/>
        <v>-2276.3199986738596</v>
      </c>
      <c r="R81" s="18">
        <f t="shared" si="39"/>
        <v>-54.870371464558211</v>
      </c>
      <c r="T81" s="21">
        <f t="shared" si="38"/>
        <v>0</v>
      </c>
    </row>
    <row r="82" spans="1:20">
      <c r="A82">
        <v>923</v>
      </c>
      <c r="B82" t="s">
        <v>171</v>
      </c>
      <c r="D82">
        <v>62</v>
      </c>
      <c r="F82" s="2">
        <v>12344244.369874001</v>
      </c>
      <c r="G82" s="18">
        <f t="shared" si="39"/>
        <v>7613636.4303185353</v>
      </c>
      <c r="H82" s="18">
        <f t="shared" si="39"/>
        <v>1548409.6377591018</v>
      </c>
      <c r="I82" s="18">
        <f t="shared" si="39"/>
        <v>1227661.3864911594</v>
      </c>
      <c r="J82" s="18">
        <f t="shared" si="39"/>
        <v>708979.03629260359</v>
      </c>
      <c r="K82" s="18">
        <f t="shared" si="39"/>
        <v>504508.43692763709</v>
      </c>
      <c r="L82" s="18">
        <f t="shared" si="39"/>
        <v>3100.0727582335462</v>
      </c>
      <c r="M82" s="18">
        <f t="shared" si="39"/>
        <v>69040.520534111871</v>
      </c>
      <c r="N82" s="18">
        <f t="shared" si="39"/>
        <v>224931.24553315592</v>
      </c>
      <c r="O82" s="18">
        <f t="shared" si="39"/>
        <v>184459.70405094771</v>
      </c>
      <c r="P82" s="18">
        <f t="shared" si="39"/>
        <v>75262.531792095717</v>
      </c>
      <c r="Q82" s="18">
        <f t="shared" si="39"/>
        <v>179918.45843464049</v>
      </c>
      <c r="R82" s="18">
        <f t="shared" si="39"/>
        <v>4336.9089817735421</v>
      </c>
      <c r="T82" s="21">
        <f t="shared" si="38"/>
        <v>0</v>
      </c>
    </row>
    <row r="83" spans="1:20">
      <c r="A83">
        <v>924</v>
      </c>
      <c r="B83" t="s">
        <v>172</v>
      </c>
      <c r="D83">
        <v>74</v>
      </c>
      <c r="F83" s="2">
        <v>5082999.766913482</v>
      </c>
      <c r="G83" s="18">
        <f t="shared" si="39"/>
        <v>2911494.6624338632</v>
      </c>
      <c r="H83" s="18">
        <f t="shared" si="39"/>
        <v>640430.91808756022</v>
      </c>
      <c r="I83" s="18">
        <f t="shared" si="39"/>
        <v>593663.30441445007</v>
      </c>
      <c r="J83" s="18">
        <f t="shared" si="39"/>
        <v>342141.43394698546</v>
      </c>
      <c r="K83" s="18">
        <f t="shared" si="39"/>
        <v>235021.78431483742</v>
      </c>
      <c r="L83" s="18">
        <f t="shared" si="39"/>
        <v>1213.9335266924729</v>
      </c>
      <c r="M83" s="18">
        <f t="shared" si="39"/>
        <v>31391.540677000263</v>
      </c>
      <c r="N83" s="18">
        <f t="shared" si="39"/>
        <v>117746.3544570645</v>
      </c>
      <c r="O83" s="18">
        <f t="shared" si="39"/>
        <v>90905.348412268824</v>
      </c>
      <c r="P83" s="18">
        <f t="shared" si="39"/>
        <v>61862.49221591196</v>
      </c>
      <c r="Q83" s="18">
        <f t="shared" si="39"/>
        <v>55413.160824179569</v>
      </c>
      <c r="R83" s="18">
        <f t="shared" si="39"/>
        <v>1714.8336026701515</v>
      </c>
      <c r="T83" s="21">
        <f t="shared" si="38"/>
        <v>0</v>
      </c>
    </row>
    <row r="84" spans="1:20">
      <c r="A84">
        <v>925</v>
      </c>
      <c r="B84" t="s">
        <v>173</v>
      </c>
      <c r="D84">
        <v>78</v>
      </c>
      <c r="F84" s="2">
        <v>3487885.7588320775</v>
      </c>
      <c r="G84" s="18">
        <f t="shared" si="39"/>
        <v>2124327.3028773279</v>
      </c>
      <c r="H84" s="18">
        <f t="shared" si="39"/>
        <v>431043.50227994483</v>
      </c>
      <c r="I84" s="18">
        <f t="shared" si="39"/>
        <v>359324.83482828346</v>
      </c>
      <c r="J84" s="18">
        <f t="shared" si="39"/>
        <v>205472.18334910326</v>
      </c>
      <c r="K84" s="18">
        <f t="shared" si="39"/>
        <v>141085.88536778747</v>
      </c>
      <c r="L84" s="18">
        <f t="shared" si="39"/>
        <v>735.7854257275809</v>
      </c>
      <c r="M84" s="18">
        <f t="shared" si="39"/>
        <v>19073.63380797892</v>
      </c>
      <c r="N84" s="18">
        <f t="shared" si="39"/>
        <v>70884.346225341782</v>
      </c>
      <c r="O84" s="18">
        <f t="shared" si="39"/>
        <v>54392.798872739004</v>
      </c>
      <c r="P84" s="18">
        <f t="shared" si="39"/>
        <v>38614.889529442342</v>
      </c>
      <c r="Q84" s="18">
        <f t="shared" si="39"/>
        <v>41895.976048864759</v>
      </c>
      <c r="R84" s="18">
        <f t="shared" si="39"/>
        <v>1034.6202195365106</v>
      </c>
      <c r="T84" s="21">
        <f t="shared" si="38"/>
        <v>0</v>
      </c>
    </row>
    <row r="85" spans="1:20">
      <c r="A85">
        <v>926</v>
      </c>
      <c r="B85" t="s">
        <v>174</v>
      </c>
      <c r="D85">
        <v>78</v>
      </c>
      <c r="F85" s="2">
        <v>29850640.61786855</v>
      </c>
      <c r="G85" s="18">
        <f t="shared" si="39"/>
        <v>18180793.540139019</v>
      </c>
      <c r="H85" s="18">
        <f t="shared" si="39"/>
        <v>3689032.716924347</v>
      </c>
      <c r="I85" s="18">
        <f t="shared" si="39"/>
        <v>3075237.3360776887</v>
      </c>
      <c r="J85" s="18">
        <f t="shared" si="39"/>
        <v>1758508.3704624195</v>
      </c>
      <c r="K85" s="18">
        <f t="shared" si="39"/>
        <v>1207466.1705026284</v>
      </c>
      <c r="L85" s="18">
        <f t="shared" si="39"/>
        <v>6297.128929651064</v>
      </c>
      <c r="M85" s="18">
        <f t="shared" si="39"/>
        <v>163239.34539342747</v>
      </c>
      <c r="N85" s="18">
        <f t="shared" si="39"/>
        <v>606654.94540560024</v>
      </c>
      <c r="O85" s="18">
        <f t="shared" si="39"/>
        <v>465514.06887071382</v>
      </c>
      <c r="P85" s="18">
        <f t="shared" si="39"/>
        <v>330480.775330226</v>
      </c>
      <c r="Q85" s="18">
        <f t="shared" si="39"/>
        <v>358561.55013180891</v>
      </c>
      <c r="R85" s="18">
        <f t="shared" si="39"/>
        <v>8854.6697010243261</v>
      </c>
      <c r="T85" s="21">
        <f t="shared" si="38"/>
        <v>0</v>
      </c>
    </row>
    <row r="86" spans="1:20">
      <c r="A86">
        <v>928</v>
      </c>
      <c r="B86" t="s">
        <v>175</v>
      </c>
      <c r="D86">
        <v>84</v>
      </c>
      <c r="F86" s="2">
        <v>8322384.0846997648</v>
      </c>
      <c r="G86" s="18">
        <f t="shared" si="39"/>
        <v>4520940.9940027595</v>
      </c>
      <c r="H86" s="18">
        <f t="shared" si="39"/>
        <v>1131453.4361104884</v>
      </c>
      <c r="I86" s="18">
        <f t="shared" si="39"/>
        <v>1072022.9832531395</v>
      </c>
      <c r="J86" s="18">
        <f t="shared" si="39"/>
        <v>643557.29378689465</v>
      </c>
      <c r="K86" s="18">
        <f t="shared" si="39"/>
        <v>429765.18283119937</v>
      </c>
      <c r="L86" s="18">
        <f t="shared" si="39"/>
        <v>1052.0644707551292</v>
      </c>
      <c r="M86" s="18">
        <f t="shared" si="39"/>
        <v>43817.268322691765</v>
      </c>
      <c r="N86" s="18">
        <f t="shared" si="39"/>
        <v>202757.3400660042</v>
      </c>
      <c r="O86" s="18">
        <f t="shared" si="39"/>
        <v>171067.78356421605</v>
      </c>
      <c r="P86" s="18">
        <f t="shared" si="39"/>
        <v>31845.318534694357</v>
      </c>
      <c r="Q86" s="18">
        <f t="shared" si="39"/>
        <v>72763.392958120676</v>
      </c>
      <c r="R86" s="18">
        <f t="shared" si="39"/>
        <v>1341.0267988016169</v>
      </c>
      <c r="T86" s="21">
        <f t="shared" si="38"/>
        <v>0</v>
      </c>
    </row>
    <row r="87" spans="1:20">
      <c r="A87">
        <v>930</v>
      </c>
      <c r="B87" t="s">
        <v>176</v>
      </c>
      <c r="D87">
        <v>62</v>
      </c>
      <c r="F87" s="2">
        <v>4820104.1603624756</v>
      </c>
      <c r="G87" s="18">
        <f t="shared" si="39"/>
        <v>2972925.6432113443</v>
      </c>
      <c r="H87" s="18">
        <f t="shared" si="39"/>
        <v>604613.41442029329</v>
      </c>
      <c r="I87" s="18">
        <f t="shared" si="39"/>
        <v>479369.62192549364</v>
      </c>
      <c r="J87" s="18">
        <f t="shared" si="39"/>
        <v>276837.74721632787</v>
      </c>
      <c r="K87" s="18">
        <f t="shared" si="39"/>
        <v>196997.33275757363</v>
      </c>
      <c r="L87" s="18">
        <f t="shared" si="39"/>
        <v>1210.4972286400398</v>
      </c>
      <c r="M87" s="18">
        <f t="shared" si="39"/>
        <v>26958.515263373734</v>
      </c>
      <c r="N87" s="18">
        <f t="shared" si="39"/>
        <v>87829.76097231498</v>
      </c>
      <c r="O87" s="18">
        <f t="shared" si="39"/>
        <v>72026.683875853909</v>
      </c>
      <c r="P87" s="18">
        <f t="shared" si="39"/>
        <v>29388.047720104922</v>
      </c>
      <c r="Q87" s="18">
        <f t="shared" si="39"/>
        <v>70253.446386987358</v>
      </c>
      <c r="R87" s="18">
        <f t="shared" si="39"/>
        <v>1693.4493841661861</v>
      </c>
      <c r="T87" s="21">
        <f t="shared" si="38"/>
        <v>0</v>
      </c>
    </row>
    <row r="88" spans="1:20">
      <c r="A88">
        <v>931</v>
      </c>
      <c r="B88" t="s">
        <v>177</v>
      </c>
      <c r="D88">
        <v>62</v>
      </c>
      <c r="F88" s="2">
        <v>7281686.8702663016</v>
      </c>
      <c r="G88" s="18">
        <f t="shared" si="39"/>
        <v>4491171.3320365483</v>
      </c>
      <c r="H88" s="18">
        <f t="shared" si="39"/>
        <v>913383.9051810134</v>
      </c>
      <c r="I88" s="18">
        <f t="shared" si="39"/>
        <v>724179.26373543148</v>
      </c>
      <c r="J88" s="18">
        <f t="shared" si="39"/>
        <v>418216.22978115123</v>
      </c>
      <c r="K88" s="18">
        <f t="shared" si="39"/>
        <v>297602.05250635743</v>
      </c>
      <c r="L88" s="18">
        <f t="shared" si="39"/>
        <v>1828.6869916145274</v>
      </c>
      <c r="M88" s="18">
        <f t="shared" si="39"/>
        <v>40725.980207950539</v>
      </c>
      <c r="N88" s="18">
        <f t="shared" si="39"/>
        <v>132683.6093190648</v>
      </c>
      <c r="O88" s="18">
        <f t="shared" si="39"/>
        <v>108810.04659621006</v>
      </c>
      <c r="P88" s="18">
        <f t="shared" si="39"/>
        <v>44396.252468153092</v>
      </c>
      <c r="Q88" s="18">
        <f t="shared" si="39"/>
        <v>106131.23308700728</v>
      </c>
      <c r="R88" s="18">
        <f t="shared" si="39"/>
        <v>2558.2783557972239</v>
      </c>
      <c r="T88" s="21">
        <f t="shared" si="38"/>
        <v>0</v>
      </c>
    </row>
    <row r="89" spans="1:20">
      <c r="B89" s="1" t="s">
        <v>8</v>
      </c>
      <c r="C89" s="1"/>
      <c r="D89" s="1"/>
      <c r="E89" s="1"/>
      <c r="F89" s="3">
        <f>SUM(F79:F88)</f>
        <v>104544089.88350426</v>
      </c>
      <c r="G89" s="3">
        <f t="shared" ref="G89:R89" si="40">SUM(G79:G88)</f>
        <v>63387333.052459225</v>
      </c>
      <c r="H89" s="3">
        <f t="shared" si="40"/>
        <v>13142169.866141567</v>
      </c>
      <c r="I89" s="3">
        <f t="shared" si="40"/>
        <v>10848599.39596297</v>
      </c>
      <c r="J89" s="3">
        <f t="shared" si="40"/>
        <v>6269373.419283418</v>
      </c>
      <c r="K89" s="3">
        <f t="shared" si="40"/>
        <v>4375628.4769698307</v>
      </c>
      <c r="L89" s="3">
        <f t="shared" ref="L89:M89" si="41">SUM(L79:L88)</f>
        <v>23814.564911305981</v>
      </c>
      <c r="M89" s="3">
        <f t="shared" si="41"/>
        <v>580794.26813502086</v>
      </c>
      <c r="N89" s="3">
        <f t="shared" si="40"/>
        <v>2051251.7539268779</v>
      </c>
      <c r="O89" s="3">
        <f t="shared" si="40"/>
        <v>1645586.4943279063</v>
      </c>
      <c r="P89" s="3">
        <f t="shared" si="40"/>
        <v>815209.6439055329</v>
      </c>
      <c r="Q89" s="3">
        <f t="shared" si="40"/>
        <v>1371076.8337848727</v>
      </c>
      <c r="R89" s="3">
        <f t="shared" si="40"/>
        <v>33252.113695707143</v>
      </c>
      <c r="T89" s="21">
        <f t="shared" si="38"/>
        <v>0</v>
      </c>
    </row>
    <row r="90" spans="1:20"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T90" s="21">
        <f t="shared" si="38"/>
        <v>0</v>
      </c>
    </row>
    <row r="91" spans="1:20">
      <c r="B91" s="1" t="s">
        <v>178</v>
      </c>
      <c r="C91" s="1"/>
      <c r="D91" s="1"/>
      <c r="E91" s="1"/>
      <c r="F91" s="3">
        <f>SUM(F20,F29,F35,F40,F44,F57,F65,F76,F89)</f>
        <v>1095390907.1926994</v>
      </c>
      <c r="G91" s="3">
        <f t="shared" ref="G91:R91" si="42">SUM(G20,G29,G35,G40,G44,G57,G65,G76,G89)</f>
        <v>601523138.57415974</v>
      </c>
      <c r="H91" s="3">
        <f t="shared" si="42"/>
        <v>142808672.44680229</v>
      </c>
      <c r="I91" s="3">
        <f t="shared" si="42"/>
        <v>136112647.65254214</v>
      </c>
      <c r="J91" s="3">
        <f t="shared" si="42"/>
        <v>86904471.127402976</v>
      </c>
      <c r="K91" s="3">
        <f t="shared" si="42"/>
        <v>57806046.130407825</v>
      </c>
      <c r="L91" s="3">
        <f t="shared" ref="L91:M91" si="43">SUM(L20,L29,L35,L40,L44,L57,L65,L76,L89)</f>
        <v>194714.51147218212</v>
      </c>
      <c r="M91" s="3">
        <f t="shared" si="43"/>
        <v>5306203.9214931931</v>
      </c>
      <c r="N91" s="3">
        <f t="shared" si="42"/>
        <v>29714909.388249289</v>
      </c>
      <c r="O91" s="3">
        <f t="shared" si="42"/>
        <v>26308362.779650468</v>
      </c>
      <c r="P91" s="3">
        <f t="shared" si="42"/>
        <v>2570792.6532477019</v>
      </c>
      <c r="Q91" s="3">
        <f t="shared" si="42"/>
        <v>5786328.071909409</v>
      </c>
      <c r="R91" s="3">
        <f t="shared" si="42"/>
        <v>354619.44234676333</v>
      </c>
      <c r="T91" s="21">
        <f t="shared" si="38"/>
        <v>-0.49301552772521973</v>
      </c>
    </row>
    <row r="92" spans="1:20">
      <c r="T92" s="21">
        <f t="shared" si="38"/>
        <v>0</v>
      </c>
    </row>
    <row r="93" spans="1:20">
      <c r="T93" s="21">
        <f t="shared" si="38"/>
        <v>0</v>
      </c>
    </row>
    <row r="94" spans="1:20">
      <c r="B94" s="1" t="s">
        <v>179</v>
      </c>
      <c r="C94" s="1"/>
      <c r="D94" s="1"/>
      <c r="E94" s="1"/>
      <c r="T94" s="21">
        <f t="shared" si="38"/>
        <v>0</v>
      </c>
    </row>
    <row r="95" spans="1:20">
      <c r="A95">
        <v>591</v>
      </c>
      <c r="B95" t="s">
        <v>180</v>
      </c>
      <c r="F95" s="2">
        <v>0</v>
      </c>
      <c r="T95" s="21">
        <f t="shared" si="38"/>
        <v>0</v>
      </c>
    </row>
    <row r="96" spans="1:20">
      <c r="A96">
        <v>592</v>
      </c>
      <c r="B96" t="s">
        <v>181</v>
      </c>
      <c r="D96">
        <v>56</v>
      </c>
      <c r="F96" s="2">
        <v>1606371.0100402089</v>
      </c>
      <c r="G96" s="18">
        <f t="shared" ref="G96:R99" si="44">INDEX(Alloc,($D96),(G$1))*$F96</f>
        <v>799347.68354260537</v>
      </c>
      <c r="H96" s="18">
        <f t="shared" si="44"/>
        <v>206787.96175731558</v>
      </c>
      <c r="I96" s="18">
        <f t="shared" si="44"/>
        <v>222717.30171120775</v>
      </c>
      <c r="J96" s="18">
        <f t="shared" si="44"/>
        <v>126233.33444024556</v>
      </c>
      <c r="K96" s="18">
        <f t="shared" si="44"/>
        <v>100834.60115088202</v>
      </c>
      <c r="L96" s="18">
        <f t="shared" si="44"/>
        <v>357.71061550434638</v>
      </c>
      <c r="M96" s="18">
        <f t="shared" si="44"/>
        <v>12651.229361110343</v>
      </c>
      <c r="N96" s="18">
        <f t="shared" si="44"/>
        <v>55705.811032805388</v>
      </c>
      <c r="O96" s="18">
        <f t="shared" si="44"/>
        <v>54617.142458362207</v>
      </c>
      <c r="P96" s="18">
        <f t="shared" si="44"/>
        <v>25282.334770569283</v>
      </c>
      <c r="Q96" s="18">
        <f t="shared" si="44"/>
        <v>1415.4377145508513</v>
      </c>
      <c r="R96" s="18">
        <f t="shared" si="44"/>
        <v>420.46148505039997</v>
      </c>
      <c r="T96" s="21">
        <f t="shared" si="38"/>
        <v>0</v>
      </c>
    </row>
    <row r="97" spans="1:20">
      <c r="A97">
        <v>593</v>
      </c>
      <c r="B97" t="s">
        <v>144</v>
      </c>
      <c r="D97">
        <v>57</v>
      </c>
      <c r="F97" s="2">
        <v>40423107.59376993</v>
      </c>
      <c r="G97" s="18">
        <f t="shared" si="44"/>
        <v>27398060.114924263</v>
      </c>
      <c r="H97" s="18">
        <f t="shared" si="44"/>
        <v>5253511.1332823774</v>
      </c>
      <c r="I97" s="18">
        <f t="shared" si="44"/>
        <v>4058383.2639011219</v>
      </c>
      <c r="J97" s="18">
        <f t="shared" si="44"/>
        <v>1691074.1099640732</v>
      </c>
      <c r="K97" s="18">
        <f t="shared" si="44"/>
        <v>1440526.5936719279</v>
      </c>
      <c r="L97" s="18">
        <f t="shared" si="44"/>
        <v>32271.168765137187</v>
      </c>
      <c r="M97" s="18">
        <f t="shared" si="44"/>
        <v>402903.10953257955</v>
      </c>
      <c r="N97" s="18">
        <f t="shared" si="44"/>
        <v>91363.054484369015</v>
      </c>
      <c r="O97" s="18">
        <f t="shared" si="44"/>
        <v>0</v>
      </c>
      <c r="P97" s="18">
        <f t="shared" si="44"/>
        <v>0</v>
      </c>
      <c r="Q97" s="18">
        <f t="shared" si="44"/>
        <v>26392.626716211445</v>
      </c>
      <c r="R97" s="18">
        <f t="shared" si="44"/>
        <v>28622.418527872935</v>
      </c>
      <c r="T97" s="21">
        <f t="shared" si="38"/>
        <v>0</v>
      </c>
    </row>
    <row r="98" spans="1:20">
      <c r="A98">
        <v>594</v>
      </c>
      <c r="B98" t="s">
        <v>145</v>
      </c>
      <c r="D98">
        <v>58</v>
      </c>
      <c r="F98" s="2">
        <v>16035160.216004606</v>
      </c>
      <c r="G98" s="18">
        <f t="shared" si="44"/>
        <v>10460277.409522269</v>
      </c>
      <c r="H98" s="18">
        <f t="shared" si="44"/>
        <v>1935666.5648502479</v>
      </c>
      <c r="I98" s="18">
        <f t="shared" si="44"/>
        <v>1786387.1059785085</v>
      </c>
      <c r="J98" s="18">
        <f t="shared" si="44"/>
        <v>767077.32209071354</v>
      </c>
      <c r="K98" s="18">
        <f t="shared" si="44"/>
        <v>522158.72338341118</v>
      </c>
      <c r="L98" s="18">
        <f t="shared" si="44"/>
        <v>5812.7645517022947</v>
      </c>
      <c r="M98" s="18">
        <f t="shared" si="44"/>
        <v>178439.09643055341</v>
      </c>
      <c r="N98" s="18">
        <f t="shared" si="44"/>
        <v>296305.23113427061</v>
      </c>
      <c r="O98" s="18">
        <f t="shared" si="44"/>
        <v>71234.808492303593</v>
      </c>
      <c r="P98" s="18">
        <f t="shared" si="44"/>
        <v>0</v>
      </c>
      <c r="Q98" s="18">
        <f t="shared" si="44"/>
        <v>7665.1840242228054</v>
      </c>
      <c r="R98" s="18">
        <f t="shared" si="44"/>
        <v>4136.0055464035549</v>
      </c>
      <c r="T98" s="21">
        <f t="shared" si="38"/>
        <v>0</v>
      </c>
    </row>
    <row r="99" spans="1:20">
      <c r="A99">
        <v>595</v>
      </c>
      <c r="B99" t="s">
        <v>182</v>
      </c>
      <c r="D99">
        <v>59</v>
      </c>
      <c r="F99" s="2">
        <v>255786.2425414742</v>
      </c>
      <c r="G99" s="18">
        <f t="shared" si="44"/>
        <v>186354.49760451325</v>
      </c>
      <c r="H99" s="18">
        <f t="shared" si="44"/>
        <v>34117.134842740888</v>
      </c>
      <c r="I99" s="18">
        <f t="shared" si="44"/>
        <v>15821.569671496127</v>
      </c>
      <c r="J99" s="18">
        <f t="shared" si="44"/>
        <v>4886.2985949081203</v>
      </c>
      <c r="K99" s="18">
        <f t="shared" si="44"/>
        <v>455.05541303181087</v>
      </c>
      <c r="L99" s="18">
        <f t="shared" si="44"/>
        <v>0</v>
      </c>
      <c r="M99" s="18">
        <f t="shared" si="44"/>
        <v>26.426959450610298</v>
      </c>
      <c r="N99" s="18">
        <f t="shared" si="44"/>
        <v>1309.6327900925971</v>
      </c>
      <c r="O99" s="18">
        <f t="shared" si="44"/>
        <v>0</v>
      </c>
      <c r="P99" s="18">
        <f t="shared" si="44"/>
        <v>0</v>
      </c>
      <c r="Q99" s="18">
        <f t="shared" si="44"/>
        <v>12794.998277376428</v>
      </c>
      <c r="R99" s="18">
        <f t="shared" si="44"/>
        <v>20.628387864387786</v>
      </c>
      <c r="T99" s="21">
        <f t="shared" si="38"/>
        <v>0</v>
      </c>
    </row>
    <row r="100" spans="1:20">
      <c r="A100">
        <v>596</v>
      </c>
      <c r="B100" t="s">
        <v>146</v>
      </c>
      <c r="D100" t="s">
        <v>485</v>
      </c>
      <c r="F100" s="2">
        <v>2559362.8506887127</v>
      </c>
      <c r="G100" s="18">
        <v>0</v>
      </c>
      <c r="H100" s="18">
        <v>0</v>
      </c>
      <c r="I100" s="18">
        <v>0</v>
      </c>
      <c r="J100" s="18">
        <v>0</v>
      </c>
      <c r="K100" s="18">
        <v>0</v>
      </c>
      <c r="L100" s="18">
        <v>0</v>
      </c>
      <c r="M100" s="18">
        <v>0</v>
      </c>
      <c r="N100" s="18">
        <v>0</v>
      </c>
      <c r="O100" s="18">
        <v>0</v>
      </c>
      <c r="P100" s="18">
        <v>0</v>
      </c>
      <c r="Q100" s="18">
        <v>2559363</v>
      </c>
      <c r="R100" s="18">
        <v>0</v>
      </c>
      <c r="T100" s="21">
        <f t="shared" si="38"/>
        <v>0.14931128732860088</v>
      </c>
    </row>
    <row r="101" spans="1:20">
      <c r="A101">
        <v>597</v>
      </c>
      <c r="B101" t="s">
        <v>183</v>
      </c>
      <c r="D101">
        <v>19</v>
      </c>
      <c r="F101" s="2">
        <v>501015.50515303854</v>
      </c>
      <c r="G101" s="18">
        <f t="shared" ref="G101:Q101" si="45">INDEX(Alloc,($D101),(G$1))*$F101</f>
        <v>325745.67046652077</v>
      </c>
      <c r="H101" s="18">
        <f t="shared" si="45"/>
        <v>92304.366331900426</v>
      </c>
      <c r="I101" s="18">
        <f t="shared" si="45"/>
        <v>25072.626928174664</v>
      </c>
      <c r="J101" s="18">
        <f t="shared" si="45"/>
        <v>2839.1485738616166</v>
      </c>
      <c r="K101" s="18">
        <f t="shared" si="45"/>
        <v>35234.917257470901</v>
      </c>
      <c r="L101" s="18">
        <f t="shared" si="45"/>
        <v>82.804446265674855</v>
      </c>
      <c r="M101" s="18">
        <f t="shared" si="45"/>
        <v>12315.641385472212</v>
      </c>
      <c r="N101" s="18">
        <f t="shared" si="45"/>
        <v>2980.3779885534482</v>
      </c>
      <c r="O101" s="18">
        <f t="shared" si="45"/>
        <v>1542.2436378844259</v>
      </c>
      <c r="P101" s="18">
        <f t="shared" si="45"/>
        <v>2165.7973210317164</v>
      </c>
      <c r="Q101" s="18">
        <f t="shared" si="45"/>
        <v>0</v>
      </c>
      <c r="R101" s="18">
        <f>INDEX(Alloc,($D101),(R$1))*$F101</f>
        <v>731.91081590266219</v>
      </c>
      <c r="T101" s="21">
        <f t="shared" si="38"/>
        <v>0</v>
      </c>
    </row>
    <row r="102" spans="1:20">
      <c r="B102" s="1" t="s">
        <v>8</v>
      </c>
      <c r="C102" s="1"/>
      <c r="D102" s="1"/>
      <c r="E102" s="1"/>
      <c r="F102" s="3">
        <f>SUM(F96:F101)</f>
        <v>61380803.418197967</v>
      </c>
      <c r="G102" s="3">
        <f t="shared" ref="G102:R102" si="46">SUM(G96:G101)</f>
        <v>39169785.376060173</v>
      </c>
      <c r="H102" s="3">
        <f t="shared" si="46"/>
        <v>7522387.1610645819</v>
      </c>
      <c r="I102" s="3">
        <f t="shared" si="46"/>
        <v>6108381.8681905093</v>
      </c>
      <c r="J102" s="3">
        <f t="shared" si="46"/>
        <v>2592110.213663802</v>
      </c>
      <c r="K102" s="3">
        <f t="shared" si="46"/>
        <v>2099209.8908767235</v>
      </c>
      <c r="L102" s="3">
        <f t="shared" ref="L102:M102" si="47">SUM(L96:L101)</f>
        <v>38524.448378609508</v>
      </c>
      <c r="M102" s="3">
        <f t="shared" si="47"/>
        <v>606335.50366916612</v>
      </c>
      <c r="N102" s="3">
        <f t="shared" si="46"/>
        <v>447664.10743009107</v>
      </c>
      <c r="O102" s="3">
        <f t="shared" si="46"/>
        <v>127394.19458855024</v>
      </c>
      <c r="P102" s="3">
        <f t="shared" si="46"/>
        <v>27448.132091601001</v>
      </c>
      <c r="Q102" s="3">
        <f t="shared" si="46"/>
        <v>2607631.2467323616</v>
      </c>
      <c r="R102" s="3">
        <f t="shared" si="46"/>
        <v>33931.424763093943</v>
      </c>
      <c r="T102" s="21">
        <f t="shared" si="38"/>
        <v>0.14931129664182663</v>
      </c>
    </row>
    <row r="103" spans="1:20">
      <c r="T103" s="21">
        <f t="shared" si="38"/>
        <v>0</v>
      </c>
    </row>
    <row r="104" spans="1:20">
      <c r="B104" s="1" t="s">
        <v>184</v>
      </c>
      <c r="C104" s="1"/>
      <c r="D104" s="1"/>
      <c r="E104" s="1"/>
      <c r="T104" s="21">
        <f t="shared" si="38"/>
        <v>0</v>
      </c>
    </row>
    <row r="105" spans="1:20">
      <c r="A105">
        <v>935</v>
      </c>
      <c r="B105" t="s">
        <v>185</v>
      </c>
      <c r="D105">
        <v>70</v>
      </c>
      <c r="F105" s="2">
        <v>12120662.048645999</v>
      </c>
      <c r="G105" s="18">
        <f t="shared" ref="G105:R105" si="48">INDEX(Alloc,($D105),(G$1))*$F105</f>
        <v>7350846.666161377</v>
      </c>
      <c r="H105" s="18">
        <f t="shared" si="48"/>
        <v>1499986.3940713473</v>
      </c>
      <c r="I105" s="18">
        <f t="shared" si="48"/>
        <v>1260752.4880561763</v>
      </c>
      <c r="J105" s="18">
        <f t="shared" si="48"/>
        <v>721137.26813378755</v>
      </c>
      <c r="K105" s="18">
        <f t="shared" si="48"/>
        <v>495255.06891342573</v>
      </c>
      <c r="L105" s="18">
        <f t="shared" si="48"/>
        <v>2584.3884626839781</v>
      </c>
      <c r="M105" s="18">
        <f t="shared" si="48"/>
        <v>66974.211252393754</v>
      </c>
      <c r="N105" s="18">
        <f t="shared" si="48"/>
        <v>248730.89853552621</v>
      </c>
      <c r="O105" s="18">
        <f t="shared" si="48"/>
        <v>190858.39011826142</v>
      </c>
      <c r="P105" s="18">
        <f t="shared" si="48"/>
        <v>135101.41445578597</v>
      </c>
      <c r="Q105" s="18">
        <f t="shared" si="48"/>
        <v>144802.27346863531</v>
      </c>
      <c r="R105" s="18">
        <f t="shared" si="48"/>
        <v>3632.5870165992997</v>
      </c>
      <c r="T105" s="21">
        <f t="shared" si="38"/>
        <v>0</v>
      </c>
    </row>
    <row r="106" spans="1:20">
      <c r="B106" s="1" t="s">
        <v>8</v>
      </c>
      <c r="C106" s="1"/>
      <c r="D106" s="1"/>
      <c r="E106" s="1"/>
      <c r="F106" s="3">
        <f>SUM(F105)</f>
        <v>12120662.048645999</v>
      </c>
      <c r="G106" s="3">
        <f t="shared" ref="G106:R106" si="49">SUM(G105)</f>
        <v>7350846.666161377</v>
      </c>
      <c r="H106" s="3">
        <f t="shared" si="49"/>
        <v>1499986.3940713473</v>
      </c>
      <c r="I106" s="3">
        <f t="shared" si="49"/>
        <v>1260752.4880561763</v>
      </c>
      <c r="J106" s="3">
        <f t="shared" si="49"/>
        <v>721137.26813378755</v>
      </c>
      <c r="K106" s="3">
        <f t="shared" si="49"/>
        <v>495255.06891342573</v>
      </c>
      <c r="L106" s="3">
        <f t="shared" ref="L106:M106" si="50">SUM(L105)</f>
        <v>2584.3884626839781</v>
      </c>
      <c r="M106" s="3">
        <f t="shared" si="50"/>
        <v>66974.211252393754</v>
      </c>
      <c r="N106" s="3">
        <f t="shared" si="49"/>
        <v>248730.89853552621</v>
      </c>
      <c r="O106" s="3">
        <f t="shared" si="49"/>
        <v>190858.39011826142</v>
      </c>
      <c r="P106" s="3">
        <f t="shared" si="49"/>
        <v>135101.41445578597</v>
      </c>
      <c r="Q106" s="3">
        <f t="shared" si="49"/>
        <v>144802.27346863531</v>
      </c>
      <c r="R106" s="3">
        <f t="shared" si="49"/>
        <v>3632.5870165992997</v>
      </c>
      <c r="T106" s="21">
        <f t="shared" si="38"/>
        <v>0</v>
      </c>
    </row>
    <row r="107" spans="1:20">
      <c r="T107" s="21">
        <f t="shared" si="38"/>
        <v>0</v>
      </c>
    </row>
    <row r="108" spans="1:20">
      <c r="B108" s="1" t="s">
        <v>186</v>
      </c>
      <c r="C108" s="1"/>
      <c r="D108" s="1"/>
      <c r="E108" s="1"/>
      <c r="F108" s="3">
        <f>SUM(F102,F106)</f>
        <v>73501465.466843963</v>
      </c>
      <c r="G108" s="3">
        <f t="shared" ref="G108:R108" si="51">SUM(G102,G106)</f>
        <v>46520632.042221546</v>
      </c>
      <c r="H108" s="3">
        <f t="shared" si="51"/>
        <v>9022373.55513593</v>
      </c>
      <c r="I108" s="3">
        <f t="shared" si="51"/>
        <v>7369134.3562466856</v>
      </c>
      <c r="J108" s="3">
        <f t="shared" si="51"/>
        <v>3313247.4817975895</v>
      </c>
      <c r="K108" s="3">
        <f t="shared" si="51"/>
        <v>2594464.9597901492</v>
      </c>
      <c r="L108" s="3">
        <f t="shared" ref="L108:M108" si="52">SUM(L102,L106)</f>
        <v>41108.836841293487</v>
      </c>
      <c r="M108" s="3">
        <f t="shared" si="52"/>
        <v>673309.71492155991</v>
      </c>
      <c r="N108" s="3">
        <f t="shared" si="51"/>
        <v>696395.00596561725</v>
      </c>
      <c r="O108" s="3">
        <f t="shared" si="51"/>
        <v>318252.58470681164</v>
      </c>
      <c r="P108" s="3">
        <f t="shared" si="51"/>
        <v>162549.54654738697</v>
      </c>
      <c r="Q108" s="3">
        <f t="shared" si="51"/>
        <v>2752433.5202009971</v>
      </c>
      <c r="R108" s="3">
        <f t="shared" si="51"/>
        <v>37564.011779693239</v>
      </c>
      <c r="T108" s="21">
        <f t="shared" si="38"/>
        <v>0.14931131899356842</v>
      </c>
    </row>
    <row r="109" spans="1:20">
      <c r="T109" s="21">
        <f t="shared" si="38"/>
        <v>0</v>
      </c>
    </row>
    <row r="110" spans="1:20">
      <c r="T110" s="21">
        <f t="shared" si="38"/>
        <v>0</v>
      </c>
    </row>
    <row r="111" spans="1:20">
      <c r="B111" s="1" t="s">
        <v>187</v>
      </c>
      <c r="C111" s="1"/>
      <c r="D111" s="1"/>
      <c r="E111" s="1"/>
      <c r="F111" s="3">
        <f>SUM(F91,F108)</f>
        <v>1168892372.6595435</v>
      </c>
      <c r="G111" s="3">
        <f t="shared" ref="G111:R111" si="53">SUM(G91,G108)</f>
        <v>648043770.61638129</v>
      </c>
      <c r="H111" s="3">
        <f t="shared" si="53"/>
        <v>151831046.00193822</v>
      </c>
      <c r="I111" s="3">
        <f t="shared" si="53"/>
        <v>143481782.00878882</v>
      </c>
      <c r="J111" s="3">
        <f t="shared" si="53"/>
        <v>90217718.609200567</v>
      </c>
      <c r="K111" s="3">
        <f t="shared" si="53"/>
        <v>60400511.090197973</v>
      </c>
      <c r="L111" s="3">
        <f t="shared" ref="L111:M111" si="54">SUM(L91,L108)</f>
        <v>235823.34831347561</v>
      </c>
      <c r="M111" s="3">
        <f t="shared" si="54"/>
        <v>5979513.6364147533</v>
      </c>
      <c r="N111" s="3">
        <f t="shared" si="53"/>
        <v>30411304.394214906</v>
      </c>
      <c r="O111" s="3">
        <f t="shared" si="53"/>
        <v>26626615.364357281</v>
      </c>
      <c r="P111" s="3">
        <f t="shared" si="53"/>
        <v>2733342.1997950887</v>
      </c>
      <c r="Q111" s="3">
        <f t="shared" si="53"/>
        <v>8538761.5921104066</v>
      </c>
      <c r="R111" s="3">
        <f t="shared" si="53"/>
        <v>392183.45412645658</v>
      </c>
      <c r="T111" s="21">
        <f t="shared" si="38"/>
        <v>-0.3437044620513916</v>
      </c>
    </row>
    <row r="112" spans="1:20">
      <c r="T112" s="21">
        <f t="shared" si="38"/>
        <v>0</v>
      </c>
    </row>
    <row r="113" spans="1:20">
      <c r="A113" s="1" t="s">
        <v>212</v>
      </c>
      <c r="T113" s="21">
        <f t="shared" si="38"/>
        <v>0</v>
      </c>
    </row>
    <row r="114" spans="1:20">
      <c r="A114">
        <v>403.01</v>
      </c>
      <c r="B114" t="s">
        <v>213</v>
      </c>
      <c r="D114">
        <v>73</v>
      </c>
      <c r="F114" s="2">
        <v>49656182.506266594</v>
      </c>
      <c r="G114" s="18">
        <f t="shared" ref="G114:R122" si="55">INDEX(Alloc,($D114),(G$1))*$F114</f>
        <v>26182636.613465358</v>
      </c>
      <c r="H114" s="18">
        <f t="shared" si="55"/>
        <v>6542192.1014853539</v>
      </c>
      <c r="I114" s="18">
        <f t="shared" si="55"/>
        <v>6629175.5140125705</v>
      </c>
      <c r="J114" s="18">
        <f t="shared" si="55"/>
        <v>4279457.7023252808</v>
      </c>
      <c r="K114" s="18">
        <f t="shared" si="55"/>
        <v>2812523.5478369771</v>
      </c>
      <c r="L114" s="18">
        <f t="shared" si="55"/>
        <v>8394.033977402556</v>
      </c>
      <c r="M114" s="18">
        <f t="shared" si="55"/>
        <v>228081.9578354822</v>
      </c>
      <c r="N114" s="18">
        <f t="shared" si="55"/>
        <v>1469705.2754524087</v>
      </c>
      <c r="O114" s="18">
        <f t="shared" si="55"/>
        <v>1307328.235644785</v>
      </c>
      <c r="P114" s="18">
        <f t="shared" si="55"/>
        <v>0</v>
      </c>
      <c r="Q114" s="18">
        <f t="shared" si="55"/>
        <v>180026.82389631675</v>
      </c>
      <c r="R114" s="18">
        <f t="shared" si="55"/>
        <v>16660.700334660709</v>
      </c>
      <c r="T114" s="21">
        <f t="shared" si="38"/>
        <v>0</v>
      </c>
    </row>
    <row r="115" spans="1:20">
      <c r="A115">
        <v>403.02</v>
      </c>
      <c r="B115" t="s">
        <v>214</v>
      </c>
      <c r="D115">
        <v>73</v>
      </c>
      <c r="F115" s="2">
        <v>18725546.655301787</v>
      </c>
      <c r="G115" s="18">
        <f t="shared" si="55"/>
        <v>9873577.8450625874</v>
      </c>
      <c r="H115" s="18">
        <f t="shared" si="55"/>
        <v>2467087.0220208853</v>
      </c>
      <c r="I115" s="18">
        <f t="shared" si="55"/>
        <v>2499888.8176343562</v>
      </c>
      <c r="J115" s="18">
        <f t="shared" si="55"/>
        <v>1613800.7559113028</v>
      </c>
      <c r="K115" s="18">
        <f t="shared" si="55"/>
        <v>1060613.971029887</v>
      </c>
      <c r="L115" s="18">
        <f t="shared" si="55"/>
        <v>3165.4240607441693</v>
      </c>
      <c r="M115" s="18">
        <f t="shared" si="55"/>
        <v>86010.626011008862</v>
      </c>
      <c r="N115" s="18">
        <f t="shared" si="55"/>
        <v>554231.78577116958</v>
      </c>
      <c r="O115" s="18">
        <f t="shared" si="55"/>
        <v>492998.74929512286</v>
      </c>
      <c r="P115" s="18">
        <f t="shared" si="55"/>
        <v>0</v>
      </c>
      <c r="Q115" s="18">
        <f t="shared" si="55"/>
        <v>67888.841226383971</v>
      </c>
      <c r="R115" s="18">
        <f t="shared" si="55"/>
        <v>6282.8172783382888</v>
      </c>
      <c r="T115" s="21">
        <f t="shared" si="38"/>
        <v>0</v>
      </c>
    </row>
    <row r="116" spans="1:20">
      <c r="A116">
        <v>403.03</v>
      </c>
      <c r="B116" t="s">
        <v>215</v>
      </c>
      <c r="D116">
        <v>73</v>
      </c>
      <c r="F116" s="2">
        <v>74534250.89338842</v>
      </c>
      <c r="G116" s="18">
        <f t="shared" si="55"/>
        <v>39300306.787622377</v>
      </c>
      <c r="H116" s="18">
        <f t="shared" si="55"/>
        <v>9819872.6296230331</v>
      </c>
      <c r="I116" s="18">
        <f t="shared" si="55"/>
        <v>9950435.2940414771</v>
      </c>
      <c r="J116" s="18">
        <f t="shared" si="55"/>
        <v>6423493.6713570887</v>
      </c>
      <c r="K116" s="18">
        <f t="shared" si="55"/>
        <v>4221616.0239782631</v>
      </c>
      <c r="L116" s="18">
        <f t="shared" si="55"/>
        <v>12599.499254707976</v>
      </c>
      <c r="M116" s="18">
        <f t="shared" si="55"/>
        <v>342352.49291303626</v>
      </c>
      <c r="N116" s="18">
        <f t="shared" si="55"/>
        <v>2206037.1178570166</v>
      </c>
      <c r="O116" s="18">
        <f t="shared" si="55"/>
        <v>1962308.1315858753</v>
      </c>
      <c r="P116" s="18">
        <f t="shared" si="55"/>
        <v>0</v>
      </c>
      <c r="Q116" s="18">
        <f t="shared" si="55"/>
        <v>270221.42626720364</v>
      </c>
      <c r="R116" s="18">
        <f t="shared" si="55"/>
        <v>25007.818888341808</v>
      </c>
      <c r="T116" s="21">
        <f t="shared" si="38"/>
        <v>0</v>
      </c>
    </row>
    <row r="117" spans="1:20">
      <c r="A117">
        <v>403.04</v>
      </c>
      <c r="B117" t="s">
        <v>216</v>
      </c>
      <c r="D117">
        <v>82</v>
      </c>
      <c r="F117" s="2">
        <v>29988545.120614346</v>
      </c>
      <c r="G117" s="18">
        <f t="shared" si="55"/>
        <v>14682420.684263594</v>
      </c>
      <c r="H117" s="18">
        <f t="shared" si="55"/>
        <v>3664565.5599265886</v>
      </c>
      <c r="I117" s="18">
        <f t="shared" si="55"/>
        <v>3711910.4209219203</v>
      </c>
      <c r="J117" s="18">
        <f t="shared" si="55"/>
        <v>2394987.3740958665</v>
      </c>
      <c r="K117" s="18">
        <f t="shared" si="55"/>
        <v>1574274.8240532579</v>
      </c>
      <c r="L117" s="18">
        <f t="shared" si="55"/>
        <v>4680.1506494532714</v>
      </c>
      <c r="M117" s="18">
        <f t="shared" si="55"/>
        <v>127164.77788579924</v>
      </c>
      <c r="N117" s="18">
        <f t="shared" si="55"/>
        <v>822615.69915389491</v>
      </c>
      <c r="O117" s="18">
        <f t="shared" si="55"/>
        <v>731252.73841916549</v>
      </c>
      <c r="P117" s="18">
        <f t="shared" si="55"/>
        <v>2164473.0003924565</v>
      </c>
      <c r="Q117" s="18">
        <f t="shared" si="55"/>
        <v>100857.00425217087</v>
      </c>
      <c r="R117" s="18">
        <f t="shared" si="55"/>
        <v>9342.8866001851711</v>
      </c>
      <c r="T117" s="21">
        <f t="shared" si="38"/>
        <v>0</v>
      </c>
    </row>
    <row r="118" spans="1:20">
      <c r="A118">
        <v>403.05</v>
      </c>
      <c r="B118" t="s">
        <v>217</v>
      </c>
      <c r="D118">
        <v>68</v>
      </c>
      <c r="F118" s="2">
        <v>116546832.38730794</v>
      </c>
      <c r="G118" s="18">
        <f t="shared" si="55"/>
        <v>75915939.061680004</v>
      </c>
      <c r="H118" s="18">
        <f t="shared" si="55"/>
        <v>14152821.425414067</v>
      </c>
      <c r="I118" s="18">
        <f t="shared" si="55"/>
        <v>11337005.231030231</v>
      </c>
      <c r="J118" s="18">
        <f t="shared" si="55"/>
        <v>4961885.1385691864</v>
      </c>
      <c r="K118" s="18">
        <f t="shared" si="55"/>
        <v>3845804.3340073442</v>
      </c>
      <c r="L118" s="18">
        <f t="shared" si="55"/>
        <v>40981.114120695791</v>
      </c>
      <c r="M118" s="18">
        <f t="shared" si="55"/>
        <v>1021667.761376439</v>
      </c>
      <c r="N118" s="18">
        <f t="shared" si="55"/>
        <v>1717272.5909512369</v>
      </c>
      <c r="O118" s="18">
        <f t="shared" si="55"/>
        <v>733428.79683647631</v>
      </c>
      <c r="P118" s="18">
        <f t="shared" si="55"/>
        <v>243127.11951376958</v>
      </c>
      <c r="Q118" s="18">
        <f t="shared" si="55"/>
        <v>2535593.0072682523</v>
      </c>
      <c r="R118" s="18">
        <f t="shared" si="55"/>
        <v>41306.806540257414</v>
      </c>
      <c r="T118" s="21">
        <f t="shared" si="38"/>
        <v>0</v>
      </c>
    </row>
    <row r="119" spans="1:20">
      <c r="A119">
        <v>403.06</v>
      </c>
      <c r="B119" t="s">
        <v>218</v>
      </c>
      <c r="D119">
        <v>70</v>
      </c>
      <c r="F119" s="2">
        <v>27073546.103763744</v>
      </c>
      <c r="G119" s="18">
        <f t="shared" si="55"/>
        <v>16419357.731391402</v>
      </c>
      <c r="H119" s="18">
        <f t="shared" si="55"/>
        <v>3350472.9883501283</v>
      </c>
      <c r="I119" s="18">
        <f t="shared" si="55"/>
        <v>2816103.6479551666</v>
      </c>
      <c r="J119" s="18">
        <f t="shared" si="55"/>
        <v>1610781.9026390011</v>
      </c>
      <c r="K119" s="18">
        <f t="shared" si="55"/>
        <v>1106235.854736018</v>
      </c>
      <c r="L119" s="18">
        <f t="shared" si="55"/>
        <v>5772.6681854252329</v>
      </c>
      <c r="M119" s="18">
        <f t="shared" si="55"/>
        <v>149598.21409321867</v>
      </c>
      <c r="N119" s="18">
        <f t="shared" si="55"/>
        <v>555582.47741792374</v>
      </c>
      <c r="O119" s="18">
        <f t="shared" si="55"/>
        <v>426314.45406351442</v>
      </c>
      <c r="P119" s="18">
        <f t="shared" si="55"/>
        <v>301771.83047200082</v>
      </c>
      <c r="Q119" s="18">
        <f t="shared" si="55"/>
        <v>323440.33774300659</v>
      </c>
      <c r="R119" s="18">
        <f t="shared" si="55"/>
        <v>8113.9967169385018</v>
      </c>
      <c r="T119" s="21">
        <f t="shared" si="38"/>
        <v>0</v>
      </c>
    </row>
    <row r="120" spans="1:20">
      <c r="A120">
        <v>403.07</v>
      </c>
      <c r="B120" t="s">
        <v>219</v>
      </c>
      <c r="D120">
        <v>73</v>
      </c>
      <c r="F120" s="2">
        <v>1739313.9972498524</v>
      </c>
      <c r="G120" s="18">
        <f t="shared" si="55"/>
        <v>917102.84698103112</v>
      </c>
      <c r="H120" s="18">
        <f t="shared" si="55"/>
        <v>229154.27083777305</v>
      </c>
      <c r="I120" s="18">
        <f t="shared" si="55"/>
        <v>232201.05090223032</v>
      </c>
      <c r="J120" s="18">
        <f t="shared" si="55"/>
        <v>149897.1589560617</v>
      </c>
      <c r="K120" s="18">
        <f t="shared" si="55"/>
        <v>98514.65270674639</v>
      </c>
      <c r="L120" s="18">
        <f t="shared" si="55"/>
        <v>294.01899327328715</v>
      </c>
      <c r="M120" s="18">
        <f t="shared" si="55"/>
        <v>7989.0583963706968</v>
      </c>
      <c r="N120" s="18">
        <f t="shared" si="55"/>
        <v>51479.570687974709</v>
      </c>
      <c r="O120" s="18">
        <f t="shared" si="55"/>
        <v>45791.967575638104</v>
      </c>
      <c r="P120" s="18">
        <f t="shared" si="55"/>
        <v>0</v>
      </c>
      <c r="Q120" s="18">
        <f t="shared" si="55"/>
        <v>6305.8245495167075</v>
      </c>
      <c r="R120" s="18">
        <f t="shared" si="55"/>
        <v>583.5766632363177</v>
      </c>
      <c r="T120" s="21">
        <f t="shared" si="38"/>
        <v>0</v>
      </c>
    </row>
    <row r="121" spans="1:20">
      <c r="A121">
        <v>403.08</v>
      </c>
      <c r="B121" t="s">
        <v>220</v>
      </c>
      <c r="F121" s="2">
        <v>0</v>
      </c>
      <c r="G121" s="18">
        <v>0</v>
      </c>
      <c r="H121" s="18">
        <v>0</v>
      </c>
      <c r="I121" s="18">
        <v>0</v>
      </c>
      <c r="J121" s="18">
        <v>0</v>
      </c>
      <c r="K121" s="18">
        <v>0</v>
      </c>
      <c r="L121" s="18">
        <v>0</v>
      </c>
      <c r="M121" s="18">
        <v>0</v>
      </c>
      <c r="N121" s="18">
        <v>0</v>
      </c>
      <c r="O121" s="18">
        <v>0</v>
      </c>
      <c r="P121" s="18">
        <v>0</v>
      </c>
      <c r="Q121" s="18">
        <v>0</v>
      </c>
      <c r="R121" s="18">
        <v>0</v>
      </c>
      <c r="T121" s="21">
        <f t="shared" si="38"/>
        <v>0</v>
      </c>
    </row>
    <row r="122" spans="1:20">
      <c r="A122">
        <v>404</v>
      </c>
      <c r="B122" t="s">
        <v>221</v>
      </c>
      <c r="D122">
        <v>73</v>
      </c>
      <c r="F122" s="2">
        <v>984175.52593432798</v>
      </c>
      <c r="G122" s="18">
        <f t="shared" si="55"/>
        <v>518934.57891477476</v>
      </c>
      <c r="H122" s="18">
        <f t="shared" si="55"/>
        <v>129664.92845941585</v>
      </c>
      <c r="I122" s="18">
        <f t="shared" si="55"/>
        <v>131388.9221587046</v>
      </c>
      <c r="J122" s="18">
        <f t="shared" si="55"/>
        <v>84817.988865095991</v>
      </c>
      <c r="K122" s="18">
        <f t="shared" si="55"/>
        <v>55743.649676368419</v>
      </c>
      <c r="L122" s="18">
        <f t="shared" si="55"/>
        <v>166.36806108440209</v>
      </c>
      <c r="M122" s="18">
        <f t="shared" si="55"/>
        <v>4520.5384199749651</v>
      </c>
      <c r="N122" s="18">
        <f t="shared" si="55"/>
        <v>29129.262247541672</v>
      </c>
      <c r="O122" s="18">
        <f t="shared" si="55"/>
        <v>25910.982055902703</v>
      </c>
      <c r="P122" s="18">
        <f t="shared" si="55"/>
        <v>0</v>
      </c>
      <c r="Q122" s="18">
        <f t="shared" si="55"/>
        <v>3568.0953538481212</v>
      </c>
      <c r="R122" s="18">
        <f t="shared" si="55"/>
        <v>330.21172161653055</v>
      </c>
      <c r="T122" s="21">
        <f t="shared" si="38"/>
        <v>0</v>
      </c>
    </row>
    <row r="123" spans="1:20">
      <c r="A123">
        <v>404.01</v>
      </c>
      <c r="B123" t="s">
        <v>222</v>
      </c>
      <c r="F123" s="2">
        <v>0</v>
      </c>
      <c r="G123" s="18">
        <v>0</v>
      </c>
      <c r="H123" s="18">
        <v>0</v>
      </c>
      <c r="I123" s="18">
        <v>0</v>
      </c>
      <c r="J123" s="18">
        <v>0</v>
      </c>
      <c r="K123" s="18">
        <v>0</v>
      </c>
      <c r="L123" s="18">
        <v>0</v>
      </c>
      <c r="M123" s="18">
        <v>0</v>
      </c>
      <c r="N123" s="18">
        <v>0</v>
      </c>
      <c r="O123" s="18">
        <v>0</v>
      </c>
      <c r="P123" s="18">
        <v>0</v>
      </c>
      <c r="Q123" s="18">
        <v>0</v>
      </c>
      <c r="R123" s="18">
        <v>0</v>
      </c>
      <c r="T123" s="21">
        <f t="shared" si="38"/>
        <v>0</v>
      </c>
    </row>
    <row r="124" spans="1:20">
      <c r="A124">
        <v>404.02</v>
      </c>
      <c r="B124" t="s">
        <v>223</v>
      </c>
      <c r="D124">
        <v>70</v>
      </c>
      <c r="F124" s="2">
        <v>33860372.439818002</v>
      </c>
      <c r="G124" s="18">
        <f t="shared" ref="G124:R135" si="56">INDEX(Alloc,($D124),(G$1))*$F124</f>
        <v>20535380.399622943</v>
      </c>
      <c r="H124" s="18">
        <f t="shared" si="56"/>
        <v>4190373.2448005346</v>
      </c>
      <c r="I124" s="18">
        <f t="shared" si="56"/>
        <v>3522047.6099965335</v>
      </c>
      <c r="J124" s="18">
        <f t="shared" si="56"/>
        <v>2014574.4829153686</v>
      </c>
      <c r="K124" s="18">
        <f t="shared" si="56"/>
        <v>1383548.2763905337</v>
      </c>
      <c r="L124" s="18">
        <f t="shared" si="56"/>
        <v>7219.7669998912106</v>
      </c>
      <c r="M124" s="18">
        <f t="shared" si="56"/>
        <v>187099.65905884121</v>
      </c>
      <c r="N124" s="18">
        <f t="shared" si="56"/>
        <v>694856.5043643252</v>
      </c>
      <c r="O124" s="18">
        <f t="shared" si="56"/>
        <v>533183.43063532095</v>
      </c>
      <c r="P124" s="18">
        <f t="shared" si="56"/>
        <v>377420.32508283254</v>
      </c>
      <c r="Q124" s="18">
        <f t="shared" si="56"/>
        <v>404520.71760618803</v>
      </c>
      <c r="R124" s="18">
        <f t="shared" si="56"/>
        <v>10148.022344690326</v>
      </c>
      <c r="T124" s="21">
        <f t="shared" si="38"/>
        <v>0</v>
      </c>
    </row>
    <row r="125" spans="1:20">
      <c r="A125">
        <v>405</v>
      </c>
      <c r="B125" t="s">
        <v>224</v>
      </c>
      <c r="D125">
        <v>75</v>
      </c>
      <c r="F125" s="2">
        <v>2458878.21</v>
      </c>
      <c r="G125" s="18">
        <f t="shared" si="56"/>
        <v>1404145.979764278</v>
      </c>
      <c r="H125" s="18">
        <f t="shared" si="56"/>
        <v>310089.99482398055</v>
      </c>
      <c r="I125" s="18">
        <f t="shared" si="56"/>
        <v>288804.19956538931</v>
      </c>
      <c r="J125" s="18">
        <f t="shared" si="56"/>
        <v>166501.53790242257</v>
      </c>
      <c r="K125" s="18">
        <f t="shared" si="56"/>
        <v>114373.35114748891</v>
      </c>
      <c r="L125" s="18">
        <f t="shared" si="56"/>
        <v>590.48526281020668</v>
      </c>
      <c r="M125" s="18">
        <f t="shared" si="56"/>
        <v>15268.065233842266</v>
      </c>
      <c r="N125" s="18">
        <f t="shared" si="56"/>
        <v>57294.902987318608</v>
      </c>
      <c r="O125" s="18">
        <f t="shared" si="56"/>
        <v>44246.462236957923</v>
      </c>
      <c r="P125" s="18">
        <f t="shared" si="56"/>
        <v>30055.726888568723</v>
      </c>
      <c r="Q125" s="18">
        <f t="shared" si="56"/>
        <v>26673.17907073157</v>
      </c>
      <c r="R125" s="18">
        <f t="shared" si="56"/>
        <v>834.32511621066283</v>
      </c>
      <c r="T125" s="21">
        <f t="shared" si="38"/>
        <v>0</v>
      </c>
    </row>
    <row r="126" spans="1:20">
      <c r="A126">
        <v>406</v>
      </c>
      <c r="B126" t="s">
        <v>225</v>
      </c>
      <c r="D126">
        <v>82</v>
      </c>
      <c r="F126" s="2">
        <v>25800</v>
      </c>
      <c r="G126" s="18">
        <f t="shared" si="56"/>
        <v>12631.704943685527</v>
      </c>
      <c r="H126" s="18">
        <f t="shared" si="56"/>
        <v>3152.7301863375328</v>
      </c>
      <c r="I126" s="18">
        <f t="shared" si="56"/>
        <v>3193.4623195159411</v>
      </c>
      <c r="J126" s="18">
        <f t="shared" si="56"/>
        <v>2060.475891816372</v>
      </c>
      <c r="K126" s="18">
        <f t="shared" si="56"/>
        <v>1354.3934958236478</v>
      </c>
      <c r="L126" s="18">
        <f t="shared" si="56"/>
        <v>4.0264669816506515</v>
      </c>
      <c r="M126" s="18">
        <f t="shared" si="56"/>
        <v>109.40348243831072</v>
      </c>
      <c r="N126" s="18">
        <f t="shared" si="56"/>
        <v>707.71972941032436</v>
      </c>
      <c r="O126" s="18">
        <f t="shared" si="56"/>
        <v>629.11757057015825</v>
      </c>
      <c r="P126" s="18">
        <f t="shared" si="56"/>
        <v>1862.1578067733005</v>
      </c>
      <c r="Q126" s="18">
        <f t="shared" si="56"/>
        <v>86.770155045544328</v>
      </c>
      <c r="R126" s="18">
        <f t="shared" si="56"/>
        <v>8.0379516016960864</v>
      </c>
      <c r="T126" s="21">
        <f t="shared" si="38"/>
        <v>0</v>
      </c>
    </row>
    <row r="127" spans="1:20">
      <c r="A127">
        <v>406.01</v>
      </c>
      <c r="B127" t="s">
        <v>226</v>
      </c>
      <c r="F127" s="2">
        <v>0</v>
      </c>
      <c r="G127" s="18">
        <v>0</v>
      </c>
      <c r="H127" s="18">
        <v>0</v>
      </c>
      <c r="I127" s="18">
        <v>0</v>
      </c>
      <c r="J127" s="18">
        <v>0</v>
      </c>
      <c r="K127" s="18">
        <v>0</v>
      </c>
      <c r="L127" s="18">
        <v>0</v>
      </c>
      <c r="M127" s="18">
        <v>0</v>
      </c>
      <c r="N127" s="18">
        <v>0</v>
      </c>
      <c r="O127" s="18">
        <v>0</v>
      </c>
      <c r="P127" s="18">
        <v>0</v>
      </c>
      <c r="Q127" s="18">
        <v>0</v>
      </c>
      <c r="R127" s="18">
        <v>0</v>
      </c>
      <c r="T127" s="21">
        <f t="shared" si="38"/>
        <v>0</v>
      </c>
    </row>
    <row r="128" spans="1:20">
      <c r="A128">
        <v>406.02</v>
      </c>
      <c r="B128" t="s">
        <v>227</v>
      </c>
      <c r="D128">
        <v>73</v>
      </c>
      <c r="F128" s="2">
        <v>715282.68</v>
      </c>
      <c r="G128" s="18">
        <f t="shared" si="56"/>
        <v>377153.16685857112</v>
      </c>
      <c r="H128" s="18">
        <f t="shared" si="56"/>
        <v>94238.349853711028</v>
      </c>
      <c r="I128" s="18">
        <f t="shared" si="56"/>
        <v>95491.32028534179</v>
      </c>
      <c r="J128" s="18">
        <f t="shared" si="56"/>
        <v>61644.327448642864</v>
      </c>
      <c r="K128" s="18">
        <f t="shared" si="56"/>
        <v>40513.573120649358</v>
      </c>
      <c r="L128" s="18">
        <f t="shared" si="56"/>
        <v>120.91358651281426</v>
      </c>
      <c r="M128" s="18">
        <f t="shared" si="56"/>
        <v>3285.4534083368594</v>
      </c>
      <c r="N128" s="18">
        <f t="shared" si="56"/>
        <v>21170.671509092936</v>
      </c>
      <c r="O128" s="18">
        <f t="shared" si="56"/>
        <v>18831.678087892942</v>
      </c>
      <c r="P128" s="18">
        <f t="shared" si="56"/>
        <v>0</v>
      </c>
      <c r="Q128" s="18">
        <f t="shared" si="56"/>
        <v>2593.233361267648</v>
      </c>
      <c r="R128" s="18">
        <f t="shared" si="56"/>
        <v>239.99247998069674</v>
      </c>
      <c r="T128" s="21">
        <f t="shared" si="38"/>
        <v>0</v>
      </c>
    </row>
    <row r="129" spans="1:20">
      <c r="A129">
        <v>406.03</v>
      </c>
      <c r="B129" t="s">
        <v>228</v>
      </c>
      <c r="D129">
        <v>73</v>
      </c>
      <c r="F129" s="2">
        <v>10141653.090000002</v>
      </c>
      <c r="G129" s="18">
        <f t="shared" si="56"/>
        <v>5347475.4625325389</v>
      </c>
      <c r="H129" s="18">
        <f t="shared" si="56"/>
        <v>1336160.7637282501</v>
      </c>
      <c r="I129" s="18">
        <f t="shared" si="56"/>
        <v>1353926.035843642</v>
      </c>
      <c r="J129" s="18">
        <f t="shared" si="56"/>
        <v>874025.61453116802</v>
      </c>
      <c r="K129" s="18">
        <f t="shared" si="56"/>
        <v>574422.69401235122</v>
      </c>
      <c r="L129" s="18">
        <f t="shared" si="56"/>
        <v>1714.3762634944064</v>
      </c>
      <c r="M129" s="18">
        <f t="shared" si="56"/>
        <v>46582.882044215781</v>
      </c>
      <c r="N129" s="18">
        <f t="shared" si="56"/>
        <v>300168.88725387194</v>
      </c>
      <c r="O129" s="18">
        <f t="shared" si="56"/>
        <v>267005.41144092119</v>
      </c>
      <c r="P129" s="18">
        <f t="shared" si="56"/>
        <v>0</v>
      </c>
      <c r="Q129" s="18">
        <f t="shared" si="56"/>
        <v>36768.223063070858</v>
      </c>
      <c r="R129" s="18">
        <f t="shared" si="56"/>
        <v>3402.7392864776157</v>
      </c>
      <c r="T129" s="21">
        <f t="shared" si="38"/>
        <v>0</v>
      </c>
    </row>
    <row r="130" spans="1:20">
      <c r="A130">
        <v>407</v>
      </c>
      <c r="B130" t="s">
        <v>229</v>
      </c>
      <c r="D130">
        <v>73</v>
      </c>
      <c r="F130" s="2">
        <v>9683054.2138744853</v>
      </c>
      <c r="G130" s="18">
        <f t="shared" si="56"/>
        <v>5105666.1425465997</v>
      </c>
      <c r="H130" s="18">
        <f t="shared" si="56"/>
        <v>1275740.4536337361</v>
      </c>
      <c r="I130" s="18">
        <f t="shared" si="56"/>
        <v>1292702.3918395687</v>
      </c>
      <c r="J130" s="18">
        <f t="shared" si="56"/>
        <v>834502.75164364371</v>
      </c>
      <c r="K130" s="18">
        <f t="shared" si="56"/>
        <v>548447.67795162578</v>
      </c>
      <c r="L130" s="18">
        <f t="shared" si="56"/>
        <v>1636.853297492934</v>
      </c>
      <c r="M130" s="18">
        <f t="shared" si="56"/>
        <v>44476.434785313846</v>
      </c>
      <c r="N130" s="18">
        <f t="shared" si="56"/>
        <v>286595.44778390951</v>
      </c>
      <c r="O130" s="18">
        <f t="shared" si="56"/>
        <v>254931.60251454648</v>
      </c>
      <c r="P130" s="18">
        <f t="shared" si="56"/>
        <v>0</v>
      </c>
      <c r="Q130" s="18">
        <f t="shared" si="56"/>
        <v>35105.588221963648</v>
      </c>
      <c r="R130" s="18">
        <f t="shared" si="56"/>
        <v>3248.8696560851631</v>
      </c>
      <c r="T130" s="21">
        <f t="shared" si="38"/>
        <v>0</v>
      </c>
    </row>
    <row r="131" spans="1:20">
      <c r="A131">
        <v>407.01</v>
      </c>
      <c r="B131" t="s">
        <v>230</v>
      </c>
      <c r="D131">
        <v>80</v>
      </c>
      <c r="F131" s="2">
        <v>28786888.535833333</v>
      </c>
      <c r="G131" s="18">
        <f t="shared" si="56"/>
        <v>17435298.864720728</v>
      </c>
      <c r="H131" s="18">
        <f t="shared" si="56"/>
        <v>3501940.9602879114</v>
      </c>
      <c r="I131" s="18">
        <f t="shared" si="56"/>
        <v>3015790.4653289691</v>
      </c>
      <c r="J131" s="18">
        <f t="shared" si="56"/>
        <v>1528873.4751928491</v>
      </c>
      <c r="K131" s="18">
        <f t="shared" si="56"/>
        <v>1108496.0927234667</v>
      </c>
      <c r="L131" s="18">
        <f t="shared" si="56"/>
        <v>8531.6401448010056</v>
      </c>
      <c r="M131" s="18">
        <f t="shared" si="56"/>
        <v>215540.06968472674</v>
      </c>
      <c r="N131" s="18">
        <f t="shared" si="56"/>
        <v>527430.91522691725</v>
      </c>
      <c r="O131" s="18">
        <f t="shared" si="56"/>
        <v>328303.92962036404</v>
      </c>
      <c r="P131" s="18">
        <f t="shared" si="56"/>
        <v>630140.24652662571</v>
      </c>
      <c r="Q131" s="18">
        <f t="shared" si="56"/>
        <v>476687.87731068907</v>
      </c>
      <c r="R131" s="18">
        <f t="shared" si="56"/>
        <v>9853.9990652903671</v>
      </c>
      <c r="T131" s="21">
        <f t="shared" si="38"/>
        <v>0</v>
      </c>
    </row>
    <row r="132" spans="1:20">
      <c r="A132">
        <v>407.02</v>
      </c>
      <c r="B132" t="s">
        <v>231</v>
      </c>
      <c r="D132">
        <v>73</v>
      </c>
      <c r="F132" s="2">
        <v>10579661.133228529</v>
      </c>
      <c r="G132" s="18">
        <f t="shared" si="56"/>
        <v>5578427.6793724112</v>
      </c>
      <c r="H132" s="18">
        <f t="shared" si="56"/>
        <v>1393868.2357119271</v>
      </c>
      <c r="I132" s="18">
        <f t="shared" si="56"/>
        <v>1412400.7724939005</v>
      </c>
      <c r="J132" s="18">
        <f t="shared" si="56"/>
        <v>911773.92299282213</v>
      </c>
      <c r="K132" s="18">
        <f t="shared" si="56"/>
        <v>599231.44638808537</v>
      </c>
      <c r="L132" s="18">
        <f t="shared" si="56"/>
        <v>1788.4184917058053</v>
      </c>
      <c r="M132" s="18">
        <f t="shared" si="56"/>
        <v>48594.751000002783</v>
      </c>
      <c r="N132" s="18">
        <f t="shared" si="56"/>
        <v>313132.8868875996</v>
      </c>
      <c r="O132" s="18">
        <f t="shared" si="56"/>
        <v>278537.11310324515</v>
      </c>
      <c r="P132" s="18">
        <f t="shared" si="56"/>
        <v>0</v>
      </c>
      <c r="Q132" s="18">
        <f t="shared" si="56"/>
        <v>38356.206530255855</v>
      </c>
      <c r="R132" s="18">
        <f t="shared" si="56"/>
        <v>3549.7002565739508</v>
      </c>
      <c r="T132" s="21">
        <f t="shared" si="38"/>
        <v>0</v>
      </c>
    </row>
    <row r="133" spans="1:20">
      <c r="A133">
        <v>411</v>
      </c>
      <c r="B133" t="s">
        <v>232</v>
      </c>
      <c r="D133">
        <v>73</v>
      </c>
      <c r="F133" s="2">
        <v>1820785.2132301694</v>
      </c>
      <c r="G133" s="18">
        <f t="shared" si="56"/>
        <v>960060.86620050273</v>
      </c>
      <c r="H133" s="18">
        <f t="shared" si="56"/>
        <v>239888.08722846262</v>
      </c>
      <c r="I133" s="18">
        <f t="shared" si="56"/>
        <v>243077.5815337461</v>
      </c>
      <c r="J133" s="18">
        <f t="shared" si="56"/>
        <v>156918.49255738663</v>
      </c>
      <c r="K133" s="18">
        <f t="shared" si="56"/>
        <v>103129.17806593275</v>
      </c>
      <c r="L133" s="18">
        <f t="shared" si="56"/>
        <v>307.7911384645285</v>
      </c>
      <c r="M133" s="18">
        <f t="shared" si="56"/>
        <v>8363.2739222155014</v>
      </c>
      <c r="N133" s="18">
        <f t="shared" si="56"/>
        <v>53890.925525988758</v>
      </c>
      <c r="O133" s="18">
        <f t="shared" si="56"/>
        <v>47936.909366722059</v>
      </c>
      <c r="P133" s="18">
        <f t="shared" si="56"/>
        <v>0</v>
      </c>
      <c r="Q133" s="18">
        <f t="shared" si="56"/>
        <v>6601.1957099972042</v>
      </c>
      <c r="R133" s="18">
        <f t="shared" si="56"/>
        <v>610.91198075044974</v>
      </c>
      <c r="T133" s="21">
        <f t="shared" si="38"/>
        <v>0</v>
      </c>
    </row>
    <row r="134" spans="1:20">
      <c r="A134">
        <v>411.01</v>
      </c>
      <c r="B134" t="s">
        <v>233</v>
      </c>
      <c r="D134">
        <v>75</v>
      </c>
      <c r="F134" s="2">
        <v>-1063695.3252306676</v>
      </c>
      <c r="G134" s="18">
        <f t="shared" si="56"/>
        <v>-607424.76326905924</v>
      </c>
      <c r="H134" s="18">
        <f t="shared" si="56"/>
        <v>-134142.99112239075</v>
      </c>
      <c r="I134" s="18">
        <f t="shared" si="56"/>
        <v>-124934.889306571</v>
      </c>
      <c r="J134" s="18">
        <f t="shared" si="56"/>
        <v>-72027.523278805951</v>
      </c>
      <c r="K134" s="18">
        <f t="shared" si="56"/>
        <v>-49477.195922830833</v>
      </c>
      <c r="L134" s="18">
        <f t="shared" si="56"/>
        <v>-255.44022925349319</v>
      </c>
      <c r="M134" s="18">
        <f t="shared" si="56"/>
        <v>-6604.8694679167938</v>
      </c>
      <c r="N134" s="18">
        <f t="shared" si="56"/>
        <v>-24785.416463207184</v>
      </c>
      <c r="O134" s="18">
        <f t="shared" si="56"/>
        <v>-19140.742655752521</v>
      </c>
      <c r="P134" s="18">
        <f t="shared" si="56"/>
        <v>-13001.919354021291</v>
      </c>
      <c r="Q134" s="18">
        <f t="shared" si="56"/>
        <v>-11538.650337048475</v>
      </c>
      <c r="R134" s="18">
        <f t="shared" si="56"/>
        <v>-360.9238238098078</v>
      </c>
      <c r="T134" s="21">
        <f t="shared" si="38"/>
        <v>0</v>
      </c>
    </row>
    <row r="135" spans="1:20">
      <c r="A135">
        <v>411.02</v>
      </c>
      <c r="B135" t="s">
        <v>234</v>
      </c>
      <c r="D135">
        <v>75</v>
      </c>
      <c r="F135" s="2">
        <v>-26423.68</v>
      </c>
      <c r="G135" s="18">
        <f t="shared" si="56"/>
        <v>-15089.280913420173</v>
      </c>
      <c r="H135" s="18">
        <f t="shared" si="56"/>
        <v>-3332.2995669763245</v>
      </c>
      <c r="I135" s="18">
        <f t="shared" si="56"/>
        <v>-3103.5574356372808</v>
      </c>
      <c r="J135" s="18">
        <f t="shared" si="56"/>
        <v>-1789.2644455300149</v>
      </c>
      <c r="K135" s="18">
        <f t="shared" si="56"/>
        <v>-1229.0827658556052</v>
      </c>
      <c r="L135" s="18">
        <f t="shared" si="56"/>
        <v>-6.3454926583016089</v>
      </c>
      <c r="M135" s="18">
        <f t="shared" si="56"/>
        <v>-164.07419786690991</v>
      </c>
      <c r="N135" s="18">
        <f t="shared" si="56"/>
        <v>-615.70442001190088</v>
      </c>
      <c r="O135" s="18">
        <f t="shared" si="56"/>
        <v>-475.48282567498956</v>
      </c>
      <c r="P135" s="18">
        <f t="shared" si="56"/>
        <v>-322.98586657975858</v>
      </c>
      <c r="Q135" s="18">
        <f t="shared" si="56"/>
        <v>-286.6362170689651</v>
      </c>
      <c r="R135" s="18">
        <f t="shared" si="56"/>
        <v>-8.9658527197706821</v>
      </c>
      <c r="T135" s="21">
        <f t="shared" si="38"/>
        <v>0</v>
      </c>
    </row>
    <row r="136" spans="1:20">
      <c r="A136">
        <v>421</v>
      </c>
      <c r="B136" t="s">
        <v>235</v>
      </c>
      <c r="F136" s="2">
        <v>0</v>
      </c>
      <c r="G136" s="18">
        <v>0</v>
      </c>
      <c r="H136" s="18">
        <v>0</v>
      </c>
      <c r="I136" s="18">
        <v>0</v>
      </c>
      <c r="J136" s="18">
        <v>0</v>
      </c>
      <c r="K136" s="18">
        <v>0</v>
      </c>
      <c r="L136" s="18">
        <v>0</v>
      </c>
      <c r="M136" s="18">
        <v>0</v>
      </c>
      <c r="N136" s="18">
        <v>0</v>
      </c>
      <c r="O136" s="18">
        <v>0</v>
      </c>
      <c r="P136" s="18">
        <v>0</v>
      </c>
      <c r="Q136" s="18">
        <v>0</v>
      </c>
      <c r="R136" s="18">
        <v>0</v>
      </c>
      <c r="T136" s="21">
        <f t="shared" si="38"/>
        <v>0</v>
      </c>
    </row>
    <row r="137" spans="1:20">
      <c r="B137" s="1" t="s">
        <v>236</v>
      </c>
      <c r="F137" s="3">
        <f>SUM(F114:F136)</f>
        <v>416230649.70058089</v>
      </c>
      <c r="G137" s="3">
        <f t="shared" ref="G137:R137" si="57">SUM(G114:G136)</f>
        <v>239944002.3717609</v>
      </c>
      <c r="H137" s="3">
        <f t="shared" si="57"/>
        <v>52563808.455682732</v>
      </c>
      <c r="I137" s="3">
        <f t="shared" si="57"/>
        <v>48407504.291121058</v>
      </c>
      <c r="J137" s="3">
        <f t="shared" si="57"/>
        <v>27996179.98607067</v>
      </c>
      <c r="K137" s="3">
        <f t="shared" si="57"/>
        <v>19198137.262632135</v>
      </c>
      <c r="L137" s="3">
        <f t="shared" ref="L137:M137" si="58">SUM(L114:L136)</f>
        <v>97705.763233029458</v>
      </c>
      <c r="M137" s="3">
        <f t="shared" si="58"/>
        <v>2529936.4758854797</v>
      </c>
      <c r="N137" s="3">
        <f t="shared" si="57"/>
        <v>9635901.5199243817</v>
      </c>
      <c r="O137" s="3">
        <f t="shared" si="57"/>
        <v>7479323.4845715929</v>
      </c>
      <c r="P137" s="3">
        <f t="shared" si="57"/>
        <v>3735525.501462426</v>
      </c>
      <c r="Q137" s="3">
        <f t="shared" si="57"/>
        <v>4503469.0650317911</v>
      </c>
      <c r="R137" s="3">
        <f t="shared" si="57"/>
        <v>139155.52320470611</v>
      </c>
      <c r="T137" s="21">
        <f t="shared" si="38"/>
        <v>0</v>
      </c>
    </row>
    <row r="138" spans="1:20">
      <c r="T138" s="21">
        <f t="shared" si="38"/>
        <v>0</v>
      </c>
    </row>
    <row r="139" spans="1:20">
      <c r="A139" s="1" t="s">
        <v>237</v>
      </c>
      <c r="T139" s="21">
        <f t="shared" si="38"/>
        <v>0</v>
      </c>
    </row>
    <row r="140" spans="1:20">
      <c r="A140">
        <v>236</v>
      </c>
      <c r="B140" t="s">
        <v>238</v>
      </c>
      <c r="F140" s="2">
        <v>0</v>
      </c>
      <c r="G140" s="18">
        <v>0</v>
      </c>
      <c r="H140" s="18">
        <v>0</v>
      </c>
      <c r="I140" s="18">
        <v>0</v>
      </c>
      <c r="J140" s="18">
        <v>0</v>
      </c>
      <c r="K140" s="18">
        <v>0</v>
      </c>
      <c r="L140" s="18">
        <v>0</v>
      </c>
      <c r="M140" s="18">
        <v>0</v>
      </c>
      <c r="N140" s="18">
        <v>0</v>
      </c>
      <c r="O140" s="18">
        <v>0</v>
      </c>
      <c r="P140" s="18">
        <v>0</v>
      </c>
      <c r="Q140" s="18">
        <v>0</v>
      </c>
      <c r="R140" s="18">
        <v>0</v>
      </c>
      <c r="T140" s="21">
        <f t="shared" si="38"/>
        <v>0</v>
      </c>
    </row>
    <row r="141" spans="1:20">
      <c r="A141">
        <v>236.01</v>
      </c>
      <c r="B141" t="s">
        <v>239</v>
      </c>
      <c r="D141">
        <v>78</v>
      </c>
      <c r="F141" s="2">
        <v>8164401.2455378426</v>
      </c>
      <c r="G141" s="18">
        <f t="shared" ref="G141:R142" si="59">INDEX(Alloc,($D141),(G$1))*$F141</f>
        <v>4972599.9292331506</v>
      </c>
      <c r="H141" s="18">
        <f t="shared" si="59"/>
        <v>1008981.471937254</v>
      </c>
      <c r="I141" s="18">
        <f t="shared" si="59"/>
        <v>841103.27340740093</v>
      </c>
      <c r="J141" s="18">
        <f t="shared" si="59"/>
        <v>480966.82794465451</v>
      </c>
      <c r="K141" s="18">
        <f t="shared" si="59"/>
        <v>330252.15212618723</v>
      </c>
      <c r="L141" s="18">
        <f t="shared" si="59"/>
        <v>1722.3177195661326</v>
      </c>
      <c r="M141" s="18">
        <f t="shared" si="59"/>
        <v>44647.333767875592</v>
      </c>
      <c r="N141" s="18">
        <f t="shared" si="59"/>
        <v>165925.22938741659</v>
      </c>
      <c r="O141" s="18">
        <f t="shared" si="59"/>
        <v>127322.01269504364</v>
      </c>
      <c r="P141" s="18">
        <f t="shared" si="59"/>
        <v>90389.27131491054</v>
      </c>
      <c r="Q141" s="18">
        <f t="shared" si="59"/>
        <v>98069.599375557736</v>
      </c>
      <c r="R141" s="18">
        <f t="shared" si="59"/>
        <v>2421.8266288260052</v>
      </c>
      <c r="T141" s="21">
        <f t="shared" si="38"/>
        <v>0</v>
      </c>
    </row>
    <row r="142" spans="1:20">
      <c r="A142">
        <v>236.02</v>
      </c>
      <c r="B142" t="s">
        <v>240</v>
      </c>
      <c r="D142">
        <v>84</v>
      </c>
      <c r="F142" s="2">
        <v>76958872.988314226</v>
      </c>
      <c r="G142" s="18">
        <f t="shared" si="59"/>
        <v>41806112.311586864</v>
      </c>
      <c r="H142" s="18">
        <f t="shared" si="59"/>
        <v>10462792.920348626</v>
      </c>
      <c r="I142" s="18">
        <f t="shared" si="59"/>
        <v>9913226.7591935303</v>
      </c>
      <c r="J142" s="18">
        <f t="shared" si="59"/>
        <v>5951112.5092510777</v>
      </c>
      <c r="K142" s="18">
        <f t="shared" si="59"/>
        <v>3974130.9441739242</v>
      </c>
      <c r="L142" s="18">
        <f t="shared" si="59"/>
        <v>9728.6661077338267</v>
      </c>
      <c r="M142" s="18">
        <f t="shared" si="59"/>
        <v>405187.69059702335</v>
      </c>
      <c r="N142" s="18">
        <f t="shared" si="59"/>
        <v>1874940.6687772418</v>
      </c>
      <c r="O142" s="18">
        <f t="shared" si="59"/>
        <v>1581900.533996548</v>
      </c>
      <c r="P142" s="18">
        <f t="shared" si="59"/>
        <v>294480.49975121586</v>
      </c>
      <c r="Q142" s="18">
        <f t="shared" si="59"/>
        <v>672858.72171625716</v>
      </c>
      <c r="R142" s="18">
        <f t="shared" si="59"/>
        <v>12400.762814183719</v>
      </c>
      <c r="T142" s="21">
        <f t="shared" ref="T142:T158" si="60">SUM(G142:R142)-F142</f>
        <v>0</v>
      </c>
    </row>
    <row r="143" spans="1:20">
      <c r="A143">
        <v>236.03</v>
      </c>
      <c r="B143" t="s">
        <v>241</v>
      </c>
      <c r="F143" s="2">
        <v>0</v>
      </c>
      <c r="G143" s="18">
        <v>0</v>
      </c>
      <c r="H143" s="18">
        <v>0</v>
      </c>
      <c r="I143" s="18">
        <v>0</v>
      </c>
      <c r="J143" s="18">
        <v>0</v>
      </c>
      <c r="K143" s="18">
        <v>0</v>
      </c>
      <c r="L143" s="18">
        <v>0</v>
      </c>
      <c r="M143" s="18">
        <v>0</v>
      </c>
      <c r="N143" s="18">
        <v>0</v>
      </c>
      <c r="O143" s="18">
        <v>0</v>
      </c>
      <c r="P143" s="18">
        <v>0</v>
      </c>
      <c r="Q143" s="18">
        <v>0</v>
      </c>
      <c r="R143" s="18">
        <v>0</v>
      </c>
      <c r="T143" s="21">
        <f t="shared" si="60"/>
        <v>0</v>
      </c>
    </row>
    <row r="144" spans="1:20">
      <c r="A144">
        <v>236.04</v>
      </c>
      <c r="B144" t="s">
        <v>242</v>
      </c>
      <c r="D144">
        <v>52</v>
      </c>
      <c r="F144" s="2">
        <v>800</v>
      </c>
      <c r="G144" s="18">
        <f t="shared" ref="G144:R145" si="61">INDEX(Alloc,($D144),(G$1))*$F144</f>
        <v>407.41416633208132</v>
      </c>
      <c r="H144" s="18">
        <f t="shared" si="61"/>
        <v>106.98212543472911</v>
      </c>
      <c r="I144" s="18">
        <f t="shared" si="61"/>
        <v>110.14873590070032</v>
      </c>
      <c r="J144" s="18">
        <f t="shared" si="61"/>
        <v>72.666370682915826</v>
      </c>
      <c r="K144" s="18">
        <f t="shared" si="61"/>
        <v>47.436841318445502</v>
      </c>
      <c r="L144" s="18">
        <f t="shared" si="61"/>
        <v>0.16473999886232427</v>
      </c>
      <c r="M144" s="18">
        <f t="shared" si="61"/>
        <v>4.4811939223488872</v>
      </c>
      <c r="N144" s="18">
        <f t="shared" si="61"/>
        <v>24.830766314441881</v>
      </c>
      <c r="O144" s="18">
        <f t="shared" si="61"/>
        <v>22.692458339922158</v>
      </c>
      <c r="P144" s="18">
        <f t="shared" si="61"/>
        <v>0</v>
      </c>
      <c r="Q144" s="18">
        <f t="shared" si="61"/>
        <v>2.9234497582805536</v>
      </c>
      <c r="R144" s="18">
        <f t="shared" si="61"/>
        <v>0.25915199727226113</v>
      </c>
      <c r="T144" s="21">
        <f t="shared" si="60"/>
        <v>0</v>
      </c>
    </row>
    <row r="145" spans="1:20">
      <c r="A145">
        <v>236.05</v>
      </c>
      <c r="B145" t="s">
        <v>243</v>
      </c>
      <c r="D145">
        <v>52</v>
      </c>
      <c r="F145" s="2">
        <v>1446741.7986646658</v>
      </c>
      <c r="G145" s="18">
        <f t="shared" si="61"/>
        <v>736778.87975092581</v>
      </c>
      <c r="H145" s="18">
        <f t="shared" si="61"/>
        <v>193469.39072051112</v>
      </c>
      <c r="I145" s="18">
        <f t="shared" si="61"/>
        <v>199195.97537202301</v>
      </c>
      <c r="J145" s="18">
        <f t="shared" si="61"/>
        <v>131411.84478029373</v>
      </c>
      <c r="K145" s="18">
        <f t="shared" si="61"/>
        <v>85786.076415022719</v>
      </c>
      <c r="L145" s="18">
        <f t="shared" si="61"/>
        <v>297.92030283261749</v>
      </c>
      <c r="M145" s="18">
        <f t="shared" si="61"/>
        <v>8103.9131942302474</v>
      </c>
      <c r="N145" s="18">
        <f t="shared" si="61"/>
        <v>44904.634399972056</v>
      </c>
      <c r="O145" s="18">
        <f t="shared" si="61"/>
        <v>41037.659993527472</v>
      </c>
      <c r="P145" s="18">
        <f t="shared" si="61"/>
        <v>0</v>
      </c>
      <c r="Q145" s="18">
        <f t="shared" si="61"/>
        <v>5286.8462020007382</v>
      </c>
      <c r="R145" s="18">
        <f t="shared" si="61"/>
        <v>468.65753332651451</v>
      </c>
      <c r="T145" s="21">
        <f t="shared" si="60"/>
        <v>0</v>
      </c>
    </row>
    <row r="146" spans="1:20">
      <c r="B146" s="1" t="s">
        <v>244</v>
      </c>
      <c r="F146" s="3">
        <f>SUM(F140:F145)</f>
        <v>86570816.032516733</v>
      </c>
      <c r="G146" s="3">
        <f t="shared" ref="G146:R146" si="62">SUM(G140:G145)</f>
        <v>47515898.534737267</v>
      </c>
      <c r="H146" s="3">
        <f t="shared" si="62"/>
        <v>11665350.765131826</v>
      </c>
      <c r="I146" s="3">
        <f t="shared" si="62"/>
        <v>10953636.156708857</v>
      </c>
      <c r="J146" s="3">
        <f t="shared" si="62"/>
        <v>6563563.8483467083</v>
      </c>
      <c r="K146" s="3">
        <f t="shared" si="62"/>
        <v>4390216.6095564524</v>
      </c>
      <c r="L146" s="3">
        <f t="shared" ref="L146:M146" si="63">SUM(L140:L145)</f>
        <v>11749.068870131438</v>
      </c>
      <c r="M146" s="3">
        <f t="shared" si="63"/>
        <v>457943.41875305149</v>
      </c>
      <c r="N146" s="3">
        <f t="shared" si="62"/>
        <v>2085795.3633309449</v>
      </c>
      <c r="O146" s="3">
        <f t="shared" si="62"/>
        <v>1750282.899143459</v>
      </c>
      <c r="P146" s="3">
        <f t="shared" si="62"/>
        <v>384869.77106612641</v>
      </c>
      <c r="Q146" s="3">
        <f t="shared" si="62"/>
        <v>776218.09074357396</v>
      </c>
      <c r="R146" s="3">
        <f t="shared" si="62"/>
        <v>15291.506128333511</v>
      </c>
      <c r="T146" s="21">
        <f t="shared" si="60"/>
        <v>0</v>
      </c>
    </row>
    <row r="147" spans="1:20">
      <c r="T147" s="21">
        <f t="shared" si="60"/>
        <v>0</v>
      </c>
    </row>
    <row r="148" spans="1:20">
      <c r="A148" t="s">
        <v>245</v>
      </c>
      <c r="T148" s="21">
        <f t="shared" si="60"/>
        <v>0</v>
      </c>
    </row>
    <row r="149" spans="1:20">
      <c r="A149" t="s">
        <v>246</v>
      </c>
      <c r="B149" t="s">
        <v>247</v>
      </c>
      <c r="D149">
        <v>76</v>
      </c>
      <c r="F149" s="2">
        <v>48493274.447837904</v>
      </c>
      <c r="G149" s="18"/>
      <c r="H149" s="18"/>
      <c r="I149" s="18"/>
      <c r="J149" s="18"/>
      <c r="K149" s="18"/>
      <c r="L149" s="18"/>
      <c r="M149" s="18"/>
      <c r="N149" s="18"/>
      <c r="O149" s="18"/>
      <c r="P149" s="18"/>
      <c r="Q149" s="18"/>
      <c r="R149" s="18"/>
      <c r="T149" s="21">
        <f t="shared" si="60"/>
        <v>-48493274.447837904</v>
      </c>
    </row>
    <row r="150" spans="1:20">
      <c r="A150" t="s">
        <v>248</v>
      </c>
      <c r="B150" t="s">
        <v>249</v>
      </c>
      <c r="D150">
        <v>76</v>
      </c>
      <c r="F150" s="2">
        <v>41744854.149501175</v>
      </c>
      <c r="G150" s="18"/>
      <c r="H150" s="18"/>
      <c r="I150" s="18"/>
      <c r="J150" s="18"/>
      <c r="K150" s="18"/>
      <c r="L150" s="18"/>
      <c r="M150" s="18"/>
      <c r="N150" s="18"/>
      <c r="O150" s="18"/>
      <c r="P150" s="18"/>
      <c r="Q150" s="18"/>
      <c r="R150" s="18"/>
      <c r="T150" s="21">
        <f t="shared" si="60"/>
        <v>-41744854.149501175</v>
      </c>
    </row>
    <row r="151" spans="1:20">
      <c r="B151" s="1" t="s">
        <v>250</v>
      </c>
      <c r="F151" s="3">
        <f>SUM(F149:F150)</f>
        <v>90238128.597339079</v>
      </c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T151" s="21">
        <f t="shared" si="60"/>
        <v>-90238128.597339079</v>
      </c>
    </row>
    <row r="152" spans="1:20">
      <c r="T152" s="21">
        <f t="shared" si="60"/>
        <v>0</v>
      </c>
    </row>
    <row r="153" spans="1:20">
      <c r="B153" s="1" t="s">
        <v>251</v>
      </c>
      <c r="F153" s="3">
        <f>SUM(F111,F137,F146,F151)</f>
        <v>1761931966.9899802</v>
      </c>
      <c r="G153" s="3">
        <f t="shared" ref="G153:R153" si="64">SUM(G111,G137,G146,G151)</f>
        <v>935503671.52287948</v>
      </c>
      <c r="H153" s="3">
        <f t="shared" si="64"/>
        <v>216060205.22275278</v>
      </c>
      <c r="I153" s="3">
        <f t="shared" si="64"/>
        <v>202842922.45661876</v>
      </c>
      <c r="J153" s="3">
        <f t="shared" si="64"/>
        <v>124777462.44361794</v>
      </c>
      <c r="K153" s="3">
        <f t="shared" si="64"/>
        <v>83988864.962386563</v>
      </c>
      <c r="L153" s="3">
        <f t="shared" ref="L153:M153" si="65">SUM(L111,L137,L146,L151)</f>
        <v>345278.18041663652</v>
      </c>
      <c r="M153" s="3">
        <f t="shared" si="65"/>
        <v>8967393.5310532842</v>
      </c>
      <c r="N153" s="3">
        <f t="shared" si="64"/>
        <v>42133001.277470231</v>
      </c>
      <c r="O153" s="3">
        <f t="shared" si="64"/>
        <v>35856221.748072334</v>
      </c>
      <c r="P153" s="3">
        <f t="shared" si="64"/>
        <v>6853737.4723236412</v>
      </c>
      <c r="Q153" s="3">
        <f t="shared" si="64"/>
        <v>13818448.747885771</v>
      </c>
      <c r="R153" s="3">
        <f t="shared" si="64"/>
        <v>546630.48345949617</v>
      </c>
      <c r="T153" s="21">
        <f t="shared" si="60"/>
        <v>-90238128.941043377</v>
      </c>
    </row>
    <row r="154" spans="1:20">
      <c r="T154" s="21">
        <f t="shared" si="60"/>
        <v>0</v>
      </c>
    </row>
    <row r="155" spans="1:20">
      <c r="T155" s="21">
        <f t="shared" si="60"/>
        <v>0</v>
      </c>
    </row>
    <row r="156" spans="1:20">
      <c r="T156" s="21">
        <f t="shared" si="60"/>
        <v>0</v>
      </c>
    </row>
    <row r="157" spans="1:20">
      <c r="T157" s="21">
        <f t="shared" si="60"/>
        <v>0</v>
      </c>
    </row>
    <row r="158" spans="1:20">
      <c r="T158" s="21">
        <f t="shared" si="60"/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8"/>
  <sheetViews>
    <sheetView workbookViewId="0">
      <pane xSplit="5" ySplit="8" topLeftCell="F49" activePane="bottomRight" state="frozen"/>
      <selection pane="topRight" activeCell="F1" sqref="F1"/>
      <selection pane="bottomLeft" activeCell="A9" sqref="A9"/>
      <selection pane="bottomRight" activeCell="V56" sqref="V56"/>
    </sheetView>
  </sheetViews>
  <sheetFormatPr defaultRowHeight="15"/>
  <cols>
    <col min="2" max="2" width="41.7109375" bestFit="1" customWidth="1"/>
    <col min="3" max="3" width="16" bestFit="1" customWidth="1"/>
    <col min="4" max="5" width="16" customWidth="1"/>
    <col min="6" max="6" width="17.5703125" style="2" customWidth="1"/>
    <col min="7" max="8" width="11.5703125" bestFit="1" customWidth="1"/>
    <col min="9" max="9" width="10.28515625" customWidth="1"/>
    <col min="10" max="10" width="10.5703125" bestFit="1" customWidth="1"/>
    <col min="11" max="13" width="11.140625" customWidth="1"/>
    <col min="14" max="14" width="10.140625" customWidth="1"/>
    <col min="15" max="15" width="10.85546875" customWidth="1"/>
    <col min="16" max="16" width="11" customWidth="1"/>
  </cols>
  <sheetData>
    <row r="1" spans="1:30">
      <c r="F1" s="2">
        <v>4</v>
      </c>
      <c r="G1" s="31">
        <f>F1+1</f>
        <v>5</v>
      </c>
      <c r="H1" s="31">
        <f t="shared" ref="H1:K1" si="0">G1+1</f>
        <v>6</v>
      </c>
      <c r="I1" s="31">
        <f t="shared" si="0"/>
        <v>7</v>
      </c>
      <c r="J1" s="31">
        <f t="shared" si="0"/>
        <v>8</v>
      </c>
      <c r="K1" s="31">
        <f t="shared" si="0"/>
        <v>9</v>
      </c>
      <c r="L1" s="31">
        <f t="shared" ref="L1" si="1">K1+1</f>
        <v>10</v>
      </c>
      <c r="M1" s="31">
        <f t="shared" ref="M1" si="2">L1+1</f>
        <v>11</v>
      </c>
      <c r="N1" s="31">
        <f t="shared" ref="N1" si="3">M1+1</f>
        <v>12</v>
      </c>
      <c r="O1" s="31">
        <f t="shared" ref="O1" si="4">N1+1</f>
        <v>13</v>
      </c>
      <c r="P1" s="31">
        <f t="shared" ref="P1" si="5">O1+1</f>
        <v>14</v>
      </c>
      <c r="Q1" s="31">
        <f t="shared" ref="Q1" si="6">P1+1</f>
        <v>15</v>
      </c>
      <c r="R1" s="31">
        <f t="shared" ref="R1" si="7">Q1+1</f>
        <v>16</v>
      </c>
      <c r="S1" s="31">
        <f t="shared" ref="S1" si="8">R1+1</f>
        <v>17</v>
      </c>
      <c r="T1" s="31">
        <f t="shared" ref="T1" si="9">S1+1</f>
        <v>18</v>
      </c>
      <c r="U1" s="31">
        <f t="shared" ref="U1" si="10">T1+1</f>
        <v>19</v>
      </c>
      <c r="V1" s="31">
        <f t="shared" ref="V1" si="11">U1+1</f>
        <v>20</v>
      </c>
      <c r="W1" s="31">
        <f t="shared" ref="W1" si="12">V1+1</f>
        <v>21</v>
      </c>
      <c r="X1" s="31">
        <f t="shared" ref="X1" si="13">W1+1</f>
        <v>22</v>
      </c>
      <c r="Y1" s="31">
        <f t="shared" ref="Y1" si="14">X1+1</f>
        <v>23</v>
      </c>
      <c r="Z1" s="31">
        <f t="shared" ref="Z1" si="15">Y1+1</f>
        <v>24</v>
      </c>
      <c r="AA1" s="31">
        <f t="shared" ref="AA1" si="16">Z1+1</f>
        <v>25</v>
      </c>
      <c r="AB1" s="31">
        <f t="shared" ref="AB1" si="17">AA1+1</f>
        <v>26</v>
      </c>
      <c r="AC1" s="31">
        <f t="shared" ref="AC1" si="18">AB1+1</f>
        <v>27</v>
      </c>
      <c r="AD1" s="31">
        <f t="shared" ref="AD1" si="19">AC1+1</f>
        <v>28</v>
      </c>
    </row>
    <row r="7" spans="1:30" ht="64.5">
      <c r="C7" t="s">
        <v>435</v>
      </c>
      <c r="D7" t="s">
        <v>432</v>
      </c>
      <c r="G7" s="4" t="s">
        <v>293</v>
      </c>
      <c r="H7" s="4" t="s">
        <v>294</v>
      </c>
      <c r="I7" s="4" t="s">
        <v>295</v>
      </c>
      <c r="J7" s="4" t="s">
        <v>296</v>
      </c>
      <c r="K7" s="4" t="s">
        <v>534</v>
      </c>
      <c r="L7" s="4">
        <v>35</v>
      </c>
      <c r="M7" s="4">
        <v>43</v>
      </c>
      <c r="N7" s="4" t="s">
        <v>297</v>
      </c>
      <c r="O7" s="4" t="s">
        <v>298</v>
      </c>
      <c r="P7" s="4" t="s">
        <v>301</v>
      </c>
      <c r="Q7" s="4" t="s">
        <v>299</v>
      </c>
      <c r="R7" s="4" t="s">
        <v>300</v>
      </c>
      <c r="T7" s="4" t="s">
        <v>488</v>
      </c>
    </row>
    <row r="8" spans="1:30">
      <c r="B8" s="1" t="s">
        <v>0</v>
      </c>
      <c r="C8" s="1" t="s">
        <v>292</v>
      </c>
      <c r="D8" s="1" t="s">
        <v>433</v>
      </c>
      <c r="E8" s="1"/>
      <c r="F8" s="3" t="s">
        <v>1</v>
      </c>
    </row>
    <row r="9" spans="1:30">
      <c r="A9" s="1" t="s">
        <v>188</v>
      </c>
      <c r="B9" s="1"/>
    </row>
    <row r="11" spans="1:30">
      <c r="B11" s="1" t="s">
        <v>189</v>
      </c>
    </row>
    <row r="12" spans="1:30">
      <c r="A12" t="s">
        <v>190</v>
      </c>
      <c r="B12" t="s">
        <v>191</v>
      </c>
      <c r="D12">
        <v>73</v>
      </c>
      <c r="F12" s="2">
        <v>25242452.978371721</v>
      </c>
      <c r="G12" s="18">
        <f>INDEX(Alloc,($D12),(G$1))*$F12</f>
        <v>13309802.328879911</v>
      </c>
      <c r="H12" s="18">
        <f t="shared" ref="H12:R12" si="20">INDEX(Alloc,($D12),(H$1))*$F12</f>
        <v>3325688.1250663637</v>
      </c>
      <c r="I12" s="18">
        <f t="shared" si="20"/>
        <v>3369905.6744186417</v>
      </c>
      <c r="J12" s="18">
        <f t="shared" si="20"/>
        <v>2175439.2780847377</v>
      </c>
      <c r="K12" s="18">
        <f t="shared" si="20"/>
        <v>1429731.2000953467</v>
      </c>
      <c r="L12" s="18">
        <f t="shared" si="20"/>
        <v>4267.0619705149229</v>
      </c>
      <c r="M12" s="18">
        <f t="shared" si="20"/>
        <v>115944.23504365333</v>
      </c>
      <c r="N12" s="18">
        <f t="shared" si="20"/>
        <v>747116.76240899926</v>
      </c>
      <c r="O12" s="18">
        <f t="shared" si="20"/>
        <v>664573.26862363087</v>
      </c>
      <c r="P12" s="18">
        <f t="shared" si="20"/>
        <v>0</v>
      </c>
      <c r="Q12" s="18">
        <f t="shared" si="20"/>
        <v>91515.666482716246</v>
      </c>
      <c r="R12" s="18">
        <f t="shared" si="20"/>
        <v>8469.377297204448</v>
      </c>
      <c r="T12" s="21">
        <f>SUM(G12:R12)-F12</f>
        <v>0</v>
      </c>
    </row>
    <row r="13" spans="1:30">
      <c r="B13" s="1" t="s">
        <v>8</v>
      </c>
      <c r="F13" s="3">
        <f>SUM(F12)</f>
        <v>25242452.978371721</v>
      </c>
      <c r="G13" s="3">
        <f t="shared" ref="G13:R13" si="21">SUM(G12)</f>
        <v>13309802.328879911</v>
      </c>
      <c r="H13" s="3">
        <f t="shared" si="21"/>
        <v>3325688.1250663637</v>
      </c>
      <c r="I13" s="3">
        <f t="shared" si="21"/>
        <v>3369905.6744186417</v>
      </c>
      <c r="J13" s="3">
        <f t="shared" si="21"/>
        <v>2175439.2780847377</v>
      </c>
      <c r="K13" s="3">
        <f t="shared" si="21"/>
        <v>1429731.2000953467</v>
      </c>
      <c r="L13" s="3">
        <f t="shared" ref="L13:M13" si="22">SUM(L12)</f>
        <v>4267.0619705149229</v>
      </c>
      <c r="M13" s="3">
        <f t="shared" si="22"/>
        <v>115944.23504365333</v>
      </c>
      <c r="N13" s="3">
        <f t="shared" si="21"/>
        <v>747116.76240899926</v>
      </c>
      <c r="O13" s="3">
        <f t="shared" si="21"/>
        <v>664573.26862363087</v>
      </c>
      <c r="P13" s="3">
        <f t="shared" si="21"/>
        <v>0</v>
      </c>
      <c r="Q13" s="3">
        <f t="shared" si="21"/>
        <v>91515.666482716246</v>
      </c>
      <c r="R13" s="3">
        <f t="shared" si="21"/>
        <v>8469.377297204448</v>
      </c>
      <c r="T13" s="21">
        <f t="shared" ref="T13:T76" si="23">SUM(G13:R13)-F13</f>
        <v>0</v>
      </c>
    </row>
    <row r="14" spans="1:30">
      <c r="T14" s="21">
        <f t="shared" si="23"/>
        <v>0</v>
      </c>
    </row>
    <row r="15" spans="1:30">
      <c r="B15" s="1" t="s">
        <v>192</v>
      </c>
      <c r="T15" s="21">
        <f t="shared" si="23"/>
        <v>0</v>
      </c>
    </row>
    <row r="16" spans="1:30">
      <c r="A16" t="s">
        <v>193</v>
      </c>
      <c r="B16" t="s">
        <v>194</v>
      </c>
      <c r="D16">
        <v>82</v>
      </c>
      <c r="F16" s="2">
        <v>9172906.2088294737</v>
      </c>
      <c r="G16" s="18">
        <f t="shared" ref="G16:R16" si="24">INDEX(Alloc,($D16),(G$1))*$F16</f>
        <v>4491063.7482959274</v>
      </c>
      <c r="H16" s="18">
        <f t="shared" si="24"/>
        <v>1120918.5387992116</v>
      </c>
      <c r="I16" s="18">
        <f t="shared" si="24"/>
        <v>1135400.4007112694</v>
      </c>
      <c r="J16" s="18">
        <f t="shared" si="24"/>
        <v>732579.53880565288</v>
      </c>
      <c r="K16" s="18">
        <f t="shared" si="24"/>
        <v>481539.70957515482</v>
      </c>
      <c r="L16" s="18">
        <f t="shared" si="24"/>
        <v>1431.5660455670593</v>
      </c>
      <c r="M16" s="18">
        <f t="shared" si="24"/>
        <v>38897.204780075452</v>
      </c>
      <c r="N16" s="18">
        <f t="shared" si="24"/>
        <v>251621.96511701858</v>
      </c>
      <c r="O16" s="18">
        <f t="shared" si="24"/>
        <v>223675.83213824491</v>
      </c>
      <c r="P16" s="18">
        <f t="shared" si="24"/>
        <v>662069.7250996544</v>
      </c>
      <c r="Q16" s="18">
        <f t="shared" si="24"/>
        <v>30850.17418443293</v>
      </c>
      <c r="R16" s="18">
        <f t="shared" si="24"/>
        <v>2857.805277266234</v>
      </c>
      <c r="T16" s="21">
        <f t="shared" si="23"/>
        <v>0</v>
      </c>
    </row>
    <row r="17" spans="1:20">
      <c r="B17" s="1" t="s">
        <v>8</v>
      </c>
      <c r="F17" s="3">
        <f>SUM(F16)</f>
        <v>9172906.2088294737</v>
      </c>
      <c r="G17" s="3">
        <f t="shared" ref="G17:R17" si="25">SUM(G16)</f>
        <v>4491063.7482959274</v>
      </c>
      <c r="H17" s="3">
        <f t="shared" si="25"/>
        <v>1120918.5387992116</v>
      </c>
      <c r="I17" s="3">
        <f t="shared" si="25"/>
        <v>1135400.4007112694</v>
      </c>
      <c r="J17" s="3">
        <f t="shared" si="25"/>
        <v>732579.53880565288</v>
      </c>
      <c r="K17" s="3">
        <f t="shared" si="25"/>
        <v>481539.70957515482</v>
      </c>
      <c r="L17" s="3">
        <f t="shared" ref="L17:M17" si="26">SUM(L16)</f>
        <v>1431.5660455670593</v>
      </c>
      <c r="M17" s="3">
        <f t="shared" si="26"/>
        <v>38897.204780075452</v>
      </c>
      <c r="N17" s="3">
        <f t="shared" si="25"/>
        <v>251621.96511701858</v>
      </c>
      <c r="O17" s="3">
        <f t="shared" si="25"/>
        <v>223675.83213824491</v>
      </c>
      <c r="P17" s="3">
        <f t="shared" si="25"/>
        <v>662069.7250996544</v>
      </c>
      <c r="Q17" s="3">
        <f t="shared" si="25"/>
        <v>30850.17418443293</v>
      </c>
      <c r="R17" s="3">
        <f t="shared" si="25"/>
        <v>2857.805277266234</v>
      </c>
      <c r="T17" s="21">
        <f t="shared" si="23"/>
        <v>0</v>
      </c>
    </row>
    <row r="18" spans="1:20">
      <c r="T18" s="21">
        <f t="shared" si="23"/>
        <v>0</v>
      </c>
    </row>
    <row r="19" spans="1:20">
      <c r="B19" s="1" t="s">
        <v>195</v>
      </c>
      <c r="T19" s="21">
        <f t="shared" si="23"/>
        <v>0</v>
      </c>
    </row>
    <row r="20" spans="1:20">
      <c r="A20" t="s">
        <v>196</v>
      </c>
      <c r="B20" t="s">
        <v>197</v>
      </c>
      <c r="D20">
        <v>68</v>
      </c>
      <c r="F20" s="2">
        <v>24400551.446550019</v>
      </c>
      <c r="G20" s="18">
        <f t="shared" ref="G20:R20" si="27">INDEX(Alloc,($D20),(G$1))*$F20</f>
        <v>15893960.725863589</v>
      </c>
      <c r="H20" s="18">
        <f t="shared" si="27"/>
        <v>2963071.9276610627</v>
      </c>
      <c r="I20" s="18">
        <f t="shared" si="27"/>
        <v>2373545.2411976922</v>
      </c>
      <c r="J20" s="18">
        <f t="shared" si="27"/>
        <v>1038833.3266165571</v>
      </c>
      <c r="K20" s="18">
        <f t="shared" si="27"/>
        <v>805167.71312551328</v>
      </c>
      <c r="L20" s="18">
        <f t="shared" si="27"/>
        <v>8579.9138677223455</v>
      </c>
      <c r="M20" s="18">
        <f t="shared" si="27"/>
        <v>213899.05038261862</v>
      </c>
      <c r="N20" s="18">
        <f t="shared" si="27"/>
        <v>359532.70753859729</v>
      </c>
      <c r="O20" s="18">
        <f t="shared" si="27"/>
        <v>153552.58245129808</v>
      </c>
      <c r="P20" s="18">
        <f t="shared" si="27"/>
        <v>50901.733373864714</v>
      </c>
      <c r="Q20" s="18">
        <f t="shared" si="27"/>
        <v>530858.42278197466</v>
      </c>
      <c r="R20" s="18">
        <f t="shared" si="27"/>
        <v>8648.1016895316498</v>
      </c>
      <c r="T20" s="21">
        <f t="shared" si="23"/>
        <v>0</v>
      </c>
    </row>
    <row r="21" spans="1:20">
      <c r="B21" s="1" t="s">
        <v>8</v>
      </c>
      <c r="F21" s="3">
        <f>SUM(F20)</f>
        <v>24400551.446550019</v>
      </c>
      <c r="G21" s="3">
        <f t="shared" ref="G21:R21" si="28">SUM(G20)</f>
        <v>15893960.725863589</v>
      </c>
      <c r="H21" s="3">
        <f t="shared" si="28"/>
        <v>2963071.9276610627</v>
      </c>
      <c r="I21" s="3">
        <f t="shared" si="28"/>
        <v>2373545.2411976922</v>
      </c>
      <c r="J21" s="3">
        <f t="shared" si="28"/>
        <v>1038833.3266165571</v>
      </c>
      <c r="K21" s="3">
        <f t="shared" si="28"/>
        <v>805167.71312551328</v>
      </c>
      <c r="L21" s="3">
        <f t="shared" ref="L21:M21" si="29">SUM(L20)</f>
        <v>8579.9138677223455</v>
      </c>
      <c r="M21" s="3">
        <f t="shared" si="29"/>
        <v>213899.05038261862</v>
      </c>
      <c r="N21" s="3">
        <f t="shared" si="28"/>
        <v>359532.70753859729</v>
      </c>
      <c r="O21" s="3">
        <f t="shared" si="28"/>
        <v>153552.58245129808</v>
      </c>
      <c r="P21" s="3">
        <f t="shared" si="28"/>
        <v>50901.733373864714</v>
      </c>
      <c r="Q21" s="3">
        <f t="shared" si="28"/>
        <v>530858.42278197466</v>
      </c>
      <c r="R21" s="3">
        <f t="shared" si="28"/>
        <v>8648.1016895316498</v>
      </c>
      <c r="T21" s="21">
        <f t="shared" si="23"/>
        <v>0</v>
      </c>
    </row>
    <row r="22" spans="1:20">
      <c r="T22" s="21">
        <f t="shared" si="23"/>
        <v>0</v>
      </c>
    </row>
    <row r="23" spans="1:20">
      <c r="B23" s="1" t="s">
        <v>198</v>
      </c>
      <c r="T23" s="21">
        <f t="shared" si="23"/>
        <v>0</v>
      </c>
    </row>
    <row r="24" spans="1:20">
      <c r="A24" t="s">
        <v>199</v>
      </c>
      <c r="B24" t="s">
        <v>200</v>
      </c>
      <c r="D24">
        <v>63</v>
      </c>
      <c r="F24" s="2">
        <v>11152893.808019754</v>
      </c>
      <c r="G24" s="18">
        <f t="shared" ref="G24:R24" si="30">INDEX(Alloc,($D24),(G$1))*$F24</f>
        <v>9729016.3688967321</v>
      </c>
      <c r="H24" s="18">
        <f t="shared" si="30"/>
        <v>1218336.4697528987</v>
      </c>
      <c r="I24" s="18">
        <f t="shared" si="30"/>
        <v>84448.557640484025</v>
      </c>
      <c r="J24" s="18">
        <f t="shared" si="30"/>
        <v>24106.806552242975</v>
      </c>
      <c r="K24" s="18">
        <f t="shared" si="30"/>
        <v>9737.6813026896543</v>
      </c>
      <c r="L24" s="18">
        <f t="shared" si="30"/>
        <v>8.9468923930759043</v>
      </c>
      <c r="M24" s="18">
        <f t="shared" si="30"/>
        <v>1906.5105491233162</v>
      </c>
      <c r="N24" s="18">
        <f t="shared" si="30"/>
        <v>13434.237478132838</v>
      </c>
      <c r="O24" s="18">
        <f t="shared" si="30"/>
        <v>7690.8789814487782</v>
      </c>
      <c r="P24" s="18">
        <f t="shared" si="30"/>
        <v>47523.024636234564</v>
      </c>
      <c r="Q24" s="18">
        <f t="shared" si="30"/>
        <v>16623.475841986932</v>
      </c>
      <c r="R24" s="18">
        <f t="shared" si="30"/>
        <v>60.849495384109368</v>
      </c>
      <c r="T24" s="21">
        <f t="shared" si="23"/>
        <v>0</v>
      </c>
    </row>
    <row r="25" spans="1:20">
      <c r="B25" s="1" t="s">
        <v>8</v>
      </c>
      <c r="F25" s="3">
        <f>SUM(F24)</f>
        <v>11152893.808019754</v>
      </c>
      <c r="G25" s="3">
        <f t="shared" ref="G25:R25" si="31">SUM(G24)</f>
        <v>9729016.3688967321</v>
      </c>
      <c r="H25" s="3">
        <f t="shared" si="31"/>
        <v>1218336.4697528987</v>
      </c>
      <c r="I25" s="3">
        <f t="shared" si="31"/>
        <v>84448.557640484025</v>
      </c>
      <c r="J25" s="3">
        <f t="shared" si="31"/>
        <v>24106.806552242975</v>
      </c>
      <c r="K25" s="3">
        <f t="shared" si="31"/>
        <v>9737.6813026896543</v>
      </c>
      <c r="L25" s="3">
        <f t="shared" ref="L25:M25" si="32">SUM(L24)</f>
        <v>8.9468923930759043</v>
      </c>
      <c r="M25" s="3">
        <f t="shared" si="32"/>
        <v>1906.5105491233162</v>
      </c>
      <c r="N25" s="3">
        <f t="shared" si="31"/>
        <v>13434.237478132838</v>
      </c>
      <c r="O25" s="3">
        <f t="shared" si="31"/>
        <v>7690.8789814487782</v>
      </c>
      <c r="P25" s="3">
        <f t="shared" si="31"/>
        <v>47523.024636234564</v>
      </c>
      <c r="Q25" s="3">
        <f t="shared" si="31"/>
        <v>16623.475841986932</v>
      </c>
      <c r="R25" s="3">
        <f t="shared" si="31"/>
        <v>60.849495384109368</v>
      </c>
      <c r="T25" s="21">
        <f t="shared" si="23"/>
        <v>0</v>
      </c>
    </row>
    <row r="26" spans="1:20">
      <c r="T26" s="21">
        <f t="shared" si="23"/>
        <v>0</v>
      </c>
    </row>
    <row r="27" spans="1:20">
      <c r="B27" s="1" t="s">
        <v>201</v>
      </c>
      <c r="T27" s="21">
        <f t="shared" si="23"/>
        <v>0</v>
      </c>
    </row>
    <row r="28" spans="1:20">
      <c r="A28" t="s">
        <v>202</v>
      </c>
      <c r="B28" t="s">
        <v>203</v>
      </c>
      <c r="D28">
        <v>1</v>
      </c>
      <c r="F28" s="2">
        <v>1422849.8356199341</v>
      </c>
      <c r="G28" s="18">
        <f t="shared" ref="G28:R28" si="33">INDEX(Alloc,($D28),(G$1))*$F28</f>
        <v>1251373.8698154727</v>
      </c>
      <c r="H28" s="18">
        <f t="shared" si="33"/>
        <v>150469.58576968664</v>
      </c>
      <c r="I28" s="18">
        <f t="shared" si="33"/>
        <v>9718.4175886797057</v>
      </c>
      <c r="J28" s="18">
        <f t="shared" si="33"/>
        <v>992.76902363350985</v>
      </c>
      <c r="K28" s="18">
        <f t="shared" si="33"/>
        <v>606.12504656287547</v>
      </c>
      <c r="L28" s="18">
        <f t="shared" si="33"/>
        <v>1.2760527296060538</v>
      </c>
      <c r="M28" s="18">
        <f t="shared" si="33"/>
        <v>201.6163312777565</v>
      </c>
      <c r="N28" s="18">
        <f t="shared" si="33"/>
        <v>201.6163312777565</v>
      </c>
      <c r="O28" s="18">
        <f t="shared" si="33"/>
        <v>31.901318240151344</v>
      </c>
      <c r="P28" s="18">
        <f t="shared" si="33"/>
        <v>20.41684367369686</v>
      </c>
      <c r="Q28" s="18">
        <f t="shared" si="33"/>
        <v>9222.0330768629501</v>
      </c>
      <c r="R28" s="18">
        <f t="shared" si="33"/>
        <v>10.20842183684843</v>
      </c>
      <c r="T28" s="21">
        <f t="shared" si="23"/>
        <v>0</v>
      </c>
    </row>
    <row r="29" spans="1:20">
      <c r="B29" s="1" t="s">
        <v>8</v>
      </c>
      <c r="F29" s="3">
        <f>SUM(F28)</f>
        <v>1422849.8356199341</v>
      </c>
      <c r="G29" s="3">
        <f t="shared" ref="G29:R29" si="34">SUM(G28)</f>
        <v>1251373.8698154727</v>
      </c>
      <c r="H29" s="3">
        <f t="shared" si="34"/>
        <v>150469.58576968664</v>
      </c>
      <c r="I29" s="3">
        <f t="shared" si="34"/>
        <v>9718.4175886797057</v>
      </c>
      <c r="J29" s="3">
        <f t="shared" si="34"/>
        <v>992.76902363350985</v>
      </c>
      <c r="K29" s="3">
        <f t="shared" si="34"/>
        <v>606.12504656287547</v>
      </c>
      <c r="L29" s="3">
        <f t="shared" ref="L29:M29" si="35">SUM(L28)</f>
        <v>1.2760527296060538</v>
      </c>
      <c r="M29" s="3">
        <f t="shared" si="35"/>
        <v>201.6163312777565</v>
      </c>
      <c r="N29" s="3">
        <f t="shared" si="34"/>
        <v>201.6163312777565</v>
      </c>
      <c r="O29" s="3">
        <f t="shared" si="34"/>
        <v>31.901318240151344</v>
      </c>
      <c r="P29" s="3">
        <f t="shared" si="34"/>
        <v>20.41684367369686</v>
      </c>
      <c r="Q29" s="3">
        <f t="shared" si="34"/>
        <v>9222.0330768629501</v>
      </c>
      <c r="R29" s="3">
        <f t="shared" si="34"/>
        <v>10.20842183684843</v>
      </c>
      <c r="T29" s="21">
        <f t="shared" si="23"/>
        <v>0</v>
      </c>
    </row>
    <row r="30" spans="1:20">
      <c r="T30" s="21">
        <f t="shared" si="23"/>
        <v>0</v>
      </c>
    </row>
    <row r="31" spans="1:20">
      <c r="B31" s="1" t="s">
        <v>204</v>
      </c>
      <c r="F31" s="3">
        <f>SUM(F13,F17,F21,F25,F29)</f>
        <v>71391654.277390912</v>
      </c>
      <c r="G31" s="3">
        <f t="shared" ref="G31:R31" si="36">SUM(G13,G17,G21,G25,G29)</f>
        <v>44675217.041751638</v>
      </c>
      <c r="H31" s="3">
        <f t="shared" si="36"/>
        <v>8778484.647049224</v>
      </c>
      <c r="I31" s="3">
        <f t="shared" si="36"/>
        <v>6973018.2915567672</v>
      </c>
      <c r="J31" s="3">
        <f t="shared" si="36"/>
        <v>3971951.7190828244</v>
      </c>
      <c r="K31" s="3">
        <f t="shared" si="36"/>
        <v>2726782.4291452672</v>
      </c>
      <c r="L31" s="3">
        <f t="shared" ref="L31:M31" si="37">SUM(L13,L17,L21,L25,L29)</f>
        <v>14288.764828927011</v>
      </c>
      <c r="M31" s="3">
        <f t="shared" si="37"/>
        <v>370848.61708674853</v>
      </c>
      <c r="N31" s="3">
        <f t="shared" si="36"/>
        <v>1371907.2888740257</v>
      </c>
      <c r="O31" s="3">
        <f t="shared" si="36"/>
        <v>1049524.4635128628</v>
      </c>
      <c r="P31" s="3">
        <f t="shared" si="36"/>
        <v>760514.89995342726</v>
      </c>
      <c r="Q31" s="3">
        <f t="shared" si="36"/>
        <v>679069.7723679737</v>
      </c>
      <c r="R31" s="3">
        <f t="shared" si="36"/>
        <v>20046.342181223288</v>
      </c>
      <c r="T31" s="21">
        <f t="shared" si="23"/>
        <v>0</v>
      </c>
    </row>
    <row r="32" spans="1:20">
      <c r="T32" s="21">
        <f t="shared" si="23"/>
        <v>0</v>
      </c>
    </row>
    <row r="33" spans="1:20">
      <c r="T33" s="21">
        <f t="shared" si="23"/>
        <v>0</v>
      </c>
    </row>
    <row r="34" spans="1:20">
      <c r="B34" s="1" t="s">
        <v>205</v>
      </c>
      <c r="T34" s="21">
        <f t="shared" si="23"/>
        <v>0</v>
      </c>
    </row>
    <row r="35" spans="1:20">
      <c r="A35" t="s">
        <v>206</v>
      </c>
      <c r="B35" t="s">
        <v>207</v>
      </c>
      <c r="D35">
        <v>75</v>
      </c>
      <c r="F35" s="2">
        <v>27978916.317603432</v>
      </c>
      <c r="G35" s="18">
        <f t="shared" ref="G35:R35" si="38">INDEX(Alloc,($D35),(G$1))*$F35</f>
        <v>15977400.875631014</v>
      </c>
      <c r="H35" s="18">
        <f t="shared" si="38"/>
        <v>3528430.9653165923</v>
      </c>
      <c r="I35" s="18">
        <f t="shared" si="38"/>
        <v>3286225.6044037538</v>
      </c>
      <c r="J35" s="18">
        <f t="shared" si="38"/>
        <v>1894576.3872234067</v>
      </c>
      <c r="K35" s="18">
        <f t="shared" si="38"/>
        <v>1301423.717411146</v>
      </c>
      <c r="L35" s="18">
        <f t="shared" si="38"/>
        <v>6718.9735903775572</v>
      </c>
      <c r="M35" s="18">
        <f t="shared" si="38"/>
        <v>173731.22335708651</v>
      </c>
      <c r="N35" s="18">
        <f t="shared" si="38"/>
        <v>651943.34944608505</v>
      </c>
      <c r="O35" s="18">
        <f t="shared" si="38"/>
        <v>503468.63835840247</v>
      </c>
      <c r="P35" s="18">
        <f t="shared" si="38"/>
        <v>341996.06310717098</v>
      </c>
      <c r="Q35" s="18">
        <f t="shared" si="38"/>
        <v>303506.95781083434</v>
      </c>
      <c r="R35" s="18">
        <f t="shared" si="38"/>
        <v>9493.5619475569274</v>
      </c>
      <c r="T35" s="21">
        <f t="shared" si="23"/>
        <v>0</v>
      </c>
    </row>
    <row r="36" spans="1:20">
      <c r="A36" t="s">
        <v>208</v>
      </c>
      <c r="B36" t="s">
        <v>209</v>
      </c>
      <c r="D36" t="s">
        <v>485</v>
      </c>
      <c r="F36" s="2">
        <v>213614.34113897898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18">
        <v>0</v>
      </c>
      <c r="N36" s="18">
        <v>0</v>
      </c>
      <c r="O36" s="18">
        <v>0</v>
      </c>
      <c r="P36" s="18">
        <v>0</v>
      </c>
      <c r="Q36" s="18">
        <v>213614</v>
      </c>
      <c r="R36" s="18">
        <v>0</v>
      </c>
      <c r="T36" s="21">
        <f t="shared" si="23"/>
        <v>-0.34113897898350842</v>
      </c>
    </row>
    <row r="37" spans="1:20">
      <c r="B37" s="1" t="s">
        <v>8</v>
      </c>
      <c r="F37" s="3">
        <f>SUM(F35:F36)</f>
        <v>28192530.658742409</v>
      </c>
      <c r="G37" s="3">
        <f t="shared" ref="G37:R37" si="39">SUM(G35:G36)</f>
        <v>15977400.875631014</v>
      </c>
      <c r="H37" s="3">
        <f t="shared" si="39"/>
        <v>3528430.9653165923</v>
      </c>
      <c r="I37" s="3">
        <f t="shared" si="39"/>
        <v>3286225.6044037538</v>
      </c>
      <c r="J37" s="3">
        <f t="shared" si="39"/>
        <v>1894576.3872234067</v>
      </c>
      <c r="K37" s="3">
        <f t="shared" si="39"/>
        <v>1301423.717411146</v>
      </c>
      <c r="L37" s="3">
        <f t="shared" ref="L37:M37" si="40">SUM(L35:L36)</f>
        <v>6718.9735903775572</v>
      </c>
      <c r="M37" s="3">
        <f t="shared" si="40"/>
        <v>173731.22335708651</v>
      </c>
      <c r="N37" s="3">
        <f t="shared" si="39"/>
        <v>651943.34944608505</v>
      </c>
      <c r="O37" s="3">
        <f t="shared" si="39"/>
        <v>503468.63835840247</v>
      </c>
      <c r="P37" s="3">
        <f t="shared" si="39"/>
        <v>341996.06310717098</v>
      </c>
      <c r="Q37" s="3">
        <f t="shared" si="39"/>
        <v>517120.95781083434</v>
      </c>
      <c r="R37" s="3">
        <f t="shared" si="39"/>
        <v>9493.5619475569274</v>
      </c>
      <c r="T37" s="21">
        <f t="shared" si="23"/>
        <v>-0.34113898500800133</v>
      </c>
    </row>
    <row r="38" spans="1:20"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T38" s="21">
        <f t="shared" si="23"/>
        <v>0</v>
      </c>
    </row>
    <row r="39" spans="1:20">
      <c r="B39" s="1" t="s">
        <v>210</v>
      </c>
      <c r="F39" s="3">
        <f>SUM(F37)</f>
        <v>28192530.658742409</v>
      </c>
      <c r="G39" s="3">
        <f t="shared" ref="G39:R39" si="41">SUM(G37)</f>
        <v>15977400.875631014</v>
      </c>
      <c r="H39" s="3">
        <f t="shared" si="41"/>
        <v>3528430.9653165923</v>
      </c>
      <c r="I39" s="3">
        <f t="shared" si="41"/>
        <v>3286225.6044037538</v>
      </c>
      <c r="J39" s="3">
        <f t="shared" si="41"/>
        <v>1894576.3872234067</v>
      </c>
      <c r="K39" s="3">
        <f t="shared" si="41"/>
        <v>1301423.717411146</v>
      </c>
      <c r="L39" s="3">
        <f t="shared" ref="L39:M39" si="42">SUM(L37)</f>
        <v>6718.9735903775572</v>
      </c>
      <c r="M39" s="3">
        <f t="shared" si="42"/>
        <v>173731.22335708651</v>
      </c>
      <c r="N39" s="3">
        <f t="shared" si="41"/>
        <v>651943.34944608505</v>
      </c>
      <c r="O39" s="3">
        <f t="shared" si="41"/>
        <v>503468.63835840247</v>
      </c>
      <c r="P39" s="3">
        <f t="shared" si="41"/>
        <v>341996.06310717098</v>
      </c>
      <c r="Q39" s="3">
        <f t="shared" si="41"/>
        <v>517120.95781083434</v>
      </c>
      <c r="R39" s="3">
        <f t="shared" si="41"/>
        <v>9493.5619475569274</v>
      </c>
      <c r="T39" s="21">
        <f t="shared" si="23"/>
        <v>-0.34113898500800133</v>
      </c>
    </row>
    <row r="40" spans="1:20"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T40" s="21">
        <f t="shared" si="23"/>
        <v>0</v>
      </c>
    </row>
    <row r="41" spans="1:20"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T41" s="21">
        <f t="shared" si="23"/>
        <v>0</v>
      </c>
    </row>
    <row r="42" spans="1:20">
      <c r="B42" s="1" t="s">
        <v>211</v>
      </c>
      <c r="F42" s="3">
        <f>SUM(F31,F39)</f>
        <v>99584184.936133325</v>
      </c>
      <c r="G42" s="3">
        <f t="shared" ref="G42:R42" si="43">SUM(G31,G39)</f>
        <v>60652617.91738265</v>
      </c>
      <c r="H42" s="3">
        <f t="shared" si="43"/>
        <v>12306915.612365816</v>
      </c>
      <c r="I42" s="3">
        <f t="shared" si="43"/>
        <v>10259243.895960521</v>
      </c>
      <c r="J42" s="3">
        <f t="shared" si="43"/>
        <v>5866528.1063062306</v>
      </c>
      <c r="K42" s="3">
        <f t="shared" si="43"/>
        <v>4028206.1465564133</v>
      </c>
      <c r="L42" s="3">
        <f t="shared" ref="L42:M42" si="44">SUM(L31,L39)</f>
        <v>21007.738419304569</v>
      </c>
      <c r="M42" s="3">
        <f t="shared" si="44"/>
        <v>544579.84044383501</v>
      </c>
      <c r="N42" s="3">
        <f t="shared" si="43"/>
        <v>2023850.6383201107</v>
      </c>
      <c r="O42" s="3">
        <f t="shared" si="43"/>
        <v>1552993.1018712653</v>
      </c>
      <c r="P42" s="3">
        <f t="shared" si="43"/>
        <v>1102510.9630605984</v>
      </c>
      <c r="Q42" s="3">
        <f t="shared" si="43"/>
        <v>1196190.7301788081</v>
      </c>
      <c r="R42" s="3">
        <f t="shared" si="43"/>
        <v>29539.904128780217</v>
      </c>
      <c r="T42" s="21">
        <f t="shared" si="23"/>
        <v>-0.34113900363445282</v>
      </c>
    </row>
    <row r="43" spans="1:20">
      <c r="T43" s="21">
        <f t="shared" si="23"/>
        <v>0</v>
      </c>
    </row>
    <row r="44" spans="1:20">
      <c r="T44" s="21">
        <f t="shared" si="23"/>
        <v>0</v>
      </c>
    </row>
    <row r="45" spans="1:20">
      <c r="T45" s="21">
        <f t="shared" si="23"/>
        <v>0</v>
      </c>
    </row>
    <row r="46" spans="1:20">
      <c r="T46" s="21">
        <f t="shared" si="23"/>
        <v>0</v>
      </c>
    </row>
    <row r="47" spans="1:20">
      <c r="T47" s="21">
        <f t="shared" si="23"/>
        <v>0</v>
      </c>
    </row>
    <row r="48" spans="1:20">
      <c r="T48" s="21">
        <f t="shared" si="23"/>
        <v>0</v>
      </c>
    </row>
    <row r="49" spans="20:20">
      <c r="T49" s="21">
        <f t="shared" si="23"/>
        <v>0</v>
      </c>
    </row>
    <row r="50" spans="20:20">
      <c r="T50" s="21">
        <f t="shared" si="23"/>
        <v>0</v>
      </c>
    </row>
    <row r="51" spans="20:20">
      <c r="T51" s="21">
        <f t="shared" si="23"/>
        <v>0</v>
      </c>
    </row>
    <row r="52" spans="20:20">
      <c r="T52" s="21">
        <f t="shared" si="23"/>
        <v>0</v>
      </c>
    </row>
    <row r="53" spans="20:20">
      <c r="T53" s="21">
        <f t="shared" si="23"/>
        <v>0</v>
      </c>
    </row>
    <row r="54" spans="20:20">
      <c r="T54" s="21">
        <f t="shared" si="23"/>
        <v>0</v>
      </c>
    </row>
    <row r="55" spans="20:20">
      <c r="T55" s="21">
        <f t="shared" si="23"/>
        <v>0</v>
      </c>
    </row>
    <row r="56" spans="20:20">
      <c r="T56" s="21">
        <f t="shared" si="23"/>
        <v>0</v>
      </c>
    </row>
    <row r="57" spans="20:20">
      <c r="T57" s="21">
        <f t="shared" si="23"/>
        <v>0</v>
      </c>
    </row>
    <row r="58" spans="20:20">
      <c r="T58" s="21">
        <f t="shared" si="23"/>
        <v>0</v>
      </c>
    </row>
    <row r="59" spans="20:20">
      <c r="T59" s="21">
        <f t="shared" si="23"/>
        <v>0</v>
      </c>
    </row>
    <row r="60" spans="20:20">
      <c r="T60" s="21">
        <f t="shared" si="23"/>
        <v>0</v>
      </c>
    </row>
    <row r="61" spans="20:20">
      <c r="T61" s="21">
        <f t="shared" si="23"/>
        <v>0</v>
      </c>
    </row>
    <row r="62" spans="20:20">
      <c r="T62" s="21">
        <f t="shared" si="23"/>
        <v>0</v>
      </c>
    </row>
    <row r="63" spans="20:20">
      <c r="T63" s="21">
        <f t="shared" si="23"/>
        <v>0</v>
      </c>
    </row>
    <row r="64" spans="20:20">
      <c r="T64" s="21">
        <f t="shared" si="23"/>
        <v>0</v>
      </c>
    </row>
    <row r="65" spans="20:20">
      <c r="T65" s="21">
        <f t="shared" si="23"/>
        <v>0</v>
      </c>
    </row>
    <row r="66" spans="20:20">
      <c r="T66" s="21">
        <f t="shared" si="23"/>
        <v>0</v>
      </c>
    </row>
    <row r="67" spans="20:20">
      <c r="T67" s="21">
        <f t="shared" si="23"/>
        <v>0</v>
      </c>
    </row>
    <row r="68" spans="20:20">
      <c r="T68" s="21">
        <f t="shared" si="23"/>
        <v>0</v>
      </c>
    </row>
    <row r="69" spans="20:20">
      <c r="T69" s="21">
        <f t="shared" si="23"/>
        <v>0</v>
      </c>
    </row>
    <row r="70" spans="20:20">
      <c r="T70" s="21">
        <f t="shared" si="23"/>
        <v>0</v>
      </c>
    </row>
    <row r="71" spans="20:20">
      <c r="T71" s="21">
        <f t="shared" si="23"/>
        <v>0</v>
      </c>
    </row>
    <row r="72" spans="20:20">
      <c r="T72" s="21">
        <f t="shared" si="23"/>
        <v>0</v>
      </c>
    </row>
    <row r="73" spans="20:20">
      <c r="T73" s="21">
        <f t="shared" si="23"/>
        <v>0</v>
      </c>
    </row>
    <row r="74" spans="20:20">
      <c r="T74" s="21">
        <f t="shared" si="23"/>
        <v>0</v>
      </c>
    </row>
    <row r="75" spans="20:20">
      <c r="T75" s="21">
        <f t="shared" si="23"/>
        <v>0</v>
      </c>
    </row>
    <row r="76" spans="20:20">
      <c r="T76" s="21">
        <f t="shared" si="23"/>
        <v>0</v>
      </c>
    </row>
    <row r="77" spans="20:20">
      <c r="T77" s="21">
        <f t="shared" ref="T77:T98" si="45">SUM(G77:R77)-F77</f>
        <v>0</v>
      </c>
    </row>
    <row r="78" spans="20:20">
      <c r="T78" s="21">
        <f t="shared" si="45"/>
        <v>0</v>
      </c>
    </row>
    <row r="79" spans="20:20">
      <c r="T79" s="21">
        <f t="shared" si="45"/>
        <v>0</v>
      </c>
    </row>
    <row r="80" spans="20:20">
      <c r="T80" s="21">
        <f t="shared" si="45"/>
        <v>0</v>
      </c>
    </row>
    <row r="81" spans="20:20">
      <c r="T81" s="21">
        <f t="shared" si="45"/>
        <v>0</v>
      </c>
    </row>
    <row r="82" spans="20:20">
      <c r="T82" s="21">
        <f t="shared" si="45"/>
        <v>0</v>
      </c>
    </row>
    <row r="83" spans="20:20">
      <c r="T83" s="21">
        <f t="shared" si="45"/>
        <v>0</v>
      </c>
    </row>
    <row r="84" spans="20:20">
      <c r="T84" s="21">
        <f t="shared" si="45"/>
        <v>0</v>
      </c>
    </row>
    <row r="85" spans="20:20">
      <c r="T85" s="21">
        <f t="shared" si="45"/>
        <v>0</v>
      </c>
    </row>
    <row r="86" spans="20:20">
      <c r="T86" s="21">
        <f t="shared" si="45"/>
        <v>0</v>
      </c>
    </row>
    <row r="87" spans="20:20">
      <c r="T87" s="21">
        <f t="shared" si="45"/>
        <v>0</v>
      </c>
    </row>
    <row r="88" spans="20:20">
      <c r="T88" s="21">
        <f t="shared" si="45"/>
        <v>0</v>
      </c>
    </row>
    <row r="89" spans="20:20">
      <c r="T89" s="21">
        <f t="shared" si="45"/>
        <v>0</v>
      </c>
    </row>
    <row r="90" spans="20:20">
      <c r="T90" s="21">
        <f t="shared" si="45"/>
        <v>0</v>
      </c>
    </row>
    <row r="91" spans="20:20">
      <c r="T91" s="21">
        <f t="shared" si="45"/>
        <v>0</v>
      </c>
    </row>
    <row r="92" spans="20:20">
      <c r="T92" s="21">
        <f t="shared" si="45"/>
        <v>0</v>
      </c>
    </row>
    <row r="93" spans="20:20">
      <c r="T93" s="21">
        <f t="shared" si="45"/>
        <v>0</v>
      </c>
    </row>
    <row r="94" spans="20:20">
      <c r="T94" s="21">
        <f t="shared" si="45"/>
        <v>0</v>
      </c>
    </row>
    <row r="95" spans="20:20">
      <c r="T95" s="21">
        <f t="shared" si="45"/>
        <v>0</v>
      </c>
    </row>
    <row r="96" spans="20:20">
      <c r="T96" s="21">
        <f t="shared" si="45"/>
        <v>0</v>
      </c>
    </row>
    <row r="97" spans="20:20">
      <c r="T97" s="21">
        <f t="shared" si="45"/>
        <v>0</v>
      </c>
    </row>
    <row r="98" spans="20:20">
      <c r="T98" s="21">
        <f t="shared" si="45"/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51"/>
  <sheetViews>
    <sheetView workbookViewId="0">
      <pane xSplit="5" ySplit="8" topLeftCell="S9" activePane="bottomRight" state="frozen"/>
      <selection pane="topRight" activeCell="F1" sqref="F1"/>
      <selection pane="bottomLeft" activeCell="A9" sqref="A9"/>
      <selection pane="bottomRight" activeCell="U59" sqref="U59"/>
    </sheetView>
  </sheetViews>
  <sheetFormatPr defaultRowHeight="15"/>
  <cols>
    <col min="2" max="2" width="46.28515625" bestFit="1" customWidth="1"/>
    <col min="3" max="3" width="16" bestFit="1" customWidth="1"/>
    <col min="4" max="5" width="16" customWidth="1"/>
    <col min="6" max="6" width="17.5703125" style="2" customWidth="1"/>
    <col min="7" max="7" width="14.42578125" bestFit="1" customWidth="1"/>
    <col min="8" max="11" width="12.7109375" bestFit="1" customWidth="1"/>
    <col min="12" max="13" width="12.7109375" customWidth="1"/>
    <col min="14" max="14" width="11.7109375" bestFit="1" customWidth="1"/>
    <col min="15" max="15" width="11.7109375" customWidth="1"/>
    <col min="16" max="16" width="14.28515625" bestFit="1" customWidth="1"/>
    <col min="17" max="17" width="11.7109375" bestFit="1" customWidth="1"/>
    <col min="18" max="18" width="12.5703125" bestFit="1" customWidth="1"/>
    <col min="20" max="20" width="15" bestFit="1" customWidth="1"/>
  </cols>
  <sheetData>
    <row r="1" spans="1:30">
      <c r="F1" s="2">
        <v>4</v>
      </c>
      <c r="G1" s="31">
        <f>F1+1</f>
        <v>5</v>
      </c>
      <c r="H1" s="31">
        <f t="shared" ref="H1:K1" si="0">G1+1</f>
        <v>6</v>
      </c>
      <c r="I1" s="31">
        <f t="shared" si="0"/>
        <v>7</v>
      </c>
      <c r="J1" s="31">
        <f t="shared" si="0"/>
        <v>8</v>
      </c>
      <c r="K1" s="31">
        <f t="shared" si="0"/>
        <v>9</v>
      </c>
      <c r="L1" s="31">
        <f t="shared" ref="L1" si="1">K1+1</f>
        <v>10</v>
      </c>
      <c r="M1" s="31">
        <f t="shared" ref="M1" si="2">L1+1</f>
        <v>11</v>
      </c>
      <c r="N1" s="31">
        <f t="shared" ref="N1" si="3">M1+1</f>
        <v>12</v>
      </c>
      <c r="O1" s="31">
        <f t="shared" ref="O1" si="4">N1+1</f>
        <v>13</v>
      </c>
      <c r="P1" s="31">
        <f t="shared" ref="P1" si="5">O1+1</f>
        <v>14</v>
      </c>
      <c r="Q1" s="31">
        <f t="shared" ref="Q1" si="6">P1+1</f>
        <v>15</v>
      </c>
      <c r="R1" s="31">
        <f t="shared" ref="R1" si="7">Q1+1</f>
        <v>16</v>
      </c>
      <c r="S1" s="31">
        <f t="shared" ref="S1" si="8">R1+1</f>
        <v>17</v>
      </c>
      <c r="T1" s="31">
        <f t="shared" ref="T1" si="9">S1+1</f>
        <v>18</v>
      </c>
      <c r="U1" s="31">
        <f t="shared" ref="U1" si="10">T1+1</f>
        <v>19</v>
      </c>
      <c r="V1" s="31">
        <f t="shared" ref="V1" si="11">U1+1</f>
        <v>20</v>
      </c>
      <c r="W1" s="31">
        <f t="shared" ref="W1" si="12">V1+1</f>
        <v>21</v>
      </c>
      <c r="X1" s="31">
        <f t="shared" ref="X1" si="13">W1+1</f>
        <v>22</v>
      </c>
      <c r="Y1" s="31">
        <f t="shared" ref="Y1" si="14">X1+1</f>
        <v>23</v>
      </c>
      <c r="Z1" s="31">
        <f t="shared" ref="Z1" si="15">Y1+1</f>
        <v>24</v>
      </c>
      <c r="AA1" s="31">
        <f t="shared" ref="AA1" si="16">Z1+1</f>
        <v>25</v>
      </c>
      <c r="AB1" s="31">
        <f t="shared" ref="AB1" si="17">AA1+1</f>
        <v>26</v>
      </c>
      <c r="AC1" s="31">
        <f t="shared" ref="AC1" si="18">AB1+1</f>
        <v>27</v>
      </c>
      <c r="AD1" s="31">
        <f t="shared" ref="AD1" si="19">AC1+1</f>
        <v>28</v>
      </c>
    </row>
    <row r="3" spans="1:30">
      <c r="B3" s="37"/>
    </row>
    <row r="7" spans="1:30" ht="51.75">
      <c r="C7" t="s">
        <v>435</v>
      </c>
      <c r="D7" t="s">
        <v>432</v>
      </c>
      <c r="G7" s="4" t="s">
        <v>293</v>
      </c>
      <c r="H7" s="4" t="s">
        <v>294</v>
      </c>
      <c r="I7" s="4" t="s">
        <v>295</v>
      </c>
      <c r="J7" s="4" t="s">
        <v>296</v>
      </c>
      <c r="K7" s="4" t="s">
        <v>534</v>
      </c>
      <c r="L7" s="4">
        <v>35</v>
      </c>
      <c r="M7" s="4">
        <v>43</v>
      </c>
      <c r="N7" s="4" t="s">
        <v>297</v>
      </c>
      <c r="O7" s="4" t="s">
        <v>298</v>
      </c>
      <c r="P7" s="4" t="s">
        <v>301</v>
      </c>
      <c r="Q7" s="4" t="s">
        <v>299</v>
      </c>
      <c r="R7" s="4" t="s">
        <v>300</v>
      </c>
      <c r="T7" s="4" t="s">
        <v>486</v>
      </c>
    </row>
    <row r="8" spans="1:30">
      <c r="B8" s="1" t="s">
        <v>0</v>
      </c>
      <c r="C8" s="1" t="s">
        <v>292</v>
      </c>
      <c r="D8" s="1" t="s">
        <v>433</v>
      </c>
      <c r="E8" s="1"/>
      <c r="F8" s="3" t="s">
        <v>1</v>
      </c>
    </row>
    <row r="9" spans="1:30">
      <c r="A9" s="1" t="s">
        <v>489</v>
      </c>
    </row>
    <row r="10" spans="1:30">
      <c r="A10">
        <v>447</v>
      </c>
      <c r="B10" t="s">
        <v>252</v>
      </c>
      <c r="D10" t="s">
        <v>485</v>
      </c>
      <c r="F10" s="2">
        <v>1955673806.0898824</v>
      </c>
      <c r="G10" s="18">
        <v>1066627454</v>
      </c>
      <c r="H10" s="18">
        <v>266944271</v>
      </c>
      <c r="I10" s="18">
        <v>252922820</v>
      </c>
      <c r="J10" s="18">
        <v>151834735</v>
      </c>
      <c r="K10" s="18">
        <v>101394675</v>
      </c>
      <c r="L10" s="18">
        <v>248214</v>
      </c>
      <c r="M10" s="18">
        <v>10337826</v>
      </c>
      <c r="N10" s="18">
        <v>47836622</v>
      </c>
      <c r="O10" s="18">
        <v>40360092</v>
      </c>
      <c r="P10" s="18">
        <v>0</v>
      </c>
      <c r="Q10" s="18">
        <v>17167097</v>
      </c>
      <c r="R10" s="18">
        <v>0</v>
      </c>
      <c r="T10" s="31">
        <f>SUM(G10:R10)-F10</f>
        <v>-8.9882373809814453E-2</v>
      </c>
    </row>
    <row r="11" spans="1:30">
      <c r="A11">
        <v>447.01</v>
      </c>
      <c r="B11" t="s">
        <v>253</v>
      </c>
      <c r="D11" t="s">
        <v>485</v>
      </c>
      <c r="F11" s="2">
        <v>7513279.0699999984</v>
      </c>
      <c r="G11" s="93">
        <v>0</v>
      </c>
      <c r="H11" s="93">
        <v>0</v>
      </c>
      <c r="I11" s="93">
        <v>0</v>
      </c>
      <c r="J11" s="93">
        <v>0</v>
      </c>
      <c r="K11" s="93">
        <v>0</v>
      </c>
      <c r="L11" s="93">
        <v>0</v>
      </c>
      <c r="M11" s="93">
        <v>0</v>
      </c>
      <c r="N11" s="93">
        <v>0</v>
      </c>
      <c r="O11" s="93">
        <v>0</v>
      </c>
      <c r="P11" s="93">
        <v>7513279</v>
      </c>
      <c r="Q11" s="93">
        <v>0</v>
      </c>
      <c r="R11" s="93">
        <v>0</v>
      </c>
      <c r="T11" s="31">
        <f t="shared" ref="T11:T51" si="20">SUM(G11:R11)-F11</f>
        <v>-6.9999998435378075E-2</v>
      </c>
    </row>
    <row r="12" spans="1:30">
      <c r="A12">
        <v>447.02</v>
      </c>
      <c r="B12" t="s">
        <v>254</v>
      </c>
      <c r="D12" t="s">
        <v>485</v>
      </c>
      <c r="F12" s="2">
        <v>316389.10000000003</v>
      </c>
      <c r="G12" s="93">
        <v>0</v>
      </c>
      <c r="H12" s="93">
        <v>0</v>
      </c>
      <c r="I12" s="93">
        <v>0</v>
      </c>
      <c r="J12" s="93">
        <v>0</v>
      </c>
      <c r="K12" s="93">
        <v>0</v>
      </c>
      <c r="L12" s="93">
        <v>0</v>
      </c>
      <c r="M12" s="93">
        <v>0</v>
      </c>
      <c r="N12" s="93">
        <v>0</v>
      </c>
      <c r="O12" s="93">
        <v>0</v>
      </c>
      <c r="P12" s="93">
        <v>0</v>
      </c>
      <c r="Q12" s="93">
        <v>0</v>
      </c>
      <c r="R12" s="93">
        <v>316389</v>
      </c>
      <c r="T12" s="31">
        <f t="shared" si="20"/>
        <v>-0.1000000000349246</v>
      </c>
    </row>
    <row r="13" spans="1:30">
      <c r="B13" s="1" t="s">
        <v>255</v>
      </c>
      <c r="F13" s="3">
        <f>SUM(F10:F12)</f>
        <v>1963503474.2598822</v>
      </c>
      <c r="G13" s="3">
        <f t="shared" ref="G13:R13" si="21">SUM(G10:G12)</f>
        <v>1066627454</v>
      </c>
      <c r="H13" s="3">
        <f t="shared" si="21"/>
        <v>266944271</v>
      </c>
      <c r="I13" s="3">
        <f t="shared" si="21"/>
        <v>252922820</v>
      </c>
      <c r="J13" s="3">
        <f t="shared" si="21"/>
        <v>151834735</v>
      </c>
      <c r="K13" s="3">
        <f t="shared" si="21"/>
        <v>101394675</v>
      </c>
      <c r="L13" s="3">
        <f t="shared" ref="L13:M13" si="22">SUM(L10:L12)</f>
        <v>248214</v>
      </c>
      <c r="M13" s="3">
        <f t="shared" si="22"/>
        <v>10337826</v>
      </c>
      <c r="N13" s="3">
        <f t="shared" si="21"/>
        <v>47836622</v>
      </c>
      <c r="O13" s="3">
        <f t="shared" si="21"/>
        <v>40360092</v>
      </c>
      <c r="P13" s="3">
        <f t="shared" si="21"/>
        <v>7513279</v>
      </c>
      <c r="Q13" s="3">
        <f t="shared" si="21"/>
        <v>17167097</v>
      </c>
      <c r="R13" s="3">
        <f t="shared" si="21"/>
        <v>316389</v>
      </c>
      <c r="T13" s="31">
        <f t="shared" si="20"/>
        <v>-0.25988221168518066</v>
      </c>
    </row>
    <row r="14" spans="1:30">
      <c r="T14" s="31">
        <f t="shared" si="20"/>
        <v>0</v>
      </c>
    </row>
    <row r="15" spans="1:30">
      <c r="A15" s="1" t="s">
        <v>256</v>
      </c>
      <c r="T15" s="31">
        <f t="shared" si="20"/>
        <v>0</v>
      </c>
    </row>
    <row r="16" spans="1:30">
      <c r="A16">
        <v>447.07</v>
      </c>
      <c r="B16" t="s">
        <v>257</v>
      </c>
      <c r="D16">
        <v>73</v>
      </c>
      <c r="F16" s="2">
        <v>30144357.521026254</v>
      </c>
      <c r="G16" s="18">
        <f t="shared" ref="G16:R16" si="23">INDEX(Alloc,($D16),(G$1))*$F16</f>
        <v>15894471.12290212</v>
      </c>
      <c r="H16" s="18">
        <f t="shared" si="23"/>
        <v>3971513.0669483244</v>
      </c>
      <c r="I16" s="18">
        <f t="shared" si="23"/>
        <v>4024317.3493816028</v>
      </c>
      <c r="J16" s="18">
        <f t="shared" si="23"/>
        <v>2597894.0881877672</v>
      </c>
      <c r="K16" s="18">
        <f t="shared" si="23"/>
        <v>1707374.8138331736</v>
      </c>
      <c r="L16" s="18">
        <f t="shared" si="23"/>
        <v>5095.6950068912765</v>
      </c>
      <c r="M16" s="18">
        <f t="shared" si="23"/>
        <v>138459.77950924318</v>
      </c>
      <c r="N16" s="18">
        <f t="shared" si="23"/>
        <v>892201.51525310497</v>
      </c>
      <c r="O16" s="18">
        <f t="shared" si="23"/>
        <v>793628.66300959629</v>
      </c>
      <c r="P16" s="18">
        <f t="shared" si="23"/>
        <v>0</v>
      </c>
      <c r="Q16" s="18">
        <f t="shared" si="23"/>
        <v>109287.3569614528</v>
      </c>
      <c r="R16" s="18">
        <f t="shared" si="23"/>
        <v>10114.070032977534</v>
      </c>
      <c r="T16" s="31">
        <f t="shared" si="20"/>
        <v>0</v>
      </c>
    </row>
    <row r="17" spans="1:20">
      <c r="B17" s="1" t="s">
        <v>258</v>
      </c>
      <c r="F17" s="3">
        <f>SUM(F16)</f>
        <v>30144357.521026254</v>
      </c>
      <c r="G17" s="3">
        <f t="shared" ref="G17:R17" si="24">SUM(G16)</f>
        <v>15894471.12290212</v>
      </c>
      <c r="H17" s="3">
        <f t="shared" si="24"/>
        <v>3971513.0669483244</v>
      </c>
      <c r="I17" s="3">
        <f t="shared" si="24"/>
        <v>4024317.3493816028</v>
      </c>
      <c r="J17" s="3">
        <f t="shared" si="24"/>
        <v>2597894.0881877672</v>
      </c>
      <c r="K17" s="3">
        <f t="shared" si="24"/>
        <v>1707374.8138331736</v>
      </c>
      <c r="L17" s="3">
        <f t="shared" ref="L17:M17" si="25">SUM(L16)</f>
        <v>5095.6950068912765</v>
      </c>
      <c r="M17" s="3">
        <f t="shared" si="25"/>
        <v>138459.77950924318</v>
      </c>
      <c r="N17" s="3">
        <f t="shared" si="24"/>
        <v>892201.51525310497</v>
      </c>
      <c r="O17" s="3">
        <f t="shared" si="24"/>
        <v>793628.66300959629</v>
      </c>
      <c r="P17" s="3">
        <f t="shared" si="24"/>
        <v>0</v>
      </c>
      <c r="Q17" s="3">
        <f t="shared" si="24"/>
        <v>109287.3569614528</v>
      </c>
      <c r="R17" s="3">
        <f t="shared" si="24"/>
        <v>10114.070032977534</v>
      </c>
      <c r="T17" s="31">
        <f t="shared" si="20"/>
        <v>0</v>
      </c>
    </row>
    <row r="18" spans="1:20">
      <c r="T18" s="31">
        <f t="shared" si="20"/>
        <v>0</v>
      </c>
    </row>
    <row r="19" spans="1:20">
      <c r="A19" s="1" t="s">
        <v>259</v>
      </c>
      <c r="T19" s="31">
        <f t="shared" si="20"/>
        <v>0</v>
      </c>
    </row>
    <row r="20" spans="1:20">
      <c r="A20">
        <v>450.01</v>
      </c>
      <c r="B20" t="s">
        <v>260</v>
      </c>
      <c r="D20">
        <v>13</v>
      </c>
      <c r="F20" s="2">
        <v>2608874.52</v>
      </c>
      <c r="G20" s="18">
        <f t="shared" ref="G20:R29" si="26">INDEX(Alloc,($D20),(G$1))*$F20</f>
        <v>2047675.3068927049</v>
      </c>
      <c r="H20" s="18">
        <f t="shared" si="26"/>
        <v>335064.20003906731</v>
      </c>
      <c r="I20" s="18">
        <f t="shared" si="26"/>
        <v>79672.441327700697</v>
      </c>
      <c r="J20" s="18">
        <f t="shared" si="26"/>
        <v>26688.29107848071</v>
      </c>
      <c r="K20" s="18">
        <f t="shared" si="26"/>
        <v>36620.054726216411</v>
      </c>
      <c r="L20" s="18">
        <f t="shared" si="26"/>
        <v>0</v>
      </c>
      <c r="M20" s="18">
        <f t="shared" si="26"/>
        <v>6765.256116237515</v>
      </c>
      <c r="N20" s="18">
        <f t="shared" si="26"/>
        <v>-435.19903667714732</v>
      </c>
      <c r="O20" s="18">
        <f t="shared" si="26"/>
        <v>9077.3185376803431</v>
      </c>
      <c r="P20" s="18">
        <f t="shared" si="26"/>
        <v>-15.421808378526077</v>
      </c>
      <c r="Q20" s="18">
        <f t="shared" si="26"/>
        <v>67707.425802515136</v>
      </c>
      <c r="R20" s="18">
        <f t="shared" si="26"/>
        <v>54.84632445308354</v>
      </c>
      <c r="T20" s="31">
        <f t="shared" si="20"/>
        <v>0</v>
      </c>
    </row>
    <row r="21" spans="1:20">
      <c r="A21">
        <v>450.02</v>
      </c>
      <c r="B21" t="s">
        <v>261</v>
      </c>
      <c r="D21">
        <v>14</v>
      </c>
      <c r="F21" s="2">
        <v>286000</v>
      </c>
      <c r="G21" s="18">
        <f t="shared" si="26"/>
        <v>276325.28294074303</v>
      </c>
      <c r="H21" s="18">
        <f t="shared" si="26"/>
        <v>9561.8159855902049</v>
      </c>
      <c r="I21" s="18">
        <f t="shared" si="26"/>
        <v>38.095337913470843</v>
      </c>
      <c r="J21" s="18">
        <f t="shared" si="26"/>
        <v>0</v>
      </c>
      <c r="K21" s="18">
        <f t="shared" si="26"/>
        <v>0</v>
      </c>
      <c r="L21" s="18">
        <f t="shared" si="26"/>
        <v>0</v>
      </c>
      <c r="M21" s="18">
        <f t="shared" si="26"/>
        <v>0</v>
      </c>
      <c r="N21" s="18">
        <f t="shared" si="26"/>
        <v>0</v>
      </c>
      <c r="O21" s="18">
        <f t="shared" si="26"/>
        <v>0</v>
      </c>
      <c r="P21" s="18">
        <f t="shared" si="26"/>
        <v>0</v>
      </c>
      <c r="Q21" s="18">
        <f t="shared" si="26"/>
        <v>74.805735753394188</v>
      </c>
      <c r="R21" s="18">
        <f t="shared" si="26"/>
        <v>0</v>
      </c>
      <c r="T21" s="31">
        <f t="shared" si="20"/>
        <v>0</v>
      </c>
    </row>
    <row r="22" spans="1:20">
      <c r="A22">
        <v>451.01</v>
      </c>
      <c r="B22" t="s">
        <v>262</v>
      </c>
      <c r="D22">
        <v>2</v>
      </c>
      <c r="F22" s="2">
        <v>1090430.1599999999</v>
      </c>
      <c r="G22" s="18">
        <f t="shared" si="26"/>
        <v>966005.68099789321</v>
      </c>
      <c r="H22" s="18">
        <f t="shared" si="26"/>
        <v>116155.9132542467</v>
      </c>
      <c r="I22" s="18">
        <f t="shared" si="26"/>
        <v>7502.1916530499411</v>
      </c>
      <c r="J22" s="18">
        <f t="shared" si="26"/>
        <v>766.3740948099861</v>
      </c>
      <c r="K22" s="18">
        <f t="shared" si="26"/>
        <v>0</v>
      </c>
      <c r="L22" s="18">
        <f t="shared" si="26"/>
        <v>0</v>
      </c>
      <c r="M22" s="18">
        <f t="shared" si="26"/>
        <v>0</v>
      </c>
      <c r="N22" s="18">
        <f t="shared" si="26"/>
        <v>0</v>
      </c>
      <c r="O22" s="18">
        <f t="shared" si="26"/>
        <v>0</v>
      </c>
      <c r="P22" s="18">
        <f t="shared" si="26"/>
        <v>0</v>
      </c>
      <c r="Q22" s="18">
        <f t="shared" si="26"/>
        <v>0</v>
      </c>
      <c r="R22" s="18">
        <f t="shared" si="26"/>
        <v>0</v>
      </c>
      <c r="T22" s="31">
        <f t="shared" si="20"/>
        <v>0</v>
      </c>
    </row>
    <row r="23" spans="1:20">
      <c r="A23">
        <v>451.02</v>
      </c>
      <c r="B23" t="s">
        <v>263</v>
      </c>
      <c r="D23">
        <v>15</v>
      </c>
      <c r="F23" s="2">
        <v>1292858</v>
      </c>
      <c r="G23" s="18">
        <f t="shared" si="26"/>
        <v>1261662.3279971117</v>
      </c>
      <c r="H23" s="18">
        <f t="shared" si="26"/>
        <v>30652.30090488357</v>
      </c>
      <c r="I23" s="18">
        <f t="shared" si="26"/>
        <v>543.37109800466135</v>
      </c>
      <c r="J23" s="18">
        <f t="shared" si="26"/>
        <v>0</v>
      </c>
      <c r="K23" s="18">
        <f t="shared" si="26"/>
        <v>0</v>
      </c>
      <c r="L23" s="18">
        <f t="shared" si="26"/>
        <v>0</v>
      </c>
      <c r="M23" s="18">
        <f t="shared" si="26"/>
        <v>0</v>
      </c>
      <c r="N23" s="18">
        <f t="shared" si="26"/>
        <v>0</v>
      </c>
      <c r="O23" s="18">
        <f t="shared" si="26"/>
        <v>0</v>
      </c>
      <c r="P23" s="18">
        <f t="shared" si="26"/>
        <v>0</v>
      </c>
      <c r="Q23" s="18">
        <f t="shared" si="26"/>
        <v>0</v>
      </c>
      <c r="R23" s="18">
        <f t="shared" si="26"/>
        <v>0</v>
      </c>
      <c r="T23" s="31">
        <f t="shared" si="20"/>
        <v>0</v>
      </c>
    </row>
    <row r="24" spans="1:20">
      <c r="A24">
        <v>451.03</v>
      </c>
      <c r="B24" t="s">
        <v>264</v>
      </c>
      <c r="D24">
        <v>2</v>
      </c>
      <c r="F24" s="2">
        <v>436938.03</v>
      </c>
      <c r="G24" s="18">
        <f t="shared" si="26"/>
        <v>387080.83718449972</v>
      </c>
      <c r="H24" s="18">
        <f t="shared" si="26"/>
        <v>46543.958312893192</v>
      </c>
      <c r="I24" s="18">
        <f t="shared" si="26"/>
        <v>3006.1465298851281</v>
      </c>
      <c r="J24" s="18">
        <f t="shared" si="26"/>
        <v>307.08797272198393</v>
      </c>
      <c r="K24" s="18">
        <f t="shared" si="26"/>
        <v>0</v>
      </c>
      <c r="L24" s="18">
        <f t="shared" si="26"/>
        <v>0</v>
      </c>
      <c r="M24" s="18">
        <f t="shared" si="26"/>
        <v>0</v>
      </c>
      <c r="N24" s="18">
        <f t="shared" si="26"/>
        <v>0</v>
      </c>
      <c r="O24" s="18">
        <f t="shared" si="26"/>
        <v>0</v>
      </c>
      <c r="P24" s="18">
        <f t="shared" si="26"/>
        <v>0</v>
      </c>
      <c r="Q24" s="18">
        <f t="shared" si="26"/>
        <v>0</v>
      </c>
      <c r="R24" s="18">
        <f t="shared" si="26"/>
        <v>0</v>
      </c>
      <c r="T24" s="31">
        <f t="shared" si="20"/>
        <v>0</v>
      </c>
    </row>
    <row r="25" spans="1:20">
      <c r="A25">
        <v>451.04</v>
      </c>
      <c r="B25" t="s">
        <v>265</v>
      </c>
      <c r="D25">
        <v>2</v>
      </c>
      <c r="F25" s="2">
        <v>1565700.7100000004</v>
      </c>
      <c r="G25" s="18">
        <f t="shared" si="26"/>
        <v>1387045.0727467365</v>
      </c>
      <c r="H25" s="18">
        <f t="shared" si="26"/>
        <v>166783.16734459411</v>
      </c>
      <c r="I25" s="18">
        <f t="shared" si="26"/>
        <v>10772.067050801648</v>
      </c>
      <c r="J25" s="18">
        <f t="shared" si="26"/>
        <v>1100.4028578681307</v>
      </c>
      <c r="K25" s="18">
        <f t="shared" si="26"/>
        <v>0</v>
      </c>
      <c r="L25" s="18">
        <f t="shared" si="26"/>
        <v>0</v>
      </c>
      <c r="M25" s="18">
        <f t="shared" si="26"/>
        <v>0</v>
      </c>
      <c r="N25" s="18">
        <f t="shared" si="26"/>
        <v>0</v>
      </c>
      <c r="O25" s="18">
        <f t="shared" si="26"/>
        <v>0</v>
      </c>
      <c r="P25" s="18">
        <f t="shared" si="26"/>
        <v>0</v>
      </c>
      <c r="Q25" s="18">
        <f t="shared" si="26"/>
        <v>0</v>
      </c>
      <c r="R25" s="18">
        <f t="shared" si="26"/>
        <v>0</v>
      </c>
      <c r="T25" s="31">
        <f t="shared" si="20"/>
        <v>0</v>
      </c>
    </row>
    <row r="26" spans="1:20">
      <c r="A26">
        <v>451.05</v>
      </c>
      <c r="B26" t="s">
        <v>266</v>
      </c>
      <c r="D26">
        <v>16</v>
      </c>
      <c r="F26" s="2">
        <v>1417204.84</v>
      </c>
      <c r="G26" s="18">
        <f t="shared" si="26"/>
        <v>1298002.4416559539</v>
      </c>
      <c r="H26" s="18">
        <f t="shared" si="26"/>
        <v>115777.96951064367</v>
      </c>
      <c r="I26" s="18">
        <f t="shared" si="26"/>
        <v>2826.3926059514879</v>
      </c>
      <c r="J26" s="18">
        <f t="shared" si="26"/>
        <v>368.17738177065144</v>
      </c>
      <c r="K26" s="18">
        <f t="shared" si="26"/>
        <v>80.645736474254718</v>
      </c>
      <c r="L26" s="18">
        <f t="shared" si="26"/>
        <v>0</v>
      </c>
      <c r="M26" s="18">
        <f t="shared" si="26"/>
        <v>6.0206851427453927</v>
      </c>
      <c r="N26" s="18">
        <f t="shared" si="26"/>
        <v>137.55092185568697</v>
      </c>
      <c r="O26" s="18">
        <f t="shared" si="26"/>
        <v>5.6415022074880019</v>
      </c>
      <c r="P26" s="18">
        <f t="shared" si="26"/>
        <v>0</v>
      </c>
      <c r="Q26" s="18">
        <f t="shared" si="26"/>
        <v>0</v>
      </c>
      <c r="R26" s="18">
        <f t="shared" si="26"/>
        <v>0</v>
      </c>
      <c r="T26" s="31">
        <f t="shared" si="20"/>
        <v>0</v>
      </c>
    </row>
    <row r="27" spans="1:20">
      <c r="A27">
        <v>451.06</v>
      </c>
      <c r="B27" t="s">
        <v>267</v>
      </c>
      <c r="D27">
        <v>17</v>
      </c>
      <c r="F27" s="2">
        <v>136832</v>
      </c>
      <c r="G27" s="18">
        <f t="shared" si="26"/>
        <v>-121626.58411338845</v>
      </c>
      <c r="H27" s="18">
        <f t="shared" si="26"/>
        <v>268219.74116447446</v>
      </c>
      <c r="I27" s="18">
        <f t="shared" si="26"/>
        <v>-7389.2349546242485</v>
      </c>
      <c r="J27" s="18">
        <f t="shared" si="26"/>
        <v>-2371.9220964617116</v>
      </c>
      <c r="K27" s="18">
        <f t="shared" si="26"/>
        <v>0</v>
      </c>
      <c r="L27" s="18">
        <f t="shared" si="26"/>
        <v>0</v>
      </c>
      <c r="M27" s="18">
        <f t="shared" si="26"/>
        <v>0</v>
      </c>
      <c r="N27" s="18">
        <f t="shared" si="26"/>
        <v>0</v>
      </c>
      <c r="O27" s="18">
        <f t="shared" si="26"/>
        <v>0</v>
      </c>
      <c r="P27" s="18">
        <f t="shared" si="26"/>
        <v>0</v>
      </c>
      <c r="Q27" s="18">
        <f t="shared" si="26"/>
        <v>0</v>
      </c>
      <c r="R27" s="18">
        <f t="shared" si="26"/>
        <v>0</v>
      </c>
      <c r="T27" s="31">
        <f t="shared" si="20"/>
        <v>0</v>
      </c>
    </row>
    <row r="28" spans="1:20">
      <c r="A28">
        <v>451.07</v>
      </c>
      <c r="B28" t="s">
        <v>268</v>
      </c>
      <c r="D28">
        <v>10</v>
      </c>
      <c r="F28" s="2">
        <v>6931078.9399999995</v>
      </c>
      <c r="G28" s="18">
        <f t="shared" si="26"/>
        <v>2681846.3059743936</v>
      </c>
      <c r="H28" s="18">
        <f t="shared" si="26"/>
        <v>3966304.7349182637</v>
      </c>
      <c r="I28" s="18">
        <f t="shared" si="26"/>
        <v>256525.3312519851</v>
      </c>
      <c r="J28" s="18">
        <f t="shared" si="26"/>
        <v>26402.567855357061</v>
      </c>
      <c r="K28" s="18">
        <f t="shared" si="26"/>
        <v>0</v>
      </c>
      <c r="L28" s="18">
        <f t="shared" si="26"/>
        <v>0</v>
      </c>
      <c r="M28" s="18">
        <f t="shared" si="26"/>
        <v>0</v>
      </c>
      <c r="N28" s="18">
        <f t="shared" si="26"/>
        <v>0</v>
      </c>
      <c r="O28" s="18">
        <f t="shared" si="26"/>
        <v>0</v>
      </c>
      <c r="P28" s="18">
        <f t="shared" si="26"/>
        <v>0</v>
      </c>
      <c r="Q28" s="18">
        <f t="shared" si="26"/>
        <v>0</v>
      </c>
      <c r="R28" s="18">
        <f t="shared" si="26"/>
        <v>0</v>
      </c>
      <c r="T28" s="31">
        <f t="shared" si="20"/>
        <v>0</v>
      </c>
    </row>
    <row r="29" spans="1:20">
      <c r="A29">
        <v>451.08</v>
      </c>
      <c r="B29" t="s">
        <v>269</v>
      </c>
      <c r="D29">
        <v>2</v>
      </c>
      <c r="F29" s="2">
        <v>105921.51999999999</v>
      </c>
      <c r="G29" s="18">
        <f t="shared" si="26"/>
        <v>93835.253107757002</v>
      </c>
      <c r="H29" s="18">
        <f t="shared" si="26"/>
        <v>11283.080145983817</v>
      </c>
      <c r="I29" s="18">
        <f t="shared" si="26"/>
        <v>728.74318078506042</v>
      </c>
      <c r="J29" s="18">
        <f t="shared" si="26"/>
        <v>74.443565474104119</v>
      </c>
      <c r="K29" s="18">
        <f t="shared" si="26"/>
        <v>0</v>
      </c>
      <c r="L29" s="18">
        <f t="shared" si="26"/>
        <v>0</v>
      </c>
      <c r="M29" s="18">
        <f t="shared" si="26"/>
        <v>0</v>
      </c>
      <c r="N29" s="18">
        <f t="shared" si="26"/>
        <v>0</v>
      </c>
      <c r="O29" s="18">
        <f t="shared" si="26"/>
        <v>0</v>
      </c>
      <c r="P29" s="18">
        <f t="shared" si="26"/>
        <v>0</v>
      </c>
      <c r="Q29" s="18">
        <f t="shared" si="26"/>
        <v>0</v>
      </c>
      <c r="R29" s="18">
        <f t="shared" si="26"/>
        <v>0</v>
      </c>
      <c r="T29" s="31">
        <f t="shared" si="20"/>
        <v>0</v>
      </c>
    </row>
    <row r="30" spans="1:20">
      <c r="A30">
        <v>454.01</v>
      </c>
      <c r="B30" t="s">
        <v>270</v>
      </c>
      <c r="D30">
        <v>73</v>
      </c>
      <c r="F30" s="2">
        <v>59939.319999999992</v>
      </c>
      <c r="G30" s="18">
        <f t="shared" ref="G30:R41" si="27">INDEX(Alloc,($D30),(G$1))*$F30</f>
        <v>31604.713757852049</v>
      </c>
      <c r="H30" s="18">
        <f t="shared" si="27"/>
        <v>7896.9934070730424</v>
      </c>
      <c r="I30" s="18">
        <f t="shared" si="27"/>
        <v>8001.9899318764319</v>
      </c>
      <c r="J30" s="18">
        <f t="shared" si="27"/>
        <v>5165.6766932046885</v>
      </c>
      <c r="K30" s="18">
        <f t="shared" si="27"/>
        <v>3394.9599109851229</v>
      </c>
      <c r="L30" s="18">
        <f t="shared" si="27"/>
        <v>10.132327200120736</v>
      </c>
      <c r="M30" s="18">
        <f t="shared" si="27"/>
        <v>275.31470940606818</v>
      </c>
      <c r="N30" s="18">
        <f t="shared" si="27"/>
        <v>1774.0617656202778</v>
      </c>
      <c r="O30" s="18">
        <f t="shared" si="27"/>
        <v>1578.0585922298621</v>
      </c>
      <c r="P30" s="18">
        <f t="shared" si="27"/>
        <v>0</v>
      </c>
      <c r="Q30" s="18">
        <f t="shared" si="27"/>
        <v>217.30799391884776</v>
      </c>
      <c r="R30" s="18">
        <f t="shared" si="27"/>
        <v>20.110910633480703</v>
      </c>
      <c r="T30" s="31">
        <f t="shared" si="20"/>
        <v>0</v>
      </c>
    </row>
    <row r="31" spans="1:20">
      <c r="A31">
        <v>454.02</v>
      </c>
      <c r="B31" t="s">
        <v>271</v>
      </c>
      <c r="D31">
        <v>57</v>
      </c>
      <c r="F31" s="2">
        <v>7437200.2199999997</v>
      </c>
      <c r="G31" s="18">
        <f t="shared" si="27"/>
        <v>5040801.433724816</v>
      </c>
      <c r="H31" s="18">
        <f t="shared" si="27"/>
        <v>966561.36754418886</v>
      </c>
      <c r="I31" s="18">
        <f t="shared" si="27"/>
        <v>746677.10376085958</v>
      </c>
      <c r="J31" s="18">
        <f t="shared" si="27"/>
        <v>311130.37792768492</v>
      </c>
      <c r="K31" s="18">
        <f t="shared" si="27"/>
        <v>265033.67348788126</v>
      </c>
      <c r="L31" s="18">
        <f t="shared" si="27"/>
        <v>5937.3748760653343</v>
      </c>
      <c r="M31" s="18">
        <f t="shared" si="27"/>
        <v>74127.677786855886</v>
      </c>
      <c r="N31" s="18">
        <f t="shared" si="27"/>
        <v>16809.329350417</v>
      </c>
      <c r="O31" s="18">
        <f t="shared" si="27"/>
        <v>0</v>
      </c>
      <c r="P31" s="18">
        <f t="shared" si="27"/>
        <v>0</v>
      </c>
      <c r="Q31" s="18">
        <f t="shared" si="27"/>
        <v>4855.8178948725281</v>
      </c>
      <c r="R31" s="18">
        <f t="shared" si="27"/>
        <v>5266.0636463594547</v>
      </c>
      <c r="T31" s="31">
        <f t="shared" si="20"/>
        <v>0</v>
      </c>
    </row>
    <row r="32" spans="1:20">
      <c r="A32">
        <v>454.03</v>
      </c>
      <c r="B32" t="s">
        <v>272</v>
      </c>
      <c r="D32">
        <v>57</v>
      </c>
      <c r="F32" s="2">
        <v>4753198.22</v>
      </c>
      <c r="G32" s="18">
        <f t="shared" si="27"/>
        <v>3221632.8313605953</v>
      </c>
      <c r="H32" s="18">
        <f t="shared" si="27"/>
        <v>617740.2296333235</v>
      </c>
      <c r="I32" s="18">
        <f t="shared" si="27"/>
        <v>477209.72617715446</v>
      </c>
      <c r="J32" s="18">
        <f t="shared" si="27"/>
        <v>198846.92018602119</v>
      </c>
      <c r="K32" s="18">
        <f t="shared" si="27"/>
        <v>169385.998466861</v>
      </c>
      <c r="L32" s="18">
        <f t="shared" si="27"/>
        <v>3794.6429916588245</v>
      </c>
      <c r="M32" s="18">
        <f t="shared" si="27"/>
        <v>47375.831722494215</v>
      </c>
      <c r="N32" s="18">
        <f t="shared" si="27"/>
        <v>10743.031246212144</v>
      </c>
      <c r="O32" s="18">
        <f t="shared" si="27"/>
        <v>0</v>
      </c>
      <c r="P32" s="18">
        <f t="shared" si="27"/>
        <v>0</v>
      </c>
      <c r="Q32" s="18">
        <f t="shared" si="27"/>
        <v>3103.4077733290133</v>
      </c>
      <c r="R32" s="18">
        <f t="shared" si="27"/>
        <v>3365.6004423506661</v>
      </c>
      <c r="T32" s="31">
        <f t="shared" si="20"/>
        <v>0</v>
      </c>
    </row>
    <row r="33" spans="1:20">
      <c r="A33">
        <v>454.04</v>
      </c>
      <c r="B33" t="s">
        <v>273</v>
      </c>
      <c r="D33">
        <v>75</v>
      </c>
      <c r="F33" s="2">
        <v>1379005.1</v>
      </c>
      <c r="G33" s="18">
        <f t="shared" si="27"/>
        <v>787482.86896219896</v>
      </c>
      <c r="H33" s="18">
        <f t="shared" si="27"/>
        <v>173906.81758135668</v>
      </c>
      <c r="I33" s="18">
        <f t="shared" si="27"/>
        <v>161969.17052759996</v>
      </c>
      <c r="J33" s="18">
        <f t="shared" si="27"/>
        <v>93378.545139608206</v>
      </c>
      <c r="K33" s="18">
        <f t="shared" si="27"/>
        <v>64143.654571845618</v>
      </c>
      <c r="L33" s="18">
        <f t="shared" si="27"/>
        <v>331.16003288756434</v>
      </c>
      <c r="M33" s="18">
        <f t="shared" si="27"/>
        <v>8562.7420418684251</v>
      </c>
      <c r="N33" s="18">
        <f t="shared" si="27"/>
        <v>32132.524133237817</v>
      </c>
      <c r="O33" s="18">
        <f t="shared" si="27"/>
        <v>24814.607260162913</v>
      </c>
      <c r="P33" s="18">
        <f t="shared" si="27"/>
        <v>16856.060822769829</v>
      </c>
      <c r="Q33" s="18">
        <f t="shared" si="27"/>
        <v>14959.036938943022</v>
      </c>
      <c r="R33" s="18">
        <f t="shared" si="27"/>
        <v>467.91198752076332</v>
      </c>
      <c r="T33" s="31">
        <f t="shared" si="20"/>
        <v>0</v>
      </c>
    </row>
    <row r="34" spans="1:20">
      <c r="A34">
        <v>454.05</v>
      </c>
      <c r="B34" t="s">
        <v>274</v>
      </c>
      <c r="D34">
        <v>49</v>
      </c>
      <c r="F34" s="2">
        <v>4489158.0199999996</v>
      </c>
      <c r="G34" s="18">
        <f t="shared" si="27"/>
        <v>0</v>
      </c>
      <c r="H34" s="18">
        <f t="shared" si="27"/>
        <v>0</v>
      </c>
      <c r="I34" s="18">
        <f t="shared" si="27"/>
        <v>0</v>
      </c>
      <c r="J34" s="18">
        <f t="shared" si="27"/>
        <v>0</v>
      </c>
      <c r="K34" s="18">
        <f t="shared" si="27"/>
        <v>684688.49628504307</v>
      </c>
      <c r="L34" s="18">
        <f t="shared" si="27"/>
        <v>0</v>
      </c>
      <c r="M34" s="18">
        <f t="shared" si="27"/>
        <v>12880.541507813206</v>
      </c>
      <c r="N34" s="18">
        <f t="shared" si="27"/>
        <v>81344.443567511815</v>
      </c>
      <c r="O34" s="18">
        <f t="shared" si="27"/>
        <v>2858130.8650355893</v>
      </c>
      <c r="P34" s="18">
        <f t="shared" si="27"/>
        <v>848630.17637421389</v>
      </c>
      <c r="Q34" s="18">
        <f t="shared" si="27"/>
        <v>0</v>
      </c>
      <c r="R34" s="18">
        <f t="shared" si="27"/>
        <v>3483.4972298288499</v>
      </c>
      <c r="T34" s="31">
        <f t="shared" si="20"/>
        <v>0</v>
      </c>
    </row>
    <row r="35" spans="1:20">
      <c r="A35">
        <v>456.01</v>
      </c>
      <c r="B35" t="s">
        <v>275</v>
      </c>
      <c r="D35">
        <v>73</v>
      </c>
      <c r="F35" s="2">
        <v>20455657.079682089</v>
      </c>
      <c r="G35" s="18">
        <f t="shared" si="27"/>
        <v>10785827.846097225</v>
      </c>
      <c r="H35" s="18">
        <f t="shared" si="27"/>
        <v>2695028.7239761227</v>
      </c>
      <c r="I35" s="18">
        <f t="shared" si="27"/>
        <v>2730861.1776298587</v>
      </c>
      <c r="J35" s="18">
        <f t="shared" si="27"/>
        <v>1762904.7346666807</v>
      </c>
      <c r="K35" s="18">
        <f t="shared" si="27"/>
        <v>1158607.3338566355</v>
      </c>
      <c r="L35" s="18">
        <f t="shared" si="27"/>
        <v>3457.8872537226844</v>
      </c>
      <c r="M35" s="18">
        <f t="shared" si="27"/>
        <v>93957.410337702458</v>
      </c>
      <c r="N35" s="18">
        <f t="shared" si="27"/>
        <v>605438.95252238004</v>
      </c>
      <c r="O35" s="18">
        <f t="shared" si="27"/>
        <v>538548.40886249521</v>
      </c>
      <c r="P35" s="18">
        <f t="shared" si="27"/>
        <v>0</v>
      </c>
      <c r="Q35" s="18">
        <f t="shared" si="27"/>
        <v>74161.298531207751</v>
      </c>
      <c r="R35" s="18">
        <f t="shared" si="27"/>
        <v>6863.3059480590264</v>
      </c>
      <c r="T35" s="31">
        <f t="shared" si="20"/>
        <v>0</v>
      </c>
    </row>
    <row r="36" spans="1:20">
      <c r="A36">
        <v>456.02</v>
      </c>
      <c r="B36" t="s">
        <v>276</v>
      </c>
      <c r="D36">
        <v>71</v>
      </c>
      <c r="F36" s="2">
        <v>329248.65000000002</v>
      </c>
      <c r="G36" s="18">
        <f t="shared" si="27"/>
        <v>217511.92661122183</v>
      </c>
      <c r="H36" s="18">
        <f t="shared" si="27"/>
        <v>40737.791703686511</v>
      </c>
      <c r="I36" s="18">
        <f t="shared" si="27"/>
        <v>35498.15661058377</v>
      </c>
      <c r="J36" s="18">
        <f t="shared" si="27"/>
        <v>15105.924325856973</v>
      </c>
      <c r="K36" s="18">
        <f t="shared" si="27"/>
        <v>11051.316136066098</v>
      </c>
      <c r="L36" s="18">
        <f t="shared" si="27"/>
        <v>166.14008165933012</v>
      </c>
      <c r="M36" s="18">
        <f t="shared" si="27"/>
        <v>3539.2583677105708</v>
      </c>
      <c r="N36" s="18">
        <f t="shared" si="27"/>
        <v>4342.9644543350496</v>
      </c>
      <c r="O36" s="18">
        <f t="shared" si="27"/>
        <v>985.76213998042397</v>
      </c>
      <c r="P36" s="18">
        <f t="shared" si="27"/>
        <v>0</v>
      </c>
      <c r="Q36" s="18">
        <f t="shared" si="27"/>
        <v>176.16273390365455</v>
      </c>
      <c r="R36" s="18">
        <f t="shared" si="27"/>
        <v>133.24683499567294</v>
      </c>
      <c r="T36" s="31">
        <f t="shared" si="20"/>
        <v>0</v>
      </c>
    </row>
    <row r="37" spans="1:20">
      <c r="A37">
        <v>456.03</v>
      </c>
      <c r="B37" t="s">
        <v>277</v>
      </c>
      <c r="D37">
        <v>70</v>
      </c>
      <c r="F37" s="2">
        <v>1199230.6200000001</v>
      </c>
      <c r="G37" s="18">
        <f t="shared" si="27"/>
        <v>727300.23901379271</v>
      </c>
      <c r="H37" s="18">
        <f t="shared" si="27"/>
        <v>148410.17810200341</v>
      </c>
      <c r="I37" s="18">
        <f t="shared" si="27"/>
        <v>124740.13233353449</v>
      </c>
      <c r="J37" s="18">
        <f t="shared" si="27"/>
        <v>71350.054122315574</v>
      </c>
      <c r="K37" s="18">
        <f t="shared" si="27"/>
        <v>49001.039792008538</v>
      </c>
      <c r="L37" s="18">
        <f t="shared" si="27"/>
        <v>255.70202073009492</v>
      </c>
      <c r="M37" s="18">
        <f t="shared" si="27"/>
        <v>6626.4965198985501</v>
      </c>
      <c r="N37" s="18">
        <f t="shared" si="27"/>
        <v>24609.687859190642</v>
      </c>
      <c r="O37" s="18">
        <f t="shared" si="27"/>
        <v>18883.723066867715</v>
      </c>
      <c r="P37" s="18">
        <f t="shared" si="27"/>
        <v>13367.071235088863</v>
      </c>
      <c r="Q37" s="18">
        <f t="shared" si="27"/>
        <v>14326.884083745219</v>
      </c>
      <c r="R37" s="18">
        <f t="shared" si="27"/>
        <v>359.41185082435101</v>
      </c>
      <c r="T37" s="31">
        <f t="shared" si="20"/>
        <v>0</v>
      </c>
    </row>
    <row r="38" spans="1:20">
      <c r="A38">
        <v>456.04</v>
      </c>
      <c r="B38" t="s">
        <v>278</v>
      </c>
      <c r="D38">
        <v>57</v>
      </c>
      <c r="F38" s="2">
        <v>138393.73000000001</v>
      </c>
      <c r="G38" s="18">
        <f t="shared" si="27"/>
        <v>93800.797607479923</v>
      </c>
      <c r="H38" s="18">
        <f t="shared" si="27"/>
        <v>17986.07392182609</v>
      </c>
      <c r="I38" s="18">
        <f t="shared" si="27"/>
        <v>13894.399295204452</v>
      </c>
      <c r="J38" s="18">
        <f t="shared" si="27"/>
        <v>5789.6106389511715</v>
      </c>
      <c r="K38" s="18">
        <f t="shared" si="27"/>
        <v>4931.8288555622612</v>
      </c>
      <c r="L38" s="18">
        <f t="shared" si="27"/>
        <v>110.4845144947529</v>
      </c>
      <c r="M38" s="18">
        <f t="shared" si="27"/>
        <v>1379.3908354885102</v>
      </c>
      <c r="N38" s="18">
        <f t="shared" si="27"/>
        <v>312.79321771475526</v>
      </c>
      <c r="O38" s="18">
        <f t="shared" si="27"/>
        <v>0</v>
      </c>
      <c r="P38" s="18">
        <f t="shared" si="27"/>
        <v>0</v>
      </c>
      <c r="Q38" s="18">
        <f t="shared" si="27"/>
        <v>90.35856650261826</v>
      </c>
      <c r="R38" s="18">
        <f t="shared" si="27"/>
        <v>97.992546775496919</v>
      </c>
      <c r="T38" s="31">
        <f t="shared" si="20"/>
        <v>0</v>
      </c>
    </row>
    <row r="39" spans="1:20">
      <c r="A39">
        <v>456.05</v>
      </c>
      <c r="B39" t="s">
        <v>279</v>
      </c>
      <c r="D39">
        <v>73</v>
      </c>
      <c r="F39" s="2">
        <v>16861340.101014063</v>
      </c>
      <c r="G39" s="18">
        <f t="shared" si="27"/>
        <v>8890621.8399932086</v>
      </c>
      <c r="H39" s="18">
        <f t="shared" si="27"/>
        <v>2221478.1818032702</v>
      </c>
      <c r="I39" s="18">
        <f t="shared" si="27"/>
        <v>2251014.4213557793</v>
      </c>
      <c r="J39" s="18">
        <f t="shared" si="27"/>
        <v>1453140.135323623</v>
      </c>
      <c r="K39" s="18">
        <f t="shared" si="27"/>
        <v>955025.4105056345</v>
      </c>
      <c r="L39" s="18">
        <f t="shared" si="27"/>
        <v>2850.2928450971972</v>
      </c>
      <c r="M39" s="18">
        <f t="shared" si="27"/>
        <v>77447.908152904827</v>
      </c>
      <c r="N39" s="18">
        <f t="shared" si="27"/>
        <v>499055.69149481517</v>
      </c>
      <c r="O39" s="18">
        <f t="shared" si="27"/>
        <v>443918.66012018779</v>
      </c>
      <c r="P39" s="18">
        <f t="shared" si="27"/>
        <v>0</v>
      </c>
      <c r="Q39" s="18">
        <f t="shared" si="27"/>
        <v>61130.222901007022</v>
      </c>
      <c r="R39" s="18">
        <f t="shared" si="27"/>
        <v>5657.3365185360517</v>
      </c>
      <c r="T39" s="31">
        <f t="shared" si="20"/>
        <v>0</v>
      </c>
    </row>
    <row r="40" spans="1:20">
      <c r="A40">
        <v>456.06</v>
      </c>
      <c r="B40" t="s">
        <v>280</v>
      </c>
      <c r="F40" s="2">
        <v>0</v>
      </c>
      <c r="G40" s="18">
        <f t="shared" si="27"/>
        <v>0</v>
      </c>
      <c r="H40" s="18">
        <f t="shared" si="27"/>
        <v>0</v>
      </c>
      <c r="I40" s="18">
        <f t="shared" si="27"/>
        <v>0</v>
      </c>
      <c r="J40" s="18">
        <f t="shared" si="27"/>
        <v>0</v>
      </c>
      <c r="K40" s="18">
        <f t="shared" si="27"/>
        <v>0</v>
      </c>
      <c r="L40" s="18">
        <f t="shared" si="27"/>
        <v>0</v>
      </c>
      <c r="M40" s="18">
        <f t="shared" si="27"/>
        <v>0</v>
      </c>
      <c r="N40" s="18">
        <f t="shared" si="27"/>
        <v>0</v>
      </c>
      <c r="O40" s="18">
        <f t="shared" si="27"/>
        <v>0</v>
      </c>
      <c r="P40" s="18">
        <f t="shared" si="27"/>
        <v>0</v>
      </c>
      <c r="Q40" s="18">
        <f t="shared" si="27"/>
        <v>0</v>
      </c>
      <c r="R40" s="18">
        <f t="shared" si="27"/>
        <v>0</v>
      </c>
      <c r="T40" s="31">
        <f t="shared" si="20"/>
        <v>0</v>
      </c>
    </row>
    <row r="41" spans="1:20">
      <c r="A41">
        <v>456.07</v>
      </c>
      <c r="B41" t="s">
        <v>281</v>
      </c>
      <c r="D41">
        <v>73</v>
      </c>
      <c r="F41" s="2">
        <v>25700</v>
      </c>
      <c r="G41" s="18">
        <f t="shared" si="27"/>
        <v>13551.057028621575</v>
      </c>
      <c r="H41" s="18">
        <f t="shared" si="27"/>
        <v>3385.9698535415018</v>
      </c>
      <c r="I41" s="18">
        <f t="shared" si="27"/>
        <v>3430.9888942554621</v>
      </c>
      <c r="J41" s="18">
        <f t="shared" si="27"/>
        <v>2214.871490289855</v>
      </c>
      <c r="K41" s="18">
        <f t="shared" si="27"/>
        <v>1455.6466391730448</v>
      </c>
      <c r="L41" s="18">
        <f t="shared" si="27"/>
        <v>4.344407127793624</v>
      </c>
      <c r="M41" s="18">
        <f t="shared" si="27"/>
        <v>118.04585089947555</v>
      </c>
      <c r="N41" s="18">
        <f t="shared" si="27"/>
        <v>760.65906947961946</v>
      </c>
      <c r="O41" s="18">
        <f t="shared" si="27"/>
        <v>676.61938474289434</v>
      </c>
      <c r="P41" s="18">
        <f t="shared" si="27"/>
        <v>0</v>
      </c>
      <c r="Q41" s="18">
        <f t="shared" si="27"/>
        <v>93.174487860629526</v>
      </c>
      <c r="R41" s="18">
        <f t="shared" si="27"/>
        <v>8.6228940081478083</v>
      </c>
      <c r="T41" s="31">
        <f t="shared" si="20"/>
        <v>0</v>
      </c>
    </row>
    <row r="42" spans="1:20">
      <c r="A42">
        <v>456.08</v>
      </c>
      <c r="B42" t="s">
        <v>282</v>
      </c>
      <c r="F42" s="2">
        <v>42630.26</v>
      </c>
      <c r="G42" s="18">
        <f t="shared" ref="G42:M49" si="28">INDEX(Alloc,($D42),(G$1))*$F42</f>
        <v>0</v>
      </c>
      <c r="H42" s="18">
        <f t="shared" si="28"/>
        <v>0</v>
      </c>
      <c r="I42" s="18">
        <f t="shared" si="28"/>
        <v>0</v>
      </c>
      <c r="J42" s="18">
        <f t="shared" si="28"/>
        <v>0</v>
      </c>
      <c r="K42" s="18">
        <f t="shared" si="28"/>
        <v>0</v>
      </c>
      <c r="L42" s="18">
        <f t="shared" si="28"/>
        <v>0</v>
      </c>
      <c r="M42" s="18">
        <f t="shared" si="28"/>
        <v>0</v>
      </c>
      <c r="N42" s="18">
        <v>0</v>
      </c>
      <c r="O42" s="18">
        <v>0</v>
      </c>
      <c r="P42" s="18">
        <f t="shared" ref="P42:P49" si="29">INDEX(Alloc,($D42),(P$1))*$F42</f>
        <v>0</v>
      </c>
      <c r="Q42" s="18">
        <v>42630</v>
      </c>
      <c r="R42" s="18">
        <f t="shared" ref="R42:R49" si="30">INDEX(Alloc,($D42),(R$1))*$F42</f>
        <v>0</v>
      </c>
      <c r="T42" s="31">
        <f t="shared" si="20"/>
        <v>-0.26000000000203727</v>
      </c>
    </row>
    <row r="43" spans="1:20">
      <c r="A43">
        <v>456.09</v>
      </c>
      <c r="B43" t="s">
        <v>283</v>
      </c>
      <c r="F43" s="2">
        <v>-5.0000000046566129E-2</v>
      </c>
      <c r="G43" s="18">
        <f t="shared" si="28"/>
        <v>0</v>
      </c>
      <c r="H43" s="18">
        <f t="shared" si="28"/>
        <v>0</v>
      </c>
      <c r="I43" s="18">
        <f t="shared" si="28"/>
        <v>0</v>
      </c>
      <c r="J43" s="18">
        <f t="shared" si="28"/>
        <v>0</v>
      </c>
      <c r="K43" s="18">
        <f t="shared" si="28"/>
        <v>0</v>
      </c>
      <c r="L43" s="18">
        <f t="shared" si="28"/>
        <v>0</v>
      </c>
      <c r="M43" s="18">
        <f t="shared" si="28"/>
        <v>0</v>
      </c>
      <c r="N43" s="18">
        <f t="shared" ref="N43:O49" si="31">INDEX(Alloc,($D43),(N$1))*$F43</f>
        <v>-2.5316658582991043E-2</v>
      </c>
      <c r="O43" s="18">
        <f t="shared" si="31"/>
        <v>-1.1295235479184288E-2</v>
      </c>
      <c r="P43" s="18">
        <f t="shared" si="29"/>
        <v>-1.338810598439079E-2</v>
      </c>
      <c r="Q43" s="18">
        <f t="shared" ref="Q43:Q49" si="32">INDEX(Alloc,($D43),(Q$1))*$F43</f>
        <v>0</v>
      </c>
      <c r="R43" s="18">
        <f t="shared" si="30"/>
        <v>0</v>
      </c>
      <c r="T43" s="31">
        <f t="shared" si="20"/>
        <v>0</v>
      </c>
    </row>
    <row r="44" spans="1:20">
      <c r="A44">
        <v>456.1</v>
      </c>
      <c r="B44" t="s">
        <v>284</v>
      </c>
      <c r="D44">
        <v>73</v>
      </c>
      <c r="F44" s="2">
        <v>84644.75</v>
      </c>
      <c r="G44" s="18">
        <f t="shared" si="28"/>
        <v>44631.355425035646</v>
      </c>
      <c r="H44" s="18">
        <f t="shared" si="28"/>
        <v>11151.928862278484</v>
      </c>
      <c r="I44" s="18">
        <f t="shared" si="28"/>
        <v>11300.202225954476</v>
      </c>
      <c r="J44" s="18">
        <f t="shared" si="28"/>
        <v>7294.834380455728</v>
      </c>
      <c r="K44" s="18">
        <f t="shared" si="28"/>
        <v>4794.2741580211123</v>
      </c>
      <c r="L44" s="18">
        <f t="shared" si="28"/>
        <v>14.308609152930327</v>
      </c>
      <c r="M44" s="18">
        <f t="shared" si="28"/>
        <v>388.79227774020944</v>
      </c>
      <c r="N44" s="18">
        <f t="shared" si="31"/>
        <v>2505.2839210636193</v>
      </c>
      <c r="O44" s="18">
        <f t="shared" si="31"/>
        <v>2228.4933333352569</v>
      </c>
      <c r="P44" s="18">
        <f t="shared" si="29"/>
        <v>0</v>
      </c>
      <c r="Q44" s="18">
        <f t="shared" si="32"/>
        <v>306.8767016086</v>
      </c>
      <c r="R44" s="18">
        <f t="shared" si="30"/>
        <v>28.400105353936546</v>
      </c>
      <c r="T44" s="31">
        <f t="shared" si="20"/>
        <v>0</v>
      </c>
    </row>
    <row r="45" spans="1:20">
      <c r="A45">
        <v>456.11</v>
      </c>
      <c r="B45" t="s">
        <v>285</v>
      </c>
      <c r="F45" s="2">
        <v>5.0000000046566129E-2</v>
      </c>
      <c r="G45" s="18">
        <f t="shared" si="28"/>
        <v>0</v>
      </c>
      <c r="H45" s="18">
        <f t="shared" si="28"/>
        <v>0</v>
      </c>
      <c r="I45" s="18">
        <f t="shared" si="28"/>
        <v>0</v>
      </c>
      <c r="J45" s="18">
        <f t="shared" si="28"/>
        <v>0</v>
      </c>
      <c r="K45" s="18">
        <f t="shared" si="28"/>
        <v>0</v>
      </c>
      <c r="L45" s="18">
        <f t="shared" si="28"/>
        <v>0</v>
      </c>
      <c r="M45" s="18">
        <f t="shared" si="28"/>
        <v>0</v>
      </c>
      <c r="N45" s="18">
        <f t="shared" si="31"/>
        <v>5.0000000046566129E-2</v>
      </c>
      <c r="O45" s="18">
        <f t="shared" si="31"/>
        <v>0</v>
      </c>
      <c r="P45" s="18">
        <f t="shared" si="29"/>
        <v>0</v>
      </c>
      <c r="Q45" s="18">
        <f t="shared" si="32"/>
        <v>0</v>
      </c>
      <c r="R45" s="18">
        <f t="shared" si="30"/>
        <v>0</v>
      </c>
      <c r="T45" s="31">
        <f t="shared" si="20"/>
        <v>0</v>
      </c>
    </row>
    <row r="46" spans="1:20">
      <c r="A46">
        <v>456.12</v>
      </c>
      <c r="B46" t="s">
        <v>286</v>
      </c>
      <c r="D46">
        <v>73</v>
      </c>
      <c r="F46" s="2">
        <v>296729</v>
      </c>
      <c r="G46" s="18">
        <f t="shared" si="28"/>
        <v>156458.81716131719</v>
      </c>
      <c r="H46" s="18">
        <f t="shared" si="28"/>
        <v>39093.986329630985</v>
      </c>
      <c r="I46" s="18">
        <f t="shared" si="28"/>
        <v>39613.770568230706</v>
      </c>
      <c r="J46" s="18">
        <f t="shared" si="28"/>
        <v>25572.630445222505</v>
      </c>
      <c r="K46" s="18">
        <f t="shared" si="28"/>
        <v>16806.714848061416</v>
      </c>
      <c r="L46" s="18">
        <f t="shared" si="28"/>
        <v>50.159983759652697</v>
      </c>
      <c r="M46" s="18">
        <f t="shared" si="28"/>
        <v>1362.9426961692793</v>
      </c>
      <c r="N46" s="18">
        <f t="shared" si="31"/>
        <v>8782.4749037983656</v>
      </c>
      <c r="O46" s="18">
        <f t="shared" si="31"/>
        <v>7812.163167913397</v>
      </c>
      <c r="P46" s="18">
        <f t="shared" si="29"/>
        <v>0</v>
      </c>
      <c r="Q46" s="18">
        <f t="shared" si="32"/>
        <v>1075.7810353461766</v>
      </c>
      <c r="R46" s="18">
        <f t="shared" si="30"/>
        <v>99.558860550338167</v>
      </c>
      <c r="T46" s="31">
        <f t="shared" si="20"/>
        <v>0</v>
      </c>
    </row>
    <row r="47" spans="1:20">
      <c r="A47">
        <v>456.13</v>
      </c>
      <c r="B47" t="s">
        <v>287</v>
      </c>
      <c r="D47">
        <v>68</v>
      </c>
      <c r="F47" s="2">
        <v>262398.86</v>
      </c>
      <c r="G47" s="18">
        <f t="shared" si="28"/>
        <v>170920.61154794315</v>
      </c>
      <c r="H47" s="18">
        <f t="shared" si="28"/>
        <v>31864.308379235277</v>
      </c>
      <c r="I47" s="18">
        <f t="shared" si="28"/>
        <v>25524.651228190134</v>
      </c>
      <c r="J47" s="18">
        <f t="shared" si="28"/>
        <v>11171.414762133722</v>
      </c>
      <c r="K47" s="18">
        <f t="shared" si="28"/>
        <v>8658.6194781599406</v>
      </c>
      <c r="L47" s="18">
        <f t="shared" si="28"/>
        <v>92.266751541258813</v>
      </c>
      <c r="M47" s="18">
        <f t="shared" si="28"/>
        <v>2300.2294476183829</v>
      </c>
      <c r="N47" s="18">
        <f t="shared" si="31"/>
        <v>3866.3459224475905</v>
      </c>
      <c r="O47" s="18">
        <f t="shared" si="31"/>
        <v>1651.2750817758051</v>
      </c>
      <c r="P47" s="18">
        <f t="shared" si="29"/>
        <v>547.38749813027403</v>
      </c>
      <c r="Q47" s="18">
        <f t="shared" si="32"/>
        <v>5708.7498724986099</v>
      </c>
      <c r="R47" s="18">
        <f t="shared" si="30"/>
        <v>93.000030325873112</v>
      </c>
      <c r="T47" s="31">
        <f t="shared" si="20"/>
        <v>0</v>
      </c>
    </row>
    <row r="48" spans="1:20">
      <c r="A48">
        <v>456.14</v>
      </c>
      <c r="B48" t="s">
        <v>288</v>
      </c>
      <c r="D48">
        <v>68</v>
      </c>
      <c r="F48" s="2">
        <v>305.69000000227243</v>
      </c>
      <c r="G48" s="18">
        <f t="shared" si="28"/>
        <v>199.1194692861057</v>
      </c>
      <c r="H48" s="18">
        <f t="shared" si="28"/>
        <v>37.121351931638884</v>
      </c>
      <c r="I48" s="18">
        <f t="shared" si="28"/>
        <v>29.735764225513194</v>
      </c>
      <c r="J48" s="18">
        <f t="shared" si="28"/>
        <v>13.014499295698327</v>
      </c>
      <c r="K48" s="18">
        <f t="shared" si="28"/>
        <v>10.087137529097452</v>
      </c>
      <c r="L48" s="18">
        <f t="shared" si="28"/>
        <v>0.10748912277613203</v>
      </c>
      <c r="M48" s="18">
        <f t="shared" si="28"/>
        <v>2.6797263518892218</v>
      </c>
      <c r="N48" s="18">
        <f t="shared" si="31"/>
        <v>4.5042241610416678</v>
      </c>
      <c r="O48" s="18">
        <f t="shared" si="31"/>
        <v>1.9237060700332245</v>
      </c>
      <c r="P48" s="18">
        <f t="shared" si="29"/>
        <v>0.63769668932512658</v>
      </c>
      <c r="Q48" s="18">
        <f t="shared" si="32"/>
        <v>6.6505919596490353</v>
      </c>
      <c r="R48" s="18">
        <f t="shared" si="30"/>
        <v>0.10834337950449743</v>
      </c>
      <c r="T48" s="31">
        <f t="shared" si="20"/>
        <v>0</v>
      </c>
    </row>
    <row r="49" spans="1:20">
      <c r="A49">
        <v>456.15</v>
      </c>
      <c r="B49" t="s">
        <v>289</v>
      </c>
      <c r="F49" s="2">
        <v>0</v>
      </c>
      <c r="G49" s="18">
        <f t="shared" si="28"/>
        <v>0</v>
      </c>
      <c r="H49" s="18">
        <f t="shared" si="28"/>
        <v>0</v>
      </c>
      <c r="I49" s="18">
        <f t="shared" si="28"/>
        <v>0</v>
      </c>
      <c r="J49" s="18">
        <f t="shared" si="28"/>
        <v>0</v>
      </c>
      <c r="K49" s="18">
        <f t="shared" si="28"/>
        <v>0</v>
      </c>
      <c r="L49" s="18">
        <f t="shared" si="28"/>
        <v>0</v>
      </c>
      <c r="M49" s="18">
        <f t="shared" si="28"/>
        <v>0</v>
      </c>
      <c r="N49" s="18">
        <f t="shared" si="31"/>
        <v>0</v>
      </c>
      <c r="O49" s="18">
        <f t="shared" si="31"/>
        <v>0</v>
      </c>
      <c r="P49" s="18">
        <f t="shared" si="29"/>
        <v>0</v>
      </c>
      <c r="Q49" s="18">
        <f t="shared" si="32"/>
        <v>0</v>
      </c>
      <c r="R49" s="18">
        <f t="shared" si="30"/>
        <v>0</v>
      </c>
      <c r="T49" s="31">
        <f t="shared" si="20"/>
        <v>0</v>
      </c>
    </row>
    <row r="50" spans="1:20">
      <c r="B50" s="1" t="s">
        <v>290</v>
      </c>
      <c r="F50" s="3">
        <f>SUM(F20:F49)</f>
        <v>73686618.340696141</v>
      </c>
      <c r="G50" s="3">
        <f t="shared" ref="G50:R50" si="33">SUM(G20:G49)</f>
        <v>40460197.38314499</v>
      </c>
      <c r="H50" s="3">
        <f t="shared" si="33"/>
        <v>12041626.554030109</v>
      </c>
      <c r="I50" s="3">
        <f t="shared" si="33"/>
        <v>6983991.171384762</v>
      </c>
      <c r="J50" s="3">
        <f t="shared" si="33"/>
        <v>4016414.1673113639</v>
      </c>
      <c r="K50" s="3">
        <f t="shared" si="33"/>
        <v>3433689.7545921579</v>
      </c>
      <c r="L50" s="3">
        <f t="shared" ref="L50:M50" si="34">SUM(L20:L49)</f>
        <v>17075.004184220314</v>
      </c>
      <c r="M50" s="3">
        <f t="shared" si="34"/>
        <v>337116.53878230212</v>
      </c>
      <c r="N50" s="3">
        <f t="shared" si="33"/>
        <v>1292185.1242209049</v>
      </c>
      <c r="O50" s="3">
        <f t="shared" si="33"/>
        <v>3908313.5084960028</v>
      </c>
      <c r="P50" s="3">
        <f t="shared" si="33"/>
        <v>879385.89843040775</v>
      </c>
      <c r="Q50" s="3">
        <f t="shared" si="33"/>
        <v>290623.96164497186</v>
      </c>
      <c r="R50" s="3">
        <f t="shared" si="33"/>
        <v>25999.014473954703</v>
      </c>
      <c r="T50" s="31">
        <f t="shared" si="20"/>
        <v>-0.25999999046325684</v>
      </c>
    </row>
    <row r="51" spans="1:20">
      <c r="B51" s="1" t="s">
        <v>291</v>
      </c>
      <c r="F51" s="3">
        <f>SUM(F13,F17,F50)</f>
        <v>2067334450.1216047</v>
      </c>
      <c r="G51" s="3">
        <f t="shared" ref="G51:R51" si="35">SUM(G13,G17,G50)</f>
        <v>1122982122.5060472</v>
      </c>
      <c r="H51" s="3">
        <f t="shared" si="35"/>
        <v>282957410.62097842</v>
      </c>
      <c r="I51" s="3">
        <f t="shared" si="35"/>
        <v>263931128.52076635</v>
      </c>
      <c r="J51" s="3">
        <f t="shared" si="35"/>
        <v>158449043.25549912</v>
      </c>
      <c r="K51" s="3">
        <f t="shared" si="35"/>
        <v>106535739.56842533</v>
      </c>
      <c r="L51" s="3">
        <f t="shared" ref="L51:M51" si="36">SUM(L13,L17,L50)</f>
        <v>270384.69919111161</v>
      </c>
      <c r="M51" s="3">
        <f t="shared" si="36"/>
        <v>10813402.318291545</v>
      </c>
      <c r="N51" s="3">
        <f t="shared" si="35"/>
        <v>50021008.639474012</v>
      </c>
      <c r="O51" s="3">
        <f t="shared" si="35"/>
        <v>45062034.1715056</v>
      </c>
      <c r="P51" s="3">
        <f t="shared" si="35"/>
        <v>8392664.898430407</v>
      </c>
      <c r="Q51" s="3">
        <f t="shared" si="35"/>
        <v>17567008.318606425</v>
      </c>
      <c r="R51" s="3">
        <f t="shared" si="35"/>
        <v>352502.08450693224</v>
      </c>
      <c r="T51" s="31">
        <f t="shared" si="20"/>
        <v>-0.5198822021484375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X152"/>
  <sheetViews>
    <sheetView workbookViewId="0">
      <pane xSplit="3" ySplit="4" topLeftCell="D57" activePane="bottomRight" state="frozen"/>
      <selection pane="topRight" activeCell="D1" sqref="D1"/>
      <selection pane="bottomLeft" activeCell="A5" sqref="A5"/>
      <selection pane="bottomRight" activeCell="A62" sqref="A62"/>
    </sheetView>
  </sheetViews>
  <sheetFormatPr defaultRowHeight="15"/>
  <cols>
    <col min="1" max="1" width="9.140625" style="5"/>
    <col min="2" max="2" width="72" style="5" customWidth="1"/>
    <col min="3" max="4" width="16.7109375" style="5" customWidth="1"/>
    <col min="5" max="5" width="16.140625" style="5" bestFit="1" customWidth="1"/>
    <col min="6" max="9" width="16.5703125" style="5" bestFit="1" customWidth="1"/>
    <col min="10" max="12" width="16.5703125" style="5" customWidth="1"/>
    <col min="13" max="14" width="16.5703125" style="5" bestFit="1" customWidth="1"/>
    <col min="15" max="15" width="16.5703125" style="5" customWidth="1"/>
    <col min="16" max="16" width="16.5703125" style="5" bestFit="1" customWidth="1"/>
    <col min="17" max="17" width="15.28515625" style="5" bestFit="1" customWidth="1"/>
    <col min="18" max="18" width="13.28515625" style="5" customWidth="1"/>
    <col min="19" max="21" width="16.5703125" style="5" bestFit="1" customWidth="1"/>
    <col min="22" max="22" width="6.7109375" style="5" customWidth="1"/>
    <col min="23" max="24" width="16.5703125" style="5" bestFit="1" customWidth="1"/>
    <col min="25" max="255" width="9.140625" style="5"/>
    <col min="256" max="256" width="72" style="5" customWidth="1"/>
    <col min="257" max="257" width="16.7109375" style="5" customWidth="1"/>
    <col min="258" max="258" width="16.140625" style="5" bestFit="1" customWidth="1"/>
    <col min="259" max="262" width="16.5703125" style="5" bestFit="1" customWidth="1"/>
    <col min="263" max="263" width="16.5703125" style="5" customWidth="1"/>
    <col min="264" max="265" width="16.5703125" style="5" bestFit="1" customWidth="1"/>
    <col min="266" max="266" width="16.5703125" style="5" customWidth="1"/>
    <col min="267" max="267" width="16.5703125" style="5" bestFit="1" customWidth="1"/>
    <col min="268" max="268" width="15.28515625" style="5" bestFit="1" customWidth="1"/>
    <col min="269" max="269" width="12.28515625" style="5" bestFit="1" customWidth="1"/>
    <col min="270" max="270" width="13.28515625" style="5" customWidth="1"/>
    <col min="271" max="271" width="6.7109375" style="5" customWidth="1"/>
    <col min="272" max="274" width="16.5703125" style="5" bestFit="1" customWidth="1"/>
    <col min="275" max="277" width="6.7109375" style="5" customWidth="1"/>
    <col min="278" max="279" width="16.5703125" style="5" bestFit="1" customWidth="1"/>
    <col min="280" max="280" width="6.7109375" style="5" customWidth="1"/>
    <col min="281" max="511" width="9.140625" style="5"/>
    <col min="512" max="512" width="72" style="5" customWidth="1"/>
    <col min="513" max="513" width="16.7109375" style="5" customWidth="1"/>
    <col min="514" max="514" width="16.140625" style="5" bestFit="1" customWidth="1"/>
    <col min="515" max="518" width="16.5703125" style="5" bestFit="1" customWidth="1"/>
    <col min="519" max="519" width="16.5703125" style="5" customWidth="1"/>
    <col min="520" max="521" width="16.5703125" style="5" bestFit="1" customWidth="1"/>
    <col min="522" max="522" width="16.5703125" style="5" customWidth="1"/>
    <col min="523" max="523" width="16.5703125" style="5" bestFit="1" customWidth="1"/>
    <col min="524" max="524" width="15.28515625" style="5" bestFit="1" customWidth="1"/>
    <col min="525" max="525" width="12.28515625" style="5" bestFit="1" customWidth="1"/>
    <col min="526" max="526" width="13.28515625" style="5" customWidth="1"/>
    <col min="527" max="527" width="6.7109375" style="5" customWidth="1"/>
    <col min="528" max="530" width="16.5703125" style="5" bestFit="1" customWidth="1"/>
    <col min="531" max="533" width="6.7109375" style="5" customWidth="1"/>
    <col min="534" max="535" width="16.5703125" style="5" bestFit="1" customWidth="1"/>
    <col min="536" max="536" width="6.7109375" style="5" customWidth="1"/>
    <col min="537" max="767" width="9.140625" style="5"/>
    <col min="768" max="768" width="72" style="5" customWidth="1"/>
    <col min="769" max="769" width="16.7109375" style="5" customWidth="1"/>
    <col min="770" max="770" width="16.140625" style="5" bestFit="1" customWidth="1"/>
    <col min="771" max="774" width="16.5703125" style="5" bestFit="1" customWidth="1"/>
    <col min="775" max="775" width="16.5703125" style="5" customWidth="1"/>
    <col min="776" max="777" width="16.5703125" style="5" bestFit="1" customWidth="1"/>
    <col min="778" max="778" width="16.5703125" style="5" customWidth="1"/>
    <col min="779" max="779" width="16.5703125" style="5" bestFit="1" customWidth="1"/>
    <col min="780" max="780" width="15.28515625" style="5" bestFit="1" customWidth="1"/>
    <col min="781" max="781" width="12.28515625" style="5" bestFit="1" customWidth="1"/>
    <col min="782" max="782" width="13.28515625" style="5" customWidth="1"/>
    <col min="783" max="783" width="6.7109375" style="5" customWidth="1"/>
    <col min="784" max="786" width="16.5703125" style="5" bestFit="1" customWidth="1"/>
    <col min="787" max="789" width="6.7109375" style="5" customWidth="1"/>
    <col min="790" max="791" width="16.5703125" style="5" bestFit="1" customWidth="1"/>
    <col min="792" max="792" width="6.7109375" style="5" customWidth="1"/>
    <col min="793" max="1023" width="9.140625" style="5"/>
    <col min="1024" max="1024" width="72" style="5" customWidth="1"/>
    <col min="1025" max="1025" width="16.7109375" style="5" customWidth="1"/>
    <col min="1026" max="1026" width="16.140625" style="5" bestFit="1" customWidth="1"/>
    <col min="1027" max="1030" width="16.5703125" style="5" bestFit="1" customWidth="1"/>
    <col min="1031" max="1031" width="16.5703125" style="5" customWidth="1"/>
    <col min="1032" max="1033" width="16.5703125" style="5" bestFit="1" customWidth="1"/>
    <col min="1034" max="1034" width="16.5703125" style="5" customWidth="1"/>
    <col min="1035" max="1035" width="16.5703125" style="5" bestFit="1" customWidth="1"/>
    <col min="1036" max="1036" width="15.28515625" style="5" bestFit="1" customWidth="1"/>
    <col min="1037" max="1037" width="12.28515625" style="5" bestFit="1" customWidth="1"/>
    <col min="1038" max="1038" width="13.28515625" style="5" customWidth="1"/>
    <col min="1039" max="1039" width="6.7109375" style="5" customWidth="1"/>
    <col min="1040" max="1042" width="16.5703125" style="5" bestFit="1" customWidth="1"/>
    <col min="1043" max="1045" width="6.7109375" style="5" customWidth="1"/>
    <col min="1046" max="1047" width="16.5703125" style="5" bestFit="1" customWidth="1"/>
    <col min="1048" max="1048" width="6.7109375" style="5" customWidth="1"/>
    <col min="1049" max="1279" width="9.140625" style="5"/>
    <col min="1280" max="1280" width="72" style="5" customWidth="1"/>
    <col min="1281" max="1281" width="16.7109375" style="5" customWidth="1"/>
    <col min="1282" max="1282" width="16.140625" style="5" bestFit="1" customWidth="1"/>
    <col min="1283" max="1286" width="16.5703125" style="5" bestFit="1" customWidth="1"/>
    <col min="1287" max="1287" width="16.5703125" style="5" customWidth="1"/>
    <col min="1288" max="1289" width="16.5703125" style="5" bestFit="1" customWidth="1"/>
    <col min="1290" max="1290" width="16.5703125" style="5" customWidth="1"/>
    <col min="1291" max="1291" width="16.5703125" style="5" bestFit="1" customWidth="1"/>
    <col min="1292" max="1292" width="15.28515625" style="5" bestFit="1" customWidth="1"/>
    <col min="1293" max="1293" width="12.28515625" style="5" bestFit="1" customWidth="1"/>
    <col min="1294" max="1294" width="13.28515625" style="5" customWidth="1"/>
    <col min="1295" max="1295" width="6.7109375" style="5" customWidth="1"/>
    <col min="1296" max="1298" width="16.5703125" style="5" bestFit="1" customWidth="1"/>
    <col min="1299" max="1301" width="6.7109375" style="5" customWidth="1"/>
    <col min="1302" max="1303" width="16.5703125" style="5" bestFit="1" customWidth="1"/>
    <col min="1304" max="1304" width="6.7109375" style="5" customWidth="1"/>
    <col min="1305" max="1535" width="9.140625" style="5"/>
    <col min="1536" max="1536" width="72" style="5" customWidth="1"/>
    <col min="1537" max="1537" width="16.7109375" style="5" customWidth="1"/>
    <col min="1538" max="1538" width="16.140625" style="5" bestFit="1" customWidth="1"/>
    <col min="1539" max="1542" width="16.5703125" style="5" bestFit="1" customWidth="1"/>
    <col min="1543" max="1543" width="16.5703125" style="5" customWidth="1"/>
    <col min="1544" max="1545" width="16.5703125" style="5" bestFit="1" customWidth="1"/>
    <col min="1546" max="1546" width="16.5703125" style="5" customWidth="1"/>
    <col min="1547" max="1547" width="16.5703125" style="5" bestFit="1" customWidth="1"/>
    <col min="1548" max="1548" width="15.28515625" style="5" bestFit="1" customWidth="1"/>
    <col min="1549" max="1549" width="12.28515625" style="5" bestFit="1" customWidth="1"/>
    <col min="1550" max="1550" width="13.28515625" style="5" customWidth="1"/>
    <col min="1551" max="1551" width="6.7109375" style="5" customWidth="1"/>
    <col min="1552" max="1554" width="16.5703125" style="5" bestFit="1" customWidth="1"/>
    <col min="1555" max="1557" width="6.7109375" style="5" customWidth="1"/>
    <col min="1558" max="1559" width="16.5703125" style="5" bestFit="1" customWidth="1"/>
    <col min="1560" max="1560" width="6.7109375" style="5" customWidth="1"/>
    <col min="1561" max="1791" width="9.140625" style="5"/>
    <col min="1792" max="1792" width="72" style="5" customWidth="1"/>
    <col min="1793" max="1793" width="16.7109375" style="5" customWidth="1"/>
    <col min="1794" max="1794" width="16.140625" style="5" bestFit="1" customWidth="1"/>
    <col min="1795" max="1798" width="16.5703125" style="5" bestFit="1" customWidth="1"/>
    <col min="1799" max="1799" width="16.5703125" style="5" customWidth="1"/>
    <col min="1800" max="1801" width="16.5703125" style="5" bestFit="1" customWidth="1"/>
    <col min="1802" max="1802" width="16.5703125" style="5" customWidth="1"/>
    <col min="1803" max="1803" width="16.5703125" style="5" bestFit="1" customWidth="1"/>
    <col min="1804" max="1804" width="15.28515625" style="5" bestFit="1" customWidth="1"/>
    <col min="1805" max="1805" width="12.28515625" style="5" bestFit="1" customWidth="1"/>
    <col min="1806" max="1806" width="13.28515625" style="5" customWidth="1"/>
    <col min="1807" max="1807" width="6.7109375" style="5" customWidth="1"/>
    <col min="1808" max="1810" width="16.5703125" style="5" bestFit="1" customWidth="1"/>
    <col min="1811" max="1813" width="6.7109375" style="5" customWidth="1"/>
    <col min="1814" max="1815" width="16.5703125" style="5" bestFit="1" customWidth="1"/>
    <col min="1816" max="1816" width="6.7109375" style="5" customWidth="1"/>
    <col min="1817" max="2047" width="9.140625" style="5"/>
    <col min="2048" max="2048" width="72" style="5" customWidth="1"/>
    <col min="2049" max="2049" width="16.7109375" style="5" customWidth="1"/>
    <col min="2050" max="2050" width="16.140625" style="5" bestFit="1" customWidth="1"/>
    <col min="2051" max="2054" width="16.5703125" style="5" bestFit="1" customWidth="1"/>
    <col min="2055" max="2055" width="16.5703125" style="5" customWidth="1"/>
    <col min="2056" max="2057" width="16.5703125" style="5" bestFit="1" customWidth="1"/>
    <col min="2058" max="2058" width="16.5703125" style="5" customWidth="1"/>
    <col min="2059" max="2059" width="16.5703125" style="5" bestFit="1" customWidth="1"/>
    <col min="2060" max="2060" width="15.28515625" style="5" bestFit="1" customWidth="1"/>
    <col min="2061" max="2061" width="12.28515625" style="5" bestFit="1" customWidth="1"/>
    <col min="2062" max="2062" width="13.28515625" style="5" customWidth="1"/>
    <col min="2063" max="2063" width="6.7109375" style="5" customWidth="1"/>
    <col min="2064" max="2066" width="16.5703125" style="5" bestFit="1" customWidth="1"/>
    <col min="2067" max="2069" width="6.7109375" style="5" customWidth="1"/>
    <col min="2070" max="2071" width="16.5703125" style="5" bestFit="1" customWidth="1"/>
    <col min="2072" max="2072" width="6.7109375" style="5" customWidth="1"/>
    <col min="2073" max="2303" width="9.140625" style="5"/>
    <col min="2304" max="2304" width="72" style="5" customWidth="1"/>
    <col min="2305" max="2305" width="16.7109375" style="5" customWidth="1"/>
    <col min="2306" max="2306" width="16.140625" style="5" bestFit="1" customWidth="1"/>
    <col min="2307" max="2310" width="16.5703125" style="5" bestFit="1" customWidth="1"/>
    <col min="2311" max="2311" width="16.5703125" style="5" customWidth="1"/>
    <col min="2312" max="2313" width="16.5703125" style="5" bestFit="1" customWidth="1"/>
    <col min="2314" max="2314" width="16.5703125" style="5" customWidth="1"/>
    <col min="2315" max="2315" width="16.5703125" style="5" bestFit="1" customWidth="1"/>
    <col min="2316" max="2316" width="15.28515625" style="5" bestFit="1" customWidth="1"/>
    <col min="2317" max="2317" width="12.28515625" style="5" bestFit="1" customWidth="1"/>
    <col min="2318" max="2318" width="13.28515625" style="5" customWidth="1"/>
    <col min="2319" max="2319" width="6.7109375" style="5" customWidth="1"/>
    <col min="2320" max="2322" width="16.5703125" style="5" bestFit="1" customWidth="1"/>
    <col min="2323" max="2325" width="6.7109375" style="5" customWidth="1"/>
    <col min="2326" max="2327" width="16.5703125" style="5" bestFit="1" customWidth="1"/>
    <col min="2328" max="2328" width="6.7109375" style="5" customWidth="1"/>
    <col min="2329" max="2559" width="9.140625" style="5"/>
    <col min="2560" max="2560" width="72" style="5" customWidth="1"/>
    <col min="2561" max="2561" width="16.7109375" style="5" customWidth="1"/>
    <col min="2562" max="2562" width="16.140625" style="5" bestFit="1" customWidth="1"/>
    <col min="2563" max="2566" width="16.5703125" style="5" bestFit="1" customWidth="1"/>
    <col min="2567" max="2567" width="16.5703125" style="5" customWidth="1"/>
    <col min="2568" max="2569" width="16.5703125" style="5" bestFit="1" customWidth="1"/>
    <col min="2570" max="2570" width="16.5703125" style="5" customWidth="1"/>
    <col min="2571" max="2571" width="16.5703125" style="5" bestFit="1" customWidth="1"/>
    <col min="2572" max="2572" width="15.28515625" style="5" bestFit="1" customWidth="1"/>
    <col min="2573" max="2573" width="12.28515625" style="5" bestFit="1" customWidth="1"/>
    <col min="2574" max="2574" width="13.28515625" style="5" customWidth="1"/>
    <col min="2575" max="2575" width="6.7109375" style="5" customWidth="1"/>
    <col min="2576" max="2578" width="16.5703125" style="5" bestFit="1" customWidth="1"/>
    <col min="2579" max="2581" width="6.7109375" style="5" customWidth="1"/>
    <col min="2582" max="2583" width="16.5703125" style="5" bestFit="1" customWidth="1"/>
    <col min="2584" max="2584" width="6.7109375" style="5" customWidth="1"/>
    <col min="2585" max="2815" width="9.140625" style="5"/>
    <col min="2816" max="2816" width="72" style="5" customWidth="1"/>
    <col min="2817" max="2817" width="16.7109375" style="5" customWidth="1"/>
    <col min="2818" max="2818" width="16.140625" style="5" bestFit="1" customWidth="1"/>
    <col min="2819" max="2822" width="16.5703125" style="5" bestFit="1" customWidth="1"/>
    <col min="2823" max="2823" width="16.5703125" style="5" customWidth="1"/>
    <col min="2824" max="2825" width="16.5703125" style="5" bestFit="1" customWidth="1"/>
    <col min="2826" max="2826" width="16.5703125" style="5" customWidth="1"/>
    <col min="2827" max="2827" width="16.5703125" style="5" bestFit="1" customWidth="1"/>
    <col min="2828" max="2828" width="15.28515625" style="5" bestFit="1" customWidth="1"/>
    <col min="2829" max="2829" width="12.28515625" style="5" bestFit="1" customWidth="1"/>
    <col min="2830" max="2830" width="13.28515625" style="5" customWidth="1"/>
    <col min="2831" max="2831" width="6.7109375" style="5" customWidth="1"/>
    <col min="2832" max="2834" width="16.5703125" style="5" bestFit="1" customWidth="1"/>
    <col min="2835" max="2837" width="6.7109375" style="5" customWidth="1"/>
    <col min="2838" max="2839" width="16.5703125" style="5" bestFit="1" customWidth="1"/>
    <col min="2840" max="2840" width="6.7109375" style="5" customWidth="1"/>
    <col min="2841" max="3071" width="9.140625" style="5"/>
    <col min="3072" max="3072" width="72" style="5" customWidth="1"/>
    <col min="3073" max="3073" width="16.7109375" style="5" customWidth="1"/>
    <col min="3074" max="3074" width="16.140625" style="5" bestFit="1" customWidth="1"/>
    <col min="3075" max="3078" width="16.5703125" style="5" bestFit="1" customWidth="1"/>
    <col min="3079" max="3079" width="16.5703125" style="5" customWidth="1"/>
    <col min="3080" max="3081" width="16.5703125" style="5" bestFit="1" customWidth="1"/>
    <col min="3082" max="3082" width="16.5703125" style="5" customWidth="1"/>
    <col min="3083" max="3083" width="16.5703125" style="5" bestFit="1" customWidth="1"/>
    <col min="3084" max="3084" width="15.28515625" style="5" bestFit="1" customWidth="1"/>
    <col min="3085" max="3085" width="12.28515625" style="5" bestFit="1" customWidth="1"/>
    <col min="3086" max="3086" width="13.28515625" style="5" customWidth="1"/>
    <col min="3087" max="3087" width="6.7109375" style="5" customWidth="1"/>
    <col min="3088" max="3090" width="16.5703125" style="5" bestFit="1" customWidth="1"/>
    <col min="3091" max="3093" width="6.7109375" style="5" customWidth="1"/>
    <col min="3094" max="3095" width="16.5703125" style="5" bestFit="1" customWidth="1"/>
    <col min="3096" max="3096" width="6.7109375" style="5" customWidth="1"/>
    <col min="3097" max="3327" width="9.140625" style="5"/>
    <col min="3328" max="3328" width="72" style="5" customWidth="1"/>
    <col min="3329" max="3329" width="16.7109375" style="5" customWidth="1"/>
    <col min="3330" max="3330" width="16.140625" style="5" bestFit="1" customWidth="1"/>
    <col min="3331" max="3334" width="16.5703125" style="5" bestFit="1" customWidth="1"/>
    <col min="3335" max="3335" width="16.5703125" style="5" customWidth="1"/>
    <col min="3336" max="3337" width="16.5703125" style="5" bestFit="1" customWidth="1"/>
    <col min="3338" max="3338" width="16.5703125" style="5" customWidth="1"/>
    <col min="3339" max="3339" width="16.5703125" style="5" bestFit="1" customWidth="1"/>
    <col min="3340" max="3340" width="15.28515625" style="5" bestFit="1" customWidth="1"/>
    <col min="3341" max="3341" width="12.28515625" style="5" bestFit="1" customWidth="1"/>
    <col min="3342" max="3342" width="13.28515625" style="5" customWidth="1"/>
    <col min="3343" max="3343" width="6.7109375" style="5" customWidth="1"/>
    <col min="3344" max="3346" width="16.5703125" style="5" bestFit="1" customWidth="1"/>
    <col min="3347" max="3349" width="6.7109375" style="5" customWidth="1"/>
    <col min="3350" max="3351" width="16.5703125" style="5" bestFit="1" customWidth="1"/>
    <col min="3352" max="3352" width="6.7109375" style="5" customWidth="1"/>
    <col min="3353" max="3583" width="9.140625" style="5"/>
    <col min="3584" max="3584" width="72" style="5" customWidth="1"/>
    <col min="3585" max="3585" width="16.7109375" style="5" customWidth="1"/>
    <col min="3586" max="3586" width="16.140625" style="5" bestFit="1" customWidth="1"/>
    <col min="3587" max="3590" width="16.5703125" style="5" bestFit="1" customWidth="1"/>
    <col min="3591" max="3591" width="16.5703125" style="5" customWidth="1"/>
    <col min="3592" max="3593" width="16.5703125" style="5" bestFit="1" customWidth="1"/>
    <col min="3594" max="3594" width="16.5703125" style="5" customWidth="1"/>
    <col min="3595" max="3595" width="16.5703125" style="5" bestFit="1" customWidth="1"/>
    <col min="3596" max="3596" width="15.28515625" style="5" bestFit="1" customWidth="1"/>
    <col min="3597" max="3597" width="12.28515625" style="5" bestFit="1" customWidth="1"/>
    <col min="3598" max="3598" width="13.28515625" style="5" customWidth="1"/>
    <col min="3599" max="3599" width="6.7109375" style="5" customWidth="1"/>
    <col min="3600" max="3602" width="16.5703125" style="5" bestFit="1" customWidth="1"/>
    <col min="3603" max="3605" width="6.7109375" style="5" customWidth="1"/>
    <col min="3606" max="3607" width="16.5703125" style="5" bestFit="1" customWidth="1"/>
    <col min="3608" max="3608" width="6.7109375" style="5" customWidth="1"/>
    <col min="3609" max="3839" width="9.140625" style="5"/>
    <col min="3840" max="3840" width="72" style="5" customWidth="1"/>
    <col min="3841" max="3841" width="16.7109375" style="5" customWidth="1"/>
    <col min="3842" max="3842" width="16.140625" style="5" bestFit="1" customWidth="1"/>
    <col min="3843" max="3846" width="16.5703125" style="5" bestFit="1" customWidth="1"/>
    <col min="3847" max="3847" width="16.5703125" style="5" customWidth="1"/>
    <col min="3848" max="3849" width="16.5703125" style="5" bestFit="1" customWidth="1"/>
    <col min="3850" max="3850" width="16.5703125" style="5" customWidth="1"/>
    <col min="3851" max="3851" width="16.5703125" style="5" bestFit="1" customWidth="1"/>
    <col min="3852" max="3852" width="15.28515625" style="5" bestFit="1" customWidth="1"/>
    <col min="3853" max="3853" width="12.28515625" style="5" bestFit="1" customWidth="1"/>
    <col min="3854" max="3854" width="13.28515625" style="5" customWidth="1"/>
    <col min="3855" max="3855" width="6.7109375" style="5" customWidth="1"/>
    <col min="3856" max="3858" width="16.5703125" style="5" bestFit="1" customWidth="1"/>
    <col min="3859" max="3861" width="6.7109375" style="5" customWidth="1"/>
    <col min="3862" max="3863" width="16.5703125" style="5" bestFit="1" customWidth="1"/>
    <col min="3864" max="3864" width="6.7109375" style="5" customWidth="1"/>
    <col min="3865" max="4095" width="9.140625" style="5"/>
    <col min="4096" max="4096" width="72" style="5" customWidth="1"/>
    <col min="4097" max="4097" width="16.7109375" style="5" customWidth="1"/>
    <col min="4098" max="4098" width="16.140625" style="5" bestFit="1" customWidth="1"/>
    <col min="4099" max="4102" width="16.5703125" style="5" bestFit="1" customWidth="1"/>
    <col min="4103" max="4103" width="16.5703125" style="5" customWidth="1"/>
    <col min="4104" max="4105" width="16.5703125" style="5" bestFit="1" customWidth="1"/>
    <col min="4106" max="4106" width="16.5703125" style="5" customWidth="1"/>
    <col min="4107" max="4107" width="16.5703125" style="5" bestFit="1" customWidth="1"/>
    <col min="4108" max="4108" width="15.28515625" style="5" bestFit="1" customWidth="1"/>
    <col min="4109" max="4109" width="12.28515625" style="5" bestFit="1" customWidth="1"/>
    <col min="4110" max="4110" width="13.28515625" style="5" customWidth="1"/>
    <col min="4111" max="4111" width="6.7109375" style="5" customWidth="1"/>
    <col min="4112" max="4114" width="16.5703125" style="5" bestFit="1" customWidth="1"/>
    <col min="4115" max="4117" width="6.7109375" style="5" customWidth="1"/>
    <col min="4118" max="4119" width="16.5703125" style="5" bestFit="1" customWidth="1"/>
    <col min="4120" max="4120" width="6.7109375" style="5" customWidth="1"/>
    <col min="4121" max="4351" width="9.140625" style="5"/>
    <col min="4352" max="4352" width="72" style="5" customWidth="1"/>
    <col min="4353" max="4353" width="16.7109375" style="5" customWidth="1"/>
    <col min="4354" max="4354" width="16.140625" style="5" bestFit="1" customWidth="1"/>
    <col min="4355" max="4358" width="16.5703125" style="5" bestFit="1" customWidth="1"/>
    <col min="4359" max="4359" width="16.5703125" style="5" customWidth="1"/>
    <col min="4360" max="4361" width="16.5703125" style="5" bestFit="1" customWidth="1"/>
    <col min="4362" max="4362" width="16.5703125" style="5" customWidth="1"/>
    <col min="4363" max="4363" width="16.5703125" style="5" bestFit="1" customWidth="1"/>
    <col min="4364" max="4364" width="15.28515625" style="5" bestFit="1" customWidth="1"/>
    <col min="4365" max="4365" width="12.28515625" style="5" bestFit="1" customWidth="1"/>
    <col min="4366" max="4366" width="13.28515625" style="5" customWidth="1"/>
    <col min="4367" max="4367" width="6.7109375" style="5" customWidth="1"/>
    <col min="4368" max="4370" width="16.5703125" style="5" bestFit="1" customWidth="1"/>
    <col min="4371" max="4373" width="6.7109375" style="5" customWidth="1"/>
    <col min="4374" max="4375" width="16.5703125" style="5" bestFit="1" customWidth="1"/>
    <col min="4376" max="4376" width="6.7109375" style="5" customWidth="1"/>
    <col min="4377" max="4607" width="9.140625" style="5"/>
    <col min="4608" max="4608" width="72" style="5" customWidth="1"/>
    <col min="4609" max="4609" width="16.7109375" style="5" customWidth="1"/>
    <col min="4610" max="4610" width="16.140625" style="5" bestFit="1" customWidth="1"/>
    <col min="4611" max="4614" width="16.5703125" style="5" bestFit="1" customWidth="1"/>
    <col min="4615" max="4615" width="16.5703125" style="5" customWidth="1"/>
    <col min="4616" max="4617" width="16.5703125" style="5" bestFit="1" customWidth="1"/>
    <col min="4618" max="4618" width="16.5703125" style="5" customWidth="1"/>
    <col min="4619" max="4619" width="16.5703125" style="5" bestFit="1" customWidth="1"/>
    <col min="4620" max="4620" width="15.28515625" style="5" bestFit="1" customWidth="1"/>
    <col min="4621" max="4621" width="12.28515625" style="5" bestFit="1" customWidth="1"/>
    <col min="4622" max="4622" width="13.28515625" style="5" customWidth="1"/>
    <col min="4623" max="4623" width="6.7109375" style="5" customWidth="1"/>
    <col min="4624" max="4626" width="16.5703125" style="5" bestFit="1" customWidth="1"/>
    <col min="4627" max="4629" width="6.7109375" style="5" customWidth="1"/>
    <col min="4630" max="4631" width="16.5703125" style="5" bestFit="1" customWidth="1"/>
    <col min="4632" max="4632" width="6.7109375" style="5" customWidth="1"/>
    <col min="4633" max="4863" width="9.140625" style="5"/>
    <col min="4864" max="4864" width="72" style="5" customWidth="1"/>
    <col min="4865" max="4865" width="16.7109375" style="5" customWidth="1"/>
    <col min="4866" max="4866" width="16.140625" style="5" bestFit="1" customWidth="1"/>
    <col min="4867" max="4870" width="16.5703125" style="5" bestFit="1" customWidth="1"/>
    <col min="4871" max="4871" width="16.5703125" style="5" customWidth="1"/>
    <col min="4872" max="4873" width="16.5703125" style="5" bestFit="1" customWidth="1"/>
    <col min="4874" max="4874" width="16.5703125" style="5" customWidth="1"/>
    <col min="4875" max="4875" width="16.5703125" style="5" bestFit="1" customWidth="1"/>
    <col min="4876" max="4876" width="15.28515625" style="5" bestFit="1" customWidth="1"/>
    <col min="4877" max="4877" width="12.28515625" style="5" bestFit="1" customWidth="1"/>
    <col min="4878" max="4878" width="13.28515625" style="5" customWidth="1"/>
    <col min="4879" max="4879" width="6.7109375" style="5" customWidth="1"/>
    <col min="4880" max="4882" width="16.5703125" style="5" bestFit="1" customWidth="1"/>
    <col min="4883" max="4885" width="6.7109375" style="5" customWidth="1"/>
    <col min="4886" max="4887" width="16.5703125" style="5" bestFit="1" customWidth="1"/>
    <col min="4888" max="4888" width="6.7109375" style="5" customWidth="1"/>
    <col min="4889" max="5119" width="9.140625" style="5"/>
    <col min="5120" max="5120" width="72" style="5" customWidth="1"/>
    <col min="5121" max="5121" width="16.7109375" style="5" customWidth="1"/>
    <col min="5122" max="5122" width="16.140625" style="5" bestFit="1" customWidth="1"/>
    <col min="5123" max="5126" width="16.5703125" style="5" bestFit="1" customWidth="1"/>
    <col min="5127" max="5127" width="16.5703125" style="5" customWidth="1"/>
    <col min="5128" max="5129" width="16.5703125" style="5" bestFit="1" customWidth="1"/>
    <col min="5130" max="5130" width="16.5703125" style="5" customWidth="1"/>
    <col min="5131" max="5131" width="16.5703125" style="5" bestFit="1" customWidth="1"/>
    <col min="5132" max="5132" width="15.28515625" style="5" bestFit="1" customWidth="1"/>
    <col min="5133" max="5133" width="12.28515625" style="5" bestFit="1" customWidth="1"/>
    <col min="5134" max="5134" width="13.28515625" style="5" customWidth="1"/>
    <col min="5135" max="5135" width="6.7109375" style="5" customWidth="1"/>
    <col min="5136" max="5138" width="16.5703125" style="5" bestFit="1" customWidth="1"/>
    <col min="5139" max="5141" width="6.7109375" style="5" customWidth="1"/>
    <col min="5142" max="5143" width="16.5703125" style="5" bestFit="1" customWidth="1"/>
    <col min="5144" max="5144" width="6.7109375" style="5" customWidth="1"/>
    <col min="5145" max="5375" width="9.140625" style="5"/>
    <col min="5376" max="5376" width="72" style="5" customWidth="1"/>
    <col min="5377" max="5377" width="16.7109375" style="5" customWidth="1"/>
    <col min="5378" max="5378" width="16.140625" style="5" bestFit="1" customWidth="1"/>
    <col min="5379" max="5382" width="16.5703125" style="5" bestFit="1" customWidth="1"/>
    <col min="5383" max="5383" width="16.5703125" style="5" customWidth="1"/>
    <col min="5384" max="5385" width="16.5703125" style="5" bestFit="1" customWidth="1"/>
    <col min="5386" max="5386" width="16.5703125" style="5" customWidth="1"/>
    <col min="5387" max="5387" width="16.5703125" style="5" bestFit="1" customWidth="1"/>
    <col min="5388" max="5388" width="15.28515625" style="5" bestFit="1" customWidth="1"/>
    <col min="5389" max="5389" width="12.28515625" style="5" bestFit="1" customWidth="1"/>
    <col min="5390" max="5390" width="13.28515625" style="5" customWidth="1"/>
    <col min="5391" max="5391" width="6.7109375" style="5" customWidth="1"/>
    <col min="5392" max="5394" width="16.5703125" style="5" bestFit="1" customWidth="1"/>
    <col min="5395" max="5397" width="6.7109375" style="5" customWidth="1"/>
    <col min="5398" max="5399" width="16.5703125" style="5" bestFit="1" customWidth="1"/>
    <col min="5400" max="5400" width="6.7109375" style="5" customWidth="1"/>
    <col min="5401" max="5631" width="9.140625" style="5"/>
    <col min="5632" max="5632" width="72" style="5" customWidth="1"/>
    <col min="5633" max="5633" width="16.7109375" style="5" customWidth="1"/>
    <col min="5634" max="5634" width="16.140625" style="5" bestFit="1" customWidth="1"/>
    <col min="5635" max="5638" width="16.5703125" style="5" bestFit="1" customWidth="1"/>
    <col min="5639" max="5639" width="16.5703125" style="5" customWidth="1"/>
    <col min="5640" max="5641" width="16.5703125" style="5" bestFit="1" customWidth="1"/>
    <col min="5642" max="5642" width="16.5703125" style="5" customWidth="1"/>
    <col min="5643" max="5643" width="16.5703125" style="5" bestFit="1" customWidth="1"/>
    <col min="5644" max="5644" width="15.28515625" style="5" bestFit="1" customWidth="1"/>
    <col min="5645" max="5645" width="12.28515625" style="5" bestFit="1" customWidth="1"/>
    <col min="5646" max="5646" width="13.28515625" style="5" customWidth="1"/>
    <col min="5647" max="5647" width="6.7109375" style="5" customWidth="1"/>
    <col min="5648" max="5650" width="16.5703125" style="5" bestFit="1" customWidth="1"/>
    <col min="5651" max="5653" width="6.7109375" style="5" customWidth="1"/>
    <col min="5654" max="5655" width="16.5703125" style="5" bestFit="1" customWidth="1"/>
    <col min="5656" max="5656" width="6.7109375" style="5" customWidth="1"/>
    <col min="5657" max="5887" width="9.140625" style="5"/>
    <col min="5888" max="5888" width="72" style="5" customWidth="1"/>
    <col min="5889" max="5889" width="16.7109375" style="5" customWidth="1"/>
    <col min="5890" max="5890" width="16.140625" style="5" bestFit="1" customWidth="1"/>
    <col min="5891" max="5894" width="16.5703125" style="5" bestFit="1" customWidth="1"/>
    <col min="5895" max="5895" width="16.5703125" style="5" customWidth="1"/>
    <col min="5896" max="5897" width="16.5703125" style="5" bestFit="1" customWidth="1"/>
    <col min="5898" max="5898" width="16.5703125" style="5" customWidth="1"/>
    <col min="5899" max="5899" width="16.5703125" style="5" bestFit="1" customWidth="1"/>
    <col min="5900" max="5900" width="15.28515625" style="5" bestFit="1" customWidth="1"/>
    <col min="5901" max="5901" width="12.28515625" style="5" bestFit="1" customWidth="1"/>
    <col min="5902" max="5902" width="13.28515625" style="5" customWidth="1"/>
    <col min="5903" max="5903" width="6.7109375" style="5" customWidth="1"/>
    <col min="5904" max="5906" width="16.5703125" style="5" bestFit="1" customWidth="1"/>
    <col min="5907" max="5909" width="6.7109375" style="5" customWidth="1"/>
    <col min="5910" max="5911" width="16.5703125" style="5" bestFit="1" customWidth="1"/>
    <col min="5912" max="5912" width="6.7109375" style="5" customWidth="1"/>
    <col min="5913" max="6143" width="9.140625" style="5"/>
    <col min="6144" max="6144" width="72" style="5" customWidth="1"/>
    <col min="6145" max="6145" width="16.7109375" style="5" customWidth="1"/>
    <col min="6146" max="6146" width="16.140625" style="5" bestFit="1" customWidth="1"/>
    <col min="6147" max="6150" width="16.5703125" style="5" bestFit="1" customWidth="1"/>
    <col min="6151" max="6151" width="16.5703125" style="5" customWidth="1"/>
    <col min="6152" max="6153" width="16.5703125" style="5" bestFit="1" customWidth="1"/>
    <col min="6154" max="6154" width="16.5703125" style="5" customWidth="1"/>
    <col min="6155" max="6155" width="16.5703125" style="5" bestFit="1" customWidth="1"/>
    <col min="6156" max="6156" width="15.28515625" style="5" bestFit="1" customWidth="1"/>
    <col min="6157" max="6157" width="12.28515625" style="5" bestFit="1" customWidth="1"/>
    <col min="6158" max="6158" width="13.28515625" style="5" customWidth="1"/>
    <col min="6159" max="6159" width="6.7109375" style="5" customWidth="1"/>
    <col min="6160" max="6162" width="16.5703125" style="5" bestFit="1" customWidth="1"/>
    <col min="6163" max="6165" width="6.7109375" style="5" customWidth="1"/>
    <col min="6166" max="6167" width="16.5703125" style="5" bestFit="1" customWidth="1"/>
    <col min="6168" max="6168" width="6.7109375" style="5" customWidth="1"/>
    <col min="6169" max="6399" width="9.140625" style="5"/>
    <col min="6400" max="6400" width="72" style="5" customWidth="1"/>
    <col min="6401" max="6401" width="16.7109375" style="5" customWidth="1"/>
    <col min="6402" max="6402" width="16.140625" style="5" bestFit="1" customWidth="1"/>
    <col min="6403" max="6406" width="16.5703125" style="5" bestFit="1" customWidth="1"/>
    <col min="6407" max="6407" width="16.5703125" style="5" customWidth="1"/>
    <col min="6408" max="6409" width="16.5703125" style="5" bestFit="1" customWidth="1"/>
    <col min="6410" max="6410" width="16.5703125" style="5" customWidth="1"/>
    <col min="6411" max="6411" width="16.5703125" style="5" bestFit="1" customWidth="1"/>
    <col min="6412" max="6412" width="15.28515625" style="5" bestFit="1" customWidth="1"/>
    <col min="6413" max="6413" width="12.28515625" style="5" bestFit="1" customWidth="1"/>
    <col min="6414" max="6414" width="13.28515625" style="5" customWidth="1"/>
    <col min="6415" max="6415" width="6.7109375" style="5" customWidth="1"/>
    <col min="6416" max="6418" width="16.5703125" style="5" bestFit="1" customWidth="1"/>
    <col min="6419" max="6421" width="6.7109375" style="5" customWidth="1"/>
    <col min="6422" max="6423" width="16.5703125" style="5" bestFit="1" customWidth="1"/>
    <col min="6424" max="6424" width="6.7109375" style="5" customWidth="1"/>
    <col min="6425" max="6655" width="9.140625" style="5"/>
    <col min="6656" max="6656" width="72" style="5" customWidth="1"/>
    <col min="6657" max="6657" width="16.7109375" style="5" customWidth="1"/>
    <col min="6658" max="6658" width="16.140625" style="5" bestFit="1" customWidth="1"/>
    <col min="6659" max="6662" width="16.5703125" style="5" bestFit="1" customWidth="1"/>
    <col min="6663" max="6663" width="16.5703125" style="5" customWidth="1"/>
    <col min="6664" max="6665" width="16.5703125" style="5" bestFit="1" customWidth="1"/>
    <col min="6666" max="6666" width="16.5703125" style="5" customWidth="1"/>
    <col min="6667" max="6667" width="16.5703125" style="5" bestFit="1" customWidth="1"/>
    <col min="6668" max="6668" width="15.28515625" style="5" bestFit="1" customWidth="1"/>
    <col min="6669" max="6669" width="12.28515625" style="5" bestFit="1" customWidth="1"/>
    <col min="6670" max="6670" width="13.28515625" style="5" customWidth="1"/>
    <col min="6671" max="6671" width="6.7109375" style="5" customWidth="1"/>
    <col min="6672" max="6674" width="16.5703125" style="5" bestFit="1" customWidth="1"/>
    <col min="6675" max="6677" width="6.7109375" style="5" customWidth="1"/>
    <col min="6678" max="6679" width="16.5703125" style="5" bestFit="1" customWidth="1"/>
    <col min="6680" max="6680" width="6.7109375" style="5" customWidth="1"/>
    <col min="6681" max="6911" width="9.140625" style="5"/>
    <col min="6912" max="6912" width="72" style="5" customWidth="1"/>
    <col min="6913" max="6913" width="16.7109375" style="5" customWidth="1"/>
    <col min="6914" max="6914" width="16.140625" style="5" bestFit="1" customWidth="1"/>
    <col min="6915" max="6918" width="16.5703125" style="5" bestFit="1" customWidth="1"/>
    <col min="6919" max="6919" width="16.5703125" style="5" customWidth="1"/>
    <col min="6920" max="6921" width="16.5703125" style="5" bestFit="1" customWidth="1"/>
    <col min="6922" max="6922" width="16.5703125" style="5" customWidth="1"/>
    <col min="6923" max="6923" width="16.5703125" style="5" bestFit="1" customWidth="1"/>
    <col min="6924" max="6924" width="15.28515625" style="5" bestFit="1" customWidth="1"/>
    <col min="6925" max="6925" width="12.28515625" style="5" bestFit="1" customWidth="1"/>
    <col min="6926" max="6926" width="13.28515625" style="5" customWidth="1"/>
    <col min="6927" max="6927" width="6.7109375" style="5" customWidth="1"/>
    <col min="6928" max="6930" width="16.5703125" style="5" bestFit="1" customWidth="1"/>
    <col min="6931" max="6933" width="6.7109375" style="5" customWidth="1"/>
    <col min="6934" max="6935" width="16.5703125" style="5" bestFit="1" customWidth="1"/>
    <col min="6936" max="6936" width="6.7109375" style="5" customWidth="1"/>
    <col min="6937" max="7167" width="9.140625" style="5"/>
    <col min="7168" max="7168" width="72" style="5" customWidth="1"/>
    <col min="7169" max="7169" width="16.7109375" style="5" customWidth="1"/>
    <col min="7170" max="7170" width="16.140625" style="5" bestFit="1" customWidth="1"/>
    <col min="7171" max="7174" width="16.5703125" style="5" bestFit="1" customWidth="1"/>
    <col min="7175" max="7175" width="16.5703125" style="5" customWidth="1"/>
    <col min="7176" max="7177" width="16.5703125" style="5" bestFit="1" customWidth="1"/>
    <col min="7178" max="7178" width="16.5703125" style="5" customWidth="1"/>
    <col min="7179" max="7179" width="16.5703125" style="5" bestFit="1" customWidth="1"/>
    <col min="7180" max="7180" width="15.28515625" style="5" bestFit="1" customWidth="1"/>
    <col min="7181" max="7181" width="12.28515625" style="5" bestFit="1" customWidth="1"/>
    <col min="7182" max="7182" width="13.28515625" style="5" customWidth="1"/>
    <col min="7183" max="7183" width="6.7109375" style="5" customWidth="1"/>
    <col min="7184" max="7186" width="16.5703125" style="5" bestFit="1" customWidth="1"/>
    <col min="7187" max="7189" width="6.7109375" style="5" customWidth="1"/>
    <col min="7190" max="7191" width="16.5703125" style="5" bestFit="1" customWidth="1"/>
    <col min="7192" max="7192" width="6.7109375" style="5" customWidth="1"/>
    <col min="7193" max="7423" width="9.140625" style="5"/>
    <col min="7424" max="7424" width="72" style="5" customWidth="1"/>
    <col min="7425" max="7425" width="16.7109375" style="5" customWidth="1"/>
    <col min="7426" max="7426" width="16.140625" style="5" bestFit="1" customWidth="1"/>
    <col min="7427" max="7430" width="16.5703125" style="5" bestFit="1" customWidth="1"/>
    <col min="7431" max="7431" width="16.5703125" style="5" customWidth="1"/>
    <col min="7432" max="7433" width="16.5703125" style="5" bestFit="1" customWidth="1"/>
    <col min="7434" max="7434" width="16.5703125" style="5" customWidth="1"/>
    <col min="7435" max="7435" width="16.5703125" style="5" bestFit="1" customWidth="1"/>
    <col min="7436" max="7436" width="15.28515625" style="5" bestFit="1" customWidth="1"/>
    <col min="7437" max="7437" width="12.28515625" style="5" bestFit="1" customWidth="1"/>
    <col min="7438" max="7438" width="13.28515625" style="5" customWidth="1"/>
    <col min="7439" max="7439" width="6.7109375" style="5" customWidth="1"/>
    <col min="7440" max="7442" width="16.5703125" style="5" bestFit="1" customWidth="1"/>
    <col min="7443" max="7445" width="6.7109375" style="5" customWidth="1"/>
    <col min="7446" max="7447" width="16.5703125" style="5" bestFit="1" customWidth="1"/>
    <col min="7448" max="7448" width="6.7109375" style="5" customWidth="1"/>
    <col min="7449" max="7679" width="9.140625" style="5"/>
    <col min="7680" max="7680" width="72" style="5" customWidth="1"/>
    <col min="7681" max="7681" width="16.7109375" style="5" customWidth="1"/>
    <col min="7682" max="7682" width="16.140625" style="5" bestFit="1" customWidth="1"/>
    <col min="7683" max="7686" width="16.5703125" style="5" bestFit="1" customWidth="1"/>
    <col min="7687" max="7687" width="16.5703125" style="5" customWidth="1"/>
    <col min="7688" max="7689" width="16.5703125" style="5" bestFit="1" customWidth="1"/>
    <col min="7690" max="7690" width="16.5703125" style="5" customWidth="1"/>
    <col min="7691" max="7691" width="16.5703125" style="5" bestFit="1" customWidth="1"/>
    <col min="7692" max="7692" width="15.28515625" style="5" bestFit="1" customWidth="1"/>
    <col min="7693" max="7693" width="12.28515625" style="5" bestFit="1" customWidth="1"/>
    <col min="7694" max="7694" width="13.28515625" style="5" customWidth="1"/>
    <col min="7695" max="7695" width="6.7109375" style="5" customWidth="1"/>
    <col min="7696" max="7698" width="16.5703125" style="5" bestFit="1" customWidth="1"/>
    <col min="7699" max="7701" width="6.7109375" style="5" customWidth="1"/>
    <col min="7702" max="7703" width="16.5703125" style="5" bestFit="1" customWidth="1"/>
    <col min="7704" max="7704" width="6.7109375" style="5" customWidth="1"/>
    <col min="7705" max="7935" width="9.140625" style="5"/>
    <col min="7936" max="7936" width="72" style="5" customWidth="1"/>
    <col min="7937" max="7937" width="16.7109375" style="5" customWidth="1"/>
    <col min="7938" max="7938" width="16.140625" style="5" bestFit="1" customWidth="1"/>
    <col min="7939" max="7942" width="16.5703125" style="5" bestFit="1" customWidth="1"/>
    <col min="7943" max="7943" width="16.5703125" style="5" customWidth="1"/>
    <col min="7944" max="7945" width="16.5703125" style="5" bestFit="1" customWidth="1"/>
    <col min="7946" max="7946" width="16.5703125" style="5" customWidth="1"/>
    <col min="7947" max="7947" width="16.5703125" style="5" bestFit="1" customWidth="1"/>
    <col min="7948" max="7948" width="15.28515625" style="5" bestFit="1" customWidth="1"/>
    <col min="7949" max="7949" width="12.28515625" style="5" bestFit="1" customWidth="1"/>
    <col min="7950" max="7950" width="13.28515625" style="5" customWidth="1"/>
    <col min="7951" max="7951" width="6.7109375" style="5" customWidth="1"/>
    <col min="7952" max="7954" width="16.5703125" style="5" bestFit="1" customWidth="1"/>
    <col min="7955" max="7957" width="6.7109375" style="5" customWidth="1"/>
    <col min="7958" max="7959" width="16.5703125" style="5" bestFit="1" customWidth="1"/>
    <col min="7960" max="7960" width="6.7109375" style="5" customWidth="1"/>
    <col min="7961" max="8191" width="9.140625" style="5"/>
    <col min="8192" max="8192" width="72" style="5" customWidth="1"/>
    <col min="8193" max="8193" width="16.7109375" style="5" customWidth="1"/>
    <col min="8194" max="8194" width="16.140625" style="5" bestFit="1" customWidth="1"/>
    <col min="8195" max="8198" width="16.5703125" style="5" bestFit="1" customWidth="1"/>
    <col min="8199" max="8199" width="16.5703125" style="5" customWidth="1"/>
    <col min="8200" max="8201" width="16.5703125" style="5" bestFit="1" customWidth="1"/>
    <col min="8202" max="8202" width="16.5703125" style="5" customWidth="1"/>
    <col min="8203" max="8203" width="16.5703125" style="5" bestFit="1" customWidth="1"/>
    <col min="8204" max="8204" width="15.28515625" style="5" bestFit="1" customWidth="1"/>
    <col min="8205" max="8205" width="12.28515625" style="5" bestFit="1" customWidth="1"/>
    <col min="8206" max="8206" width="13.28515625" style="5" customWidth="1"/>
    <col min="8207" max="8207" width="6.7109375" style="5" customWidth="1"/>
    <col min="8208" max="8210" width="16.5703125" style="5" bestFit="1" customWidth="1"/>
    <col min="8211" max="8213" width="6.7109375" style="5" customWidth="1"/>
    <col min="8214" max="8215" width="16.5703125" style="5" bestFit="1" customWidth="1"/>
    <col min="8216" max="8216" width="6.7109375" style="5" customWidth="1"/>
    <col min="8217" max="8447" width="9.140625" style="5"/>
    <col min="8448" max="8448" width="72" style="5" customWidth="1"/>
    <col min="8449" max="8449" width="16.7109375" style="5" customWidth="1"/>
    <col min="8450" max="8450" width="16.140625" style="5" bestFit="1" customWidth="1"/>
    <col min="8451" max="8454" width="16.5703125" style="5" bestFit="1" customWidth="1"/>
    <col min="8455" max="8455" width="16.5703125" style="5" customWidth="1"/>
    <col min="8456" max="8457" width="16.5703125" style="5" bestFit="1" customWidth="1"/>
    <col min="8458" max="8458" width="16.5703125" style="5" customWidth="1"/>
    <col min="8459" max="8459" width="16.5703125" style="5" bestFit="1" customWidth="1"/>
    <col min="8460" max="8460" width="15.28515625" style="5" bestFit="1" customWidth="1"/>
    <col min="8461" max="8461" width="12.28515625" style="5" bestFit="1" customWidth="1"/>
    <col min="8462" max="8462" width="13.28515625" style="5" customWidth="1"/>
    <col min="8463" max="8463" width="6.7109375" style="5" customWidth="1"/>
    <col min="8464" max="8466" width="16.5703125" style="5" bestFit="1" customWidth="1"/>
    <col min="8467" max="8469" width="6.7109375" style="5" customWidth="1"/>
    <col min="8470" max="8471" width="16.5703125" style="5" bestFit="1" customWidth="1"/>
    <col min="8472" max="8472" width="6.7109375" style="5" customWidth="1"/>
    <col min="8473" max="8703" width="9.140625" style="5"/>
    <col min="8704" max="8704" width="72" style="5" customWidth="1"/>
    <col min="8705" max="8705" width="16.7109375" style="5" customWidth="1"/>
    <col min="8706" max="8706" width="16.140625" style="5" bestFit="1" customWidth="1"/>
    <col min="8707" max="8710" width="16.5703125" style="5" bestFit="1" customWidth="1"/>
    <col min="8711" max="8711" width="16.5703125" style="5" customWidth="1"/>
    <col min="8712" max="8713" width="16.5703125" style="5" bestFit="1" customWidth="1"/>
    <col min="8714" max="8714" width="16.5703125" style="5" customWidth="1"/>
    <col min="8715" max="8715" width="16.5703125" style="5" bestFit="1" customWidth="1"/>
    <col min="8716" max="8716" width="15.28515625" style="5" bestFit="1" customWidth="1"/>
    <col min="8717" max="8717" width="12.28515625" style="5" bestFit="1" customWidth="1"/>
    <col min="8718" max="8718" width="13.28515625" style="5" customWidth="1"/>
    <col min="8719" max="8719" width="6.7109375" style="5" customWidth="1"/>
    <col min="8720" max="8722" width="16.5703125" style="5" bestFit="1" customWidth="1"/>
    <col min="8723" max="8725" width="6.7109375" style="5" customWidth="1"/>
    <col min="8726" max="8727" width="16.5703125" style="5" bestFit="1" customWidth="1"/>
    <col min="8728" max="8728" width="6.7109375" style="5" customWidth="1"/>
    <col min="8729" max="8959" width="9.140625" style="5"/>
    <col min="8960" max="8960" width="72" style="5" customWidth="1"/>
    <col min="8961" max="8961" width="16.7109375" style="5" customWidth="1"/>
    <col min="8962" max="8962" width="16.140625" style="5" bestFit="1" customWidth="1"/>
    <col min="8963" max="8966" width="16.5703125" style="5" bestFit="1" customWidth="1"/>
    <col min="8967" max="8967" width="16.5703125" style="5" customWidth="1"/>
    <col min="8968" max="8969" width="16.5703125" style="5" bestFit="1" customWidth="1"/>
    <col min="8970" max="8970" width="16.5703125" style="5" customWidth="1"/>
    <col min="8971" max="8971" width="16.5703125" style="5" bestFit="1" customWidth="1"/>
    <col min="8972" max="8972" width="15.28515625" style="5" bestFit="1" customWidth="1"/>
    <col min="8973" max="8973" width="12.28515625" style="5" bestFit="1" customWidth="1"/>
    <col min="8974" max="8974" width="13.28515625" style="5" customWidth="1"/>
    <col min="8975" max="8975" width="6.7109375" style="5" customWidth="1"/>
    <col min="8976" max="8978" width="16.5703125" style="5" bestFit="1" customWidth="1"/>
    <col min="8979" max="8981" width="6.7109375" style="5" customWidth="1"/>
    <col min="8982" max="8983" width="16.5703125" style="5" bestFit="1" customWidth="1"/>
    <col min="8984" max="8984" width="6.7109375" style="5" customWidth="1"/>
    <col min="8985" max="9215" width="9.140625" style="5"/>
    <col min="9216" max="9216" width="72" style="5" customWidth="1"/>
    <col min="9217" max="9217" width="16.7109375" style="5" customWidth="1"/>
    <col min="9218" max="9218" width="16.140625" style="5" bestFit="1" customWidth="1"/>
    <col min="9219" max="9222" width="16.5703125" style="5" bestFit="1" customWidth="1"/>
    <col min="9223" max="9223" width="16.5703125" style="5" customWidth="1"/>
    <col min="9224" max="9225" width="16.5703125" style="5" bestFit="1" customWidth="1"/>
    <col min="9226" max="9226" width="16.5703125" style="5" customWidth="1"/>
    <col min="9227" max="9227" width="16.5703125" style="5" bestFit="1" customWidth="1"/>
    <col min="9228" max="9228" width="15.28515625" style="5" bestFit="1" customWidth="1"/>
    <col min="9229" max="9229" width="12.28515625" style="5" bestFit="1" customWidth="1"/>
    <col min="9230" max="9230" width="13.28515625" style="5" customWidth="1"/>
    <col min="9231" max="9231" width="6.7109375" style="5" customWidth="1"/>
    <col min="9232" max="9234" width="16.5703125" style="5" bestFit="1" customWidth="1"/>
    <col min="9235" max="9237" width="6.7109375" style="5" customWidth="1"/>
    <col min="9238" max="9239" width="16.5703125" style="5" bestFit="1" customWidth="1"/>
    <col min="9240" max="9240" width="6.7109375" style="5" customWidth="1"/>
    <col min="9241" max="9471" width="9.140625" style="5"/>
    <col min="9472" max="9472" width="72" style="5" customWidth="1"/>
    <col min="9473" max="9473" width="16.7109375" style="5" customWidth="1"/>
    <col min="9474" max="9474" width="16.140625" style="5" bestFit="1" customWidth="1"/>
    <col min="9475" max="9478" width="16.5703125" style="5" bestFit="1" customWidth="1"/>
    <col min="9479" max="9479" width="16.5703125" style="5" customWidth="1"/>
    <col min="9480" max="9481" width="16.5703125" style="5" bestFit="1" customWidth="1"/>
    <col min="9482" max="9482" width="16.5703125" style="5" customWidth="1"/>
    <col min="9483" max="9483" width="16.5703125" style="5" bestFit="1" customWidth="1"/>
    <col min="9484" max="9484" width="15.28515625" style="5" bestFit="1" customWidth="1"/>
    <col min="9485" max="9485" width="12.28515625" style="5" bestFit="1" customWidth="1"/>
    <col min="9486" max="9486" width="13.28515625" style="5" customWidth="1"/>
    <col min="9487" max="9487" width="6.7109375" style="5" customWidth="1"/>
    <col min="9488" max="9490" width="16.5703125" style="5" bestFit="1" customWidth="1"/>
    <col min="9491" max="9493" width="6.7109375" style="5" customWidth="1"/>
    <col min="9494" max="9495" width="16.5703125" style="5" bestFit="1" customWidth="1"/>
    <col min="9496" max="9496" width="6.7109375" style="5" customWidth="1"/>
    <col min="9497" max="9727" width="9.140625" style="5"/>
    <col min="9728" max="9728" width="72" style="5" customWidth="1"/>
    <col min="9729" max="9729" width="16.7109375" style="5" customWidth="1"/>
    <col min="9730" max="9730" width="16.140625" style="5" bestFit="1" customWidth="1"/>
    <col min="9731" max="9734" width="16.5703125" style="5" bestFit="1" customWidth="1"/>
    <col min="9735" max="9735" width="16.5703125" style="5" customWidth="1"/>
    <col min="9736" max="9737" width="16.5703125" style="5" bestFit="1" customWidth="1"/>
    <col min="9738" max="9738" width="16.5703125" style="5" customWidth="1"/>
    <col min="9739" max="9739" width="16.5703125" style="5" bestFit="1" customWidth="1"/>
    <col min="9740" max="9740" width="15.28515625" style="5" bestFit="1" customWidth="1"/>
    <col min="9741" max="9741" width="12.28515625" style="5" bestFit="1" customWidth="1"/>
    <col min="9742" max="9742" width="13.28515625" style="5" customWidth="1"/>
    <col min="9743" max="9743" width="6.7109375" style="5" customWidth="1"/>
    <col min="9744" max="9746" width="16.5703125" style="5" bestFit="1" customWidth="1"/>
    <col min="9747" max="9749" width="6.7109375" style="5" customWidth="1"/>
    <col min="9750" max="9751" width="16.5703125" style="5" bestFit="1" customWidth="1"/>
    <col min="9752" max="9752" width="6.7109375" style="5" customWidth="1"/>
    <col min="9753" max="9983" width="9.140625" style="5"/>
    <col min="9984" max="9984" width="72" style="5" customWidth="1"/>
    <col min="9985" max="9985" width="16.7109375" style="5" customWidth="1"/>
    <col min="9986" max="9986" width="16.140625" style="5" bestFit="1" customWidth="1"/>
    <col min="9987" max="9990" width="16.5703125" style="5" bestFit="1" customWidth="1"/>
    <col min="9991" max="9991" width="16.5703125" style="5" customWidth="1"/>
    <col min="9992" max="9993" width="16.5703125" style="5" bestFit="1" customWidth="1"/>
    <col min="9994" max="9994" width="16.5703125" style="5" customWidth="1"/>
    <col min="9995" max="9995" width="16.5703125" style="5" bestFit="1" customWidth="1"/>
    <col min="9996" max="9996" width="15.28515625" style="5" bestFit="1" customWidth="1"/>
    <col min="9997" max="9997" width="12.28515625" style="5" bestFit="1" customWidth="1"/>
    <col min="9998" max="9998" width="13.28515625" style="5" customWidth="1"/>
    <col min="9999" max="9999" width="6.7109375" style="5" customWidth="1"/>
    <col min="10000" max="10002" width="16.5703125" style="5" bestFit="1" customWidth="1"/>
    <col min="10003" max="10005" width="6.7109375" style="5" customWidth="1"/>
    <col min="10006" max="10007" width="16.5703125" style="5" bestFit="1" customWidth="1"/>
    <col min="10008" max="10008" width="6.7109375" style="5" customWidth="1"/>
    <col min="10009" max="10239" width="9.140625" style="5"/>
    <col min="10240" max="10240" width="72" style="5" customWidth="1"/>
    <col min="10241" max="10241" width="16.7109375" style="5" customWidth="1"/>
    <col min="10242" max="10242" width="16.140625" style="5" bestFit="1" customWidth="1"/>
    <col min="10243" max="10246" width="16.5703125" style="5" bestFit="1" customWidth="1"/>
    <col min="10247" max="10247" width="16.5703125" style="5" customWidth="1"/>
    <col min="10248" max="10249" width="16.5703125" style="5" bestFit="1" customWidth="1"/>
    <col min="10250" max="10250" width="16.5703125" style="5" customWidth="1"/>
    <col min="10251" max="10251" width="16.5703125" style="5" bestFit="1" customWidth="1"/>
    <col min="10252" max="10252" width="15.28515625" style="5" bestFit="1" customWidth="1"/>
    <col min="10253" max="10253" width="12.28515625" style="5" bestFit="1" customWidth="1"/>
    <col min="10254" max="10254" width="13.28515625" style="5" customWidth="1"/>
    <col min="10255" max="10255" width="6.7109375" style="5" customWidth="1"/>
    <col min="10256" max="10258" width="16.5703125" style="5" bestFit="1" customWidth="1"/>
    <col min="10259" max="10261" width="6.7109375" style="5" customWidth="1"/>
    <col min="10262" max="10263" width="16.5703125" style="5" bestFit="1" customWidth="1"/>
    <col min="10264" max="10264" width="6.7109375" style="5" customWidth="1"/>
    <col min="10265" max="10495" width="9.140625" style="5"/>
    <col min="10496" max="10496" width="72" style="5" customWidth="1"/>
    <col min="10497" max="10497" width="16.7109375" style="5" customWidth="1"/>
    <col min="10498" max="10498" width="16.140625" style="5" bestFit="1" customWidth="1"/>
    <col min="10499" max="10502" width="16.5703125" style="5" bestFit="1" customWidth="1"/>
    <col min="10503" max="10503" width="16.5703125" style="5" customWidth="1"/>
    <col min="10504" max="10505" width="16.5703125" style="5" bestFit="1" customWidth="1"/>
    <col min="10506" max="10506" width="16.5703125" style="5" customWidth="1"/>
    <col min="10507" max="10507" width="16.5703125" style="5" bestFit="1" customWidth="1"/>
    <col min="10508" max="10508" width="15.28515625" style="5" bestFit="1" customWidth="1"/>
    <col min="10509" max="10509" width="12.28515625" style="5" bestFit="1" customWidth="1"/>
    <col min="10510" max="10510" width="13.28515625" style="5" customWidth="1"/>
    <col min="10511" max="10511" width="6.7109375" style="5" customWidth="1"/>
    <col min="10512" max="10514" width="16.5703125" style="5" bestFit="1" customWidth="1"/>
    <col min="10515" max="10517" width="6.7109375" style="5" customWidth="1"/>
    <col min="10518" max="10519" width="16.5703125" style="5" bestFit="1" customWidth="1"/>
    <col min="10520" max="10520" width="6.7109375" style="5" customWidth="1"/>
    <col min="10521" max="10751" width="9.140625" style="5"/>
    <col min="10752" max="10752" width="72" style="5" customWidth="1"/>
    <col min="10753" max="10753" width="16.7109375" style="5" customWidth="1"/>
    <col min="10754" max="10754" width="16.140625" style="5" bestFit="1" customWidth="1"/>
    <col min="10755" max="10758" width="16.5703125" style="5" bestFit="1" customWidth="1"/>
    <col min="10759" max="10759" width="16.5703125" style="5" customWidth="1"/>
    <col min="10760" max="10761" width="16.5703125" style="5" bestFit="1" customWidth="1"/>
    <col min="10762" max="10762" width="16.5703125" style="5" customWidth="1"/>
    <col min="10763" max="10763" width="16.5703125" style="5" bestFit="1" customWidth="1"/>
    <col min="10764" max="10764" width="15.28515625" style="5" bestFit="1" customWidth="1"/>
    <col min="10765" max="10765" width="12.28515625" style="5" bestFit="1" customWidth="1"/>
    <col min="10766" max="10766" width="13.28515625" style="5" customWidth="1"/>
    <col min="10767" max="10767" width="6.7109375" style="5" customWidth="1"/>
    <col min="10768" max="10770" width="16.5703125" style="5" bestFit="1" customWidth="1"/>
    <col min="10771" max="10773" width="6.7109375" style="5" customWidth="1"/>
    <col min="10774" max="10775" width="16.5703125" style="5" bestFit="1" customWidth="1"/>
    <col min="10776" max="10776" width="6.7109375" style="5" customWidth="1"/>
    <col min="10777" max="11007" width="9.140625" style="5"/>
    <col min="11008" max="11008" width="72" style="5" customWidth="1"/>
    <col min="11009" max="11009" width="16.7109375" style="5" customWidth="1"/>
    <col min="11010" max="11010" width="16.140625" style="5" bestFit="1" customWidth="1"/>
    <col min="11011" max="11014" width="16.5703125" style="5" bestFit="1" customWidth="1"/>
    <col min="11015" max="11015" width="16.5703125" style="5" customWidth="1"/>
    <col min="11016" max="11017" width="16.5703125" style="5" bestFit="1" customWidth="1"/>
    <col min="11018" max="11018" width="16.5703125" style="5" customWidth="1"/>
    <col min="11019" max="11019" width="16.5703125" style="5" bestFit="1" customWidth="1"/>
    <col min="11020" max="11020" width="15.28515625" style="5" bestFit="1" customWidth="1"/>
    <col min="11021" max="11021" width="12.28515625" style="5" bestFit="1" customWidth="1"/>
    <col min="11022" max="11022" width="13.28515625" style="5" customWidth="1"/>
    <col min="11023" max="11023" width="6.7109375" style="5" customWidth="1"/>
    <col min="11024" max="11026" width="16.5703125" style="5" bestFit="1" customWidth="1"/>
    <col min="11027" max="11029" width="6.7109375" style="5" customWidth="1"/>
    <col min="11030" max="11031" width="16.5703125" style="5" bestFit="1" customWidth="1"/>
    <col min="11032" max="11032" width="6.7109375" style="5" customWidth="1"/>
    <col min="11033" max="11263" width="9.140625" style="5"/>
    <col min="11264" max="11264" width="72" style="5" customWidth="1"/>
    <col min="11265" max="11265" width="16.7109375" style="5" customWidth="1"/>
    <col min="11266" max="11266" width="16.140625" style="5" bestFit="1" customWidth="1"/>
    <col min="11267" max="11270" width="16.5703125" style="5" bestFit="1" customWidth="1"/>
    <col min="11271" max="11271" width="16.5703125" style="5" customWidth="1"/>
    <col min="11272" max="11273" width="16.5703125" style="5" bestFit="1" customWidth="1"/>
    <col min="11274" max="11274" width="16.5703125" style="5" customWidth="1"/>
    <col min="11275" max="11275" width="16.5703125" style="5" bestFit="1" customWidth="1"/>
    <col min="11276" max="11276" width="15.28515625" style="5" bestFit="1" customWidth="1"/>
    <col min="11277" max="11277" width="12.28515625" style="5" bestFit="1" customWidth="1"/>
    <col min="11278" max="11278" width="13.28515625" style="5" customWidth="1"/>
    <col min="11279" max="11279" width="6.7109375" style="5" customWidth="1"/>
    <col min="11280" max="11282" width="16.5703125" style="5" bestFit="1" customWidth="1"/>
    <col min="11283" max="11285" width="6.7109375" style="5" customWidth="1"/>
    <col min="11286" max="11287" width="16.5703125" style="5" bestFit="1" customWidth="1"/>
    <col min="11288" max="11288" width="6.7109375" style="5" customWidth="1"/>
    <col min="11289" max="11519" width="9.140625" style="5"/>
    <col min="11520" max="11520" width="72" style="5" customWidth="1"/>
    <col min="11521" max="11521" width="16.7109375" style="5" customWidth="1"/>
    <col min="11522" max="11522" width="16.140625" style="5" bestFit="1" customWidth="1"/>
    <col min="11523" max="11526" width="16.5703125" style="5" bestFit="1" customWidth="1"/>
    <col min="11527" max="11527" width="16.5703125" style="5" customWidth="1"/>
    <col min="11528" max="11529" width="16.5703125" style="5" bestFit="1" customWidth="1"/>
    <col min="11530" max="11530" width="16.5703125" style="5" customWidth="1"/>
    <col min="11531" max="11531" width="16.5703125" style="5" bestFit="1" customWidth="1"/>
    <col min="11532" max="11532" width="15.28515625" style="5" bestFit="1" customWidth="1"/>
    <col min="11533" max="11533" width="12.28515625" style="5" bestFit="1" customWidth="1"/>
    <col min="11534" max="11534" width="13.28515625" style="5" customWidth="1"/>
    <col min="11535" max="11535" width="6.7109375" style="5" customWidth="1"/>
    <col min="11536" max="11538" width="16.5703125" style="5" bestFit="1" customWidth="1"/>
    <col min="11539" max="11541" width="6.7109375" style="5" customWidth="1"/>
    <col min="11542" max="11543" width="16.5703125" style="5" bestFit="1" customWidth="1"/>
    <col min="11544" max="11544" width="6.7109375" style="5" customWidth="1"/>
    <col min="11545" max="11775" width="9.140625" style="5"/>
    <col min="11776" max="11776" width="72" style="5" customWidth="1"/>
    <col min="11777" max="11777" width="16.7109375" style="5" customWidth="1"/>
    <col min="11778" max="11778" width="16.140625" style="5" bestFit="1" customWidth="1"/>
    <col min="11779" max="11782" width="16.5703125" style="5" bestFit="1" customWidth="1"/>
    <col min="11783" max="11783" width="16.5703125" style="5" customWidth="1"/>
    <col min="11784" max="11785" width="16.5703125" style="5" bestFit="1" customWidth="1"/>
    <col min="11786" max="11786" width="16.5703125" style="5" customWidth="1"/>
    <col min="11787" max="11787" width="16.5703125" style="5" bestFit="1" customWidth="1"/>
    <col min="11788" max="11788" width="15.28515625" style="5" bestFit="1" customWidth="1"/>
    <col min="11789" max="11789" width="12.28515625" style="5" bestFit="1" customWidth="1"/>
    <col min="11790" max="11790" width="13.28515625" style="5" customWidth="1"/>
    <col min="11791" max="11791" width="6.7109375" style="5" customWidth="1"/>
    <col min="11792" max="11794" width="16.5703125" style="5" bestFit="1" customWidth="1"/>
    <col min="11795" max="11797" width="6.7109375" style="5" customWidth="1"/>
    <col min="11798" max="11799" width="16.5703125" style="5" bestFit="1" customWidth="1"/>
    <col min="11800" max="11800" width="6.7109375" style="5" customWidth="1"/>
    <col min="11801" max="12031" width="9.140625" style="5"/>
    <col min="12032" max="12032" width="72" style="5" customWidth="1"/>
    <col min="12033" max="12033" width="16.7109375" style="5" customWidth="1"/>
    <col min="12034" max="12034" width="16.140625" style="5" bestFit="1" customWidth="1"/>
    <col min="12035" max="12038" width="16.5703125" style="5" bestFit="1" customWidth="1"/>
    <col min="12039" max="12039" width="16.5703125" style="5" customWidth="1"/>
    <col min="12040" max="12041" width="16.5703125" style="5" bestFit="1" customWidth="1"/>
    <col min="12042" max="12042" width="16.5703125" style="5" customWidth="1"/>
    <col min="12043" max="12043" width="16.5703125" style="5" bestFit="1" customWidth="1"/>
    <col min="12044" max="12044" width="15.28515625" style="5" bestFit="1" customWidth="1"/>
    <col min="12045" max="12045" width="12.28515625" style="5" bestFit="1" customWidth="1"/>
    <col min="12046" max="12046" width="13.28515625" style="5" customWidth="1"/>
    <col min="12047" max="12047" width="6.7109375" style="5" customWidth="1"/>
    <col min="12048" max="12050" width="16.5703125" style="5" bestFit="1" customWidth="1"/>
    <col min="12051" max="12053" width="6.7109375" style="5" customWidth="1"/>
    <col min="12054" max="12055" width="16.5703125" style="5" bestFit="1" customWidth="1"/>
    <col min="12056" max="12056" width="6.7109375" style="5" customWidth="1"/>
    <col min="12057" max="12287" width="9.140625" style="5"/>
    <col min="12288" max="12288" width="72" style="5" customWidth="1"/>
    <col min="12289" max="12289" width="16.7109375" style="5" customWidth="1"/>
    <col min="12290" max="12290" width="16.140625" style="5" bestFit="1" customWidth="1"/>
    <col min="12291" max="12294" width="16.5703125" style="5" bestFit="1" customWidth="1"/>
    <col min="12295" max="12295" width="16.5703125" style="5" customWidth="1"/>
    <col min="12296" max="12297" width="16.5703125" style="5" bestFit="1" customWidth="1"/>
    <col min="12298" max="12298" width="16.5703125" style="5" customWidth="1"/>
    <col min="12299" max="12299" width="16.5703125" style="5" bestFit="1" customWidth="1"/>
    <col min="12300" max="12300" width="15.28515625" style="5" bestFit="1" customWidth="1"/>
    <col min="12301" max="12301" width="12.28515625" style="5" bestFit="1" customWidth="1"/>
    <col min="12302" max="12302" width="13.28515625" style="5" customWidth="1"/>
    <col min="12303" max="12303" width="6.7109375" style="5" customWidth="1"/>
    <col min="12304" max="12306" width="16.5703125" style="5" bestFit="1" customWidth="1"/>
    <col min="12307" max="12309" width="6.7109375" style="5" customWidth="1"/>
    <col min="12310" max="12311" width="16.5703125" style="5" bestFit="1" customWidth="1"/>
    <col min="12312" max="12312" width="6.7109375" style="5" customWidth="1"/>
    <col min="12313" max="12543" width="9.140625" style="5"/>
    <col min="12544" max="12544" width="72" style="5" customWidth="1"/>
    <col min="12545" max="12545" width="16.7109375" style="5" customWidth="1"/>
    <col min="12546" max="12546" width="16.140625" style="5" bestFit="1" customWidth="1"/>
    <col min="12547" max="12550" width="16.5703125" style="5" bestFit="1" customWidth="1"/>
    <col min="12551" max="12551" width="16.5703125" style="5" customWidth="1"/>
    <col min="12552" max="12553" width="16.5703125" style="5" bestFit="1" customWidth="1"/>
    <col min="12554" max="12554" width="16.5703125" style="5" customWidth="1"/>
    <col min="12555" max="12555" width="16.5703125" style="5" bestFit="1" customWidth="1"/>
    <col min="12556" max="12556" width="15.28515625" style="5" bestFit="1" customWidth="1"/>
    <col min="12557" max="12557" width="12.28515625" style="5" bestFit="1" customWidth="1"/>
    <col min="12558" max="12558" width="13.28515625" style="5" customWidth="1"/>
    <col min="12559" max="12559" width="6.7109375" style="5" customWidth="1"/>
    <col min="12560" max="12562" width="16.5703125" style="5" bestFit="1" customWidth="1"/>
    <col min="12563" max="12565" width="6.7109375" style="5" customWidth="1"/>
    <col min="12566" max="12567" width="16.5703125" style="5" bestFit="1" customWidth="1"/>
    <col min="12568" max="12568" width="6.7109375" style="5" customWidth="1"/>
    <col min="12569" max="12799" width="9.140625" style="5"/>
    <col min="12800" max="12800" width="72" style="5" customWidth="1"/>
    <col min="12801" max="12801" width="16.7109375" style="5" customWidth="1"/>
    <col min="12802" max="12802" width="16.140625" style="5" bestFit="1" customWidth="1"/>
    <col min="12803" max="12806" width="16.5703125" style="5" bestFit="1" customWidth="1"/>
    <col min="12807" max="12807" width="16.5703125" style="5" customWidth="1"/>
    <col min="12808" max="12809" width="16.5703125" style="5" bestFit="1" customWidth="1"/>
    <col min="12810" max="12810" width="16.5703125" style="5" customWidth="1"/>
    <col min="12811" max="12811" width="16.5703125" style="5" bestFit="1" customWidth="1"/>
    <col min="12812" max="12812" width="15.28515625" style="5" bestFit="1" customWidth="1"/>
    <col min="12813" max="12813" width="12.28515625" style="5" bestFit="1" customWidth="1"/>
    <col min="12814" max="12814" width="13.28515625" style="5" customWidth="1"/>
    <col min="12815" max="12815" width="6.7109375" style="5" customWidth="1"/>
    <col min="12816" max="12818" width="16.5703125" style="5" bestFit="1" customWidth="1"/>
    <col min="12819" max="12821" width="6.7109375" style="5" customWidth="1"/>
    <col min="12822" max="12823" width="16.5703125" style="5" bestFit="1" customWidth="1"/>
    <col min="12824" max="12824" width="6.7109375" style="5" customWidth="1"/>
    <col min="12825" max="13055" width="9.140625" style="5"/>
    <col min="13056" max="13056" width="72" style="5" customWidth="1"/>
    <col min="13057" max="13057" width="16.7109375" style="5" customWidth="1"/>
    <col min="13058" max="13058" width="16.140625" style="5" bestFit="1" customWidth="1"/>
    <col min="13059" max="13062" width="16.5703125" style="5" bestFit="1" customWidth="1"/>
    <col min="13063" max="13063" width="16.5703125" style="5" customWidth="1"/>
    <col min="13064" max="13065" width="16.5703125" style="5" bestFit="1" customWidth="1"/>
    <col min="13066" max="13066" width="16.5703125" style="5" customWidth="1"/>
    <col min="13067" max="13067" width="16.5703125" style="5" bestFit="1" customWidth="1"/>
    <col min="13068" max="13068" width="15.28515625" style="5" bestFit="1" customWidth="1"/>
    <col min="13069" max="13069" width="12.28515625" style="5" bestFit="1" customWidth="1"/>
    <col min="13070" max="13070" width="13.28515625" style="5" customWidth="1"/>
    <col min="13071" max="13071" width="6.7109375" style="5" customWidth="1"/>
    <col min="13072" max="13074" width="16.5703125" style="5" bestFit="1" customWidth="1"/>
    <col min="13075" max="13077" width="6.7109375" style="5" customWidth="1"/>
    <col min="13078" max="13079" width="16.5703125" style="5" bestFit="1" customWidth="1"/>
    <col min="13080" max="13080" width="6.7109375" style="5" customWidth="1"/>
    <col min="13081" max="13311" width="9.140625" style="5"/>
    <col min="13312" max="13312" width="72" style="5" customWidth="1"/>
    <col min="13313" max="13313" width="16.7109375" style="5" customWidth="1"/>
    <col min="13314" max="13314" width="16.140625" style="5" bestFit="1" customWidth="1"/>
    <col min="13315" max="13318" width="16.5703125" style="5" bestFit="1" customWidth="1"/>
    <col min="13319" max="13319" width="16.5703125" style="5" customWidth="1"/>
    <col min="13320" max="13321" width="16.5703125" style="5" bestFit="1" customWidth="1"/>
    <col min="13322" max="13322" width="16.5703125" style="5" customWidth="1"/>
    <col min="13323" max="13323" width="16.5703125" style="5" bestFit="1" customWidth="1"/>
    <col min="13324" max="13324" width="15.28515625" style="5" bestFit="1" customWidth="1"/>
    <col min="13325" max="13325" width="12.28515625" style="5" bestFit="1" customWidth="1"/>
    <col min="13326" max="13326" width="13.28515625" style="5" customWidth="1"/>
    <col min="13327" max="13327" width="6.7109375" style="5" customWidth="1"/>
    <col min="13328" max="13330" width="16.5703125" style="5" bestFit="1" customWidth="1"/>
    <col min="13331" max="13333" width="6.7109375" style="5" customWidth="1"/>
    <col min="13334" max="13335" width="16.5703125" style="5" bestFit="1" customWidth="1"/>
    <col min="13336" max="13336" width="6.7109375" style="5" customWidth="1"/>
    <col min="13337" max="13567" width="9.140625" style="5"/>
    <col min="13568" max="13568" width="72" style="5" customWidth="1"/>
    <col min="13569" max="13569" width="16.7109375" style="5" customWidth="1"/>
    <col min="13570" max="13570" width="16.140625" style="5" bestFit="1" customWidth="1"/>
    <col min="13571" max="13574" width="16.5703125" style="5" bestFit="1" customWidth="1"/>
    <col min="13575" max="13575" width="16.5703125" style="5" customWidth="1"/>
    <col min="13576" max="13577" width="16.5703125" style="5" bestFit="1" customWidth="1"/>
    <col min="13578" max="13578" width="16.5703125" style="5" customWidth="1"/>
    <col min="13579" max="13579" width="16.5703125" style="5" bestFit="1" customWidth="1"/>
    <col min="13580" max="13580" width="15.28515625" style="5" bestFit="1" customWidth="1"/>
    <col min="13581" max="13581" width="12.28515625" style="5" bestFit="1" customWidth="1"/>
    <col min="13582" max="13582" width="13.28515625" style="5" customWidth="1"/>
    <col min="13583" max="13583" width="6.7109375" style="5" customWidth="1"/>
    <col min="13584" max="13586" width="16.5703125" style="5" bestFit="1" customWidth="1"/>
    <col min="13587" max="13589" width="6.7109375" style="5" customWidth="1"/>
    <col min="13590" max="13591" width="16.5703125" style="5" bestFit="1" customWidth="1"/>
    <col min="13592" max="13592" width="6.7109375" style="5" customWidth="1"/>
    <col min="13593" max="13823" width="9.140625" style="5"/>
    <col min="13824" max="13824" width="72" style="5" customWidth="1"/>
    <col min="13825" max="13825" width="16.7109375" style="5" customWidth="1"/>
    <col min="13826" max="13826" width="16.140625" style="5" bestFit="1" customWidth="1"/>
    <col min="13827" max="13830" width="16.5703125" style="5" bestFit="1" customWidth="1"/>
    <col min="13831" max="13831" width="16.5703125" style="5" customWidth="1"/>
    <col min="13832" max="13833" width="16.5703125" style="5" bestFit="1" customWidth="1"/>
    <col min="13834" max="13834" width="16.5703125" style="5" customWidth="1"/>
    <col min="13835" max="13835" width="16.5703125" style="5" bestFit="1" customWidth="1"/>
    <col min="13836" max="13836" width="15.28515625" style="5" bestFit="1" customWidth="1"/>
    <col min="13837" max="13837" width="12.28515625" style="5" bestFit="1" customWidth="1"/>
    <col min="13838" max="13838" width="13.28515625" style="5" customWidth="1"/>
    <col min="13839" max="13839" width="6.7109375" style="5" customWidth="1"/>
    <col min="13840" max="13842" width="16.5703125" style="5" bestFit="1" customWidth="1"/>
    <col min="13843" max="13845" width="6.7109375" style="5" customWidth="1"/>
    <col min="13846" max="13847" width="16.5703125" style="5" bestFit="1" customWidth="1"/>
    <col min="13848" max="13848" width="6.7109375" style="5" customWidth="1"/>
    <col min="13849" max="14079" width="9.140625" style="5"/>
    <col min="14080" max="14080" width="72" style="5" customWidth="1"/>
    <col min="14081" max="14081" width="16.7109375" style="5" customWidth="1"/>
    <col min="14082" max="14082" width="16.140625" style="5" bestFit="1" customWidth="1"/>
    <col min="14083" max="14086" width="16.5703125" style="5" bestFit="1" customWidth="1"/>
    <col min="14087" max="14087" width="16.5703125" style="5" customWidth="1"/>
    <col min="14088" max="14089" width="16.5703125" style="5" bestFit="1" customWidth="1"/>
    <col min="14090" max="14090" width="16.5703125" style="5" customWidth="1"/>
    <col min="14091" max="14091" width="16.5703125" style="5" bestFit="1" customWidth="1"/>
    <col min="14092" max="14092" width="15.28515625" style="5" bestFit="1" customWidth="1"/>
    <col min="14093" max="14093" width="12.28515625" style="5" bestFit="1" customWidth="1"/>
    <col min="14094" max="14094" width="13.28515625" style="5" customWidth="1"/>
    <col min="14095" max="14095" width="6.7109375" style="5" customWidth="1"/>
    <col min="14096" max="14098" width="16.5703125" style="5" bestFit="1" customWidth="1"/>
    <col min="14099" max="14101" width="6.7109375" style="5" customWidth="1"/>
    <col min="14102" max="14103" width="16.5703125" style="5" bestFit="1" customWidth="1"/>
    <col min="14104" max="14104" width="6.7109375" style="5" customWidth="1"/>
    <col min="14105" max="14335" width="9.140625" style="5"/>
    <col min="14336" max="14336" width="72" style="5" customWidth="1"/>
    <col min="14337" max="14337" width="16.7109375" style="5" customWidth="1"/>
    <col min="14338" max="14338" width="16.140625" style="5" bestFit="1" customWidth="1"/>
    <col min="14339" max="14342" width="16.5703125" style="5" bestFit="1" customWidth="1"/>
    <col min="14343" max="14343" width="16.5703125" style="5" customWidth="1"/>
    <col min="14344" max="14345" width="16.5703125" style="5" bestFit="1" customWidth="1"/>
    <col min="14346" max="14346" width="16.5703125" style="5" customWidth="1"/>
    <col min="14347" max="14347" width="16.5703125" style="5" bestFit="1" customWidth="1"/>
    <col min="14348" max="14348" width="15.28515625" style="5" bestFit="1" customWidth="1"/>
    <col min="14349" max="14349" width="12.28515625" style="5" bestFit="1" customWidth="1"/>
    <col min="14350" max="14350" width="13.28515625" style="5" customWidth="1"/>
    <col min="14351" max="14351" width="6.7109375" style="5" customWidth="1"/>
    <col min="14352" max="14354" width="16.5703125" style="5" bestFit="1" customWidth="1"/>
    <col min="14355" max="14357" width="6.7109375" style="5" customWidth="1"/>
    <col min="14358" max="14359" width="16.5703125" style="5" bestFit="1" customWidth="1"/>
    <col min="14360" max="14360" width="6.7109375" style="5" customWidth="1"/>
    <col min="14361" max="14591" width="9.140625" style="5"/>
    <col min="14592" max="14592" width="72" style="5" customWidth="1"/>
    <col min="14593" max="14593" width="16.7109375" style="5" customWidth="1"/>
    <col min="14594" max="14594" width="16.140625" style="5" bestFit="1" customWidth="1"/>
    <col min="14595" max="14598" width="16.5703125" style="5" bestFit="1" customWidth="1"/>
    <col min="14599" max="14599" width="16.5703125" style="5" customWidth="1"/>
    <col min="14600" max="14601" width="16.5703125" style="5" bestFit="1" customWidth="1"/>
    <col min="14602" max="14602" width="16.5703125" style="5" customWidth="1"/>
    <col min="14603" max="14603" width="16.5703125" style="5" bestFit="1" customWidth="1"/>
    <col min="14604" max="14604" width="15.28515625" style="5" bestFit="1" customWidth="1"/>
    <col min="14605" max="14605" width="12.28515625" style="5" bestFit="1" customWidth="1"/>
    <col min="14606" max="14606" width="13.28515625" style="5" customWidth="1"/>
    <col min="14607" max="14607" width="6.7109375" style="5" customWidth="1"/>
    <col min="14608" max="14610" width="16.5703125" style="5" bestFit="1" customWidth="1"/>
    <col min="14611" max="14613" width="6.7109375" style="5" customWidth="1"/>
    <col min="14614" max="14615" width="16.5703125" style="5" bestFit="1" customWidth="1"/>
    <col min="14616" max="14616" width="6.7109375" style="5" customWidth="1"/>
    <col min="14617" max="14847" width="9.140625" style="5"/>
    <col min="14848" max="14848" width="72" style="5" customWidth="1"/>
    <col min="14849" max="14849" width="16.7109375" style="5" customWidth="1"/>
    <col min="14850" max="14850" width="16.140625" style="5" bestFit="1" customWidth="1"/>
    <col min="14851" max="14854" width="16.5703125" style="5" bestFit="1" customWidth="1"/>
    <col min="14855" max="14855" width="16.5703125" style="5" customWidth="1"/>
    <col min="14856" max="14857" width="16.5703125" style="5" bestFit="1" customWidth="1"/>
    <col min="14858" max="14858" width="16.5703125" style="5" customWidth="1"/>
    <col min="14859" max="14859" width="16.5703125" style="5" bestFit="1" customWidth="1"/>
    <col min="14860" max="14860" width="15.28515625" style="5" bestFit="1" customWidth="1"/>
    <col min="14861" max="14861" width="12.28515625" style="5" bestFit="1" customWidth="1"/>
    <col min="14862" max="14862" width="13.28515625" style="5" customWidth="1"/>
    <col min="14863" max="14863" width="6.7109375" style="5" customWidth="1"/>
    <col min="14864" max="14866" width="16.5703125" style="5" bestFit="1" customWidth="1"/>
    <col min="14867" max="14869" width="6.7109375" style="5" customWidth="1"/>
    <col min="14870" max="14871" width="16.5703125" style="5" bestFit="1" customWidth="1"/>
    <col min="14872" max="14872" width="6.7109375" style="5" customWidth="1"/>
    <col min="14873" max="15103" width="9.140625" style="5"/>
    <col min="15104" max="15104" width="72" style="5" customWidth="1"/>
    <col min="15105" max="15105" width="16.7109375" style="5" customWidth="1"/>
    <col min="15106" max="15106" width="16.140625" style="5" bestFit="1" customWidth="1"/>
    <col min="15107" max="15110" width="16.5703125" style="5" bestFit="1" customWidth="1"/>
    <col min="15111" max="15111" width="16.5703125" style="5" customWidth="1"/>
    <col min="15112" max="15113" width="16.5703125" style="5" bestFit="1" customWidth="1"/>
    <col min="15114" max="15114" width="16.5703125" style="5" customWidth="1"/>
    <col min="15115" max="15115" width="16.5703125" style="5" bestFit="1" customWidth="1"/>
    <col min="15116" max="15116" width="15.28515625" style="5" bestFit="1" customWidth="1"/>
    <col min="15117" max="15117" width="12.28515625" style="5" bestFit="1" customWidth="1"/>
    <col min="15118" max="15118" width="13.28515625" style="5" customWidth="1"/>
    <col min="15119" max="15119" width="6.7109375" style="5" customWidth="1"/>
    <col min="15120" max="15122" width="16.5703125" style="5" bestFit="1" customWidth="1"/>
    <col min="15123" max="15125" width="6.7109375" style="5" customWidth="1"/>
    <col min="15126" max="15127" width="16.5703125" style="5" bestFit="1" customWidth="1"/>
    <col min="15128" max="15128" width="6.7109375" style="5" customWidth="1"/>
    <col min="15129" max="15359" width="9.140625" style="5"/>
    <col min="15360" max="15360" width="72" style="5" customWidth="1"/>
    <col min="15361" max="15361" width="16.7109375" style="5" customWidth="1"/>
    <col min="15362" max="15362" width="16.140625" style="5" bestFit="1" customWidth="1"/>
    <col min="15363" max="15366" width="16.5703125" style="5" bestFit="1" customWidth="1"/>
    <col min="15367" max="15367" width="16.5703125" style="5" customWidth="1"/>
    <col min="15368" max="15369" width="16.5703125" style="5" bestFit="1" customWidth="1"/>
    <col min="15370" max="15370" width="16.5703125" style="5" customWidth="1"/>
    <col min="15371" max="15371" width="16.5703125" style="5" bestFit="1" customWidth="1"/>
    <col min="15372" max="15372" width="15.28515625" style="5" bestFit="1" customWidth="1"/>
    <col min="15373" max="15373" width="12.28515625" style="5" bestFit="1" customWidth="1"/>
    <col min="15374" max="15374" width="13.28515625" style="5" customWidth="1"/>
    <col min="15375" max="15375" width="6.7109375" style="5" customWidth="1"/>
    <col min="15376" max="15378" width="16.5703125" style="5" bestFit="1" customWidth="1"/>
    <col min="15379" max="15381" width="6.7109375" style="5" customWidth="1"/>
    <col min="15382" max="15383" width="16.5703125" style="5" bestFit="1" customWidth="1"/>
    <col min="15384" max="15384" width="6.7109375" style="5" customWidth="1"/>
    <col min="15385" max="15615" width="9.140625" style="5"/>
    <col min="15616" max="15616" width="72" style="5" customWidth="1"/>
    <col min="15617" max="15617" width="16.7109375" style="5" customWidth="1"/>
    <col min="15618" max="15618" width="16.140625" style="5" bestFit="1" customWidth="1"/>
    <col min="15619" max="15622" width="16.5703125" style="5" bestFit="1" customWidth="1"/>
    <col min="15623" max="15623" width="16.5703125" style="5" customWidth="1"/>
    <col min="15624" max="15625" width="16.5703125" style="5" bestFit="1" customWidth="1"/>
    <col min="15626" max="15626" width="16.5703125" style="5" customWidth="1"/>
    <col min="15627" max="15627" width="16.5703125" style="5" bestFit="1" customWidth="1"/>
    <col min="15628" max="15628" width="15.28515625" style="5" bestFit="1" customWidth="1"/>
    <col min="15629" max="15629" width="12.28515625" style="5" bestFit="1" customWidth="1"/>
    <col min="15630" max="15630" width="13.28515625" style="5" customWidth="1"/>
    <col min="15631" max="15631" width="6.7109375" style="5" customWidth="1"/>
    <col min="15632" max="15634" width="16.5703125" style="5" bestFit="1" customWidth="1"/>
    <col min="15635" max="15637" width="6.7109375" style="5" customWidth="1"/>
    <col min="15638" max="15639" width="16.5703125" style="5" bestFit="1" customWidth="1"/>
    <col min="15640" max="15640" width="6.7109375" style="5" customWidth="1"/>
    <col min="15641" max="15871" width="9.140625" style="5"/>
    <col min="15872" max="15872" width="72" style="5" customWidth="1"/>
    <col min="15873" max="15873" width="16.7109375" style="5" customWidth="1"/>
    <col min="15874" max="15874" width="16.140625" style="5" bestFit="1" customWidth="1"/>
    <col min="15875" max="15878" width="16.5703125" style="5" bestFit="1" customWidth="1"/>
    <col min="15879" max="15879" width="16.5703125" style="5" customWidth="1"/>
    <col min="15880" max="15881" width="16.5703125" style="5" bestFit="1" customWidth="1"/>
    <col min="15882" max="15882" width="16.5703125" style="5" customWidth="1"/>
    <col min="15883" max="15883" width="16.5703125" style="5" bestFit="1" customWidth="1"/>
    <col min="15884" max="15884" width="15.28515625" style="5" bestFit="1" customWidth="1"/>
    <col min="15885" max="15885" width="12.28515625" style="5" bestFit="1" customWidth="1"/>
    <col min="15886" max="15886" width="13.28515625" style="5" customWidth="1"/>
    <col min="15887" max="15887" width="6.7109375" style="5" customWidth="1"/>
    <col min="15888" max="15890" width="16.5703125" style="5" bestFit="1" customWidth="1"/>
    <col min="15891" max="15893" width="6.7109375" style="5" customWidth="1"/>
    <col min="15894" max="15895" width="16.5703125" style="5" bestFit="1" customWidth="1"/>
    <col min="15896" max="15896" width="6.7109375" style="5" customWidth="1"/>
    <col min="15897" max="16127" width="9.140625" style="5"/>
    <col min="16128" max="16128" width="72" style="5" customWidth="1"/>
    <col min="16129" max="16129" width="16.7109375" style="5" customWidth="1"/>
    <col min="16130" max="16130" width="16.140625" style="5" bestFit="1" customWidth="1"/>
    <col min="16131" max="16134" width="16.5703125" style="5" bestFit="1" customWidth="1"/>
    <col min="16135" max="16135" width="16.5703125" style="5" customWidth="1"/>
    <col min="16136" max="16137" width="16.5703125" style="5" bestFit="1" customWidth="1"/>
    <col min="16138" max="16138" width="16.5703125" style="5" customWidth="1"/>
    <col min="16139" max="16139" width="16.5703125" style="5" bestFit="1" customWidth="1"/>
    <col min="16140" max="16140" width="15.28515625" style="5" bestFit="1" customWidth="1"/>
    <col min="16141" max="16141" width="12.28515625" style="5" bestFit="1" customWidth="1"/>
    <col min="16142" max="16142" width="13.28515625" style="5" customWidth="1"/>
    <col min="16143" max="16143" width="6.7109375" style="5" customWidth="1"/>
    <col min="16144" max="16146" width="16.5703125" style="5" bestFit="1" customWidth="1"/>
    <col min="16147" max="16149" width="6.7109375" style="5" customWidth="1"/>
    <col min="16150" max="16151" width="16.5703125" style="5" bestFit="1" customWidth="1"/>
    <col min="16152" max="16152" width="6.7109375" style="5" customWidth="1"/>
    <col min="16153" max="16384" width="9.140625" style="5"/>
  </cols>
  <sheetData>
    <row r="1" spans="2:24" ht="31.5">
      <c r="C1" s="6" t="s">
        <v>302</v>
      </c>
      <c r="D1" s="6"/>
    </row>
    <row r="2" spans="2:24" s="7" customFormat="1" ht="15.75">
      <c r="C2" s="8"/>
      <c r="D2" s="35"/>
      <c r="E2" s="36"/>
      <c r="S2" s="94" t="s">
        <v>303</v>
      </c>
      <c r="T2" s="94"/>
      <c r="U2" s="94"/>
      <c r="W2" s="94" t="s">
        <v>303</v>
      </c>
      <c r="X2" s="94"/>
    </row>
    <row r="3" spans="2:24" s="7" customFormat="1" ht="39">
      <c r="B3" s="9" t="s">
        <v>304</v>
      </c>
      <c r="C3" s="9" t="s">
        <v>435</v>
      </c>
      <c r="D3" s="9" t="s">
        <v>434</v>
      </c>
      <c r="E3" s="10" t="s">
        <v>1</v>
      </c>
      <c r="F3" s="10" t="s">
        <v>305</v>
      </c>
      <c r="G3" s="10" t="s">
        <v>306</v>
      </c>
      <c r="H3" s="10" t="s">
        <v>307</v>
      </c>
      <c r="I3" s="10" t="s">
        <v>308</v>
      </c>
      <c r="J3" s="10" t="s">
        <v>535</v>
      </c>
      <c r="K3" s="10">
        <v>35</v>
      </c>
      <c r="L3" s="10">
        <v>43</v>
      </c>
      <c r="M3" s="10" t="s">
        <v>309</v>
      </c>
      <c r="N3" s="10" t="s">
        <v>310</v>
      </c>
      <c r="O3" s="10" t="s">
        <v>311</v>
      </c>
      <c r="P3" s="10" t="s">
        <v>312</v>
      </c>
      <c r="Q3" s="10" t="s">
        <v>313</v>
      </c>
      <c r="R3" s="10" t="s">
        <v>314</v>
      </c>
      <c r="S3" s="10" t="s">
        <v>315</v>
      </c>
      <c r="T3" s="10" t="s">
        <v>316</v>
      </c>
      <c r="U3" s="10" t="s">
        <v>317</v>
      </c>
      <c r="V3" s="10" t="s">
        <v>314</v>
      </c>
      <c r="W3" s="10" t="s">
        <v>318</v>
      </c>
      <c r="X3" s="10" t="s">
        <v>319</v>
      </c>
    </row>
    <row r="4" spans="2:24" s="7" customFormat="1">
      <c r="B4" s="9"/>
      <c r="C4" s="9"/>
      <c r="D4" s="9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</row>
    <row r="5" spans="2:24" s="7" customFormat="1">
      <c r="B5" s="9" t="s">
        <v>320</v>
      </c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r="6" spans="2:24" s="7" customFormat="1">
      <c r="B6" s="5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</row>
    <row r="7" spans="2:24">
      <c r="B7" s="12" t="s">
        <v>438</v>
      </c>
      <c r="C7" s="13" t="s">
        <v>321</v>
      </c>
      <c r="D7" s="13">
        <v>1</v>
      </c>
      <c r="E7" s="14">
        <f>SUM(F7:Q7)</f>
        <v>1115040</v>
      </c>
      <c r="F7" s="14">
        <v>980660</v>
      </c>
      <c r="G7" s="14">
        <v>117918</v>
      </c>
      <c r="H7" s="14">
        <v>7616</v>
      </c>
      <c r="I7" s="14">
        <v>778</v>
      </c>
      <c r="J7" s="14">
        <v>475</v>
      </c>
      <c r="K7" s="14">
        <v>1</v>
      </c>
      <c r="L7" s="14">
        <v>158</v>
      </c>
      <c r="M7" s="14">
        <v>158</v>
      </c>
      <c r="N7" s="14">
        <v>25</v>
      </c>
      <c r="O7" s="14">
        <f>W7+X7</f>
        <v>16</v>
      </c>
      <c r="P7" s="14">
        <v>7227</v>
      </c>
      <c r="Q7" s="14">
        <v>8</v>
      </c>
      <c r="R7" s="14"/>
      <c r="S7" s="14">
        <v>475</v>
      </c>
      <c r="T7" s="14">
        <v>1</v>
      </c>
      <c r="U7" s="14">
        <v>158</v>
      </c>
      <c r="V7" s="14"/>
      <c r="W7" s="14">
        <v>2</v>
      </c>
      <c r="X7" s="14">
        <v>14</v>
      </c>
    </row>
    <row r="8" spans="2:24">
      <c r="B8" s="12" t="s">
        <v>439</v>
      </c>
      <c r="C8" s="13" t="s">
        <v>322</v>
      </c>
      <c r="D8" s="13">
        <f>D7+1</f>
        <v>2</v>
      </c>
      <c r="E8" s="14">
        <f t="shared" ref="E8:E71" si="0">SUM(F8:Q8)</f>
        <v>1106972</v>
      </c>
      <c r="F8" s="14">
        <v>980660</v>
      </c>
      <c r="G8" s="14">
        <v>117918</v>
      </c>
      <c r="H8" s="14">
        <v>7616</v>
      </c>
      <c r="I8" s="14">
        <v>778</v>
      </c>
      <c r="J8" s="14">
        <v>0</v>
      </c>
      <c r="K8" s="14">
        <v>0</v>
      </c>
      <c r="L8" s="14">
        <v>0</v>
      </c>
      <c r="M8" s="14">
        <v>0</v>
      </c>
      <c r="N8" s="14">
        <v>0</v>
      </c>
      <c r="O8" s="14">
        <f t="shared" ref="O8:O58" si="1">W8+X8</f>
        <v>0</v>
      </c>
      <c r="P8" s="14">
        <v>0</v>
      </c>
      <c r="Q8" s="14">
        <v>0</v>
      </c>
      <c r="R8" s="14"/>
      <c r="S8" s="14">
        <v>0</v>
      </c>
      <c r="T8" s="14">
        <v>0</v>
      </c>
      <c r="U8" s="14">
        <v>0</v>
      </c>
      <c r="V8" s="14"/>
      <c r="W8" s="14">
        <v>0</v>
      </c>
      <c r="X8" s="14">
        <v>0</v>
      </c>
    </row>
    <row r="9" spans="2:24">
      <c r="B9" s="12" t="s">
        <v>440</v>
      </c>
      <c r="C9" s="13" t="s">
        <v>323</v>
      </c>
      <c r="D9" s="13">
        <f t="shared" ref="D9:D72" si="2">D8+1</f>
        <v>3</v>
      </c>
      <c r="E9" s="14">
        <f t="shared" si="0"/>
        <v>25302937.027326714</v>
      </c>
      <c r="F9" s="14">
        <v>21775683.003815174</v>
      </c>
      <c r="G9" s="14">
        <v>2606606.821129892</v>
      </c>
      <c r="H9" s="14">
        <v>216906.71686354594</v>
      </c>
      <c r="I9" s="14">
        <v>121483.56323524928</v>
      </c>
      <c r="J9" s="14">
        <v>42408.004722189718</v>
      </c>
      <c r="K9" s="14">
        <v>16.75537372639668</v>
      </c>
      <c r="L9" s="14">
        <v>5567.961830232286</v>
      </c>
      <c r="M9" s="14">
        <v>78494.339012835961</v>
      </c>
      <c r="N9" s="14">
        <v>47853.400905634764</v>
      </c>
      <c r="O9" s="14">
        <f t="shared" si="1"/>
        <v>302986.52947190317</v>
      </c>
      <c r="P9" s="14">
        <v>104905.13428470223</v>
      </c>
      <c r="Q9" s="14">
        <v>24.796681627020366</v>
      </c>
      <c r="R9" s="14"/>
      <c r="S9" s="14">
        <v>42408.004722189718</v>
      </c>
      <c r="T9" s="14">
        <v>16.75537372639668</v>
      </c>
      <c r="U9" s="14">
        <v>5567.961830232286</v>
      </c>
      <c r="V9" s="14"/>
      <c r="W9" s="14">
        <v>15058.300807760153</v>
      </c>
      <c r="X9" s="14">
        <v>287928.22866414301</v>
      </c>
    </row>
    <row r="10" spans="2:24">
      <c r="B10" s="12" t="s">
        <v>441</v>
      </c>
      <c r="C10" s="13" t="s">
        <v>324</v>
      </c>
      <c r="D10" s="13">
        <f t="shared" si="2"/>
        <v>4</v>
      </c>
      <c r="E10" s="14">
        <f t="shared" si="0"/>
        <v>1137948</v>
      </c>
      <c r="F10" s="14">
        <v>999962</v>
      </c>
      <c r="G10" s="14">
        <v>128234</v>
      </c>
      <c r="H10" s="14">
        <v>7993</v>
      </c>
      <c r="I10" s="14">
        <v>815</v>
      </c>
      <c r="J10" s="14">
        <v>494</v>
      </c>
      <c r="K10" s="14">
        <v>1</v>
      </c>
      <c r="L10" s="14">
        <v>164</v>
      </c>
      <c r="M10" s="14">
        <v>190</v>
      </c>
      <c r="N10" s="14">
        <v>37</v>
      </c>
      <c r="O10" s="14">
        <f t="shared" si="1"/>
        <v>49</v>
      </c>
      <c r="P10" s="14">
        <v>0</v>
      </c>
      <c r="Q10" s="14">
        <v>9</v>
      </c>
      <c r="R10" s="14"/>
      <c r="S10" s="14">
        <v>494</v>
      </c>
      <c r="T10" s="14">
        <v>1</v>
      </c>
      <c r="U10" s="14">
        <v>164</v>
      </c>
      <c r="V10" s="14"/>
      <c r="W10" s="14">
        <v>2</v>
      </c>
      <c r="X10" s="14">
        <v>47</v>
      </c>
    </row>
    <row r="11" spans="2:24">
      <c r="B11" s="12" t="s">
        <v>442</v>
      </c>
      <c r="C11" s="13" t="s">
        <v>325</v>
      </c>
      <c r="D11" s="13">
        <f t="shared" si="2"/>
        <v>5</v>
      </c>
      <c r="E11" s="14">
        <f t="shared" si="0"/>
        <v>1</v>
      </c>
      <c r="F11" s="14">
        <v>0</v>
      </c>
      <c r="G11" s="14">
        <v>0</v>
      </c>
      <c r="H11" s="14">
        <v>0</v>
      </c>
      <c r="I11" s="14">
        <v>0</v>
      </c>
      <c r="J11" s="14">
        <v>0</v>
      </c>
      <c r="K11" s="14">
        <v>0</v>
      </c>
      <c r="L11" s="14">
        <v>0</v>
      </c>
      <c r="M11" s="14">
        <v>1</v>
      </c>
      <c r="N11" s="14">
        <v>0</v>
      </c>
      <c r="O11" s="14">
        <f t="shared" si="1"/>
        <v>0</v>
      </c>
      <c r="P11" s="14">
        <v>0</v>
      </c>
      <c r="Q11" s="14">
        <v>0</v>
      </c>
      <c r="R11" s="14"/>
      <c r="S11" s="14">
        <v>0</v>
      </c>
      <c r="T11" s="14">
        <v>0</v>
      </c>
      <c r="U11" s="14">
        <v>0</v>
      </c>
      <c r="V11" s="14"/>
      <c r="W11" s="14">
        <v>0</v>
      </c>
      <c r="X11" s="14">
        <v>0</v>
      </c>
    </row>
    <row r="12" spans="2:24">
      <c r="B12" s="12" t="s">
        <v>443</v>
      </c>
      <c r="C12" s="13" t="s">
        <v>326</v>
      </c>
      <c r="D12" s="13">
        <f t="shared" si="2"/>
        <v>6</v>
      </c>
      <c r="E12" s="14">
        <f t="shared" si="0"/>
        <v>18752</v>
      </c>
      <c r="F12" s="14">
        <v>0</v>
      </c>
      <c r="G12" s="14">
        <v>0</v>
      </c>
      <c r="H12" s="14">
        <v>0</v>
      </c>
      <c r="I12" s="14">
        <v>0</v>
      </c>
      <c r="J12" s="14">
        <v>0</v>
      </c>
      <c r="K12" s="14">
        <v>0</v>
      </c>
      <c r="L12" s="14">
        <v>0</v>
      </c>
      <c r="M12" s="14">
        <v>0</v>
      </c>
      <c r="N12" s="14">
        <v>0</v>
      </c>
      <c r="O12" s="14">
        <f t="shared" si="1"/>
        <v>18752</v>
      </c>
      <c r="P12" s="14">
        <v>0</v>
      </c>
      <c r="Q12" s="14">
        <v>0</v>
      </c>
      <c r="R12" s="14"/>
      <c r="S12" s="14">
        <v>0</v>
      </c>
      <c r="T12" s="14">
        <v>0</v>
      </c>
      <c r="U12" s="14">
        <v>0</v>
      </c>
      <c r="V12" s="14"/>
      <c r="W12" s="14">
        <v>259792</v>
      </c>
      <c r="X12" s="14">
        <v>-241040</v>
      </c>
    </row>
    <row r="13" spans="2:24">
      <c r="B13" s="12" t="s">
        <v>444</v>
      </c>
      <c r="C13" s="13" t="s">
        <v>327</v>
      </c>
      <c r="D13" s="13">
        <f t="shared" si="2"/>
        <v>7</v>
      </c>
      <c r="E13" s="14">
        <f t="shared" si="0"/>
        <v>7494527</v>
      </c>
      <c r="F13" s="14">
        <v>0</v>
      </c>
      <c r="G13" s="14">
        <v>0</v>
      </c>
      <c r="H13" s="14">
        <v>0</v>
      </c>
      <c r="I13" s="14">
        <v>0</v>
      </c>
      <c r="J13" s="14">
        <v>0</v>
      </c>
      <c r="K13" s="14">
        <v>0</v>
      </c>
      <c r="L13" s="14">
        <v>0</v>
      </c>
      <c r="M13" s="14">
        <v>0</v>
      </c>
      <c r="N13" s="14">
        <v>0</v>
      </c>
      <c r="O13" s="14">
        <f t="shared" si="1"/>
        <v>7494527</v>
      </c>
      <c r="P13" s="14">
        <v>0</v>
      </c>
      <c r="Q13" s="14">
        <v>0</v>
      </c>
      <c r="R13" s="14"/>
      <c r="S13" s="14">
        <v>0</v>
      </c>
      <c r="T13" s="14">
        <v>0</v>
      </c>
      <c r="U13" s="14">
        <v>0</v>
      </c>
      <c r="V13" s="14"/>
      <c r="W13" s="14">
        <v>339573</v>
      </c>
      <c r="X13" s="14">
        <v>7154954</v>
      </c>
    </row>
    <row r="14" spans="2:24">
      <c r="B14" s="12" t="s">
        <v>445</v>
      </c>
      <c r="C14" s="13" t="s">
        <v>328</v>
      </c>
      <c r="D14" s="13">
        <f t="shared" si="2"/>
        <v>8</v>
      </c>
      <c r="E14" s="14">
        <f t="shared" si="0"/>
        <v>1</v>
      </c>
      <c r="F14" s="14">
        <v>0</v>
      </c>
      <c r="G14" s="14">
        <v>0</v>
      </c>
      <c r="H14" s="14">
        <v>0</v>
      </c>
      <c r="I14" s="14">
        <v>0</v>
      </c>
      <c r="J14" s="14">
        <v>0</v>
      </c>
      <c r="K14" s="14">
        <v>0</v>
      </c>
      <c r="L14" s="14">
        <v>0</v>
      </c>
      <c r="M14" s="14">
        <v>0</v>
      </c>
      <c r="N14" s="14">
        <v>0</v>
      </c>
      <c r="O14" s="14">
        <f t="shared" si="1"/>
        <v>0</v>
      </c>
      <c r="P14" s="14">
        <v>0</v>
      </c>
      <c r="Q14" s="14">
        <v>1</v>
      </c>
      <c r="R14" s="14"/>
      <c r="S14" s="14">
        <v>0</v>
      </c>
      <c r="T14" s="14">
        <v>0</v>
      </c>
      <c r="U14" s="14">
        <v>0</v>
      </c>
      <c r="V14" s="14"/>
      <c r="W14" s="14">
        <v>0</v>
      </c>
      <c r="X14" s="14">
        <v>0</v>
      </c>
    </row>
    <row r="15" spans="2:24">
      <c r="B15" s="12" t="s">
        <v>110</v>
      </c>
      <c r="C15" s="13" t="s">
        <v>329</v>
      </c>
      <c r="D15" s="13">
        <f t="shared" si="2"/>
        <v>9</v>
      </c>
      <c r="E15" s="14">
        <f t="shared" si="0"/>
        <v>-30322648.739999998</v>
      </c>
      <c r="F15" s="14">
        <v>-26452302.719999999</v>
      </c>
      <c r="G15" s="14">
        <v>-2326458.21</v>
      </c>
      <c r="H15" s="14">
        <v>-1018782.5900000001</v>
      </c>
      <c r="I15" s="14">
        <v>-449649.14</v>
      </c>
      <c r="J15" s="14">
        <v>-37392.75</v>
      </c>
      <c r="K15" s="14">
        <v>0</v>
      </c>
      <c r="L15" s="14">
        <v>0</v>
      </c>
      <c r="M15" s="14">
        <v>-376</v>
      </c>
      <c r="N15" s="14">
        <v>0</v>
      </c>
      <c r="O15" s="14">
        <f t="shared" si="1"/>
        <v>0</v>
      </c>
      <c r="P15" s="14">
        <v>-37687.33</v>
      </c>
      <c r="Q15" s="14">
        <v>0</v>
      </c>
      <c r="R15" s="14"/>
      <c r="S15" s="14">
        <v>-37392.75</v>
      </c>
      <c r="T15" s="14">
        <v>0</v>
      </c>
      <c r="U15" s="14">
        <v>0</v>
      </c>
      <c r="V15" s="14"/>
      <c r="W15" s="14">
        <v>0</v>
      </c>
      <c r="X15" s="14">
        <v>0</v>
      </c>
    </row>
    <row r="16" spans="2:24">
      <c r="B16" s="12" t="s">
        <v>112</v>
      </c>
      <c r="C16" s="15" t="s">
        <v>330</v>
      </c>
      <c r="D16" s="13">
        <f t="shared" si="2"/>
        <v>10</v>
      </c>
      <c r="E16" s="14">
        <f t="shared" si="0"/>
        <v>-54720677.887500003</v>
      </c>
      <c r="F16" s="14">
        <v>-21173102.935833331</v>
      </c>
      <c r="G16" s="14">
        <v>-31313866.958082631</v>
      </c>
      <c r="H16" s="14">
        <v>-2025260.4454428728</v>
      </c>
      <c r="I16" s="14">
        <v>-208447.54814116366</v>
      </c>
      <c r="J16" s="14">
        <v>0</v>
      </c>
      <c r="K16" s="14">
        <v>0</v>
      </c>
      <c r="L16" s="14">
        <v>0</v>
      </c>
      <c r="M16" s="14">
        <v>0</v>
      </c>
      <c r="N16" s="14">
        <v>0</v>
      </c>
      <c r="O16" s="14">
        <f t="shared" si="1"/>
        <v>0</v>
      </c>
      <c r="P16" s="14">
        <v>0</v>
      </c>
      <c r="Q16" s="14">
        <v>0</v>
      </c>
      <c r="R16" s="14"/>
      <c r="S16" s="14">
        <v>0</v>
      </c>
      <c r="T16" s="14">
        <v>0</v>
      </c>
      <c r="U16" s="14">
        <v>0</v>
      </c>
      <c r="V16" s="14"/>
      <c r="W16" s="14">
        <v>0</v>
      </c>
      <c r="X16" s="14">
        <v>0</v>
      </c>
    </row>
    <row r="17" spans="2:24">
      <c r="B17" s="12" t="s">
        <v>446</v>
      </c>
      <c r="C17" s="13" t="s">
        <v>331</v>
      </c>
      <c r="D17" s="13">
        <f t="shared" si="2"/>
        <v>11</v>
      </c>
      <c r="E17" s="14">
        <f t="shared" si="0"/>
        <v>3221790.9</v>
      </c>
      <c r="F17" s="14">
        <v>0</v>
      </c>
      <c r="G17" s="14">
        <v>0</v>
      </c>
      <c r="H17" s="14">
        <v>0</v>
      </c>
      <c r="I17" s="14">
        <v>0</v>
      </c>
      <c r="J17" s="14">
        <v>813608.53999999992</v>
      </c>
      <c r="K17" s="14">
        <v>0</v>
      </c>
      <c r="L17" s="14">
        <v>47249.630000000005</v>
      </c>
      <c r="M17" s="14">
        <v>2341535.54</v>
      </c>
      <c r="N17" s="14">
        <v>0</v>
      </c>
      <c r="O17" s="14">
        <f t="shared" si="1"/>
        <v>0</v>
      </c>
      <c r="P17" s="14">
        <v>0</v>
      </c>
      <c r="Q17" s="14">
        <v>19397.189999999999</v>
      </c>
      <c r="R17" s="14"/>
      <c r="S17" s="14">
        <v>813608.53999999992</v>
      </c>
      <c r="T17" s="14">
        <v>0</v>
      </c>
      <c r="U17" s="14">
        <v>47249.630000000005</v>
      </c>
      <c r="V17" s="14"/>
      <c r="W17" s="14">
        <v>0</v>
      </c>
      <c r="X17" s="14">
        <v>0</v>
      </c>
    </row>
    <row r="18" spans="2:24">
      <c r="B18" s="12" t="s">
        <v>447</v>
      </c>
      <c r="C18" s="13" t="s">
        <v>332</v>
      </c>
      <c r="D18" s="13">
        <f t="shared" si="2"/>
        <v>12</v>
      </c>
      <c r="E18" s="14">
        <f t="shared" si="0"/>
        <v>1</v>
      </c>
      <c r="F18" s="14">
        <v>0</v>
      </c>
      <c r="G18" s="14">
        <v>0</v>
      </c>
      <c r="H18" s="14">
        <v>0</v>
      </c>
      <c r="I18" s="14">
        <v>0</v>
      </c>
      <c r="J18" s="14">
        <v>0</v>
      </c>
      <c r="K18" s="14">
        <v>0</v>
      </c>
      <c r="L18" s="14">
        <v>0</v>
      </c>
      <c r="M18" s="14">
        <v>0</v>
      </c>
      <c r="N18" s="14">
        <v>0</v>
      </c>
      <c r="O18" s="14">
        <f t="shared" si="1"/>
        <v>0</v>
      </c>
      <c r="P18" s="14">
        <v>1</v>
      </c>
      <c r="Q18" s="14">
        <v>0</v>
      </c>
      <c r="R18" s="14"/>
      <c r="S18" s="14">
        <v>0</v>
      </c>
      <c r="T18" s="14">
        <v>0</v>
      </c>
      <c r="U18" s="14">
        <v>0</v>
      </c>
      <c r="V18" s="14"/>
      <c r="W18" s="14">
        <v>0</v>
      </c>
      <c r="X18" s="14">
        <v>0</v>
      </c>
    </row>
    <row r="19" spans="2:24">
      <c r="B19" s="12" t="s">
        <v>448</v>
      </c>
      <c r="C19" s="13" t="s">
        <v>333</v>
      </c>
      <c r="D19" s="13">
        <f t="shared" si="2"/>
        <v>13</v>
      </c>
      <c r="E19" s="14">
        <f t="shared" si="0"/>
        <v>2848786.98</v>
      </c>
      <c r="F19" s="14">
        <v>2235979.81</v>
      </c>
      <c r="G19" s="14">
        <v>365876.75000000017</v>
      </c>
      <c r="H19" s="14">
        <v>86999.130000000019</v>
      </c>
      <c r="I19" s="14">
        <v>29142.55</v>
      </c>
      <c r="J19" s="14">
        <v>39987.639999999992</v>
      </c>
      <c r="K19" s="14">
        <v>0</v>
      </c>
      <c r="L19" s="14">
        <v>7387.39</v>
      </c>
      <c r="M19" s="14">
        <v>-475.21999999999991</v>
      </c>
      <c r="N19" s="14">
        <v>9912.07</v>
      </c>
      <c r="O19" s="14">
        <f t="shared" si="1"/>
        <v>-16.84</v>
      </c>
      <c r="P19" s="14">
        <v>73933.81</v>
      </c>
      <c r="Q19" s="14">
        <v>59.89</v>
      </c>
      <c r="R19" s="14"/>
      <c r="S19" s="14">
        <v>39987.639999999992</v>
      </c>
      <c r="T19" s="14">
        <v>0</v>
      </c>
      <c r="U19" s="14">
        <v>7387.39</v>
      </c>
      <c r="V19" s="14"/>
      <c r="W19" s="14">
        <v>0</v>
      </c>
      <c r="X19" s="14">
        <v>-16.84</v>
      </c>
    </row>
    <row r="20" spans="2:24">
      <c r="B20" s="12" t="s">
        <v>449</v>
      </c>
      <c r="C20" s="13" t="s">
        <v>334</v>
      </c>
      <c r="D20" s="13">
        <f t="shared" si="2"/>
        <v>14</v>
      </c>
      <c r="E20" s="14">
        <f t="shared" si="0"/>
        <v>301500.40999999992</v>
      </c>
      <c r="F20" s="14">
        <v>291301.34999999998</v>
      </c>
      <c r="G20" s="14">
        <v>10080.040000000001</v>
      </c>
      <c r="H20" s="14">
        <v>40.159999999999997</v>
      </c>
      <c r="I20" s="14">
        <v>0</v>
      </c>
      <c r="J20" s="14">
        <v>0</v>
      </c>
      <c r="K20" s="14">
        <v>0</v>
      </c>
      <c r="L20" s="14">
        <v>0</v>
      </c>
      <c r="M20" s="14">
        <v>0</v>
      </c>
      <c r="N20" s="14">
        <v>0</v>
      </c>
      <c r="O20" s="14">
        <f t="shared" si="1"/>
        <v>0</v>
      </c>
      <c r="P20" s="14">
        <v>78.86</v>
      </c>
      <c r="Q20" s="14">
        <v>0</v>
      </c>
      <c r="R20" s="14"/>
      <c r="S20" s="14">
        <v>0</v>
      </c>
      <c r="T20" s="14">
        <v>0</v>
      </c>
      <c r="U20" s="14">
        <v>0</v>
      </c>
      <c r="V20" s="14"/>
      <c r="W20" s="14">
        <v>0</v>
      </c>
      <c r="X20" s="14">
        <v>0</v>
      </c>
    </row>
    <row r="21" spans="2:24">
      <c r="B21" s="12" t="s">
        <v>450</v>
      </c>
      <c r="C21" s="13" t="s">
        <v>335</v>
      </c>
      <c r="D21" s="13">
        <f t="shared" si="2"/>
        <v>15</v>
      </c>
      <c r="E21" s="14">
        <f t="shared" si="0"/>
        <v>1376036.6900000004</v>
      </c>
      <c r="F21" s="14">
        <v>1342833.9800000002</v>
      </c>
      <c r="G21" s="14">
        <v>32624.380000000005</v>
      </c>
      <c r="H21" s="14">
        <v>578.33000000000004</v>
      </c>
      <c r="I21" s="14">
        <v>0</v>
      </c>
      <c r="J21" s="14">
        <v>0</v>
      </c>
      <c r="K21" s="14">
        <v>0</v>
      </c>
      <c r="L21" s="14">
        <v>0</v>
      </c>
      <c r="M21" s="14">
        <v>0</v>
      </c>
      <c r="N21" s="14">
        <v>0</v>
      </c>
      <c r="O21" s="14">
        <f t="shared" si="1"/>
        <v>0</v>
      </c>
      <c r="P21" s="14">
        <v>0</v>
      </c>
      <c r="Q21" s="14">
        <v>0</v>
      </c>
      <c r="R21" s="14"/>
      <c r="S21" s="14">
        <v>0</v>
      </c>
      <c r="T21" s="14">
        <v>0</v>
      </c>
      <c r="U21" s="14">
        <v>0</v>
      </c>
      <c r="V21" s="14"/>
      <c r="W21" s="14">
        <v>0</v>
      </c>
      <c r="X21" s="14">
        <v>0</v>
      </c>
    </row>
    <row r="22" spans="2:24">
      <c r="B22" s="12" t="s">
        <v>451</v>
      </c>
      <c r="C22" s="13" t="s">
        <v>336</v>
      </c>
      <c r="D22" s="13">
        <f t="shared" si="2"/>
        <v>16</v>
      </c>
      <c r="E22" s="14">
        <f t="shared" si="0"/>
        <v>1532384.3199999998</v>
      </c>
      <c r="F22" s="14">
        <v>1403494.0699999996</v>
      </c>
      <c r="G22" s="14">
        <v>125187.51000000001</v>
      </c>
      <c r="H22" s="14">
        <v>3056.099999999999</v>
      </c>
      <c r="I22" s="14">
        <v>398.09999999999997</v>
      </c>
      <c r="J22" s="14">
        <v>87.2</v>
      </c>
      <c r="K22" s="14">
        <v>0</v>
      </c>
      <c r="L22" s="14">
        <v>6.51</v>
      </c>
      <c r="M22" s="14">
        <v>148.72999999999999</v>
      </c>
      <c r="N22" s="14">
        <v>6.1</v>
      </c>
      <c r="O22" s="14">
        <f t="shared" si="1"/>
        <v>0</v>
      </c>
      <c r="P22" s="14">
        <v>0</v>
      </c>
      <c r="Q22" s="14">
        <v>0</v>
      </c>
      <c r="R22" s="14"/>
      <c r="S22" s="14">
        <v>87.2</v>
      </c>
      <c r="T22" s="14">
        <v>0</v>
      </c>
      <c r="U22" s="14">
        <v>6.51</v>
      </c>
      <c r="V22" s="14"/>
      <c r="W22" s="14">
        <v>0</v>
      </c>
      <c r="X22" s="14">
        <v>0</v>
      </c>
    </row>
    <row r="23" spans="2:24">
      <c r="B23" s="12" t="s">
        <v>452</v>
      </c>
      <c r="C23" s="13" t="s">
        <v>337</v>
      </c>
      <c r="D23" s="13">
        <f t="shared" si="2"/>
        <v>17</v>
      </c>
      <c r="E23" s="14">
        <f t="shared" si="0"/>
        <v>980.69999999999982</v>
      </c>
      <c r="F23" s="14">
        <v>-871.72000000000025</v>
      </c>
      <c r="G23" s="14">
        <v>1922.38</v>
      </c>
      <c r="H23" s="14">
        <v>-52.959999999999994</v>
      </c>
      <c r="I23" s="14">
        <v>-17</v>
      </c>
      <c r="J23" s="14">
        <v>0</v>
      </c>
      <c r="K23" s="14">
        <v>0</v>
      </c>
      <c r="L23" s="14">
        <v>0</v>
      </c>
      <c r="M23" s="14">
        <v>0</v>
      </c>
      <c r="N23" s="14">
        <v>0</v>
      </c>
      <c r="O23" s="14">
        <f t="shared" si="1"/>
        <v>0</v>
      </c>
      <c r="P23" s="14">
        <v>0</v>
      </c>
      <c r="Q23" s="14">
        <v>0</v>
      </c>
      <c r="R23" s="14"/>
      <c r="S23" s="14">
        <v>0</v>
      </c>
      <c r="T23" s="14">
        <v>0</v>
      </c>
      <c r="U23" s="14">
        <v>0</v>
      </c>
      <c r="V23" s="14"/>
      <c r="W23" s="14">
        <v>0</v>
      </c>
      <c r="X23" s="14">
        <v>0</v>
      </c>
    </row>
    <row r="24" spans="2:24">
      <c r="B24" s="12" t="s">
        <v>453</v>
      </c>
      <c r="C24" s="13" t="s">
        <v>338</v>
      </c>
      <c r="D24" s="13">
        <f t="shared" si="2"/>
        <v>18</v>
      </c>
      <c r="E24" s="14">
        <f t="shared" si="0"/>
        <v>1247308.1208836439</v>
      </c>
      <c r="F24" s="14">
        <v>1109044.7117056099</v>
      </c>
      <c r="G24" s="14">
        <v>88251.373678375225</v>
      </c>
      <c r="H24" s="14">
        <v>27420.671695450379</v>
      </c>
      <c r="I24" s="14">
        <v>19431.316323957533</v>
      </c>
      <c r="J24" s="14">
        <v>128.35130925331777</v>
      </c>
      <c r="K24" s="14">
        <v>0</v>
      </c>
      <c r="L24" s="14">
        <v>0</v>
      </c>
      <c r="M24" s="14">
        <v>0</v>
      </c>
      <c r="N24" s="14">
        <v>0</v>
      </c>
      <c r="O24" s="14">
        <f t="shared" si="1"/>
        <v>0</v>
      </c>
      <c r="P24" s="14">
        <v>3031.6961709974385</v>
      </c>
      <c r="Q24" s="14">
        <v>0</v>
      </c>
      <c r="R24" s="14"/>
      <c r="S24" s="14">
        <v>128.35130925331777</v>
      </c>
      <c r="T24" s="14">
        <v>0</v>
      </c>
      <c r="U24" s="14">
        <v>0</v>
      </c>
      <c r="V24" s="14"/>
      <c r="W24" s="14">
        <v>0</v>
      </c>
      <c r="X24" s="14">
        <v>0</v>
      </c>
    </row>
    <row r="25" spans="2:24">
      <c r="B25" s="12" t="s">
        <v>454</v>
      </c>
      <c r="C25" s="13" t="s">
        <v>339</v>
      </c>
      <c r="D25" s="13">
        <f t="shared" si="2"/>
        <v>19</v>
      </c>
      <c r="E25" s="14">
        <f t="shared" si="0"/>
        <v>173542936</v>
      </c>
      <c r="F25" s="14">
        <v>112832556</v>
      </c>
      <c r="G25" s="14">
        <v>31972604.787878789</v>
      </c>
      <c r="H25" s="14">
        <v>8684715.833333334</v>
      </c>
      <c r="I25" s="14">
        <v>983431</v>
      </c>
      <c r="J25" s="14">
        <v>12204754</v>
      </c>
      <c r="K25" s="14">
        <v>28682</v>
      </c>
      <c r="L25" s="14">
        <v>4265921</v>
      </c>
      <c r="M25" s="14">
        <v>1032350.3787878788</v>
      </c>
      <c r="N25" s="14">
        <v>534206</v>
      </c>
      <c r="O25" s="14">
        <f t="shared" si="1"/>
        <v>750194.00000000012</v>
      </c>
      <c r="P25" s="14">
        <v>0</v>
      </c>
      <c r="Q25" s="14">
        <v>253521</v>
      </c>
      <c r="R25" s="14"/>
      <c r="S25" s="14">
        <v>12204754</v>
      </c>
      <c r="T25" s="14">
        <v>28682</v>
      </c>
      <c r="U25" s="14">
        <v>4265921</v>
      </c>
      <c r="V25" s="14"/>
      <c r="W25" s="14">
        <v>30620.163265306124</v>
      </c>
      <c r="X25" s="14">
        <v>719573.83673469396</v>
      </c>
    </row>
    <row r="26" spans="2:24">
      <c r="B26" s="12" t="s">
        <v>455</v>
      </c>
      <c r="C26" s="13" t="s">
        <v>340</v>
      </c>
      <c r="D26" s="13">
        <f t="shared" si="2"/>
        <v>20</v>
      </c>
      <c r="E26" s="14">
        <f t="shared" si="0"/>
        <v>403017</v>
      </c>
      <c r="F26" s="14">
        <v>349601</v>
      </c>
      <c r="G26" s="14">
        <v>51562</v>
      </c>
      <c r="H26" s="14">
        <v>1826</v>
      </c>
      <c r="I26" s="14">
        <v>28</v>
      </c>
      <c r="J26" s="14">
        <v>0</v>
      </c>
      <c r="K26" s="14">
        <v>0</v>
      </c>
      <c r="L26" s="14">
        <v>0</v>
      </c>
      <c r="M26" s="14">
        <v>0</v>
      </c>
      <c r="N26" s="14">
        <v>0</v>
      </c>
      <c r="O26" s="14">
        <f t="shared" si="1"/>
        <v>0</v>
      </c>
      <c r="P26" s="14">
        <v>0</v>
      </c>
      <c r="Q26" s="14">
        <v>0</v>
      </c>
      <c r="R26" s="14"/>
      <c r="S26" s="14">
        <v>0</v>
      </c>
      <c r="T26" s="14">
        <v>0</v>
      </c>
      <c r="U26" s="14">
        <v>0</v>
      </c>
      <c r="V26" s="14"/>
      <c r="W26" s="14">
        <v>0</v>
      </c>
      <c r="X26" s="14">
        <v>0</v>
      </c>
    </row>
    <row r="27" spans="2:24">
      <c r="B27" s="12" t="s">
        <v>456</v>
      </c>
      <c r="C27" s="13" t="s">
        <v>341</v>
      </c>
      <c r="D27" s="13">
        <f t="shared" si="2"/>
        <v>21</v>
      </c>
      <c r="E27" s="14">
        <f t="shared" si="0"/>
        <v>404799745.95307964</v>
      </c>
      <c r="F27" s="14">
        <v>295642644.14069372</v>
      </c>
      <c r="G27" s="14">
        <v>46340552.898913719</v>
      </c>
      <c r="H27" s="14">
        <v>5943198.0976538872</v>
      </c>
      <c r="I27" s="14">
        <v>75445.980448461574</v>
      </c>
      <c r="J27" s="14">
        <v>0</v>
      </c>
      <c r="K27" s="14">
        <v>0</v>
      </c>
      <c r="L27" s="14">
        <v>0</v>
      </c>
      <c r="M27" s="14">
        <v>0</v>
      </c>
      <c r="N27" s="14">
        <v>0</v>
      </c>
      <c r="O27" s="14">
        <f t="shared" si="1"/>
        <v>0</v>
      </c>
      <c r="P27" s="14">
        <v>56797904.835369848</v>
      </c>
      <c r="Q27" s="14">
        <v>0</v>
      </c>
      <c r="R27" s="14"/>
      <c r="S27" s="14">
        <v>0</v>
      </c>
      <c r="T27" s="14">
        <v>0</v>
      </c>
      <c r="U27" s="14">
        <v>0</v>
      </c>
      <c r="V27" s="14"/>
      <c r="W27" s="14">
        <v>0</v>
      </c>
      <c r="X27" s="14">
        <v>0</v>
      </c>
    </row>
    <row r="28" spans="2:24">
      <c r="B28" s="12" t="s">
        <v>457</v>
      </c>
      <c r="C28" s="13" t="s">
        <v>342</v>
      </c>
      <c r="D28" s="13">
        <f t="shared" si="2"/>
        <v>22</v>
      </c>
      <c r="E28" s="14">
        <f t="shared" si="0"/>
        <v>1963503474.129941</v>
      </c>
      <c r="F28" s="14">
        <v>1066627454</v>
      </c>
      <c r="G28" s="14">
        <v>266944271</v>
      </c>
      <c r="H28" s="14">
        <v>252922820</v>
      </c>
      <c r="I28" s="14">
        <v>151834735</v>
      </c>
      <c r="J28" s="14">
        <v>101394675</v>
      </c>
      <c r="K28" s="14">
        <v>248214</v>
      </c>
      <c r="L28" s="14">
        <v>10337826</v>
      </c>
      <c r="M28" s="14">
        <v>47836622.129941091</v>
      </c>
      <c r="N28" s="14">
        <v>40360092</v>
      </c>
      <c r="O28" s="14">
        <f t="shared" si="1"/>
        <v>7513279</v>
      </c>
      <c r="P28" s="14">
        <v>17167097</v>
      </c>
      <c r="Q28" s="14">
        <v>316389</v>
      </c>
      <c r="R28" s="14"/>
      <c r="S28" s="14">
        <v>101394675</v>
      </c>
      <c r="T28" s="14">
        <v>248214</v>
      </c>
      <c r="U28" s="14">
        <v>10337826</v>
      </c>
      <c r="V28" s="14"/>
      <c r="W28" s="14">
        <v>0</v>
      </c>
      <c r="X28" s="14">
        <v>7513279</v>
      </c>
    </row>
    <row r="29" spans="2:24">
      <c r="B29" s="12" t="s">
        <v>458</v>
      </c>
      <c r="C29" s="13" t="s">
        <v>343</v>
      </c>
      <c r="D29" s="13">
        <f t="shared" si="2"/>
        <v>23</v>
      </c>
      <c r="E29" s="14">
        <f t="shared" si="0"/>
        <v>1955673806.129941</v>
      </c>
      <c r="F29" s="14">
        <v>1066627454</v>
      </c>
      <c r="G29" s="14">
        <v>266944271</v>
      </c>
      <c r="H29" s="14">
        <v>252922820</v>
      </c>
      <c r="I29" s="14">
        <v>151834735</v>
      </c>
      <c r="J29" s="14">
        <v>101394675</v>
      </c>
      <c r="K29" s="14">
        <v>248214</v>
      </c>
      <c r="L29" s="14">
        <v>10337826</v>
      </c>
      <c r="M29" s="14">
        <v>47836622.129941091</v>
      </c>
      <c r="N29" s="14">
        <v>40360092</v>
      </c>
      <c r="O29" s="14">
        <f t="shared" si="1"/>
        <v>0</v>
      </c>
      <c r="P29" s="14">
        <v>17167097</v>
      </c>
      <c r="Q29" s="14">
        <v>0</v>
      </c>
      <c r="R29" s="14"/>
      <c r="S29" s="14">
        <v>101394675</v>
      </c>
      <c r="T29" s="14">
        <v>248214</v>
      </c>
      <c r="U29" s="14">
        <v>10337826</v>
      </c>
      <c r="V29" s="14"/>
      <c r="W29" s="14">
        <v>0</v>
      </c>
      <c r="X29" s="14">
        <v>0</v>
      </c>
    </row>
    <row r="30" spans="2:24">
      <c r="B30" s="12" t="s">
        <v>459</v>
      </c>
      <c r="C30" s="13" t="s">
        <v>344</v>
      </c>
      <c r="D30" s="13">
        <f t="shared" si="2"/>
        <v>24</v>
      </c>
      <c r="E30" s="14">
        <f t="shared" si="0"/>
        <v>1</v>
      </c>
      <c r="F30" s="14">
        <v>1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  <c r="N30" s="14">
        <v>0</v>
      </c>
      <c r="O30" s="14">
        <f t="shared" si="1"/>
        <v>0</v>
      </c>
      <c r="P30" s="14">
        <v>0</v>
      </c>
      <c r="Q30" s="14">
        <v>0</v>
      </c>
      <c r="R30" s="14"/>
      <c r="S30" s="14">
        <v>0</v>
      </c>
      <c r="T30" s="14">
        <v>0</v>
      </c>
      <c r="U30" s="14">
        <v>0</v>
      </c>
      <c r="V30" s="14"/>
      <c r="W30" s="14">
        <v>0</v>
      </c>
      <c r="X30" s="14">
        <v>0</v>
      </c>
    </row>
    <row r="31" spans="2:24">
      <c r="B31" s="12" t="s">
        <v>460</v>
      </c>
      <c r="C31" s="13" t="s">
        <v>345</v>
      </c>
      <c r="D31" s="13">
        <f t="shared" si="2"/>
        <v>25</v>
      </c>
      <c r="E31" s="14">
        <f t="shared" si="0"/>
        <v>491404408.74264705</v>
      </c>
      <c r="F31" s="14">
        <v>361443716.53278774</v>
      </c>
      <c r="G31" s="14">
        <v>71223270.920080781</v>
      </c>
      <c r="H31" s="14">
        <v>43117510.157735966</v>
      </c>
      <c r="I31" s="14">
        <v>14458390.062042588</v>
      </c>
      <c r="J31" s="14">
        <v>0</v>
      </c>
      <c r="K31" s="14">
        <v>0</v>
      </c>
      <c r="L31" s="14">
        <v>0</v>
      </c>
      <c r="M31" s="14">
        <v>0</v>
      </c>
      <c r="N31" s="14">
        <v>0</v>
      </c>
      <c r="O31" s="14">
        <f t="shared" si="1"/>
        <v>0</v>
      </c>
      <c r="P31" s="14">
        <v>1132486.0600000008</v>
      </c>
      <c r="Q31" s="14">
        <v>29035.010000000002</v>
      </c>
      <c r="R31" s="14"/>
      <c r="S31" s="14">
        <v>0</v>
      </c>
      <c r="T31" s="14">
        <v>0</v>
      </c>
      <c r="U31" s="14">
        <v>0</v>
      </c>
      <c r="V31" s="14"/>
      <c r="W31" s="14">
        <v>0</v>
      </c>
      <c r="X31" s="14">
        <v>0</v>
      </c>
    </row>
    <row r="32" spans="2:24">
      <c r="B32" s="12" t="s">
        <v>461</v>
      </c>
      <c r="C32" s="13" t="s">
        <v>346</v>
      </c>
      <c r="D32" s="13">
        <f t="shared" si="2"/>
        <v>26</v>
      </c>
      <c r="E32" s="14">
        <f t="shared" si="0"/>
        <v>4147590.7055583242</v>
      </c>
      <c r="F32" s="14">
        <v>2449337.0233694115</v>
      </c>
      <c r="G32" s="14">
        <v>452185.59957767127</v>
      </c>
      <c r="H32" s="14">
        <v>407742.38404954295</v>
      </c>
      <c r="I32" s="14">
        <v>238328.87931575972</v>
      </c>
      <c r="J32" s="14">
        <v>160009.09787502696</v>
      </c>
      <c r="K32" s="14">
        <v>4.2699602406555197</v>
      </c>
      <c r="L32" s="14">
        <v>26944.35931570884</v>
      </c>
      <c r="M32" s="14">
        <v>87032.883781565266</v>
      </c>
      <c r="N32" s="14">
        <v>71371.975379274751</v>
      </c>
      <c r="O32" s="14">
        <f t="shared" si="1"/>
        <v>239990.70555832356</v>
      </c>
      <c r="P32" s="14">
        <v>13181.805734309255</v>
      </c>
      <c r="Q32" s="14">
        <v>1461.7216414892087</v>
      </c>
      <c r="R32" s="14"/>
      <c r="S32" s="14">
        <v>160009.09787502696</v>
      </c>
      <c r="T32" s="14">
        <v>4.2699602406555197</v>
      </c>
      <c r="U32" s="14">
        <v>26944.35931570884</v>
      </c>
      <c r="V32" s="14"/>
      <c r="W32" s="14">
        <v>12060.963921797667</v>
      </c>
      <c r="X32" s="14">
        <v>227929.7416365259</v>
      </c>
    </row>
    <row r="33" spans="2:24">
      <c r="B33" s="12" t="s">
        <v>462</v>
      </c>
      <c r="C33" s="13" t="s">
        <v>347</v>
      </c>
      <c r="D33" s="13">
        <f t="shared" si="2"/>
        <v>27</v>
      </c>
      <c r="E33" s="14">
        <f t="shared" si="0"/>
        <v>4115660.1608276716</v>
      </c>
      <c r="F33" s="14">
        <v>2449337.0233694115</v>
      </c>
      <c r="G33" s="14">
        <v>452185.59957767127</v>
      </c>
      <c r="H33" s="14">
        <v>407742.38404954295</v>
      </c>
      <c r="I33" s="14">
        <v>238328.87931575972</v>
      </c>
      <c r="J33" s="14">
        <v>160009.09787502696</v>
      </c>
      <c r="K33" s="14">
        <v>4.2699602406555197</v>
      </c>
      <c r="L33" s="14">
        <v>0</v>
      </c>
      <c r="M33" s="14">
        <v>87032.883781565266</v>
      </c>
      <c r="N33" s="14">
        <v>66385.789964330965</v>
      </c>
      <c r="O33" s="14">
        <f t="shared" si="1"/>
        <v>239990.70555832356</v>
      </c>
      <c r="P33" s="14">
        <v>13181.805734309255</v>
      </c>
      <c r="Q33" s="14">
        <v>1461.7216414892087</v>
      </c>
      <c r="R33" s="14"/>
      <c r="S33" s="14">
        <v>160009.09787502696</v>
      </c>
      <c r="T33" s="14">
        <v>4.2699602406555197</v>
      </c>
      <c r="U33" s="14">
        <v>0</v>
      </c>
      <c r="V33" s="14"/>
      <c r="W33" s="14">
        <v>12060.963921797667</v>
      </c>
      <c r="X33" s="14">
        <v>227929.7416365259</v>
      </c>
    </row>
    <row r="34" spans="2:24">
      <c r="B34" s="12" t="s">
        <v>463</v>
      </c>
      <c r="C34" s="13" t="s">
        <v>348</v>
      </c>
      <c r="D34" s="13">
        <f t="shared" si="2"/>
        <v>28</v>
      </c>
      <c r="E34" s="14">
        <f t="shared" si="0"/>
        <v>3875669.4552693479</v>
      </c>
      <c r="F34" s="14">
        <v>2449337.0233694115</v>
      </c>
      <c r="G34" s="14">
        <v>452185.59957767127</v>
      </c>
      <c r="H34" s="14">
        <v>407742.38404954295</v>
      </c>
      <c r="I34" s="14">
        <v>238328.87931575972</v>
      </c>
      <c r="J34" s="14">
        <v>160009.09787502696</v>
      </c>
      <c r="K34" s="14">
        <v>4.2699602406555197</v>
      </c>
      <c r="L34" s="14">
        <v>0</v>
      </c>
      <c r="M34" s="14">
        <v>87032.883781565266</v>
      </c>
      <c r="N34" s="14">
        <v>66385.789964330965</v>
      </c>
      <c r="O34" s="14">
        <f t="shared" si="1"/>
        <v>0</v>
      </c>
      <c r="P34" s="14">
        <v>13181.805734309255</v>
      </c>
      <c r="Q34" s="14">
        <v>1461.7216414892087</v>
      </c>
      <c r="R34" s="14"/>
      <c r="S34" s="14">
        <v>160009.09787502696</v>
      </c>
      <c r="T34" s="14">
        <v>4.2699602406555197</v>
      </c>
      <c r="U34" s="14">
        <v>0</v>
      </c>
      <c r="V34" s="14"/>
      <c r="W34" s="14">
        <v>0</v>
      </c>
      <c r="X34" s="14">
        <v>0</v>
      </c>
    </row>
    <row r="35" spans="2:24">
      <c r="B35" s="12" t="s">
        <v>464</v>
      </c>
      <c r="C35" s="13" t="s">
        <v>349</v>
      </c>
      <c r="D35" s="13">
        <f t="shared" si="2"/>
        <v>29</v>
      </c>
      <c r="E35" s="14">
        <f t="shared" si="0"/>
        <v>4184918.5092511764</v>
      </c>
      <c r="F35" s="14">
        <v>2401760.8159533199</v>
      </c>
      <c r="G35" s="14">
        <v>483797.35950569448</v>
      </c>
      <c r="H35" s="14">
        <v>451080.23982046382</v>
      </c>
      <c r="I35" s="14">
        <v>256180.171393383</v>
      </c>
      <c r="J35" s="14">
        <v>175561.10593684699</v>
      </c>
      <c r="K35" s="14">
        <v>4.0419526549894496</v>
      </c>
      <c r="L35" s="14">
        <v>0</v>
      </c>
      <c r="M35" s="14">
        <v>90791.570981487195</v>
      </c>
      <c r="N35" s="14">
        <v>67179.705291231017</v>
      </c>
      <c r="O35" s="14">
        <f t="shared" si="1"/>
        <v>243260.65072504251</v>
      </c>
      <c r="P35" s="14">
        <v>13772.381425311305</v>
      </c>
      <c r="Q35" s="14">
        <v>1530.4662657410647</v>
      </c>
      <c r="R35" s="14"/>
      <c r="S35" s="14">
        <v>175561.10593684699</v>
      </c>
      <c r="T35" s="14">
        <v>4.0419526549894496</v>
      </c>
      <c r="U35" s="14">
        <v>0</v>
      </c>
      <c r="V35" s="14"/>
      <c r="W35" s="14">
        <v>12414.482378834524</v>
      </c>
      <c r="X35" s="14">
        <v>230846.168346208</v>
      </c>
    </row>
    <row r="36" spans="2:24">
      <c r="B36" s="12" t="s">
        <v>465</v>
      </c>
      <c r="C36" s="13" t="s">
        <v>350</v>
      </c>
      <c r="D36" s="13">
        <f t="shared" si="2"/>
        <v>30</v>
      </c>
      <c r="E36" s="14">
        <f t="shared" si="0"/>
        <v>3941657.8585261339</v>
      </c>
      <c r="F36" s="14">
        <v>2401760.8159533199</v>
      </c>
      <c r="G36" s="14">
        <v>483797.35950569448</v>
      </c>
      <c r="H36" s="14">
        <v>451080.23982046382</v>
      </c>
      <c r="I36" s="14">
        <v>256180.171393383</v>
      </c>
      <c r="J36" s="14">
        <v>175561.10593684699</v>
      </c>
      <c r="K36" s="14">
        <v>4.0419526549894496</v>
      </c>
      <c r="L36" s="14">
        <v>0</v>
      </c>
      <c r="M36" s="14">
        <v>90791.570981487195</v>
      </c>
      <c r="N36" s="14">
        <v>67179.705291231017</v>
      </c>
      <c r="O36" s="14">
        <f t="shared" si="1"/>
        <v>0</v>
      </c>
      <c r="P36" s="14">
        <v>13772.381425311305</v>
      </c>
      <c r="Q36" s="14">
        <v>1530.4662657410647</v>
      </c>
      <c r="R36" s="14"/>
      <c r="S36" s="14">
        <v>175561.10593684699</v>
      </c>
      <c r="T36" s="14">
        <v>4.0419526549894496</v>
      </c>
      <c r="U36" s="14">
        <v>0</v>
      </c>
      <c r="V36" s="14"/>
      <c r="W36" s="14">
        <v>0</v>
      </c>
      <c r="X36" s="14">
        <v>0</v>
      </c>
    </row>
    <row r="37" spans="2:24">
      <c r="B37" s="12" t="s">
        <v>466</v>
      </c>
      <c r="C37" s="13" t="s">
        <v>351</v>
      </c>
      <c r="D37" s="13">
        <f t="shared" si="2"/>
        <v>31</v>
      </c>
      <c r="E37" s="14">
        <f t="shared" si="0"/>
        <v>-10782.6924</v>
      </c>
      <c r="F37" s="14">
        <v>0</v>
      </c>
      <c r="G37" s="14">
        <v>0</v>
      </c>
      <c r="H37" s="14">
        <v>0</v>
      </c>
      <c r="I37" s="14">
        <v>0</v>
      </c>
      <c r="J37" s="14">
        <v>0</v>
      </c>
      <c r="K37" s="14">
        <v>0</v>
      </c>
      <c r="L37" s="14">
        <v>0</v>
      </c>
      <c r="M37" s="14">
        <v>0</v>
      </c>
      <c r="N37" s="14">
        <v>-10782.6924</v>
      </c>
      <c r="O37" s="14">
        <f t="shared" si="1"/>
        <v>0</v>
      </c>
      <c r="P37" s="14">
        <v>0</v>
      </c>
      <c r="Q37" s="14">
        <v>0</v>
      </c>
      <c r="R37" s="14"/>
      <c r="S37" s="14">
        <v>0</v>
      </c>
      <c r="T37" s="14">
        <v>0</v>
      </c>
      <c r="U37" s="14">
        <v>0</v>
      </c>
      <c r="V37" s="14"/>
      <c r="W37" s="14">
        <v>0</v>
      </c>
      <c r="X37" s="14">
        <v>0</v>
      </c>
    </row>
    <row r="38" spans="2:24">
      <c r="B38" s="12" t="s">
        <v>467</v>
      </c>
      <c r="C38" s="13" t="s">
        <v>352</v>
      </c>
      <c r="D38" s="13">
        <f t="shared" si="2"/>
        <v>32</v>
      </c>
      <c r="E38" s="14">
        <f t="shared" si="0"/>
        <v>-220823.63379989978</v>
      </c>
      <c r="F38" s="14">
        <v>0</v>
      </c>
      <c r="G38" s="14">
        <v>0</v>
      </c>
      <c r="H38" s="14">
        <v>0</v>
      </c>
      <c r="I38" s="14">
        <v>0</v>
      </c>
      <c r="J38" s="14">
        <v>-9600.18</v>
      </c>
      <c r="K38" s="14">
        <v>0</v>
      </c>
      <c r="L38" s="14">
        <v>0</v>
      </c>
      <c r="M38" s="14">
        <v>-74119.409106299776</v>
      </c>
      <c r="N38" s="14">
        <v>-51224.674693600005</v>
      </c>
      <c r="O38" s="14">
        <f t="shared" si="1"/>
        <v>-85879.37</v>
      </c>
      <c r="P38" s="14">
        <v>0</v>
      </c>
      <c r="Q38" s="14">
        <v>0</v>
      </c>
      <c r="R38" s="14"/>
      <c r="S38" s="14">
        <v>-9600.18</v>
      </c>
      <c r="T38" s="14">
        <v>0</v>
      </c>
      <c r="U38" s="14">
        <v>0</v>
      </c>
      <c r="V38" s="14"/>
      <c r="W38" s="14">
        <v>0</v>
      </c>
      <c r="X38" s="14">
        <v>-85879.37</v>
      </c>
    </row>
    <row r="39" spans="2:24">
      <c r="B39" s="12" t="s">
        <v>468</v>
      </c>
      <c r="C39" s="13" t="s">
        <v>353</v>
      </c>
      <c r="D39" s="13">
        <f t="shared" si="2"/>
        <v>33</v>
      </c>
      <c r="E39" s="14">
        <f t="shared" si="0"/>
        <v>-11695665.535143986</v>
      </c>
      <c r="F39" s="14">
        <v>0</v>
      </c>
      <c r="G39" s="14">
        <v>0</v>
      </c>
      <c r="H39" s="14">
        <v>0</v>
      </c>
      <c r="I39" s="14">
        <v>0</v>
      </c>
      <c r="J39" s="14">
        <v>-649747.09400000004</v>
      </c>
      <c r="K39" s="14">
        <v>0</v>
      </c>
      <c r="L39" s="14">
        <v>0</v>
      </c>
      <c r="M39" s="14">
        <v>-3693957.1280391854</v>
      </c>
      <c r="N39" s="14">
        <v>-3946793.8331048009</v>
      </c>
      <c r="O39" s="14">
        <f t="shared" si="1"/>
        <v>-3405167.48</v>
      </c>
      <c r="P39" s="14">
        <v>0</v>
      </c>
      <c r="Q39" s="14">
        <v>0</v>
      </c>
      <c r="R39" s="14"/>
      <c r="S39" s="14">
        <v>-649747.09400000004</v>
      </c>
      <c r="T39" s="14">
        <v>0</v>
      </c>
      <c r="U39" s="14">
        <v>0</v>
      </c>
      <c r="V39" s="14"/>
      <c r="W39" s="14">
        <v>0</v>
      </c>
      <c r="X39" s="14">
        <v>-3405167.48</v>
      </c>
    </row>
    <row r="40" spans="2:24">
      <c r="B40" s="12" t="s">
        <v>469</v>
      </c>
      <c r="C40" s="13" t="s">
        <v>354</v>
      </c>
      <c r="D40" s="13">
        <f t="shared" si="2"/>
        <v>34</v>
      </c>
      <c r="E40" s="14">
        <f t="shared" si="0"/>
        <v>-1499101.6792449784</v>
      </c>
      <c r="F40" s="14">
        <v>0</v>
      </c>
      <c r="G40" s="14">
        <v>0</v>
      </c>
      <c r="H40" s="14">
        <v>0</v>
      </c>
      <c r="I40" s="14">
        <v>0</v>
      </c>
      <c r="J40" s="14">
        <v>0</v>
      </c>
      <c r="K40" s="14">
        <v>0</v>
      </c>
      <c r="L40" s="14">
        <v>0</v>
      </c>
      <c r="M40" s="14">
        <v>-1499101.6792449784</v>
      </c>
      <c r="N40" s="14">
        <v>0</v>
      </c>
      <c r="O40" s="14">
        <f t="shared" si="1"/>
        <v>0</v>
      </c>
      <c r="P40" s="14">
        <v>0</v>
      </c>
      <c r="Q40" s="14">
        <v>0</v>
      </c>
      <c r="R40" s="14"/>
      <c r="S40" s="14">
        <v>0</v>
      </c>
      <c r="T40" s="14">
        <v>0</v>
      </c>
      <c r="U40" s="14">
        <v>0</v>
      </c>
      <c r="V40" s="14"/>
      <c r="W40" s="14">
        <v>0</v>
      </c>
      <c r="X40" s="14">
        <v>0</v>
      </c>
    </row>
    <row r="41" spans="2:24">
      <c r="B41" s="12" t="s">
        <v>470</v>
      </c>
      <c r="C41" s="13" t="s">
        <v>355</v>
      </c>
      <c r="D41" s="13">
        <f t="shared" si="2"/>
        <v>35</v>
      </c>
      <c r="E41" s="14">
        <f t="shared" si="0"/>
        <v>-18068917.610241123</v>
      </c>
      <c r="F41" s="14">
        <v>0</v>
      </c>
      <c r="G41" s="14">
        <v>0</v>
      </c>
      <c r="H41" s="14">
        <v>0</v>
      </c>
      <c r="I41" s="14">
        <v>0</v>
      </c>
      <c r="J41" s="14">
        <v>0</v>
      </c>
      <c r="K41" s="14">
        <v>0</v>
      </c>
      <c r="L41" s="14">
        <v>0</v>
      </c>
      <c r="M41" s="14">
        <v>-16494305.592241121</v>
      </c>
      <c r="N41" s="14">
        <v>-1574612.0180000002</v>
      </c>
      <c r="O41" s="14">
        <f t="shared" si="1"/>
        <v>0</v>
      </c>
      <c r="P41" s="14">
        <v>0</v>
      </c>
      <c r="Q41" s="14">
        <v>0</v>
      </c>
      <c r="R41" s="14"/>
      <c r="S41" s="14">
        <v>0</v>
      </c>
      <c r="T41" s="14">
        <v>0</v>
      </c>
      <c r="U41" s="14">
        <v>0</v>
      </c>
      <c r="V41" s="14"/>
      <c r="W41" s="14">
        <v>0</v>
      </c>
      <c r="X41" s="14">
        <v>0</v>
      </c>
    </row>
    <row r="42" spans="2:24">
      <c r="B42" s="12" t="s">
        <v>472</v>
      </c>
      <c r="C42" s="13" t="s">
        <v>356</v>
      </c>
      <c r="D42" s="13">
        <f t="shared" si="2"/>
        <v>36</v>
      </c>
      <c r="E42" s="14">
        <f t="shared" si="0"/>
        <v>5346857.3397640157</v>
      </c>
      <c r="F42" s="14">
        <v>0</v>
      </c>
      <c r="G42" s="14">
        <v>0</v>
      </c>
      <c r="H42" s="14">
        <v>0</v>
      </c>
      <c r="I42" s="14">
        <v>0</v>
      </c>
      <c r="J42" s="14">
        <v>0</v>
      </c>
      <c r="K42" s="14">
        <v>0</v>
      </c>
      <c r="L42" s="14">
        <v>0</v>
      </c>
      <c r="M42" s="14">
        <v>4604125.9627512153</v>
      </c>
      <c r="N42" s="14">
        <v>742731.37701280008</v>
      </c>
      <c r="O42" s="14">
        <f t="shared" si="1"/>
        <v>0</v>
      </c>
      <c r="P42" s="14">
        <v>0</v>
      </c>
      <c r="Q42" s="14">
        <v>0</v>
      </c>
      <c r="R42" s="14"/>
      <c r="S42" s="14">
        <v>0</v>
      </c>
      <c r="T42" s="14">
        <v>0</v>
      </c>
      <c r="U42" s="14">
        <v>0</v>
      </c>
      <c r="V42" s="14"/>
      <c r="W42" s="14">
        <v>0</v>
      </c>
      <c r="X42" s="14">
        <v>0</v>
      </c>
    </row>
    <row r="43" spans="2:24">
      <c r="B43" s="12" t="s">
        <v>471</v>
      </c>
      <c r="C43" s="13" t="s">
        <v>357</v>
      </c>
      <c r="D43" s="13">
        <f t="shared" si="2"/>
        <v>37</v>
      </c>
      <c r="E43" s="14">
        <f t="shared" si="0"/>
        <v>720950.67220432428</v>
      </c>
      <c r="F43" s="14">
        <v>0</v>
      </c>
      <c r="G43" s="14">
        <v>0</v>
      </c>
      <c r="H43" s="14">
        <v>0</v>
      </c>
      <c r="I43" s="14">
        <v>0</v>
      </c>
      <c r="J43" s="14">
        <v>0</v>
      </c>
      <c r="K43" s="14">
        <v>0</v>
      </c>
      <c r="L43" s="14">
        <v>0</v>
      </c>
      <c r="M43" s="14">
        <v>365041.24012752424</v>
      </c>
      <c r="N43" s="14">
        <v>162866.1520768</v>
      </c>
      <c r="O43" s="14">
        <f t="shared" si="1"/>
        <v>193043.28</v>
      </c>
      <c r="P43" s="14">
        <v>0</v>
      </c>
      <c r="Q43" s="14">
        <v>0</v>
      </c>
      <c r="R43" s="14"/>
      <c r="S43" s="14">
        <v>0</v>
      </c>
      <c r="T43" s="14">
        <v>0</v>
      </c>
      <c r="U43" s="14">
        <v>0</v>
      </c>
      <c r="V43" s="14"/>
      <c r="W43" s="14">
        <v>0</v>
      </c>
      <c r="X43" s="14">
        <v>193043.28</v>
      </c>
    </row>
    <row r="44" spans="2:24">
      <c r="B44" s="12" t="s">
        <v>473</v>
      </c>
      <c r="C44" s="13" t="s">
        <v>358</v>
      </c>
      <c r="D44" s="13">
        <f t="shared" si="2"/>
        <v>38</v>
      </c>
      <c r="E44" s="14">
        <f t="shared" si="0"/>
        <v>36623515.68906261</v>
      </c>
      <c r="F44" s="14">
        <v>0</v>
      </c>
      <c r="G44" s="14">
        <v>0</v>
      </c>
      <c r="H44" s="14">
        <v>0</v>
      </c>
      <c r="I44" s="14">
        <v>0</v>
      </c>
      <c r="J44" s="14">
        <v>774254.26600000006</v>
      </c>
      <c r="K44" s="14">
        <v>0</v>
      </c>
      <c r="L44" s="14">
        <v>0</v>
      </c>
      <c r="M44" s="14">
        <v>14726654.160007808</v>
      </c>
      <c r="N44" s="14">
        <v>14438848.538054798</v>
      </c>
      <c r="O44" s="14">
        <f t="shared" si="1"/>
        <v>6683758.7249999996</v>
      </c>
      <c r="P44" s="14">
        <v>0</v>
      </c>
      <c r="Q44" s="14">
        <v>0</v>
      </c>
      <c r="R44" s="14"/>
      <c r="S44" s="14">
        <v>774254.26600000006</v>
      </c>
      <c r="T44" s="14">
        <v>0</v>
      </c>
      <c r="U44" s="14">
        <v>0</v>
      </c>
      <c r="V44" s="14"/>
      <c r="W44" s="14">
        <v>0</v>
      </c>
      <c r="X44" s="14">
        <v>6683758.7249999996</v>
      </c>
    </row>
    <row r="45" spans="2:24">
      <c r="B45" s="12" t="s">
        <v>474</v>
      </c>
      <c r="C45" s="13" t="s">
        <v>359</v>
      </c>
      <c r="D45" s="13">
        <f t="shared" si="2"/>
        <v>39</v>
      </c>
      <c r="E45" s="14">
        <f t="shared" si="0"/>
        <v>1638327.3314998201</v>
      </c>
      <c r="F45" s="14">
        <v>0</v>
      </c>
      <c r="G45" s="14">
        <v>0</v>
      </c>
      <c r="H45" s="14">
        <v>0</v>
      </c>
      <c r="I45" s="14">
        <v>0</v>
      </c>
      <c r="J45" s="14">
        <v>0</v>
      </c>
      <c r="K45" s="14">
        <v>0</v>
      </c>
      <c r="L45" s="14">
        <v>0</v>
      </c>
      <c r="M45" s="14">
        <v>1638327.3314998201</v>
      </c>
      <c r="N45" s="14">
        <v>0</v>
      </c>
      <c r="O45" s="14">
        <f t="shared" si="1"/>
        <v>0</v>
      </c>
      <c r="P45" s="14">
        <v>0</v>
      </c>
      <c r="Q45" s="14">
        <v>0</v>
      </c>
      <c r="R45" s="14"/>
      <c r="S45" s="14">
        <v>0</v>
      </c>
      <c r="T45" s="14">
        <v>0</v>
      </c>
      <c r="U45" s="14">
        <v>0</v>
      </c>
      <c r="V45" s="14"/>
      <c r="W45" s="14">
        <v>0</v>
      </c>
      <c r="X45" s="14">
        <v>0</v>
      </c>
    </row>
    <row r="46" spans="2:24">
      <c r="B46" s="12" t="s">
        <v>470</v>
      </c>
      <c r="C46" s="13" t="s">
        <v>360</v>
      </c>
      <c r="D46" s="13">
        <f t="shared" si="2"/>
        <v>40</v>
      </c>
      <c r="E46" s="14">
        <f t="shared" si="0"/>
        <v>34343068.147723362</v>
      </c>
      <c r="F46" s="14">
        <v>0</v>
      </c>
      <c r="G46" s="14">
        <v>0</v>
      </c>
      <c r="H46" s="14">
        <v>0</v>
      </c>
      <c r="I46" s="14">
        <v>0</v>
      </c>
      <c r="J46" s="14">
        <v>0</v>
      </c>
      <c r="K46" s="14">
        <v>0</v>
      </c>
      <c r="L46" s="14">
        <v>0</v>
      </c>
      <c r="M46" s="14">
        <v>27686863.057723358</v>
      </c>
      <c r="N46" s="14">
        <v>6656205.0899999999</v>
      </c>
      <c r="O46" s="14">
        <f t="shared" si="1"/>
        <v>0</v>
      </c>
      <c r="P46" s="14">
        <v>0</v>
      </c>
      <c r="Q46" s="14">
        <v>0</v>
      </c>
      <c r="R46" s="14"/>
      <c r="S46" s="14">
        <v>0</v>
      </c>
      <c r="T46" s="14">
        <v>0</v>
      </c>
      <c r="U46" s="14">
        <v>0</v>
      </c>
      <c r="V46" s="14"/>
      <c r="W46" s="14">
        <v>0</v>
      </c>
      <c r="X46" s="14">
        <v>0</v>
      </c>
    </row>
    <row r="47" spans="2:24">
      <c r="B47" s="12" t="s">
        <v>475</v>
      </c>
      <c r="C47" s="13" t="s">
        <v>361</v>
      </c>
      <c r="D47" s="13">
        <f t="shared" si="2"/>
        <v>41</v>
      </c>
      <c r="E47" s="14">
        <f t="shared" si="0"/>
        <v>3221790.9</v>
      </c>
      <c r="F47" s="14">
        <v>0</v>
      </c>
      <c r="G47" s="14">
        <v>0</v>
      </c>
      <c r="H47" s="14">
        <v>0</v>
      </c>
      <c r="I47" s="14">
        <v>0</v>
      </c>
      <c r="J47" s="14">
        <v>813608.53999999992</v>
      </c>
      <c r="K47" s="14">
        <v>0</v>
      </c>
      <c r="L47" s="14">
        <v>47249.630000000005</v>
      </c>
      <c r="M47" s="14">
        <v>2341535.54</v>
      </c>
      <c r="N47" s="14">
        <v>0</v>
      </c>
      <c r="O47" s="14">
        <f t="shared" si="1"/>
        <v>0</v>
      </c>
      <c r="P47" s="14">
        <v>0</v>
      </c>
      <c r="Q47" s="14">
        <v>19397.189999999999</v>
      </c>
      <c r="R47" s="14"/>
      <c r="S47" s="14">
        <v>813608.53999999992</v>
      </c>
      <c r="T47" s="14">
        <v>0</v>
      </c>
      <c r="U47" s="14">
        <v>47249.630000000005</v>
      </c>
      <c r="V47" s="14"/>
      <c r="W47" s="14">
        <v>0</v>
      </c>
      <c r="X47" s="14">
        <v>0</v>
      </c>
    </row>
    <row r="48" spans="2:24">
      <c r="B48" s="12" t="s">
        <v>476</v>
      </c>
      <c r="C48" s="13" t="s">
        <v>362</v>
      </c>
      <c r="D48" s="13">
        <f t="shared" si="2"/>
        <v>42</v>
      </c>
      <c r="E48" s="14">
        <f t="shared" si="0"/>
        <v>26055023</v>
      </c>
      <c r="F48" s="14">
        <v>10667069</v>
      </c>
      <c r="G48" s="14">
        <v>4170814</v>
      </c>
      <c r="H48" s="14">
        <v>5246789</v>
      </c>
      <c r="I48" s="14">
        <v>2979109</v>
      </c>
      <c r="J48" s="14">
        <v>2825681</v>
      </c>
      <c r="K48" s="14">
        <v>529</v>
      </c>
      <c r="L48" s="14">
        <v>141783</v>
      </c>
      <c r="M48" s="14">
        <v>0</v>
      </c>
      <c r="N48" s="14">
        <v>0</v>
      </c>
      <c r="O48" s="14">
        <f t="shared" si="1"/>
        <v>0</v>
      </c>
      <c r="P48" s="14">
        <v>21527</v>
      </c>
      <c r="Q48" s="14">
        <v>1722</v>
      </c>
      <c r="R48" s="14"/>
      <c r="S48" s="14">
        <v>2825681</v>
      </c>
      <c r="T48" s="14">
        <v>529</v>
      </c>
      <c r="U48" s="14">
        <v>141783</v>
      </c>
      <c r="V48" s="14"/>
      <c r="W48" s="14">
        <v>0</v>
      </c>
      <c r="X48" s="14">
        <v>0</v>
      </c>
    </row>
    <row r="49" spans="1:24">
      <c r="B49" s="12" t="s">
        <v>477</v>
      </c>
      <c r="C49" s="13" t="s">
        <v>363</v>
      </c>
      <c r="D49" s="13">
        <f t="shared" si="2"/>
        <v>43</v>
      </c>
      <c r="E49" s="14">
        <f t="shared" si="0"/>
        <v>13712733</v>
      </c>
      <c r="F49" s="14">
        <v>6801670</v>
      </c>
      <c r="G49" s="14">
        <v>2002826</v>
      </c>
      <c r="H49" s="14">
        <v>2405759</v>
      </c>
      <c r="I49" s="14">
        <v>1500444</v>
      </c>
      <c r="J49" s="14">
        <v>867734</v>
      </c>
      <c r="K49" s="14">
        <v>0</v>
      </c>
      <c r="L49" s="14">
        <v>120817</v>
      </c>
      <c r="M49" s="14">
        <v>0</v>
      </c>
      <c r="N49" s="14">
        <v>0</v>
      </c>
      <c r="O49" s="14">
        <f t="shared" si="1"/>
        <v>0</v>
      </c>
      <c r="P49" s="14">
        <v>12009</v>
      </c>
      <c r="Q49" s="14">
        <v>1474</v>
      </c>
      <c r="R49" s="14"/>
      <c r="S49" s="14">
        <v>867734</v>
      </c>
      <c r="T49" s="14">
        <v>0</v>
      </c>
      <c r="U49" s="14">
        <v>120817</v>
      </c>
      <c r="V49" s="14"/>
      <c r="W49" s="14">
        <v>0</v>
      </c>
      <c r="X49" s="14">
        <v>0</v>
      </c>
    </row>
    <row r="50" spans="1:24">
      <c r="B50" s="12" t="s">
        <v>478</v>
      </c>
      <c r="C50" s="13" t="s">
        <v>364</v>
      </c>
      <c r="D50" s="13">
        <f t="shared" si="2"/>
        <v>44</v>
      </c>
      <c r="E50" s="14">
        <f t="shared" si="0"/>
        <v>761229596</v>
      </c>
      <c r="F50" s="14">
        <v>414546792</v>
      </c>
      <c r="G50" s="14">
        <v>107241552</v>
      </c>
      <c r="H50" s="14">
        <v>115502609</v>
      </c>
      <c r="I50" s="14">
        <v>65465410</v>
      </c>
      <c r="J50" s="14">
        <v>50774605</v>
      </c>
      <c r="K50" s="14">
        <v>185511</v>
      </c>
      <c r="L50" s="14">
        <v>6561008</v>
      </c>
      <c r="M50" s="14">
        <v>0</v>
      </c>
      <c r="N50" s="14">
        <v>0</v>
      </c>
      <c r="O50" s="14">
        <f t="shared" si="1"/>
        <v>0</v>
      </c>
      <c r="P50" s="14">
        <v>734055</v>
      </c>
      <c r="Q50" s="14">
        <v>218054</v>
      </c>
      <c r="R50" s="14"/>
      <c r="S50" s="14">
        <v>50774605</v>
      </c>
      <c r="T50" s="14">
        <v>185511</v>
      </c>
      <c r="U50" s="14">
        <v>6561008</v>
      </c>
      <c r="V50" s="14"/>
      <c r="W50" s="14">
        <v>0</v>
      </c>
      <c r="X50" s="14">
        <v>0</v>
      </c>
    </row>
    <row r="51" spans="1:24">
      <c r="B51" s="12" t="s">
        <v>479</v>
      </c>
      <c r="C51" s="13" t="s">
        <v>365</v>
      </c>
      <c r="D51" s="13">
        <f t="shared" si="2"/>
        <v>45</v>
      </c>
      <c r="E51" s="14">
        <f t="shared" si="0"/>
        <v>9948.2199999999975</v>
      </c>
      <c r="F51" s="14">
        <v>6758</v>
      </c>
      <c r="G51" s="14">
        <v>1295.83</v>
      </c>
      <c r="H51" s="14">
        <v>1001.04</v>
      </c>
      <c r="I51" s="14">
        <v>417.12</v>
      </c>
      <c r="J51" s="14">
        <v>355.32</v>
      </c>
      <c r="K51" s="14">
        <v>7.96</v>
      </c>
      <c r="L51" s="14">
        <v>99.38</v>
      </c>
      <c r="M51" s="14">
        <v>0</v>
      </c>
      <c r="N51" s="14">
        <v>0</v>
      </c>
      <c r="O51" s="14">
        <f t="shared" si="1"/>
        <v>0</v>
      </c>
      <c r="P51" s="14">
        <v>6.51</v>
      </c>
      <c r="Q51" s="14">
        <v>7.06</v>
      </c>
      <c r="R51" s="14"/>
      <c r="S51" s="14">
        <v>355.32</v>
      </c>
      <c r="T51" s="14">
        <v>7.96</v>
      </c>
      <c r="U51" s="14">
        <v>99.38</v>
      </c>
      <c r="V51" s="14"/>
      <c r="W51" s="14">
        <v>0</v>
      </c>
      <c r="X51" s="14">
        <v>0</v>
      </c>
    </row>
    <row r="52" spans="1:24">
      <c r="B52" s="12" t="s">
        <v>456</v>
      </c>
      <c r="C52" s="13" t="s">
        <v>366</v>
      </c>
      <c r="D52" s="13">
        <f t="shared" si="2"/>
        <v>46</v>
      </c>
      <c r="E52" s="14">
        <f t="shared" si="0"/>
        <v>404799745.95307964</v>
      </c>
      <c r="F52" s="14">
        <v>295642644.14069372</v>
      </c>
      <c r="G52" s="14">
        <v>46340552.898913719</v>
      </c>
      <c r="H52" s="14">
        <v>5943198.0976538872</v>
      </c>
      <c r="I52" s="14">
        <v>75445.980448461574</v>
      </c>
      <c r="J52" s="14">
        <v>0</v>
      </c>
      <c r="K52" s="14">
        <v>0</v>
      </c>
      <c r="L52" s="14">
        <v>0</v>
      </c>
      <c r="M52" s="14">
        <v>0</v>
      </c>
      <c r="N52" s="14">
        <v>0</v>
      </c>
      <c r="O52" s="14">
        <f t="shared" si="1"/>
        <v>0</v>
      </c>
      <c r="P52" s="14">
        <v>56797904.835369848</v>
      </c>
      <c r="Q52" s="14">
        <v>0</v>
      </c>
      <c r="R52" s="14"/>
      <c r="S52" s="14">
        <v>0</v>
      </c>
      <c r="T52" s="14">
        <v>0</v>
      </c>
      <c r="U52" s="14">
        <v>0</v>
      </c>
      <c r="V52" s="14"/>
      <c r="W52" s="14">
        <v>0</v>
      </c>
      <c r="X52" s="14">
        <v>0</v>
      </c>
    </row>
    <row r="53" spans="1:24">
      <c r="B53" s="12" t="s">
        <v>480</v>
      </c>
      <c r="C53" s="13" t="s">
        <v>367</v>
      </c>
      <c r="D53" s="13">
        <f t="shared" si="2"/>
        <v>47</v>
      </c>
      <c r="E53" s="14">
        <f t="shared" si="0"/>
        <v>9811.1899999999987</v>
      </c>
      <c r="F53" s="14">
        <v>6550.31</v>
      </c>
      <c r="G53" s="14">
        <v>1212.1300000000001</v>
      </c>
      <c r="H53" s="14">
        <v>1118.6499999999999</v>
      </c>
      <c r="I53" s="14">
        <v>480.35</v>
      </c>
      <c r="J53" s="14">
        <v>326.98</v>
      </c>
      <c r="K53" s="14">
        <v>3.64</v>
      </c>
      <c r="L53" s="14">
        <v>111.74</v>
      </c>
      <c r="M53" s="14">
        <v>0</v>
      </c>
      <c r="N53" s="14">
        <v>0</v>
      </c>
      <c r="O53" s="14">
        <f t="shared" si="1"/>
        <v>0</v>
      </c>
      <c r="P53" s="14">
        <v>4.8</v>
      </c>
      <c r="Q53" s="14">
        <v>2.59</v>
      </c>
      <c r="R53" s="14"/>
      <c r="S53" s="14">
        <v>326.98</v>
      </c>
      <c r="T53" s="14">
        <v>3.64</v>
      </c>
      <c r="U53" s="14">
        <v>111.74</v>
      </c>
      <c r="V53" s="14"/>
      <c r="W53" s="14">
        <v>0</v>
      </c>
      <c r="X53" s="14">
        <v>0</v>
      </c>
    </row>
    <row r="54" spans="1:24">
      <c r="B54" s="12" t="s">
        <v>460</v>
      </c>
      <c r="C54" s="13" t="s">
        <v>368</v>
      </c>
      <c r="D54" s="13">
        <f t="shared" si="2"/>
        <v>48</v>
      </c>
      <c r="E54" s="14">
        <f t="shared" si="0"/>
        <v>491404408.74264705</v>
      </c>
      <c r="F54" s="14">
        <v>361443716.53278774</v>
      </c>
      <c r="G54" s="14">
        <v>71223270.920080781</v>
      </c>
      <c r="H54" s="14">
        <v>43117510.157735966</v>
      </c>
      <c r="I54" s="14">
        <v>14458390.062042588</v>
      </c>
      <c r="J54" s="14">
        <v>0</v>
      </c>
      <c r="K54" s="14">
        <v>0</v>
      </c>
      <c r="L54" s="14">
        <v>0</v>
      </c>
      <c r="M54" s="14">
        <v>0</v>
      </c>
      <c r="N54" s="14">
        <v>0</v>
      </c>
      <c r="O54" s="14">
        <f t="shared" si="1"/>
        <v>0</v>
      </c>
      <c r="P54" s="14">
        <v>1132486.0600000008</v>
      </c>
      <c r="Q54" s="14">
        <v>29035.010000000002</v>
      </c>
      <c r="R54" s="14"/>
      <c r="S54" s="14">
        <v>0</v>
      </c>
      <c r="T54" s="14">
        <v>0</v>
      </c>
      <c r="U54" s="14">
        <v>0</v>
      </c>
      <c r="V54" s="14"/>
      <c r="W54" s="14">
        <v>0</v>
      </c>
      <c r="X54" s="14">
        <v>0</v>
      </c>
    </row>
    <row r="55" spans="1:24">
      <c r="B55" s="12" t="s">
        <v>481</v>
      </c>
      <c r="C55" s="13" t="s">
        <v>369</v>
      </c>
      <c r="D55" s="13">
        <f t="shared" si="2"/>
        <v>49</v>
      </c>
      <c r="E55" s="14">
        <f t="shared" si="0"/>
        <v>4480475.8</v>
      </c>
      <c r="F55" s="14">
        <v>0</v>
      </c>
      <c r="G55" s="14">
        <v>0</v>
      </c>
      <c r="H55" s="14">
        <v>0</v>
      </c>
      <c r="I55" s="14">
        <v>0</v>
      </c>
      <c r="J55" s="14">
        <v>683364.28</v>
      </c>
      <c r="K55" s="14">
        <v>0</v>
      </c>
      <c r="L55" s="14">
        <v>12855.629999999997</v>
      </c>
      <c r="M55" s="14">
        <v>81187.12</v>
      </c>
      <c r="N55" s="14">
        <v>2852603.1200000006</v>
      </c>
      <c r="O55" s="14">
        <f t="shared" si="1"/>
        <v>846988.8899999999</v>
      </c>
      <c r="P55" s="14">
        <v>0</v>
      </c>
      <c r="Q55" s="14">
        <v>3476.76</v>
      </c>
      <c r="R55" s="14"/>
      <c r="S55" s="14">
        <v>683364.28</v>
      </c>
      <c r="T55" s="14">
        <v>0</v>
      </c>
      <c r="U55" s="14">
        <v>12855.629999999997</v>
      </c>
      <c r="V55" s="14"/>
      <c r="W55" s="14">
        <v>0</v>
      </c>
      <c r="X55" s="14">
        <v>846988.8899999999</v>
      </c>
    </row>
    <row r="56" spans="1:24">
      <c r="B56" s="12" t="s">
        <v>482</v>
      </c>
      <c r="C56" s="13" t="s">
        <v>370</v>
      </c>
      <c r="D56" s="13">
        <f t="shared" si="2"/>
        <v>50</v>
      </c>
      <c r="E56" s="14">
        <f t="shared" si="0"/>
        <v>10679687650.016161</v>
      </c>
      <c r="F56" s="14">
        <v>10201987686.310894</v>
      </c>
      <c r="G56" s="14">
        <v>255780408.9580256</v>
      </c>
      <c r="H56" s="14">
        <v>166043869.83243227</v>
      </c>
      <c r="I56" s="14">
        <v>17290774.545454547</v>
      </c>
      <c r="J56" s="14">
        <v>32150677.142857142</v>
      </c>
      <c r="K56" s="14">
        <v>4452600</v>
      </c>
      <c r="L56" s="14">
        <v>0</v>
      </c>
      <c r="M56" s="14">
        <v>0</v>
      </c>
      <c r="N56" s="14">
        <v>0</v>
      </c>
      <c r="O56" s="14">
        <f t="shared" si="1"/>
        <v>0</v>
      </c>
      <c r="P56" s="14">
        <v>1981633.2265000001</v>
      </c>
      <c r="Q56" s="14">
        <v>0</v>
      </c>
      <c r="R56" s="14"/>
      <c r="S56" s="14">
        <v>32150677.142857142</v>
      </c>
      <c r="T56" s="14">
        <v>4452600</v>
      </c>
      <c r="U56" s="14">
        <v>0</v>
      </c>
      <c r="V56" s="14"/>
      <c r="W56" s="14">
        <v>0</v>
      </c>
      <c r="X56" s="14">
        <v>0</v>
      </c>
    </row>
    <row r="57" spans="1:24">
      <c r="B57" s="12" t="s">
        <v>483</v>
      </c>
      <c r="C57" s="13" t="s">
        <v>371</v>
      </c>
      <c r="D57" s="13">
        <f t="shared" si="2"/>
        <v>51</v>
      </c>
      <c r="E57" s="14">
        <f t="shared" si="0"/>
        <v>24452276608.805584</v>
      </c>
      <c r="F57" s="14">
        <v>11362694034.5944</v>
      </c>
      <c r="G57" s="14">
        <v>2983708616.2943888</v>
      </c>
      <c r="H57" s="14">
        <v>3072024705.4856691</v>
      </c>
      <c r="I57" s="14">
        <v>2026649549.543107</v>
      </c>
      <c r="J57" s="14">
        <v>1323003367.1184549</v>
      </c>
      <c r="K57" s="14">
        <v>4594563.3633324662</v>
      </c>
      <c r="L57" s="14">
        <v>124979540.86316925</v>
      </c>
      <c r="M57" s="14">
        <v>692524766.1750226</v>
      </c>
      <c r="N57" s="14">
        <v>632887813.72208166</v>
      </c>
      <c r="O57" s="14">
        <f t="shared" si="1"/>
        <v>2140447568.8055859</v>
      </c>
      <c r="P57" s="14">
        <v>81534389.017231286</v>
      </c>
      <c r="Q57" s="14">
        <v>7227693.8231415441</v>
      </c>
      <c r="R57" s="14"/>
      <c r="S57" s="14">
        <v>1323003367.1184549</v>
      </c>
      <c r="T57" s="14">
        <v>4594563.3633324662</v>
      </c>
      <c r="U57" s="14">
        <v>124979540.86316925</v>
      </c>
      <c r="V57" s="14"/>
      <c r="W57" s="14">
        <v>107396590.46418484</v>
      </c>
      <c r="X57" s="14">
        <v>2033050978.3414011</v>
      </c>
    </row>
    <row r="58" spans="1:24" ht="16.5" customHeight="1">
      <c r="B58" s="12" t="s">
        <v>484</v>
      </c>
      <c r="C58" s="13" t="s">
        <v>372</v>
      </c>
      <c r="D58" s="13">
        <f t="shared" si="2"/>
        <v>52</v>
      </c>
      <c r="E58" s="14">
        <f t="shared" si="0"/>
        <v>22311829039.999996</v>
      </c>
      <c r="F58" s="14">
        <v>11362694034.5944</v>
      </c>
      <c r="G58" s="14">
        <v>2983708616.2943888</v>
      </c>
      <c r="H58" s="14">
        <v>3072024705.4856691</v>
      </c>
      <c r="I58" s="14">
        <v>2026649549.543107</v>
      </c>
      <c r="J58" s="14">
        <v>1323003367.1184549</v>
      </c>
      <c r="K58" s="14">
        <v>4594563.3633324662</v>
      </c>
      <c r="L58" s="14">
        <v>124979540.86316925</v>
      </c>
      <c r="M58" s="14">
        <v>692524766.1750226</v>
      </c>
      <c r="N58" s="14">
        <v>632887813.72208166</v>
      </c>
      <c r="O58" s="14">
        <f t="shared" si="1"/>
        <v>0</v>
      </c>
      <c r="P58" s="14">
        <v>81534389.017231286</v>
      </c>
      <c r="Q58" s="14">
        <v>7227693.8231415441</v>
      </c>
      <c r="R58" s="14"/>
      <c r="S58" s="14">
        <v>1323003367.1184549</v>
      </c>
      <c r="T58" s="14">
        <v>4594563.3633324662</v>
      </c>
      <c r="U58" s="14">
        <v>124979540.86316925</v>
      </c>
      <c r="V58" s="14"/>
      <c r="W58" s="14">
        <v>0</v>
      </c>
      <c r="X58" s="14">
        <v>0</v>
      </c>
    </row>
    <row r="59" spans="1:24" s="7" customFormat="1">
      <c r="B59" s="16"/>
      <c r="C59" s="17"/>
      <c r="D59" s="13">
        <f t="shared" si="2"/>
        <v>53</v>
      </c>
      <c r="E59" s="14">
        <f t="shared" si="0"/>
        <v>0</v>
      </c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</row>
    <row r="60" spans="1:24">
      <c r="A60" s="13"/>
      <c r="B60" s="13" t="s">
        <v>374</v>
      </c>
      <c r="C60" s="13" t="s">
        <v>373</v>
      </c>
      <c r="D60" s="13">
        <f t="shared" si="2"/>
        <v>54</v>
      </c>
      <c r="E60" s="14">
        <f t="shared" si="0"/>
        <v>0</v>
      </c>
    </row>
    <row r="61" spans="1:24">
      <c r="A61" s="13"/>
      <c r="B61" s="13" t="s">
        <v>374</v>
      </c>
      <c r="C61" s="13" t="s">
        <v>375</v>
      </c>
      <c r="D61" s="13">
        <f t="shared" si="2"/>
        <v>55</v>
      </c>
      <c r="E61" s="14">
        <f t="shared" si="0"/>
        <v>7971125.8320833305</v>
      </c>
      <c r="F61" s="29">
        <f>SUM('Rate Base'!G39:G40)</f>
        <v>3596168.5303501668</v>
      </c>
      <c r="G61" s="29">
        <f>SUM('Rate Base'!H39:H40)</f>
        <v>1058931.0908890173</v>
      </c>
      <c r="H61" s="29">
        <f>SUM('Rate Base'!I39:I40)</f>
        <v>1271969.2086512116</v>
      </c>
      <c r="I61" s="29">
        <f>SUM('Rate Base'!J39:J40)</f>
        <v>793312.45037655835</v>
      </c>
      <c r="J61" s="29">
        <f>SUM('Rate Base'!K39:K40)</f>
        <v>458786.98959444842</v>
      </c>
      <c r="K61" s="29">
        <f>SUM('Rate Base'!L39:L40)</f>
        <v>0</v>
      </c>
      <c r="L61" s="29">
        <f>SUM('Rate Base'!M39:M40)</f>
        <v>63878.178937131051</v>
      </c>
      <c r="M61" s="29">
        <f>SUM('Rate Base'!N39:N40)</f>
        <v>365041.24012752424</v>
      </c>
      <c r="N61" s="29">
        <f>SUM('Rate Base'!O39:O40)</f>
        <v>162866.1520768</v>
      </c>
      <c r="O61" s="29">
        <f>SUM('Rate Base'!P39:P40)</f>
        <v>193043.27999999997</v>
      </c>
      <c r="P61" s="29">
        <f>SUM('Rate Base'!Q39:Q40)</f>
        <v>6349.380061216606</v>
      </c>
      <c r="Q61" s="29">
        <f>SUM('Rate Base'!R39:R40)</f>
        <v>779.33101925499852</v>
      </c>
    </row>
    <row r="62" spans="1:24">
      <c r="A62" s="13"/>
      <c r="B62" s="13" t="s">
        <v>377</v>
      </c>
      <c r="C62" s="13" t="s">
        <v>376</v>
      </c>
      <c r="D62" s="13">
        <f t="shared" si="2"/>
        <v>56</v>
      </c>
      <c r="E62" s="14">
        <f t="shared" si="0"/>
        <v>417873813.04102892</v>
      </c>
      <c r="F62" s="5">
        <f>'Rate Base'!G41+'Rate Base'!G42</f>
        <v>207938553.65897152</v>
      </c>
      <c r="G62" s="5">
        <f>'Rate Base'!H41+'Rate Base'!H42</f>
        <v>53792849.553696178</v>
      </c>
      <c r="H62" s="5">
        <f>'Rate Base'!I41+'Rate Base'!I42</f>
        <v>57936633.265027665</v>
      </c>
      <c r="I62" s="5">
        <f>'Rate Base'!J41+'Rate Base'!J42</f>
        <v>32837746.987296835</v>
      </c>
      <c r="J62" s="5">
        <f>'Rate Base'!K41+'Rate Base'!K42</f>
        <v>26230639.750113323</v>
      </c>
      <c r="K62" s="5">
        <f>'Rate Base'!L41+'Rate Base'!L42</f>
        <v>93053.160155270147</v>
      </c>
      <c r="L62" s="5">
        <f>'Rate Base'!M41+'Rate Base'!M42</f>
        <v>3291031.4116360145</v>
      </c>
      <c r="M62" s="5">
        <f>'Rate Base'!N41+'Rate Base'!N42</f>
        <v>14491048.15719921</v>
      </c>
      <c r="N62" s="5">
        <f>'Rate Base'!O41+'Rate Base'!O42</f>
        <v>14207847.025270712</v>
      </c>
      <c r="O62" s="5">
        <f>'Rate Base'!P41+'Rate Base'!P42</f>
        <v>6576827.8729663622</v>
      </c>
      <c r="P62" s="5">
        <f>'Rate Base'!Q41+'Rate Base'!Q42</f>
        <v>368205.3219365796</v>
      </c>
      <c r="Q62" s="5">
        <f>'Rate Base'!R41+'Rate Base'!R42</f>
        <v>109376.87675931495</v>
      </c>
    </row>
    <row r="63" spans="1:24">
      <c r="A63" s="13"/>
      <c r="B63" s="13" t="s">
        <v>379</v>
      </c>
      <c r="C63" s="13" t="s">
        <v>378</v>
      </c>
      <c r="D63" s="13">
        <f t="shared" si="2"/>
        <v>57</v>
      </c>
      <c r="E63" s="14">
        <f t="shared" si="0"/>
        <v>724869247.95305228</v>
      </c>
      <c r="F63" s="5">
        <f>'Rate Base'!G45+'Rate Base'!G46+'Rate Base'!G44</f>
        <v>491303425.51740187</v>
      </c>
      <c r="G63" s="5">
        <f>'Rate Base'!H45+'Rate Base'!H46+'Rate Base'!H44</f>
        <v>94206232.300712466</v>
      </c>
      <c r="H63" s="5">
        <f>'Rate Base'!I45+'Rate Base'!I46+'Rate Base'!I44</f>
        <v>72775137.774480611</v>
      </c>
      <c r="I63" s="5">
        <f>'Rate Base'!J45+'Rate Base'!J46+'Rate Base'!J44</f>
        <v>30324428.063305512</v>
      </c>
      <c r="J63" s="5">
        <f>'Rate Base'!K45+'Rate Base'!K46+'Rate Base'!K44</f>
        <v>25831597.093051679</v>
      </c>
      <c r="K63" s="5">
        <f>'Rate Base'!L45+'Rate Base'!L46+'Rate Base'!L44</f>
        <v>578688.26089353638</v>
      </c>
      <c r="L63" s="5">
        <f>'Rate Base'!M45+'Rate Base'!M46+'Rate Base'!M44</f>
        <v>7224879.317537643</v>
      </c>
      <c r="M63" s="5">
        <f>'Rate Base'!N45+'Rate Base'!N46+'Rate Base'!N44</f>
        <v>1638327</v>
      </c>
      <c r="N63" s="5">
        <f>'Rate Base'!O45+'Rate Base'!O46+'Rate Base'!O44</f>
        <v>0</v>
      </c>
      <c r="O63" s="5">
        <f>'Rate Base'!P45+'Rate Base'!P46+'Rate Base'!P44</f>
        <v>0</v>
      </c>
      <c r="P63" s="5">
        <f>'Rate Base'!Q45+'Rate Base'!Q46+'Rate Base'!Q44</f>
        <v>473273.94201217609</v>
      </c>
      <c r="Q63" s="5">
        <f>'Rate Base'!R45+'Rate Base'!R46+'Rate Base'!R44</f>
        <v>513258.68365682999</v>
      </c>
    </row>
    <row r="64" spans="1:24">
      <c r="A64" s="13"/>
      <c r="B64" s="13" t="s">
        <v>381</v>
      </c>
      <c r="C64" s="13" t="s">
        <v>380</v>
      </c>
      <c r="D64" s="13">
        <f t="shared" si="2"/>
        <v>58</v>
      </c>
      <c r="E64" s="14">
        <f t="shared" si="0"/>
        <v>1498330904.6204164</v>
      </c>
      <c r="F64" s="5">
        <f>SUM('Rate Base'!G47:G49)</f>
        <v>977411931.18525338</v>
      </c>
      <c r="G64" s="5">
        <f>SUM('Rate Base'!H47:H49)</f>
        <v>180869351.85473377</v>
      </c>
      <c r="H64" s="5">
        <f>SUM('Rate Base'!I47:I49)</f>
        <v>166920627.69859496</v>
      </c>
      <c r="I64" s="5">
        <f>SUM('Rate Base'!J47:J49)</f>
        <v>71675969.709042236</v>
      </c>
      <c r="J64" s="5">
        <f>SUM('Rate Base'!K47:K49)</f>
        <v>48790691.319793135</v>
      </c>
      <c r="K64" s="5">
        <f>SUM('Rate Base'!L47:L49)</f>
        <v>543146.72580600344</v>
      </c>
      <c r="L64" s="5">
        <f>SUM('Rate Base'!M47:M49)</f>
        <v>16673410.7531766</v>
      </c>
      <c r="M64" s="5">
        <f>SUM('Rate Base'!N47:N49)</f>
        <v>27686863.057723358</v>
      </c>
      <c r="N64" s="5">
        <f>SUM('Rate Base'!O47:O49)</f>
        <v>6656205.0899999999</v>
      </c>
      <c r="O64" s="5">
        <f>SUM('Rate Base'!P47:P49)</f>
        <v>0</v>
      </c>
      <c r="P64" s="5">
        <f>SUM('Rate Base'!Q47:Q49)</f>
        <v>716237.44062330108</v>
      </c>
      <c r="Q64" s="5">
        <f>SUM('Rate Base'!R47:R49)</f>
        <v>386469.78566965624</v>
      </c>
    </row>
    <row r="65" spans="1:17">
      <c r="A65" s="13"/>
      <c r="B65" s="13" t="s">
        <v>383</v>
      </c>
      <c r="C65" s="13" t="s">
        <v>382</v>
      </c>
      <c r="D65" s="13">
        <f t="shared" si="2"/>
        <v>59</v>
      </c>
      <c r="E65" s="14">
        <f t="shared" si="0"/>
        <v>457328636</v>
      </c>
      <c r="F65" s="5">
        <f>SUM('Rate Base'!G50:G52)</f>
        <v>333189335.57624215</v>
      </c>
      <c r="G65" s="5">
        <f>SUM('Rate Base'!H50:H52)</f>
        <v>60999147.517986134</v>
      </c>
      <c r="H65" s="5">
        <f>SUM('Rate Base'!I50:I52)</f>
        <v>28287904.79640856</v>
      </c>
      <c r="I65" s="5">
        <f>SUM('Rate Base'!J50:J52)</f>
        <v>8736373.9710735735</v>
      </c>
      <c r="J65" s="5">
        <f>SUM('Rate Base'!K50:K52)</f>
        <v>813608.53999999992</v>
      </c>
      <c r="K65" s="5">
        <f>SUM('Rate Base'!L50:L52)</f>
        <v>0</v>
      </c>
      <c r="L65" s="5">
        <f>SUM('Rate Base'!M50:M52)</f>
        <v>47249.630000000005</v>
      </c>
      <c r="M65" s="5">
        <f>SUM('Rate Base'!N50:N52)</f>
        <v>2341535.54</v>
      </c>
      <c r="N65" s="5">
        <f>SUM('Rate Base'!O50:O52)</f>
        <v>0</v>
      </c>
      <c r="O65" s="5">
        <f>SUM('Rate Base'!P50:P52)</f>
        <v>0</v>
      </c>
      <c r="P65" s="5">
        <f>SUM('Rate Base'!Q50:Q52)</f>
        <v>22876598.255147059</v>
      </c>
      <c r="Q65" s="5">
        <f>SUM('Rate Base'!R50:R52)</f>
        <v>36882.173142559688</v>
      </c>
    </row>
    <row r="66" spans="1:17">
      <c r="A66" s="13"/>
      <c r="B66" s="13" t="s">
        <v>385</v>
      </c>
      <c r="C66" s="13" t="s">
        <v>384</v>
      </c>
      <c r="D66" s="13">
        <f t="shared" si="2"/>
        <v>60</v>
      </c>
      <c r="E66" s="14">
        <f t="shared" si="0"/>
        <v>0</v>
      </c>
    </row>
    <row r="67" spans="1:17">
      <c r="A67" s="13"/>
      <c r="B67" s="13" t="s">
        <v>387</v>
      </c>
      <c r="C67" s="13" t="s">
        <v>386</v>
      </c>
      <c r="D67" s="13">
        <f t="shared" si="2"/>
        <v>61</v>
      </c>
      <c r="E67" s="14">
        <f t="shared" si="0"/>
        <v>0</v>
      </c>
    </row>
    <row r="68" spans="1:17">
      <c r="A68" s="13"/>
      <c r="B68" s="13" t="s">
        <v>389</v>
      </c>
      <c r="C68" s="13" t="s">
        <v>388</v>
      </c>
      <c r="D68" s="13">
        <f t="shared" si="2"/>
        <v>62</v>
      </c>
      <c r="E68" s="14">
        <f t="shared" si="0"/>
        <v>292445279.27594107</v>
      </c>
      <c r="F68" s="5">
        <f>Expenses!G40+Expenses!G44+Expenses!G57+Expenses!G65+Expenses!G76+Expenses!G102-Expenses!G69</f>
        <v>180373295.07214788</v>
      </c>
      <c r="G68" s="5">
        <f>Expenses!H40+Expenses!H44+Expenses!H57+Expenses!H65+Expenses!H76+Expenses!H102-Expenses!H69</f>
        <v>36683095.002002247</v>
      </c>
      <c r="H68" s="5">
        <f>Expenses!I40+Expenses!I44+Expenses!I57+Expenses!I65+Expenses!I76+Expenses!I102-Expenses!I69</f>
        <v>29084305.711323243</v>
      </c>
      <c r="I68" s="5">
        <f>Expenses!J40+Expenses!J44+Expenses!J57+Expenses!J65+Expenses!J76+Expenses!J102-Expenses!J69</f>
        <v>16796295.184773173</v>
      </c>
      <c r="J68" s="5">
        <f>Expenses!K40+Expenses!K44+Expenses!K57+Expenses!K65+Expenses!K76+Expenses!K102-Expenses!K69</f>
        <v>11952218.889512904</v>
      </c>
      <c r="K68" s="5">
        <f>Expenses!L40+Expenses!L44+Expenses!L57+Expenses!L65+Expenses!L76+Expenses!L102-Expenses!L69</f>
        <v>73443.267679461875</v>
      </c>
      <c r="L68" s="5">
        <f>Expenses!M40+Expenses!M44+Expenses!M57+Expenses!M65+Expenses!M76+Expenses!M102-Expenses!M69</f>
        <v>1635626.5887144599</v>
      </c>
      <c r="M68" s="5">
        <f>Expenses!N40+Expenses!N44+Expenses!N57+Expenses!N65+Expenses!N76+Expenses!N102-Expenses!N69</f>
        <v>5328805.7937644739</v>
      </c>
      <c r="N68" s="5">
        <f>Expenses!O40+Expenses!O44+Expenses!O57+Expenses!O65+Expenses!O76+Expenses!O102-Expenses!O69</f>
        <v>4370001.7635739222</v>
      </c>
      <c r="O68" s="5">
        <f>Expenses!P40+Expenses!P44+Expenses!P57+Expenses!P65+Expenses!P76+Expenses!P102-Expenses!P69</f>
        <v>1783031.1414337698</v>
      </c>
      <c r="P68" s="5">
        <f>Expenses!Q40+Expenses!Q44+Expenses!Q57+Expenses!Q65+Expenses!Q76+Expenses!Q102-Expenses!Q69</f>
        <v>4262415.9282057611</v>
      </c>
      <c r="Q68" s="5">
        <f>Expenses!R40+Expenses!R44+Expenses!R57+Expenses!R65+Expenses!R76+Expenses!R102-Expenses!R69</f>
        <v>102744.93280969019</v>
      </c>
    </row>
    <row r="69" spans="1:17">
      <c r="A69" s="13"/>
      <c r="B69" s="19" t="s">
        <v>391</v>
      </c>
      <c r="C69" s="13" t="s">
        <v>390</v>
      </c>
      <c r="D69" s="13">
        <f t="shared" si="2"/>
        <v>63</v>
      </c>
      <c r="E69" s="14">
        <f t="shared" si="0"/>
        <v>50229724.321116567</v>
      </c>
      <c r="F69" s="5">
        <f>Expenses!G65</f>
        <v>43816951.773889594</v>
      </c>
      <c r="G69" s="5">
        <f>Expenses!H65</f>
        <v>5487069.6394549664</v>
      </c>
      <c r="H69" s="5">
        <f>Expenses!I65</f>
        <v>380334.27401122102</v>
      </c>
      <c r="I69" s="5">
        <f>Expenses!J65</f>
        <v>108570.76810961298</v>
      </c>
      <c r="J69" s="5">
        <f>Expenses!K65</f>
        <v>43855.976375322294</v>
      </c>
      <c r="K69" s="5">
        <f>Expenses!L65</f>
        <v>40.294469414901613</v>
      </c>
      <c r="L69" s="5">
        <f>Expenses!M65</f>
        <v>8586.4261729905211</v>
      </c>
      <c r="M69" s="5">
        <f>Expenses!N65</f>
        <v>60504.301090520123</v>
      </c>
      <c r="N69" s="5">
        <f>Expenses!O65</f>
        <v>34637.712657808683</v>
      </c>
      <c r="O69" s="5">
        <f>Expenses!P65</f>
        <v>214031.30590799806</v>
      </c>
      <c r="P69" s="5">
        <f>Expenses!Q65</f>
        <v>74867.798723352273</v>
      </c>
      <c r="Q69" s="5">
        <f>Expenses!R65</f>
        <v>274.05025375791286</v>
      </c>
    </row>
    <row r="70" spans="1:17">
      <c r="A70" s="13"/>
      <c r="B70" s="13" t="s">
        <v>393</v>
      </c>
      <c r="C70" s="13" t="s">
        <v>392</v>
      </c>
      <c r="D70" s="13">
        <f t="shared" si="2"/>
        <v>64</v>
      </c>
      <c r="E70" s="14">
        <f t="shared" si="0"/>
        <v>39536103.639074974</v>
      </c>
      <c r="F70" s="5">
        <f>SUM(Expenses!G61:G64)</f>
        <v>34488573.646273606</v>
      </c>
      <c r="G70" s="5">
        <f>SUM(Expenses!H61:H64)</f>
        <v>4318903.9333252497</v>
      </c>
      <c r="H70" s="5">
        <f>SUM(Expenses!I61:I64)</f>
        <v>299363.28494796157</v>
      </c>
      <c r="I70" s="5">
        <f>SUM(Expenses!J61:J64)</f>
        <v>85456.673278039147</v>
      </c>
      <c r="J70" s="5">
        <f>SUM(Expenses!K61:K64)</f>
        <v>34519.290133524322</v>
      </c>
      <c r="K70" s="5">
        <f>SUM(Expenses!L61:L64)</f>
        <v>31.716007611042247</v>
      </c>
      <c r="L70" s="5">
        <f>SUM(Expenses!M61:M64)</f>
        <v>6758.4252084358832</v>
      </c>
      <c r="M70" s="5">
        <f>SUM(Expenses!N61:N64)</f>
        <v>47623.281848651524</v>
      </c>
      <c r="N70" s="5">
        <f>SUM(Expenses!O61:O64)</f>
        <v>27263.54197576017</v>
      </c>
      <c r="O70" s="5">
        <f>SUM(Expenses!P61:P64)</f>
        <v>168465.26646828049</v>
      </c>
      <c r="P70" s="5">
        <f>SUM(Expenses!Q61:Q64)</f>
        <v>58928.87308385018</v>
      </c>
      <c r="Q70" s="5">
        <f>SUM(Expenses!R61:R64)</f>
        <v>215.7065240020172</v>
      </c>
    </row>
    <row r="71" spans="1:17">
      <c r="A71" s="13"/>
      <c r="B71" s="19" t="s">
        <v>395</v>
      </c>
      <c r="C71" s="13" t="s">
        <v>394</v>
      </c>
      <c r="D71" s="13">
        <f t="shared" si="2"/>
        <v>65</v>
      </c>
      <c r="E71" s="14">
        <f t="shared" si="0"/>
        <v>16118520.550502924</v>
      </c>
      <c r="F71" s="5">
        <f>SUM(Expenses!G47:G54)</f>
        <v>9841995.7782958671</v>
      </c>
      <c r="G71" s="5">
        <f>SUM(Expenses!H47:H54)</f>
        <v>2235630.1483331155</v>
      </c>
      <c r="H71" s="5">
        <f>SUM(Expenses!I47:I54)</f>
        <v>1409691.0213755649</v>
      </c>
      <c r="I71" s="5">
        <f>SUM(Expenses!J47:J54)</f>
        <v>558064.08058192045</v>
      </c>
      <c r="J71" s="5">
        <f>SUM(Expenses!K47:K54)</f>
        <v>764909.40248864668</v>
      </c>
      <c r="K71" s="5">
        <f>SUM(Expenses!L47:L54)</f>
        <v>6384.1437844187549</v>
      </c>
      <c r="L71" s="5">
        <f>SUM(Expenses!M47:M54)</f>
        <v>226583.89679613884</v>
      </c>
      <c r="M71" s="5">
        <f>SUM(Expenses!N47:N54)</f>
        <v>176973.08956306547</v>
      </c>
      <c r="N71" s="5">
        <f>SUM(Expenses!O47:O54)</f>
        <v>99351.363578156044</v>
      </c>
      <c r="O71" s="5">
        <f>SUM(Expenses!P47:P54)</f>
        <v>52989.752312673299</v>
      </c>
      <c r="P71" s="5">
        <f>SUM(Expenses!Q47:Q54)</f>
        <v>733814.34687959007</v>
      </c>
      <c r="Q71" s="5">
        <f>SUM(Expenses!R47:R54)</f>
        <v>12133.526513767332</v>
      </c>
    </row>
    <row r="72" spans="1:17">
      <c r="A72" s="13"/>
      <c r="B72" s="13" t="s">
        <v>397</v>
      </c>
      <c r="C72" s="13" t="s">
        <v>396</v>
      </c>
      <c r="D72" s="13">
        <f t="shared" si="2"/>
        <v>66</v>
      </c>
      <c r="E72" s="14">
        <f t="shared" ref="E72:E135" si="3">SUM(F72:Q72)</f>
        <v>0</v>
      </c>
    </row>
    <row r="73" spans="1:17">
      <c r="A73" s="13"/>
      <c r="B73" s="19" t="s">
        <v>399</v>
      </c>
      <c r="C73" s="13" t="s">
        <v>398</v>
      </c>
      <c r="D73" s="13">
        <f t="shared" ref="D73:D125" si="4">D72+1</f>
        <v>67</v>
      </c>
      <c r="E73" s="14">
        <f t="shared" si="3"/>
        <v>12075218.906426268</v>
      </c>
      <c r="F73" s="5">
        <f>SUM(Expenses!G48:G53)</f>
        <v>7373148.9888715399</v>
      </c>
      <c r="G73" s="5">
        <f>SUM(Expenses!H48:H53)</f>
        <v>1674826.3806436188</v>
      </c>
      <c r="H73" s="5">
        <f>SUM(Expenses!I48:I53)</f>
        <v>1056072.5855824563</v>
      </c>
      <c r="I73" s="5">
        <f>SUM(Expenses!J48:J53)</f>
        <v>418074.71819303778</v>
      </c>
      <c r="J73" s="5">
        <f>SUM(Expenses!K48:K53)</f>
        <v>573033.26627864339</v>
      </c>
      <c r="K73" s="5">
        <f>SUM(Expenses!L48:L53)</f>
        <v>4782.6928957541177</v>
      </c>
      <c r="L73" s="5">
        <f>SUM(Expenses!M48:M53)</f>
        <v>169745.73726613543</v>
      </c>
      <c r="M73" s="5">
        <f>SUM(Expenses!N48:N53)</f>
        <v>132579.71104264402</v>
      </c>
      <c r="N73" s="5">
        <f>SUM(Expenses!O48:O53)</f>
        <v>74429.254229585466</v>
      </c>
      <c r="O73" s="5">
        <f>SUM(Expenses!P48:P53)</f>
        <v>39697.369058655502</v>
      </c>
      <c r="P73" s="5">
        <f>SUM(Expenses!Q48:Q53)</f>
        <v>549738.34896843508</v>
      </c>
      <c r="Q73" s="5">
        <f>SUM(Expenses!R48:R53)</f>
        <v>9089.8533957631844</v>
      </c>
    </row>
    <row r="74" spans="1:17">
      <c r="A74" s="13"/>
      <c r="B74" s="13" t="s">
        <v>401</v>
      </c>
      <c r="C74" s="13" t="s">
        <v>400</v>
      </c>
      <c r="D74" s="13">
        <f t="shared" si="4"/>
        <v>68</v>
      </c>
      <c r="E74" s="14">
        <f t="shared" si="3"/>
        <v>3527157160.3556805</v>
      </c>
      <c r="F74" s="5">
        <f>'Rate Base'!G58</f>
        <v>2297509443.7289076</v>
      </c>
      <c r="G74" s="5">
        <f>'Rate Base'!H58</f>
        <v>428319023.41192037</v>
      </c>
      <c r="H74" s="5">
        <f>'Rate Base'!I58</f>
        <v>343101552.89962864</v>
      </c>
      <c r="I74" s="5">
        <f>'Rate Base'!J58</f>
        <v>150165803.19580317</v>
      </c>
      <c r="J74" s="5">
        <f>'Rate Base'!K58</f>
        <v>116388888.62240864</v>
      </c>
      <c r="K74" s="5">
        <f>'Rate Base'!L58</f>
        <v>1240246.7501631279</v>
      </c>
      <c r="L74" s="5">
        <f>'Rate Base'!M58</f>
        <v>30919611.337595645</v>
      </c>
      <c r="M74" s="5">
        <f>'Rate Base'!N58</f>
        <v>51971299.359962955</v>
      </c>
      <c r="N74" s="5">
        <f>'Rate Base'!O58</f>
        <v>22196387.318155434</v>
      </c>
      <c r="O74" s="5">
        <f>'Rate Base'!P58</f>
        <v>7357965.4024387831</v>
      </c>
      <c r="P74" s="5">
        <f>'Rate Base'!Q58</f>
        <v>76736834.86834909</v>
      </c>
      <c r="Q74" s="5">
        <f>'Rate Base'!R58</f>
        <v>1250103.460347346</v>
      </c>
    </row>
    <row r="75" spans="1:17">
      <c r="A75" s="13"/>
      <c r="B75" s="19" t="s">
        <v>403</v>
      </c>
      <c r="C75" s="13" t="s">
        <v>402</v>
      </c>
      <c r="D75" s="13">
        <f t="shared" si="4"/>
        <v>69</v>
      </c>
      <c r="E75" s="14">
        <f t="shared" si="3"/>
        <v>9523077020.022953</v>
      </c>
      <c r="F75" s="5">
        <f>'Rate Base'!G74</f>
        <v>5456151849.9915409</v>
      </c>
      <c r="G75" s="5">
        <f>'Rate Base'!H74</f>
        <v>1199803819.7123251</v>
      </c>
      <c r="H75" s="5">
        <f>'Rate Base'!I74</f>
        <v>1111260040.9238169</v>
      </c>
      <c r="I75" s="5">
        <f>'Rate Base'!J74</f>
        <v>641154478.15282977</v>
      </c>
      <c r="J75" s="5">
        <f>'Rate Base'!K74</f>
        <v>440197575.01996076</v>
      </c>
      <c r="K75" s="5">
        <f>'Rate Base'!L74</f>
        <v>2263508.858781836</v>
      </c>
      <c r="L75" s="5">
        <f>'Rate Base'!M74</f>
        <v>58553967.206751816</v>
      </c>
      <c r="M75" s="5">
        <f>'Rate Base'!N74</f>
        <v>220653206.32332346</v>
      </c>
      <c r="N75" s="5">
        <f>'Rate Base'!O74</f>
        <v>170634144.39123753</v>
      </c>
      <c r="O75" s="5">
        <f>'Rate Base'!P74</f>
        <v>115831619.8885591</v>
      </c>
      <c r="P75" s="5">
        <f>'Rate Base'!Q74</f>
        <v>103367281.91698907</v>
      </c>
      <c r="Q75" s="5">
        <f>'Rate Base'!R74</f>
        <v>3205527.6368364263</v>
      </c>
    </row>
    <row r="76" spans="1:17">
      <c r="A76" s="13"/>
      <c r="B76" s="13" t="s">
        <v>405</v>
      </c>
      <c r="C76" s="13" t="s">
        <v>404</v>
      </c>
      <c r="D76" s="13">
        <f t="shared" si="4"/>
        <v>70</v>
      </c>
      <c r="E76" s="14">
        <f t="shared" si="3"/>
        <v>454603105.91412479</v>
      </c>
      <c r="F76" s="5">
        <f>'Rate Base'!G72</f>
        <v>275704224.08640254</v>
      </c>
      <c r="G76" s="5">
        <f>'Rate Base'!H72</f>
        <v>56259177.166806474</v>
      </c>
      <c r="H76" s="5">
        <f>'Rate Base'!I72</f>
        <v>47286360.642595761</v>
      </c>
      <c r="I76" s="5">
        <f>'Rate Base'!J72</f>
        <v>27047304.88881743</v>
      </c>
      <c r="J76" s="5">
        <f>'Rate Base'!K72</f>
        <v>18575263.598980401</v>
      </c>
      <c r="K76" s="5">
        <f>'Rate Base'!L72</f>
        <v>96931.258153180795</v>
      </c>
      <c r="L76" s="5">
        <f>'Rate Base'!M72</f>
        <v>2511965.4627189385</v>
      </c>
      <c r="M76" s="5">
        <f>'Rate Base'!N72</f>
        <v>9329015.078321794</v>
      </c>
      <c r="N76" s="5">
        <f>'Rate Base'!O72</f>
        <v>7158422.2536114557</v>
      </c>
      <c r="O76" s="5">
        <f>'Rate Base'!P72</f>
        <v>5067175.5699889921</v>
      </c>
      <c r="P76" s="5">
        <f>'Rate Base'!Q72</f>
        <v>5431020.4342032364</v>
      </c>
      <c r="Q76" s="5">
        <f>'Rate Base'!R72</f>
        <v>136245.47352459535</v>
      </c>
    </row>
    <row r="77" spans="1:17">
      <c r="A77" s="13"/>
      <c r="B77" s="19" t="s">
        <v>407</v>
      </c>
      <c r="C77" s="13" t="s">
        <v>406</v>
      </c>
      <c r="D77" s="13">
        <f t="shared" si="4"/>
        <v>71</v>
      </c>
      <c r="E77" s="14">
        <f t="shared" si="3"/>
        <v>2223200152.5734696</v>
      </c>
      <c r="F77" s="5">
        <f>SUM('Rate Base'!G44:G49)</f>
        <v>1468715356.7026553</v>
      </c>
      <c r="G77" s="5">
        <f>SUM('Rate Base'!H44:H49)</f>
        <v>275075584.15544623</v>
      </c>
      <c r="H77" s="5">
        <f>SUM('Rate Base'!I44:I49)</f>
        <v>239695765.47307557</v>
      </c>
      <c r="I77" s="5">
        <f>SUM('Rate Base'!J44:J49)</f>
        <v>102000397.77234775</v>
      </c>
      <c r="J77" s="5">
        <f>SUM('Rate Base'!K44:K49)</f>
        <v>74622288.412844807</v>
      </c>
      <c r="K77" s="5">
        <f>SUM('Rate Base'!L44:L49)</f>
        <v>1121834.9866995397</v>
      </c>
      <c r="L77" s="5">
        <f>SUM('Rate Base'!M44:M49)</f>
        <v>23898290.070714243</v>
      </c>
      <c r="M77" s="5">
        <f>SUM('Rate Base'!N44:N49)</f>
        <v>29325190.057723358</v>
      </c>
      <c r="N77" s="5">
        <f>SUM('Rate Base'!O44:O49)</f>
        <v>6656205.0899999999</v>
      </c>
      <c r="O77" s="5">
        <f>SUM('Rate Base'!P44:P49)</f>
        <v>0</v>
      </c>
      <c r="P77" s="5">
        <f>SUM('Rate Base'!Q44:Q49)</f>
        <v>1189511.3826354772</v>
      </c>
      <c r="Q77" s="5">
        <f>SUM('Rate Base'!R44:R49)</f>
        <v>899728.46932648623</v>
      </c>
    </row>
    <row r="78" spans="1:17">
      <c r="A78" s="13"/>
      <c r="B78" s="13" t="s">
        <v>409</v>
      </c>
      <c r="C78" s="13" t="s">
        <v>408</v>
      </c>
      <c r="D78" s="13">
        <f t="shared" si="4"/>
        <v>72</v>
      </c>
      <c r="E78" s="14">
        <f t="shared" si="3"/>
        <v>0</v>
      </c>
    </row>
    <row r="79" spans="1:17">
      <c r="A79" s="13"/>
      <c r="B79" s="19" t="s">
        <v>411</v>
      </c>
      <c r="C79" s="13" t="s">
        <v>410</v>
      </c>
      <c r="D79" s="13">
        <f t="shared" si="4"/>
        <v>73</v>
      </c>
      <c r="E79" s="14">
        <f t="shared" si="3"/>
        <v>3887841988.9148154</v>
      </c>
      <c r="F79" s="5">
        <f>'Rate Base'!G22</f>
        <v>2049975428.4067781</v>
      </c>
      <c r="G79" s="5">
        <f>'Rate Base'!H22</f>
        <v>512222403.49410111</v>
      </c>
      <c r="H79" s="5">
        <f>'Rate Base'!I22</f>
        <v>519032789.36135405</v>
      </c>
      <c r="I79" s="5">
        <f>'Rate Base'!J22</f>
        <v>335061104.28012574</v>
      </c>
      <c r="J79" s="5">
        <f>'Rate Base'!K22</f>
        <v>220207164.38909328</v>
      </c>
      <c r="K79" s="5">
        <f>'Rate Base'!L22</f>
        <v>657212.78009248502</v>
      </c>
      <c r="L79" s="5">
        <f>'Rate Base'!M22</f>
        <v>17857728.239072327</v>
      </c>
      <c r="M79" s="5">
        <f>'Rate Base'!N22</f>
        <v>115070905.43080686</v>
      </c>
      <c r="N79" s="5">
        <f>'Rate Base'!O22</f>
        <v>102357558.54152268</v>
      </c>
      <c r="O79" s="5">
        <f>'Rate Base'!P22</f>
        <v>0</v>
      </c>
      <c r="P79" s="5">
        <f>'Rate Base'!Q22</f>
        <v>14095240.708178569</v>
      </c>
      <c r="Q79" s="5">
        <f>'Rate Base'!R22</f>
        <v>1304453.2836902342</v>
      </c>
    </row>
    <row r="80" spans="1:17">
      <c r="A80" s="13"/>
      <c r="B80" s="13" t="s">
        <v>413</v>
      </c>
      <c r="C80" s="13" t="s">
        <v>412</v>
      </c>
      <c r="D80" s="13">
        <f t="shared" si="4"/>
        <v>74</v>
      </c>
      <c r="E80" s="14">
        <f t="shared" si="3"/>
        <v>9258652470.184618</v>
      </c>
      <c r="F80" s="5">
        <f>'Rate Base'!G22+'Rate Base'!G34+'Rate Base'!G58+'Rate Base'!G72</f>
        <v>5303269424.4330559</v>
      </c>
      <c r="G80" s="5">
        <f>'Rate Base'!H22+'Rate Base'!H34+'Rate Base'!H58+'Rate Base'!H72</f>
        <v>1166540935.2034147</v>
      </c>
      <c r="H80" s="5">
        <f>'Rate Base'!I22+'Rate Base'!I34+'Rate Base'!I58+'Rate Base'!I72</f>
        <v>1081354017.6910985</v>
      </c>
      <c r="I80" s="5">
        <f>'Rate Base'!J22+'Rate Base'!J34+'Rate Base'!J58+'Rate Base'!J72</f>
        <v>623208494.55582571</v>
      </c>
      <c r="J80" s="5">
        <f>'Rate Base'!K22+'Rate Base'!K34+'Rate Base'!K58+'Rate Base'!K72</f>
        <v>428090718.80305749</v>
      </c>
      <c r="K80" s="5">
        <f>'Rate Base'!L22+'Rate Base'!L34+'Rate Base'!L58+'Rate Base'!L72</f>
        <v>2211172.3708332991</v>
      </c>
      <c r="L80" s="5">
        <f>'Rate Base'!M22+'Rate Base'!M34+'Rate Base'!M58+'Rate Base'!M72</f>
        <v>57179496.155770026</v>
      </c>
      <c r="M80" s="5">
        <f>'Rate Base'!N22+'Rate Base'!N34+'Rate Base'!N58+'Rate Base'!N72</f>
        <v>214474252.51626804</v>
      </c>
      <c r="N80" s="5">
        <f>'Rate Base'!O22+'Rate Base'!O34+'Rate Base'!O58+'Rate Base'!O72</f>
        <v>165583526.89859018</v>
      </c>
      <c r="O80" s="5">
        <f>'Rate Base'!P22+'Rate Base'!P34+'Rate Base'!P58+'Rate Base'!P72</f>
        <v>112682144.92058209</v>
      </c>
      <c r="P80" s="5">
        <f>'Rate Base'!Q22+'Rate Base'!Q34+'Rate Base'!Q58+'Rate Base'!Q72</f>
        <v>100934727.89141294</v>
      </c>
      <c r="Q80" s="5">
        <f>'Rate Base'!R22+'Rate Base'!R34+'Rate Base'!R58+'Rate Base'!R72</f>
        <v>3123558.7447131653</v>
      </c>
    </row>
    <row r="81" spans="1:17">
      <c r="A81" s="13"/>
      <c r="B81" s="19" t="s">
        <v>415</v>
      </c>
      <c r="C81" s="13" t="s">
        <v>414</v>
      </c>
      <c r="D81" s="13">
        <f t="shared" si="4"/>
        <v>75</v>
      </c>
      <c r="E81" s="14">
        <f t="shared" si="3"/>
        <v>8804049364.2704983</v>
      </c>
      <c r="F81" s="5">
        <f>'Rate Base'!G22+'Rate Base'!G34+'Rate Base'!G58</f>
        <v>5027565200.346653</v>
      </c>
      <c r="G81" s="5">
        <f>'Rate Base'!H22+'Rate Base'!H34+'Rate Base'!H58</f>
        <v>1110281758.0366082</v>
      </c>
      <c r="H81" s="5">
        <f>'Rate Base'!I22+'Rate Base'!I34+'Rate Base'!I58</f>
        <v>1034067657.0485027</v>
      </c>
      <c r="I81" s="5">
        <f>'Rate Base'!J22+'Rate Base'!J34+'Rate Base'!J58</f>
        <v>596161189.66700828</v>
      </c>
      <c r="J81" s="5">
        <f>'Rate Base'!K22+'Rate Base'!K34+'Rate Base'!K58</f>
        <v>409515455.20407706</v>
      </c>
      <c r="K81" s="5">
        <f>'Rate Base'!L22+'Rate Base'!L34+'Rate Base'!L58</f>
        <v>2114241.1126801185</v>
      </c>
      <c r="L81" s="5">
        <f>'Rate Base'!M22+'Rate Base'!M34+'Rate Base'!M58</f>
        <v>54667530.693051085</v>
      </c>
      <c r="M81" s="5">
        <f>'Rate Base'!N22+'Rate Base'!N34+'Rate Base'!N58</f>
        <v>205145237.43794626</v>
      </c>
      <c r="N81" s="5">
        <f>'Rate Base'!O22+'Rate Base'!O34+'Rate Base'!O58</f>
        <v>158425104.64497873</v>
      </c>
      <c r="O81" s="5">
        <f>'Rate Base'!P22+'Rate Base'!P34+'Rate Base'!P58</f>
        <v>107614969.35059309</v>
      </c>
      <c r="P81" s="5">
        <f>'Rate Base'!Q22+'Rate Base'!Q34+'Rate Base'!Q58</f>
        <v>95503707.457209706</v>
      </c>
      <c r="Q81" s="5">
        <f>'Rate Base'!R22+'Rate Base'!R34+'Rate Base'!R58</f>
        <v>2987313.2711885702</v>
      </c>
    </row>
    <row r="82" spans="1:17">
      <c r="A82" s="13"/>
      <c r="B82" s="13" t="s">
        <v>417</v>
      </c>
      <c r="C82" s="13" t="s">
        <v>416</v>
      </c>
      <c r="D82" s="13">
        <f t="shared" si="4"/>
        <v>76</v>
      </c>
      <c r="E82" s="14">
        <f t="shared" si="3"/>
        <v>5097747768.4587593</v>
      </c>
      <c r="F82" s="5">
        <f>'Rate Base'!G159</f>
        <v>2897560698.572298</v>
      </c>
      <c r="G82" s="5">
        <f>'Rate Base'!H159</f>
        <v>624933250.35479891</v>
      </c>
      <c r="H82" s="5">
        <f>'Rate Base'!I159</f>
        <v>609598533.27104998</v>
      </c>
      <c r="I82" s="5">
        <f>'Rate Base'!J159</f>
        <v>354114213.46491432</v>
      </c>
      <c r="J82" s="5">
        <f>'Rate Base'!K159</f>
        <v>243972133.76702932</v>
      </c>
      <c r="K82" s="5">
        <f>'Rate Base'!L159</f>
        <v>1229826.0348260859</v>
      </c>
      <c r="L82" s="5">
        <f>'Rate Base'!M159</f>
        <v>32016992.281460278</v>
      </c>
      <c r="M82" s="5">
        <f>'Rate Base'!N159</f>
        <v>117182339.50224084</v>
      </c>
      <c r="N82" s="5">
        <f>'Rate Base'!O159</f>
        <v>96607201.938359931</v>
      </c>
      <c r="O82" s="5">
        <f>'Rate Base'!P159</f>
        <v>64208523.925099686</v>
      </c>
      <c r="P82" s="5">
        <f>'Rate Base'!Q159</f>
        <v>54561158.730123065</v>
      </c>
      <c r="Q82" s="5">
        <f>'Rate Base'!R159</f>
        <v>1762896.6165584638</v>
      </c>
    </row>
    <row r="83" spans="1:17">
      <c r="A83" s="13"/>
      <c r="B83" s="19" t="s">
        <v>419</v>
      </c>
      <c r="C83" s="13" t="s">
        <v>418</v>
      </c>
      <c r="D83" s="13">
        <f t="shared" si="4"/>
        <v>77</v>
      </c>
      <c r="E83" s="14">
        <f t="shared" si="3"/>
        <v>1979688699.2951279</v>
      </c>
      <c r="F83" s="5">
        <f>+Expenses!G111+Expenses!G137+('Rate Base'!G159*0.0774)</f>
        <v>1112258971.0576382</v>
      </c>
      <c r="G83" s="5">
        <f>+Expenses!H111+Expenses!H137+('Rate Base'!H159*0.0774)</f>
        <v>252764688.0350824</v>
      </c>
      <c r="H83" s="5">
        <f>+Expenses!I111+Expenses!I137+('Rate Base'!I159*0.0774)</f>
        <v>239072212.77508914</v>
      </c>
      <c r="I83" s="5">
        <f>+Expenses!J111+Expenses!J137+('Rate Base'!J159*0.0774)</f>
        <v>145622338.7174556</v>
      </c>
      <c r="J83" s="5">
        <f>+Expenses!K111+Expenses!K137+('Rate Base'!K159*0.0774)</f>
        <v>98482091.506398171</v>
      </c>
      <c r="K83" s="5">
        <f>+Expenses!L111+Expenses!L137+('Rate Base'!L159*0.0774)</f>
        <v>428717.64664204413</v>
      </c>
      <c r="L83" s="5">
        <f>+Expenses!M111+Expenses!M137+('Rate Base'!M159*0.0774)</f>
        <v>10987565.314885257</v>
      </c>
      <c r="M83" s="5">
        <f>+Expenses!N111+Expenses!N137+('Rate Base'!N159*0.0774)</f>
        <v>49117118.991612725</v>
      </c>
      <c r="N83" s="5">
        <f>+Expenses!O111+Expenses!O137+('Rate Base'!O159*0.0774)</f>
        <v>41583336.278957933</v>
      </c>
      <c r="O83" s="5">
        <f>+Expenses!P111+Expenses!P137+('Rate Base'!P159*0.0774)</f>
        <v>11438607.45306023</v>
      </c>
      <c r="P83" s="5">
        <f>+Expenses!Q111+Expenses!Q137+('Rate Base'!Q159*0.0774)</f>
        <v>17265264.342853725</v>
      </c>
      <c r="Q83" s="5">
        <f>+Expenses!R111+Expenses!R137+('Rate Base'!R159*0.0774)</f>
        <v>667787.17545278778</v>
      </c>
    </row>
    <row r="84" spans="1:17">
      <c r="A84" s="13"/>
      <c r="B84" s="13" t="s">
        <v>421</v>
      </c>
      <c r="C84" s="13" t="s">
        <v>420</v>
      </c>
      <c r="D84" s="13">
        <f t="shared" si="4"/>
        <v>78</v>
      </c>
      <c r="E84" s="14">
        <f t="shared" si="3"/>
        <v>99584184.594994321</v>
      </c>
      <c r="F84" s="5">
        <f>Labor!G42</f>
        <v>60652617.91738265</v>
      </c>
      <c r="G84" s="5">
        <f>Labor!H42</f>
        <v>12306915.612365816</v>
      </c>
      <c r="H84" s="5">
        <f>Labor!I42</f>
        <v>10259243.895960521</v>
      </c>
      <c r="I84" s="5">
        <f>Labor!J42</f>
        <v>5866528.1063062306</v>
      </c>
      <c r="J84" s="5">
        <f>Labor!K42</f>
        <v>4028206.1465564133</v>
      </c>
      <c r="K84" s="5">
        <f>Labor!L42</f>
        <v>21007.738419304569</v>
      </c>
      <c r="L84" s="5">
        <f>Labor!M42</f>
        <v>544579.84044383501</v>
      </c>
      <c r="M84" s="5">
        <f>Labor!N42</f>
        <v>2023850.6383201107</v>
      </c>
      <c r="N84" s="5">
        <f>Labor!O42</f>
        <v>1552993.1018712653</v>
      </c>
      <c r="O84" s="5">
        <f>Labor!P42</f>
        <v>1102510.9630605984</v>
      </c>
      <c r="P84" s="5">
        <f>Labor!Q42</f>
        <v>1196190.7301788081</v>
      </c>
      <c r="Q84" s="5">
        <f>Labor!R42</f>
        <v>29539.904128780217</v>
      </c>
    </row>
    <row r="85" spans="1:17">
      <c r="A85" s="13"/>
      <c r="B85" s="19" t="s">
        <v>423</v>
      </c>
      <c r="C85" s="13" t="s">
        <v>422</v>
      </c>
      <c r="D85" s="13">
        <f t="shared" si="4"/>
        <v>79</v>
      </c>
      <c r="E85" s="14">
        <f t="shared" si="3"/>
        <v>58815910.633751221</v>
      </c>
      <c r="F85" s="5">
        <f>Labor!G13+Labor!G17+Labor!G21</f>
        <v>33694826.803039432</v>
      </c>
      <c r="G85" s="5">
        <f>Labor!H13+Labor!H17+Labor!H21</f>
        <v>7409678.5915266387</v>
      </c>
      <c r="H85" s="5">
        <f>Labor!I13+Labor!I17+Labor!I21</f>
        <v>6878851.3163276035</v>
      </c>
      <c r="I85" s="5">
        <f>Labor!J13+Labor!J17+Labor!J21</f>
        <v>3946852.1435069479</v>
      </c>
      <c r="J85" s="5">
        <f>Labor!K13+Labor!K17+Labor!K21</f>
        <v>2716438.6227960149</v>
      </c>
      <c r="K85" s="5">
        <f>Labor!L13+Labor!L17+Labor!L21</f>
        <v>14278.541883804328</v>
      </c>
      <c r="L85" s="5">
        <f>Labor!M13+Labor!M17+Labor!M21</f>
        <v>368740.49020634743</v>
      </c>
      <c r="M85" s="5">
        <f>Labor!N13+Labor!N17+Labor!N21</f>
        <v>1358271.4350646152</v>
      </c>
      <c r="N85" s="5">
        <f>Labor!O13+Labor!O17+Labor!O21</f>
        <v>1041801.6832131739</v>
      </c>
      <c r="O85" s="5">
        <f>Labor!P13+Labor!P17+Labor!P21</f>
        <v>712971.45847351907</v>
      </c>
      <c r="P85" s="5">
        <f>Labor!Q13+Labor!Q17+Labor!Q21</f>
        <v>653224.26344912383</v>
      </c>
      <c r="Q85" s="5">
        <f>Labor!R13+Labor!R17+Labor!R21</f>
        <v>19975.28426400233</v>
      </c>
    </row>
    <row r="86" spans="1:17">
      <c r="A86" s="13"/>
      <c r="B86" s="13" t="s">
        <v>425</v>
      </c>
      <c r="C86" s="13" t="s">
        <v>424</v>
      </c>
      <c r="D86" s="13">
        <f t="shared" si="4"/>
        <v>80</v>
      </c>
      <c r="E86" s="14">
        <f t="shared" si="3"/>
        <v>4916207375.3556795</v>
      </c>
      <c r="F86" s="5">
        <f>'Rate Base'!G34+'Rate Base'!G58</f>
        <v>2977589771.9398742</v>
      </c>
      <c r="G86" s="5">
        <f>'Rate Base'!H34+'Rate Base'!H58</f>
        <v>598059354.54250717</v>
      </c>
      <c r="H86" s="5">
        <f>'Rate Base'!I34+'Rate Base'!I58</f>
        <v>515034867.68714863</v>
      </c>
      <c r="I86" s="5">
        <f>'Rate Base'!J34+'Rate Base'!J58</f>
        <v>261100085.38688254</v>
      </c>
      <c r="J86" s="5">
        <f>'Rate Base'!K34+'Rate Base'!K58</f>
        <v>189308290.81498379</v>
      </c>
      <c r="K86" s="5">
        <f>'Rate Base'!L34+'Rate Base'!L58</f>
        <v>1457028.3325876333</v>
      </c>
      <c r="L86" s="5">
        <f>'Rate Base'!M34+'Rate Base'!M58</f>
        <v>36809802.453978755</v>
      </c>
      <c r="M86" s="5">
        <f>'Rate Base'!N34+'Rate Base'!N58</f>
        <v>90074332.007139415</v>
      </c>
      <c r="N86" s="5">
        <f>'Rate Base'!O34+'Rate Base'!O58</f>
        <v>56067546.10345605</v>
      </c>
      <c r="O86" s="5">
        <f>'Rate Base'!P34+'Rate Base'!P58</f>
        <v>107614969.35059309</v>
      </c>
      <c r="P86" s="5">
        <f>'Rate Base'!Q34+'Rate Base'!Q58</f>
        <v>81408466.749031126</v>
      </c>
      <c r="Q86" s="5">
        <f>'Rate Base'!R34+'Rate Base'!R58</f>
        <v>1682859.987498336</v>
      </c>
    </row>
    <row r="87" spans="1:17">
      <c r="A87" s="13"/>
      <c r="B87" s="19" t="s">
        <v>427</v>
      </c>
      <c r="C87" s="13" t="s">
        <v>426</v>
      </c>
      <c r="D87" s="13">
        <f t="shared" si="4"/>
        <v>81</v>
      </c>
      <c r="E87" s="14">
        <f t="shared" si="3"/>
        <v>0</v>
      </c>
      <c r="F87" s="30"/>
    </row>
    <row r="88" spans="1:17">
      <c r="A88" s="13"/>
      <c r="B88" s="13" t="s">
        <v>429</v>
      </c>
      <c r="C88" s="13" t="s">
        <v>428</v>
      </c>
      <c r="D88" s="13">
        <f t="shared" si="4"/>
        <v>82</v>
      </c>
      <c r="E88" s="14">
        <f t="shared" si="3"/>
        <v>1389050214.9999998</v>
      </c>
      <c r="F88" s="5">
        <f>'Rate Base'!G34</f>
        <v>680080328.21096671</v>
      </c>
      <c r="G88" s="5">
        <f>'Rate Base'!H34</f>
        <v>169740331.1305868</v>
      </c>
      <c r="H88" s="5">
        <f>'Rate Base'!I34</f>
        <v>171933314.78751999</v>
      </c>
      <c r="I88" s="5">
        <f>'Rate Base'!J34</f>
        <v>110934282.19107938</v>
      </c>
      <c r="J88" s="5">
        <f>'Rate Base'!K34</f>
        <v>72919402.192575157</v>
      </c>
      <c r="K88" s="5">
        <f>'Rate Base'!L34</f>
        <v>216781.58242450532</v>
      </c>
      <c r="L88" s="5">
        <f>'Rate Base'!M34</f>
        <v>5890191.1163831083</v>
      </c>
      <c r="M88" s="5">
        <f>'Rate Base'!N34</f>
        <v>38103032.647176459</v>
      </c>
      <c r="N88" s="5">
        <f>'Rate Base'!O34</f>
        <v>33871158.785300612</v>
      </c>
      <c r="O88" s="5">
        <f>'Rate Base'!P34</f>
        <v>100257003.9481543</v>
      </c>
      <c r="P88" s="5">
        <f>'Rate Base'!Q34</f>
        <v>4671631.8806820409</v>
      </c>
      <c r="Q88" s="5">
        <f>'Rate Base'!R34</f>
        <v>432756.52715098998</v>
      </c>
    </row>
    <row r="89" spans="1:17">
      <c r="A89" s="13"/>
      <c r="B89" s="19" t="s">
        <v>431</v>
      </c>
      <c r="C89" s="13" t="s">
        <v>430</v>
      </c>
      <c r="D89" s="13">
        <f t="shared" si="4"/>
        <v>83</v>
      </c>
      <c r="E89" s="14">
        <f t="shared" si="3"/>
        <v>999373071.86042714</v>
      </c>
      <c r="F89" s="5">
        <f>Expenses!G20+Expenses!G29+Expenses!G35+Expenses!G40+Expenses!G44+Expenses!G57+Expenses!G102</f>
        <v>531140651.88513887</v>
      </c>
      <c r="G89" s="5">
        <f>Expenses!H20+Expenses!H29+Expenses!H35+Expenses!H40+Expenses!H44+Expenses!H57+Expenses!H102</f>
        <v>131466315.58572228</v>
      </c>
      <c r="H89" s="5">
        <f>Expenses!I20+Expenses!I29+Expenses!I35+Expenses!I40+Expenses!I44+Expenses!I57+Expenses!I102</f>
        <v>130973609.24097</v>
      </c>
      <c r="I89" s="5">
        <f>Expenses!J20+Expenses!J29+Expenses!J35+Expenses!J40+Expenses!J44+Expenses!J57+Expenses!J102</f>
        <v>83114847.31689854</v>
      </c>
      <c r="J89" s="5">
        <f>Expenses!K20+Expenses!K29+Expenses!K35+Expenses!K40+Expenses!K44+Expenses!K57+Expenses!K102</f>
        <v>55483352.291545957</v>
      </c>
      <c r="K89" s="5">
        <f>Expenses!L20+Expenses!L29+Expenses!L35+Expenses!L40+Expenses!L44+Expenses!L57+Expenses!L102</f>
        <v>209377.70198013022</v>
      </c>
      <c r="L89" s="5">
        <f>Expenses!M20+Expenses!M29+Expenses!M35+Expenses!M40+Expenses!M44+Expenses!M57+Expenses!M102</f>
        <v>5322727.4144430989</v>
      </c>
      <c r="M89" s="5">
        <f>Expenses!N20+Expenses!N29+Expenses!N35+Expenses!N40+Expenses!N44+Expenses!N57+Expenses!N102</f>
        <v>28049730.763786282</v>
      </c>
      <c r="N89" s="5">
        <f>Expenses!O20+Expenses!O29+Expenses!O35+Expenses!O40+Expenses!O44+Expenses!O57+Expenses!O102</f>
        <v>24754793.528440516</v>
      </c>
      <c r="O89" s="5">
        <f>Expenses!P20+Expenses!P29+Expenses!P35+Expenses!P40+Expenses!P44+Expenses!P57+Expenses!P102</f>
        <v>1568968.3490513545</v>
      </c>
      <c r="P89" s="5">
        <f>Expenses!Q20+Expenses!Q29+Expenses!Q35+Expenses!Q40+Expenses!Q44+Expenses!Q57+Expenses!Q102</f>
        <v>6933697.6164694978</v>
      </c>
      <c r="Q89" s="5">
        <f>Expenses!R20+Expenses!R29+Expenses!R35+Expenses!R40+Expenses!R44+Expenses!R57+Expenses!R102</f>
        <v>355000.16598048416</v>
      </c>
    </row>
    <row r="90" spans="1:17">
      <c r="B90" s="92" t="s">
        <v>490</v>
      </c>
      <c r="D90" s="13">
        <f t="shared" si="4"/>
        <v>84</v>
      </c>
      <c r="E90" s="14">
        <f t="shared" si="3"/>
        <v>1963503474</v>
      </c>
      <c r="F90" s="5">
        <f>Revenue!G13</f>
        <v>1066627454</v>
      </c>
      <c r="G90" s="5">
        <f>Revenue!H13</f>
        <v>266944271</v>
      </c>
      <c r="H90" s="5">
        <f>Revenue!I13</f>
        <v>252922820</v>
      </c>
      <c r="I90" s="5">
        <f>Revenue!J13</f>
        <v>151834735</v>
      </c>
      <c r="J90" s="5">
        <f>Revenue!K13</f>
        <v>101394675</v>
      </c>
      <c r="K90" s="5">
        <f>Revenue!L13</f>
        <v>248214</v>
      </c>
      <c r="L90" s="5">
        <f>Revenue!M13</f>
        <v>10337826</v>
      </c>
      <c r="M90" s="5">
        <f>Revenue!N13</f>
        <v>47836622</v>
      </c>
      <c r="N90" s="5">
        <f>Revenue!O13</f>
        <v>40360092</v>
      </c>
      <c r="O90" s="5">
        <f>Revenue!P13</f>
        <v>7513279</v>
      </c>
      <c r="P90" s="5">
        <f>Revenue!Q13</f>
        <v>17167097</v>
      </c>
      <c r="Q90" s="5">
        <f>Revenue!R13</f>
        <v>316389</v>
      </c>
    </row>
    <row r="91" spans="1:17">
      <c r="D91" s="13">
        <f t="shared" si="4"/>
        <v>85</v>
      </c>
      <c r="E91" s="14">
        <f t="shared" si="3"/>
        <v>0</v>
      </c>
    </row>
    <row r="92" spans="1:17">
      <c r="D92" s="13">
        <f t="shared" si="4"/>
        <v>86</v>
      </c>
      <c r="E92" s="14"/>
    </row>
    <row r="93" spans="1:17">
      <c r="B93" s="16" t="s">
        <v>487</v>
      </c>
      <c r="D93" s="13">
        <f t="shared" si="4"/>
        <v>87</v>
      </c>
      <c r="E93" s="14">
        <f t="shared" si="3"/>
        <v>1214311298.9999998</v>
      </c>
      <c r="F93" s="5">
        <f>'Rate Base'!G29+'Rate Base'!G30</f>
        <v>588149490.6873399</v>
      </c>
      <c r="G93" s="5">
        <f>'Rate Base'!H29+'Rate Base'!H30</f>
        <v>146769795.04558849</v>
      </c>
      <c r="H93" s="5">
        <f>'Rate Base'!I29+'Rate Base'!I30</f>
        <v>148657367.98005158</v>
      </c>
      <c r="I93" s="5">
        <f>'Rate Base'!J29+'Rate Base'!J30</f>
        <v>95908517.730086505</v>
      </c>
      <c r="J93" s="5">
        <f>'Rate Base'!K29+'Rate Base'!K30</f>
        <v>63044245.266072072</v>
      </c>
      <c r="K93" s="5">
        <f>'Rate Base'!L29+'Rate Base'!L30</f>
        <v>187308.97486642853</v>
      </c>
      <c r="L93" s="5">
        <f>'Rate Base'!M29+'Rate Base'!M30</f>
        <v>5089363.9988780292</v>
      </c>
      <c r="M93" s="5">
        <f>'Rate Base'!N29+'Rate Base'!N30</f>
        <v>32942695.325924907</v>
      </c>
      <c r="N93" s="5">
        <f>'Rate Base'!O29+'Rate Base'!O30</f>
        <v>29280949.579276592</v>
      </c>
      <c r="O93" s="5">
        <f>'Rate Base'!P29+'Rate Base'!P30</f>
        <v>99867772.9481543</v>
      </c>
      <c r="P93" s="5">
        <f>'Rate Base'!Q29+'Rate Base'!Q30</f>
        <v>4039532.9464977188</v>
      </c>
      <c r="Q93" s="5">
        <f>'Rate Base'!R29+'Rate Base'!R30</f>
        <v>374258.51726348192</v>
      </c>
    </row>
    <row r="94" spans="1:17">
      <c r="B94" s="16"/>
      <c r="D94" s="13">
        <f t="shared" si="4"/>
        <v>88</v>
      </c>
      <c r="E94" s="14"/>
    </row>
    <row r="95" spans="1:17">
      <c r="D95" s="13">
        <f t="shared" si="4"/>
        <v>89</v>
      </c>
      <c r="E95" s="14">
        <f t="shared" si="3"/>
        <v>0</v>
      </c>
    </row>
    <row r="96" spans="1:17">
      <c r="D96" s="13">
        <f t="shared" si="4"/>
        <v>90</v>
      </c>
      <c r="E96" s="14">
        <f t="shared" si="3"/>
        <v>0</v>
      </c>
    </row>
    <row r="97" spans="4:5">
      <c r="D97" s="13">
        <f t="shared" si="4"/>
        <v>91</v>
      </c>
      <c r="E97" s="14">
        <f t="shared" si="3"/>
        <v>0</v>
      </c>
    </row>
    <row r="98" spans="4:5">
      <c r="D98" s="13">
        <f t="shared" si="4"/>
        <v>92</v>
      </c>
      <c r="E98" s="14">
        <f t="shared" si="3"/>
        <v>0</v>
      </c>
    </row>
    <row r="99" spans="4:5">
      <c r="D99" s="13">
        <f t="shared" si="4"/>
        <v>93</v>
      </c>
      <c r="E99" s="14">
        <f t="shared" si="3"/>
        <v>0</v>
      </c>
    </row>
    <row r="100" spans="4:5">
      <c r="D100" s="13">
        <f t="shared" si="4"/>
        <v>94</v>
      </c>
      <c r="E100" s="14">
        <f t="shared" si="3"/>
        <v>0</v>
      </c>
    </row>
    <row r="101" spans="4:5">
      <c r="D101" s="13">
        <f t="shared" si="4"/>
        <v>95</v>
      </c>
      <c r="E101" s="14">
        <f t="shared" si="3"/>
        <v>0</v>
      </c>
    </row>
    <row r="102" spans="4:5">
      <c r="D102" s="13">
        <f t="shared" si="4"/>
        <v>96</v>
      </c>
      <c r="E102" s="14">
        <f t="shared" si="3"/>
        <v>0</v>
      </c>
    </row>
    <row r="103" spans="4:5">
      <c r="D103" s="13">
        <f t="shared" si="4"/>
        <v>97</v>
      </c>
      <c r="E103" s="14">
        <f t="shared" si="3"/>
        <v>0</v>
      </c>
    </row>
    <row r="104" spans="4:5">
      <c r="D104" s="13">
        <f t="shared" si="4"/>
        <v>98</v>
      </c>
      <c r="E104" s="14">
        <f t="shared" si="3"/>
        <v>0</v>
      </c>
    </row>
    <row r="105" spans="4:5">
      <c r="D105" s="13">
        <f t="shared" si="4"/>
        <v>99</v>
      </c>
      <c r="E105" s="14">
        <f t="shared" si="3"/>
        <v>0</v>
      </c>
    </row>
    <row r="106" spans="4:5">
      <c r="D106" s="13">
        <f t="shared" si="4"/>
        <v>100</v>
      </c>
      <c r="E106" s="14">
        <f t="shared" si="3"/>
        <v>0</v>
      </c>
    </row>
    <row r="107" spans="4:5">
      <c r="D107" s="13">
        <f t="shared" si="4"/>
        <v>101</v>
      </c>
      <c r="E107" s="14">
        <f t="shared" si="3"/>
        <v>0</v>
      </c>
    </row>
    <row r="108" spans="4:5">
      <c r="D108" s="13">
        <f t="shared" si="4"/>
        <v>102</v>
      </c>
      <c r="E108" s="14">
        <f t="shared" si="3"/>
        <v>0</v>
      </c>
    </row>
    <row r="109" spans="4:5">
      <c r="D109" s="13">
        <f t="shared" si="4"/>
        <v>103</v>
      </c>
      <c r="E109" s="14">
        <f t="shared" si="3"/>
        <v>0</v>
      </c>
    </row>
    <row r="110" spans="4:5">
      <c r="D110" s="13">
        <f t="shared" si="4"/>
        <v>104</v>
      </c>
      <c r="E110" s="14">
        <f t="shared" si="3"/>
        <v>0</v>
      </c>
    </row>
    <row r="111" spans="4:5">
      <c r="D111" s="13">
        <f t="shared" si="4"/>
        <v>105</v>
      </c>
      <c r="E111" s="14">
        <f t="shared" si="3"/>
        <v>0</v>
      </c>
    </row>
    <row r="112" spans="4:5">
      <c r="D112" s="13">
        <f t="shared" si="4"/>
        <v>106</v>
      </c>
      <c r="E112" s="14">
        <f t="shared" si="3"/>
        <v>0</v>
      </c>
    </row>
    <row r="113" spans="4:5">
      <c r="D113" s="13">
        <f t="shared" si="4"/>
        <v>107</v>
      </c>
      <c r="E113" s="14">
        <f t="shared" si="3"/>
        <v>0</v>
      </c>
    </row>
    <row r="114" spans="4:5">
      <c r="D114" s="13">
        <f t="shared" si="4"/>
        <v>108</v>
      </c>
      <c r="E114" s="14">
        <f t="shared" si="3"/>
        <v>0</v>
      </c>
    </row>
    <row r="115" spans="4:5">
      <c r="D115" s="13">
        <f t="shared" si="4"/>
        <v>109</v>
      </c>
      <c r="E115" s="14">
        <f t="shared" si="3"/>
        <v>0</v>
      </c>
    </row>
    <row r="116" spans="4:5">
      <c r="D116" s="13">
        <f t="shared" si="4"/>
        <v>110</v>
      </c>
      <c r="E116" s="14">
        <f t="shared" si="3"/>
        <v>0</v>
      </c>
    </row>
    <row r="117" spans="4:5">
      <c r="D117" s="13">
        <f t="shared" si="4"/>
        <v>111</v>
      </c>
      <c r="E117" s="14">
        <f t="shared" si="3"/>
        <v>0</v>
      </c>
    </row>
    <row r="118" spans="4:5">
      <c r="D118" s="13">
        <f t="shared" si="4"/>
        <v>112</v>
      </c>
      <c r="E118" s="14">
        <f t="shared" si="3"/>
        <v>0</v>
      </c>
    </row>
    <row r="119" spans="4:5">
      <c r="D119" s="13">
        <f t="shared" si="4"/>
        <v>113</v>
      </c>
      <c r="E119" s="14">
        <f t="shared" si="3"/>
        <v>0</v>
      </c>
    </row>
    <row r="120" spans="4:5">
      <c r="D120" s="13">
        <f t="shared" si="4"/>
        <v>114</v>
      </c>
      <c r="E120" s="14">
        <f t="shared" si="3"/>
        <v>0</v>
      </c>
    </row>
    <row r="121" spans="4:5">
      <c r="D121" s="13">
        <f t="shared" si="4"/>
        <v>115</v>
      </c>
      <c r="E121" s="14">
        <f t="shared" si="3"/>
        <v>0</v>
      </c>
    </row>
    <row r="122" spans="4:5">
      <c r="D122" s="13">
        <f t="shared" si="4"/>
        <v>116</v>
      </c>
      <c r="E122" s="14">
        <f t="shared" si="3"/>
        <v>0</v>
      </c>
    </row>
    <row r="123" spans="4:5">
      <c r="D123" s="13">
        <f t="shared" si="4"/>
        <v>117</v>
      </c>
      <c r="E123" s="14">
        <f t="shared" si="3"/>
        <v>0</v>
      </c>
    </row>
    <row r="124" spans="4:5">
      <c r="D124" s="13">
        <f t="shared" si="4"/>
        <v>118</v>
      </c>
      <c r="E124" s="14">
        <f t="shared" si="3"/>
        <v>0</v>
      </c>
    </row>
    <row r="125" spans="4:5">
      <c r="D125" s="13">
        <f t="shared" si="4"/>
        <v>119</v>
      </c>
      <c r="E125" s="14">
        <f t="shared" si="3"/>
        <v>0</v>
      </c>
    </row>
    <row r="126" spans="4:5">
      <c r="E126" s="14">
        <f t="shared" si="3"/>
        <v>0</v>
      </c>
    </row>
    <row r="127" spans="4:5">
      <c r="E127" s="14">
        <f t="shared" si="3"/>
        <v>0</v>
      </c>
    </row>
    <row r="128" spans="4:5">
      <c r="E128" s="14">
        <f t="shared" si="3"/>
        <v>0</v>
      </c>
    </row>
    <row r="129" spans="5:5">
      <c r="E129" s="14">
        <f t="shared" si="3"/>
        <v>0</v>
      </c>
    </row>
    <row r="130" spans="5:5">
      <c r="E130" s="14">
        <f t="shared" si="3"/>
        <v>0</v>
      </c>
    </row>
    <row r="131" spans="5:5">
      <c r="E131" s="14">
        <f t="shared" si="3"/>
        <v>0</v>
      </c>
    </row>
    <row r="132" spans="5:5">
      <c r="E132" s="14">
        <f t="shared" si="3"/>
        <v>0</v>
      </c>
    </row>
    <row r="133" spans="5:5">
      <c r="E133" s="14">
        <f t="shared" si="3"/>
        <v>0</v>
      </c>
    </row>
    <row r="134" spans="5:5">
      <c r="E134" s="14">
        <f t="shared" si="3"/>
        <v>0</v>
      </c>
    </row>
    <row r="135" spans="5:5">
      <c r="E135" s="14">
        <f t="shared" si="3"/>
        <v>0</v>
      </c>
    </row>
    <row r="136" spans="5:5">
      <c r="E136" s="14">
        <f t="shared" ref="E136:E152" si="5">SUM(F136:Q136)</f>
        <v>0</v>
      </c>
    </row>
    <row r="137" spans="5:5">
      <c r="E137" s="14">
        <f t="shared" si="5"/>
        <v>0</v>
      </c>
    </row>
    <row r="138" spans="5:5">
      <c r="E138" s="14">
        <f t="shared" si="5"/>
        <v>0</v>
      </c>
    </row>
    <row r="139" spans="5:5">
      <c r="E139" s="14">
        <f t="shared" si="5"/>
        <v>0</v>
      </c>
    </row>
    <row r="140" spans="5:5">
      <c r="E140" s="14">
        <f t="shared" si="5"/>
        <v>0</v>
      </c>
    </row>
    <row r="141" spans="5:5">
      <c r="E141" s="14">
        <f t="shared" si="5"/>
        <v>0</v>
      </c>
    </row>
    <row r="142" spans="5:5">
      <c r="E142" s="14">
        <f t="shared" si="5"/>
        <v>0</v>
      </c>
    </row>
    <row r="143" spans="5:5">
      <c r="E143" s="14">
        <f t="shared" si="5"/>
        <v>0</v>
      </c>
    </row>
    <row r="144" spans="5:5">
      <c r="E144" s="14">
        <f t="shared" si="5"/>
        <v>0</v>
      </c>
    </row>
    <row r="145" spans="5:5">
      <c r="E145" s="14">
        <f t="shared" si="5"/>
        <v>0</v>
      </c>
    </row>
    <row r="146" spans="5:5">
      <c r="E146" s="14">
        <f t="shared" si="5"/>
        <v>0</v>
      </c>
    </row>
    <row r="147" spans="5:5">
      <c r="E147" s="14">
        <f t="shared" si="5"/>
        <v>0</v>
      </c>
    </row>
    <row r="148" spans="5:5">
      <c r="E148" s="14">
        <f t="shared" si="5"/>
        <v>0</v>
      </c>
    </row>
    <row r="149" spans="5:5">
      <c r="E149" s="14">
        <f t="shared" si="5"/>
        <v>0</v>
      </c>
    </row>
    <row r="150" spans="5:5">
      <c r="E150" s="14">
        <f t="shared" si="5"/>
        <v>0</v>
      </c>
    </row>
    <row r="151" spans="5:5">
      <c r="E151" s="14">
        <f t="shared" si="5"/>
        <v>0</v>
      </c>
    </row>
    <row r="152" spans="5:5">
      <c r="E152" s="14">
        <f t="shared" si="5"/>
        <v>0</v>
      </c>
    </row>
  </sheetData>
  <mergeCells count="2">
    <mergeCell ref="S2:U2"/>
    <mergeCell ref="W2:X2"/>
  </mergeCells>
  <pageMargins left="0.7" right="0.7" top="0.75" bottom="0.75" header="0.3" footer="0.3"/>
  <pageSetup scale="58" fitToHeight="0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X125"/>
  <sheetViews>
    <sheetView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D6" sqref="D6"/>
    </sheetView>
  </sheetViews>
  <sheetFormatPr defaultRowHeight="15"/>
  <cols>
    <col min="1" max="1" width="9.140625" style="5"/>
    <col min="2" max="2" width="72" style="5" customWidth="1"/>
    <col min="3" max="4" width="16.7109375" style="5" customWidth="1"/>
    <col min="5" max="5" width="16.140625" style="5" bestFit="1" customWidth="1"/>
    <col min="6" max="9" width="16.5703125" style="5" bestFit="1" customWidth="1"/>
    <col min="10" max="12" width="16.5703125" style="5" customWidth="1"/>
    <col min="13" max="14" width="16.5703125" style="5" bestFit="1" customWidth="1"/>
    <col min="15" max="15" width="16.5703125" style="5" customWidth="1"/>
    <col min="16" max="16" width="16.5703125" style="5" bestFit="1" customWidth="1"/>
    <col min="17" max="17" width="15.28515625" style="5" bestFit="1" customWidth="1"/>
    <col min="18" max="18" width="13.28515625" style="5" customWidth="1"/>
    <col min="19" max="21" width="16.5703125" style="5" bestFit="1" customWidth="1"/>
    <col min="22" max="22" width="6.7109375" style="5" customWidth="1"/>
    <col min="23" max="24" width="16.5703125" style="5" bestFit="1" customWidth="1"/>
    <col min="25" max="255" width="9.140625" style="5"/>
    <col min="256" max="256" width="72" style="5" customWidth="1"/>
    <col min="257" max="257" width="16.7109375" style="5" customWidth="1"/>
    <col min="258" max="258" width="16.140625" style="5" bestFit="1" customWidth="1"/>
    <col min="259" max="262" width="16.5703125" style="5" bestFit="1" customWidth="1"/>
    <col min="263" max="263" width="16.5703125" style="5" customWidth="1"/>
    <col min="264" max="265" width="16.5703125" style="5" bestFit="1" customWidth="1"/>
    <col min="266" max="266" width="16.5703125" style="5" customWidth="1"/>
    <col min="267" max="267" width="16.5703125" style="5" bestFit="1" customWidth="1"/>
    <col min="268" max="268" width="15.28515625" style="5" bestFit="1" customWidth="1"/>
    <col min="269" max="269" width="12.28515625" style="5" bestFit="1" customWidth="1"/>
    <col min="270" max="270" width="13.28515625" style="5" customWidth="1"/>
    <col min="271" max="271" width="6.7109375" style="5" customWidth="1"/>
    <col min="272" max="274" width="16.5703125" style="5" bestFit="1" customWidth="1"/>
    <col min="275" max="277" width="6.7109375" style="5" customWidth="1"/>
    <col min="278" max="279" width="16.5703125" style="5" bestFit="1" customWidth="1"/>
    <col min="280" max="280" width="6.7109375" style="5" customWidth="1"/>
    <col min="281" max="511" width="9.140625" style="5"/>
    <col min="512" max="512" width="72" style="5" customWidth="1"/>
    <col min="513" max="513" width="16.7109375" style="5" customWidth="1"/>
    <col min="514" max="514" width="16.140625" style="5" bestFit="1" customWidth="1"/>
    <col min="515" max="518" width="16.5703125" style="5" bestFit="1" customWidth="1"/>
    <col min="519" max="519" width="16.5703125" style="5" customWidth="1"/>
    <col min="520" max="521" width="16.5703125" style="5" bestFit="1" customWidth="1"/>
    <col min="522" max="522" width="16.5703125" style="5" customWidth="1"/>
    <col min="523" max="523" width="16.5703125" style="5" bestFit="1" customWidth="1"/>
    <col min="524" max="524" width="15.28515625" style="5" bestFit="1" customWidth="1"/>
    <col min="525" max="525" width="12.28515625" style="5" bestFit="1" customWidth="1"/>
    <col min="526" max="526" width="13.28515625" style="5" customWidth="1"/>
    <col min="527" max="527" width="6.7109375" style="5" customWidth="1"/>
    <col min="528" max="530" width="16.5703125" style="5" bestFit="1" customWidth="1"/>
    <col min="531" max="533" width="6.7109375" style="5" customWidth="1"/>
    <col min="534" max="535" width="16.5703125" style="5" bestFit="1" customWidth="1"/>
    <col min="536" max="536" width="6.7109375" style="5" customWidth="1"/>
    <col min="537" max="767" width="9.140625" style="5"/>
    <col min="768" max="768" width="72" style="5" customWidth="1"/>
    <col min="769" max="769" width="16.7109375" style="5" customWidth="1"/>
    <col min="770" max="770" width="16.140625" style="5" bestFit="1" customWidth="1"/>
    <col min="771" max="774" width="16.5703125" style="5" bestFit="1" customWidth="1"/>
    <col min="775" max="775" width="16.5703125" style="5" customWidth="1"/>
    <col min="776" max="777" width="16.5703125" style="5" bestFit="1" customWidth="1"/>
    <col min="778" max="778" width="16.5703125" style="5" customWidth="1"/>
    <col min="779" max="779" width="16.5703125" style="5" bestFit="1" customWidth="1"/>
    <col min="780" max="780" width="15.28515625" style="5" bestFit="1" customWidth="1"/>
    <col min="781" max="781" width="12.28515625" style="5" bestFit="1" customWidth="1"/>
    <col min="782" max="782" width="13.28515625" style="5" customWidth="1"/>
    <col min="783" max="783" width="6.7109375" style="5" customWidth="1"/>
    <col min="784" max="786" width="16.5703125" style="5" bestFit="1" customWidth="1"/>
    <col min="787" max="789" width="6.7109375" style="5" customWidth="1"/>
    <col min="790" max="791" width="16.5703125" style="5" bestFit="1" customWidth="1"/>
    <col min="792" max="792" width="6.7109375" style="5" customWidth="1"/>
    <col min="793" max="1023" width="9.140625" style="5"/>
    <col min="1024" max="1024" width="72" style="5" customWidth="1"/>
    <col min="1025" max="1025" width="16.7109375" style="5" customWidth="1"/>
    <col min="1026" max="1026" width="16.140625" style="5" bestFit="1" customWidth="1"/>
    <col min="1027" max="1030" width="16.5703125" style="5" bestFit="1" customWidth="1"/>
    <col min="1031" max="1031" width="16.5703125" style="5" customWidth="1"/>
    <col min="1032" max="1033" width="16.5703125" style="5" bestFit="1" customWidth="1"/>
    <col min="1034" max="1034" width="16.5703125" style="5" customWidth="1"/>
    <col min="1035" max="1035" width="16.5703125" style="5" bestFit="1" customWidth="1"/>
    <col min="1036" max="1036" width="15.28515625" style="5" bestFit="1" customWidth="1"/>
    <col min="1037" max="1037" width="12.28515625" style="5" bestFit="1" customWidth="1"/>
    <col min="1038" max="1038" width="13.28515625" style="5" customWidth="1"/>
    <col min="1039" max="1039" width="6.7109375" style="5" customWidth="1"/>
    <col min="1040" max="1042" width="16.5703125" style="5" bestFit="1" customWidth="1"/>
    <col min="1043" max="1045" width="6.7109375" style="5" customWidth="1"/>
    <col min="1046" max="1047" width="16.5703125" style="5" bestFit="1" customWidth="1"/>
    <col min="1048" max="1048" width="6.7109375" style="5" customWidth="1"/>
    <col min="1049" max="1279" width="9.140625" style="5"/>
    <col min="1280" max="1280" width="72" style="5" customWidth="1"/>
    <col min="1281" max="1281" width="16.7109375" style="5" customWidth="1"/>
    <col min="1282" max="1282" width="16.140625" style="5" bestFit="1" customWidth="1"/>
    <col min="1283" max="1286" width="16.5703125" style="5" bestFit="1" customWidth="1"/>
    <col min="1287" max="1287" width="16.5703125" style="5" customWidth="1"/>
    <col min="1288" max="1289" width="16.5703125" style="5" bestFit="1" customWidth="1"/>
    <col min="1290" max="1290" width="16.5703125" style="5" customWidth="1"/>
    <col min="1291" max="1291" width="16.5703125" style="5" bestFit="1" customWidth="1"/>
    <col min="1292" max="1292" width="15.28515625" style="5" bestFit="1" customWidth="1"/>
    <col min="1293" max="1293" width="12.28515625" style="5" bestFit="1" customWidth="1"/>
    <col min="1294" max="1294" width="13.28515625" style="5" customWidth="1"/>
    <col min="1295" max="1295" width="6.7109375" style="5" customWidth="1"/>
    <col min="1296" max="1298" width="16.5703125" style="5" bestFit="1" customWidth="1"/>
    <col min="1299" max="1301" width="6.7109375" style="5" customWidth="1"/>
    <col min="1302" max="1303" width="16.5703125" style="5" bestFit="1" customWidth="1"/>
    <col min="1304" max="1304" width="6.7109375" style="5" customWidth="1"/>
    <col min="1305" max="1535" width="9.140625" style="5"/>
    <col min="1536" max="1536" width="72" style="5" customWidth="1"/>
    <col min="1537" max="1537" width="16.7109375" style="5" customWidth="1"/>
    <col min="1538" max="1538" width="16.140625" style="5" bestFit="1" customWidth="1"/>
    <col min="1539" max="1542" width="16.5703125" style="5" bestFit="1" customWidth="1"/>
    <col min="1543" max="1543" width="16.5703125" style="5" customWidth="1"/>
    <col min="1544" max="1545" width="16.5703125" style="5" bestFit="1" customWidth="1"/>
    <col min="1546" max="1546" width="16.5703125" style="5" customWidth="1"/>
    <col min="1547" max="1547" width="16.5703125" style="5" bestFit="1" customWidth="1"/>
    <col min="1548" max="1548" width="15.28515625" style="5" bestFit="1" customWidth="1"/>
    <col min="1549" max="1549" width="12.28515625" style="5" bestFit="1" customWidth="1"/>
    <col min="1550" max="1550" width="13.28515625" style="5" customWidth="1"/>
    <col min="1551" max="1551" width="6.7109375" style="5" customWidth="1"/>
    <col min="1552" max="1554" width="16.5703125" style="5" bestFit="1" customWidth="1"/>
    <col min="1555" max="1557" width="6.7109375" style="5" customWidth="1"/>
    <col min="1558" max="1559" width="16.5703125" style="5" bestFit="1" customWidth="1"/>
    <col min="1560" max="1560" width="6.7109375" style="5" customWidth="1"/>
    <col min="1561" max="1791" width="9.140625" style="5"/>
    <col min="1792" max="1792" width="72" style="5" customWidth="1"/>
    <col min="1793" max="1793" width="16.7109375" style="5" customWidth="1"/>
    <col min="1794" max="1794" width="16.140625" style="5" bestFit="1" customWidth="1"/>
    <col min="1795" max="1798" width="16.5703125" style="5" bestFit="1" customWidth="1"/>
    <col min="1799" max="1799" width="16.5703125" style="5" customWidth="1"/>
    <col min="1800" max="1801" width="16.5703125" style="5" bestFit="1" customWidth="1"/>
    <col min="1802" max="1802" width="16.5703125" style="5" customWidth="1"/>
    <col min="1803" max="1803" width="16.5703125" style="5" bestFit="1" customWidth="1"/>
    <col min="1804" max="1804" width="15.28515625" style="5" bestFit="1" customWidth="1"/>
    <col min="1805" max="1805" width="12.28515625" style="5" bestFit="1" customWidth="1"/>
    <col min="1806" max="1806" width="13.28515625" style="5" customWidth="1"/>
    <col min="1807" max="1807" width="6.7109375" style="5" customWidth="1"/>
    <col min="1808" max="1810" width="16.5703125" style="5" bestFit="1" customWidth="1"/>
    <col min="1811" max="1813" width="6.7109375" style="5" customWidth="1"/>
    <col min="1814" max="1815" width="16.5703125" style="5" bestFit="1" customWidth="1"/>
    <col min="1816" max="1816" width="6.7109375" style="5" customWidth="1"/>
    <col min="1817" max="2047" width="9.140625" style="5"/>
    <col min="2048" max="2048" width="72" style="5" customWidth="1"/>
    <col min="2049" max="2049" width="16.7109375" style="5" customWidth="1"/>
    <col min="2050" max="2050" width="16.140625" style="5" bestFit="1" customWidth="1"/>
    <col min="2051" max="2054" width="16.5703125" style="5" bestFit="1" customWidth="1"/>
    <col min="2055" max="2055" width="16.5703125" style="5" customWidth="1"/>
    <col min="2056" max="2057" width="16.5703125" style="5" bestFit="1" customWidth="1"/>
    <col min="2058" max="2058" width="16.5703125" style="5" customWidth="1"/>
    <col min="2059" max="2059" width="16.5703125" style="5" bestFit="1" customWidth="1"/>
    <col min="2060" max="2060" width="15.28515625" style="5" bestFit="1" customWidth="1"/>
    <col min="2061" max="2061" width="12.28515625" style="5" bestFit="1" customWidth="1"/>
    <col min="2062" max="2062" width="13.28515625" style="5" customWidth="1"/>
    <col min="2063" max="2063" width="6.7109375" style="5" customWidth="1"/>
    <col min="2064" max="2066" width="16.5703125" style="5" bestFit="1" customWidth="1"/>
    <col min="2067" max="2069" width="6.7109375" style="5" customWidth="1"/>
    <col min="2070" max="2071" width="16.5703125" style="5" bestFit="1" customWidth="1"/>
    <col min="2072" max="2072" width="6.7109375" style="5" customWidth="1"/>
    <col min="2073" max="2303" width="9.140625" style="5"/>
    <col min="2304" max="2304" width="72" style="5" customWidth="1"/>
    <col min="2305" max="2305" width="16.7109375" style="5" customWidth="1"/>
    <col min="2306" max="2306" width="16.140625" style="5" bestFit="1" customWidth="1"/>
    <col min="2307" max="2310" width="16.5703125" style="5" bestFit="1" customWidth="1"/>
    <col min="2311" max="2311" width="16.5703125" style="5" customWidth="1"/>
    <col min="2312" max="2313" width="16.5703125" style="5" bestFit="1" customWidth="1"/>
    <col min="2314" max="2314" width="16.5703125" style="5" customWidth="1"/>
    <col min="2315" max="2315" width="16.5703125" style="5" bestFit="1" customWidth="1"/>
    <col min="2316" max="2316" width="15.28515625" style="5" bestFit="1" customWidth="1"/>
    <col min="2317" max="2317" width="12.28515625" style="5" bestFit="1" customWidth="1"/>
    <col min="2318" max="2318" width="13.28515625" style="5" customWidth="1"/>
    <col min="2319" max="2319" width="6.7109375" style="5" customWidth="1"/>
    <col min="2320" max="2322" width="16.5703125" style="5" bestFit="1" customWidth="1"/>
    <col min="2323" max="2325" width="6.7109375" style="5" customWidth="1"/>
    <col min="2326" max="2327" width="16.5703125" style="5" bestFit="1" customWidth="1"/>
    <col min="2328" max="2328" width="6.7109375" style="5" customWidth="1"/>
    <col min="2329" max="2559" width="9.140625" style="5"/>
    <col min="2560" max="2560" width="72" style="5" customWidth="1"/>
    <col min="2561" max="2561" width="16.7109375" style="5" customWidth="1"/>
    <col min="2562" max="2562" width="16.140625" style="5" bestFit="1" customWidth="1"/>
    <col min="2563" max="2566" width="16.5703125" style="5" bestFit="1" customWidth="1"/>
    <col min="2567" max="2567" width="16.5703125" style="5" customWidth="1"/>
    <col min="2568" max="2569" width="16.5703125" style="5" bestFit="1" customWidth="1"/>
    <col min="2570" max="2570" width="16.5703125" style="5" customWidth="1"/>
    <col min="2571" max="2571" width="16.5703125" style="5" bestFit="1" customWidth="1"/>
    <col min="2572" max="2572" width="15.28515625" style="5" bestFit="1" customWidth="1"/>
    <col min="2573" max="2573" width="12.28515625" style="5" bestFit="1" customWidth="1"/>
    <col min="2574" max="2574" width="13.28515625" style="5" customWidth="1"/>
    <col min="2575" max="2575" width="6.7109375" style="5" customWidth="1"/>
    <col min="2576" max="2578" width="16.5703125" style="5" bestFit="1" customWidth="1"/>
    <col min="2579" max="2581" width="6.7109375" style="5" customWidth="1"/>
    <col min="2582" max="2583" width="16.5703125" style="5" bestFit="1" customWidth="1"/>
    <col min="2584" max="2584" width="6.7109375" style="5" customWidth="1"/>
    <col min="2585" max="2815" width="9.140625" style="5"/>
    <col min="2816" max="2816" width="72" style="5" customWidth="1"/>
    <col min="2817" max="2817" width="16.7109375" style="5" customWidth="1"/>
    <col min="2818" max="2818" width="16.140625" style="5" bestFit="1" customWidth="1"/>
    <col min="2819" max="2822" width="16.5703125" style="5" bestFit="1" customWidth="1"/>
    <col min="2823" max="2823" width="16.5703125" style="5" customWidth="1"/>
    <col min="2824" max="2825" width="16.5703125" style="5" bestFit="1" customWidth="1"/>
    <col min="2826" max="2826" width="16.5703125" style="5" customWidth="1"/>
    <col min="2827" max="2827" width="16.5703125" style="5" bestFit="1" customWidth="1"/>
    <col min="2828" max="2828" width="15.28515625" style="5" bestFit="1" customWidth="1"/>
    <col min="2829" max="2829" width="12.28515625" style="5" bestFit="1" customWidth="1"/>
    <col min="2830" max="2830" width="13.28515625" style="5" customWidth="1"/>
    <col min="2831" max="2831" width="6.7109375" style="5" customWidth="1"/>
    <col min="2832" max="2834" width="16.5703125" style="5" bestFit="1" customWidth="1"/>
    <col min="2835" max="2837" width="6.7109375" style="5" customWidth="1"/>
    <col min="2838" max="2839" width="16.5703125" style="5" bestFit="1" customWidth="1"/>
    <col min="2840" max="2840" width="6.7109375" style="5" customWidth="1"/>
    <col min="2841" max="3071" width="9.140625" style="5"/>
    <col min="3072" max="3072" width="72" style="5" customWidth="1"/>
    <col min="3073" max="3073" width="16.7109375" style="5" customWidth="1"/>
    <col min="3074" max="3074" width="16.140625" style="5" bestFit="1" customWidth="1"/>
    <col min="3075" max="3078" width="16.5703125" style="5" bestFit="1" customWidth="1"/>
    <col min="3079" max="3079" width="16.5703125" style="5" customWidth="1"/>
    <col min="3080" max="3081" width="16.5703125" style="5" bestFit="1" customWidth="1"/>
    <col min="3082" max="3082" width="16.5703125" style="5" customWidth="1"/>
    <col min="3083" max="3083" width="16.5703125" style="5" bestFit="1" customWidth="1"/>
    <col min="3084" max="3084" width="15.28515625" style="5" bestFit="1" customWidth="1"/>
    <col min="3085" max="3085" width="12.28515625" style="5" bestFit="1" customWidth="1"/>
    <col min="3086" max="3086" width="13.28515625" style="5" customWidth="1"/>
    <col min="3087" max="3087" width="6.7109375" style="5" customWidth="1"/>
    <col min="3088" max="3090" width="16.5703125" style="5" bestFit="1" customWidth="1"/>
    <col min="3091" max="3093" width="6.7109375" style="5" customWidth="1"/>
    <col min="3094" max="3095" width="16.5703125" style="5" bestFit="1" customWidth="1"/>
    <col min="3096" max="3096" width="6.7109375" style="5" customWidth="1"/>
    <col min="3097" max="3327" width="9.140625" style="5"/>
    <col min="3328" max="3328" width="72" style="5" customWidth="1"/>
    <col min="3329" max="3329" width="16.7109375" style="5" customWidth="1"/>
    <col min="3330" max="3330" width="16.140625" style="5" bestFit="1" customWidth="1"/>
    <col min="3331" max="3334" width="16.5703125" style="5" bestFit="1" customWidth="1"/>
    <col min="3335" max="3335" width="16.5703125" style="5" customWidth="1"/>
    <col min="3336" max="3337" width="16.5703125" style="5" bestFit="1" customWidth="1"/>
    <col min="3338" max="3338" width="16.5703125" style="5" customWidth="1"/>
    <col min="3339" max="3339" width="16.5703125" style="5" bestFit="1" customWidth="1"/>
    <col min="3340" max="3340" width="15.28515625" style="5" bestFit="1" customWidth="1"/>
    <col min="3341" max="3341" width="12.28515625" style="5" bestFit="1" customWidth="1"/>
    <col min="3342" max="3342" width="13.28515625" style="5" customWidth="1"/>
    <col min="3343" max="3343" width="6.7109375" style="5" customWidth="1"/>
    <col min="3344" max="3346" width="16.5703125" style="5" bestFit="1" customWidth="1"/>
    <col min="3347" max="3349" width="6.7109375" style="5" customWidth="1"/>
    <col min="3350" max="3351" width="16.5703125" style="5" bestFit="1" customWidth="1"/>
    <col min="3352" max="3352" width="6.7109375" style="5" customWidth="1"/>
    <col min="3353" max="3583" width="9.140625" style="5"/>
    <col min="3584" max="3584" width="72" style="5" customWidth="1"/>
    <col min="3585" max="3585" width="16.7109375" style="5" customWidth="1"/>
    <col min="3586" max="3586" width="16.140625" style="5" bestFit="1" customWidth="1"/>
    <col min="3587" max="3590" width="16.5703125" style="5" bestFit="1" customWidth="1"/>
    <col min="3591" max="3591" width="16.5703125" style="5" customWidth="1"/>
    <col min="3592" max="3593" width="16.5703125" style="5" bestFit="1" customWidth="1"/>
    <col min="3594" max="3594" width="16.5703125" style="5" customWidth="1"/>
    <col min="3595" max="3595" width="16.5703125" style="5" bestFit="1" customWidth="1"/>
    <col min="3596" max="3596" width="15.28515625" style="5" bestFit="1" customWidth="1"/>
    <col min="3597" max="3597" width="12.28515625" style="5" bestFit="1" customWidth="1"/>
    <col min="3598" max="3598" width="13.28515625" style="5" customWidth="1"/>
    <col min="3599" max="3599" width="6.7109375" style="5" customWidth="1"/>
    <col min="3600" max="3602" width="16.5703125" style="5" bestFit="1" customWidth="1"/>
    <col min="3603" max="3605" width="6.7109375" style="5" customWidth="1"/>
    <col min="3606" max="3607" width="16.5703125" style="5" bestFit="1" customWidth="1"/>
    <col min="3608" max="3608" width="6.7109375" style="5" customWidth="1"/>
    <col min="3609" max="3839" width="9.140625" style="5"/>
    <col min="3840" max="3840" width="72" style="5" customWidth="1"/>
    <col min="3841" max="3841" width="16.7109375" style="5" customWidth="1"/>
    <col min="3842" max="3842" width="16.140625" style="5" bestFit="1" customWidth="1"/>
    <col min="3843" max="3846" width="16.5703125" style="5" bestFit="1" customWidth="1"/>
    <col min="3847" max="3847" width="16.5703125" style="5" customWidth="1"/>
    <col min="3848" max="3849" width="16.5703125" style="5" bestFit="1" customWidth="1"/>
    <col min="3850" max="3850" width="16.5703125" style="5" customWidth="1"/>
    <col min="3851" max="3851" width="16.5703125" style="5" bestFit="1" customWidth="1"/>
    <col min="3852" max="3852" width="15.28515625" style="5" bestFit="1" customWidth="1"/>
    <col min="3853" max="3853" width="12.28515625" style="5" bestFit="1" customWidth="1"/>
    <col min="3854" max="3854" width="13.28515625" style="5" customWidth="1"/>
    <col min="3855" max="3855" width="6.7109375" style="5" customWidth="1"/>
    <col min="3856" max="3858" width="16.5703125" style="5" bestFit="1" customWidth="1"/>
    <col min="3859" max="3861" width="6.7109375" style="5" customWidth="1"/>
    <col min="3862" max="3863" width="16.5703125" style="5" bestFit="1" customWidth="1"/>
    <col min="3864" max="3864" width="6.7109375" style="5" customWidth="1"/>
    <col min="3865" max="4095" width="9.140625" style="5"/>
    <col min="4096" max="4096" width="72" style="5" customWidth="1"/>
    <col min="4097" max="4097" width="16.7109375" style="5" customWidth="1"/>
    <col min="4098" max="4098" width="16.140625" style="5" bestFit="1" customWidth="1"/>
    <col min="4099" max="4102" width="16.5703125" style="5" bestFit="1" customWidth="1"/>
    <col min="4103" max="4103" width="16.5703125" style="5" customWidth="1"/>
    <col min="4104" max="4105" width="16.5703125" style="5" bestFit="1" customWidth="1"/>
    <col min="4106" max="4106" width="16.5703125" style="5" customWidth="1"/>
    <col min="4107" max="4107" width="16.5703125" style="5" bestFit="1" customWidth="1"/>
    <col min="4108" max="4108" width="15.28515625" style="5" bestFit="1" customWidth="1"/>
    <col min="4109" max="4109" width="12.28515625" style="5" bestFit="1" customWidth="1"/>
    <col min="4110" max="4110" width="13.28515625" style="5" customWidth="1"/>
    <col min="4111" max="4111" width="6.7109375" style="5" customWidth="1"/>
    <col min="4112" max="4114" width="16.5703125" style="5" bestFit="1" customWidth="1"/>
    <col min="4115" max="4117" width="6.7109375" style="5" customWidth="1"/>
    <col min="4118" max="4119" width="16.5703125" style="5" bestFit="1" customWidth="1"/>
    <col min="4120" max="4120" width="6.7109375" style="5" customWidth="1"/>
    <col min="4121" max="4351" width="9.140625" style="5"/>
    <col min="4352" max="4352" width="72" style="5" customWidth="1"/>
    <col min="4353" max="4353" width="16.7109375" style="5" customWidth="1"/>
    <col min="4354" max="4354" width="16.140625" style="5" bestFit="1" customWidth="1"/>
    <col min="4355" max="4358" width="16.5703125" style="5" bestFit="1" customWidth="1"/>
    <col min="4359" max="4359" width="16.5703125" style="5" customWidth="1"/>
    <col min="4360" max="4361" width="16.5703125" style="5" bestFit="1" customWidth="1"/>
    <col min="4362" max="4362" width="16.5703125" style="5" customWidth="1"/>
    <col min="4363" max="4363" width="16.5703125" style="5" bestFit="1" customWidth="1"/>
    <col min="4364" max="4364" width="15.28515625" style="5" bestFit="1" customWidth="1"/>
    <col min="4365" max="4365" width="12.28515625" style="5" bestFit="1" customWidth="1"/>
    <col min="4366" max="4366" width="13.28515625" style="5" customWidth="1"/>
    <col min="4367" max="4367" width="6.7109375" style="5" customWidth="1"/>
    <col min="4368" max="4370" width="16.5703125" style="5" bestFit="1" customWidth="1"/>
    <col min="4371" max="4373" width="6.7109375" style="5" customWidth="1"/>
    <col min="4374" max="4375" width="16.5703125" style="5" bestFit="1" customWidth="1"/>
    <col min="4376" max="4376" width="6.7109375" style="5" customWidth="1"/>
    <col min="4377" max="4607" width="9.140625" style="5"/>
    <col min="4608" max="4608" width="72" style="5" customWidth="1"/>
    <col min="4609" max="4609" width="16.7109375" style="5" customWidth="1"/>
    <col min="4610" max="4610" width="16.140625" style="5" bestFit="1" customWidth="1"/>
    <col min="4611" max="4614" width="16.5703125" style="5" bestFit="1" customWidth="1"/>
    <col min="4615" max="4615" width="16.5703125" style="5" customWidth="1"/>
    <col min="4616" max="4617" width="16.5703125" style="5" bestFit="1" customWidth="1"/>
    <col min="4618" max="4618" width="16.5703125" style="5" customWidth="1"/>
    <col min="4619" max="4619" width="16.5703125" style="5" bestFit="1" customWidth="1"/>
    <col min="4620" max="4620" width="15.28515625" style="5" bestFit="1" customWidth="1"/>
    <col min="4621" max="4621" width="12.28515625" style="5" bestFit="1" customWidth="1"/>
    <col min="4622" max="4622" width="13.28515625" style="5" customWidth="1"/>
    <col min="4623" max="4623" width="6.7109375" style="5" customWidth="1"/>
    <col min="4624" max="4626" width="16.5703125" style="5" bestFit="1" customWidth="1"/>
    <col min="4627" max="4629" width="6.7109375" style="5" customWidth="1"/>
    <col min="4630" max="4631" width="16.5703125" style="5" bestFit="1" customWidth="1"/>
    <col min="4632" max="4632" width="6.7109375" style="5" customWidth="1"/>
    <col min="4633" max="4863" width="9.140625" style="5"/>
    <col min="4864" max="4864" width="72" style="5" customWidth="1"/>
    <col min="4865" max="4865" width="16.7109375" style="5" customWidth="1"/>
    <col min="4866" max="4866" width="16.140625" style="5" bestFit="1" customWidth="1"/>
    <col min="4867" max="4870" width="16.5703125" style="5" bestFit="1" customWidth="1"/>
    <col min="4871" max="4871" width="16.5703125" style="5" customWidth="1"/>
    <col min="4872" max="4873" width="16.5703125" style="5" bestFit="1" customWidth="1"/>
    <col min="4874" max="4874" width="16.5703125" style="5" customWidth="1"/>
    <col min="4875" max="4875" width="16.5703125" style="5" bestFit="1" customWidth="1"/>
    <col min="4876" max="4876" width="15.28515625" style="5" bestFit="1" customWidth="1"/>
    <col min="4877" max="4877" width="12.28515625" style="5" bestFit="1" customWidth="1"/>
    <col min="4878" max="4878" width="13.28515625" style="5" customWidth="1"/>
    <col min="4879" max="4879" width="6.7109375" style="5" customWidth="1"/>
    <col min="4880" max="4882" width="16.5703125" style="5" bestFit="1" customWidth="1"/>
    <col min="4883" max="4885" width="6.7109375" style="5" customWidth="1"/>
    <col min="4886" max="4887" width="16.5703125" style="5" bestFit="1" customWidth="1"/>
    <col min="4888" max="4888" width="6.7109375" style="5" customWidth="1"/>
    <col min="4889" max="5119" width="9.140625" style="5"/>
    <col min="5120" max="5120" width="72" style="5" customWidth="1"/>
    <col min="5121" max="5121" width="16.7109375" style="5" customWidth="1"/>
    <col min="5122" max="5122" width="16.140625" style="5" bestFit="1" customWidth="1"/>
    <col min="5123" max="5126" width="16.5703125" style="5" bestFit="1" customWidth="1"/>
    <col min="5127" max="5127" width="16.5703125" style="5" customWidth="1"/>
    <col min="5128" max="5129" width="16.5703125" style="5" bestFit="1" customWidth="1"/>
    <col min="5130" max="5130" width="16.5703125" style="5" customWidth="1"/>
    <col min="5131" max="5131" width="16.5703125" style="5" bestFit="1" customWidth="1"/>
    <col min="5132" max="5132" width="15.28515625" style="5" bestFit="1" customWidth="1"/>
    <col min="5133" max="5133" width="12.28515625" style="5" bestFit="1" customWidth="1"/>
    <col min="5134" max="5134" width="13.28515625" style="5" customWidth="1"/>
    <col min="5135" max="5135" width="6.7109375" style="5" customWidth="1"/>
    <col min="5136" max="5138" width="16.5703125" style="5" bestFit="1" customWidth="1"/>
    <col min="5139" max="5141" width="6.7109375" style="5" customWidth="1"/>
    <col min="5142" max="5143" width="16.5703125" style="5" bestFit="1" customWidth="1"/>
    <col min="5144" max="5144" width="6.7109375" style="5" customWidth="1"/>
    <col min="5145" max="5375" width="9.140625" style="5"/>
    <col min="5376" max="5376" width="72" style="5" customWidth="1"/>
    <col min="5377" max="5377" width="16.7109375" style="5" customWidth="1"/>
    <col min="5378" max="5378" width="16.140625" style="5" bestFit="1" customWidth="1"/>
    <col min="5379" max="5382" width="16.5703125" style="5" bestFit="1" customWidth="1"/>
    <col min="5383" max="5383" width="16.5703125" style="5" customWidth="1"/>
    <col min="5384" max="5385" width="16.5703125" style="5" bestFit="1" customWidth="1"/>
    <col min="5386" max="5386" width="16.5703125" style="5" customWidth="1"/>
    <col min="5387" max="5387" width="16.5703125" style="5" bestFit="1" customWidth="1"/>
    <col min="5388" max="5388" width="15.28515625" style="5" bestFit="1" customWidth="1"/>
    <col min="5389" max="5389" width="12.28515625" style="5" bestFit="1" customWidth="1"/>
    <col min="5390" max="5390" width="13.28515625" style="5" customWidth="1"/>
    <col min="5391" max="5391" width="6.7109375" style="5" customWidth="1"/>
    <col min="5392" max="5394" width="16.5703125" style="5" bestFit="1" customWidth="1"/>
    <col min="5395" max="5397" width="6.7109375" style="5" customWidth="1"/>
    <col min="5398" max="5399" width="16.5703125" style="5" bestFit="1" customWidth="1"/>
    <col min="5400" max="5400" width="6.7109375" style="5" customWidth="1"/>
    <col min="5401" max="5631" width="9.140625" style="5"/>
    <col min="5632" max="5632" width="72" style="5" customWidth="1"/>
    <col min="5633" max="5633" width="16.7109375" style="5" customWidth="1"/>
    <col min="5634" max="5634" width="16.140625" style="5" bestFit="1" customWidth="1"/>
    <col min="5635" max="5638" width="16.5703125" style="5" bestFit="1" customWidth="1"/>
    <col min="5639" max="5639" width="16.5703125" style="5" customWidth="1"/>
    <col min="5640" max="5641" width="16.5703125" style="5" bestFit="1" customWidth="1"/>
    <col min="5642" max="5642" width="16.5703125" style="5" customWidth="1"/>
    <col min="5643" max="5643" width="16.5703125" style="5" bestFit="1" customWidth="1"/>
    <col min="5644" max="5644" width="15.28515625" style="5" bestFit="1" customWidth="1"/>
    <col min="5645" max="5645" width="12.28515625" style="5" bestFit="1" customWidth="1"/>
    <col min="5646" max="5646" width="13.28515625" style="5" customWidth="1"/>
    <col min="5647" max="5647" width="6.7109375" style="5" customWidth="1"/>
    <col min="5648" max="5650" width="16.5703125" style="5" bestFit="1" customWidth="1"/>
    <col min="5651" max="5653" width="6.7109375" style="5" customWidth="1"/>
    <col min="5654" max="5655" width="16.5703125" style="5" bestFit="1" customWidth="1"/>
    <col min="5656" max="5656" width="6.7109375" style="5" customWidth="1"/>
    <col min="5657" max="5887" width="9.140625" style="5"/>
    <col min="5888" max="5888" width="72" style="5" customWidth="1"/>
    <col min="5889" max="5889" width="16.7109375" style="5" customWidth="1"/>
    <col min="5890" max="5890" width="16.140625" style="5" bestFit="1" customWidth="1"/>
    <col min="5891" max="5894" width="16.5703125" style="5" bestFit="1" customWidth="1"/>
    <col min="5895" max="5895" width="16.5703125" style="5" customWidth="1"/>
    <col min="5896" max="5897" width="16.5703125" style="5" bestFit="1" customWidth="1"/>
    <col min="5898" max="5898" width="16.5703125" style="5" customWidth="1"/>
    <col min="5899" max="5899" width="16.5703125" style="5" bestFit="1" customWidth="1"/>
    <col min="5900" max="5900" width="15.28515625" style="5" bestFit="1" customWidth="1"/>
    <col min="5901" max="5901" width="12.28515625" style="5" bestFit="1" customWidth="1"/>
    <col min="5902" max="5902" width="13.28515625" style="5" customWidth="1"/>
    <col min="5903" max="5903" width="6.7109375" style="5" customWidth="1"/>
    <col min="5904" max="5906" width="16.5703125" style="5" bestFit="1" customWidth="1"/>
    <col min="5907" max="5909" width="6.7109375" style="5" customWidth="1"/>
    <col min="5910" max="5911" width="16.5703125" style="5" bestFit="1" customWidth="1"/>
    <col min="5912" max="5912" width="6.7109375" style="5" customWidth="1"/>
    <col min="5913" max="6143" width="9.140625" style="5"/>
    <col min="6144" max="6144" width="72" style="5" customWidth="1"/>
    <col min="6145" max="6145" width="16.7109375" style="5" customWidth="1"/>
    <col min="6146" max="6146" width="16.140625" style="5" bestFit="1" customWidth="1"/>
    <col min="6147" max="6150" width="16.5703125" style="5" bestFit="1" customWidth="1"/>
    <col min="6151" max="6151" width="16.5703125" style="5" customWidth="1"/>
    <col min="6152" max="6153" width="16.5703125" style="5" bestFit="1" customWidth="1"/>
    <col min="6154" max="6154" width="16.5703125" style="5" customWidth="1"/>
    <col min="6155" max="6155" width="16.5703125" style="5" bestFit="1" customWidth="1"/>
    <col min="6156" max="6156" width="15.28515625" style="5" bestFit="1" customWidth="1"/>
    <col min="6157" max="6157" width="12.28515625" style="5" bestFit="1" customWidth="1"/>
    <col min="6158" max="6158" width="13.28515625" style="5" customWidth="1"/>
    <col min="6159" max="6159" width="6.7109375" style="5" customWidth="1"/>
    <col min="6160" max="6162" width="16.5703125" style="5" bestFit="1" customWidth="1"/>
    <col min="6163" max="6165" width="6.7109375" style="5" customWidth="1"/>
    <col min="6166" max="6167" width="16.5703125" style="5" bestFit="1" customWidth="1"/>
    <col min="6168" max="6168" width="6.7109375" style="5" customWidth="1"/>
    <col min="6169" max="6399" width="9.140625" style="5"/>
    <col min="6400" max="6400" width="72" style="5" customWidth="1"/>
    <col min="6401" max="6401" width="16.7109375" style="5" customWidth="1"/>
    <col min="6402" max="6402" width="16.140625" style="5" bestFit="1" customWidth="1"/>
    <col min="6403" max="6406" width="16.5703125" style="5" bestFit="1" customWidth="1"/>
    <col min="6407" max="6407" width="16.5703125" style="5" customWidth="1"/>
    <col min="6408" max="6409" width="16.5703125" style="5" bestFit="1" customWidth="1"/>
    <col min="6410" max="6410" width="16.5703125" style="5" customWidth="1"/>
    <col min="6411" max="6411" width="16.5703125" style="5" bestFit="1" customWidth="1"/>
    <col min="6412" max="6412" width="15.28515625" style="5" bestFit="1" customWidth="1"/>
    <col min="6413" max="6413" width="12.28515625" style="5" bestFit="1" customWidth="1"/>
    <col min="6414" max="6414" width="13.28515625" style="5" customWidth="1"/>
    <col min="6415" max="6415" width="6.7109375" style="5" customWidth="1"/>
    <col min="6416" max="6418" width="16.5703125" style="5" bestFit="1" customWidth="1"/>
    <col min="6419" max="6421" width="6.7109375" style="5" customWidth="1"/>
    <col min="6422" max="6423" width="16.5703125" style="5" bestFit="1" customWidth="1"/>
    <col min="6424" max="6424" width="6.7109375" style="5" customWidth="1"/>
    <col min="6425" max="6655" width="9.140625" style="5"/>
    <col min="6656" max="6656" width="72" style="5" customWidth="1"/>
    <col min="6657" max="6657" width="16.7109375" style="5" customWidth="1"/>
    <col min="6658" max="6658" width="16.140625" style="5" bestFit="1" customWidth="1"/>
    <col min="6659" max="6662" width="16.5703125" style="5" bestFit="1" customWidth="1"/>
    <col min="6663" max="6663" width="16.5703125" style="5" customWidth="1"/>
    <col min="6664" max="6665" width="16.5703125" style="5" bestFit="1" customWidth="1"/>
    <col min="6666" max="6666" width="16.5703125" style="5" customWidth="1"/>
    <col min="6667" max="6667" width="16.5703125" style="5" bestFit="1" customWidth="1"/>
    <col min="6668" max="6668" width="15.28515625" style="5" bestFit="1" customWidth="1"/>
    <col min="6669" max="6669" width="12.28515625" style="5" bestFit="1" customWidth="1"/>
    <col min="6670" max="6670" width="13.28515625" style="5" customWidth="1"/>
    <col min="6671" max="6671" width="6.7109375" style="5" customWidth="1"/>
    <col min="6672" max="6674" width="16.5703125" style="5" bestFit="1" customWidth="1"/>
    <col min="6675" max="6677" width="6.7109375" style="5" customWidth="1"/>
    <col min="6678" max="6679" width="16.5703125" style="5" bestFit="1" customWidth="1"/>
    <col min="6680" max="6680" width="6.7109375" style="5" customWidth="1"/>
    <col min="6681" max="6911" width="9.140625" style="5"/>
    <col min="6912" max="6912" width="72" style="5" customWidth="1"/>
    <col min="6913" max="6913" width="16.7109375" style="5" customWidth="1"/>
    <col min="6914" max="6914" width="16.140625" style="5" bestFit="1" customWidth="1"/>
    <col min="6915" max="6918" width="16.5703125" style="5" bestFit="1" customWidth="1"/>
    <col min="6919" max="6919" width="16.5703125" style="5" customWidth="1"/>
    <col min="6920" max="6921" width="16.5703125" style="5" bestFit="1" customWidth="1"/>
    <col min="6922" max="6922" width="16.5703125" style="5" customWidth="1"/>
    <col min="6923" max="6923" width="16.5703125" style="5" bestFit="1" customWidth="1"/>
    <col min="6924" max="6924" width="15.28515625" style="5" bestFit="1" customWidth="1"/>
    <col min="6925" max="6925" width="12.28515625" style="5" bestFit="1" customWidth="1"/>
    <col min="6926" max="6926" width="13.28515625" style="5" customWidth="1"/>
    <col min="6927" max="6927" width="6.7109375" style="5" customWidth="1"/>
    <col min="6928" max="6930" width="16.5703125" style="5" bestFit="1" customWidth="1"/>
    <col min="6931" max="6933" width="6.7109375" style="5" customWidth="1"/>
    <col min="6934" max="6935" width="16.5703125" style="5" bestFit="1" customWidth="1"/>
    <col min="6936" max="6936" width="6.7109375" style="5" customWidth="1"/>
    <col min="6937" max="7167" width="9.140625" style="5"/>
    <col min="7168" max="7168" width="72" style="5" customWidth="1"/>
    <col min="7169" max="7169" width="16.7109375" style="5" customWidth="1"/>
    <col min="7170" max="7170" width="16.140625" style="5" bestFit="1" customWidth="1"/>
    <col min="7171" max="7174" width="16.5703125" style="5" bestFit="1" customWidth="1"/>
    <col min="7175" max="7175" width="16.5703125" style="5" customWidth="1"/>
    <col min="7176" max="7177" width="16.5703125" style="5" bestFit="1" customWidth="1"/>
    <col min="7178" max="7178" width="16.5703125" style="5" customWidth="1"/>
    <col min="7179" max="7179" width="16.5703125" style="5" bestFit="1" customWidth="1"/>
    <col min="7180" max="7180" width="15.28515625" style="5" bestFit="1" customWidth="1"/>
    <col min="7181" max="7181" width="12.28515625" style="5" bestFit="1" customWidth="1"/>
    <col min="7182" max="7182" width="13.28515625" style="5" customWidth="1"/>
    <col min="7183" max="7183" width="6.7109375" style="5" customWidth="1"/>
    <col min="7184" max="7186" width="16.5703125" style="5" bestFit="1" customWidth="1"/>
    <col min="7187" max="7189" width="6.7109375" style="5" customWidth="1"/>
    <col min="7190" max="7191" width="16.5703125" style="5" bestFit="1" customWidth="1"/>
    <col min="7192" max="7192" width="6.7109375" style="5" customWidth="1"/>
    <col min="7193" max="7423" width="9.140625" style="5"/>
    <col min="7424" max="7424" width="72" style="5" customWidth="1"/>
    <col min="7425" max="7425" width="16.7109375" style="5" customWidth="1"/>
    <col min="7426" max="7426" width="16.140625" style="5" bestFit="1" customWidth="1"/>
    <col min="7427" max="7430" width="16.5703125" style="5" bestFit="1" customWidth="1"/>
    <col min="7431" max="7431" width="16.5703125" style="5" customWidth="1"/>
    <col min="7432" max="7433" width="16.5703125" style="5" bestFit="1" customWidth="1"/>
    <col min="7434" max="7434" width="16.5703125" style="5" customWidth="1"/>
    <col min="7435" max="7435" width="16.5703125" style="5" bestFit="1" customWidth="1"/>
    <col min="7436" max="7436" width="15.28515625" style="5" bestFit="1" customWidth="1"/>
    <col min="7437" max="7437" width="12.28515625" style="5" bestFit="1" customWidth="1"/>
    <col min="7438" max="7438" width="13.28515625" style="5" customWidth="1"/>
    <col min="7439" max="7439" width="6.7109375" style="5" customWidth="1"/>
    <col min="7440" max="7442" width="16.5703125" style="5" bestFit="1" customWidth="1"/>
    <col min="7443" max="7445" width="6.7109375" style="5" customWidth="1"/>
    <col min="7446" max="7447" width="16.5703125" style="5" bestFit="1" customWidth="1"/>
    <col min="7448" max="7448" width="6.7109375" style="5" customWidth="1"/>
    <col min="7449" max="7679" width="9.140625" style="5"/>
    <col min="7680" max="7680" width="72" style="5" customWidth="1"/>
    <col min="7681" max="7681" width="16.7109375" style="5" customWidth="1"/>
    <col min="7682" max="7682" width="16.140625" style="5" bestFit="1" customWidth="1"/>
    <col min="7683" max="7686" width="16.5703125" style="5" bestFit="1" customWidth="1"/>
    <col min="7687" max="7687" width="16.5703125" style="5" customWidth="1"/>
    <col min="7688" max="7689" width="16.5703125" style="5" bestFit="1" customWidth="1"/>
    <col min="7690" max="7690" width="16.5703125" style="5" customWidth="1"/>
    <col min="7691" max="7691" width="16.5703125" style="5" bestFit="1" customWidth="1"/>
    <col min="7692" max="7692" width="15.28515625" style="5" bestFit="1" customWidth="1"/>
    <col min="7693" max="7693" width="12.28515625" style="5" bestFit="1" customWidth="1"/>
    <col min="7694" max="7694" width="13.28515625" style="5" customWidth="1"/>
    <col min="7695" max="7695" width="6.7109375" style="5" customWidth="1"/>
    <col min="7696" max="7698" width="16.5703125" style="5" bestFit="1" customWidth="1"/>
    <col min="7699" max="7701" width="6.7109375" style="5" customWidth="1"/>
    <col min="7702" max="7703" width="16.5703125" style="5" bestFit="1" customWidth="1"/>
    <col min="7704" max="7704" width="6.7109375" style="5" customWidth="1"/>
    <col min="7705" max="7935" width="9.140625" style="5"/>
    <col min="7936" max="7936" width="72" style="5" customWidth="1"/>
    <col min="7937" max="7937" width="16.7109375" style="5" customWidth="1"/>
    <col min="7938" max="7938" width="16.140625" style="5" bestFit="1" customWidth="1"/>
    <col min="7939" max="7942" width="16.5703125" style="5" bestFit="1" customWidth="1"/>
    <col min="7943" max="7943" width="16.5703125" style="5" customWidth="1"/>
    <col min="7944" max="7945" width="16.5703125" style="5" bestFit="1" customWidth="1"/>
    <col min="7946" max="7946" width="16.5703125" style="5" customWidth="1"/>
    <col min="7947" max="7947" width="16.5703125" style="5" bestFit="1" customWidth="1"/>
    <col min="7948" max="7948" width="15.28515625" style="5" bestFit="1" customWidth="1"/>
    <col min="7949" max="7949" width="12.28515625" style="5" bestFit="1" customWidth="1"/>
    <col min="7950" max="7950" width="13.28515625" style="5" customWidth="1"/>
    <col min="7951" max="7951" width="6.7109375" style="5" customWidth="1"/>
    <col min="7952" max="7954" width="16.5703125" style="5" bestFit="1" customWidth="1"/>
    <col min="7955" max="7957" width="6.7109375" style="5" customWidth="1"/>
    <col min="7958" max="7959" width="16.5703125" style="5" bestFit="1" customWidth="1"/>
    <col min="7960" max="7960" width="6.7109375" style="5" customWidth="1"/>
    <col min="7961" max="8191" width="9.140625" style="5"/>
    <col min="8192" max="8192" width="72" style="5" customWidth="1"/>
    <col min="8193" max="8193" width="16.7109375" style="5" customWidth="1"/>
    <col min="8194" max="8194" width="16.140625" style="5" bestFit="1" customWidth="1"/>
    <col min="8195" max="8198" width="16.5703125" style="5" bestFit="1" customWidth="1"/>
    <col min="8199" max="8199" width="16.5703125" style="5" customWidth="1"/>
    <col min="8200" max="8201" width="16.5703125" style="5" bestFit="1" customWidth="1"/>
    <col min="8202" max="8202" width="16.5703125" style="5" customWidth="1"/>
    <col min="8203" max="8203" width="16.5703125" style="5" bestFit="1" customWidth="1"/>
    <col min="8204" max="8204" width="15.28515625" style="5" bestFit="1" customWidth="1"/>
    <col min="8205" max="8205" width="12.28515625" style="5" bestFit="1" customWidth="1"/>
    <col min="8206" max="8206" width="13.28515625" style="5" customWidth="1"/>
    <col min="8207" max="8207" width="6.7109375" style="5" customWidth="1"/>
    <col min="8208" max="8210" width="16.5703125" style="5" bestFit="1" customWidth="1"/>
    <col min="8211" max="8213" width="6.7109375" style="5" customWidth="1"/>
    <col min="8214" max="8215" width="16.5703125" style="5" bestFit="1" customWidth="1"/>
    <col min="8216" max="8216" width="6.7109375" style="5" customWidth="1"/>
    <col min="8217" max="8447" width="9.140625" style="5"/>
    <col min="8448" max="8448" width="72" style="5" customWidth="1"/>
    <col min="8449" max="8449" width="16.7109375" style="5" customWidth="1"/>
    <col min="8450" max="8450" width="16.140625" style="5" bestFit="1" customWidth="1"/>
    <col min="8451" max="8454" width="16.5703125" style="5" bestFit="1" customWidth="1"/>
    <col min="8455" max="8455" width="16.5703125" style="5" customWidth="1"/>
    <col min="8456" max="8457" width="16.5703125" style="5" bestFit="1" customWidth="1"/>
    <col min="8458" max="8458" width="16.5703125" style="5" customWidth="1"/>
    <col min="8459" max="8459" width="16.5703125" style="5" bestFit="1" customWidth="1"/>
    <col min="8460" max="8460" width="15.28515625" style="5" bestFit="1" customWidth="1"/>
    <col min="8461" max="8461" width="12.28515625" style="5" bestFit="1" customWidth="1"/>
    <col min="8462" max="8462" width="13.28515625" style="5" customWidth="1"/>
    <col min="8463" max="8463" width="6.7109375" style="5" customWidth="1"/>
    <col min="8464" max="8466" width="16.5703125" style="5" bestFit="1" customWidth="1"/>
    <col min="8467" max="8469" width="6.7109375" style="5" customWidth="1"/>
    <col min="8470" max="8471" width="16.5703125" style="5" bestFit="1" customWidth="1"/>
    <col min="8472" max="8472" width="6.7109375" style="5" customWidth="1"/>
    <col min="8473" max="8703" width="9.140625" style="5"/>
    <col min="8704" max="8704" width="72" style="5" customWidth="1"/>
    <col min="8705" max="8705" width="16.7109375" style="5" customWidth="1"/>
    <col min="8706" max="8706" width="16.140625" style="5" bestFit="1" customWidth="1"/>
    <col min="8707" max="8710" width="16.5703125" style="5" bestFit="1" customWidth="1"/>
    <col min="8711" max="8711" width="16.5703125" style="5" customWidth="1"/>
    <col min="8712" max="8713" width="16.5703125" style="5" bestFit="1" customWidth="1"/>
    <col min="8714" max="8714" width="16.5703125" style="5" customWidth="1"/>
    <col min="8715" max="8715" width="16.5703125" style="5" bestFit="1" customWidth="1"/>
    <col min="8716" max="8716" width="15.28515625" style="5" bestFit="1" customWidth="1"/>
    <col min="8717" max="8717" width="12.28515625" style="5" bestFit="1" customWidth="1"/>
    <col min="8718" max="8718" width="13.28515625" style="5" customWidth="1"/>
    <col min="8719" max="8719" width="6.7109375" style="5" customWidth="1"/>
    <col min="8720" max="8722" width="16.5703125" style="5" bestFit="1" customWidth="1"/>
    <col min="8723" max="8725" width="6.7109375" style="5" customWidth="1"/>
    <col min="8726" max="8727" width="16.5703125" style="5" bestFit="1" customWidth="1"/>
    <col min="8728" max="8728" width="6.7109375" style="5" customWidth="1"/>
    <col min="8729" max="8959" width="9.140625" style="5"/>
    <col min="8960" max="8960" width="72" style="5" customWidth="1"/>
    <col min="8961" max="8961" width="16.7109375" style="5" customWidth="1"/>
    <col min="8962" max="8962" width="16.140625" style="5" bestFit="1" customWidth="1"/>
    <col min="8963" max="8966" width="16.5703125" style="5" bestFit="1" customWidth="1"/>
    <col min="8967" max="8967" width="16.5703125" style="5" customWidth="1"/>
    <col min="8968" max="8969" width="16.5703125" style="5" bestFit="1" customWidth="1"/>
    <col min="8970" max="8970" width="16.5703125" style="5" customWidth="1"/>
    <col min="8971" max="8971" width="16.5703125" style="5" bestFit="1" customWidth="1"/>
    <col min="8972" max="8972" width="15.28515625" style="5" bestFit="1" customWidth="1"/>
    <col min="8973" max="8973" width="12.28515625" style="5" bestFit="1" customWidth="1"/>
    <col min="8974" max="8974" width="13.28515625" style="5" customWidth="1"/>
    <col min="8975" max="8975" width="6.7109375" style="5" customWidth="1"/>
    <col min="8976" max="8978" width="16.5703125" style="5" bestFit="1" customWidth="1"/>
    <col min="8979" max="8981" width="6.7109375" style="5" customWidth="1"/>
    <col min="8982" max="8983" width="16.5703125" style="5" bestFit="1" customWidth="1"/>
    <col min="8984" max="8984" width="6.7109375" style="5" customWidth="1"/>
    <col min="8985" max="9215" width="9.140625" style="5"/>
    <col min="9216" max="9216" width="72" style="5" customWidth="1"/>
    <col min="9217" max="9217" width="16.7109375" style="5" customWidth="1"/>
    <col min="9218" max="9218" width="16.140625" style="5" bestFit="1" customWidth="1"/>
    <col min="9219" max="9222" width="16.5703125" style="5" bestFit="1" customWidth="1"/>
    <col min="9223" max="9223" width="16.5703125" style="5" customWidth="1"/>
    <col min="9224" max="9225" width="16.5703125" style="5" bestFit="1" customWidth="1"/>
    <col min="9226" max="9226" width="16.5703125" style="5" customWidth="1"/>
    <col min="9227" max="9227" width="16.5703125" style="5" bestFit="1" customWidth="1"/>
    <col min="9228" max="9228" width="15.28515625" style="5" bestFit="1" customWidth="1"/>
    <col min="9229" max="9229" width="12.28515625" style="5" bestFit="1" customWidth="1"/>
    <col min="9230" max="9230" width="13.28515625" style="5" customWidth="1"/>
    <col min="9231" max="9231" width="6.7109375" style="5" customWidth="1"/>
    <col min="9232" max="9234" width="16.5703125" style="5" bestFit="1" customWidth="1"/>
    <col min="9235" max="9237" width="6.7109375" style="5" customWidth="1"/>
    <col min="9238" max="9239" width="16.5703125" style="5" bestFit="1" customWidth="1"/>
    <col min="9240" max="9240" width="6.7109375" style="5" customWidth="1"/>
    <col min="9241" max="9471" width="9.140625" style="5"/>
    <col min="9472" max="9472" width="72" style="5" customWidth="1"/>
    <col min="9473" max="9473" width="16.7109375" style="5" customWidth="1"/>
    <col min="9474" max="9474" width="16.140625" style="5" bestFit="1" customWidth="1"/>
    <col min="9475" max="9478" width="16.5703125" style="5" bestFit="1" customWidth="1"/>
    <col min="9479" max="9479" width="16.5703125" style="5" customWidth="1"/>
    <col min="9480" max="9481" width="16.5703125" style="5" bestFit="1" customWidth="1"/>
    <col min="9482" max="9482" width="16.5703125" style="5" customWidth="1"/>
    <col min="9483" max="9483" width="16.5703125" style="5" bestFit="1" customWidth="1"/>
    <col min="9484" max="9484" width="15.28515625" style="5" bestFit="1" customWidth="1"/>
    <col min="9485" max="9485" width="12.28515625" style="5" bestFit="1" customWidth="1"/>
    <col min="9486" max="9486" width="13.28515625" style="5" customWidth="1"/>
    <col min="9487" max="9487" width="6.7109375" style="5" customWidth="1"/>
    <col min="9488" max="9490" width="16.5703125" style="5" bestFit="1" customWidth="1"/>
    <col min="9491" max="9493" width="6.7109375" style="5" customWidth="1"/>
    <col min="9494" max="9495" width="16.5703125" style="5" bestFit="1" customWidth="1"/>
    <col min="9496" max="9496" width="6.7109375" style="5" customWidth="1"/>
    <col min="9497" max="9727" width="9.140625" style="5"/>
    <col min="9728" max="9728" width="72" style="5" customWidth="1"/>
    <col min="9729" max="9729" width="16.7109375" style="5" customWidth="1"/>
    <col min="9730" max="9730" width="16.140625" style="5" bestFit="1" customWidth="1"/>
    <col min="9731" max="9734" width="16.5703125" style="5" bestFit="1" customWidth="1"/>
    <col min="9735" max="9735" width="16.5703125" style="5" customWidth="1"/>
    <col min="9736" max="9737" width="16.5703125" style="5" bestFit="1" customWidth="1"/>
    <col min="9738" max="9738" width="16.5703125" style="5" customWidth="1"/>
    <col min="9739" max="9739" width="16.5703125" style="5" bestFit="1" customWidth="1"/>
    <col min="9740" max="9740" width="15.28515625" style="5" bestFit="1" customWidth="1"/>
    <col min="9741" max="9741" width="12.28515625" style="5" bestFit="1" customWidth="1"/>
    <col min="9742" max="9742" width="13.28515625" style="5" customWidth="1"/>
    <col min="9743" max="9743" width="6.7109375" style="5" customWidth="1"/>
    <col min="9744" max="9746" width="16.5703125" style="5" bestFit="1" customWidth="1"/>
    <col min="9747" max="9749" width="6.7109375" style="5" customWidth="1"/>
    <col min="9750" max="9751" width="16.5703125" style="5" bestFit="1" customWidth="1"/>
    <col min="9752" max="9752" width="6.7109375" style="5" customWidth="1"/>
    <col min="9753" max="9983" width="9.140625" style="5"/>
    <col min="9984" max="9984" width="72" style="5" customWidth="1"/>
    <col min="9985" max="9985" width="16.7109375" style="5" customWidth="1"/>
    <col min="9986" max="9986" width="16.140625" style="5" bestFit="1" customWidth="1"/>
    <col min="9987" max="9990" width="16.5703125" style="5" bestFit="1" customWidth="1"/>
    <col min="9991" max="9991" width="16.5703125" style="5" customWidth="1"/>
    <col min="9992" max="9993" width="16.5703125" style="5" bestFit="1" customWidth="1"/>
    <col min="9994" max="9994" width="16.5703125" style="5" customWidth="1"/>
    <col min="9995" max="9995" width="16.5703125" style="5" bestFit="1" customWidth="1"/>
    <col min="9996" max="9996" width="15.28515625" style="5" bestFit="1" customWidth="1"/>
    <col min="9997" max="9997" width="12.28515625" style="5" bestFit="1" customWidth="1"/>
    <col min="9998" max="9998" width="13.28515625" style="5" customWidth="1"/>
    <col min="9999" max="9999" width="6.7109375" style="5" customWidth="1"/>
    <col min="10000" max="10002" width="16.5703125" style="5" bestFit="1" customWidth="1"/>
    <col min="10003" max="10005" width="6.7109375" style="5" customWidth="1"/>
    <col min="10006" max="10007" width="16.5703125" style="5" bestFit="1" customWidth="1"/>
    <col min="10008" max="10008" width="6.7109375" style="5" customWidth="1"/>
    <col min="10009" max="10239" width="9.140625" style="5"/>
    <col min="10240" max="10240" width="72" style="5" customWidth="1"/>
    <col min="10241" max="10241" width="16.7109375" style="5" customWidth="1"/>
    <col min="10242" max="10242" width="16.140625" style="5" bestFit="1" customWidth="1"/>
    <col min="10243" max="10246" width="16.5703125" style="5" bestFit="1" customWidth="1"/>
    <col min="10247" max="10247" width="16.5703125" style="5" customWidth="1"/>
    <col min="10248" max="10249" width="16.5703125" style="5" bestFit="1" customWidth="1"/>
    <col min="10250" max="10250" width="16.5703125" style="5" customWidth="1"/>
    <col min="10251" max="10251" width="16.5703125" style="5" bestFit="1" customWidth="1"/>
    <col min="10252" max="10252" width="15.28515625" style="5" bestFit="1" customWidth="1"/>
    <col min="10253" max="10253" width="12.28515625" style="5" bestFit="1" customWidth="1"/>
    <col min="10254" max="10254" width="13.28515625" style="5" customWidth="1"/>
    <col min="10255" max="10255" width="6.7109375" style="5" customWidth="1"/>
    <col min="10256" max="10258" width="16.5703125" style="5" bestFit="1" customWidth="1"/>
    <col min="10259" max="10261" width="6.7109375" style="5" customWidth="1"/>
    <col min="10262" max="10263" width="16.5703125" style="5" bestFit="1" customWidth="1"/>
    <col min="10264" max="10264" width="6.7109375" style="5" customWidth="1"/>
    <col min="10265" max="10495" width="9.140625" style="5"/>
    <col min="10496" max="10496" width="72" style="5" customWidth="1"/>
    <col min="10497" max="10497" width="16.7109375" style="5" customWidth="1"/>
    <col min="10498" max="10498" width="16.140625" style="5" bestFit="1" customWidth="1"/>
    <col min="10499" max="10502" width="16.5703125" style="5" bestFit="1" customWidth="1"/>
    <col min="10503" max="10503" width="16.5703125" style="5" customWidth="1"/>
    <col min="10504" max="10505" width="16.5703125" style="5" bestFit="1" customWidth="1"/>
    <col min="10506" max="10506" width="16.5703125" style="5" customWidth="1"/>
    <col min="10507" max="10507" width="16.5703125" style="5" bestFit="1" customWidth="1"/>
    <col min="10508" max="10508" width="15.28515625" style="5" bestFit="1" customWidth="1"/>
    <col min="10509" max="10509" width="12.28515625" style="5" bestFit="1" customWidth="1"/>
    <col min="10510" max="10510" width="13.28515625" style="5" customWidth="1"/>
    <col min="10511" max="10511" width="6.7109375" style="5" customWidth="1"/>
    <col min="10512" max="10514" width="16.5703125" style="5" bestFit="1" customWidth="1"/>
    <col min="10515" max="10517" width="6.7109375" style="5" customWidth="1"/>
    <col min="10518" max="10519" width="16.5703125" style="5" bestFit="1" customWidth="1"/>
    <col min="10520" max="10520" width="6.7109375" style="5" customWidth="1"/>
    <col min="10521" max="10751" width="9.140625" style="5"/>
    <col min="10752" max="10752" width="72" style="5" customWidth="1"/>
    <col min="10753" max="10753" width="16.7109375" style="5" customWidth="1"/>
    <col min="10754" max="10754" width="16.140625" style="5" bestFit="1" customWidth="1"/>
    <col min="10755" max="10758" width="16.5703125" style="5" bestFit="1" customWidth="1"/>
    <col min="10759" max="10759" width="16.5703125" style="5" customWidth="1"/>
    <col min="10760" max="10761" width="16.5703125" style="5" bestFit="1" customWidth="1"/>
    <col min="10762" max="10762" width="16.5703125" style="5" customWidth="1"/>
    <col min="10763" max="10763" width="16.5703125" style="5" bestFit="1" customWidth="1"/>
    <col min="10764" max="10764" width="15.28515625" style="5" bestFit="1" customWidth="1"/>
    <col min="10765" max="10765" width="12.28515625" style="5" bestFit="1" customWidth="1"/>
    <col min="10766" max="10766" width="13.28515625" style="5" customWidth="1"/>
    <col min="10767" max="10767" width="6.7109375" style="5" customWidth="1"/>
    <col min="10768" max="10770" width="16.5703125" style="5" bestFit="1" customWidth="1"/>
    <col min="10771" max="10773" width="6.7109375" style="5" customWidth="1"/>
    <col min="10774" max="10775" width="16.5703125" style="5" bestFit="1" customWidth="1"/>
    <col min="10776" max="10776" width="6.7109375" style="5" customWidth="1"/>
    <col min="10777" max="11007" width="9.140625" style="5"/>
    <col min="11008" max="11008" width="72" style="5" customWidth="1"/>
    <col min="11009" max="11009" width="16.7109375" style="5" customWidth="1"/>
    <col min="11010" max="11010" width="16.140625" style="5" bestFit="1" customWidth="1"/>
    <col min="11011" max="11014" width="16.5703125" style="5" bestFit="1" customWidth="1"/>
    <col min="11015" max="11015" width="16.5703125" style="5" customWidth="1"/>
    <col min="11016" max="11017" width="16.5703125" style="5" bestFit="1" customWidth="1"/>
    <col min="11018" max="11018" width="16.5703125" style="5" customWidth="1"/>
    <col min="11019" max="11019" width="16.5703125" style="5" bestFit="1" customWidth="1"/>
    <col min="11020" max="11020" width="15.28515625" style="5" bestFit="1" customWidth="1"/>
    <col min="11021" max="11021" width="12.28515625" style="5" bestFit="1" customWidth="1"/>
    <col min="11022" max="11022" width="13.28515625" style="5" customWidth="1"/>
    <col min="11023" max="11023" width="6.7109375" style="5" customWidth="1"/>
    <col min="11024" max="11026" width="16.5703125" style="5" bestFit="1" customWidth="1"/>
    <col min="11027" max="11029" width="6.7109375" style="5" customWidth="1"/>
    <col min="11030" max="11031" width="16.5703125" style="5" bestFit="1" customWidth="1"/>
    <col min="11032" max="11032" width="6.7109375" style="5" customWidth="1"/>
    <col min="11033" max="11263" width="9.140625" style="5"/>
    <col min="11264" max="11264" width="72" style="5" customWidth="1"/>
    <col min="11265" max="11265" width="16.7109375" style="5" customWidth="1"/>
    <col min="11266" max="11266" width="16.140625" style="5" bestFit="1" customWidth="1"/>
    <col min="11267" max="11270" width="16.5703125" style="5" bestFit="1" customWidth="1"/>
    <col min="11271" max="11271" width="16.5703125" style="5" customWidth="1"/>
    <col min="11272" max="11273" width="16.5703125" style="5" bestFit="1" customWidth="1"/>
    <col min="11274" max="11274" width="16.5703125" style="5" customWidth="1"/>
    <col min="11275" max="11275" width="16.5703125" style="5" bestFit="1" customWidth="1"/>
    <col min="11276" max="11276" width="15.28515625" style="5" bestFit="1" customWidth="1"/>
    <col min="11277" max="11277" width="12.28515625" style="5" bestFit="1" customWidth="1"/>
    <col min="11278" max="11278" width="13.28515625" style="5" customWidth="1"/>
    <col min="11279" max="11279" width="6.7109375" style="5" customWidth="1"/>
    <col min="11280" max="11282" width="16.5703125" style="5" bestFit="1" customWidth="1"/>
    <col min="11283" max="11285" width="6.7109375" style="5" customWidth="1"/>
    <col min="11286" max="11287" width="16.5703125" style="5" bestFit="1" customWidth="1"/>
    <col min="11288" max="11288" width="6.7109375" style="5" customWidth="1"/>
    <col min="11289" max="11519" width="9.140625" style="5"/>
    <col min="11520" max="11520" width="72" style="5" customWidth="1"/>
    <col min="11521" max="11521" width="16.7109375" style="5" customWidth="1"/>
    <col min="11522" max="11522" width="16.140625" style="5" bestFit="1" customWidth="1"/>
    <col min="11523" max="11526" width="16.5703125" style="5" bestFit="1" customWidth="1"/>
    <col min="11527" max="11527" width="16.5703125" style="5" customWidth="1"/>
    <col min="11528" max="11529" width="16.5703125" style="5" bestFit="1" customWidth="1"/>
    <col min="11530" max="11530" width="16.5703125" style="5" customWidth="1"/>
    <col min="11531" max="11531" width="16.5703125" style="5" bestFit="1" customWidth="1"/>
    <col min="11532" max="11532" width="15.28515625" style="5" bestFit="1" customWidth="1"/>
    <col min="11533" max="11533" width="12.28515625" style="5" bestFit="1" customWidth="1"/>
    <col min="11534" max="11534" width="13.28515625" style="5" customWidth="1"/>
    <col min="11535" max="11535" width="6.7109375" style="5" customWidth="1"/>
    <col min="11536" max="11538" width="16.5703125" style="5" bestFit="1" customWidth="1"/>
    <col min="11539" max="11541" width="6.7109375" style="5" customWidth="1"/>
    <col min="11542" max="11543" width="16.5703125" style="5" bestFit="1" customWidth="1"/>
    <col min="11544" max="11544" width="6.7109375" style="5" customWidth="1"/>
    <col min="11545" max="11775" width="9.140625" style="5"/>
    <col min="11776" max="11776" width="72" style="5" customWidth="1"/>
    <col min="11777" max="11777" width="16.7109375" style="5" customWidth="1"/>
    <col min="11778" max="11778" width="16.140625" style="5" bestFit="1" customWidth="1"/>
    <col min="11779" max="11782" width="16.5703125" style="5" bestFit="1" customWidth="1"/>
    <col min="11783" max="11783" width="16.5703125" style="5" customWidth="1"/>
    <col min="11784" max="11785" width="16.5703125" style="5" bestFit="1" customWidth="1"/>
    <col min="11786" max="11786" width="16.5703125" style="5" customWidth="1"/>
    <col min="11787" max="11787" width="16.5703125" style="5" bestFit="1" customWidth="1"/>
    <col min="11788" max="11788" width="15.28515625" style="5" bestFit="1" customWidth="1"/>
    <col min="11789" max="11789" width="12.28515625" style="5" bestFit="1" customWidth="1"/>
    <col min="11790" max="11790" width="13.28515625" style="5" customWidth="1"/>
    <col min="11791" max="11791" width="6.7109375" style="5" customWidth="1"/>
    <col min="11792" max="11794" width="16.5703125" style="5" bestFit="1" customWidth="1"/>
    <col min="11795" max="11797" width="6.7109375" style="5" customWidth="1"/>
    <col min="11798" max="11799" width="16.5703125" style="5" bestFit="1" customWidth="1"/>
    <col min="11800" max="11800" width="6.7109375" style="5" customWidth="1"/>
    <col min="11801" max="12031" width="9.140625" style="5"/>
    <col min="12032" max="12032" width="72" style="5" customWidth="1"/>
    <col min="12033" max="12033" width="16.7109375" style="5" customWidth="1"/>
    <col min="12034" max="12034" width="16.140625" style="5" bestFit="1" customWidth="1"/>
    <col min="12035" max="12038" width="16.5703125" style="5" bestFit="1" customWidth="1"/>
    <col min="12039" max="12039" width="16.5703125" style="5" customWidth="1"/>
    <col min="12040" max="12041" width="16.5703125" style="5" bestFit="1" customWidth="1"/>
    <col min="12042" max="12042" width="16.5703125" style="5" customWidth="1"/>
    <col min="12043" max="12043" width="16.5703125" style="5" bestFit="1" customWidth="1"/>
    <col min="12044" max="12044" width="15.28515625" style="5" bestFit="1" customWidth="1"/>
    <col min="12045" max="12045" width="12.28515625" style="5" bestFit="1" customWidth="1"/>
    <col min="12046" max="12046" width="13.28515625" style="5" customWidth="1"/>
    <col min="12047" max="12047" width="6.7109375" style="5" customWidth="1"/>
    <col min="12048" max="12050" width="16.5703125" style="5" bestFit="1" customWidth="1"/>
    <col min="12051" max="12053" width="6.7109375" style="5" customWidth="1"/>
    <col min="12054" max="12055" width="16.5703125" style="5" bestFit="1" customWidth="1"/>
    <col min="12056" max="12056" width="6.7109375" style="5" customWidth="1"/>
    <col min="12057" max="12287" width="9.140625" style="5"/>
    <col min="12288" max="12288" width="72" style="5" customWidth="1"/>
    <col min="12289" max="12289" width="16.7109375" style="5" customWidth="1"/>
    <col min="12290" max="12290" width="16.140625" style="5" bestFit="1" customWidth="1"/>
    <col min="12291" max="12294" width="16.5703125" style="5" bestFit="1" customWidth="1"/>
    <col min="12295" max="12295" width="16.5703125" style="5" customWidth="1"/>
    <col min="12296" max="12297" width="16.5703125" style="5" bestFit="1" customWidth="1"/>
    <col min="12298" max="12298" width="16.5703125" style="5" customWidth="1"/>
    <col min="12299" max="12299" width="16.5703125" style="5" bestFit="1" customWidth="1"/>
    <col min="12300" max="12300" width="15.28515625" style="5" bestFit="1" customWidth="1"/>
    <col min="12301" max="12301" width="12.28515625" style="5" bestFit="1" customWidth="1"/>
    <col min="12302" max="12302" width="13.28515625" style="5" customWidth="1"/>
    <col min="12303" max="12303" width="6.7109375" style="5" customWidth="1"/>
    <col min="12304" max="12306" width="16.5703125" style="5" bestFit="1" customWidth="1"/>
    <col min="12307" max="12309" width="6.7109375" style="5" customWidth="1"/>
    <col min="12310" max="12311" width="16.5703125" style="5" bestFit="1" customWidth="1"/>
    <col min="12312" max="12312" width="6.7109375" style="5" customWidth="1"/>
    <col min="12313" max="12543" width="9.140625" style="5"/>
    <col min="12544" max="12544" width="72" style="5" customWidth="1"/>
    <col min="12545" max="12545" width="16.7109375" style="5" customWidth="1"/>
    <col min="12546" max="12546" width="16.140625" style="5" bestFit="1" customWidth="1"/>
    <col min="12547" max="12550" width="16.5703125" style="5" bestFit="1" customWidth="1"/>
    <col min="12551" max="12551" width="16.5703125" style="5" customWidth="1"/>
    <col min="12552" max="12553" width="16.5703125" style="5" bestFit="1" customWidth="1"/>
    <col min="12554" max="12554" width="16.5703125" style="5" customWidth="1"/>
    <col min="12555" max="12555" width="16.5703125" style="5" bestFit="1" customWidth="1"/>
    <col min="12556" max="12556" width="15.28515625" style="5" bestFit="1" customWidth="1"/>
    <col min="12557" max="12557" width="12.28515625" style="5" bestFit="1" customWidth="1"/>
    <col min="12558" max="12558" width="13.28515625" style="5" customWidth="1"/>
    <col min="12559" max="12559" width="6.7109375" style="5" customWidth="1"/>
    <col min="12560" max="12562" width="16.5703125" style="5" bestFit="1" customWidth="1"/>
    <col min="12563" max="12565" width="6.7109375" style="5" customWidth="1"/>
    <col min="12566" max="12567" width="16.5703125" style="5" bestFit="1" customWidth="1"/>
    <col min="12568" max="12568" width="6.7109375" style="5" customWidth="1"/>
    <col min="12569" max="12799" width="9.140625" style="5"/>
    <col min="12800" max="12800" width="72" style="5" customWidth="1"/>
    <col min="12801" max="12801" width="16.7109375" style="5" customWidth="1"/>
    <col min="12802" max="12802" width="16.140625" style="5" bestFit="1" customWidth="1"/>
    <col min="12803" max="12806" width="16.5703125" style="5" bestFit="1" customWidth="1"/>
    <col min="12807" max="12807" width="16.5703125" style="5" customWidth="1"/>
    <col min="12808" max="12809" width="16.5703125" style="5" bestFit="1" customWidth="1"/>
    <col min="12810" max="12810" width="16.5703125" style="5" customWidth="1"/>
    <col min="12811" max="12811" width="16.5703125" style="5" bestFit="1" customWidth="1"/>
    <col min="12812" max="12812" width="15.28515625" style="5" bestFit="1" customWidth="1"/>
    <col min="12813" max="12813" width="12.28515625" style="5" bestFit="1" customWidth="1"/>
    <col min="12814" max="12814" width="13.28515625" style="5" customWidth="1"/>
    <col min="12815" max="12815" width="6.7109375" style="5" customWidth="1"/>
    <col min="12816" max="12818" width="16.5703125" style="5" bestFit="1" customWidth="1"/>
    <col min="12819" max="12821" width="6.7109375" style="5" customWidth="1"/>
    <col min="12822" max="12823" width="16.5703125" style="5" bestFit="1" customWidth="1"/>
    <col min="12824" max="12824" width="6.7109375" style="5" customWidth="1"/>
    <col min="12825" max="13055" width="9.140625" style="5"/>
    <col min="13056" max="13056" width="72" style="5" customWidth="1"/>
    <col min="13057" max="13057" width="16.7109375" style="5" customWidth="1"/>
    <col min="13058" max="13058" width="16.140625" style="5" bestFit="1" customWidth="1"/>
    <col min="13059" max="13062" width="16.5703125" style="5" bestFit="1" customWidth="1"/>
    <col min="13063" max="13063" width="16.5703125" style="5" customWidth="1"/>
    <col min="13064" max="13065" width="16.5703125" style="5" bestFit="1" customWidth="1"/>
    <col min="13066" max="13066" width="16.5703125" style="5" customWidth="1"/>
    <col min="13067" max="13067" width="16.5703125" style="5" bestFit="1" customWidth="1"/>
    <col min="13068" max="13068" width="15.28515625" style="5" bestFit="1" customWidth="1"/>
    <col min="13069" max="13069" width="12.28515625" style="5" bestFit="1" customWidth="1"/>
    <col min="13070" max="13070" width="13.28515625" style="5" customWidth="1"/>
    <col min="13071" max="13071" width="6.7109375" style="5" customWidth="1"/>
    <col min="13072" max="13074" width="16.5703125" style="5" bestFit="1" customWidth="1"/>
    <col min="13075" max="13077" width="6.7109375" style="5" customWidth="1"/>
    <col min="13078" max="13079" width="16.5703125" style="5" bestFit="1" customWidth="1"/>
    <col min="13080" max="13080" width="6.7109375" style="5" customWidth="1"/>
    <col min="13081" max="13311" width="9.140625" style="5"/>
    <col min="13312" max="13312" width="72" style="5" customWidth="1"/>
    <col min="13313" max="13313" width="16.7109375" style="5" customWidth="1"/>
    <col min="13314" max="13314" width="16.140625" style="5" bestFit="1" customWidth="1"/>
    <col min="13315" max="13318" width="16.5703125" style="5" bestFit="1" customWidth="1"/>
    <col min="13319" max="13319" width="16.5703125" style="5" customWidth="1"/>
    <col min="13320" max="13321" width="16.5703125" style="5" bestFit="1" customWidth="1"/>
    <col min="13322" max="13322" width="16.5703125" style="5" customWidth="1"/>
    <col min="13323" max="13323" width="16.5703125" style="5" bestFit="1" customWidth="1"/>
    <col min="13324" max="13324" width="15.28515625" style="5" bestFit="1" customWidth="1"/>
    <col min="13325" max="13325" width="12.28515625" style="5" bestFit="1" customWidth="1"/>
    <col min="13326" max="13326" width="13.28515625" style="5" customWidth="1"/>
    <col min="13327" max="13327" width="6.7109375" style="5" customWidth="1"/>
    <col min="13328" max="13330" width="16.5703125" style="5" bestFit="1" customWidth="1"/>
    <col min="13331" max="13333" width="6.7109375" style="5" customWidth="1"/>
    <col min="13334" max="13335" width="16.5703125" style="5" bestFit="1" customWidth="1"/>
    <col min="13336" max="13336" width="6.7109375" style="5" customWidth="1"/>
    <col min="13337" max="13567" width="9.140625" style="5"/>
    <col min="13568" max="13568" width="72" style="5" customWidth="1"/>
    <col min="13569" max="13569" width="16.7109375" style="5" customWidth="1"/>
    <col min="13570" max="13570" width="16.140625" style="5" bestFit="1" customWidth="1"/>
    <col min="13571" max="13574" width="16.5703125" style="5" bestFit="1" customWidth="1"/>
    <col min="13575" max="13575" width="16.5703125" style="5" customWidth="1"/>
    <col min="13576" max="13577" width="16.5703125" style="5" bestFit="1" customWidth="1"/>
    <col min="13578" max="13578" width="16.5703125" style="5" customWidth="1"/>
    <col min="13579" max="13579" width="16.5703125" style="5" bestFit="1" customWidth="1"/>
    <col min="13580" max="13580" width="15.28515625" style="5" bestFit="1" customWidth="1"/>
    <col min="13581" max="13581" width="12.28515625" style="5" bestFit="1" customWidth="1"/>
    <col min="13582" max="13582" width="13.28515625" style="5" customWidth="1"/>
    <col min="13583" max="13583" width="6.7109375" style="5" customWidth="1"/>
    <col min="13584" max="13586" width="16.5703125" style="5" bestFit="1" customWidth="1"/>
    <col min="13587" max="13589" width="6.7109375" style="5" customWidth="1"/>
    <col min="13590" max="13591" width="16.5703125" style="5" bestFit="1" customWidth="1"/>
    <col min="13592" max="13592" width="6.7109375" style="5" customWidth="1"/>
    <col min="13593" max="13823" width="9.140625" style="5"/>
    <col min="13824" max="13824" width="72" style="5" customWidth="1"/>
    <col min="13825" max="13825" width="16.7109375" style="5" customWidth="1"/>
    <col min="13826" max="13826" width="16.140625" style="5" bestFit="1" customWidth="1"/>
    <col min="13827" max="13830" width="16.5703125" style="5" bestFit="1" customWidth="1"/>
    <col min="13831" max="13831" width="16.5703125" style="5" customWidth="1"/>
    <col min="13832" max="13833" width="16.5703125" style="5" bestFit="1" customWidth="1"/>
    <col min="13834" max="13834" width="16.5703125" style="5" customWidth="1"/>
    <col min="13835" max="13835" width="16.5703125" style="5" bestFit="1" customWidth="1"/>
    <col min="13836" max="13836" width="15.28515625" style="5" bestFit="1" customWidth="1"/>
    <col min="13837" max="13837" width="12.28515625" style="5" bestFit="1" customWidth="1"/>
    <col min="13838" max="13838" width="13.28515625" style="5" customWidth="1"/>
    <col min="13839" max="13839" width="6.7109375" style="5" customWidth="1"/>
    <col min="13840" max="13842" width="16.5703125" style="5" bestFit="1" customWidth="1"/>
    <col min="13843" max="13845" width="6.7109375" style="5" customWidth="1"/>
    <col min="13846" max="13847" width="16.5703125" style="5" bestFit="1" customWidth="1"/>
    <col min="13848" max="13848" width="6.7109375" style="5" customWidth="1"/>
    <col min="13849" max="14079" width="9.140625" style="5"/>
    <col min="14080" max="14080" width="72" style="5" customWidth="1"/>
    <col min="14081" max="14081" width="16.7109375" style="5" customWidth="1"/>
    <col min="14082" max="14082" width="16.140625" style="5" bestFit="1" customWidth="1"/>
    <col min="14083" max="14086" width="16.5703125" style="5" bestFit="1" customWidth="1"/>
    <col min="14087" max="14087" width="16.5703125" style="5" customWidth="1"/>
    <col min="14088" max="14089" width="16.5703125" style="5" bestFit="1" customWidth="1"/>
    <col min="14090" max="14090" width="16.5703125" style="5" customWidth="1"/>
    <col min="14091" max="14091" width="16.5703125" style="5" bestFit="1" customWidth="1"/>
    <col min="14092" max="14092" width="15.28515625" style="5" bestFit="1" customWidth="1"/>
    <col min="14093" max="14093" width="12.28515625" style="5" bestFit="1" customWidth="1"/>
    <col min="14094" max="14094" width="13.28515625" style="5" customWidth="1"/>
    <col min="14095" max="14095" width="6.7109375" style="5" customWidth="1"/>
    <col min="14096" max="14098" width="16.5703125" style="5" bestFit="1" customWidth="1"/>
    <col min="14099" max="14101" width="6.7109375" style="5" customWidth="1"/>
    <col min="14102" max="14103" width="16.5703125" style="5" bestFit="1" customWidth="1"/>
    <col min="14104" max="14104" width="6.7109375" style="5" customWidth="1"/>
    <col min="14105" max="14335" width="9.140625" style="5"/>
    <col min="14336" max="14336" width="72" style="5" customWidth="1"/>
    <col min="14337" max="14337" width="16.7109375" style="5" customWidth="1"/>
    <col min="14338" max="14338" width="16.140625" style="5" bestFit="1" customWidth="1"/>
    <col min="14339" max="14342" width="16.5703125" style="5" bestFit="1" customWidth="1"/>
    <col min="14343" max="14343" width="16.5703125" style="5" customWidth="1"/>
    <col min="14344" max="14345" width="16.5703125" style="5" bestFit="1" customWidth="1"/>
    <col min="14346" max="14346" width="16.5703125" style="5" customWidth="1"/>
    <col min="14347" max="14347" width="16.5703125" style="5" bestFit="1" customWidth="1"/>
    <col min="14348" max="14348" width="15.28515625" style="5" bestFit="1" customWidth="1"/>
    <col min="14349" max="14349" width="12.28515625" style="5" bestFit="1" customWidth="1"/>
    <col min="14350" max="14350" width="13.28515625" style="5" customWidth="1"/>
    <col min="14351" max="14351" width="6.7109375" style="5" customWidth="1"/>
    <col min="14352" max="14354" width="16.5703125" style="5" bestFit="1" customWidth="1"/>
    <col min="14355" max="14357" width="6.7109375" style="5" customWidth="1"/>
    <col min="14358" max="14359" width="16.5703125" style="5" bestFit="1" customWidth="1"/>
    <col min="14360" max="14360" width="6.7109375" style="5" customWidth="1"/>
    <col min="14361" max="14591" width="9.140625" style="5"/>
    <col min="14592" max="14592" width="72" style="5" customWidth="1"/>
    <col min="14593" max="14593" width="16.7109375" style="5" customWidth="1"/>
    <col min="14594" max="14594" width="16.140625" style="5" bestFit="1" customWidth="1"/>
    <col min="14595" max="14598" width="16.5703125" style="5" bestFit="1" customWidth="1"/>
    <col min="14599" max="14599" width="16.5703125" style="5" customWidth="1"/>
    <col min="14600" max="14601" width="16.5703125" style="5" bestFit="1" customWidth="1"/>
    <col min="14602" max="14602" width="16.5703125" style="5" customWidth="1"/>
    <col min="14603" max="14603" width="16.5703125" style="5" bestFit="1" customWidth="1"/>
    <col min="14604" max="14604" width="15.28515625" style="5" bestFit="1" customWidth="1"/>
    <col min="14605" max="14605" width="12.28515625" style="5" bestFit="1" customWidth="1"/>
    <col min="14606" max="14606" width="13.28515625" style="5" customWidth="1"/>
    <col min="14607" max="14607" width="6.7109375" style="5" customWidth="1"/>
    <col min="14608" max="14610" width="16.5703125" style="5" bestFit="1" customWidth="1"/>
    <col min="14611" max="14613" width="6.7109375" style="5" customWidth="1"/>
    <col min="14614" max="14615" width="16.5703125" style="5" bestFit="1" customWidth="1"/>
    <col min="14616" max="14616" width="6.7109375" style="5" customWidth="1"/>
    <col min="14617" max="14847" width="9.140625" style="5"/>
    <col min="14848" max="14848" width="72" style="5" customWidth="1"/>
    <col min="14849" max="14849" width="16.7109375" style="5" customWidth="1"/>
    <col min="14850" max="14850" width="16.140625" style="5" bestFit="1" customWidth="1"/>
    <col min="14851" max="14854" width="16.5703125" style="5" bestFit="1" customWidth="1"/>
    <col min="14855" max="14855" width="16.5703125" style="5" customWidth="1"/>
    <col min="14856" max="14857" width="16.5703125" style="5" bestFit="1" customWidth="1"/>
    <col min="14858" max="14858" width="16.5703125" style="5" customWidth="1"/>
    <col min="14859" max="14859" width="16.5703125" style="5" bestFit="1" customWidth="1"/>
    <col min="14860" max="14860" width="15.28515625" style="5" bestFit="1" customWidth="1"/>
    <col min="14861" max="14861" width="12.28515625" style="5" bestFit="1" customWidth="1"/>
    <col min="14862" max="14862" width="13.28515625" style="5" customWidth="1"/>
    <col min="14863" max="14863" width="6.7109375" style="5" customWidth="1"/>
    <col min="14864" max="14866" width="16.5703125" style="5" bestFit="1" customWidth="1"/>
    <col min="14867" max="14869" width="6.7109375" style="5" customWidth="1"/>
    <col min="14870" max="14871" width="16.5703125" style="5" bestFit="1" customWidth="1"/>
    <col min="14872" max="14872" width="6.7109375" style="5" customWidth="1"/>
    <col min="14873" max="15103" width="9.140625" style="5"/>
    <col min="15104" max="15104" width="72" style="5" customWidth="1"/>
    <col min="15105" max="15105" width="16.7109375" style="5" customWidth="1"/>
    <col min="15106" max="15106" width="16.140625" style="5" bestFit="1" customWidth="1"/>
    <col min="15107" max="15110" width="16.5703125" style="5" bestFit="1" customWidth="1"/>
    <col min="15111" max="15111" width="16.5703125" style="5" customWidth="1"/>
    <col min="15112" max="15113" width="16.5703125" style="5" bestFit="1" customWidth="1"/>
    <col min="15114" max="15114" width="16.5703125" style="5" customWidth="1"/>
    <col min="15115" max="15115" width="16.5703125" style="5" bestFit="1" customWidth="1"/>
    <col min="15116" max="15116" width="15.28515625" style="5" bestFit="1" customWidth="1"/>
    <col min="15117" max="15117" width="12.28515625" style="5" bestFit="1" customWidth="1"/>
    <col min="15118" max="15118" width="13.28515625" style="5" customWidth="1"/>
    <col min="15119" max="15119" width="6.7109375" style="5" customWidth="1"/>
    <col min="15120" max="15122" width="16.5703125" style="5" bestFit="1" customWidth="1"/>
    <col min="15123" max="15125" width="6.7109375" style="5" customWidth="1"/>
    <col min="15126" max="15127" width="16.5703125" style="5" bestFit="1" customWidth="1"/>
    <col min="15128" max="15128" width="6.7109375" style="5" customWidth="1"/>
    <col min="15129" max="15359" width="9.140625" style="5"/>
    <col min="15360" max="15360" width="72" style="5" customWidth="1"/>
    <col min="15361" max="15361" width="16.7109375" style="5" customWidth="1"/>
    <col min="15362" max="15362" width="16.140625" style="5" bestFit="1" customWidth="1"/>
    <col min="15363" max="15366" width="16.5703125" style="5" bestFit="1" customWidth="1"/>
    <col min="15367" max="15367" width="16.5703125" style="5" customWidth="1"/>
    <col min="15368" max="15369" width="16.5703125" style="5" bestFit="1" customWidth="1"/>
    <col min="15370" max="15370" width="16.5703125" style="5" customWidth="1"/>
    <col min="15371" max="15371" width="16.5703125" style="5" bestFit="1" customWidth="1"/>
    <col min="15372" max="15372" width="15.28515625" style="5" bestFit="1" customWidth="1"/>
    <col min="15373" max="15373" width="12.28515625" style="5" bestFit="1" customWidth="1"/>
    <col min="15374" max="15374" width="13.28515625" style="5" customWidth="1"/>
    <col min="15375" max="15375" width="6.7109375" style="5" customWidth="1"/>
    <col min="15376" max="15378" width="16.5703125" style="5" bestFit="1" customWidth="1"/>
    <col min="15379" max="15381" width="6.7109375" style="5" customWidth="1"/>
    <col min="15382" max="15383" width="16.5703125" style="5" bestFit="1" customWidth="1"/>
    <col min="15384" max="15384" width="6.7109375" style="5" customWidth="1"/>
    <col min="15385" max="15615" width="9.140625" style="5"/>
    <col min="15616" max="15616" width="72" style="5" customWidth="1"/>
    <col min="15617" max="15617" width="16.7109375" style="5" customWidth="1"/>
    <col min="15618" max="15618" width="16.140625" style="5" bestFit="1" customWidth="1"/>
    <col min="15619" max="15622" width="16.5703125" style="5" bestFit="1" customWidth="1"/>
    <col min="15623" max="15623" width="16.5703125" style="5" customWidth="1"/>
    <col min="15624" max="15625" width="16.5703125" style="5" bestFit="1" customWidth="1"/>
    <col min="15626" max="15626" width="16.5703125" style="5" customWidth="1"/>
    <col min="15627" max="15627" width="16.5703125" style="5" bestFit="1" customWidth="1"/>
    <col min="15628" max="15628" width="15.28515625" style="5" bestFit="1" customWidth="1"/>
    <col min="15629" max="15629" width="12.28515625" style="5" bestFit="1" customWidth="1"/>
    <col min="15630" max="15630" width="13.28515625" style="5" customWidth="1"/>
    <col min="15631" max="15631" width="6.7109375" style="5" customWidth="1"/>
    <col min="15632" max="15634" width="16.5703125" style="5" bestFit="1" customWidth="1"/>
    <col min="15635" max="15637" width="6.7109375" style="5" customWidth="1"/>
    <col min="15638" max="15639" width="16.5703125" style="5" bestFit="1" customWidth="1"/>
    <col min="15640" max="15640" width="6.7109375" style="5" customWidth="1"/>
    <col min="15641" max="15871" width="9.140625" style="5"/>
    <col min="15872" max="15872" width="72" style="5" customWidth="1"/>
    <col min="15873" max="15873" width="16.7109375" style="5" customWidth="1"/>
    <col min="15874" max="15874" width="16.140625" style="5" bestFit="1" customWidth="1"/>
    <col min="15875" max="15878" width="16.5703125" style="5" bestFit="1" customWidth="1"/>
    <col min="15879" max="15879" width="16.5703125" style="5" customWidth="1"/>
    <col min="15880" max="15881" width="16.5703125" style="5" bestFit="1" customWidth="1"/>
    <col min="15882" max="15882" width="16.5703125" style="5" customWidth="1"/>
    <col min="15883" max="15883" width="16.5703125" style="5" bestFit="1" customWidth="1"/>
    <col min="15884" max="15884" width="15.28515625" style="5" bestFit="1" customWidth="1"/>
    <col min="15885" max="15885" width="12.28515625" style="5" bestFit="1" customWidth="1"/>
    <col min="15886" max="15886" width="13.28515625" style="5" customWidth="1"/>
    <col min="15887" max="15887" width="6.7109375" style="5" customWidth="1"/>
    <col min="15888" max="15890" width="16.5703125" style="5" bestFit="1" customWidth="1"/>
    <col min="15891" max="15893" width="6.7109375" style="5" customWidth="1"/>
    <col min="15894" max="15895" width="16.5703125" style="5" bestFit="1" customWidth="1"/>
    <col min="15896" max="15896" width="6.7109375" style="5" customWidth="1"/>
    <col min="15897" max="16127" width="9.140625" style="5"/>
    <col min="16128" max="16128" width="72" style="5" customWidth="1"/>
    <col min="16129" max="16129" width="16.7109375" style="5" customWidth="1"/>
    <col min="16130" max="16130" width="16.140625" style="5" bestFit="1" customWidth="1"/>
    <col min="16131" max="16134" width="16.5703125" style="5" bestFit="1" customWidth="1"/>
    <col min="16135" max="16135" width="16.5703125" style="5" customWidth="1"/>
    <col min="16136" max="16137" width="16.5703125" style="5" bestFit="1" customWidth="1"/>
    <col min="16138" max="16138" width="16.5703125" style="5" customWidth="1"/>
    <col min="16139" max="16139" width="16.5703125" style="5" bestFit="1" customWidth="1"/>
    <col min="16140" max="16140" width="15.28515625" style="5" bestFit="1" customWidth="1"/>
    <col min="16141" max="16141" width="12.28515625" style="5" bestFit="1" customWidth="1"/>
    <col min="16142" max="16142" width="13.28515625" style="5" customWidth="1"/>
    <col min="16143" max="16143" width="6.7109375" style="5" customWidth="1"/>
    <col min="16144" max="16146" width="16.5703125" style="5" bestFit="1" customWidth="1"/>
    <col min="16147" max="16149" width="6.7109375" style="5" customWidth="1"/>
    <col min="16150" max="16151" width="16.5703125" style="5" bestFit="1" customWidth="1"/>
    <col min="16152" max="16152" width="6.7109375" style="5" customWidth="1"/>
    <col min="16153" max="16384" width="9.140625" style="5"/>
  </cols>
  <sheetData>
    <row r="1" spans="2:24" ht="31.5">
      <c r="C1" s="6" t="s">
        <v>302</v>
      </c>
      <c r="D1" s="6"/>
    </row>
    <row r="2" spans="2:24" s="7" customFormat="1" ht="15.75">
      <c r="C2" s="8"/>
      <c r="D2" s="8"/>
      <c r="S2" s="94" t="s">
        <v>303</v>
      </c>
      <c r="T2" s="94"/>
      <c r="U2" s="94"/>
      <c r="W2" s="94" t="s">
        <v>303</v>
      </c>
      <c r="X2" s="94"/>
    </row>
    <row r="3" spans="2:24" s="7" customFormat="1" ht="39">
      <c r="B3" s="9" t="s">
        <v>304</v>
      </c>
      <c r="C3" s="9" t="s">
        <v>435</v>
      </c>
      <c r="D3" s="9" t="s">
        <v>434</v>
      </c>
      <c r="E3" s="10" t="s">
        <v>1</v>
      </c>
      <c r="F3" s="10" t="s">
        <v>305</v>
      </c>
      <c r="G3" s="10" t="s">
        <v>306</v>
      </c>
      <c r="H3" s="10" t="s">
        <v>307</v>
      </c>
      <c r="I3" s="10" t="s">
        <v>308</v>
      </c>
      <c r="J3" s="10" t="s">
        <v>535</v>
      </c>
      <c r="K3" s="10">
        <v>35</v>
      </c>
      <c r="L3" s="10">
        <v>43</v>
      </c>
      <c r="M3" s="10" t="s">
        <v>309</v>
      </c>
      <c r="N3" s="10" t="s">
        <v>310</v>
      </c>
      <c r="O3" s="10" t="s">
        <v>311</v>
      </c>
      <c r="P3" s="10" t="s">
        <v>312</v>
      </c>
      <c r="Q3" s="10" t="s">
        <v>313</v>
      </c>
      <c r="R3" s="10" t="s">
        <v>314</v>
      </c>
      <c r="S3" s="10" t="s">
        <v>315</v>
      </c>
      <c r="T3" s="10" t="s">
        <v>316</v>
      </c>
      <c r="U3" s="10" t="s">
        <v>317</v>
      </c>
      <c r="V3" s="10" t="s">
        <v>314</v>
      </c>
      <c r="W3" s="10" t="s">
        <v>318</v>
      </c>
      <c r="X3" s="10" t="s">
        <v>319</v>
      </c>
    </row>
    <row r="4" spans="2:24" s="7" customFormat="1">
      <c r="B4" s="9"/>
      <c r="C4" s="9"/>
      <c r="D4" s="9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</row>
    <row r="5" spans="2:24" s="7" customFormat="1">
      <c r="B5" s="9" t="s">
        <v>320</v>
      </c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r="6" spans="2:24" s="7" customFormat="1">
      <c r="B6" s="5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</row>
    <row r="7" spans="2:24">
      <c r="B7" s="12" t="str">
        <f>'Alloc Amt'!B7</f>
        <v>Ave. No Cust</v>
      </c>
      <c r="C7" s="12" t="str">
        <f>'Alloc Amt'!C7</f>
        <v>CUST_1</v>
      </c>
      <c r="D7" s="12">
        <f>'Alloc Amt'!D7</f>
        <v>1</v>
      </c>
      <c r="E7" s="20">
        <f>SUM(F7:Q7)</f>
        <v>0.99999999999999989</v>
      </c>
      <c r="F7" s="20">
        <f>'Alloc Amt'!F7/'Alloc Amt'!$E7</f>
        <v>0.8794841440665806</v>
      </c>
      <c r="G7" s="20">
        <f>'Alloc Amt'!G7/'Alloc Amt'!$E7</f>
        <v>0.10575226000860956</v>
      </c>
      <c r="H7" s="20">
        <f>'Alloc Amt'!H7/'Alloc Amt'!$E7</f>
        <v>6.830248242215526E-3</v>
      </c>
      <c r="I7" s="20">
        <f>'Alloc Amt'!I7/'Alloc Amt'!$E7</f>
        <v>6.9773281675993687E-4</v>
      </c>
      <c r="J7" s="20">
        <f>'Alloc Amt'!J7/'Alloc Amt'!$E7</f>
        <v>4.2599368632515426E-4</v>
      </c>
      <c r="K7" s="20">
        <f>'Alloc Amt'!K7/'Alloc Amt'!$E7</f>
        <v>8.9682881331611423E-7</v>
      </c>
      <c r="L7" s="20">
        <f>'Alloc Amt'!L7/'Alloc Amt'!$E7</f>
        <v>1.4169895250394605E-4</v>
      </c>
      <c r="M7" s="20">
        <f>'Alloc Amt'!M7/'Alloc Amt'!$E7</f>
        <v>1.4169895250394605E-4</v>
      </c>
      <c r="N7" s="20">
        <f>'Alloc Amt'!N7/'Alloc Amt'!$E7</f>
        <v>2.2420720332902856E-5</v>
      </c>
      <c r="O7" s="20">
        <f>'Alloc Amt'!O7/'Alloc Amt'!$E7</f>
        <v>1.4349261013057828E-5</v>
      </c>
      <c r="P7" s="20">
        <f>'Alloc Amt'!P7/'Alloc Amt'!$E7</f>
        <v>6.4813818338355575E-3</v>
      </c>
      <c r="Q7" s="20">
        <f>'Alloc Amt'!Q7/'Alloc Amt'!$E7</f>
        <v>7.1746305065289138E-6</v>
      </c>
      <c r="R7" s="14"/>
      <c r="S7" s="14"/>
      <c r="T7" s="14"/>
      <c r="U7" s="14"/>
      <c r="V7" s="14"/>
      <c r="W7" s="14"/>
      <c r="X7" s="14"/>
    </row>
    <row r="8" spans="2:24">
      <c r="B8" s="12" t="str">
        <f>'Alloc Amt'!B8</f>
        <v>Ave No. Cust Incl RES &amp; SEC Only, No Sch 40</v>
      </c>
      <c r="C8" s="12" t="str">
        <f>'Alloc Amt'!C8</f>
        <v>CUST_2</v>
      </c>
      <c r="D8" s="12">
        <f>'Alloc Amt'!D8</f>
        <v>2</v>
      </c>
      <c r="E8" s="20">
        <f t="shared" ref="E8:E71" si="0">SUM(F8:Q8)</f>
        <v>0.99999999999999989</v>
      </c>
      <c r="F8" s="20">
        <f>'Alloc Amt'!F8/'Alloc Amt'!$E8</f>
        <v>0.88589413282359442</v>
      </c>
      <c r="G8" s="20">
        <f>'Alloc Amt'!G8/'Alloc Amt'!$E8</f>
        <v>0.10652301955243673</v>
      </c>
      <c r="H8" s="20">
        <f>'Alloc Amt'!H8/'Alloc Amt'!$E8</f>
        <v>6.8800294858406535E-3</v>
      </c>
      <c r="I8" s="20">
        <f>'Alloc Amt'!I8/'Alloc Amt'!$E8</f>
        <v>7.0281813812815498E-4</v>
      </c>
      <c r="J8" s="20">
        <f>'Alloc Amt'!J8/'Alloc Amt'!$E8</f>
        <v>0</v>
      </c>
      <c r="K8" s="20">
        <f>'Alloc Amt'!K8/'Alloc Amt'!$E8</f>
        <v>0</v>
      </c>
      <c r="L8" s="20">
        <f>'Alloc Amt'!L8/'Alloc Amt'!$E8</f>
        <v>0</v>
      </c>
      <c r="M8" s="20">
        <f>'Alloc Amt'!M8/'Alloc Amt'!$E8</f>
        <v>0</v>
      </c>
      <c r="N8" s="20">
        <f>'Alloc Amt'!N8/'Alloc Amt'!$E8</f>
        <v>0</v>
      </c>
      <c r="O8" s="20">
        <f>'Alloc Amt'!O8/'Alloc Amt'!$E8</f>
        <v>0</v>
      </c>
      <c r="P8" s="20">
        <f>'Alloc Amt'!P8/'Alloc Amt'!$E8</f>
        <v>0</v>
      </c>
      <c r="Q8" s="20">
        <f>'Alloc Amt'!Q8/'Alloc Amt'!$E8</f>
        <v>0</v>
      </c>
      <c r="R8" s="14"/>
      <c r="S8" s="14"/>
      <c r="T8" s="14"/>
      <c r="U8" s="14"/>
      <c r="V8" s="14"/>
      <c r="W8" s="14"/>
      <c r="X8" s="14"/>
    </row>
    <row r="9" spans="2:24">
      <c r="B9" s="12" t="str">
        <f>'Alloc Amt'!B9</f>
        <v>Wtd. Ave. No. Cust. A/C 903 Customer Records Direct Assignment (Needs Proforma Adjustment)</v>
      </c>
      <c r="C9" s="12" t="str">
        <f>'Alloc Amt'!C9</f>
        <v>CUST_3</v>
      </c>
      <c r="D9" s="12">
        <f>'Alloc Amt'!D9</f>
        <v>3</v>
      </c>
      <c r="E9" s="20">
        <f t="shared" si="0"/>
        <v>0.99999999999999989</v>
      </c>
      <c r="F9" s="20">
        <f>'Alloc Amt'!F9/'Alloc Amt'!$E9</f>
        <v>0.86059902770567032</v>
      </c>
      <c r="G9" s="20">
        <f>'Alloc Amt'!G9/'Alloc Amt'!$E9</f>
        <v>0.1030159786713615</v>
      </c>
      <c r="H9" s="20">
        <f>'Alloc Amt'!H9/'Alloc Amt'!$E9</f>
        <v>8.5723928660649401E-3</v>
      </c>
      <c r="I9" s="20">
        <f>'Alloc Amt'!I9/'Alloc Amt'!$E9</f>
        <v>4.8011645092444896E-3</v>
      </c>
      <c r="J9" s="20">
        <f>'Alloc Amt'!J9/'Alloc Amt'!$E9</f>
        <v>1.6760111554002541E-3</v>
      </c>
      <c r="K9" s="20">
        <f>'Alloc Amt'!K9/'Alloc Amt'!$E9</f>
        <v>6.6219086378396233E-7</v>
      </c>
      <c r="L9" s="20">
        <f>'Alloc Amt'!L9/'Alloc Amt'!$E9</f>
        <v>2.200519972926063E-4</v>
      </c>
      <c r="M9" s="20">
        <f>'Alloc Amt'!M9/'Alloc Amt'!$E9</f>
        <v>3.1021829176614358E-3</v>
      </c>
      <c r="N9" s="20">
        <f>'Alloc Amt'!N9/'Alloc Amt'!$E9</f>
        <v>1.8912192230472675E-3</v>
      </c>
      <c r="O9" s="20">
        <f>'Alloc Amt'!O9/'Alloc Amt'!$E9</f>
        <v>1.1974362072856728E-2</v>
      </c>
      <c r="P9" s="20">
        <f>'Alloc Amt'!P9/'Alloc Amt'!$E9</f>
        <v>4.1459666983088396E-3</v>
      </c>
      <c r="Q9" s="20">
        <f>'Alloc Amt'!Q9/'Alloc Amt'!$E9</f>
        <v>9.7999222778922465E-7</v>
      </c>
      <c r="R9" s="14"/>
      <c r="S9" s="14"/>
      <c r="T9" s="14"/>
      <c r="U9" s="14"/>
      <c r="V9" s="14"/>
      <c r="W9" s="14"/>
      <c r="X9" s="14"/>
    </row>
    <row r="10" spans="2:24">
      <c r="B10" s="12" t="str">
        <f>'Alloc Amt'!B10</f>
        <v>Meter Counts A/C 902</v>
      </c>
      <c r="C10" s="12" t="str">
        <f>'Alloc Amt'!C10</f>
        <v>CUST_4</v>
      </c>
      <c r="D10" s="12">
        <f>'Alloc Amt'!D10</f>
        <v>4</v>
      </c>
      <c r="E10" s="20">
        <f t="shared" si="0"/>
        <v>1</v>
      </c>
      <c r="F10" s="20">
        <f>'Alloc Amt'!F10/'Alloc Amt'!$E10</f>
        <v>0.878741383613311</v>
      </c>
      <c r="G10" s="20">
        <f>'Alloc Amt'!G10/'Alloc Amt'!$E10</f>
        <v>0.11268880476085023</v>
      </c>
      <c r="H10" s="20">
        <f>'Alloc Amt'!H10/'Alloc Amt'!$E10</f>
        <v>7.0240467929993285E-3</v>
      </c>
      <c r="I10" s="20">
        <f>'Alloc Amt'!I10/'Alloc Amt'!$E10</f>
        <v>7.162014432996938E-4</v>
      </c>
      <c r="J10" s="20">
        <f>'Alloc Amt'!J10/'Alloc Amt'!$E10</f>
        <v>4.3411473986509051E-4</v>
      </c>
      <c r="K10" s="20">
        <f>'Alloc Amt'!K10/'Alloc Amt'!$E10</f>
        <v>8.7877477705483907E-7</v>
      </c>
      <c r="L10" s="20">
        <f>'Alloc Amt'!L10/'Alloc Amt'!$E10</f>
        <v>1.4411906343699359E-4</v>
      </c>
      <c r="M10" s="20">
        <f>'Alloc Amt'!M10/'Alloc Amt'!$E10</f>
        <v>1.6696720764041941E-4</v>
      </c>
      <c r="N10" s="20">
        <f>'Alloc Amt'!N10/'Alloc Amt'!$E10</f>
        <v>3.2514666751029043E-5</v>
      </c>
      <c r="O10" s="20">
        <f>'Alloc Amt'!O10/'Alloc Amt'!$E10</f>
        <v>4.3059964075687116E-5</v>
      </c>
      <c r="P10" s="20">
        <f>'Alloc Amt'!P10/'Alloc Amt'!$E10</f>
        <v>0</v>
      </c>
      <c r="Q10" s="20">
        <f>'Alloc Amt'!Q10/'Alloc Amt'!$E10</f>
        <v>7.9089729934935515E-6</v>
      </c>
      <c r="R10" s="14"/>
      <c r="S10" s="14"/>
      <c r="T10" s="14"/>
      <c r="U10" s="14"/>
      <c r="V10" s="14"/>
      <c r="W10" s="14"/>
      <c r="X10" s="14"/>
    </row>
    <row r="11" spans="2:24">
      <c r="B11" s="12" t="str">
        <f>'Alloc Amt'!B11</f>
        <v>Direct Assignment Schedule 40</v>
      </c>
      <c r="C11" s="12" t="str">
        <f>'Alloc Amt'!C11</f>
        <v>DIR_40</v>
      </c>
      <c r="D11" s="12">
        <f>'Alloc Amt'!D11</f>
        <v>5</v>
      </c>
      <c r="E11" s="20">
        <f t="shared" si="0"/>
        <v>1</v>
      </c>
      <c r="F11" s="20">
        <f>'Alloc Amt'!F11/'Alloc Amt'!$E11</f>
        <v>0</v>
      </c>
      <c r="G11" s="20">
        <f>'Alloc Amt'!G11/'Alloc Amt'!$E11</f>
        <v>0</v>
      </c>
      <c r="H11" s="20">
        <f>'Alloc Amt'!H11/'Alloc Amt'!$E11</f>
        <v>0</v>
      </c>
      <c r="I11" s="20">
        <f>'Alloc Amt'!I11/'Alloc Amt'!$E11</f>
        <v>0</v>
      </c>
      <c r="J11" s="20">
        <f>'Alloc Amt'!J11/'Alloc Amt'!$E11</f>
        <v>0</v>
      </c>
      <c r="K11" s="20">
        <f>'Alloc Amt'!K11/'Alloc Amt'!$E11</f>
        <v>0</v>
      </c>
      <c r="L11" s="20">
        <f>'Alloc Amt'!L11/'Alloc Amt'!$E11</f>
        <v>0</v>
      </c>
      <c r="M11" s="20">
        <f>'Alloc Amt'!M11/'Alloc Amt'!$E11</f>
        <v>1</v>
      </c>
      <c r="N11" s="20">
        <f>'Alloc Amt'!N11/'Alloc Amt'!$E11</f>
        <v>0</v>
      </c>
      <c r="O11" s="20">
        <f>'Alloc Amt'!O11/'Alloc Amt'!$E11</f>
        <v>0</v>
      </c>
      <c r="P11" s="20">
        <f>'Alloc Amt'!P11/'Alloc Amt'!$E11</f>
        <v>0</v>
      </c>
      <c r="Q11" s="20">
        <f>'Alloc Amt'!Q11/'Alloc Amt'!$E11</f>
        <v>0</v>
      </c>
      <c r="R11" s="14"/>
      <c r="S11" s="14"/>
      <c r="T11" s="14"/>
      <c r="U11" s="14"/>
      <c r="V11" s="14"/>
      <c r="W11" s="14"/>
      <c r="X11" s="14"/>
    </row>
    <row r="12" spans="2:24">
      <c r="B12" s="12" t="str">
        <f>'Alloc Amt'!B12</f>
        <v>Schedule 449 / 459 Retail Revenue</v>
      </c>
      <c r="C12" s="12" t="str">
        <f>'Alloc Amt'!C12</f>
        <v>DIR_449</v>
      </c>
      <c r="D12" s="12">
        <f>'Alloc Amt'!D12</f>
        <v>6</v>
      </c>
      <c r="E12" s="20">
        <f t="shared" si="0"/>
        <v>1</v>
      </c>
      <c r="F12" s="20">
        <f>'Alloc Amt'!F12/'Alloc Amt'!$E12</f>
        <v>0</v>
      </c>
      <c r="G12" s="20">
        <f>'Alloc Amt'!G12/'Alloc Amt'!$E12</f>
        <v>0</v>
      </c>
      <c r="H12" s="20">
        <f>'Alloc Amt'!H12/'Alloc Amt'!$E12</f>
        <v>0</v>
      </c>
      <c r="I12" s="20">
        <f>'Alloc Amt'!I12/'Alloc Amt'!$E12</f>
        <v>0</v>
      </c>
      <c r="J12" s="20">
        <f>'Alloc Amt'!J12/'Alloc Amt'!$E12</f>
        <v>0</v>
      </c>
      <c r="K12" s="20">
        <f>'Alloc Amt'!K12/'Alloc Amt'!$E12</f>
        <v>0</v>
      </c>
      <c r="L12" s="20">
        <f>'Alloc Amt'!L12/'Alloc Amt'!$E12</f>
        <v>0</v>
      </c>
      <c r="M12" s="20">
        <f>'Alloc Amt'!M12/'Alloc Amt'!$E12</f>
        <v>0</v>
      </c>
      <c r="N12" s="20">
        <f>'Alloc Amt'!N12/'Alloc Amt'!$E12</f>
        <v>0</v>
      </c>
      <c r="O12" s="20">
        <f>'Alloc Amt'!O12/'Alloc Amt'!$E12</f>
        <v>1</v>
      </c>
      <c r="P12" s="20">
        <f>'Alloc Amt'!P12/'Alloc Amt'!$E12</f>
        <v>0</v>
      </c>
      <c r="Q12" s="20">
        <f>'Alloc Amt'!Q12/'Alloc Amt'!$E12</f>
        <v>0</v>
      </c>
      <c r="R12" s="14"/>
      <c r="S12" s="14"/>
      <c r="T12" s="14"/>
      <c r="U12" s="14"/>
      <c r="V12" s="14"/>
      <c r="W12" s="14"/>
      <c r="X12" s="14"/>
    </row>
    <row r="13" spans="2:24">
      <c r="B13" s="12" t="str">
        <f>'Alloc Amt'!B13</f>
        <v>Transportation OATT Revenue</v>
      </c>
      <c r="C13" s="12" t="str">
        <f>'Alloc Amt'!C13</f>
        <v>DIR_449_OATT</v>
      </c>
      <c r="D13" s="12">
        <f>'Alloc Amt'!D13</f>
        <v>7</v>
      </c>
      <c r="E13" s="20">
        <f t="shared" si="0"/>
        <v>1</v>
      </c>
      <c r="F13" s="20">
        <f>'Alloc Amt'!F13/'Alloc Amt'!$E13</f>
        <v>0</v>
      </c>
      <c r="G13" s="20">
        <f>'Alloc Amt'!G13/'Alloc Amt'!$E13</f>
        <v>0</v>
      </c>
      <c r="H13" s="20">
        <f>'Alloc Amt'!H13/'Alloc Amt'!$E13</f>
        <v>0</v>
      </c>
      <c r="I13" s="20">
        <f>'Alloc Amt'!I13/'Alloc Amt'!$E13</f>
        <v>0</v>
      </c>
      <c r="J13" s="20">
        <f>'Alloc Amt'!J13/'Alloc Amt'!$E13</f>
        <v>0</v>
      </c>
      <c r="K13" s="20">
        <f>'Alloc Amt'!K13/'Alloc Amt'!$E13</f>
        <v>0</v>
      </c>
      <c r="L13" s="20">
        <f>'Alloc Amt'!L13/'Alloc Amt'!$E13</f>
        <v>0</v>
      </c>
      <c r="M13" s="20">
        <f>'Alloc Amt'!M13/'Alloc Amt'!$E13</f>
        <v>0</v>
      </c>
      <c r="N13" s="20">
        <f>'Alloc Amt'!N13/'Alloc Amt'!$E13</f>
        <v>0</v>
      </c>
      <c r="O13" s="20">
        <f>'Alloc Amt'!O13/'Alloc Amt'!$E13</f>
        <v>1</v>
      </c>
      <c r="P13" s="20">
        <f>'Alloc Amt'!P13/'Alloc Amt'!$E13</f>
        <v>0</v>
      </c>
      <c r="Q13" s="20">
        <f>'Alloc Amt'!Q13/'Alloc Amt'!$E13</f>
        <v>0</v>
      </c>
      <c r="R13" s="14"/>
      <c r="S13" s="14"/>
      <c r="T13" s="14"/>
      <c r="U13" s="14"/>
      <c r="V13" s="14"/>
      <c r="W13" s="14"/>
      <c r="X13" s="14"/>
    </row>
    <row r="14" spans="2:24">
      <c r="B14" s="12" t="str">
        <f>'Alloc Amt'!B14</f>
        <v>Small Firm Resale Allocation Only</v>
      </c>
      <c r="C14" s="12" t="str">
        <f>'Alloc Amt'!C14</f>
        <v>DIR_RESALE_SMALL</v>
      </c>
      <c r="D14" s="12">
        <f>'Alloc Amt'!D14</f>
        <v>8</v>
      </c>
      <c r="E14" s="20">
        <f t="shared" si="0"/>
        <v>1</v>
      </c>
      <c r="F14" s="20">
        <f>'Alloc Amt'!F14/'Alloc Amt'!$E14</f>
        <v>0</v>
      </c>
      <c r="G14" s="20">
        <f>'Alloc Amt'!G14/'Alloc Amt'!$E14</f>
        <v>0</v>
      </c>
      <c r="H14" s="20">
        <f>'Alloc Amt'!H14/'Alloc Amt'!$E14</f>
        <v>0</v>
      </c>
      <c r="I14" s="20">
        <f>'Alloc Amt'!I14/'Alloc Amt'!$E14</f>
        <v>0</v>
      </c>
      <c r="J14" s="20">
        <f>'Alloc Amt'!J14/'Alloc Amt'!$E14</f>
        <v>0</v>
      </c>
      <c r="K14" s="20">
        <f>'Alloc Amt'!K14/'Alloc Amt'!$E14</f>
        <v>0</v>
      </c>
      <c r="L14" s="20">
        <f>'Alloc Amt'!L14/'Alloc Amt'!$E14</f>
        <v>0</v>
      </c>
      <c r="M14" s="20">
        <f>'Alloc Amt'!M14/'Alloc Amt'!$E14</f>
        <v>0</v>
      </c>
      <c r="N14" s="20">
        <f>'Alloc Amt'!N14/'Alloc Amt'!$E14</f>
        <v>0</v>
      </c>
      <c r="O14" s="20">
        <f>'Alloc Amt'!O14/'Alloc Amt'!$E14</f>
        <v>0</v>
      </c>
      <c r="P14" s="20">
        <f>'Alloc Amt'!P14/'Alloc Amt'!$E14</f>
        <v>0</v>
      </c>
      <c r="Q14" s="20">
        <f>'Alloc Amt'!Q14/'Alloc Amt'!$E14</f>
        <v>1</v>
      </c>
      <c r="R14" s="14"/>
      <c r="S14" s="14"/>
      <c r="T14" s="14"/>
      <c r="U14" s="14"/>
      <c r="V14" s="14"/>
      <c r="W14" s="14"/>
      <c r="X14" s="14"/>
    </row>
    <row r="15" spans="2:24">
      <c r="B15" s="12" t="str">
        <f>'Alloc Amt'!B15</f>
        <v>Customer Deposits</v>
      </c>
      <c r="C15" s="12" t="str">
        <f>'Alloc Amt'!C15</f>
        <v>DIR235.00</v>
      </c>
      <c r="D15" s="12">
        <f>'Alloc Amt'!D15</f>
        <v>9</v>
      </c>
      <c r="E15" s="20">
        <f t="shared" si="0"/>
        <v>1</v>
      </c>
      <c r="F15" s="20">
        <f>'Alloc Amt'!F15/'Alloc Amt'!$E15</f>
        <v>0.87236121576363324</v>
      </c>
      <c r="G15" s="20">
        <f>'Alloc Amt'!G15/'Alloc Amt'!$E15</f>
        <v>7.6723449522767523E-2</v>
      </c>
      <c r="H15" s="20">
        <f>'Alloc Amt'!H15/'Alloc Amt'!$E15</f>
        <v>3.3598073794129907E-2</v>
      </c>
      <c r="I15" s="20">
        <f>'Alloc Amt'!I15/'Alloc Amt'!$E15</f>
        <v>1.4828821316221204E-2</v>
      </c>
      <c r="J15" s="20">
        <f>'Alloc Amt'!J15/'Alloc Amt'!$E15</f>
        <v>1.233162390285302E-3</v>
      </c>
      <c r="K15" s="20">
        <f>'Alloc Amt'!K15/'Alloc Amt'!$E15</f>
        <v>0</v>
      </c>
      <c r="L15" s="20">
        <f>'Alloc Amt'!L15/'Alloc Amt'!$E15</f>
        <v>0</v>
      </c>
      <c r="M15" s="20">
        <f>'Alloc Amt'!M15/'Alloc Amt'!$E15</f>
        <v>1.2399972153619982E-5</v>
      </c>
      <c r="N15" s="20">
        <f>'Alloc Amt'!N15/'Alloc Amt'!$E15</f>
        <v>0</v>
      </c>
      <c r="O15" s="20">
        <f>'Alloc Amt'!O15/'Alloc Amt'!$E15</f>
        <v>0</v>
      </c>
      <c r="P15" s="20">
        <f>'Alloc Amt'!P15/'Alloc Amt'!$E15</f>
        <v>1.2428772408092739E-3</v>
      </c>
      <c r="Q15" s="20">
        <f>'Alloc Amt'!Q15/'Alloc Amt'!$E15</f>
        <v>0</v>
      </c>
      <c r="R15" s="14"/>
      <c r="S15" s="14"/>
      <c r="T15" s="14"/>
      <c r="U15" s="14"/>
      <c r="V15" s="14"/>
      <c r="W15" s="14"/>
      <c r="X15" s="14"/>
    </row>
    <row r="16" spans="2:24">
      <c r="B16" s="12" t="str">
        <f>'Alloc Amt'!B16</f>
        <v>Customer Advances</v>
      </c>
      <c r="C16" s="12" t="str">
        <f>'Alloc Amt'!C16</f>
        <v>DIR252.00</v>
      </c>
      <c r="D16" s="12">
        <f>'Alloc Amt'!D16</f>
        <v>10</v>
      </c>
      <c r="E16" s="20">
        <f t="shared" si="0"/>
        <v>1</v>
      </c>
      <c r="F16" s="20">
        <f>'Alloc Amt'!F16/'Alloc Amt'!$E16</f>
        <v>0.386930567259474</v>
      </c>
      <c r="G16" s="20">
        <f>'Alloc Amt'!G16/'Alloc Amt'!$E16</f>
        <v>0.57224925141572025</v>
      </c>
      <c r="H16" s="20">
        <f>'Alloc Amt'!H16/'Alloc Amt'!$E16</f>
        <v>3.7010880048061481E-2</v>
      </c>
      <c r="I16" s="20">
        <f>'Alloc Amt'!I16/'Alloc Amt'!$E16</f>
        <v>3.8093012767442327E-3</v>
      </c>
      <c r="J16" s="20">
        <f>'Alloc Amt'!J16/'Alloc Amt'!$E16</f>
        <v>0</v>
      </c>
      <c r="K16" s="20">
        <f>'Alloc Amt'!K16/'Alloc Amt'!$E16</f>
        <v>0</v>
      </c>
      <c r="L16" s="20">
        <f>'Alloc Amt'!L16/'Alloc Amt'!$E16</f>
        <v>0</v>
      </c>
      <c r="M16" s="20">
        <f>'Alloc Amt'!M16/'Alloc Amt'!$E16</f>
        <v>0</v>
      </c>
      <c r="N16" s="20">
        <f>'Alloc Amt'!N16/'Alloc Amt'!$E16</f>
        <v>0</v>
      </c>
      <c r="O16" s="20">
        <f>'Alloc Amt'!O16/'Alloc Amt'!$E16</f>
        <v>0</v>
      </c>
      <c r="P16" s="20">
        <f>'Alloc Amt'!P16/'Alloc Amt'!$E16</f>
        <v>0</v>
      </c>
      <c r="Q16" s="20">
        <f>'Alloc Amt'!Q16/'Alloc Amt'!$E16</f>
        <v>0</v>
      </c>
      <c r="R16" s="14"/>
      <c r="S16" s="14"/>
      <c r="T16" s="14"/>
      <c r="U16" s="14"/>
      <c r="V16" s="14"/>
      <c r="W16" s="14"/>
      <c r="X16" s="14"/>
    </row>
    <row r="17" spans="2:24">
      <c r="B17" s="12" t="str">
        <f>'Alloc Amt'!B17</f>
        <v>Line Transformers - Customer Related</v>
      </c>
      <c r="C17" s="12" t="str">
        <f>'Alloc Amt'!C17</f>
        <v>DIR368.03C</v>
      </c>
      <c r="D17" s="12">
        <f>'Alloc Amt'!D17</f>
        <v>11</v>
      </c>
      <c r="E17" s="20">
        <f t="shared" si="0"/>
        <v>1</v>
      </c>
      <c r="F17" s="20">
        <f>'Alloc Amt'!F17/'Alloc Amt'!$E17</f>
        <v>0</v>
      </c>
      <c r="G17" s="20">
        <f>'Alloc Amt'!G17/'Alloc Amt'!$E17</f>
        <v>0</v>
      </c>
      <c r="H17" s="20">
        <f>'Alloc Amt'!H17/'Alloc Amt'!$E17</f>
        <v>0</v>
      </c>
      <c r="I17" s="20">
        <f>'Alloc Amt'!I17/'Alloc Amt'!$E17</f>
        <v>0</v>
      </c>
      <c r="J17" s="20">
        <f>'Alloc Amt'!J17/'Alloc Amt'!$E17</f>
        <v>0.252533005788799</v>
      </c>
      <c r="K17" s="20">
        <f>'Alloc Amt'!K17/'Alloc Amt'!$E17</f>
        <v>0</v>
      </c>
      <c r="L17" s="20">
        <f>'Alloc Amt'!L17/'Alloc Amt'!$E17</f>
        <v>1.4665641398391188E-2</v>
      </c>
      <c r="M17" s="20">
        <f>'Alloc Amt'!M17/'Alloc Amt'!$E17</f>
        <v>0.72678072931424575</v>
      </c>
      <c r="N17" s="20">
        <f>'Alloc Amt'!N17/'Alloc Amt'!$E17</f>
        <v>0</v>
      </c>
      <c r="O17" s="20">
        <f>'Alloc Amt'!O17/'Alloc Amt'!$E17</f>
        <v>0</v>
      </c>
      <c r="P17" s="20">
        <f>'Alloc Amt'!P17/'Alloc Amt'!$E17</f>
        <v>0</v>
      </c>
      <c r="Q17" s="20">
        <f>'Alloc Amt'!Q17/'Alloc Amt'!$E17</f>
        <v>6.0206234985641059E-3</v>
      </c>
      <c r="R17" s="14"/>
      <c r="S17" s="14"/>
      <c r="T17" s="14"/>
      <c r="U17" s="14"/>
      <c r="V17" s="14"/>
      <c r="W17" s="14"/>
      <c r="X17" s="14"/>
    </row>
    <row r="18" spans="2:24">
      <c r="B18" s="12" t="str">
        <f>'Alloc Amt'!B18</f>
        <v>Str. &amp; Signal Systems</v>
      </c>
      <c r="C18" s="12" t="str">
        <f>'Alloc Amt'!C18</f>
        <v>DIR373.00</v>
      </c>
      <c r="D18" s="12">
        <f>'Alloc Amt'!D18</f>
        <v>12</v>
      </c>
      <c r="E18" s="20">
        <f t="shared" si="0"/>
        <v>1</v>
      </c>
      <c r="F18" s="20">
        <f>'Alloc Amt'!F18/'Alloc Amt'!$E18</f>
        <v>0</v>
      </c>
      <c r="G18" s="20">
        <f>'Alloc Amt'!G18/'Alloc Amt'!$E18</f>
        <v>0</v>
      </c>
      <c r="H18" s="20">
        <f>'Alloc Amt'!H18/'Alloc Amt'!$E18</f>
        <v>0</v>
      </c>
      <c r="I18" s="20">
        <f>'Alloc Amt'!I18/'Alloc Amt'!$E18</f>
        <v>0</v>
      </c>
      <c r="J18" s="20">
        <f>'Alloc Amt'!J18/'Alloc Amt'!$E18</f>
        <v>0</v>
      </c>
      <c r="K18" s="20">
        <f>'Alloc Amt'!K18/'Alloc Amt'!$E18</f>
        <v>0</v>
      </c>
      <c r="L18" s="20">
        <f>'Alloc Amt'!L18/'Alloc Amt'!$E18</f>
        <v>0</v>
      </c>
      <c r="M18" s="20">
        <f>'Alloc Amt'!M18/'Alloc Amt'!$E18</f>
        <v>0</v>
      </c>
      <c r="N18" s="20">
        <f>'Alloc Amt'!N18/'Alloc Amt'!$E18</f>
        <v>0</v>
      </c>
      <c r="O18" s="20">
        <f>'Alloc Amt'!O18/'Alloc Amt'!$E18</f>
        <v>0</v>
      </c>
      <c r="P18" s="20">
        <f>'Alloc Amt'!P18/'Alloc Amt'!$E18</f>
        <v>1</v>
      </c>
      <c r="Q18" s="20">
        <f>'Alloc Amt'!Q18/'Alloc Amt'!$E18</f>
        <v>0</v>
      </c>
      <c r="R18" s="14"/>
      <c r="S18" s="14"/>
      <c r="T18" s="14"/>
      <c r="U18" s="14"/>
      <c r="V18" s="14"/>
      <c r="W18" s="14"/>
      <c r="X18" s="14"/>
    </row>
    <row r="19" spans="2:24">
      <c r="B19" s="12" t="str">
        <f>'Alloc Amt'!B19</f>
        <v>Late Payment Interest Rev</v>
      </c>
      <c r="C19" s="12" t="str">
        <f>'Alloc Amt'!C19</f>
        <v>DIR450.01</v>
      </c>
      <c r="D19" s="12">
        <f>'Alloc Amt'!D19</f>
        <v>13</v>
      </c>
      <c r="E19" s="20">
        <f t="shared" si="0"/>
        <v>1.0000000000000002</v>
      </c>
      <c r="F19" s="20">
        <f>'Alloc Amt'!F19/'Alloc Amt'!$E19</f>
        <v>0.78488838431857766</v>
      </c>
      <c r="G19" s="20">
        <f>'Alloc Amt'!G19/'Alloc Amt'!$E19</f>
        <v>0.12843247058086463</v>
      </c>
      <c r="H19" s="20">
        <f>'Alloc Amt'!H19/'Alloc Amt'!$E19</f>
        <v>3.0539008571290233E-2</v>
      </c>
      <c r="I19" s="20">
        <f>'Alloc Amt'!I19/'Alloc Amt'!$E19</f>
        <v>1.0229810162920641E-2</v>
      </c>
      <c r="J19" s="20">
        <f>'Alloc Amt'!J19/'Alloc Amt'!$E19</f>
        <v>1.4036725202949359E-2</v>
      </c>
      <c r="K19" s="20">
        <f>'Alloc Amt'!K19/'Alloc Amt'!$E19</f>
        <v>0</v>
      </c>
      <c r="L19" s="20">
        <f>'Alloc Amt'!L19/'Alloc Amt'!$E19</f>
        <v>2.5931703745711446E-3</v>
      </c>
      <c r="M19" s="20">
        <f>'Alloc Amt'!M19/'Alloc Amt'!$E19</f>
        <v>-1.6681485956524553E-4</v>
      </c>
      <c r="N19" s="20">
        <f>'Alloc Amt'!N19/'Alloc Amt'!$E19</f>
        <v>3.4794002042230618E-3</v>
      </c>
      <c r="O19" s="20">
        <f>'Alloc Amt'!O19/'Alloc Amt'!$E19</f>
        <v>-5.9112878984022877E-6</v>
      </c>
      <c r="P19" s="20">
        <f>'Alloc Amt'!P19/'Alloc Amt'!$E19</f>
        <v>2.5952733749155226E-2</v>
      </c>
      <c r="Q19" s="20">
        <f>'Alloc Amt'!Q19/'Alloc Amt'!$E19</f>
        <v>2.102298291183569E-5</v>
      </c>
      <c r="R19" s="14"/>
      <c r="S19" s="14"/>
      <c r="T19" s="14"/>
      <c r="U19" s="14"/>
      <c r="V19" s="14"/>
      <c r="W19" s="14"/>
      <c r="X19" s="14"/>
    </row>
    <row r="20" spans="2:24">
      <c r="B20" s="12" t="str">
        <f>'Alloc Amt'!B20</f>
        <v>Direct Assign Disconnect Call - A/C 450.02</v>
      </c>
      <c r="C20" s="12" t="str">
        <f>'Alloc Amt'!C20</f>
        <v>DIR450.02</v>
      </c>
      <c r="D20" s="12">
        <f>'Alloc Amt'!D20</f>
        <v>14</v>
      </c>
      <c r="E20" s="20">
        <f t="shared" si="0"/>
        <v>1.0000000000000002</v>
      </c>
      <c r="F20" s="20">
        <f>'Alloc Amt'!F20/'Alloc Amt'!$E20</f>
        <v>0.96617231797462588</v>
      </c>
      <c r="G20" s="20">
        <f>'Alloc Amt'!G20/'Alloc Amt'!$E20</f>
        <v>3.3432923026539177E-2</v>
      </c>
      <c r="H20" s="20">
        <f>'Alloc Amt'!H20/'Alloc Amt'!$E20</f>
        <v>1.3320048221493301E-4</v>
      </c>
      <c r="I20" s="20">
        <f>'Alloc Amt'!I20/'Alloc Amt'!$E20</f>
        <v>0</v>
      </c>
      <c r="J20" s="20">
        <f>'Alloc Amt'!J20/'Alloc Amt'!$E20</f>
        <v>0</v>
      </c>
      <c r="K20" s="20">
        <f>'Alloc Amt'!K20/'Alloc Amt'!$E20</f>
        <v>0</v>
      </c>
      <c r="L20" s="20">
        <f>'Alloc Amt'!L20/'Alloc Amt'!$E20</f>
        <v>0</v>
      </c>
      <c r="M20" s="20">
        <f>'Alloc Amt'!M20/'Alloc Amt'!$E20</f>
        <v>0</v>
      </c>
      <c r="N20" s="20">
        <f>'Alloc Amt'!N20/'Alloc Amt'!$E20</f>
        <v>0</v>
      </c>
      <c r="O20" s="20">
        <f>'Alloc Amt'!O20/'Alloc Amt'!$E20</f>
        <v>0</v>
      </c>
      <c r="P20" s="20">
        <f>'Alloc Amt'!P20/'Alloc Amt'!$E20</f>
        <v>2.6155851662025938E-4</v>
      </c>
      <c r="Q20" s="20">
        <f>'Alloc Amt'!Q20/'Alloc Amt'!$E20</f>
        <v>0</v>
      </c>
      <c r="R20" s="14"/>
      <c r="S20" s="14"/>
      <c r="T20" s="14"/>
      <c r="U20" s="14"/>
      <c r="V20" s="14"/>
      <c r="W20" s="14"/>
      <c r="X20" s="14"/>
    </row>
    <row r="21" spans="2:24">
      <c r="B21" s="12" t="str">
        <f>'Alloc Amt'!B21</f>
        <v>Connect/Reconnect Revenue</v>
      </c>
      <c r="C21" s="12" t="str">
        <f>'Alloc Amt'!C21</f>
        <v>DIR451.02</v>
      </c>
      <c r="D21" s="12">
        <f>'Alloc Amt'!D21</f>
        <v>15</v>
      </c>
      <c r="E21" s="20">
        <f t="shared" si="0"/>
        <v>0.99999999999999989</v>
      </c>
      <c r="F21" s="20">
        <f>'Alloc Amt'!F21/'Alloc Amt'!$E21</f>
        <v>0.97587076693427399</v>
      </c>
      <c r="G21" s="20">
        <f>'Alloc Amt'!G21/'Alloc Amt'!$E21</f>
        <v>2.3708946307238358E-2</v>
      </c>
      <c r="H21" s="20">
        <f>'Alloc Amt'!H21/'Alloc Amt'!$E21</f>
        <v>4.2028675848752249E-4</v>
      </c>
      <c r="I21" s="20">
        <f>'Alloc Amt'!I21/'Alloc Amt'!$E21</f>
        <v>0</v>
      </c>
      <c r="J21" s="20">
        <f>'Alloc Amt'!J21/'Alloc Amt'!$E21</f>
        <v>0</v>
      </c>
      <c r="K21" s="20">
        <f>'Alloc Amt'!K21/'Alloc Amt'!$E21</f>
        <v>0</v>
      </c>
      <c r="L21" s="20">
        <f>'Alloc Amt'!L21/'Alloc Amt'!$E21</f>
        <v>0</v>
      </c>
      <c r="M21" s="20">
        <f>'Alloc Amt'!M21/'Alloc Amt'!$E21</f>
        <v>0</v>
      </c>
      <c r="N21" s="20">
        <f>'Alloc Amt'!N21/'Alloc Amt'!$E21</f>
        <v>0</v>
      </c>
      <c r="O21" s="20">
        <f>'Alloc Amt'!O21/'Alloc Amt'!$E21</f>
        <v>0</v>
      </c>
      <c r="P21" s="20">
        <f>'Alloc Amt'!P21/'Alloc Amt'!$E21</f>
        <v>0</v>
      </c>
      <c r="Q21" s="20">
        <f>'Alloc Amt'!Q21/'Alloc Amt'!$E21</f>
        <v>0</v>
      </c>
      <c r="R21" s="14"/>
      <c r="S21" s="14"/>
      <c r="T21" s="14"/>
      <c r="U21" s="14"/>
      <c r="V21" s="14"/>
      <c r="W21" s="14"/>
      <c r="X21" s="14"/>
    </row>
    <row r="22" spans="2:24">
      <c r="B22" s="12" t="str">
        <f>'Alloc Amt'!B22</f>
        <v>Billing Initiation Charge</v>
      </c>
      <c r="C22" s="12" t="str">
        <f>'Alloc Amt'!C22</f>
        <v>DIR451.05</v>
      </c>
      <c r="D22" s="12">
        <f>'Alloc Amt'!D22</f>
        <v>16</v>
      </c>
      <c r="E22" s="20">
        <f t="shared" si="0"/>
        <v>0.99999999999999989</v>
      </c>
      <c r="F22" s="20">
        <f>'Alloc Amt'!F22/'Alloc Amt'!$E22</f>
        <v>0.91588908322946017</v>
      </c>
      <c r="G22" s="20">
        <f>'Alloc Amt'!G22/'Alloc Amt'!$E22</f>
        <v>8.1694590819096885E-2</v>
      </c>
      <c r="H22" s="20">
        <f>'Alloc Amt'!H22/'Alloc Amt'!$E22</f>
        <v>1.9943430379136214E-3</v>
      </c>
      <c r="I22" s="20">
        <f>'Alloc Amt'!I22/'Alloc Amt'!$E22</f>
        <v>2.5979122521953242E-4</v>
      </c>
      <c r="J22" s="20">
        <f>'Alloc Amt'!J22/'Alloc Amt'!$E22</f>
        <v>5.6904784825780525E-5</v>
      </c>
      <c r="K22" s="20">
        <f>'Alloc Amt'!K22/'Alloc Amt'!$E22</f>
        <v>0</v>
      </c>
      <c r="L22" s="20">
        <f>'Alloc Amt'!L22/'Alloc Amt'!$E22</f>
        <v>4.2482815277044867E-6</v>
      </c>
      <c r="M22" s="20">
        <f>'Alloc Amt'!M22/'Alloc Amt'!$E22</f>
        <v>9.7057897329568088E-5</v>
      </c>
      <c r="N22" s="20">
        <f>'Alloc Amt'!N22/'Alloc Amt'!$E22</f>
        <v>3.9807246265740961E-6</v>
      </c>
      <c r="O22" s="20">
        <f>'Alloc Amt'!O22/'Alloc Amt'!$E22</f>
        <v>0</v>
      </c>
      <c r="P22" s="20">
        <f>'Alloc Amt'!P22/'Alloc Amt'!$E22</f>
        <v>0</v>
      </c>
      <c r="Q22" s="20">
        <f>'Alloc Amt'!Q22/'Alloc Amt'!$E22</f>
        <v>0</v>
      </c>
      <c r="R22" s="14"/>
      <c r="S22" s="14"/>
      <c r="T22" s="14"/>
      <c r="U22" s="14"/>
      <c r="V22" s="14"/>
      <c r="W22" s="14"/>
      <c r="X22" s="14"/>
    </row>
    <row r="23" spans="2:24">
      <c r="B23" s="12" t="str">
        <f>'Alloc Amt'!B23</f>
        <v>NSF Check Charge Revenue</v>
      </c>
      <c r="C23" s="12" t="str">
        <f>'Alloc Amt'!C23</f>
        <v>DIR451.06</v>
      </c>
      <c r="D23" s="12">
        <f>'Alloc Amt'!D23</f>
        <v>17</v>
      </c>
      <c r="E23" s="20">
        <f t="shared" si="0"/>
        <v>1.0000000000000004</v>
      </c>
      <c r="F23" s="20">
        <f>'Alloc Amt'!F23/'Alloc Amt'!$E23</f>
        <v>-0.88887529315794878</v>
      </c>
      <c r="G23" s="20">
        <f>'Alloc Amt'!G23/'Alloc Amt'!$E23</f>
        <v>1.9602120934026721</v>
      </c>
      <c r="H23" s="20">
        <f>'Alloc Amt'!H23/'Alloc Amt'!$E23</f>
        <v>-5.4002243295605185E-2</v>
      </c>
      <c r="I23" s="20">
        <f>'Alloc Amt'!I23/'Alloc Amt'!$E23</f>
        <v>-1.733455694911798E-2</v>
      </c>
      <c r="J23" s="20">
        <f>'Alloc Amt'!J23/'Alloc Amt'!$E23</f>
        <v>0</v>
      </c>
      <c r="K23" s="20">
        <f>'Alloc Amt'!K23/'Alloc Amt'!$E23</f>
        <v>0</v>
      </c>
      <c r="L23" s="20">
        <f>'Alloc Amt'!L23/'Alloc Amt'!$E23</f>
        <v>0</v>
      </c>
      <c r="M23" s="20">
        <f>'Alloc Amt'!M23/'Alloc Amt'!$E23</f>
        <v>0</v>
      </c>
      <c r="N23" s="20">
        <f>'Alloc Amt'!N23/'Alloc Amt'!$E23</f>
        <v>0</v>
      </c>
      <c r="O23" s="20">
        <f>'Alloc Amt'!O23/'Alloc Amt'!$E23</f>
        <v>0</v>
      </c>
      <c r="P23" s="20">
        <f>'Alloc Amt'!P23/'Alloc Amt'!$E23</f>
        <v>0</v>
      </c>
      <c r="Q23" s="20">
        <f>'Alloc Amt'!Q23/'Alloc Amt'!$E23</f>
        <v>0</v>
      </c>
      <c r="R23" s="14"/>
      <c r="S23" s="14"/>
      <c r="T23" s="14"/>
      <c r="U23" s="14"/>
      <c r="V23" s="14"/>
      <c r="W23" s="14"/>
      <c r="X23" s="14"/>
    </row>
    <row r="24" spans="2:24">
      <c r="B24" s="12" t="str">
        <f>'Alloc Amt'!B24</f>
        <v>Direct Assign 904 Uncollectibles</v>
      </c>
      <c r="C24" s="12" t="str">
        <f>'Alloc Amt'!C24</f>
        <v>DIR904.00</v>
      </c>
      <c r="D24" s="12">
        <f>'Alloc Amt'!D24</f>
        <v>18</v>
      </c>
      <c r="E24" s="20">
        <f t="shared" si="0"/>
        <v>0.99999999999999989</v>
      </c>
      <c r="F24" s="20">
        <f>'Alloc Amt'!F24/'Alloc Amt'!$E24</f>
        <v>0.8891505580192306</v>
      </c>
      <c r="G24" s="20">
        <f>'Alloc Amt'!G24/'Alloc Amt'!$E24</f>
        <v>7.0753466766378753E-2</v>
      </c>
      <c r="H24" s="20">
        <f>'Alloc Amt'!H24/'Alloc Amt'!$E24</f>
        <v>2.1983879713718579E-2</v>
      </c>
      <c r="I24" s="20">
        <f>'Alloc Amt'!I24/'Alloc Amt'!$E24</f>
        <v>1.55786016290759E-2</v>
      </c>
      <c r="J24" s="20">
        <f>'Alloc Amt'!J24/'Alloc Amt'!$E24</f>
        <v>1.0290264859527129E-4</v>
      </c>
      <c r="K24" s="20">
        <f>'Alloc Amt'!K24/'Alloc Amt'!$E24</f>
        <v>0</v>
      </c>
      <c r="L24" s="20">
        <f>'Alloc Amt'!L24/'Alloc Amt'!$E24</f>
        <v>0</v>
      </c>
      <c r="M24" s="20">
        <f>'Alloc Amt'!M24/'Alloc Amt'!$E24</f>
        <v>0</v>
      </c>
      <c r="N24" s="20">
        <f>'Alloc Amt'!N24/'Alloc Amt'!$E24</f>
        <v>0</v>
      </c>
      <c r="O24" s="20">
        <f>'Alloc Amt'!O24/'Alloc Amt'!$E24</f>
        <v>0</v>
      </c>
      <c r="P24" s="20">
        <f>'Alloc Amt'!P24/'Alloc Amt'!$E24</f>
        <v>2.4305912230008263E-3</v>
      </c>
      <c r="Q24" s="20">
        <f>'Alloc Amt'!Q24/'Alloc Amt'!$E24</f>
        <v>0</v>
      </c>
      <c r="R24" s="14"/>
      <c r="S24" s="14"/>
      <c r="T24" s="14"/>
      <c r="U24" s="14"/>
      <c r="V24" s="14"/>
      <c r="W24" s="14"/>
      <c r="X24" s="14"/>
    </row>
    <row r="25" spans="2:24">
      <c r="B25" s="12" t="str">
        <f>'Alloc Amt'!B25</f>
        <v>Meter Investment</v>
      </c>
      <c r="C25" s="12" t="str">
        <f>'Alloc Amt'!C25</f>
        <v>METER</v>
      </c>
      <c r="D25" s="12">
        <f>'Alloc Amt'!D25</f>
        <v>19</v>
      </c>
      <c r="E25" s="20">
        <f t="shared" si="0"/>
        <v>1</v>
      </c>
      <c r="F25" s="20">
        <f>'Alloc Amt'!F25/'Alloc Amt'!$E25</f>
        <v>0.65017083726185199</v>
      </c>
      <c r="G25" s="20">
        <f>'Alloc Amt'!G25/'Alloc Amt'!$E25</f>
        <v>0.18423455039321676</v>
      </c>
      <c r="H25" s="20">
        <f>'Alloc Amt'!H25/'Alloc Amt'!$E25</f>
        <v>5.0043614759020409E-2</v>
      </c>
      <c r="I25" s="20">
        <f>'Alloc Amt'!I25/'Alloc Amt'!$E25</f>
        <v>5.6667878432113189E-3</v>
      </c>
      <c r="J25" s="20">
        <f>'Alloc Amt'!J25/'Alloc Amt'!$E25</f>
        <v>7.0326999653849351E-2</v>
      </c>
      <c r="K25" s="20">
        <f>'Alloc Amt'!K25/'Alloc Amt'!$E25</f>
        <v>1.6527322091635006E-4</v>
      </c>
      <c r="L25" s="20">
        <f>'Alloc Amt'!L25/'Alloc Amt'!$E25</f>
        <v>2.4581357779955966E-2</v>
      </c>
      <c r="M25" s="20">
        <f>'Alloc Amt'!M25/'Alloc Amt'!$E25</f>
        <v>5.9486741585833194E-3</v>
      </c>
      <c r="N25" s="20">
        <f>'Alloc Amt'!N25/'Alloc Amt'!$E25</f>
        <v>3.0782353480524266E-3</v>
      </c>
      <c r="O25" s="20">
        <f>'Alloc Amt'!O25/'Alloc Amt'!$E25</f>
        <v>4.322814960327743E-3</v>
      </c>
      <c r="P25" s="20">
        <f>'Alloc Amt'!P25/'Alloc Amt'!$E25</f>
        <v>0</v>
      </c>
      <c r="Q25" s="20">
        <f>'Alloc Amt'!Q25/'Alloc Amt'!$E25</f>
        <v>1.4608546210143638E-3</v>
      </c>
      <c r="R25" s="14"/>
      <c r="S25" s="14"/>
      <c r="T25" s="14"/>
      <c r="U25" s="14"/>
      <c r="V25" s="14"/>
      <c r="W25" s="14"/>
      <c r="X25" s="14"/>
    </row>
    <row r="26" spans="2:24">
      <c r="B26" s="12" t="str">
        <f>'Alloc Amt'!B26</f>
        <v>Dist OH Services (Sec Voltage Only)</v>
      </c>
      <c r="C26" s="12" t="str">
        <f>'Alloc Amt'!C26</f>
        <v>OH_SVC</v>
      </c>
      <c r="D26" s="12">
        <f>'Alloc Amt'!D26</f>
        <v>20</v>
      </c>
      <c r="E26" s="20">
        <f t="shared" si="0"/>
        <v>0.99999999999999989</v>
      </c>
      <c r="F26" s="20">
        <f>'Alloc Amt'!F26/'Alloc Amt'!$E26</f>
        <v>0.86745968532344786</v>
      </c>
      <c r="G26" s="20">
        <f>'Alloc Amt'!G26/'Alloc Amt'!$E26</f>
        <v>0.12794001245605024</v>
      </c>
      <c r="H26" s="20">
        <f>'Alloc Amt'!H26/'Alloc Amt'!$E26</f>
        <v>4.530826243061707E-3</v>
      </c>
      <c r="I26" s="20">
        <f>'Alloc Amt'!I26/'Alloc Amt'!$E26</f>
        <v>6.9475977440157616E-5</v>
      </c>
      <c r="J26" s="20">
        <f>'Alloc Amt'!J26/'Alloc Amt'!$E26</f>
        <v>0</v>
      </c>
      <c r="K26" s="20">
        <f>'Alloc Amt'!K26/'Alloc Amt'!$E26</f>
        <v>0</v>
      </c>
      <c r="L26" s="20">
        <f>'Alloc Amt'!L26/'Alloc Amt'!$E26</f>
        <v>0</v>
      </c>
      <c r="M26" s="20">
        <f>'Alloc Amt'!M26/'Alloc Amt'!$E26</f>
        <v>0</v>
      </c>
      <c r="N26" s="20">
        <f>'Alloc Amt'!N26/'Alloc Amt'!$E26</f>
        <v>0</v>
      </c>
      <c r="O26" s="20">
        <f>'Alloc Amt'!O26/'Alloc Amt'!$E26</f>
        <v>0</v>
      </c>
      <c r="P26" s="20">
        <f>'Alloc Amt'!P26/'Alloc Amt'!$E26</f>
        <v>0</v>
      </c>
      <c r="Q26" s="20">
        <f>'Alloc Amt'!Q26/'Alloc Amt'!$E26</f>
        <v>0</v>
      </c>
      <c r="R26" s="14"/>
      <c r="S26" s="14"/>
      <c r="T26" s="14"/>
      <c r="U26" s="14"/>
      <c r="V26" s="14"/>
      <c r="W26" s="14"/>
      <c r="X26" s="14"/>
    </row>
    <row r="27" spans="2:24">
      <c r="B27" s="12" t="str">
        <f>'Alloc Amt'!B27</f>
        <v>Allocate Overhead Transformers</v>
      </c>
      <c r="C27" s="12" t="str">
        <f>'Alloc Amt'!C27</f>
        <v>OH_TFMRC</v>
      </c>
      <c r="D27" s="12">
        <f>'Alloc Amt'!D27</f>
        <v>21</v>
      </c>
      <c r="E27" s="20">
        <f t="shared" si="0"/>
        <v>1</v>
      </c>
      <c r="F27" s="20">
        <f>'Alloc Amt'!F27/'Alloc Amt'!$E27</f>
        <v>0.7303429587007737</v>
      </c>
      <c r="G27" s="20">
        <f>'Alloc Amt'!G27/'Alloc Amt'!$E27</f>
        <v>0.11447772228662677</v>
      </c>
      <c r="H27" s="20">
        <f>'Alloc Amt'!H27/'Alloc Amt'!$E27</f>
        <v>1.4681822696456839E-2</v>
      </c>
      <c r="I27" s="20">
        <f>'Alloc Amt'!I27/'Alloc Amt'!$E27</f>
        <v>1.8637852716737259E-4</v>
      </c>
      <c r="J27" s="20">
        <f>'Alloc Amt'!J27/'Alloc Amt'!$E27</f>
        <v>0</v>
      </c>
      <c r="K27" s="20">
        <f>'Alloc Amt'!K27/'Alloc Amt'!$E27</f>
        <v>0</v>
      </c>
      <c r="L27" s="20">
        <f>'Alloc Amt'!L27/'Alloc Amt'!$E27</f>
        <v>0</v>
      </c>
      <c r="M27" s="20">
        <f>'Alloc Amt'!M27/'Alloc Amt'!$E27</f>
        <v>0</v>
      </c>
      <c r="N27" s="20">
        <f>'Alloc Amt'!N27/'Alloc Amt'!$E27</f>
        <v>0</v>
      </c>
      <c r="O27" s="20">
        <f>'Alloc Amt'!O27/'Alloc Amt'!$E27</f>
        <v>0</v>
      </c>
      <c r="P27" s="20">
        <f>'Alloc Amt'!P27/'Alloc Amt'!$E27</f>
        <v>0.14031111778897534</v>
      </c>
      <c r="Q27" s="20">
        <f>'Alloc Amt'!Q27/'Alloc Amt'!$E27</f>
        <v>0</v>
      </c>
      <c r="R27" s="14"/>
      <c r="S27" s="14"/>
      <c r="T27" s="14"/>
      <c r="U27" s="14"/>
      <c r="V27" s="14"/>
      <c r="W27" s="14"/>
      <c r="X27" s="14"/>
    </row>
    <row r="28" spans="2:24">
      <c r="B28" s="12" t="str">
        <f>'Alloc Amt'!B28</f>
        <v>Proforma Revenue</v>
      </c>
      <c r="C28" s="12" t="str">
        <f>'Alloc Amt'!C28</f>
        <v>PROFORMA</v>
      </c>
      <c r="D28" s="12">
        <f>'Alloc Amt'!D28</f>
        <v>22</v>
      </c>
      <c r="E28" s="20">
        <f t="shared" si="0"/>
        <v>1</v>
      </c>
      <c r="F28" s="20">
        <f>'Alloc Amt'!F28/'Alloc Amt'!$E28</f>
        <v>0.54322667010947834</v>
      </c>
      <c r="G28" s="20">
        <f>'Alloc Amt'!G28/'Alloc Amt'!$E28</f>
        <v>0.13595304236387315</v>
      </c>
      <c r="H28" s="20">
        <f>'Alloc Amt'!H28/'Alloc Amt'!$E28</f>
        <v>0.12881200534268167</v>
      </c>
      <c r="I28" s="20">
        <f>'Alloc Amt'!I28/'Alloc Amt'!$E28</f>
        <v>7.7328477897030637E-2</v>
      </c>
      <c r="J28" s="20">
        <f>'Alloc Amt'!J28/'Alloc Amt'!$E28</f>
        <v>5.1639671809050179E-2</v>
      </c>
      <c r="K28" s="20">
        <f>'Alloc Amt'!K28/'Alloc Amt'!$E28</f>
        <v>1.2641383286066631E-4</v>
      </c>
      <c r="L28" s="20">
        <f>'Alloc Amt'!L28/'Alloc Amt'!$E28</f>
        <v>5.2649899204180693E-3</v>
      </c>
      <c r="M28" s="20">
        <f>'Alloc Amt'!M28/'Alloc Amt'!$E28</f>
        <v>2.4362891515197469E-2</v>
      </c>
      <c r="N28" s="20">
        <f>'Alloc Amt'!N28/'Alloc Amt'!$E28</f>
        <v>2.055514162911486E-2</v>
      </c>
      <c r="O28" s="20">
        <f>'Alloc Amt'!O28/'Alloc Amt'!$E28</f>
        <v>3.8264658550345837E-3</v>
      </c>
      <c r="P28" s="20">
        <f>'Alloc Amt'!P28/'Alloc Amt'!$E28</f>
        <v>8.7430947926420196E-3</v>
      </c>
      <c r="Q28" s="20">
        <f>'Alloc Amt'!Q28/'Alloc Amt'!$E28</f>
        <v>1.6113493261843954E-4</v>
      </c>
      <c r="R28" s="14"/>
      <c r="S28" s="14"/>
      <c r="T28" s="14"/>
      <c r="U28" s="14"/>
      <c r="V28" s="14"/>
      <c r="W28" s="14"/>
      <c r="X28" s="14"/>
    </row>
    <row r="29" spans="2:24">
      <c r="B29" s="12" t="str">
        <f>'Alloc Amt'!B29</f>
        <v>Proforma Retail Revenue - No Transportation</v>
      </c>
      <c r="C29" s="12" t="str">
        <f>'Alloc Amt'!C29</f>
        <v>PROFORMA_RETAIL</v>
      </c>
      <c r="D29" s="12">
        <f>'Alloc Amt'!D29</f>
        <v>23</v>
      </c>
      <c r="E29" s="20">
        <f t="shared" si="0"/>
        <v>1</v>
      </c>
      <c r="F29" s="20">
        <f>'Alloc Amt'!F29/'Alloc Amt'!$E29</f>
        <v>0.54540151361475564</v>
      </c>
      <c r="G29" s="20">
        <f>'Alloc Amt'!G29/'Alloc Amt'!$E29</f>
        <v>0.13649733926142457</v>
      </c>
      <c r="H29" s="20">
        <f>'Alloc Amt'!H29/'Alloc Amt'!$E29</f>
        <v>0.12932771263143616</v>
      </c>
      <c r="I29" s="20">
        <f>'Alloc Amt'!I29/'Alloc Amt'!$E29</f>
        <v>7.7638067516210135E-2</v>
      </c>
      <c r="J29" s="20">
        <f>'Alloc Amt'!J29/'Alloc Amt'!$E29</f>
        <v>5.1846414612797154E-2</v>
      </c>
      <c r="K29" s="20">
        <f>'Alloc Amt'!K29/'Alloc Amt'!$E29</f>
        <v>1.2691993890902884E-4</v>
      </c>
      <c r="L29" s="20">
        <f>'Alloc Amt'!L29/'Alloc Amt'!$E29</f>
        <v>5.2860686519381255E-3</v>
      </c>
      <c r="M29" s="20">
        <f>'Alloc Amt'!M29/'Alloc Amt'!$E29</f>
        <v>2.446042994491213E-2</v>
      </c>
      <c r="N29" s="20">
        <f>'Alloc Amt'!N29/'Alloc Amt'!$E29</f>
        <v>2.0637435483102415E-2</v>
      </c>
      <c r="O29" s="20">
        <f>'Alloc Amt'!O29/'Alloc Amt'!$E29</f>
        <v>0</v>
      </c>
      <c r="P29" s="20">
        <f>'Alloc Amt'!P29/'Alloc Amt'!$E29</f>
        <v>8.7780983445147013E-3</v>
      </c>
      <c r="Q29" s="20">
        <f>'Alloc Amt'!Q29/'Alloc Amt'!$E29</f>
        <v>0</v>
      </c>
      <c r="R29" s="14"/>
      <c r="S29" s="14"/>
      <c r="T29" s="14"/>
      <c r="U29" s="14"/>
      <c r="V29" s="14"/>
      <c r="W29" s="14"/>
      <c r="X29" s="14"/>
    </row>
    <row r="30" spans="2:24">
      <c r="B30" s="12" t="str">
        <f>'Alloc Amt'!B30</f>
        <v>Residential Allocation Only</v>
      </c>
      <c r="C30" s="12" t="str">
        <f>'Alloc Amt'!C30</f>
        <v>RESID</v>
      </c>
      <c r="D30" s="12">
        <f>'Alloc Amt'!D30</f>
        <v>24</v>
      </c>
      <c r="E30" s="20">
        <f t="shared" si="0"/>
        <v>1</v>
      </c>
      <c r="F30" s="20">
        <f>'Alloc Amt'!F30/'Alloc Amt'!$E30</f>
        <v>1</v>
      </c>
      <c r="G30" s="20">
        <f>'Alloc Amt'!G30/'Alloc Amt'!$E30</f>
        <v>0</v>
      </c>
      <c r="H30" s="20">
        <f>'Alloc Amt'!H30/'Alloc Amt'!$E30</f>
        <v>0</v>
      </c>
      <c r="I30" s="20">
        <f>'Alloc Amt'!I30/'Alloc Amt'!$E30</f>
        <v>0</v>
      </c>
      <c r="J30" s="20">
        <f>'Alloc Amt'!J30/'Alloc Amt'!$E30</f>
        <v>0</v>
      </c>
      <c r="K30" s="20">
        <f>'Alloc Amt'!K30/'Alloc Amt'!$E30</f>
        <v>0</v>
      </c>
      <c r="L30" s="20">
        <f>'Alloc Amt'!L30/'Alloc Amt'!$E30</f>
        <v>0</v>
      </c>
      <c r="M30" s="20">
        <f>'Alloc Amt'!M30/'Alloc Amt'!$E30</f>
        <v>0</v>
      </c>
      <c r="N30" s="20">
        <f>'Alloc Amt'!N30/'Alloc Amt'!$E30</f>
        <v>0</v>
      </c>
      <c r="O30" s="20">
        <f>'Alloc Amt'!O30/'Alloc Amt'!$E30</f>
        <v>0</v>
      </c>
      <c r="P30" s="20">
        <f>'Alloc Amt'!P30/'Alloc Amt'!$E30</f>
        <v>0</v>
      </c>
      <c r="Q30" s="20">
        <f>'Alloc Amt'!Q30/'Alloc Amt'!$E30</f>
        <v>0</v>
      </c>
      <c r="R30" s="14"/>
      <c r="S30" s="14"/>
      <c r="T30" s="14"/>
      <c r="U30" s="14"/>
      <c r="V30" s="14"/>
      <c r="W30" s="14"/>
      <c r="X30" s="14"/>
    </row>
    <row r="31" spans="2:24">
      <c r="B31" s="12" t="str">
        <f>'Alloc Amt'!B31</f>
        <v>Allocate Underground Transformers</v>
      </c>
      <c r="C31" s="12" t="str">
        <f>'Alloc Amt'!C31</f>
        <v>UG_TFMRC</v>
      </c>
      <c r="D31" s="12">
        <f>'Alloc Amt'!D31</f>
        <v>25</v>
      </c>
      <c r="E31" s="20">
        <f t="shared" si="0"/>
        <v>1</v>
      </c>
      <c r="F31" s="20">
        <f>'Alloc Amt'!F31/'Alloc Amt'!$E31</f>
        <v>0.7355320996358401</v>
      </c>
      <c r="G31" s="20">
        <f>'Alloc Amt'!G31/'Alloc Amt'!$E31</f>
        <v>0.14493820090527729</v>
      </c>
      <c r="H31" s="20">
        <f>'Alloc Amt'!H31/'Alloc Amt'!$E31</f>
        <v>8.7743433698652465E-2</v>
      </c>
      <c r="I31" s="20">
        <f>'Alloc Amt'!I31/'Alloc Amt'!$E31</f>
        <v>2.9422589225516247E-2</v>
      </c>
      <c r="J31" s="20">
        <f>'Alloc Amt'!J31/'Alloc Amt'!$E31</f>
        <v>0</v>
      </c>
      <c r="K31" s="20">
        <f>'Alloc Amt'!K31/'Alloc Amt'!$E31</f>
        <v>0</v>
      </c>
      <c r="L31" s="20">
        <f>'Alloc Amt'!L31/'Alloc Amt'!$E31</f>
        <v>0</v>
      </c>
      <c r="M31" s="20">
        <f>'Alloc Amt'!M31/'Alloc Amt'!$E31</f>
        <v>0</v>
      </c>
      <c r="N31" s="20">
        <f>'Alloc Amt'!N31/'Alloc Amt'!$E31</f>
        <v>0</v>
      </c>
      <c r="O31" s="20">
        <f>'Alloc Amt'!O31/'Alloc Amt'!$E31</f>
        <v>0</v>
      </c>
      <c r="P31" s="20">
        <f>'Alloc Amt'!P31/'Alloc Amt'!$E31</f>
        <v>2.3045907603834585E-3</v>
      </c>
      <c r="Q31" s="20">
        <f>'Alloc Amt'!Q31/'Alloc Amt'!$E31</f>
        <v>5.9085774330539027E-5</v>
      </c>
      <c r="R31" s="14"/>
      <c r="S31" s="14"/>
      <c r="T31" s="14"/>
      <c r="U31" s="14"/>
      <c r="V31" s="14"/>
      <c r="W31" s="14"/>
      <c r="X31" s="14"/>
    </row>
    <row r="32" spans="2:24">
      <c r="B32" s="12" t="str">
        <f>'Alloc Amt'!B32</f>
        <v>Top 75 CP Hours (not used)</v>
      </c>
      <c r="C32" s="12" t="str">
        <f>'Alloc Amt'!C32</f>
        <v>DEM_1</v>
      </c>
      <c r="D32" s="12">
        <f>'Alloc Amt'!D32</f>
        <v>26</v>
      </c>
      <c r="E32" s="20">
        <f t="shared" si="0"/>
        <v>0.99999999999999989</v>
      </c>
      <c r="F32" s="20">
        <f>'Alloc Amt'!F32/'Alloc Amt'!$E32</f>
        <v>0.59054453470709478</v>
      </c>
      <c r="G32" s="20">
        <f>'Alloc Amt'!G32/'Alloc Amt'!$E32</f>
        <v>0.1090236794512251</v>
      </c>
      <c r="H32" s="20">
        <f>'Alloc Amt'!H32/'Alloc Amt'!$E32</f>
        <v>9.8308250016838405E-2</v>
      </c>
      <c r="I32" s="20">
        <f>'Alloc Amt'!I32/'Alloc Amt'!$E32</f>
        <v>5.7462005350809392E-2</v>
      </c>
      <c r="J32" s="20">
        <f>'Alloc Amt'!J32/'Alloc Amt'!$E32</f>
        <v>3.8578806163441691E-2</v>
      </c>
      <c r="K32" s="20">
        <f>'Alloc Amt'!K32/'Alloc Amt'!$E32</f>
        <v>1.0295037634579526E-6</v>
      </c>
      <c r="L32" s="20">
        <f>'Alloc Amt'!L32/'Alloc Amt'!$E32</f>
        <v>6.4963881994430667E-3</v>
      </c>
      <c r="M32" s="20">
        <f>'Alloc Amt'!M32/'Alloc Amt'!$E32</f>
        <v>2.0983961523717759E-2</v>
      </c>
      <c r="N32" s="20">
        <f>'Alloc Amt'!N32/'Alloc Amt'!$E32</f>
        <v>1.7208056543194291E-2</v>
      </c>
      <c r="O32" s="20">
        <f>'Alloc Amt'!O32/'Alloc Amt'!$E32</f>
        <v>5.7862678020930085E-2</v>
      </c>
      <c r="P32" s="20">
        <f>'Alloc Amt'!P32/'Alloc Amt'!$E32</f>
        <v>3.1781838349294877E-3</v>
      </c>
      <c r="Q32" s="20">
        <f>'Alloc Amt'!Q32/'Alloc Amt'!$E32</f>
        <v>3.5242668461242012E-4</v>
      </c>
      <c r="R32" s="14"/>
      <c r="S32" s="14"/>
      <c r="T32" s="14"/>
      <c r="U32" s="14"/>
      <c r="V32" s="14"/>
      <c r="W32" s="14"/>
      <c r="X32" s="14"/>
    </row>
    <row r="33" spans="2:24">
      <c r="B33" s="12" t="str">
        <f>'Alloc Amt'!B33</f>
        <v>Top 75 CP Hours Excl. Interruptible (not used)</v>
      </c>
      <c r="C33" s="12" t="str">
        <f>'Alloc Amt'!C33</f>
        <v>DEM_1A</v>
      </c>
      <c r="D33" s="12">
        <f>'Alloc Amt'!D33</f>
        <v>27</v>
      </c>
      <c r="E33" s="20">
        <f t="shared" si="0"/>
        <v>1</v>
      </c>
      <c r="F33" s="20">
        <f>'Alloc Amt'!F33/'Alloc Amt'!$E33</f>
        <v>0.59512615902592947</v>
      </c>
      <c r="G33" s="20">
        <f>'Alloc Amt'!G33/'Alloc Amt'!$E33</f>
        <v>0.10986951835370572</v>
      </c>
      <c r="H33" s="20">
        <f>'Alloc Amt'!H33/'Alloc Amt'!$E33</f>
        <v>9.9070955354959314E-2</v>
      </c>
      <c r="I33" s="20">
        <f>'Alloc Amt'!I33/'Alloc Amt'!$E33</f>
        <v>5.7907813085284247E-2</v>
      </c>
      <c r="J33" s="20">
        <f>'Alloc Amt'!J33/'Alloc Amt'!$E33</f>
        <v>3.8878112288758225E-2</v>
      </c>
      <c r="K33" s="20">
        <f>'Alloc Amt'!K33/'Alloc Amt'!$E33</f>
        <v>1.0374909671348612E-6</v>
      </c>
      <c r="L33" s="20">
        <f>'Alloc Amt'!L33/'Alloc Amt'!$E33</f>
        <v>0</v>
      </c>
      <c r="M33" s="20">
        <f>'Alloc Amt'!M33/'Alloc Amt'!$E33</f>
        <v>2.1146761486755674E-2</v>
      </c>
      <c r="N33" s="20">
        <f>'Alloc Amt'!N33/'Alloc Amt'!$E33</f>
        <v>1.6130046546646987E-2</v>
      </c>
      <c r="O33" s="20">
        <f>'Alloc Amt'!O33/'Alloc Amt'!$E33</f>
        <v>5.8311594295983059E-2</v>
      </c>
      <c r="P33" s="20">
        <f>'Alloc Amt'!P33/'Alloc Amt'!$E33</f>
        <v>3.2028411528658269E-3</v>
      </c>
      <c r="Q33" s="20">
        <f>'Alloc Amt'!Q33/'Alloc Amt'!$E33</f>
        <v>3.551609181442357E-4</v>
      </c>
      <c r="R33" s="14"/>
      <c r="S33" s="14"/>
      <c r="T33" s="14"/>
      <c r="U33" s="14"/>
      <c r="V33" s="14"/>
      <c r="W33" s="14"/>
      <c r="X33" s="14"/>
    </row>
    <row r="34" spans="2:24">
      <c r="B34" s="12" t="str">
        <f>'Alloc Amt'!B34</f>
        <v>Top 75 CP No Interruptibles or Transportation (not used)</v>
      </c>
      <c r="C34" s="12" t="str">
        <f>'Alloc Amt'!C34</f>
        <v>DEM_1B</v>
      </c>
      <c r="D34" s="12">
        <f>'Alloc Amt'!D34</f>
        <v>28</v>
      </c>
      <c r="E34" s="20">
        <f t="shared" si="0"/>
        <v>0.99999999999999978</v>
      </c>
      <c r="F34" s="20">
        <f>'Alloc Amt'!F34/'Alloc Amt'!$E34</f>
        <v>0.6319777916146333</v>
      </c>
      <c r="G34" s="20">
        <f>'Alloc Amt'!G34/'Alloc Amt'!$E34</f>
        <v>0.11667290123590936</v>
      </c>
      <c r="H34" s="20">
        <f>'Alloc Amt'!H34/'Alloc Amt'!$E34</f>
        <v>0.10520566543547147</v>
      </c>
      <c r="I34" s="20">
        <f>'Alloc Amt'!I34/'Alloc Amt'!$E34</f>
        <v>6.1493603122353101E-2</v>
      </c>
      <c r="J34" s="20">
        <f>'Alloc Amt'!J34/'Alloc Amt'!$E34</f>
        <v>4.1285537820434891E-2</v>
      </c>
      <c r="K34" s="20">
        <f>'Alloc Amt'!K34/'Alloc Amt'!$E34</f>
        <v>1.1017348847565149E-6</v>
      </c>
      <c r="L34" s="20">
        <f>'Alloc Amt'!L34/'Alloc Amt'!$E34</f>
        <v>0</v>
      </c>
      <c r="M34" s="20">
        <f>'Alloc Amt'!M34/'Alloc Amt'!$E34</f>
        <v>2.2456219444420274E-2</v>
      </c>
      <c r="N34" s="20">
        <f>'Alloc Amt'!N34/'Alloc Amt'!$E34</f>
        <v>1.7128857538166228E-2</v>
      </c>
      <c r="O34" s="20">
        <f>'Alloc Amt'!O34/'Alloc Amt'!$E34</f>
        <v>0</v>
      </c>
      <c r="P34" s="20">
        <f>'Alloc Amt'!P34/'Alloc Amt'!$E34</f>
        <v>3.4011687236091079E-3</v>
      </c>
      <c r="Q34" s="20">
        <f>'Alloc Amt'!Q34/'Alloc Amt'!$E34</f>
        <v>3.7715333011742181E-4</v>
      </c>
      <c r="R34" s="14"/>
      <c r="S34" s="14"/>
      <c r="T34" s="14"/>
      <c r="U34" s="14"/>
      <c r="V34" s="14"/>
      <c r="W34" s="14"/>
      <c r="X34" s="14"/>
    </row>
    <row r="35" spans="2:24">
      <c r="B35" s="12" t="str">
        <f>'Alloc Amt'!B35</f>
        <v>4 CP Winter Peak - No Interruptibles</v>
      </c>
      <c r="C35" s="12" t="str">
        <f>'Alloc Amt'!C35</f>
        <v>DEM_2A</v>
      </c>
      <c r="D35" s="12">
        <f>'Alloc Amt'!D35</f>
        <v>29</v>
      </c>
      <c r="E35" s="20">
        <f t="shared" si="0"/>
        <v>1</v>
      </c>
      <c r="F35" s="20">
        <f>'Alloc Amt'!F35/'Alloc Amt'!$E35</f>
        <v>0.57390862226922457</v>
      </c>
      <c r="G35" s="20">
        <f>'Alloc Amt'!G35/'Alloc Amt'!$E35</f>
        <v>0.11560496541001039</v>
      </c>
      <c r="H35" s="20">
        <f>'Alloc Amt'!H35/'Alloc Amt'!$E35</f>
        <v>0.10778710238283166</v>
      </c>
      <c r="I35" s="20">
        <f>'Alloc Amt'!I35/'Alloc Amt'!$E35</f>
        <v>6.1215091961067197E-2</v>
      </c>
      <c r="J35" s="20">
        <f>'Alloc Amt'!J35/'Alloc Amt'!$E35</f>
        <v>4.1950901922881367E-2</v>
      </c>
      <c r="K35" s="20">
        <f>'Alloc Amt'!K35/'Alloc Amt'!$E35</f>
        <v>9.658378403436802E-7</v>
      </c>
      <c r="L35" s="20">
        <f>'Alloc Amt'!L35/'Alloc Amt'!$E35</f>
        <v>0</v>
      </c>
      <c r="M35" s="20">
        <f>'Alloc Amt'!M35/'Alloc Amt'!$E35</f>
        <v>2.1694943588694365E-2</v>
      </c>
      <c r="N35" s="20">
        <f>'Alloc Amt'!N35/'Alloc Amt'!$E35</f>
        <v>1.6052810859452493E-2</v>
      </c>
      <c r="O35" s="20">
        <f>'Alloc Amt'!O35/'Alloc Amt'!$E35</f>
        <v>5.8127930134670672E-2</v>
      </c>
      <c r="P35" s="20">
        <f>'Alloc Amt'!P35/'Alloc Amt'!$E35</f>
        <v>3.2909557007779469E-3</v>
      </c>
      <c r="Q35" s="20">
        <f>'Alloc Amt'!Q35/'Alloc Amt'!$E35</f>
        <v>3.6570993254894153E-4</v>
      </c>
      <c r="R35" s="14"/>
      <c r="S35" s="14"/>
      <c r="T35" s="14"/>
      <c r="U35" s="14"/>
      <c r="V35" s="14"/>
      <c r="W35" s="14"/>
      <c r="X35" s="14"/>
    </row>
    <row r="36" spans="2:24">
      <c r="B36" s="12" t="str">
        <f>'Alloc Amt'!B36</f>
        <v>4 CP Winter Peak - No Interruptibles or Transportation</v>
      </c>
      <c r="C36" s="12" t="str">
        <f>'Alloc Amt'!C36</f>
        <v>DEM_2B</v>
      </c>
      <c r="D36" s="12">
        <f>'Alloc Amt'!D36</f>
        <v>30</v>
      </c>
      <c r="E36" s="20">
        <f t="shared" si="0"/>
        <v>0.99999999999999978</v>
      </c>
      <c r="F36" s="20">
        <f>'Alloc Amt'!F36/'Alloc Amt'!$E36</f>
        <v>0.60932757285316164</v>
      </c>
      <c r="G36" s="20">
        <f>'Alloc Amt'!G36/'Alloc Amt'!$E36</f>
        <v>0.1227395621005513</v>
      </c>
      <c r="H36" s="20">
        <f>'Alloc Amt'!H36/'Alloc Amt'!$E36</f>
        <v>0.11443921720520205</v>
      </c>
      <c r="I36" s="20">
        <f>'Alloc Amt'!I36/'Alloc Amt'!$E36</f>
        <v>6.499300055666779E-2</v>
      </c>
      <c r="J36" s="20">
        <f>'Alloc Amt'!J36/'Alloc Amt'!$E36</f>
        <v>4.4539914989601068E-2</v>
      </c>
      <c r="K36" s="20">
        <f>'Alloc Amt'!K36/'Alloc Amt'!$E36</f>
        <v>1.0254448255183715E-6</v>
      </c>
      <c r="L36" s="20">
        <f>'Alloc Amt'!L36/'Alloc Amt'!$E36</f>
        <v>0</v>
      </c>
      <c r="M36" s="20">
        <f>'Alloc Amt'!M36/'Alloc Amt'!$E36</f>
        <v>2.3033853835156562E-2</v>
      </c>
      <c r="N36" s="20">
        <f>'Alloc Amt'!N36/'Alloc Amt'!$E36</f>
        <v>1.7043515115325324E-2</v>
      </c>
      <c r="O36" s="20">
        <f>'Alloc Amt'!O36/'Alloc Amt'!$E36</f>
        <v>0</v>
      </c>
      <c r="P36" s="20">
        <f>'Alloc Amt'!P36/'Alloc Amt'!$E36</f>
        <v>3.4940580637968103E-3</v>
      </c>
      <c r="Q36" s="20">
        <f>'Alloc Amt'!Q36/'Alloc Amt'!$E36</f>
        <v>3.8827983571190452E-4</v>
      </c>
      <c r="R36" s="14"/>
      <c r="S36" s="14"/>
      <c r="T36" s="14"/>
      <c r="U36" s="14"/>
      <c r="V36" s="14"/>
      <c r="W36" s="14"/>
      <c r="X36" s="14"/>
    </row>
    <row r="37" spans="2:24">
      <c r="B37" s="12" t="str">
        <f>'Alloc Amt'!B37</f>
        <v>Direct Assign Substation Ease - Accum Depr</v>
      </c>
      <c r="C37" s="12" t="str">
        <f>'Alloc Amt'!C37</f>
        <v>DIR108.360</v>
      </c>
      <c r="D37" s="12">
        <f>'Alloc Amt'!D37</f>
        <v>31</v>
      </c>
      <c r="E37" s="20">
        <f t="shared" si="0"/>
        <v>1</v>
      </c>
      <c r="F37" s="20">
        <f>'Alloc Amt'!F37/'Alloc Amt'!$E37</f>
        <v>0</v>
      </c>
      <c r="G37" s="20">
        <f>'Alloc Amt'!G37/'Alloc Amt'!$E37</f>
        <v>0</v>
      </c>
      <c r="H37" s="20">
        <f>'Alloc Amt'!H37/'Alloc Amt'!$E37</f>
        <v>0</v>
      </c>
      <c r="I37" s="20">
        <f>'Alloc Amt'!I37/'Alloc Amt'!$E37</f>
        <v>0</v>
      </c>
      <c r="J37" s="20">
        <f>'Alloc Amt'!J37/'Alloc Amt'!$E37</f>
        <v>0</v>
      </c>
      <c r="K37" s="20">
        <f>'Alloc Amt'!K37/'Alloc Amt'!$E37</f>
        <v>0</v>
      </c>
      <c r="L37" s="20">
        <f>'Alloc Amt'!L37/'Alloc Amt'!$E37</f>
        <v>0</v>
      </c>
      <c r="M37" s="20">
        <f>'Alloc Amt'!M37/'Alloc Amt'!$E37</f>
        <v>0</v>
      </c>
      <c r="N37" s="20">
        <f>'Alloc Amt'!N37/'Alloc Amt'!$E37</f>
        <v>1</v>
      </c>
      <c r="O37" s="20">
        <f>'Alloc Amt'!O37/'Alloc Amt'!$E37</f>
        <v>0</v>
      </c>
      <c r="P37" s="20">
        <f>'Alloc Amt'!P37/'Alloc Amt'!$E37</f>
        <v>0</v>
      </c>
      <c r="Q37" s="20">
        <f>'Alloc Amt'!Q37/'Alloc Amt'!$E37</f>
        <v>0</v>
      </c>
      <c r="R37" s="14"/>
      <c r="S37" s="14"/>
      <c r="T37" s="14"/>
      <c r="U37" s="14"/>
      <c r="V37" s="14"/>
      <c r="W37" s="14"/>
      <c r="X37" s="14"/>
    </row>
    <row r="38" spans="2:24">
      <c r="B38" s="12" t="str">
        <f>'Alloc Amt'!B38</f>
        <v>Direct Assign Substation Structures - Accum Depr</v>
      </c>
      <c r="C38" s="12" t="str">
        <f>'Alloc Amt'!C38</f>
        <v>DIR108.361</v>
      </c>
      <c r="D38" s="12">
        <f>'Alloc Amt'!D38</f>
        <v>32</v>
      </c>
      <c r="E38" s="20">
        <f t="shared" si="0"/>
        <v>1</v>
      </c>
      <c r="F38" s="20">
        <f>'Alloc Amt'!F38/'Alloc Amt'!$E38</f>
        <v>0</v>
      </c>
      <c r="G38" s="20">
        <f>'Alloc Amt'!G38/'Alloc Amt'!$E38</f>
        <v>0</v>
      </c>
      <c r="H38" s="20">
        <f>'Alloc Amt'!H38/'Alloc Amt'!$E38</f>
        <v>0</v>
      </c>
      <c r="I38" s="20">
        <f>'Alloc Amt'!I38/'Alloc Amt'!$E38</f>
        <v>0</v>
      </c>
      <c r="J38" s="20">
        <f>'Alloc Amt'!J38/'Alloc Amt'!$E38</f>
        <v>4.3474422709207122E-2</v>
      </c>
      <c r="K38" s="20">
        <f>'Alloc Amt'!K38/'Alloc Amt'!$E38</f>
        <v>0</v>
      </c>
      <c r="L38" s="20">
        <f>'Alloc Amt'!L38/'Alloc Amt'!$E38</f>
        <v>0</v>
      </c>
      <c r="M38" s="20">
        <f>'Alloc Amt'!M38/'Alloc Amt'!$E38</f>
        <v>0.33564980265410982</v>
      </c>
      <c r="N38" s="20">
        <f>'Alloc Amt'!N38/'Alloc Amt'!$E38</f>
        <v>0.23197097979112802</v>
      </c>
      <c r="O38" s="20">
        <f>'Alloc Amt'!O38/'Alloc Amt'!$E38</f>
        <v>0.38890479484555501</v>
      </c>
      <c r="P38" s="20">
        <f>'Alloc Amt'!P38/'Alloc Amt'!$E38</f>
        <v>0</v>
      </c>
      <c r="Q38" s="20">
        <f>'Alloc Amt'!Q38/'Alloc Amt'!$E38</f>
        <v>0</v>
      </c>
      <c r="R38" s="14"/>
      <c r="S38" s="14"/>
      <c r="T38" s="14"/>
      <c r="U38" s="14"/>
      <c r="V38" s="14"/>
      <c r="W38" s="14"/>
      <c r="X38" s="14"/>
    </row>
    <row r="39" spans="2:24">
      <c r="B39" s="12" t="str">
        <f>'Alloc Amt'!B39</f>
        <v>Direct Assign Substation Equipment - Accum Depr</v>
      </c>
      <c r="C39" s="12" t="str">
        <f>'Alloc Amt'!C39</f>
        <v>DIR108.362</v>
      </c>
      <c r="D39" s="12">
        <f>'Alloc Amt'!D39</f>
        <v>33</v>
      </c>
      <c r="E39" s="20">
        <f t="shared" si="0"/>
        <v>1</v>
      </c>
      <c r="F39" s="20">
        <f>'Alloc Amt'!F39/'Alloc Amt'!$E39</f>
        <v>0</v>
      </c>
      <c r="G39" s="20">
        <f>'Alloc Amt'!G39/'Alloc Amt'!$E39</f>
        <v>0</v>
      </c>
      <c r="H39" s="20">
        <f>'Alloc Amt'!H39/'Alloc Amt'!$E39</f>
        <v>0</v>
      </c>
      <c r="I39" s="20">
        <f>'Alloc Amt'!I39/'Alloc Amt'!$E39</f>
        <v>0</v>
      </c>
      <c r="J39" s="20">
        <f>'Alloc Amt'!J39/'Alloc Amt'!$E39</f>
        <v>5.55545207793086E-2</v>
      </c>
      <c r="K39" s="20">
        <f>'Alloc Amt'!K39/'Alloc Amt'!$E39</f>
        <v>0</v>
      </c>
      <c r="L39" s="20">
        <f>'Alloc Amt'!L39/'Alloc Amt'!$E39</f>
        <v>0</v>
      </c>
      <c r="M39" s="20">
        <f>'Alloc Amt'!M39/'Alloc Amt'!$E39</f>
        <v>0.31583983972004964</v>
      </c>
      <c r="N39" s="20">
        <f>'Alloc Amt'!N39/'Alloc Amt'!$E39</f>
        <v>0.33745782326325829</v>
      </c>
      <c r="O39" s="20">
        <f>'Alloc Amt'!O39/'Alloc Amt'!$E39</f>
        <v>0.29114781623738345</v>
      </c>
      <c r="P39" s="20">
        <f>'Alloc Amt'!P39/'Alloc Amt'!$E39</f>
        <v>0</v>
      </c>
      <c r="Q39" s="20">
        <f>'Alloc Amt'!Q39/'Alloc Amt'!$E39</f>
        <v>0</v>
      </c>
      <c r="R39" s="14"/>
      <c r="S39" s="14"/>
      <c r="T39" s="14"/>
      <c r="U39" s="14"/>
      <c r="V39" s="14"/>
      <c r="W39" s="14"/>
      <c r="X39" s="14"/>
    </row>
    <row r="40" spans="2:24">
      <c r="B40" s="12" t="str">
        <f>'Alloc Amt'!B40</f>
        <v>Direct Assign OH Dist Lines - Accum Depr</v>
      </c>
      <c r="C40" s="12" t="str">
        <f>'Alloc Amt'!C40</f>
        <v>DIR108.364</v>
      </c>
      <c r="D40" s="12">
        <f>'Alloc Amt'!D40</f>
        <v>34</v>
      </c>
      <c r="E40" s="20">
        <f t="shared" si="0"/>
        <v>1</v>
      </c>
      <c r="F40" s="20">
        <f>'Alloc Amt'!F40/'Alloc Amt'!$E40</f>
        <v>0</v>
      </c>
      <c r="G40" s="20">
        <f>'Alloc Amt'!G40/'Alloc Amt'!$E40</f>
        <v>0</v>
      </c>
      <c r="H40" s="20">
        <f>'Alloc Amt'!H40/'Alloc Amt'!$E40</f>
        <v>0</v>
      </c>
      <c r="I40" s="20">
        <f>'Alloc Amt'!I40/'Alloc Amt'!$E40</f>
        <v>0</v>
      </c>
      <c r="J40" s="20">
        <f>'Alloc Amt'!J40/'Alloc Amt'!$E40</f>
        <v>0</v>
      </c>
      <c r="K40" s="20">
        <f>'Alloc Amt'!K40/'Alloc Amt'!$E40</f>
        <v>0</v>
      </c>
      <c r="L40" s="20">
        <f>'Alloc Amt'!L40/'Alloc Amt'!$E40</f>
        <v>0</v>
      </c>
      <c r="M40" s="20">
        <f>'Alloc Amt'!M40/'Alloc Amt'!$E40</f>
        <v>1</v>
      </c>
      <c r="N40" s="20">
        <f>'Alloc Amt'!N40/'Alloc Amt'!$E40</f>
        <v>0</v>
      </c>
      <c r="O40" s="20">
        <f>'Alloc Amt'!O40/'Alloc Amt'!$E40</f>
        <v>0</v>
      </c>
      <c r="P40" s="20">
        <f>'Alloc Amt'!P40/'Alloc Amt'!$E40</f>
        <v>0</v>
      </c>
      <c r="Q40" s="20">
        <f>'Alloc Amt'!Q40/'Alloc Amt'!$E40</f>
        <v>0</v>
      </c>
      <c r="R40" s="14"/>
      <c r="S40" s="14"/>
      <c r="T40" s="14"/>
      <c r="U40" s="14"/>
      <c r="V40" s="14"/>
      <c r="W40" s="14"/>
      <c r="X40" s="14"/>
    </row>
    <row r="41" spans="2:24">
      <c r="B41" s="12" t="str">
        <f>'Alloc Amt'!B41</f>
        <v>Direct Assign UG Dist Lines</v>
      </c>
      <c r="C41" s="12" t="str">
        <f>'Alloc Amt'!C41</f>
        <v>DIR108.366</v>
      </c>
      <c r="D41" s="12">
        <f>'Alloc Amt'!D41</f>
        <v>35</v>
      </c>
      <c r="E41" s="20">
        <f t="shared" si="0"/>
        <v>0.99999999999999989</v>
      </c>
      <c r="F41" s="20">
        <f>'Alloc Amt'!F41/'Alloc Amt'!$E41</f>
        <v>0</v>
      </c>
      <c r="G41" s="20">
        <f>'Alloc Amt'!G41/'Alloc Amt'!$E41</f>
        <v>0</v>
      </c>
      <c r="H41" s="20">
        <f>'Alloc Amt'!H41/'Alloc Amt'!$E41</f>
        <v>0</v>
      </c>
      <c r="I41" s="20">
        <f>'Alloc Amt'!I41/'Alloc Amt'!$E41</f>
        <v>0</v>
      </c>
      <c r="J41" s="20">
        <f>'Alloc Amt'!J41/'Alloc Amt'!$E41</f>
        <v>0</v>
      </c>
      <c r="K41" s="20">
        <f>'Alloc Amt'!K41/'Alloc Amt'!$E41</f>
        <v>0</v>
      </c>
      <c r="L41" s="20">
        <f>'Alloc Amt'!L41/'Alloc Amt'!$E41</f>
        <v>0</v>
      </c>
      <c r="M41" s="20">
        <f>'Alloc Amt'!M41/'Alloc Amt'!$E41</f>
        <v>0.91285521070130171</v>
      </c>
      <c r="N41" s="20">
        <f>'Alloc Amt'!N41/'Alloc Amt'!$E41</f>
        <v>8.7144789298698205E-2</v>
      </c>
      <c r="O41" s="20">
        <f>'Alloc Amt'!O41/'Alloc Amt'!$E41</f>
        <v>0</v>
      </c>
      <c r="P41" s="20">
        <f>'Alloc Amt'!P41/'Alloc Amt'!$E41</f>
        <v>0</v>
      </c>
      <c r="Q41" s="20">
        <f>'Alloc Amt'!Q41/'Alloc Amt'!$E41</f>
        <v>0</v>
      </c>
      <c r="R41" s="14"/>
      <c r="S41" s="14"/>
      <c r="T41" s="14"/>
      <c r="U41" s="14"/>
      <c r="V41" s="14"/>
      <c r="W41" s="14"/>
      <c r="X41" s="14"/>
    </row>
    <row r="42" spans="2:24">
      <c r="B42" s="12" t="str">
        <f>'Alloc Amt'!B42</f>
        <v>Direct Assign Substation Land</v>
      </c>
      <c r="C42" s="12" t="str">
        <f>'Alloc Amt'!C42</f>
        <v>DIR360.01</v>
      </c>
      <c r="D42" s="12">
        <f>'Alloc Amt'!D42</f>
        <v>36</v>
      </c>
      <c r="E42" s="20">
        <f t="shared" si="0"/>
        <v>1</v>
      </c>
      <c r="F42" s="20">
        <f>'Alloc Amt'!F42/'Alloc Amt'!$E42</f>
        <v>0</v>
      </c>
      <c r="G42" s="20">
        <f>'Alloc Amt'!G42/'Alloc Amt'!$E42</f>
        <v>0</v>
      </c>
      <c r="H42" s="20">
        <f>'Alloc Amt'!H42/'Alloc Amt'!$E42</f>
        <v>0</v>
      </c>
      <c r="I42" s="20">
        <f>'Alloc Amt'!I42/'Alloc Amt'!$E42</f>
        <v>0</v>
      </c>
      <c r="J42" s="20">
        <f>'Alloc Amt'!J42/'Alloc Amt'!$E42</f>
        <v>0</v>
      </c>
      <c r="K42" s="20">
        <f>'Alloc Amt'!K42/'Alloc Amt'!$E42</f>
        <v>0</v>
      </c>
      <c r="L42" s="20">
        <f>'Alloc Amt'!L42/'Alloc Amt'!$E42</f>
        <v>0</v>
      </c>
      <c r="M42" s="20">
        <f>'Alloc Amt'!M42/'Alloc Amt'!$E42</f>
        <v>0.86109010773689709</v>
      </c>
      <c r="N42" s="20">
        <f>'Alloc Amt'!N42/'Alloc Amt'!$E42</f>
        <v>0.13890989226310285</v>
      </c>
      <c r="O42" s="20">
        <f>'Alloc Amt'!O42/'Alloc Amt'!$E42</f>
        <v>0</v>
      </c>
      <c r="P42" s="20">
        <f>'Alloc Amt'!P42/'Alloc Amt'!$E42</f>
        <v>0</v>
      </c>
      <c r="Q42" s="20">
        <f>'Alloc Amt'!Q42/'Alloc Amt'!$E42</f>
        <v>0</v>
      </c>
      <c r="R42" s="14"/>
      <c r="S42" s="14"/>
      <c r="T42" s="14"/>
      <c r="U42" s="14"/>
      <c r="V42" s="14"/>
      <c r="W42" s="14"/>
      <c r="X42" s="14"/>
    </row>
    <row r="43" spans="2:24">
      <c r="B43" s="12" t="str">
        <f>'Alloc Amt'!B43</f>
        <v>Direct Assign Substation Structures</v>
      </c>
      <c r="C43" s="12" t="str">
        <f>'Alloc Amt'!C43</f>
        <v>DIR361.01</v>
      </c>
      <c r="D43" s="12">
        <f>'Alloc Amt'!D43</f>
        <v>37</v>
      </c>
      <c r="E43" s="20">
        <f t="shared" si="0"/>
        <v>1</v>
      </c>
      <c r="F43" s="20">
        <f>'Alloc Amt'!F43/'Alloc Amt'!$E43</f>
        <v>0</v>
      </c>
      <c r="G43" s="20">
        <f>'Alloc Amt'!G43/'Alloc Amt'!$E43</f>
        <v>0</v>
      </c>
      <c r="H43" s="20">
        <f>'Alloc Amt'!H43/'Alloc Amt'!$E43</f>
        <v>0</v>
      </c>
      <c r="I43" s="20">
        <f>'Alloc Amt'!I43/'Alloc Amt'!$E43</f>
        <v>0</v>
      </c>
      <c r="J43" s="20">
        <f>'Alloc Amt'!J43/'Alloc Amt'!$E43</f>
        <v>0</v>
      </c>
      <c r="K43" s="20">
        <f>'Alloc Amt'!K43/'Alloc Amt'!$E43</f>
        <v>0</v>
      </c>
      <c r="L43" s="20">
        <f>'Alloc Amt'!L43/'Alloc Amt'!$E43</f>
        <v>0</v>
      </c>
      <c r="M43" s="20">
        <f>'Alloc Amt'!M43/'Alloc Amt'!$E43</f>
        <v>0.50633317118826138</v>
      </c>
      <c r="N43" s="20">
        <f>'Alloc Amt'!N43/'Alloc Amt'!$E43</f>
        <v>0.22590470937329563</v>
      </c>
      <c r="O43" s="20">
        <f>'Alloc Amt'!O43/'Alloc Amt'!$E43</f>
        <v>0.26776211943844291</v>
      </c>
      <c r="P43" s="20">
        <f>'Alloc Amt'!P43/'Alloc Amt'!$E43</f>
        <v>0</v>
      </c>
      <c r="Q43" s="20">
        <f>'Alloc Amt'!Q43/'Alloc Amt'!$E43</f>
        <v>0</v>
      </c>
      <c r="R43" s="14"/>
      <c r="S43" s="14"/>
      <c r="T43" s="14"/>
      <c r="U43" s="14"/>
      <c r="V43" s="14"/>
      <c r="W43" s="14"/>
      <c r="X43" s="14"/>
    </row>
    <row r="44" spans="2:24">
      <c r="B44" s="12" t="str">
        <f>'Alloc Amt'!B44</f>
        <v>Direct Assign Substation Equipment</v>
      </c>
      <c r="C44" s="12" t="str">
        <f>'Alloc Amt'!C44</f>
        <v>DIR362.01</v>
      </c>
      <c r="D44" s="12">
        <f>'Alloc Amt'!D44</f>
        <v>38</v>
      </c>
      <c r="E44" s="20">
        <f t="shared" si="0"/>
        <v>0.99999999999999989</v>
      </c>
      <c r="F44" s="20">
        <f>'Alloc Amt'!F44/'Alloc Amt'!$E44</f>
        <v>0</v>
      </c>
      <c r="G44" s="20">
        <f>'Alloc Amt'!G44/'Alloc Amt'!$E44</f>
        <v>0</v>
      </c>
      <c r="H44" s="20">
        <f>'Alloc Amt'!H44/'Alloc Amt'!$E44</f>
        <v>0</v>
      </c>
      <c r="I44" s="20">
        <f>'Alloc Amt'!I44/'Alloc Amt'!$E44</f>
        <v>0</v>
      </c>
      <c r="J44" s="20">
        <f>'Alloc Amt'!J44/'Alloc Amt'!$E44</f>
        <v>2.1140905001406689E-2</v>
      </c>
      <c r="K44" s="20">
        <f>'Alloc Amt'!K44/'Alloc Amt'!$E44</f>
        <v>0</v>
      </c>
      <c r="L44" s="20">
        <f>'Alloc Amt'!L44/'Alloc Amt'!$E44</f>
        <v>0</v>
      </c>
      <c r="M44" s="20">
        <f>'Alloc Amt'!M44/'Alloc Amt'!$E44</f>
        <v>0.40210924273460275</v>
      </c>
      <c r="N44" s="20">
        <f>'Alloc Amt'!N44/'Alloc Amt'!$E44</f>
        <v>0.39425075027318779</v>
      </c>
      <c r="O44" s="20">
        <f>'Alloc Amt'!O44/'Alloc Amt'!$E44</f>
        <v>0.18249910199080269</v>
      </c>
      <c r="P44" s="20">
        <f>'Alloc Amt'!P44/'Alloc Amt'!$E44</f>
        <v>0</v>
      </c>
      <c r="Q44" s="20">
        <f>'Alloc Amt'!Q44/'Alloc Amt'!$E44</f>
        <v>0</v>
      </c>
      <c r="R44" s="14"/>
      <c r="S44" s="14"/>
      <c r="T44" s="14"/>
      <c r="U44" s="14"/>
      <c r="V44" s="14"/>
      <c r="W44" s="14"/>
      <c r="X44" s="14"/>
    </row>
    <row r="45" spans="2:24">
      <c r="B45" s="12" t="str">
        <f>'Alloc Amt'!B45</f>
        <v>Direct Assign OH Dist Lines</v>
      </c>
      <c r="C45" s="12" t="str">
        <f>'Alloc Amt'!C45</f>
        <v>DIR364.01</v>
      </c>
      <c r="D45" s="12">
        <f>'Alloc Amt'!D45</f>
        <v>39</v>
      </c>
      <c r="E45" s="20">
        <f t="shared" si="0"/>
        <v>1</v>
      </c>
      <c r="F45" s="20">
        <f>'Alloc Amt'!F45/'Alloc Amt'!$E45</f>
        <v>0</v>
      </c>
      <c r="G45" s="20">
        <f>'Alloc Amt'!G45/'Alloc Amt'!$E45</f>
        <v>0</v>
      </c>
      <c r="H45" s="20">
        <f>'Alloc Amt'!H45/'Alloc Amt'!$E45</f>
        <v>0</v>
      </c>
      <c r="I45" s="20">
        <f>'Alloc Amt'!I45/'Alloc Amt'!$E45</f>
        <v>0</v>
      </c>
      <c r="J45" s="20">
        <f>'Alloc Amt'!J45/'Alloc Amt'!$E45</f>
        <v>0</v>
      </c>
      <c r="K45" s="20">
        <f>'Alloc Amt'!K45/'Alloc Amt'!$E45</f>
        <v>0</v>
      </c>
      <c r="L45" s="20">
        <f>'Alloc Amt'!L45/'Alloc Amt'!$E45</f>
        <v>0</v>
      </c>
      <c r="M45" s="20">
        <f>'Alloc Amt'!M45/'Alloc Amt'!$E45</f>
        <v>1</v>
      </c>
      <c r="N45" s="20">
        <f>'Alloc Amt'!N45/'Alloc Amt'!$E45</f>
        <v>0</v>
      </c>
      <c r="O45" s="20">
        <f>'Alloc Amt'!O45/'Alloc Amt'!$E45</f>
        <v>0</v>
      </c>
      <c r="P45" s="20">
        <f>'Alloc Amt'!P45/'Alloc Amt'!$E45</f>
        <v>0</v>
      </c>
      <c r="Q45" s="20">
        <f>'Alloc Amt'!Q45/'Alloc Amt'!$E45</f>
        <v>0</v>
      </c>
      <c r="R45" s="14"/>
      <c r="S45" s="14"/>
      <c r="T45" s="14"/>
      <c r="U45" s="14"/>
      <c r="V45" s="14"/>
      <c r="W45" s="14"/>
      <c r="X45" s="14"/>
    </row>
    <row r="46" spans="2:24">
      <c r="B46" s="12" t="str">
        <f>'Alloc Amt'!B46</f>
        <v>Direct Assign UG Dist Lines</v>
      </c>
      <c r="C46" s="12" t="str">
        <f>'Alloc Amt'!C46</f>
        <v>DIR366.01</v>
      </c>
      <c r="D46" s="12">
        <f>'Alloc Amt'!D46</f>
        <v>40</v>
      </c>
      <c r="E46" s="20">
        <f t="shared" si="0"/>
        <v>0.99999999999999978</v>
      </c>
      <c r="F46" s="20">
        <f>'Alloc Amt'!F46/'Alloc Amt'!$E46</f>
        <v>0</v>
      </c>
      <c r="G46" s="20">
        <f>'Alloc Amt'!G46/'Alloc Amt'!$E46</f>
        <v>0</v>
      </c>
      <c r="H46" s="20">
        <f>'Alloc Amt'!H46/'Alloc Amt'!$E46</f>
        <v>0</v>
      </c>
      <c r="I46" s="20">
        <f>'Alloc Amt'!I46/'Alloc Amt'!$E46</f>
        <v>0</v>
      </c>
      <c r="J46" s="20">
        <f>'Alloc Amt'!J46/'Alloc Amt'!$E46</f>
        <v>0</v>
      </c>
      <c r="K46" s="20">
        <f>'Alloc Amt'!K46/'Alloc Amt'!$E46</f>
        <v>0</v>
      </c>
      <c r="L46" s="20">
        <f>'Alloc Amt'!L46/'Alloc Amt'!$E46</f>
        <v>0</v>
      </c>
      <c r="M46" s="20">
        <f>'Alloc Amt'!M46/'Alloc Amt'!$E46</f>
        <v>0.80618490283486066</v>
      </c>
      <c r="N46" s="20">
        <f>'Alloc Amt'!N46/'Alloc Amt'!$E46</f>
        <v>0.19381509716513917</v>
      </c>
      <c r="O46" s="20">
        <f>'Alloc Amt'!O46/'Alloc Amt'!$E46</f>
        <v>0</v>
      </c>
      <c r="P46" s="20">
        <f>'Alloc Amt'!P46/'Alloc Amt'!$E46</f>
        <v>0</v>
      </c>
      <c r="Q46" s="20">
        <f>'Alloc Amt'!Q46/'Alloc Amt'!$E46</f>
        <v>0</v>
      </c>
      <c r="R46" s="14"/>
      <c r="S46" s="14"/>
      <c r="T46" s="14"/>
      <c r="U46" s="14"/>
      <c r="V46" s="14"/>
      <c r="W46" s="14"/>
      <c r="X46" s="14"/>
    </row>
    <row r="47" spans="2:24">
      <c r="B47" s="12" t="str">
        <f>'Alloc Amt'!B47</f>
        <v>Line Transformers</v>
      </c>
      <c r="C47" s="12" t="str">
        <f>'Alloc Amt'!C47</f>
        <v>DIR368.03</v>
      </c>
      <c r="D47" s="12">
        <f>'Alloc Amt'!D47</f>
        <v>41</v>
      </c>
      <c r="E47" s="20">
        <f t="shared" si="0"/>
        <v>1</v>
      </c>
      <c r="F47" s="20">
        <f>'Alloc Amt'!F47/'Alloc Amt'!$E47</f>
        <v>0</v>
      </c>
      <c r="G47" s="20">
        <f>'Alloc Amt'!G47/'Alloc Amt'!$E47</f>
        <v>0</v>
      </c>
      <c r="H47" s="20">
        <f>'Alloc Amt'!H47/'Alloc Amt'!$E47</f>
        <v>0</v>
      </c>
      <c r="I47" s="20">
        <f>'Alloc Amt'!I47/'Alloc Amt'!$E47</f>
        <v>0</v>
      </c>
      <c r="J47" s="20">
        <f>'Alloc Amt'!J47/'Alloc Amt'!$E47</f>
        <v>0.252533005788799</v>
      </c>
      <c r="K47" s="20">
        <f>'Alloc Amt'!K47/'Alloc Amt'!$E47</f>
        <v>0</v>
      </c>
      <c r="L47" s="20">
        <f>'Alloc Amt'!L47/'Alloc Amt'!$E47</f>
        <v>1.4665641398391188E-2</v>
      </c>
      <c r="M47" s="20">
        <f>'Alloc Amt'!M47/'Alloc Amt'!$E47</f>
        <v>0.72678072931424575</v>
      </c>
      <c r="N47" s="20">
        <f>'Alloc Amt'!N47/'Alloc Amt'!$E47</f>
        <v>0</v>
      </c>
      <c r="O47" s="20">
        <f>'Alloc Amt'!O47/'Alloc Amt'!$E47</f>
        <v>0</v>
      </c>
      <c r="P47" s="20">
        <f>'Alloc Amt'!P47/'Alloc Amt'!$E47</f>
        <v>0</v>
      </c>
      <c r="Q47" s="20">
        <f>'Alloc Amt'!Q47/'Alloc Amt'!$E47</f>
        <v>6.0206234985641059E-3</v>
      </c>
      <c r="R47" s="14"/>
      <c r="S47" s="14"/>
      <c r="T47" s="14"/>
      <c r="U47" s="14"/>
      <c r="V47" s="14"/>
      <c r="W47" s="14"/>
      <c r="X47" s="14"/>
    </row>
    <row r="48" spans="2:24">
      <c r="B48" s="12" t="str">
        <f>'Alloc Amt'!B48</f>
        <v>Allocate Substation Land - 12 NCP</v>
      </c>
      <c r="C48" s="12" t="str">
        <f>'Alloc Amt'!C48</f>
        <v>NCP_360</v>
      </c>
      <c r="D48" s="12">
        <f>'Alloc Amt'!D48</f>
        <v>42</v>
      </c>
      <c r="E48" s="20">
        <f t="shared" si="0"/>
        <v>1</v>
      </c>
      <c r="F48" s="20">
        <f>'Alloc Amt'!F48/'Alloc Amt'!$E48</f>
        <v>0.40940547241121222</v>
      </c>
      <c r="G48" s="20">
        <f>'Alloc Amt'!G48/'Alloc Amt'!$E48</f>
        <v>0.16007715671561679</v>
      </c>
      <c r="H48" s="20">
        <f>'Alloc Amt'!H48/'Alloc Amt'!$E48</f>
        <v>0.20137341655772095</v>
      </c>
      <c r="I48" s="20">
        <f>'Alloc Amt'!I48/'Alloc Amt'!$E48</f>
        <v>0.114339142974466</v>
      </c>
      <c r="J48" s="20">
        <f>'Alloc Amt'!J48/'Alloc Amt'!$E48</f>
        <v>0.10845052794618527</v>
      </c>
      <c r="K48" s="20">
        <f>'Alloc Amt'!K48/'Alloc Amt'!$E48</f>
        <v>2.0303186836565064E-5</v>
      </c>
      <c r="L48" s="20">
        <f>'Alloc Amt'!L48/'Alloc Amt'!$E48</f>
        <v>5.441676255668629E-3</v>
      </c>
      <c r="M48" s="20">
        <f>'Alloc Amt'!M48/'Alloc Amt'!$E48</f>
        <v>0</v>
      </c>
      <c r="N48" s="20">
        <f>'Alloc Amt'!N48/'Alloc Amt'!$E48</f>
        <v>0</v>
      </c>
      <c r="O48" s="20">
        <f>'Alloc Amt'!O48/'Alloc Amt'!$E48</f>
        <v>0</v>
      </c>
      <c r="P48" s="20">
        <f>'Alloc Amt'!P48/'Alloc Amt'!$E48</f>
        <v>8.2621304920744076E-4</v>
      </c>
      <c r="Q48" s="20">
        <f>'Alloc Amt'!Q48/'Alloc Amt'!$E48</f>
        <v>6.6090903086134288E-5</v>
      </c>
      <c r="R48" s="14"/>
      <c r="S48" s="14"/>
      <c r="T48" s="14"/>
      <c r="U48" s="14"/>
      <c r="V48" s="14"/>
      <c r="W48" s="14"/>
      <c r="X48" s="14"/>
    </row>
    <row r="49" spans="2:24">
      <c r="B49" s="12" t="str">
        <f>'Alloc Amt'!B49</f>
        <v>Allocate Substation Structures - 12 NCP</v>
      </c>
      <c r="C49" s="12" t="str">
        <f>'Alloc Amt'!C49</f>
        <v>NCP_361</v>
      </c>
      <c r="D49" s="12">
        <f>'Alloc Amt'!D49</f>
        <v>43</v>
      </c>
      <c r="E49" s="20">
        <f t="shared" si="0"/>
        <v>0.99999999999999989</v>
      </c>
      <c r="F49" s="20">
        <f>'Alloc Amt'!F49/'Alloc Amt'!$E49</f>
        <v>0.49601126194172962</v>
      </c>
      <c r="G49" s="20">
        <f>'Alloc Amt'!G49/'Alloc Amt'!$E49</f>
        <v>0.14605593210339615</v>
      </c>
      <c r="H49" s="20">
        <f>'Alloc Amt'!H49/'Alloc Amt'!$E49</f>
        <v>0.17543979015707517</v>
      </c>
      <c r="I49" s="20">
        <f>'Alloc Amt'!I49/'Alloc Amt'!$E49</f>
        <v>0.10941976336883391</v>
      </c>
      <c r="J49" s="20">
        <f>'Alloc Amt'!J49/'Alloc Amt'!$E49</f>
        <v>6.3279435251893265E-2</v>
      </c>
      <c r="K49" s="20">
        <f>'Alloc Amt'!K49/'Alloc Amt'!$E49</f>
        <v>0</v>
      </c>
      <c r="L49" s="20">
        <f>'Alloc Amt'!L49/'Alloc Amt'!$E49</f>
        <v>8.8105704384384941E-3</v>
      </c>
      <c r="M49" s="20">
        <f>'Alloc Amt'!M49/'Alloc Amt'!$E49</f>
        <v>0</v>
      </c>
      <c r="N49" s="20">
        <f>'Alloc Amt'!N49/'Alloc Amt'!$E49</f>
        <v>0</v>
      </c>
      <c r="O49" s="20">
        <f>'Alloc Amt'!O49/'Alloc Amt'!$E49</f>
        <v>0</v>
      </c>
      <c r="P49" s="20">
        <f>'Alloc Amt'!P49/'Alloc Amt'!$E49</f>
        <v>8.7575540193191243E-4</v>
      </c>
      <c r="Q49" s="20">
        <f>'Alloc Amt'!Q49/'Alloc Amt'!$E49</f>
        <v>1.0749133670144383E-4</v>
      </c>
      <c r="R49" s="14"/>
      <c r="S49" s="14"/>
      <c r="T49" s="14"/>
      <c r="U49" s="14"/>
      <c r="V49" s="14"/>
      <c r="W49" s="14"/>
      <c r="X49" s="14"/>
    </row>
    <row r="50" spans="2:24">
      <c r="B50" s="12" t="str">
        <f>'Alloc Amt'!B50</f>
        <v>Allocate Substation Equipment - 12 NCP</v>
      </c>
      <c r="C50" s="12" t="str">
        <f>'Alloc Amt'!C50</f>
        <v>NCP_362</v>
      </c>
      <c r="D50" s="12">
        <f>'Alloc Amt'!D50</f>
        <v>44</v>
      </c>
      <c r="E50" s="20">
        <f t="shared" si="0"/>
        <v>1</v>
      </c>
      <c r="F50" s="20">
        <f>'Alloc Amt'!F50/'Alloc Amt'!$E50</f>
        <v>0.54457524271034785</v>
      </c>
      <c r="G50" s="20">
        <f>'Alloc Amt'!G50/'Alloc Amt'!$E50</f>
        <v>0.14087937800043182</v>
      </c>
      <c r="H50" s="20">
        <f>'Alloc Amt'!H50/'Alloc Amt'!$E50</f>
        <v>0.15173163209487195</v>
      </c>
      <c r="I50" s="20">
        <f>'Alloc Amt'!I50/'Alloc Amt'!$E50</f>
        <v>8.5999559586225016E-2</v>
      </c>
      <c r="J50" s="20">
        <f>'Alloc Amt'!J50/'Alloc Amt'!$E50</f>
        <v>6.6700776305602283E-2</v>
      </c>
      <c r="K50" s="20">
        <f>'Alloc Amt'!K50/'Alloc Amt'!$E50</f>
        <v>2.4369914277479039E-4</v>
      </c>
      <c r="L50" s="20">
        <f>'Alloc Amt'!L50/'Alloc Amt'!$E50</f>
        <v>8.6189607373069084E-3</v>
      </c>
      <c r="M50" s="20">
        <f>'Alloc Amt'!M50/'Alloc Amt'!$E50</f>
        <v>0</v>
      </c>
      <c r="N50" s="20">
        <f>'Alloc Amt'!N50/'Alloc Amt'!$E50</f>
        <v>0</v>
      </c>
      <c r="O50" s="20">
        <f>'Alloc Amt'!O50/'Alloc Amt'!$E50</f>
        <v>0</v>
      </c>
      <c r="P50" s="20">
        <f>'Alloc Amt'!P50/'Alloc Amt'!$E50</f>
        <v>9.6430170852159034E-4</v>
      </c>
      <c r="Q50" s="20">
        <f>'Alloc Amt'!Q50/'Alloc Amt'!$E50</f>
        <v>2.864497139178493E-4</v>
      </c>
      <c r="R50" s="14"/>
      <c r="S50" s="14"/>
      <c r="T50" s="14"/>
      <c r="U50" s="14"/>
      <c r="V50" s="14"/>
      <c r="W50" s="14"/>
      <c r="X50" s="14"/>
    </row>
    <row r="51" spans="2:24">
      <c r="B51" s="12" t="str">
        <f>'Alloc Amt'!B51</f>
        <v>Allocate Overhead Lines - 12 NCP</v>
      </c>
      <c r="C51" s="12" t="str">
        <f>'Alloc Amt'!C51</f>
        <v>OH_NCP</v>
      </c>
      <c r="D51" s="12">
        <f>'Alloc Amt'!D51</f>
        <v>45</v>
      </c>
      <c r="E51" s="20">
        <f t="shared" si="0"/>
        <v>1.0000000000000002</v>
      </c>
      <c r="F51" s="20">
        <f>'Alloc Amt'!F51/'Alloc Amt'!$E51</f>
        <v>0.67931750604630792</v>
      </c>
      <c r="G51" s="20">
        <f>'Alloc Amt'!G51/'Alloc Amt'!$E51</f>
        <v>0.13025747319621001</v>
      </c>
      <c r="H51" s="20">
        <f>'Alloc Amt'!H51/'Alloc Amt'!$E51</f>
        <v>0.10062503643867951</v>
      </c>
      <c r="I51" s="20">
        <f>'Alloc Amt'!I51/'Alloc Amt'!$E51</f>
        <v>4.1929108926018935E-2</v>
      </c>
      <c r="J51" s="20">
        <f>'Alloc Amt'!J51/'Alloc Amt'!$E51</f>
        <v>3.5716942327371139E-2</v>
      </c>
      <c r="K51" s="20">
        <f>'Alloc Amt'!K51/'Alloc Amt'!$E51</f>
        <v>8.0014314118505639E-4</v>
      </c>
      <c r="L51" s="20">
        <f>'Alloc Amt'!L51/'Alloc Amt'!$E51</f>
        <v>9.9897268053983548E-3</v>
      </c>
      <c r="M51" s="20">
        <f>'Alloc Amt'!M51/'Alloc Amt'!$E51</f>
        <v>0</v>
      </c>
      <c r="N51" s="20">
        <f>'Alloc Amt'!N51/'Alloc Amt'!$E51</f>
        <v>0</v>
      </c>
      <c r="O51" s="20">
        <f>'Alloc Amt'!O51/'Alloc Amt'!$E51</f>
        <v>0</v>
      </c>
      <c r="P51" s="20">
        <f>'Alloc Amt'!P51/'Alloc Amt'!$E51</f>
        <v>6.5438842325561773E-4</v>
      </c>
      <c r="Q51" s="20">
        <f>'Alloc Amt'!Q51/'Alloc Amt'!$E51</f>
        <v>7.0967469557368067E-4</v>
      </c>
      <c r="R51" s="14"/>
      <c r="S51" s="14"/>
      <c r="T51" s="14"/>
      <c r="U51" s="14"/>
      <c r="V51" s="14"/>
      <c r="W51" s="14"/>
      <c r="X51" s="14"/>
    </row>
    <row r="52" spans="2:24">
      <c r="B52" s="12" t="str">
        <f>'Alloc Amt'!B52</f>
        <v>Allocate Overhead Transformers</v>
      </c>
      <c r="C52" s="12" t="str">
        <f>'Alloc Amt'!C52</f>
        <v>OH_TFMR</v>
      </c>
      <c r="D52" s="12">
        <f>'Alloc Amt'!D52</f>
        <v>46</v>
      </c>
      <c r="E52" s="20">
        <f t="shared" si="0"/>
        <v>1</v>
      </c>
      <c r="F52" s="20">
        <f>'Alloc Amt'!F52/'Alloc Amt'!$E52</f>
        <v>0.7303429587007737</v>
      </c>
      <c r="G52" s="20">
        <f>'Alloc Amt'!G52/'Alloc Amt'!$E52</f>
        <v>0.11447772228662677</v>
      </c>
      <c r="H52" s="20">
        <f>'Alloc Amt'!H52/'Alloc Amt'!$E52</f>
        <v>1.4681822696456839E-2</v>
      </c>
      <c r="I52" s="20">
        <f>'Alloc Amt'!I52/'Alloc Amt'!$E52</f>
        <v>1.8637852716737259E-4</v>
      </c>
      <c r="J52" s="20">
        <f>'Alloc Amt'!J52/'Alloc Amt'!$E52</f>
        <v>0</v>
      </c>
      <c r="K52" s="20">
        <f>'Alloc Amt'!K52/'Alloc Amt'!$E52</f>
        <v>0</v>
      </c>
      <c r="L52" s="20">
        <f>'Alloc Amt'!L52/'Alloc Amt'!$E52</f>
        <v>0</v>
      </c>
      <c r="M52" s="20">
        <f>'Alloc Amt'!M52/'Alloc Amt'!$E52</f>
        <v>0</v>
      </c>
      <c r="N52" s="20">
        <f>'Alloc Amt'!N52/'Alloc Amt'!$E52</f>
        <v>0</v>
      </c>
      <c r="O52" s="20">
        <f>'Alloc Amt'!O52/'Alloc Amt'!$E52</f>
        <v>0</v>
      </c>
      <c r="P52" s="20">
        <f>'Alloc Amt'!P52/'Alloc Amt'!$E52</f>
        <v>0.14031111778897534</v>
      </c>
      <c r="Q52" s="20">
        <f>'Alloc Amt'!Q52/'Alloc Amt'!$E52</f>
        <v>0</v>
      </c>
      <c r="R52" s="14"/>
      <c r="S52" s="14"/>
      <c r="T52" s="14"/>
      <c r="U52" s="14"/>
      <c r="V52" s="14"/>
      <c r="W52" s="14"/>
      <c r="X52" s="14"/>
    </row>
    <row r="53" spans="2:24">
      <c r="B53" s="12" t="str">
        <f>'Alloc Amt'!B53</f>
        <v>Allocate Underground Lines - 12 CP</v>
      </c>
      <c r="C53" s="12" t="str">
        <f>'Alloc Amt'!C53</f>
        <v>UG_NCP</v>
      </c>
      <c r="D53" s="12">
        <f>'Alloc Amt'!D53</f>
        <v>47</v>
      </c>
      <c r="E53" s="20">
        <f t="shared" si="0"/>
        <v>1.0000000000000002</v>
      </c>
      <c r="F53" s="20">
        <f>'Alloc Amt'!F53/'Alloc Amt'!$E53</f>
        <v>0.66763664754224528</v>
      </c>
      <c r="G53" s="20">
        <f>'Alloc Amt'!G53/'Alloc Amt'!$E53</f>
        <v>0.12354566571435271</v>
      </c>
      <c r="H53" s="20">
        <f>'Alloc Amt'!H53/'Alloc Amt'!$E53</f>
        <v>0.11401776950604361</v>
      </c>
      <c r="I53" s="20">
        <f>'Alloc Amt'!I53/'Alloc Amt'!$E53</f>
        <v>4.8959402478190729E-2</v>
      </c>
      <c r="J53" s="20">
        <f>'Alloc Amt'!J53/'Alloc Amt'!$E53</f>
        <v>3.3327251842029365E-2</v>
      </c>
      <c r="K53" s="20">
        <f>'Alloc Amt'!K53/'Alloc Amt'!$E53</f>
        <v>3.7100494435435462E-4</v>
      </c>
      <c r="L53" s="20">
        <f>'Alloc Amt'!L53/'Alloc Amt'!$E53</f>
        <v>1.1389036396196589E-2</v>
      </c>
      <c r="M53" s="20">
        <f>'Alloc Amt'!M53/'Alloc Amt'!$E53</f>
        <v>0</v>
      </c>
      <c r="N53" s="20">
        <f>'Alloc Amt'!N53/'Alloc Amt'!$E53</f>
        <v>0</v>
      </c>
      <c r="O53" s="20">
        <f>'Alloc Amt'!O53/'Alloc Amt'!$E53</f>
        <v>0</v>
      </c>
      <c r="P53" s="20">
        <f>'Alloc Amt'!P53/'Alloc Amt'!$E53</f>
        <v>4.8923728925848956E-4</v>
      </c>
      <c r="Q53" s="20">
        <f>'Alloc Amt'!Q53/'Alloc Amt'!$E53</f>
        <v>2.6398428732906E-4</v>
      </c>
      <c r="R53" s="14"/>
      <c r="S53" s="14"/>
      <c r="T53" s="14"/>
      <c r="U53" s="14"/>
      <c r="V53" s="14"/>
      <c r="W53" s="14"/>
      <c r="X53" s="14"/>
    </row>
    <row r="54" spans="2:24">
      <c r="B54" s="12" t="str">
        <f>'Alloc Amt'!B54</f>
        <v>Allocate Underground Transformers</v>
      </c>
      <c r="C54" s="12" t="str">
        <f>'Alloc Amt'!C54</f>
        <v>UG_TFMR</v>
      </c>
      <c r="D54" s="12">
        <f>'Alloc Amt'!D54</f>
        <v>48</v>
      </c>
      <c r="E54" s="20">
        <f t="shared" si="0"/>
        <v>1</v>
      </c>
      <c r="F54" s="20">
        <f>'Alloc Amt'!F54/'Alloc Amt'!$E54</f>
        <v>0.7355320996358401</v>
      </c>
      <c r="G54" s="20">
        <f>'Alloc Amt'!G54/'Alloc Amt'!$E54</f>
        <v>0.14493820090527729</v>
      </c>
      <c r="H54" s="20">
        <f>'Alloc Amt'!H54/'Alloc Amt'!$E54</f>
        <v>8.7743433698652465E-2</v>
      </c>
      <c r="I54" s="20">
        <f>'Alloc Amt'!I54/'Alloc Amt'!$E54</f>
        <v>2.9422589225516247E-2</v>
      </c>
      <c r="J54" s="20">
        <f>'Alloc Amt'!J54/'Alloc Amt'!$E54</f>
        <v>0</v>
      </c>
      <c r="K54" s="20">
        <f>'Alloc Amt'!K54/'Alloc Amt'!$E54</f>
        <v>0</v>
      </c>
      <c r="L54" s="20">
        <f>'Alloc Amt'!L54/'Alloc Amt'!$E54</f>
        <v>0</v>
      </c>
      <c r="M54" s="20">
        <f>'Alloc Amt'!M54/'Alloc Amt'!$E54</f>
        <v>0</v>
      </c>
      <c r="N54" s="20">
        <f>'Alloc Amt'!N54/'Alloc Amt'!$E54</f>
        <v>0</v>
      </c>
      <c r="O54" s="20">
        <f>'Alloc Amt'!O54/'Alloc Amt'!$E54</f>
        <v>0</v>
      </c>
      <c r="P54" s="20">
        <f>'Alloc Amt'!P54/'Alloc Amt'!$E54</f>
        <v>2.3045907603834585E-3</v>
      </c>
      <c r="Q54" s="20">
        <f>'Alloc Amt'!Q54/'Alloc Amt'!$E54</f>
        <v>5.9085774330539027E-5</v>
      </c>
      <c r="R54" s="14"/>
      <c r="S54" s="14"/>
      <c r="T54" s="14"/>
      <c r="U54" s="14"/>
      <c r="V54" s="14"/>
      <c r="W54" s="14"/>
      <c r="X54" s="14"/>
    </row>
    <row r="55" spans="2:24">
      <c r="B55" s="12" t="str">
        <f>'Alloc Amt'!B55</f>
        <v>Equip. (Transformer &amp; Substation) Rentals</v>
      </c>
      <c r="C55" s="12" t="str">
        <f>'Alloc Amt'!C55</f>
        <v>DIR454.05</v>
      </c>
      <c r="D55" s="12">
        <f>'Alloc Amt'!D55</f>
        <v>49</v>
      </c>
      <c r="E55" s="20">
        <f t="shared" si="0"/>
        <v>1.0000000000000002</v>
      </c>
      <c r="F55" s="20">
        <f>'Alloc Amt'!F55/'Alloc Amt'!$E55</f>
        <v>0</v>
      </c>
      <c r="G55" s="20">
        <f>'Alloc Amt'!G55/'Alloc Amt'!$E55</f>
        <v>0</v>
      </c>
      <c r="H55" s="20">
        <f>'Alloc Amt'!H55/'Alloc Amt'!$E55</f>
        <v>0</v>
      </c>
      <c r="I55" s="20">
        <f>'Alloc Amt'!I55/'Alloc Amt'!$E55</f>
        <v>0</v>
      </c>
      <c r="J55" s="20">
        <f>'Alloc Amt'!J55/'Alloc Amt'!$E55</f>
        <v>0.15252047115174688</v>
      </c>
      <c r="K55" s="20">
        <f>'Alloc Amt'!K55/'Alloc Amt'!$E55</f>
        <v>0</v>
      </c>
      <c r="L55" s="20">
        <f>'Alloc Amt'!L55/'Alloc Amt'!$E55</f>
        <v>2.8692555375480428E-3</v>
      </c>
      <c r="M55" s="20">
        <f>'Alloc Amt'!M55/'Alloc Amt'!$E55</f>
        <v>1.8120200537630402E-2</v>
      </c>
      <c r="N55" s="20">
        <f>'Alloc Amt'!N55/'Alloc Amt'!$E55</f>
        <v>0.63667414965169566</v>
      </c>
      <c r="O55" s="20">
        <f>'Alloc Amt'!O55/'Alloc Amt'!$E55</f>
        <v>0.18903994303462143</v>
      </c>
      <c r="P55" s="20">
        <f>'Alloc Amt'!P55/'Alloc Amt'!$E55</f>
        <v>0</v>
      </c>
      <c r="Q55" s="20">
        <f>'Alloc Amt'!Q55/'Alloc Amt'!$E55</f>
        <v>7.7598008675775019E-4</v>
      </c>
      <c r="R55" s="14"/>
      <c r="S55" s="14"/>
      <c r="T55" s="14"/>
      <c r="U55" s="14"/>
      <c r="V55" s="14"/>
      <c r="W55" s="14"/>
      <c r="X55" s="14"/>
    </row>
    <row r="56" spans="2:24">
      <c r="B56" s="12" t="str">
        <f>'Alloc Amt'!B56</f>
        <v>BPA Residential Exchange kWh</v>
      </c>
      <c r="C56" s="12" t="str">
        <f>'Alloc Amt'!C56</f>
        <v>BPAX</v>
      </c>
      <c r="D56" s="12">
        <f>'Alloc Amt'!D56</f>
        <v>50</v>
      </c>
      <c r="E56" s="20">
        <f t="shared" si="0"/>
        <v>1.0000000000000002</v>
      </c>
      <c r="F56" s="20">
        <f>'Alloc Amt'!F56/'Alloc Amt'!$E56</f>
        <v>0.95527023080075346</v>
      </c>
      <c r="G56" s="20">
        <f>'Alloc Amt'!G56/'Alloc Amt'!$E56</f>
        <v>2.3950176947135578E-2</v>
      </c>
      <c r="H56" s="20">
        <f>'Alloc Amt'!H56/'Alloc Amt'!$E56</f>
        <v>1.5547633533287933E-2</v>
      </c>
      <c r="I56" s="20">
        <f>'Alloc Amt'!I56/'Alloc Amt'!$E56</f>
        <v>1.6190337313309329E-3</v>
      </c>
      <c r="J56" s="20">
        <f>'Alloc Amt'!J56/'Alloc Amt'!$E56</f>
        <v>3.0104510727716359E-3</v>
      </c>
      <c r="K56" s="20">
        <f>'Alloc Amt'!K56/'Alloc Amt'!$E56</f>
        <v>4.1692230577485684E-4</v>
      </c>
      <c r="L56" s="20">
        <f>'Alloc Amt'!L56/'Alloc Amt'!$E56</f>
        <v>0</v>
      </c>
      <c r="M56" s="20">
        <f>'Alloc Amt'!M56/'Alloc Amt'!$E56</f>
        <v>0</v>
      </c>
      <c r="N56" s="20">
        <f>'Alloc Amt'!N56/'Alloc Amt'!$E56</f>
        <v>0</v>
      </c>
      <c r="O56" s="20">
        <f>'Alloc Amt'!O56/'Alloc Amt'!$E56</f>
        <v>0</v>
      </c>
      <c r="P56" s="20">
        <f>'Alloc Amt'!P56/'Alloc Amt'!$E56</f>
        <v>1.8555160894588536E-4</v>
      </c>
      <c r="Q56" s="20">
        <f>'Alloc Amt'!Q56/'Alloc Amt'!$E56</f>
        <v>0</v>
      </c>
      <c r="R56" s="14"/>
      <c r="S56" s="14"/>
      <c r="T56" s="14"/>
      <c r="U56" s="14"/>
      <c r="V56" s="14"/>
      <c r="W56" s="14"/>
      <c r="X56" s="14"/>
    </row>
    <row r="57" spans="2:24">
      <c r="B57" s="12" t="str">
        <f>'Alloc Amt'!B57</f>
        <v>Annual kWhs</v>
      </c>
      <c r="C57" s="12" t="str">
        <f>'Alloc Amt'!C57</f>
        <v>ENERGY_1</v>
      </c>
      <c r="D57" s="12">
        <f>'Alloc Amt'!D57</f>
        <v>51</v>
      </c>
      <c r="E57" s="20">
        <f t="shared" si="0"/>
        <v>1.0000000000000002</v>
      </c>
      <c r="F57" s="20">
        <f>'Alloc Amt'!F57/'Alloc Amt'!$E57</f>
        <v>0.46468859388342376</v>
      </c>
      <c r="G57" s="20">
        <f>'Alloc Amt'!G57/'Alloc Amt'!$E57</f>
        <v>0.12202171045373814</v>
      </c>
      <c r="H57" s="20">
        <f>'Alloc Amt'!H57/'Alloc Amt'!$E57</f>
        <v>0.12563348413862588</v>
      </c>
      <c r="I57" s="20">
        <f>'Alloc Amt'!I57/'Alloc Amt'!$E57</f>
        <v>8.2881834765981835E-2</v>
      </c>
      <c r="J57" s="20">
        <f>'Alloc Amt'!J57/'Alloc Amt'!$E57</f>
        <v>5.4105529243114493E-2</v>
      </c>
      <c r="K57" s="20">
        <f>'Alloc Amt'!K57/'Alloc Amt'!$E57</f>
        <v>1.8789920614908733E-4</v>
      </c>
      <c r="L57" s="20">
        <f>'Alloc Amt'!L57/'Alloc Amt'!$E57</f>
        <v>5.1111617483568994E-3</v>
      </c>
      <c r="M57" s="20">
        <f>'Alloc Amt'!M57/'Alloc Amt'!$E57</f>
        <v>2.8321484222276278E-2</v>
      </c>
      <c r="N57" s="20">
        <f>'Alloc Amt'!N57/'Alloc Amt'!$E57</f>
        <v>2.5882572156662523E-2</v>
      </c>
      <c r="O57" s="20">
        <f>'Alloc Amt'!O57/'Alloc Amt'!$E57</f>
        <v>8.75357171460584E-2</v>
      </c>
      <c r="P57" s="20">
        <f>'Alloc Amt'!P57/'Alloc Amt'!$E57</f>
        <v>3.3344293589362426E-3</v>
      </c>
      <c r="Q57" s="20">
        <f>'Alloc Amt'!Q57/'Alloc Amt'!$E57</f>
        <v>2.9558367667650046E-4</v>
      </c>
      <c r="R57" s="14"/>
      <c r="S57" s="14"/>
      <c r="T57" s="14"/>
      <c r="U57" s="14"/>
      <c r="V57" s="14"/>
      <c r="W57" s="14"/>
      <c r="X57" s="14"/>
    </row>
    <row r="58" spans="2:24">
      <c r="B58" s="12" t="str">
        <f>'Alloc Amt'!B58</f>
        <v>Energy - No Retail Wheeling</v>
      </c>
      <c r="C58" s="12" t="str">
        <f>'Alloc Amt'!C58</f>
        <v>ENERGY_2</v>
      </c>
      <c r="D58" s="12">
        <f>'Alloc Amt'!D58</f>
        <v>52</v>
      </c>
      <c r="E58" s="20">
        <f t="shared" si="0"/>
        <v>1.0000000000000002</v>
      </c>
      <c r="F58" s="20">
        <f>'Alloc Amt'!F58/'Alloc Amt'!$E58</f>
        <v>0.50926770791510168</v>
      </c>
      <c r="G58" s="20">
        <f>'Alloc Amt'!G58/'Alloc Amt'!$E58</f>
        <v>0.13372765679341139</v>
      </c>
      <c r="H58" s="20">
        <f>'Alloc Amt'!H58/'Alloc Amt'!$E58</f>
        <v>0.13768591987587539</v>
      </c>
      <c r="I58" s="20">
        <f>'Alloc Amt'!I58/'Alloc Amt'!$E58</f>
        <v>9.0832963353644783E-2</v>
      </c>
      <c r="J58" s="20">
        <f>'Alloc Amt'!J58/'Alloc Amt'!$E58</f>
        <v>5.9296051648056874E-2</v>
      </c>
      <c r="K58" s="20">
        <f>'Alloc Amt'!K58/'Alloc Amt'!$E58</f>
        <v>2.0592499857790533E-4</v>
      </c>
      <c r="L58" s="20">
        <f>'Alloc Amt'!L58/'Alloc Amt'!$E58</f>
        <v>5.6014924029361094E-3</v>
      </c>
      <c r="M58" s="20">
        <f>'Alloc Amt'!M58/'Alloc Amt'!$E58</f>
        <v>3.1038457893052353E-2</v>
      </c>
      <c r="N58" s="20">
        <f>'Alloc Amt'!N58/'Alloc Amt'!$E58</f>
        <v>2.8365572924902698E-2</v>
      </c>
      <c r="O58" s="20">
        <f>'Alloc Amt'!O58/'Alloc Amt'!$E58</f>
        <v>0</v>
      </c>
      <c r="P58" s="20">
        <f>'Alloc Amt'!P58/'Alloc Amt'!$E58</f>
        <v>3.6543121978506923E-3</v>
      </c>
      <c r="Q58" s="20">
        <f>'Alloc Amt'!Q58/'Alloc Amt'!$E58</f>
        <v>3.2393999659032641E-4</v>
      </c>
      <c r="R58" s="14"/>
      <c r="S58" s="14"/>
      <c r="T58" s="14"/>
      <c r="U58" s="14"/>
      <c r="V58" s="14"/>
      <c r="W58" s="14"/>
      <c r="X58" s="14"/>
    </row>
    <row r="59" spans="2:24">
      <c r="B59" s="12">
        <f>'Alloc Amt'!B59</f>
        <v>0</v>
      </c>
      <c r="C59" s="12">
        <f>'Alloc Amt'!C59</f>
        <v>0</v>
      </c>
      <c r="D59" s="12">
        <f>'Alloc Amt'!D59</f>
        <v>53</v>
      </c>
      <c r="E59" s="20" t="e">
        <f t="shared" si="0"/>
        <v>#DIV/0!</v>
      </c>
      <c r="F59" s="20" t="e">
        <f>'Alloc Amt'!F59/'Alloc Amt'!$E59</f>
        <v>#DIV/0!</v>
      </c>
      <c r="G59" s="20" t="e">
        <f>'Alloc Amt'!G59/'Alloc Amt'!$E59</f>
        <v>#DIV/0!</v>
      </c>
      <c r="H59" s="20" t="e">
        <f>'Alloc Amt'!H59/'Alloc Amt'!$E59</f>
        <v>#DIV/0!</v>
      </c>
      <c r="I59" s="20" t="e">
        <f>'Alloc Amt'!I59/'Alloc Amt'!$E59</f>
        <v>#DIV/0!</v>
      </c>
      <c r="J59" s="20" t="e">
        <f>'Alloc Amt'!J59/'Alloc Amt'!$E59</f>
        <v>#DIV/0!</v>
      </c>
      <c r="K59" s="20" t="e">
        <f>'Alloc Amt'!K59/'Alloc Amt'!$E59</f>
        <v>#DIV/0!</v>
      </c>
      <c r="L59" s="20" t="e">
        <f>'Alloc Amt'!L59/'Alloc Amt'!$E59</f>
        <v>#DIV/0!</v>
      </c>
      <c r="M59" s="20" t="e">
        <f>'Alloc Amt'!M59/'Alloc Amt'!$E59</f>
        <v>#DIV/0!</v>
      </c>
      <c r="N59" s="20" t="e">
        <f>'Alloc Amt'!N59/'Alloc Amt'!$E59</f>
        <v>#DIV/0!</v>
      </c>
      <c r="O59" s="20" t="e">
        <f>'Alloc Amt'!O59/'Alloc Amt'!$E59</f>
        <v>#DIV/0!</v>
      </c>
      <c r="P59" s="20" t="e">
        <f>'Alloc Amt'!P59/'Alloc Amt'!$E59</f>
        <v>#DIV/0!</v>
      </c>
      <c r="Q59" s="20" t="e">
        <f>'Alloc Amt'!Q59/'Alloc Amt'!$E59</f>
        <v>#DIV/0!</v>
      </c>
    </row>
    <row r="60" spans="2:24">
      <c r="B60" s="12" t="str">
        <f>'Alloc Amt'!B60</f>
        <v>Total Struct and Improvements</v>
      </c>
      <c r="C60" s="12" t="str">
        <f>'Alloc Amt'!C60</f>
        <v>D360.T</v>
      </c>
      <c r="D60" s="12">
        <f>'Alloc Amt'!D60</f>
        <v>54</v>
      </c>
      <c r="E60" s="20" t="e">
        <f t="shared" si="0"/>
        <v>#DIV/0!</v>
      </c>
      <c r="F60" s="20" t="e">
        <f>'Alloc Amt'!F60/'Alloc Amt'!$E60</f>
        <v>#DIV/0!</v>
      </c>
      <c r="G60" s="20" t="e">
        <f>'Alloc Amt'!G60/'Alloc Amt'!$E60</f>
        <v>#DIV/0!</v>
      </c>
      <c r="H60" s="20" t="e">
        <f>'Alloc Amt'!H60/'Alloc Amt'!$E60</f>
        <v>#DIV/0!</v>
      </c>
      <c r="I60" s="20" t="e">
        <f>'Alloc Amt'!I60/'Alloc Amt'!$E60</f>
        <v>#DIV/0!</v>
      </c>
      <c r="J60" s="20" t="e">
        <f>'Alloc Amt'!J60/'Alloc Amt'!$E60</f>
        <v>#DIV/0!</v>
      </c>
      <c r="K60" s="20" t="e">
        <f>'Alloc Amt'!K60/'Alloc Amt'!$E60</f>
        <v>#DIV/0!</v>
      </c>
      <c r="L60" s="20" t="e">
        <f>'Alloc Amt'!L60/'Alloc Amt'!$E60</f>
        <v>#DIV/0!</v>
      </c>
      <c r="M60" s="20" t="e">
        <f>'Alloc Amt'!M60/'Alloc Amt'!$E60</f>
        <v>#DIV/0!</v>
      </c>
      <c r="N60" s="20" t="e">
        <f>'Alloc Amt'!N60/'Alloc Amt'!$E60</f>
        <v>#DIV/0!</v>
      </c>
      <c r="O60" s="20" t="e">
        <f>'Alloc Amt'!O60/'Alloc Amt'!$E60</f>
        <v>#DIV/0!</v>
      </c>
      <c r="P60" s="20" t="e">
        <f>'Alloc Amt'!P60/'Alloc Amt'!$E60</f>
        <v>#DIV/0!</v>
      </c>
      <c r="Q60" s="20" t="e">
        <f>'Alloc Amt'!Q60/'Alloc Amt'!$E60</f>
        <v>#DIV/0!</v>
      </c>
    </row>
    <row r="61" spans="2:24">
      <c r="B61" s="12" t="str">
        <f>'Alloc Amt'!B61</f>
        <v>Total Struct and Improvements</v>
      </c>
      <c r="C61" s="12" t="str">
        <f>'Alloc Amt'!C61</f>
        <v>D361.T</v>
      </c>
      <c r="D61" s="12">
        <f>'Alloc Amt'!D61</f>
        <v>55</v>
      </c>
      <c r="E61" s="20">
        <f t="shared" si="0"/>
        <v>0.99999999999999989</v>
      </c>
      <c r="F61" s="20">
        <f>'Alloc Amt'!F61/'Alloc Amt'!$E61</f>
        <v>0.45114938668710913</v>
      </c>
      <c r="G61" s="20">
        <f>'Alloc Amt'!G61/'Alloc Amt'!$E61</f>
        <v>0.13284586308083102</v>
      </c>
      <c r="H61" s="20">
        <f>'Alloc Amt'!H61/'Alloc Amt'!$E61</f>
        <v>0.15957208999657332</v>
      </c>
      <c r="I61" s="20">
        <f>'Alloc Amt'!I61/'Alloc Amt'!$E61</f>
        <v>9.952326272200103E-2</v>
      </c>
      <c r="J61" s="20">
        <f>'Alloc Amt'!J61/'Alloc Amt'!$E61</f>
        <v>5.7556109294857286E-2</v>
      </c>
      <c r="K61" s="20">
        <f>'Alloc Amt'!K61/'Alloc Amt'!$E61</f>
        <v>0</v>
      </c>
      <c r="L61" s="20">
        <f>'Alloc Amt'!L61/'Alloc Amt'!$E61</f>
        <v>8.0136959675162819E-3</v>
      </c>
      <c r="M61" s="20">
        <f>'Alloc Amt'!M61/'Alloc Amt'!$E61</f>
        <v>4.5795443180466917E-2</v>
      </c>
      <c r="N61" s="20">
        <f>'Alloc Amt'!N61/'Alloc Amt'!$E61</f>
        <v>2.043201368384789E-2</v>
      </c>
      <c r="O61" s="20">
        <f>'Alloc Amt'!O61/'Alloc Amt'!$E61</f>
        <v>2.4217818670357917E-2</v>
      </c>
      <c r="P61" s="20">
        <f>'Alloc Amt'!P61/'Alloc Amt'!$E61</f>
        <v>7.9654746330320243E-4</v>
      </c>
      <c r="Q61" s="20">
        <f>'Alloc Amt'!Q61/'Alloc Amt'!$E61</f>
        <v>9.7769253135891458E-5</v>
      </c>
    </row>
    <row r="62" spans="2:24">
      <c r="B62" s="12" t="str">
        <f>'Alloc Amt'!B62</f>
        <v>Total Station Equip</v>
      </c>
      <c r="C62" s="12" t="str">
        <f>'Alloc Amt'!C62</f>
        <v>D362.T</v>
      </c>
      <c r="D62" s="12">
        <f>'Alloc Amt'!D62</f>
        <v>56</v>
      </c>
      <c r="E62" s="20">
        <f t="shared" si="0"/>
        <v>1</v>
      </c>
      <c r="F62" s="20">
        <f>'Alloc Amt'!F62/'Alloc Amt'!$E62</f>
        <v>0.49761087478950272</v>
      </c>
      <c r="G62" s="20">
        <f>'Alloc Amt'!G62/'Alloc Amt'!$E62</f>
        <v>0.12872988896390722</v>
      </c>
      <c r="H62" s="20">
        <f>'Alloc Amt'!H62/'Alloc Amt'!$E62</f>
        <v>0.13864624069979509</v>
      </c>
      <c r="I62" s="20">
        <f>'Alloc Amt'!I62/'Alloc Amt'!$E62</f>
        <v>7.8582926142999693E-2</v>
      </c>
      <c r="J62" s="20">
        <f>'Alloc Amt'!J62/'Alloc Amt'!$E62</f>
        <v>6.2771676356608325E-2</v>
      </c>
      <c r="K62" s="20">
        <f>'Alloc Amt'!K62/'Alloc Amt'!$E62</f>
        <v>2.2268243965345999E-4</v>
      </c>
      <c r="L62" s="20">
        <f>'Alloc Amt'!L62/'Alloc Amt'!$E62</f>
        <v>7.8756584139262273E-3</v>
      </c>
      <c r="M62" s="20">
        <f>'Alloc Amt'!M62/'Alloc Amt'!$E62</f>
        <v>3.4678048025412897E-2</v>
      </c>
      <c r="N62" s="20">
        <f>'Alloc Amt'!N62/'Alloc Amt'!$E62</f>
        <v>3.4000328764022633E-2</v>
      </c>
      <c r="O62" s="20">
        <f>'Alloc Amt'!O62/'Alloc Amt'!$E62</f>
        <v>1.5738789241432117E-2</v>
      </c>
      <c r="P62" s="20">
        <f>'Alloc Amt'!P62/'Alloc Amt'!$E62</f>
        <v>8.8113997681981424E-4</v>
      </c>
      <c r="Q62" s="20">
        <f>'Alloc Amt'!Q62/'Alloc Amt'!$E62</f>
        <v>2.6174618591994847E-4</v>
      </c>
    </row>
    <row r="63" spans="2:24">
      <c r="B63" s="12" t="str">
        <f>'Alloc Amt'!B63</f>
        <v>Total OVHD Lines</v>
      </c>
      <c r="C63" s="12" t="str">
        <f>'Alloc Amt'!C63</f>
        <v>D364.T</v>
      </c>
      <c r="D63" s="12">
        <f>'Alloc Amt'!D63</f>
        <v>57</v>
      </c>
      <c r="E63" s="20">
        <f t="shared" si="0"/>
        <v>1</v>
      </c>
      <c r="F63" s="20">
        <f>'Alloc Amt'!F63/'Alloc Amt'!$E63</f>
        <v>0.67778213368105555</v>
      </c>
      <c r="G63" s="20">
        <f>'Alloc Amt'!G63/'Alloc Amt'!$E63</f>
        <v>0.12996306929386242</v>
      </c>
      <c r="H63" s="20">
        <f>'Alloc Amt'!H63/'Alloc Amt'!$E63</f>
        <v>0.10039760685115179</v>
      </c>
      <c r="I63" s="20">
        <f>'Alloc Amt'!I63/'Alloc Amt'!$E63</f>
        <v>4.1834342054016253E-2</v>
      </c>
      <c r="J63" s="20">
        <f>'Alloc Amt'!J63/'Alloc Amt'!$E63</f>
        <v>3.5636216001709478E-2</v>
      </c>
      <c r="K63" s="20">
        <f>'Alloc Amt'!K63/'Alloc Amt'!$E63</f>
        <v>7.9833468246540422E-4</v>
      </c>
      <c r="L63" s="20">
        <f>'Alloc Amt'!L63/'Alloc Amt'!$E63</f>
        <v>9.9671483345994804E-3</v>
      </c>
      <c r="M63" s="20">
        <f>'Alloc Amt'!M63/'Alloc Amt'!$E63</f>
        <v>2.2601689954794574E-3</v>
      </c>
      <c r="N63" s="20">
        <f>'Alloc Amt'!N63/'Alloc Amt'!$E63</f>
        <v>0</v>
      </c>
      <c r="O63" s="20">
        <f>'Alloc Amt'!O63/'Alloc Amt'!$E63</f>
        <v>0</v>
      </c>
      <c r="P63" s="20">
        <f>'Alloc Amt'!P63/'Alloc Amt'!$E63</f>
        <v>6.5290939483037458E-4</v>
      </c>
      <c r="Q63" s="20">
        <f>'Alloc Amt'!Q63/'Alloc Amt'!$E63</f>
        <v>7.0807071082986859E-4</v>
      </c>
    </row>
    <row r="64" spans="2:24">
      <c r="B64" s="12" t="str">
        <f>'Alloc Amt'!B64</f>
        <v>Total UNGD Lines</v>
      </c>
      <c r="C64" s="12" t="str">
        <f>'Alloc Amt'!C64</f>
        <v>D366.T</v>
      </c>
      <c r="D64" s="12">
        <f>'Alloc Amt'!D64</f>
        <v>58</v>
      </c>
      <c r="E64" s="20">
        <f t="shared" si="0"/>
        <v>0.99999999999999989</v>
      </c>
      <c r="F64" s="20">
        <f>'Alloc Amt'!F64/'Alloc Amt'!$E64</f>
        <v>0.65233382570645737</v>
      </c>
      <c r="G64" s="20">
        <f>'Alloc Amt'!G64/'Alloc Amt'!$E64</f>
        <v>0.12071388990041207</v>
      </c>
      <c r="H64" s="20">
        <f>'Alloc Amt'!H64/'Alloc Amt'!$E64</f>
        <v>0.11140438149133834</v>
      </c>
      <c r="I64" s="20">
        <f>'Alloc Amt'!I64/'Alloc Amt'!$E64</f>
        <v>4.7837209716501482E-2</v>
      </c>
      <c r="J64" s="20">
        <f>'Alloc Amt'!J64/'Alloc Amt'!$E64</f>
        <v>3.256336178432738E-2</v>
      </c>
      <c r="K64" s="20">
        <f>'Alloc Amt'!K64/'Alloc Amt'!$E64</f>
        <v>3.6250118323735898E-4</v>
      </c>
      <c r="L64" s="20">
        <f>'Alloc Amt'!L64/'Alloc Amt'!$E64</f>
        <v>1.1127989619489697E-2</v>
      </c>
      <c r="M64" s="20">
        <f>'Alloc Amt'!M64/'Alloc Amt'!$E64</f>
        <v>1.8478470258035212E-2</v>
      </c>
      <c r="N64" s="20">
        <f>'Alloc Amt'!N64/'Alloc Amt'!$E64</f>
        <v>4.4424132676394784E-3</v>
      </c>
      <c r="O64" s="20">
        <f>'Alloc Amt'!O64/'Alloc Amt'!$E64</f>
        <v>0</v>
      </c>
      <c r="P64" s="20">
        <f>'Alloc Amt'!P64/'Alloc Amt'!$E64</f>
        <v>4.7802353833497881E-4</v>
      </c>
      <c r="Q64" s="20">
        <f>'Alloc Amt'!Q64/'Alloc Amt'!$E64</f>
        <v>2.5793353422658231E-4</v>
      </c>
    </row>
    <row r="65" spans="2:17">
      <c r="B65" s="12" t="str">
        <f>'Alloc Amt'!B65</f>
        <v>Total Transformers</v>
      </c>
      <c r="C65" s="12" t="str">
        <f>'Alloc Amt'!C65</f>
        <v>D368.T</v>
      </c>
      <c r="D65" s="12">
        <f>'Alloc Amt'!D65</f>
        <v>59</v>
      </c>
      <c r="E65" s="20">
        <f t="shared" si="0"/>
        <v>1</v>
      </c>
      <c r="F65" s="20">
        <f>'Alloc Amt'!F65/'Alloc Amt'!$E65</f>
        <v>0.72855559295491423</v>
      </c>
      <c r="G65" s="20">
        <f>'Alloc Amt'!G65/'Alloc Amt'!$E65</f>
        <v>0.13338143014946943</v>
      </c>
      <c r="H65" s="20">
        <f>'Alloc Amt'!H65/'Alloc Amt'!$E65</f>
        <v>6.1854654551762117E-2</v>
      </c>
      <c r="I65" s="20">
        <f>'Alloc Amt'!I65/'Alloc Amt'!$E65</f>
        <v>1.9103054747425817E-2</v>
      </c>
      <c r="J65" s="20">
        <f>'Alloc Amt'!J65/'Alloc Amt'!$E65</f>
        <v>1.7790456926471579E-3</v>
      </c>
      <c r="K65" s="20">
        <f>'Alloc Amt'!K65/'Alloc Amt'!$E65</f>
        <v>0</v>
      </c>
      <c r="L65" s="20">
        <f>'Alloc Amt'!L65/'Alloc Amt'!$E65</f>
        <v>1.03316578671448E-4</v>
      </c>
      <c r="M65" s="20">
        <f>'Alloc Amt'!M65/'Alloc Amt'!$E65</f>
        <v>5.1200282590657632E-3</v>
      </c>
      <c r="N65" s="20">
        <f>'Alloc Amt'!N65/'Alloc Amt'!$E65</f>
        <v>0</v>
      </c>
      <c r="O65" s="20">
        <f>'Alloc Amt'!O65/'Alloc Amt'!$E65</f>
        <v>0</v>
      </c>
      <c r="P65" s="20">
        <f>'Alloc Amt'!P65/'Alloc Amt'!$E65</f>
        <v>5.0022230086521541E-2</v>
      </c>
      <c r="Q65" s="20">
        <f>'Alloc Amt'!Q65/'Alloc Amt'!$E65</f>
        <v>8.0646979522532434E-5</v>
      </c>
    </row>
    <row r="66" spans="2:17">
      <c r="B66" s="12" t="str">
        <f>'Alloc Amt'!B66</f>
        <v>Total Services</v>
      </c>
      <c r="C66" s="12" t="str">
        <f>'Alloc Amt'!C66</f>
        <v>D369.T</v>
      </c>
      <c r="D66" s="12">
        <f>'Alloc Amt'!D66</f>
        <v>60</v>
      </c>
      <c r="E66" s="20" t="e">
        <f t="shared" si="0"/>
        <v>#DIV/0!</v>
      </c>
      <c r="F66" s="20" t="e">
        <f>'Alloc Amt'!F66/'Alloc Amt'!$E66</f>
        <v>#DIV/0!</v>
      </c>
      <c r="G66" s="20" t="e">
        <f>'Alloc Amt'!G66/'Alloc Amt'!$E66</f>
        <v>#DIV/0!</v>
      </c>
      <c r="H66" s="20" t="e">
        <f>'Alloc Amt'!H66/'Alloc Amt'!$E66</f>
        <v>#DIV/0!</v>
      </c>
      <c r="I66" s="20" t="e">
        <f>'Alloc Amt'!I66/'Alloc Amt'!$E66</f>
        <v>#DIV/0!</v>
      </c>
      <c r="J66" s="20" t="e">
        <f>'Alloc Amt'!J66/'Alloc Amt'!$E66</f>
        <v>#DIV/0!</v>
      </c>
      <c r="K66" s="20" t="e">
        <f>'Alloc Amt'!K66/'Alloc Amt'!$E66</f>
        <v>#DIV/0!</v>
      </c>
      <c r="L66" s="20" t="e">
        <f>'Alloc Amt'!L66/'Alloc Amt'!$E66</f>
        <v>#DIV/0!</v>
      </c>
      <c r="M66" s="20" t="e">
        <f>'Alloc Amt'!M66/'Alloc Amt'!$E66</f>
        <v>#DIV/0!</v>
      </c>
      <c r="N66" s="20" t="e">
        <f>'Alloc Amt'!N66/'Alloc Amt'!$E66</f>
        <v>#DIV/0!</v>
      </c>
      <c r="O66" s="20" t="e">
        <f>'Alloc Amt'!O66/'Alloc Amt'!$E66</f>
        <v>#DIV/0!</v>
      </c>
      <c r="P66" s="20" t="e">
        <f>'Alloc Amt'!P66/'Alloc Amt'!$E66</f>
        <v>#DIV/0!</v>
      </c>
      <c r="Q66" s="20" t="e">
        <f>'Alloc Amt'!Q66/'Alloc Amt'!$E66</f>
        <v>#DIV/0!</v>
      </c>
    </row>
    <row r="67" spans="2:17">
      <c r="B67" s="12" t="str">
        <f>'Alloc Amt'!B67</f>
        <v>Total Meters</v>
      </c>
      <c r="C67" s="12" t="str">
        <f>'Alloc Amt'!C67</f>
        <v>D370.T</v>
      </c>
      <c r="D67" s="12">
        <f>'Alloc Amt'!D67</f>
        <v>61</v>
      </c>
      <c r="E67" s="20" t="e">
        <f t="shared" si="0"/>
        <v>#DIV/0!</v>
      </c>
      <c r="F67" s="20" t="e">
        <f>'Alloc Amt'!F67/'Alloc Amt'!$E67</f>
        <v>#DIV/0!</v>
      </c>
      <c r="G67" s="20" t="e">
        <f>'Alloc Amt'!G67/'Alloc Amt'!$E67</f>
        <v>#DIV/0!</v>
      </c>
      <c r="H67" s="20" t="e">
        <f>'Alloc Amt'!H67/'Alloc Amt'!$E67</f>
        <v>#DIV/0!</v>
      </c>
      <c r="I67" s="20" t="e">
        <f>'Alloc Amt'!I67/'Alloc Amt'!$E67</f>
        <v>#DIV/0!</v>
      </c>
      <c r="J67" s="20" t="e">
        <f>'Alloc Amt'!J67/'Alloc Amt'!$E67</f>
        <v>#DIV/0!</v>
      </c>
      <c r="K67" s="20" t="e">
        <f>'Alloc Amt'!K67/'Alloc Amt'!$E67</f>
        <v>#DIV/0!</v>
      </c>
      <c r="L67" s="20" t="e">
        <f>'Alloc Amt'!L67/'Alloc Amt'!$E67</f>
        <v>#DIV/0!</v>
      </c>
      <c r="M67" s="20" t="e">
        <f>'Alloc Amt'!M67/'Alloc Amt'!$E67</f>
        <v>#DIV/0!</v>
      </c>
      <c r="N67" s="20" t="e">
        <f>'Alloc Amt'!N67/'Alloc Amt'!$E67</f>
        <v>#DIV/0!</v>
      </c>
      <c r="O67" s="20" t="e">
        <f>'Alloc Amt'!O67/'Alloc Amt'!$E67</f>
        <v>#DIV/0!</v>
      </c>
      <c r="P67" s="20" t="e">
        <f>'Alloc Amt'!P67/'Alloc Amt'!$E67</f>
        <v>#DIV/0!</v>
      </c>
      <c r="Q67" s="20" t="e">
        <f>'Alloc Amt'!Q67/'Alloc Amt'!$E67</f>
        <v>#DIV/0!</v>
      </c>
    </row>
    <row r="68" spans="2:17">
      <c r="B68" s="12" t="str">
        <f>'Alloc Amt'!B68</f>
        <v>Adj Total Prod Trans Dist &amp; Cust Exp</v>
      </c>
      <c r="C68" s="12" t="str">
        <f>'Alloc Amt'!C68</f>
        <v>ADJPTDCE.T</v>
      </c>
      <c r="D68" s="12">
        <f>'Alloc Amt'!D68</f>
        <v>62</v>
      </c>
      <c r="E68" s="20">
        <f t="shared" si="0"/>
        <v>0.99999999999999967</v>
      </c>
      <c r="F68" s="20">
        <f>'Alloc Amt'!F68/'Alloc Amt'!$E68</f>
        <v>0.61677622397848308</v>
      </c>
      <c r="G68" s="20">
        <f>'Alloc Amt'!G68/'Alloc Amt'!$E68</f>
        <v>0.1254357570511144</v>
      </c>
      <c r="H68" s="20">
        <f>'Alloc Amt'!H68/'Alloc Amt'!$E68</f>
        <v>9.9452129243913404E-2</v>
      </c>
      <c r="I68" s="20">
        <f>'Alloc Amt'!I68/'Alloc Amt'!$E68</f>
        <v>5.7433976114638456E-2</v>
      </c>
      <c r="J68" s="20">
        <f>'Alloc Amt'!J68/'Alloc Amt'!$E68</f>
        <v>4.0869932724183967E-2</v>
      </c>
      <c r="K68" s="20">
        <f>'Alloc Amt'!K68/'Alloc Amt'!$E68</f>
        <v>2.5113507682975245E-4</v>
      </c>
      <c r="L68" s="20">
        <f>'Alloc Amt'!L68/'Alloc Amt'!$E68</f>
        <v>5.5929320957550498E-3</v>
      </c>
      <c r="M68" s="20">
        <f>'Alloc Amt'!M68/'Alloc Amt'!$E68</f>
        <v>1.8221548342164894E-2</v>
      </c>
      <c r="N68" s="20">
        <f>'Alloc Amt'!N68/'Alloc Amt'!$E68</f>
        <v>1.4942972491788942E-2</v>
      </c>
      <c r="O68" s="20">
        <f>'Alloc Amt'!O68/'Alloc Amt'!$E68</f>
        <v>6.096973580316762E-3</v>
      </c>
      <c r="P68" s="20">
        <f>'Alloc Amt'!P68/'Alloc Amt'!$E68</f>
        <v>1.4575088846566388E-2</v>
      </c>
      <c r="Q68" s="20">
        <f>'Alloc Amt'!Q68/'Alloc Amt'!$E68</f>
        <v>3.513304542445484E-4</v>
      </c>
    </row>
    <row r="69" spans="2:17">
      <c r="B69" s="12" t="str">
        <f>'Alloc Amt'!B69</f>
        <v>Cust Accts Exp - Total</v>
      </c>
      <c r="C69" s="12" t="str">
        <f>'Alloc Amt'!C69</f>
        <v>CAE.T</v>
      </c>
      <c r="D69" s="12">
        <f>'Alloc Amt'!D69</f>
        <v>63</v>
      </c>
      <c r="E69" s="20">
        <f t="shared" si="0"/>
        <v>0.99999999999999978</v>
      </c>
      <c r="F69" s="20">
        <f>'Alloc Amt'!F69/'Alloc Amt'!$E69</f>
        <v>0.87233112198206819</v>
      </c>
      <c r="G69" s="20">
        <f>'Alloc Amt'!G69/'Alloc Amt'!$E69</f>
        <v>0.1092394934197997</v>
      </c>
      <c r="H69" s="20">
        <f>'Alloc Amt'!H69/'Alloc Amt'!$E69</f>
        <v>7.5718965045429992E-3</v>
      </c>
      <c r="I69" s="20">
        <f>'Alloc Amt'!I69/'Alloc Amt'!$E69</f>
        <v>2.1614844512290077E-3</v>
      </c>
      <c r="J69" s="20">
        <f>'Alloc Amt'!J69/'Alloc Amt'!$E69</f>
        <v>8.7310804445098753E-4</v>
      </c>
      <c r="K69" s="20">
        <f>'Alloc Amt'!K69/'Alloc Amt'!$E69</f>
        <v>8.0220367440802033E-7</v>
      </c>
      <c r="L69" s="20">
        <f>'Alloc Amt'!L69/'Alloc Amt'!$E69</f>
        <v>1.7094312758114799E-4</v>
      </c>
      <c r="M69" s="20">
        <f>'Alloc Amt'!M69/'Alloc Amt'!$E69</f>
        <v>1.2045517252636828E-3</v>
      </c>
      <c r="N69" s="20">
        <f>'Alloc Amt'!N69/'Alloc Amt'!$E69</f>
        <v>6.8958595982671945E-4</v>
      </c>
      <c r="O69" s="20">
        <f>'Alloc Amt'!O69/'Alloc Amt'!$E69</f>
        <v>4.261048787361537E-3</v>
      </c>
      <c r="P69" s="20">
        <f>'Alloc Amt'!P69/'Alloc Amt'!$E69</f>
        <v>1.4905078563586275E-3</v>
      </c>
      <c r="Q69" s="20">
        <f>'Alloc Amt'!Q69/'Alloc Amt'!$E69</f>
        <v>5.4559378428183443E-6</v>
      </c>
    </row>
    <row r="70" spans="2:17">
      <c r="B70" s="12" t="str">
        <f>'Alloc Amt'!B70</f>
        <v>Cust Accts Exp - Subtotal ID902.00 to ID905.00</v>
      </c>
      <c r="C70" s="12" t="str">
        <f>'Alloc Amt'!C70</f>
        <v>CAES1.T</v>
      </c>
      <c r="D70" s="12">
        <f>'Alloc Amt'!D70</f>
        <v>64</v>
      </c>
      <c r="E70" s="20">
        <f t="shared" si="0"/>
        <v>0.99999999999999989</v>
      </c>
      <c r="F70" s="20">
        <f>'Alloc Amt'!F70/'Alloc Amt'!$E70</f>
        <v>0.8723311219820683</v>
      </c>
      <c r="G70" s="20">
        <f>'Alloc Amt'!G70/'Alloc Amt'!$E70</f>
        <v>0.1092394934197997</v>
      </c>
      <c r="H70" s="20">
        <f>'Alloc Amt'!H70/'Alloc Amt'!$E70</f>
        <v>7.5718965045430001E-3</v>
      </c>
      <c r="I70" s="20">
        <f>'Alloc Amt'!I70/'Alloc Amt'!$E70</f>
        <v>2.1614844512290077E-3</v>
      </c>
      <c r="J70" s="20">
        <f>'Alloc Amt'!J70/'Alloc Amt'!$E70</f>
        <v>8.7310804445098753E-4</v>
      </c>
      <c r="K70" s="20">
        <f>'Alloc Amt'!K70/'Alloc Amt'!$E70</f>
        <v>8.0220367440802033E-7</v>
      </c>
      <c r="L70" s="20">
        <f>'Alloc Amt'!L70/'Alloc Amt'!$E70</f>
        <v>1.7094312758114802E-4</v>
      </c>
      <c r="M70" s="20">
        <f>'Alloc Amt'!M70/'Alloc Amt'!$E70</f>
        <v>1.2045517252636828E-3</v>
      </c>
      <c r="N70" s="20">
        <f>'Alloc Amt'!N70/'Alloc Amt'!$E70</f>
        <v>6.8958595982671945E-4</v>
      </c>
      <c r="O70" s="20">
        <f>'Alloc Amt'!O70/'Alloc Amt'!$E70</f>
        <v>4.2610487873615379E-3</v>
      </c>
      <c r="P70" s="20">
        <f>'Alloc Amt'!P70/'Alloc Amt'!$E70</f>
        <v>1.4905078563586277E-3</v>
      </c>
      <c r="Q70" s="20">
        <f>'Alloc Amt'!Q70/'Alloc Amt'!$E70</f>
        <v>5.4559378428183443E-6</v>
      </c>
    </row>
    <row r="71" spans="2:17">
      <c r="B71" s="12" t="str">
        <f>'Alloc Amt'!B71</f>
        <v>Dist O&amp;M - ID581.00 to ID589.00 Subtotal</v>
      </c>
      <c r="C71" s="12" t="str">
        <f>'Alloc Amt'!C71</f>
        <v>DES1.T</v>
      </c>
      <c r="D71" s="12">
        <f>'Alloc Amt'!D71</f>
        <v>65</v>
      </c>
      <c r="E71" s="20">
        <f t="shared" si="0"/>
        <v>1.0000000000000002</v>
      </c>
      <c r="F71" s="20">
        <f>'Alloc Amt'!F71/'Alloc Amt'!$E71</f>
        <v>0.61060168316680785</v>
      </c>
      <c r="G71" s="20">
        <f>'Alloc Amt'!G71/'Alloc Amt'!$E71</f>
        <v>0.13869946322482804</v>
      </c>
      <c r="H71" s="20">
        <f>'Alloc Amt'!H71/'Alloc Amt'!$E71</f>
        <v>8.7457841863258362E-2</v>
      </c>
      <c r="I71" s="20">
        <f>'Alloc Amt'!I71/'Alloc Amt'!$E71</f>
        <v>3.4622537399346363E-2</v>
      </c>
      <c r="J71" s="20">
        <f>'Alloc Amt'!J71/'Alloc Amt'!$E71</f>
        <v>4.7455310807962475E-2</v>
      </c>
      <c r="K71" s="20">
        <f>'Alloc Amt'!K71/'Alloc Amt'!$E71</f>
        <v>3.9607504698807854E-4</v>
      </c>
      <c r="L71" s="20">
        <f>'Alloc Amt'!L71/'Alloc Amt'!$E71</f>
        <v>1.4057363148571912E-2</v>
      </c>
      <c r="M71" s="20">
        <f>'Alloc Amt'!M71/'Alloc Amt'!$E71</f>
        <v>1.0979487168724279E-2</v>
      </c>
      <c r="N71" s="20">
        <f>'Alloc Amt'!N71/'Alloc Amt'!$E71</f>
        <v>6.1638016508317895E-3</v>
      </c>
      <c r="O71" s="20">
        <f>'Alloc Amt'!O71/'Alloc Amt'!$E71</f>
        <v>3.2875071968698722E-3</v>
      </c>
      <c r="P71" s="20">
        <f>'Alloc Amt'!P71/'Alloc Amt'!$E71</f>
        <v>4.5526160082768503E-2</v>
      </c>
      <c r="Q71" s="20">
        <f>'Alloc Amt'!Q71/'Alloc Amt'!$E71</f>
        <v>7.5276924304251648E-4</v>
      </c>
    </row>
    <row r="72" spans="2:17">
      <c r="B72" s="12" t="str">
        <f>'Alloc Amt'!B72</f>
        <v>Dist O&amp;M - ID591.00 to ID597.00 Subtotal</v>
      </c>
      <c r="C72" s="12" t="str">
        <f>'Alloc Amt'!C72</f>
        <v>DES2.T</v>
      </c>
      <c r="D72" s="12">
        <f>'Alloc Amt'!D72</f>
        <v>66</v>
      </c>
      <c r="E72" s="20" t="e">
        <f t="shared" ref="E72:E125" si="1">SUM(F72:Q72)</f>
        <v>#DIV/0!</v>
      </c>
      <c r="F72" s="20" t="e">
        <f>'Alloc Amt'!F72/'Alloc Amt'!$E72</f>
        <v>#DIV/0!</v>
      </c>
      <c r="G72" s="20" t="e">
        <f>'Alloc Amt'!G72/'Alloc Amt'!$E72</f>
        <v>#DIV/0!</v>
      </c>
      <c r="H72" s="20" t="e">
        <f>'Alloc Amt'!H72/'Alloc Amt'!$E72</f>
        <v>#DIV/0!</v>
      </c>
      <c r="I72" s="20" t="e">
        <f>'Alloc Amt'!I72/'Alloc Amt'!$E72</f>
        <v>#DIV/0!</v>
      </c>
      <c r="J72" s="20" t="e">
        <f>'Alloc Amt'!J72/'Alloc Amt'!$E72</f>
        <v>#DIV/0!</v>
      </c>
      <c r="K72" s="20" t="e">
        <f>'Alloc Amt'!K72/'Alloc Amt'!$E72</f>
        <v>#DIV/0!</v>
      </c>
      <c r="L72" s="20" t="e">
        <f>'Alloc Amt'!L72/'Alloc Amt'!$E72</f>
        <v>#DIV/0!</v>
      </c>
      <c r="M72" s="20" t="e">
        <f>'Alloc Amt'!M72/'Alloc Amt'!$E72</f>
        <v>#DIV/0!</v>
      </c>
      <c r="N72" s="20" t="e">
        <f>'Alloc Amt'!N72/'Alloc Amt'!$E72</f>
        <v>#DIV/0!</v>
      </c>
      <c r="O72" s="20" t="e">
        <f>'Alloc Amt'!O72/'Alloc Amt'!$E72</f>
        <v>#DIV/0!</v>
      </c>
      <c r="P72" s="20" t="e">
        <f>'Alloc Amt'!P72/'Alloc Amt'!$E72</f>
        <v>#DIV/0!</v>
      </c>
      <c r="Q72" s="20" t="e">
        <f>'Alloc Amt'!Q72/'Alloc Amt'!$E72</f>
        <v>#DIV/0!</v>
      </c>
    </row>
    <row r="73" spans="2:17">
      <c r="B73" s="12" t="str">
        <f>'Alloc Amt'!B73</f>
        <v>Dist O&amp;M - ID582.00 to ID587.00 Subtotal</v>
      </c>
      <c r="C73" s="12" t="str">
        <f>'Alloc Amt'!C73</f>
        <v>DES3.T</v>
      </c>
      <c r="D73" s="12">
        <f>'Alloc Amt'!D73</f>
        <v>67</v>
      </c>
      <c r="E73" s="20">
        <f t="shared" si="1"/>
        <v>1.0000000000000002</v>
      </c>
      <c r="F73" s="20">
        <f>'Alloc Amt'!F73/'Alloc Amt'!$E73</f>
        <v>0.61060168316680785</v>
      </c>
      <c r="G73" s="20">
        <f>'Alloc Amt'!G73/'Alloc Amt'!$E73</f>
        <v>0.13869946322482807</v>
      </c>
      <c r="H73" s="20">
        <f>'Alloc Amt'!H73/'Alloc Amt'!$E73</f>
        <v>8.7457841863258376E-2</v>
      </c>
      <c r="I73" s="20">
        <f>'Alloc Amt'!I73/'Alloc Amt'!$E73</f>
        <v>3.4622537399346363E-2</v>
      </c>
      <c r="J73" s="20">
        <f>'Alloc Amt'!J73/'Alloc Amt'!$E73</f>
        <v>4.7455310807962482E-2</v>
      </c>
      <c r="K73" s="20">
        <f>'Alloc Amt'!K73/'Alloc Amt'!$E73</f>
        <v>3.9607504698807849E-4</v>
      </c>
      <c r="L73" s="20">
        <f>'Alloc Amt'!L73/'Alloc Amt'!$E73</f>
        <v>1.4057363148571912E-2</v>
      </c>
      <c r="M73" s="20">
        <f>'Alloc Amt'!M73/'Alloc Amt'!$E73</f>
        <v>1.0979487168724279E-2</v>
      </c>
      <c r="N73" s="20">
        <f>'Alloc Amt'!N73/'Alloc Amt'!$E73</f>
        <v>6.1638016508317895E-3</v>
      </c>
      <c r="O73" s="20">
        <f>'Alloc Amt'!O73/'Alloc Amt'!$E73</f>
        <v>3.2875071968698722E-3</v>
      </c>
      <c r="P73" s="20">
        <f>'Alloc Amt'!P73/'Alloc Amt'!$E73</f>
        <v>4.5526160082768503E-2</v>
      </c>
      <c r="Q73" s="20">
        <f>'Alloc Amt'!Q73/'Alloc Amt'!$E73</f>
        <v>7.5276924304251637E-4</v>
      </c>
    </row>
    <row r="74" spans="2:17">
      <c r="B74" s="12" t="str">
        <f>'Alloc Amt'!B74</f>
        <v>Total Distribution Plant</v>
      </c>
      <c r="C74" s="12" t="str">
        <f>'Alloc Amt'!C74</f>
        <v>DP.T</v>
      </c>
      <c r="D74" s="12">
        <f>'Alloc Amt'!D74</f>
        <v>68</v>
      </c>
      <c r="E74" s="20">
        <f t="shared" si="1"/>
        <v>1</v>
      </c>
      <c r="F74" s="20">
        <f>'Alloc Amt'!F74/'Alloc Amt'!$E74</f>
        <v>0.65137711172961332</v>
      </c>
      <c r="G74" s="20">
        <f>'Alloc Amt'!G74/'Alloc Amt'!$E74</f>
        <v>0.12143462962924183</v>
      </c>
      <c r="H74" s="20">
        <f>'Alloc Amt'!H74/'Alloc Amt'!$E74</f>
        <v>9.727424588731115E-2</v>
      </c>
      <c r="I74" s="20">
        <f>'Alloc Amt'!I74/'Alloc Amt'!$E74</f>
        <v>4.257417414897962E-2</v>
      </c>
      <c r="J74" s="20">
        <f>'Alloc Amt'!J74/'Alloc Amt'!$E74</f>
        <v>3.2997931005340271E-2</v>
      </c>
      <c r="K74" s="20">
        <f>'Alloc Amt'!K74/'Alloc Amt'!$E74</f>
        <v>3.5162786736672112E-4</v>
      </c>
      <c r="L74" s="20">
        <f>'Alloc Amt'!L74/'Alloc Amt'!$E74</f>
        <v>8.7661564063898113E-3</v>
      </c>
      <c r="M74" s="20">
        <f>'Alloc Amt'!M74/'Alloc Amt'!$E74</f>
        <v>1.4734614024038027E-2</v>
      </c>
      <c r="N74" s="20">
        <f>'Alloc Amt'!N74/'Alloc Amt'!$E74</f>
        <v>6.2929964016452096E-3</v>
      </c>
      <c r="O74" s="20">
        <f>'Alloc Amt'!O74/'Alloc Amt'!$E74</f>
        <v>2.0860894675010177E-3</v>
      </c>
      <c r="P74" s="20">
        <f>'Alloc Amt'!P74/'Alloc Amt'!$E74</f>
        <v>2.1756001045502293E-2</v>
      </c>
      <c r="Q74" s="20">
        <f>'Alloc Amt'!Q74/'Alloc Amt'!$E74</f>
        <v>3.5442238707086274E-4</v>
      </c>
    </row>
    <row r="75" spans="2:17">
      <c r="B75" s="12" t="str">
        <f>'Alloc Amt'!B75</f>
        <v>Total Elec Plant In Service</v>
      </c>
      <c r="C75" s="12" t="str">
        <f>'Alloc Amt'!C75</f>
        <v>EPIS.T</v>
      </c>
      <c r="D75" s="12">
        <f>'Alloc Amt'!D75</f>
        <v>69</v>
      </c>
      <c r="E75" s="20">
        <f t="shared" si="1"/>
        <v>1.0000000000000002</v>
      </c>
      <c r="F75" s="20">
        <f>'Alloc Amt'!F75/'Alloc Amt'!$E75</f>
        <v>0.57294001072548195</v>
      </c>
      <c r="G75" s="20">
        <f>'Alloc Amt'!G75/'Alloc Amt'!$E75</f>
        <v>0.12598909125586735</v>
      </c>
      <c r="H75" s="20">
        <f>'Alloc Amt'!H75/'Alloc Amt'!$E75</f>
        <v>0.11669127936141994</v>
      </c>
      <c r="I75" s="20">
        <f>'Alloc Amt'!I75/'Alloc Amt'!$E75</f>
        <v>6.7326398474438096E-2</v>
      </c>
      <c r="J75" s="20">
        <f>'Alloc Amt'!J75/'Alloc Amt'!$E75</f>
        <v>4.6224300621995784E-2</v>
      </c>
      <c r="K75" s="20">
        <f>'Alloc Amt'!K75/'Alloc Amt'!$E75</f>
        <v>2.37686711345781E-4</v>
      </c>
      <c r="L75" s="20">
        <f>'Alloc Amt'!L75/'Alloc Amt'!$E75</f>
        <v>6.1486394663865362E-3</v>
      </c>
      <c r="M75" s="20">
        <f>'Alloc Amt'!M75/'Alloc Amt'!$E75</f>
        <v>2.3170368764148842E-2</v>
      </c>
      <c r="N75" s="20">
        <f>'Alloc Amt'!N75/'Alloc Amt'!$E75</f>
        <v>1.7917963283554987E-2</v>
      </c>
      <c r="O75" s="20">
        <f>'Alloc Amt'!O75/'Alloc Amt'!$E75</f>
        <v>1.2163255599530992E-2</v>
      </c>
      <c r="P75" s="20">
        <f>'Alloc Amt'!P75/'Alloc Amt'!$E75</f>
        <v>1.0854399444596735E-2</v>
      </c>
      <c r="Q75" s="20">
        <f>'Alloc Amt'!Q75/'Alloc Amt'!$E75</f>
        <v>3.3660629123303051E-4</v>
      </c>
    </row>
    <row r="76" spans="2:17">
      <c r="B76" s="12" t="str">
        <f>'Alloc Amt'!B76</f>
        <v>Total General Plant</v>
      </c>
      <c r="C76" s="12" t="str">
        <f>'Alloc Amt'!C76</f>
        <v>GP.T</v>
      </c>
      <c r="D76" s="12">
        <f>'Alloc Amt'!D76</f>
        <v>70</v>
      </c>
      <c r="E76" s="20">
        <f t="shared" si="1"/>
        <v>0.99999999999999989</v>
      </c>
      <c r="F76" s="20">
        <f>'Alloc Amt'!F76/'Alloc Amt'!$E76</f>
        <v>0.60647237227297668</v>
      </c>
      <c r="G76" s="20">
        <f>'Alloc Amt'!G76/'Alloc Amt'!$E76</f>
        <v>0.12375449361191544</v>
      </c>
      <c r="H76" s="20">
        <f>'Alloc Amt'!H76/'Alloc Amt'!$E76</f>
        <v>0.10401680064968194</v>
      </c>
      <c r="I76" s="20">
        <f>'Alloc Amt'!I76/'Alloc Amt'!$E76</f>
        <v>5.9496524632030798E-2</v>
      </c>
      <c r="J76" s="20">
        <f>'Alloc Amt'!J76/'Alloc Amt'!$E76</f>
        <v>4.0860397470511997E-2</v>
      </c>
      <c r="K76" s="20">
        <f>'Alloc Amt'!K76/'Alloc Amt'!$E76</f>
        <v>2.1322172438366767E-4</v>
      </c>
      <c r="L76" s="20">
        <f>'Alloc Amt'!L76/'Alloc Amt'!$E76</f>
        <v>5.5256231865548509E-3</v>
      </c>
      <c r="M76" s="20">
        <f>'Alloc Amt'!M76/'Alloc Amt'!$E76</f>
        <v>2.0521230402864996E-2</v>
      </c>
      <c r="N76" s="20">
        <f>'Alloc Amt'!N76/'Alloc Amt'!$E76</f>
        <v>1.5746531777905831E-2</v>
      </c>
      <c r="O76" s="20">
        <f>'Alloc Amt'!O76/'Alloc Amt'!$E76</f>
        <v>1.1146372525985753E-2</v>
      </c>
      <c r="P76" s="20">
        <f>'Alloc Amt'!P76/'Alloc Amt'!$E76</f>
        <v>1.1946729715544804E-2</v>
      </c>
      <c r="Q76" s="20">
        <f>'Alloc Amt'!Q76/'Alloc Amt'!$E76</f>
        <v>2.9970202964326495E-4</v>
      </c>
    </row>
    <row r="77" spans="2:17">
      <c r="B77" s="12" t="str">
        <f>'Alloc Amt'!B77</f>
        <v>Total Distribution OH &amp; UG Lines</v>
      </c>
      <c r="C77" s="12" t="str">
        <f>'Alloc Amt'!C77</f>
        <v>LINE.T</v>
      </c>
      <c r="D77" s="12">
        <f>'Alloc Amt'!D77</f>
        <v>71</v>
      </c>
      <c r="E77" s="20">
        <f t="shared" si="1"/>
        <v>0.99999999999999956</v>
      </c>
      <c r="F77" s="20">
        <f>'Alloc Amt'!F77/'Alloc Amt'!$E77</f>
        <v>0.66063118743606641</v>
      </c>
      <c r="G77" s="20">
        <f>'Alloc Amt'!G77/'Alloc Amt'!$E77</f>
        <v>0.12372956336703736</v>
      </c>
      <c r="H77" s="20">
        <f>'Alloc Amt'!H77/'Alloc Amt'!$E77</f>
        <v>0.1078156481752735</v>
      </c>
      <c r="I77" s="20">
        <f>'Alloc Amt'!I77/'Alloc Amt'!$E77</f>
        <v>4.5879988652518307E-2</v>
      </c>
      <c r="J77" s="20">
        <f>'Alloc Amt'!J77/'Alloc Amt'!$E77</f>
        <v>3.356525876739691E-2</v>
      </c>
      <c r="K77" s="20">
        <f>'Alloc Amt'!K77/'Alloc Amt'!$E77</f>
        <v>5.0460368374883268E-4</v>
      </c>
      <c r="L77" s="20">
        <f>'Alloc Amt'!L77/'Alloc Amt'!$E77</f>
        <v>1.0749500013775518E-2</v>
      </c>
      <c r="M77" s="20">
        <f>'Alloc Amt'!M77/'Alloc Amt'!$E77</f>
        <v>1.319053078679305E-2</v>
      </c>
      <c r="N77" s="20">
        <f>'Alloc Amt'!N77/'Alloc Amt'!$E77</f>
        <v>2.9939747360556344E-3</v>
      </c>
      <c r="O77" s="20">
        <f>'Alloc Amt'!O77/'Alloc Amt'!$E77</f>
        <v>0</v>
      </c>
      <c r="P77" s="20">
        <f>'Alloc Amt'!P77/'Alloc Amt'!$E77</f>
        <v>5.350446657978842E-4</v>
      </c>
      <c r="Q77" s="20">
        <f>'Alloc Amt'!Q77/'Alloc Amt'!$E77</f>
        <v>4.04699715536185E-4</v>
      </c>
    </row>
    <row r="78" spans="2:17">
      <c r="B78" s="12" t="str">
        <f>'Alloc Amt'!B78</f>
        <v>Sales of Electricity - Non Firm</v>
      </c>
      <c r="C78" s="12" t="str">
        <f>'Alloc Amt'!C78</f>
        <v>POWER.T</v>
      </c>
      <c r="D78" s="12">
        <f>'Alloc Amt'!D78</f>
        <v>72</v>
      </c>
      <c r="E78" s="20" t="e">
        <f t="shared" si="1"/>
        <v>#DIV/0!</v>
      </c>
      <c r="F78" s="20" t="e">
        <f>'Alloc Amt'!F78/'Alloc Amt'!$E78</f>
        <v>#DIV/0!</v>
      </c>
      <c r="G78" s="20" t="e">
        <f>'Alloc Amt'!G78/'Alloc Amt'!$E78</f>
        <v>#DIV/0!</v>
      </c>
      <c r="H78" s="20" t="e">
        <f>'Alloc Amt'!H78/'Alloc Amt'!$E78</f>
        <v>#DIV/0!</v>
      </c>
      <c r="I78" s="20" t="e">
        <f>'Alloc Amt'!I78/'Alloc Amt'!$E78</f>
        <v>#DIV/0!</v>
      </c>
      <c r="J78" s="20" t="e">
        <f>'Alloc Amt'!J78/'Alloc Amt'!$E78</f>
        <v>#DIV/0!</v>
      </c>
      <c r="K78" s="20" t="e">
        <f>'Alloc Amt'!K78/'Alloc Amt'!$E78</f>
        <v>#DIV/0!</v>
      </c>
      <c r="L78" s="20" t="e">
        <f>'Alloc Amt'!L78/'Alloc Amt'!$E78</f>
        <v>#DIV/0!</v>
      </c>
      <c r="M78" s="20" t="e">
        <f>'Alloc Amt'!M78/'Alloc Amt'!$E78</f>
        <v>#DIV/0!</v>
      </c>
      <c r="N78" s="20" t="e">
        <f>'Alloc Amt'!N78/'Alloc Amt'!$E78</f>
        <v>#DIV/0!</v>
      </c>
      <c r="O78" s="20" t="e">
        <f>'Alloc Amt'!O78/'Alloc Amt'!$E78</f>
        <v>#DIV/0!</v>
      </c>
      <c r="P78" s="20" t="e">
        <f>'Alloc Amt'!P78/'Alloc Amt'!$E78</f>
        <v>#DIV/0!</v>
      </c>
      <c r="Q78" s="20" t="e">
        <f>'Alloc Amt'!Q78/'Alloc Amt'!$E78</f>
        <v>#DIV/0!</v>
      </c>
    </row>
    <row r="79" spans="2:17">
      <c r="B79" s="12" t="str">
        <f>'Alloc Amt'!B79</f>
        <v>Total Production Plant</v>
      </c>
      <c r="C79" s="12" t="str">
        <f>'Alloc Amt'!C79</f>
        <v>PP.T</v>
      </c>
      <c r="D79" s="12">
        <f>'Alloc Amt'!D79</f>
        <v>73</v>
      </c>
      <c r="E79" s="20">
        <f t="shared" si="1"/>
        <v>1</v>
      </c>
      <c r="F79" s="20">
        <f>'Alloc Amt'!F79/'Alloc Amt'!$E79</f>
        <v>0.52727848360395235</v>
      </c>
      <c r="G79" s="20">
        <f>'Alloc Amt'!G79/'Alloc Amt'!$E79</f>
        <v>0.13174979974869658</v>
      </c>
      <c r="H79" s="20">
        <f>'Alloc Amt'!H79/'Alloc Amt'!$E79</f>
        <v>0.13350151339515418</v>
      </c>
      <c r="I79" s="20">
        <f>'Alloc Amt'!I79/'Alloc Amt'!$E79</f>
        <v>8.6181770050188913E-2</v>
      </c>
      <c r="J79" s="20">
        <f>'Alloc Amt'!J79/'Alloc Amt'!$E79</f>
        <v>5.6639947049534817E-2</v>
      </c>
      <c r="K79" s="20">
        <f>'Alloc Amt'!K79/'Alloc Amt'!$E79</f>
        <v>1.6904307890247566E-4</v>
      </c>
      <c r="L79" s="20">
        <f>'Alloc Amt'!L79/'Alloc Amt'!$E79</f>
        <v>4.5932237704076088E-3</v>
      </c>
      <c r="M79" s="20">
        <f>'Alloc Amt'!M79/'Alloc Amt'!$E79</f>
        <v>2.9597629162631107E-2</v>
      </c>
      <c r="N79" s="20">
        <f>'Alloc Amt'!N79/'Alloc Amt'!$E79</f>
        <v>2.6327602519178768E-2</v>
      </c>
      <c r="O79" s="20">
        <f>'Alloc Amt'!O79/'Alloc Amt'!$E79</f>
        <v>0</v>
      </c>
      <c r="P79" s="20">
        <f>'Alloc Amt'!P79/'Alloc Amt'!$E79</f>
        <v>3.625466453720993E-3</v>
      </c>
      <c r="Q79" s="20">
        <f>'Alloc Amt'!Q79/'Alloc Amt'!$E79</f>
        <v>3.3552116763221044E-4</v>
      </c>
    </row>
    <row r="80" spans="2:17">
      <c r="B80" s="12" t="str">
        <f>'Alloc Amt'!B80</f>
        <v>Total Prod, Trans, Dist &amp; Gen Plant</v>
      </c>
      <c r="C80" s="12" t="str">
        <f>'Alloc Amt'!C80</f>
        <v>PTDGP.T</v>
      </c>
      <c r="D80" s="12">
        <f>'Alloc Amt'!D80</f>
        <v>74</v>
      </c>
      <c r="E80" s="20">
        <f t="shared" si="1"/>
        <v>1.0000000000000004</v>
      </c>
      <c r="F80" s="20">
        <f>'Alloc Amt'!F80/'Alloc Amt'!$E80</f>
        <v>0.57279063465347979</v>
      </c>
      <c r="G80" s="20">
        <f>'Alloc Amt'!G80/'Alloc Amt'!$E80</f>
        <v>0.12599467783891816</v>
      </c>
      <c r="H80" s="20">
        <f>'Alloc Amt'!H80/'Alloc Amt'!$E80</f>
        <v>0.116793887790189</v>
      </c>
      <c r="I80" s="20">
        <f>'Alloc Amt'!I80/'Alloc Amt'!$E80</f>
        <v>6.731092851392001E-2</v>
      </c>
      <c r="J80" s="20">
        <f>'Alloc Amt'!J80/'Alloc Amt'!$E80</f>
        <v>4.6236827678933425E-2</v>
      </c>
      <c r="K80" s="20">
        <f>'Alloc Amt'!K80/'Alloc Amt'!$E80</f>
        <v>2.3882226684216479E-4</v>
      </c>
      <c r="L80" s="20">
        <f>'Alloc Amt'!L80/'Alloc Amt'!$E80</f>
        <v>6.1757903042482234E-3</v>
      </c>
      <c r="M80" s="20">
        <f>'Alloc Amt'!M80/'Alloc Amt'!$E80</f>
        <v>2.3164737331586163E-2</v>
      </c>
      <c r="N80" s="20">
        <f>'Alloc Amt'!N80/'Alloc Amt'!$E80</f>
        <v>1.7884192913797576E-2</v>
      </c>
      <c r="O80" s="20">
        <f>'Alloc Amt'!O80/'Alloc Amt'!$E80</f>
        <v>1.2170469221460605E-2</v>
      </c>
      <c r="P80" s="20">
        <f>'Alloc Amt'!P80/'Alloc Amt'!$E80</f>
        <v>1.0901665033486271E-2</v>
      </c>
      <c r="Q80" s="20">
        <f>'Alloc Amt'!Q80/'Alloc Amt'!$E80</f>
        <v>3.3736645313903668E-4</v>
      </c>
    </row>
    <row r="81" spans="2:17">
      <c r="B81" s="12" t="str">
        <f>'Alloc Amt'!B81</f>
        <v>Prod Trans Dist Allocation Factor</v>
      </c>
      <c r="C81" s="12" t="str">
        <f>'Alloc Amt'!C81</f>
        <v>PTDP.T</v>
      </c>
      <c r="D81" s="12">
        <f>'Alloc Amt'!D81</f>
        <v>75</v>
      </c>
      <c r="E81" s="20">
        <f t="shared" si="1"/>
        <v>0.99999999999999967</v>
      </c>
      <c r="F81" s="20">
        <f>'Alloc Amt'!F81/'Alloc Amt'!$E81</f>
        <v>0.5710514551122392</v>
      </c>
      <c r="G81" s="20">
        <f>'Alloc Amt'!G81/'Alloc Amt'!$E81</f>
        <v>0.12611035128249828</v>
      </c>
      <c r="H81" s="20">
        <f>'Alloc Amt'!H81/'Alloc Amt'!$E81</f>
        <v>0.11745364141698963</v>
      </c>
      <c r="I81" s="20">
        <f>'Alloc Amt'!I81/'Alloc Amt'!$E81</f>
        <v>6.7714430598993583E-2</v>
      </c>
      <c r="J81" s="20">
        <f>'Alloc Amt'!J81/'Alloc Amt'!$E81</f>
        <v>4.6514443327182485E-2</v>
      </c>
      <c r="K81" s="20">
        <f>'Alloc Amt'!K81/'Alloc Amt'!$E81</f>
        <v>2.4014416834830003E-4</v>
      </c>
      <c r="L81" s="20">
        <f>'Alloc Amt'!L81/'Alloc Amt'!$E81</f>
        <v>6.2093621277168774E-3</v>
      </c>
      <c r="M81" s="20">
        <f>'Alloc Amt'!M81/'Alloc Amt'!$E81</f>
        <v>2.3301236618514184E-2</v>
      </c>
      <c r="N81" s="20">
        <f>'Alloc Amt'!N81/'Alloc Amt'!$E81</f>
        <v>1.7994572507500452E-2</v>
      </c>
      <c r="O81" s="20">
        <f>'Alloc Amt'!O81/'Alloc Amt'!$E81</f>
        <v>1.222334915423433E-2</v>
      </c>
      <c r="P81" s="20">
        <f>'Alloc Amt'!P81/'Alloc Amt'!$E81</f>
        <v>1.0847702404395039E-2</v>
      </c>
      <c r="Q81" s="20">
        <f>'Alloc Amt'!Q81/'Alloc Amt'!$E81</f>
        <v>3.393112813874026E-4</v>
      </c>
    </row>
    <row r="82" spans="2:17">
      <c r="B82" s="12" t="str">
        <f>'Alloc Amt'!B82</f>
        <v>Total Ratebase</v>
      </c>
      <c r="C82" s="12" t="str">
        <f>'Alloc Amt'!C82</f>
        <v>RB.T</v>
      </c>
      <c r="D82" s="12">
        <f>'Alloc Amt'!D82</f>
        <v>76</v>
      </c>
      <c r="E82" s="20">
        <f t="shared" si="1"/>
        <v>0.99999999999999989</v>
      </c>
      <c r="F82" s="20">
        <f>'Alloc Amt'!F82/'Alloc Amt'!$E82</f>
        <v>0.56840017007125077</v>
      </c>
      <c r="G82" s="20">
        <f>'Alloc Amt'!G82/'Alloc Amt'!$E82</f>
        <v>0.12259006893621567</v>
      </c>
      <c r="H82" s="20">
        <f>'Alloc Amt'!H82/'Alloc Amt'!$E82</f>
        <v>0.11958193322996727</v>
      </c>
      <c r="I82" s="20">
        <f>'Alloc Amt'!I82/'Alloc Amt'!$E82</f>
        <v>6.9464836148999259E-2</v>
      </c>
      <c r="J82" s="20">
        <f>'Alloc Amt'!J82/'Alloc Amt'!$E82</f>
        <v>4.7858808408794862E-2</v>
      </c>
      <c r="K82" s="20">
        <f>'Alloc Amt'!K82/'Alloc Amt'!$E82</f>
        <v>2.4124889866763819E-4</v>
      </c>
      <c r="L82" s="20">
        <f>'Alloc Amt'!L82/'Alloc Amt'!$E82</f>
        <v>6.2806152316045678E-3</v>
      </c>
      <c r="M82" s="20">
        <f>'Alloc Amt'!M82/'Alloc Amt'!$E82</f>
        <v>2.298708073147163E-2</v>
      </c>
      <c r="N82" s="20">
        <f>'Alloc Amt'!N82/'Alloc Amt'!$E82</f>
        <v>1.8950957624089729E-2</v>
      </c>
      <c r="O82" s="20">
        <f>'Alloc Amt'!O82/'Alloc Amt'!$E82</f>
        <v>1.2595468987770718E-2</v>
      </c>
      <c r="P82" s="20">
        <f>'Alloc Amt'!P82/'Alloc Amt'!$E82</f>
        <v>1.0702993009522509E-2</v>
      </c>
      <c r="Q82" s="20">
        <f>'Alloc Amt'!Q82/'Alloc Amt'!$E82</f>
        <v>3.4581872164527545E-4</v>
      </c>
    </row>
    <row r="83" spans="2:17">
      <c r="B83" s="12" t="str">
        <f>'Alloc Amt'!B83</f>
        <v>REVFAC1 = (OME.T+DAE.T+RRB.T)</v>
      </c>
      <c r="C83" s="12" t="str">
        <f>'Alloc Amt'!C83</f>
        <v>REVFAC1.T</v>
      </c>
      <c r="D83" s="12">
        <f>'Alloc Amt'!D83</f>
        <v>77</v>
      </c>
      <c r="E83" s="20">
        <f t="shared" si="1"/>
        <v>1</v>
      </c>
      <c r="F83" s="20">
        <f>'Alloc Amt'!F83/'Alloc Amt'!$E83</f>
        <v>0.56183528827217133</v>
      </c>
      <c r="G83" s="20">
        <f>'Alloc Amt'!G83/'Alloc Amt'!$E83</f>
        <v>0.12767900737377536</v>
      </c>
      <c r="H83" s="20">
        <f>'Alloc Amt'!H83/'Alloc Amt'!$E83</f>
        <v>0.12076252840166804</v>
      </c>
      <c r="I83" s="20">
        <f>'Alloc Amt'!I83/'Alloc Amt'!$E83</f>
        <v>7.3558200725853881E-2</v>
      </c>
      <c r="J83" s="20">
        <f>'Alloc Amt'!J83/'Alloc Amt'!$E83</f>
        <v>4.9746251287620585E-2</v>
      </c>
      <c r="K83" s="20">
        <f>'Alloc Amt'!K83/'Alloc Amt'!$E83</f>
        <v>2.165581117852973E-4</v>
      </c>
      <c r="L83" s="20">
        <f>'Alloc Amt'!L83/'Alloc Amt'!$E83</f>
        <v>5.5501480201394296E-3</v>
      </c>
      <c r="M83" s="20">
        <f>'Alloc Amt'!M83/'Alloc Amt'!$E83</f>
        <v>2.481052652828749E-2</v>
      </c>
      <c r="N83" s="20">
        <f>'Alloc Amt'!N83/'Alloc Amt'!$E83</f>
        <v>2.1004987447654656E-2</v>
      </c>
      <c r="O83" s="20">
        <f>'Alloc Amt'!O83/'Alloc Amt'!$E83</f>
        <v>5.7779829006110754E-3</v>
      </c>
      <c r="P83" s="20">
        <f>'Alloc Amt'!P83/'Alloc Amt'!$E83</f>
        <v>8.721201645996695E-3</v>
      </c>
      <c r="Q83" s="20">
        <f>'Alloc Amt'!Q83/'Alloc Amt'!$E83</f>
        <v>3.3731928443626251E-4</v>
      </c>
    </row>
    <row r="84" spans="2:17">
      <c r="B84" s="12" t="str">
        <f>'Alloc Amt'!B84</f>
        <v>Salary &amp; Wages - Total</v>
      </c>
      <c r="C84" s="12" t="str">
        <f>'Alloc Amt'!C84</f>
        <v>SW.T</v>
      </c>
      <c r="D84" s="12">
        <f>'Alloc Amt'!D84</f>
        <v>78</v>
      </c>
      <c r="E84" s="20">
        <f t="shared" si="1"/>
        <v>1.0000000000000002</v>
      </c>
      <c r="F84" s="20">
        <f>'Alloc Amt'!F84/'Alloc Amt'!$E84</f>
        <v>0.60905873923710774</v>
      </c>
      <c r="G84" s="20">
        <f>'Alloc Amt'!G84/'Alloc Amt'!$E84</f>
        <v>0.12358303341456925</v>
      </c>
      <c r="H84" s="20">
        <f>'Alloc Amt'!H84/'Alloc Amt'!$E84</f>
        <v>0.10302081538031904</v>
      </c>
      <c r="I84" s="20">
        <f>'Alloc Amt'!I84/'Alloc Amt'!$E84</f>
        <v>5.8910238911582313E-2</v>
      </c>
      <c r="J84" s="20">
        <f>'Alloc Amt'!J84/'Alloc Amt'!$E84</f>
        <v>4.045025987749961E-2</v>
      </c>
      <c r="K84" s="20">
        <f>'Alloc Amt'!K84/'Alloc Amt'!$E84</f>
        <v>2.109545657751014E-4</v>
      </c>
      <c r="L84" s="20">
        <f>'Alloc Amt'!L84/'Alloc Amt'!$E84</f>
        <v>5.4685374254820054E-3</v>
      </c>
      <c r="M84" s="20">
        <f>'Alloc Amt'!M84/'Alloc Amt'!$E84</f>
        <v>2.0323012600354629E-2</v>
      </c>
      <c r="N84" s="20">
        <f>'Alloc Amt'!N84/'Alloc Amt'!$E84</f>
        <v>1.5594776501783274E-2</v>
      </c>
      <c r="O84" s="20">
        <f>'Alloc Amt'!O84/'Alloc Amt'!$E84</f>
        <v>1.1071145157682167E-2</v>
      </c>
      <c r="P84" s="20">
        <f>'Alloc Amt'!P84/'Alloc Amt'!$E84</f>
        <v>1.2011854442988888E-2</v>
      </c>
      <c r="Q84" s="20">
        <f>'Alloc Amt'!Q84/'Alloc Amt'!$E84</f>
        <v>2.9663248485608493E-4</v>
      </c>
    </row>
    <row r="85" spans="2:17">
      <c r="B85" s="12" t="str">
        <f>'Alloc Amt'!B85</f>
        <v>Salary &amp; Wages - PTD Subtotal</v>
      </c>
      <c r="C85" s="12" t="str">
        <f>'Alloc Amt'!C85</f>
        <v>SWPTD.T</v>
      </c>
      <c r="D85" s="12">
        <f>'Alloc Amt'!D85</f>
        <v>79</v>
      </c>
      <c r="E85" s="20">
        <f t="shared" si="1"/>
        <v>1</v>
      </c>
      <c r="F85" s="20">
        <f>'Alloc Amt'!F85/'Alloc Amt'!$E85</f>
        <v>0.57288625543619176</v>
      </c>
      <c r="G85" s="20">
        <f>'Alloc Amt'!G85/'Alloc Amt'!$E85</f>
        <v>0.12598085299855294</v>
      </c>
      <c r="H85" s="20">
        <f>'Alloc Amt'!H85/'Alloc Amt'!$E85</f>
        <v>0.11695562037902391</v>
      </c>
      <c r="I85" s="20">
        <f>'Alloc Amt'!I85/'Alloc Amt'!$E85</f>
        <v>6.7105177850329267E-2</v>
      </c>
      <c r="J85" s="20">
        <f>'Alloc Amt'!J85/'Alloc Amt'!$E85</f>
        <v>4.6185438489788511E-2</v>
      </c>
      <c r="K85" s="20">
        <f>'Alloc Amt'!K85/'Alloc Amt'!$E85</f>
        <v>2.4276665497398005E-4</v>
      </c>
      <c r="L85" s="20">
        <f>'Alloc Amt'!L85/'Alloc Amt'!$E85</f>
        <v>6.2694003413890443E-3</v>
      </c>
      <c r="M85" s="20">
        <f>'Alloc Amt'!M85/'Alloc Amt'!$E85</f>
        <v>2.309360546200874E-2</v>
      </c>
      <c r="N85" s="20">
        <f>'Alloc Amt'!N85/'Alloc Amt'!$E85</f>
        <v>1.7712922778676508E-2</v>
      </c>
      <c r="O85" s="20">
        <f>'Alloc Amt'!O85/'Alloc Amt'!$E85</f>
        <v>1.212208483709821E-2</v>
      </c>
      <c r="P85" s="20">
        <f>'Alloc Amt'!P85/'Alloc Amt'!$E85</f>
        <v>1.1106250951664672E-2</v>
      </c>
      <c r="Q85" s="20">
        <f>'Alloc Amt'!Q85/'Alloc Amt'!$E85</f>
        <v>3.3962382030245422E-4</v>
      </c>
    </row>
    <row r="86" spans="2:17">
      <c r="B86" s="12" t="str">
        <f>'Alloc Amt'!B86</f>
        <v>Total Transmission &amp; Distribution Plant</v>
      </c>
      <c r="C86" s="12" t="str">
        <f>'Alloc Amt'!C86</f>
        <v>TDP.T</v>
      </c>
      <c r="D86" s="12">
        <f>'Alloc Amt'!D86</f>
        <v>80</v>
      </c>
      <c r="E86" s="20">
        <f t="shared" si="1"/>
        <v>1.0000000000000002</v>
      </c>
      <c r="F86" s="20">
        <f>'Alloc Amt'!F86/'Alloc Amt'!$E86</f>
        <v>0.60566805763039044</v>
      </c>
      <c r="G86" s="20">
        <f>'Alloc Amt'!G86/'Alloc Amt'!$E86</f>
        <v>0.12165055476310914</v>
      </c>
      <c r="H86" s="20">
        <f>'Alloc Amt'!H86/'Alloc Amt'!$E86</f>
        <v>0.10476264086599615</v>
      </c>
      <c r="I86" s="20">
        <f>'Alloc Amt'!I86/'Alloc Amt'!$E86</f>
        <v>5.3110063398819171E-2</v>
      </c>
      <c r="J86" s="20">
        <f>'Alloc Amt'!J86/'Alloc Amt'!$E86</f>
        <v>3.85069783190925E-2</v>
      </c>
      <c r="K86" s="20">
        <f>'Alloc Amt'!K86/'Alloc Amt'!$E86</f>
        <v>2.9637243129562241E-4</v>
      </c>
      <c r="L86" s="20">
        <f>'Alloc Amt'!L86/'Alloc Amt'!$E86</f>
        <v>7.4874389226340611E-3</v>
      </c>
      <c r="M86" s="20">
        <f>'Alloc Amt'!M86/'Alloc Amt'!$E86</f>
        <v>1.8321914665087268E-2</v>
      </c>
      <c r="N86" s="20">
        <f>'Alloc Amt'!N86/'Alloc Amt'!$E86</f>
        <v>1.1404634064973643E-2</v>
      </c>
      <c r="O86" s="20">
        <f>'Alloc Amt'!O86/'Alloc Amt'!$E86</f>
        <v>2.1889835219330495E-2</v>
      </c>
      <c r="P86" s="20">
        <f>'Alloc Amt'!P86/'Alloc Amt'!$E86</f>
        <v>1.6559201134826285E-2</v>
      </c>
      <c r="Q86" s="20">
        <f>'Alloc Amt'!Q86/'Alloc Amt'!$E86</f>
        <v>3.4230858444546066E-4</v>
      </c>
    </row>
    <row r="87" spans="2:17">
      <c r="B87" s="12" t="str">
        <f>'Alloc Amt'!B87</f>
        <v>Total Expenses Before FIT</v>
      </c>
      <c r="C87" s="12" t="str">
        <f>'Alloc Amt'!C87</f>
        <v>EBFIT.T</v>
      </c>
      <c r="D87" s="12">
        <f>'Alloc Amt'!D87</f>
        <v>81</v>
      </c>
      <c r="E87" s="20" t="e">
        <f t="shared" si="1"/>
        <v>#DIV/0!</v>
      </c>
      <c r="F87" s="20" t="e">
        <f>'Alloc Amt'!F87/'Alloc Amt'!$E87</f>
        <v>#DIV/0!</v>
      </c>
      <c r="G87" s="20" t="e">
        <f>'Alloc Amt'!G87/'Alloc Amt'!$E87</f>
        <v>#DIV/0!</v>
      </c>
      <c r="H87" s="20" t="e">
        <f>'Alloc Amt'!H87/'Alloc Amt'!$E87</f>
        <v>#DIV/0!</v>
      </c>
      <c r="I87" s="20" t="e">
        <f>'Alloc Amt'!I87/'Alloc Amt'!$E87</f>
        <v>#DIV/0!</v>
      </c>
      <c r="J87" s="20" t="e">
        <f>'Alloc Amt'!J87/'Alloc Amt'!$E87</f>
        <v>#DIV/0!</v>
      </c>
      <c r="K87" s="20" t="e">
        <f>'Alloc Amt'!K87/'Alloc Amt'!$E87</f>
        <v>#DIV/0!</v>
      </c>
      <c r="L87" s="20" t="e">
        <f>'Alloc Amt'!L87/'Alloc Amt'!$E87</f>
        <v>#DIV/0!</v>
      </c>
      <c r="M87" s="20" t="e">
        <f>'Alloc Amt'!M87/'Alloc Amt'!$E87</f>
        <v>#DIV/0!</v>
      </c>
      <c r="N87" s="20" t="e">
        <f>'Alloc Amt'!N87/'Alloc Amt'!$E87</f>
        <v>#DIV/0!</v>
      </c>
      <c r="O87" s="20" t="e">
        <f>'Alloc Amt'!O87/'Alloc Amt'!$E87</f>
        <v>#DIV/0!</v>
      </c>
      <c r="P87" s="20" t="e">
        <f>'Alloc Amt'!P87/'Alloc Amt'!$E87</f>
        <v>#DIV/0!</v>
      </c>
      <c r="Q87" s="20" t="e">
        <f>'Alloc Amt'!Q87/'Alloc Amt'!$E87</f>
        <v>#DIV/0!</v>
      </c>
    </row>
    <row r="88" spans="2:17">
      <c r="B88" s="12" t="str">
        <f>'Alloc Amt'!B88</f>
        <v>Total Transmission Plant</v>
      </c>
      <c r="C88" s="12" t="str">
        <f>'Alloc Amt'!C88</f>
        <v>TP.T</v>
      </c>
      <c r="D88" s="12">
        <f>'Alloc Amt'!D88</f>
        <v>82</v>
      </c>
      <c r="E88" s="20">
        <f t="shared" si="1"/>
        <v>1.0000000000000002</v>
      </c>
      <c r="F88" s="20">
        <f>'Alloc Amt'!F88/'Alloc Amt'!$E88</f>
        <v>0.48960096680951654</v>
      </c>
      <c r="G88" s="20">
        <f>'Alloc Amt'!G88/'Alloc Amt'!$E88</f>
        <v>0.12219884443168733</v>
      </c>
      <c r="H88" s="20">
        <f>'Alloc Amt'!H88/'Alloc Amt'!$E88</f>
        <v>0.1237776092835636</v>
      </c>
      <c r="I88" s="20">
        <f>'Alloc Amt'!I88/'Alloc Amt'!$E88</f>
        <v>7.9863406659549302E-2</v>
      </c>
      <c r="J88" s="20">
        <f>'Alloc Amt'!J88/'Alloc Amt'!$E88</f>
        <v>5.2495871931149136E-2</v>
      </c>
      <c r="K88" s="20">
        <f>'Alloc Amt'!K88/'Alloc Amt'!$E88</f>
        <v>1.560646116918857E-4</v>
      </c>
      <c r="L88" s="20">
        <f>'Alloc Amt'!L88/'Alloc Amt'!$E88</f>
        <v>4.2404450557484777E-3</v>
      </c>
      <c r="M88" s="20">
        <f>'Alloc Amt'!M88/'Alloc Amt'!$E88</f>
        <v>2.7430997263966059E-2</v>
      </c>
      <c r="N88" s="20">
        <f>'Alloc Amt'!N88/'Alloc Amt'!$E88</f>
        <v>2.4384401960083651E-2</v>
      </c>
      <c r="O88" s="20">
        <f>'Alloc Amt'!O88/'Alloc Amt'!$E88</f>
        <v>7.2176659177259711E-2</v>
      </c>
      <c r="P88" s="20">
        <f>'Alloc Amt'!P88/'Alloc Amt'!$E88</f>
        <v>3.3631843040908653E-3</v>
      </c>
      <c r="Q88" s="20">
        <f>'Alloc Amt'!Q88/'Alloc Amt'!$E88</f>
        <v>3.1154851169364674E-4</v>
      </c>
    </row>
    <row r="89" spans="2:17">
      <c r="B89" s="12" t="str">
        <f>'Alloc Amt'!B89</f>
        <v>Prod Trans Dist Exp Allocation Factor</v>
      </c>
      <c r="C89" s="12" t="str">
        <f>'Alloc Amt'!C89</f>
        <v>PTDE.T</v>
      </c>
      <c r="D89" s="12">
        <f>'Alloc Amt'!D89</f>
        <v>83</v>
      </c>
      <c r="E89" s="20">
        <f t="shared" si="1"/>
        <v>1.0000000000000002</v>
      </c>
      <c r="F89" s="20">
        <f>'Alloc Amt'!F89/'Alloc Amt'!$E89</f>
        <v>0.53147384779576912</v>
      </c>
      <c r="G89" s="20">
        <f>'Alloc Amt'!G89/'Alloc Amt'!$E89</f>
        <v>0.13154878722215854</v>
      </c>
      <c r="H89" s="20">
        <f>'Alloc Amt'!H89/'Alloc Amt'!$E89</f>
        <v>0.13105577179215994</v>
      </c>
      <c r="I89" s="20">
        <f>'Alloc Amt'!I89/'Alloc Amt'!$E89</f>
        <v>8.3166987041358262E-2</v>
      </c>
      <c r="J89" s="20">
        <f>'Alloc Amt'!J89/'Alloc Amt'!$E89</f>
        <v>5.5518158187170749E-2</v>
      </c>
      <c r="K89" s="20">
        <f>'Alloc Amt'!K89/'Alloc Amt'!$E89</f>
        <v>2.0950904909850524E-4</v>
      </c>
      <c r="L89" s="20">
        <f>'Alloc Amt'!L89/'Alloc Amt'!$E89</f>
        <v>5.3260664753897562E-3</v>
      </c>
      <c r="M89" s="20">
        <f>'Alloc Amt'!M89/'Alloc Amt'!$E89</f>
        <v>2.8067326960860638E-2</v>
      </c>
      <c r="N89" s="20">
        <f>'Alloc Amt'!N89/'Alloc Amt'!$E89</f>
        <v>2.4770322740793022E-2</v>
      </c>
      <c r="O89" s="20">
        <f>'Alloc Amt'!O89/'Alloc Amt'!$E89</f>
        <v>1.5699525965119031E-3</v>
      </c>
      <c r="P89" s="20">
        <f>'Alloc Amt'!P89/'Alloc Amt'!$E89</f>
        <v>6.9380472735389659E-3</v>
      </c>
      <c r="Q89" s="20">
        <f>'Alloc Amt'!Q89/'Alloc Amt'!$E89</f>
        <v>3.5522286519049177E-4</v>
      </c>
    </row>
    <row r="90" spans="2:17">
      <c r="B90" s="12" t="str">
        <f>'Alloc Amt'!B90</f>
        <v>Firm Sales Revenue</v>
      </c>
      <c r="C90" s="12">
        <f>'Alloc Amt'!C90</f>
        <v>0</v>
      </c>
      <c r="D90" s="12">
        <f>'Alloc Amt'!D90</f>
        <v>84</v>
      </c>
      <c r="E90" s="20">
        <f t="shared" si="1"/>
        <v>1</v>
      </c>
      <c r="F90" s="20">
        <f>'Alloc Amt'!F90/'Alloc Amt'!$E90</f>
        <v>0.54322667014542803</v>
      </c>
      <c r="G90" s="20">
        <f>'Alloc Amt'!G90/'Alloc Amt'!$E90</f>
        <v>0.13595304237287029</v>
      </c>
      <c r="H90" s="20">
        <f>'Alloc Amt'!H90/'Alloc Amt'!$E90</f>
        <v>0.12881200535120621</v>
      </c>
      <c r="I90" s="20">
        <f>'Alloc Amt'!I90/'Alloc Amt'!$E90</f>
        <v>7.7328477902148085E-2</v>
      </c>
      <c r="J90" s="20">
        <f>'Alloc Amt'!J90/'Alloc Amt'!$E90</f>
        <v>5.1639671812467598E-2</v>
      </c>
      <c r="K90" s="20">
        <f>'Alloc Amt'!K90/'Alloc Amt'!$E90</f>
        <v>1.2641383286903215E-4</v>
      </c>
      <c r="L90" s="20">
        <f>'Alloc Amt'!L90/'Alloc Amt'!$E90</f>
        <v>5.2649899207664963E-3</v>
      </c>
      <c r="M90" s="20">
        <f>'Alloc Amt'!M90/'Alloc Amt'!$E90</f>
        <v>2.4362891450631575E-2</v>
      </c>
      <c r="N90" s="20">
        <f>'Alloc Amt'!N90/'Alloc Amt'!$E90</f>
        <v>2.0555141630475161E-2</v>
      </c>
      <c r="O90" s="20">
        <f>'Alloc Amt'!O90/'Alloc Amt'!$E90</f>
        <v>3.8264658552878117E-3</v>
      </c>
      <c r="P90" s="20">
        <f>'Alloc Amt'!P90/'Alloc Amt'!$E90</f>
        <v>8.743094793220621E-3</v>
      </c>
      <c r="Q90" s="20">
        <f>'Alloc Amt'!Q90/'Alloc Amt'!$E90</f>
        <v>1.6113493262910316E-4</v>
      </c>
    </row>
    <row r="91" spans="2:17">
      <c r="B91" s="12">
        <f>'Alloc Amt'!B91</f>
        <v>0</v>
      </c>
      <c r="C91" s="12">
        <f>'Alloc Amt'!C91</f>
        <v>0</v>
      </c>
      <c r="D91" s="12">
        <f>'Alloc Amt'!D91</f>
        <v>85</v>
      </c>
      <c r="E91" s="20" t="e">
        <f t="shared" si="1"/>
        <v>#DIV/0!</v>
      </c>
      <c r="F91" s="20" t="e">
        <f>'Alloc Amt'!F91/'Alloc Amt'!$E91</f>
        <v>#DIV/0!</v>
      </c>
      <c r="G91" s="20" t="e">
        <f>'Alloc Amt'!G91/'Alloc Amt'!$E91</f>
        <v>#DIV/0!</v>
      </c>
      <c r="H91" s="20" t="e">
        <f>'Alloc Amt'!H91/'Alloc Amt'!$E91</f>
        <v>#DIV/0!</v>
      </c>
      <c r="I91" s="20" t="e">
        <f>'Alloc Amt'!I91/'Alloc Amt'!$E91</f>
        <v>#DIV/0!</v>
      </c>
      <c r="J91" s="20" t="e">
        <f>'Alloc Amt'!J91/'Alloc Amt'!$E91</f>
        <v>#DIV/0!</v>
      </c>
      <c r="K91" s="20" t="e">
        <f>'Alloc Amt'!K91/'Alloc Amt'!$E91</f>
        <v>#DIV/0!</v>
      </c>
      <c r="L91" s="20" t="e">
        <f>'Alloc Amt'!L91/'Alloc Amt'!$E91</f>
        <v>#DIV/0!</v>
      </c>
      <c r="M91" s="20" t="e">
        <f>'Alloc Amt'!M91/'Alloc Amt'!$E91</f>
        <v>#DIV/0!</v>
      </c>
      <c r="N91" s="20" t="e">
        <f>'Alloc Amt'!N91/'Alloc Amt'!$E91</f>
        <v>#DIV/0!</v>
      </c>
      <c r="O91" s="20" t="e">
        <f>'Alloc Amt'!O91/'Alloc Amt'!$E91</f>
        <v>#DIV/0!</v>
      </c>
      <c r="P91" s="20" t="e">
        <f>'Alloc Amt'!P91/'Alloc Amt'!$E91</f>
        <v>#DIV/0!</v>
      </c>
      <c r="Q91" s="20" t="e">
        <f>'Alloc Amt'!Q91/'Alloc Amt'!$E91</f>
        <v>#DIV/0!</v>
      </c>
    </row>
    <row r="92" spans="2:17">
      <c r="B92" s="12">
        <f>'Alloc Amt'!B92</f>
        <v>0</v>
      </c>
      <c r="C92" s="12">
        <f>'Alloc Amt'!C92</f>
        <v>0</v>
      </c>
      <c r="D92" s="12">
        <f>'Alloc Amt'!D92</f>
        <v>86</v>
      </c>
      <c r="E92" s="20" t="e">
        <f t="shared" si="1"/>
        <v>#DIV/0!</v>
      </c>
      <c r="F92" s="20" t="e">
        <f>'Alloc Amt'!F92/'Alloc Amt'!$E92</f>
        <v>#DIV/0!</v>
      </c>
      <c r="G92" s="20" t="e">
        <f>'Alloc Amt'!G92/'Alloc Amt'!$E92</f>
        <v>#DIV/0!</v>
      </c>
      <c r="H92" s="20" t="e">
        <f>'Alloc Amt'!H92/'Alloc Amt'!$E92</f>
        <v>#DIV/0!</v>
      </c>
      <c r="I92" s="20" t="e">
        <f>'Alloc Amt'!I92/'Alloc Amt'!$E92</f>
        <v>#DIV/0!</v>
      </c>
      <c r="J92" s="20" t="e">
        <f>'Alloc Amt'!J92/'Alloc Amt'!$E92</f>
        <v>#DIV/0!</v>
      </c>
      <c r="K92" s="20" t="e">
        <f>'Alloc Amt'!K92/'Alloc Amt'!$E92</f>
        <v>#DIV/0!</v>
      </c>
      <c r="L92" s="20" t="e">
        <f>'Alloc Amt'!L92/'Alloc Amt'!$E92</f>
        <v>#DIV/0!</v>
      </c>
      <c r="M92" s="20" t="e">
        <f>'Alloc Amt'!M92/'Alloc Amt'!$E92</f>
        <v>#DIV/0!</v>
      </c>
      <c r="N92" s="20" t="e">
        <f>'Alloc Amt'!N92/'Alloc Amt'!$E92</f>
        <v>#DIV/0!</v>
      </c>
      <c r="O92" s="20" t="e">
        <f>'Alloc Amt'!O92/'Alloc Amt'!$E92</f>
        <v>#DIV/0!</v>
      </c>
      <c r="P92" s="20" t="e">
        <f>'Alloc Amt'!P92/'Alloc Amt'!$E92</f>
        <v>#DIV/0!</v>
      </c>
      <c r="Q92" s="20" t="e">
        <f>'Alloc Amt'!Q92/'Alloc Amt'!$E92</f>
        <v>#DIV/0!</v>
      </c>
    </row>
    <row r="93" spans="2:17">
      <c r="B93" s="12" t="str">
        <f>'Alloc Amt'!B93</f>
        <v>Bulk Transmission Plt</v>
      </c>
      <c r="C93" s="12">
        <f>'Alloc Amt'!C93</f>
        <v>0</v>
      </c>
      <c r="D93" s="12">
        <f>'Alloc Amt'!D93</f>
        <v>87</v>
      </c>
      <c r="E93" s="20">
        <f t="shared" si="1"/>
        <v>1</v>
      </c>
      <c r="F93" s="20">
        <f>'Alloc Amt'!F93/'Alloc Amt'!$E93</f>
        <v>0.48434819899286796</v>
      </c>
      <c r="G93" s="20">
        <f>'Alloc Amt'!G93/'Alloc Amt'!$E93</f>
        <v>0.12086669634586718</v>
      </c>
      <c r="H93" s="20">
        <f>'Alloc Amt'!H93/'Alloc Amt'!$E93</f>
        <v>0.12242113542258294</v>
      </c>
      <c r="I93" s="20">
        <f>'Alloc Amt'!I93/'Alloc Amt'!$E93</f>
        <v>7.8981821061097218E-2</v>
      </c>
      <c r="J93" s="20">
        <f>'Alloc Amt'!J93/'Alloc Amt'!$E93</f>
        <v>5.1917696325472537E-2</v>
      </c>
      <c r="K93" s="20">
        <f>'Alloc Amt'!K93/'Alloc Amt'!$E93</f>
        <v>1.5425119985351348E-4</v>
      </c>
      <c r="L93" s="20">
        <f>'Alloc Amt'!L93/'Alloc Amt'!$E93</f>
        <v>4.1911526336526582E-3</v>
      </c>
      <c r="M93" s="20">
        <f>'Alloc Amt'!M93/'Alloc Amt'!$E93</f>
        <v>2.7128706908231538E-2</v>
      </c>
      <c r="N93" s="20">
        <f>'Alloc Amt'!N93/'Alloc Amt'!$E93</f>
        <v>2.4113215123164722E-2</v>
      </c>
      <c r="O93" s="20">
        <f>'Alloc Amt'!O93/'Alloc Amt'!$E93</f>
        <v>8.2242315484008621E-2</v>
      </c>
      <c r="P93" s="20">
        <f>'Alloc Amt'!P93/'Alloc Amt'!$E93</f>
        <v>3.3266041004677495E-3</v>
      </c>
      <c r="Q93" s="20">
        <f>'Alloc Amt'!Q93/'Alloc Amt'!$E93</f>
        <v>3.0820640273353993E-4</v>
      </c>
    </row>
    <row r="94" spans="2:17">
      <c r="B94" s="12">
        <f>'Alloc Amt'!B94</f>
        <v>0</v>
      </c>
      <c r="C94" s="12">
        <f>'Alloc Amt'!C94</f>
        <v>0</v>
      </c>
      <c r="D94" s="12">
        <f>'Alloc Amt'!D94</f>
        <v>88</v>
      </c>
      <c r="E94" s="20" t="e">
        <f t="shared" si="1"/>
        <v>#DIV/0!</v>
      </c>
      <c r="F94" s="20" t="e">
        <f>'Alloc Amt'!F94/'Alloc Amt'!$E94</f>
        <v>#DIV/0!</v>
      </c>
      <c r="G94" s="20" t="e">
        <f>'Alloc Amt'!G94/'Alloc Amt'!$E94</f>
        <v>#DIV/0!</v>
      </c>
      <c r="H94" s="20" t="e">
        <f>'Alloc Amt'!H94/'Alloc Amt'!$E94</f>
        <v>#DIV/0!</v>
      </c>
      <c r="I94" s="20" t="e">
        <f>'Alloc Amt'!I94/'Alloc Amt'!$E94</f>
        <v>#DIV/0!</v>
      </c>
      <c r="J94" s="20" t="e">
        <f>'Alloc Amt'!J94/'Alloc Amt'!$E94</f>
        <v>#DIV/0!</v>
      </c>
      <c r="K94" s="20" t="e">
        <f>'Alloc Amt'!K94/'Alloc Amt'!$E94</f>
        <v>#DIV/0!</v>
      </c>
      <c r="L94" s="20" t="e">
        <f>'Alloc Amt'!L94/'Alloc Amt'!$E94</f>
        <v>#DIV/0!</v>
      </c>
      <c r="M94" s="20" t="e">
        <f>'Alloc Amt'!M94/'Alloc Amt'!$E94</f>
        <v>#DIV/0!</v>
      </c>
      <c r="N94" s="20" t="e">
        <f>'Alloc Amt'!N94/'Alloc Amt'!$E94</f>
        <v>#DIV/0!</v>
      </c>
      <c r="O94" s="20" t="e">
        <f>'Alloc Amt'!O94/'Alloc Amt'!$E94</f>
        <v>#DIV/0!</v>
      </c>
      <c r="P94" s="20" t="e">
        <f>'Alloc Amt'!P94/'Alloc Amt'!$E94</f>
        <v>#DIV/0!</v>
      </c>
      <c r="Q94" s="20" t="e">
        <f>'Alloc Amt'!Q94/'Alloc Amt'!$E94</f>
        <v>#DIV/0!</v>
      </c>
    </row>
    <row r="95" spans="2:17">
      <c r="B95" s="12">
        <f>'Alloc Amt'!B95</f>
        <v>0</v>
      </c>
      <c r="C95" s="12">
        <f>'Alloc Amt'!C95</f>
        <v>0</v>
      </c>
      <c r="D95" s="12">
        <f>'Alloc Amt'!D95</f>
        <v>89</v>
      </c>
      <c r="E95" s="20" t="e">
        <f t="shared" si="1"/>
        <v>#DIV/0!</v>
      </c>
      <c r="F95" s="20" t="e">
        <f>'Alloc Amt'!F95/'Alloc Amt'!$E95</f>
        <v>#DIV/0!</v>
      </c>
      <c r="G95" s="20" t="e">
        <f>'Alloc Amt'!G95/'Alloc Amt'!$E95</f>
        <v>#DIV/0!</v>
      </c>
      <c r="H95" s="20" t="e">
        <f>'Alloc Amt'!H95/'Alloc Amt'!$E95</f>
        <v>#DIV/0!</v>
      </c>
      <c r="I95" s="20" t="e">
        <f>'Alloc Amt'!I95/'Alloc Amt'!$E95</f>
        <v>#DIV/0!</v>
      </c>
      <c r="J95" s="20" t="e">
        <f>'Alloc Amt'!J95/'Alloc Amt'!$E95</f>
        <v>#DIV/0!</v>
      </c>
      <c r="K95" s="20" t="e">
        <f>'Alloc Amt'!K95/'Alloc Amt'!$E95</f>
        <v>#DIV/0!</v>
      </c>
      <c r="L95" s="20" t="e">
        <f>'Alloc Amt'!L95/'Alloc Amt'!$E95</f>
        <v>#DIV/0!</v>
      </c>
      <c r="M95" s="20" t="e">
        <f>'Alloc Amt'!M95/'Alloc Amt'!$E95</f>
        <v>#DIV/0!</v>
      </c>
      <c r="N95" s="20" t="e">
        <f>'Alloc Amt'!N95/'Alloc Amt'!$E95</f>
        <v>#DIV/0!</v>
      </c>
      <c r="O95" s="20" t="e">
        <f>'Alloc Amt'!O95/'Alloc Amt'!$E95</f>
        <v>#DIV/0!</v>
      </c>
      <c r="P95" s="20" t="e">
        <f>'Alloc Amt'!P95/'Alloc Amt'!$E95</f>
        <v>#DIV/0!</v>
      </c>
      <c r="Q95" s="20" t="e">
        <f>'Alloc Amt'!Q95/'Alloc Amt'!$E95</f>
        <v>#DIV/0!</v>
      </c>
    </row>
    <row r="96" spans="2:17">
      <c r="B96" s="12">
        <f>'Alloc Amt'!B96</f>
        <v>0</v>
      </c>
      <c r="C96" s="12">
        <f>'Alloc Amt'!C96</f>
        <v>0</v>
      </c>
      <c r="D96" s="12">
        <f>'Alloc Amt'!D96</f>
        <v>90</v>
      </c>
      <c r="E96" s="20" t="e">
        <f t="shared" si="1"/>
        <v>#DIV/0!</v>
      </c>
      <c r="F96" s="20" t="e">
        <f>'Alloc Amt'!F96/'Alloc Amt'!$E96</f>
        <v>#DIV/0!</v>
      </c>
      <c r="G96" s="20" t="e">
        <f>'Alloc Amt'!G96/'Alloc Amt'!$E96</f>
        <v>#DIV/0!</v>
      </c>
      <c r="H96" s="20" t="e">
        <f>'Alloc Amt'!H96/'Alloc Amt'!$E96</f>
        <v>#DIV/0!</v>
      </c>
      <c r="I96" s="20" t="e">
        <f>'Alloc Amt'!I96/'Alloc Amt'!$E96</f>
        <v>#DIV/0!</v>
      </c>
      <c r="J96" s="20" t="e">
        <f>'Alloc Amt'!J96/'Alloc Amt'!$E96</f>
        <v>#DIV/0!</v>
      </c>
      <c r="K96" s="20" t="e">
        <f>'Alloc Amt'!K96/'Alloc Amt'!$E96</f>
        <v>#DIV/0!</v>
      </c>
      <c r="L96" s="20" t="e">
        <f>'Alloc Amt'!L96/'Alloc Amt'!$E96</f>
        <v>#DIV/0!</v>
      </c>
      <c r="M96" s="20" t="e">
        <f>'Alloc Amt'!M96/'Alloc Amt'!$E96</f>
        <v>#DIV/0!</v>
      </c>
      <c r="N96" s="20" t="e">
        <f>'Alloc Amt'!N96/'Alloc Amt'!$E96</f>
        <v>#DIV/0!</v>
      </c>
      <c r="O96" s="20" t="e">
        <f>'Alloc Amt'!O96/'Alloc Amt'!$E96</f>
        <v>#DIV/0!</v>
      </c>
      <c r="P96" s="20" t="e">
        <f>'Alloc Amt'!P96/'Alloc Amt'!$E96</f>
        <v>#DIV/0!</v>
      </c>
      <c r="Q96" s="20" t="e">
        <f>'Alloc Amt'!Q96/'Alloc Amt'!$E96</f>
        <v>#DIV/0!</v>
      </c>
    </row>
    <row r="97" spans="2:17">
      <c r="B97" s="12">
        <f>'Alloc Amt'!B97</f>
        <v>0</v>
      </c>
      <c r="C97" s="12">
        <f>'Alloc Amt'!C97</f>
        <v>0</v>
      </c>
      <c r="D97" s="12">
        <f>'Alloc Amt'!D97</f>
        <v>91</v>
      </c>
      <c r="E97" s="20" t="e">
        <f t="shared" si="1"/>
        <v>#DIV/0!</v>
      </c>
      <c r="F97" s="20" t="e">
        <f>'Alloc Amt'!F97/'Alloc Amt'!$E97</f>
        <v>#DIV/0!</v>
      </c>
      <c r="G97" s="20" t="e">
        <f>'Alloc Amt'!G97/'Alloc Amt'!$E97</f>
        <v>#DIV/0!</v>
      </c>
      <c r="H97" s="20" t="e">
        <f>'Alloc Amt'!H97/'Alloc Amt'!$E97</f>
        <v>#DIV/0!</v>
      </c>
      <c r="I97" s="20" t="e">
        <f>'Alloc Amt'!I97/'Alloc Amt'!$E97</f>
        <v>#DIV/0!</v>
      </c>
      <c r="J97" s="20" t="e">
        <f>'Alloc Amt'!J97/'Alloc Amt'!$E97</f>
        <v>#DIV/0!</v>
      </c>
      <c r="K97" s="20" t="e">
        <f>'Alloc Amt'!K97/'Alloc Amt'!$E97</f>
        <v>#DIV/0!</v>
      </c>
      <c r="L97" s="20" t="e">
        <f>'Alloc Amt'!L97/'Alloc Amt'!$E97</f>
        <v>#DIV/0!</v>
      </c>
      <c r="M97" s="20" t="e">
        <f>'Alloc Amt'!M97/'Alloc Amt'!$E97</f>
        <v>#DIV/0!</v>
      </c>
      <c r="N97" s="20" t="e">
        <f>'Alloc Amt'!N97/'Alloc Amt'!$E97</f>
        <v>#DIV/0!</v>
      </c>
      <c r="O97" s="20" t="e">
        <f>'Alloc Amt'!O97/'Alloc Amt'!$E97</f>
        <v>#DIV/0!</v>
      </c>
      <c r="P97" s="20" t="e">
        <f>'Alloc Amt'!P97/'Alloc Amt'!$E97</f>
        <v>#DIV/0!</v>
      </c>
      <c r="Q97" s="20" t="e">
        <f>'Alloc Amt'!Q97/'Alloc Amt'!$E97</f>
        <v>#DIV/0!</v>
      </c>
    </row>
    <row r="98" spans="2:17">
      <c r="B98" s="12">
        <f>'Alloc Amt'!B98</f>
        <v>0</v>
      </c>
      <c r="C98" s="12">
        <f>'Alloc Amt'!C98</f>
        <v>0</v>
      </c>
      <c r="D98" s="12">
        <f>'Alloc Amt'!D98</f>
        <v>92</v>
      </c>
      <c r="E98" s="20" t="e">
        <f t="shared" si="1"/>
        <v>#DIV/0!</v>
      </c>
      <c r="F98" s="20" t="e">
        <f>'Alloc Amt'!F98/'Alloc Amt'!$E98</f>
        <v>#DIV/0!</v>
      </c>
      <c r="G98" s="20" t="e">
        <f>'Alloc Amt'!G98/'Alloc Amt'!$E98</f>
        <v>#DIV/0!</v>
      </c>
      <c r="H98" s="20" t="e">
        <f>'Alloc Amt'!H98/'Alloc Amt'!$E98</f>
        <v>#DIV/0!</v>
      </c>
      <c r="I98" s="20" t="e">
        <f>'Alloc Amt'!I98/'Alloc Amt'!$E98</f>
        <v>#DIV/0!</v>
      </c>
      <c r="J98" s="20" t="e">
        <f>'Alloc Amt'!J98/'Alloc Amt'!$E98</f>
        <v>#DIV/0!</v>
      </c>
      <c r="K98" s="20" t="e">
        <f>'Alloc Amt'!K98/'Alloc Amt'!$E98</f>
        <v>#DIV/0!</v>
      </c>
      <c r="L98" s="20" t="e">
        <f>'Alloc Amt'!L98/'Alloc Amt'!$E98</f>
        <v>#DIV/0!</v>
      </c>
      <c r="M98" s="20" t="e">
        <f>'Alloc Amt'!M98/'Alloc Amt'!$E98</f>
        <v>#DIV/0!</v>
      </c>
      <c r="N98" s="20" t="e">
        <f>'Alloc Amt'!N98/'Alloc Amt'!$E98</f>
        <v>#DIV/0!</v>
      </c>
      <c r="O98" s="20" t="e">
        <f>'Alloc Amt'!O98/'Alloc Amt'!$E98</f>
        <v>#DIV/0!</v>
      </c>
      <c r="P98" s="20" t="e">
        <f>'Alloc Amt'!P98/'Alloc Amt'!$E98</f>
        <v>#DIV/0!</v>
      </c>
      <c r="Q98" s="20" t="e">
        <f>'Alloc Amt'!Q98/'Alloc Amt'!$E98</f>
        <v>#DIV/0!</v>
      </c>
    </row>
    <row r="99" spans="2:17">
      <c r="B99" s="12">
        <f>'Alloc Amt'!B99</f>
        <v>0</v>
      </c>
      <c r="C99" s="12">
        <f>'Alloc Amt'!C99</f>
        <v>0</v>
      </c>
      <c r="D99" s="12">
        <f>'Alloc Amt'!D99</f>
        <v>93</v>
      </c>
      <c r="E99" s="20" t="e">
        <f t="shared" si="1"/>
        <v>#DIV/0!</v>
      </c>
      <c r="F99" s="20" t="e">
        <f>'Alloc Amt'!F99/'Alloc Amt'!$E99</f>
        <v>#DIV/0!</v>
      </c>
      <c r="G99" s="20" t="e">
        <f>'Alloc Amt'!G99/'Alloc Amt'!$E99</f>
        <v>#DIV/0!</v>
      </c>
      <c r="H99" s="20" t="e">
        <f>'Alloc Amt'!H99/'Alloc Amt'!$E99</f>
        <v>#DIV/0!</v>
      </c>
      <c r="I99" s="20" t="e">
        <f>'Alloc Amt'!I99/'Alloc Amt'!$E99</f>
        <v>#DIV/0!</v>
      </c>
      <c r="J99" s="20" t="e">
        <f>'Alloc Amt'!J99/'Alloc Amt'!$E99</f>
        <v>#DIV/0!</v>
      </c>
      <c r="K99" s="20" t="e">
        <f>'Alloc Amt'!K99/'Alloc Amt'!$E99</f>
        <v>#DIV/0!</v>
      </c>
      <c r="L99" s="20" t="e">
        <f>'Alloc Amt'!L99/'Alloc Amt'!$E99</f>
        <v>#DIV/0!</v>
      </c>
      <c r="M99" s="20" t="e">
        <f>'Alloc Amt'!M99/'Alloc Amt'!$E99</f>
        <v>#DIV/0!</v>
      </c>
      <c r="N99" s="20" t="e">
        <f>'Alloc Amt'!N99/'Alloc Amt'!$E99</f>
        <v>#DIV/0!</v>
      </c>
      <c r="O99" s="20" t="e">
        <f>'Alloc Amt'!O99/'Alloc Amt'!$E99</f>
        <v>#DIV/0!</v>
      </c>
      <c r="P99" s="20" t="e">
        <f>'Alloc Amt'!P99/'Alloc Amt'!$E99</f>
        <v>#DIV/0!</v>
      </c>
      <c r="Q99" s="20" t="e">
        <f>'Alloc Amt'!Q99/'Alloc Amt'!$E99</f>
        <v>#DIV/0!</v>
      </c>
    </row>
    <row r="100" spans="2:17">
      <c r="B100" s="12">
        <f>'Alloc Amt'!B100</f>
        <v>0</v>
      </c>
      <c r="C100" s="12">
        <f>'Alloc Amt'!C100</f>
        <v>0</v>
      </c>
      <c r="D100" s="12">
        <f>'Alloc Amt'!D100</f>
        <v>94</v>
      </c>
      <c r="E100" s="20" t="e">
        <f t="shared" si="1"/>
        <v>#DIV/0!</v>
      </c>
      <c r="F100" s="20" t="e">
        <f>'Alloc Amt'!F100/'Alloc Amt'!$E100</f>
        <v>#DIV/0!</v>
      </c>
      <c r="G100" s="20" t="e">
        <f>'Alloc Amt'!G100/'Alloc Amt'!$E100</f>
        <v>#DIV/0!</v>
      </c>
      <c r="H100" s="20" t="e">
        <f>'Alloc Amt'!H100/'Alloc Amt'!$E100</f>
        <v>#DIV/0!</v>
      </c>
      <c r="I100" s="20" t="e">
        <f>'Alloc Amt'!I100/'Alloc Amt'!$E100</f>
        <v>#DIV/0!</v>
      </c>
      <c r="J100" s="20" t="e">
        <f>'Alloc Amt'!J100/'Alloc Amt'!$E100</f>
        <v>#DIV/0!</v>
      </c>
      <c r="K100" s="20" t="e">
        <f>'Alloc Amt'!K100/'Alloc Amt'!$E100</f>
        <v>#DIV/0!</v>
      </c>
      <c r="L100" s="20" t="e">
        <f>'Alloc Amt'!L100/'Alloc Amt'!$E100</f>
        <v>#DIV/0!</v>
      </c>
      <c r="M100" s="20" t="e">
        <f>'Alloc Amt'!M100/'Alloc Amt'!$E100</f>
        <v>#DIV/0!</v>
      </c>
      <c r="N100" s="20" t="e">
        <f>'Alloc Amt'!N100/'Alloc Amt'!$E100</f>
        <v>#DIV/0!</v>
      </c>
      <c r="O100" s="20" t="e">
        <f>'Alloc Amt'!O100/'Alloc Amt'!$E100</f>
        <v>#DIV/0!</v>
      </c>
      <c r="P100" s="20" t="e">
        <f>'Alloc Amt'!P100/'Alloc Amt'!$E100</f>
        <v>#DIV/0!</v>
      </c>
      <c r="Q100" s="20" t="e">
        <f>'Alloc Amt'!Q100/'Alloc Amt'!$E100</f>
        <v>#DIV/0!</v>
      </c>
    </row>
    <row r="101" spans="2:17">
      <c r="B101" s="12">
        <f>'Alloc Amt'!B101</f>
        <v>0</v>
      </c>
      <c r="C101" s="12">
        <f>'Alloc Amt'!C101</f>
        <v>0</v>
      </c>
      <c r="D101" s="12">
        <f>'Alloc Amt'!D101</f>
        <v>95</v>
      </c>
      <c r="E101" s="20" t="e">
        <f t="shared" si="1"/>
        <v>#DIV/0!</v>
      </c>
      <c r="F101" s="20" t="e">
        <f>'Alloc Amt'!F101/'Alloc Amt'!$E101</f>
        <v>#DIV/0!</v>
      </c>
      <c r="G101" s="20" t="e">
        <f>'Alloc Amt'!G101/'Alloc Amt'!$E101</f>
        <v>#DIV/0!</v>
      </c>
      <c r="H101" s="20" t="e">
        <f>'Alloc Amt'!H101/'Alloc Amt'!$E101</f>
        <v>#DIV/0!</v>
      </c>
      <c r="I101" s="20" t="e">
        <f>'Alloc Amt'!I101/'Alloc Amt'!$E101</f>
        <v>#DIV/0!</v>
      </c>
      <c r="J101" s="20" t="e">
        <f>'Alloc Amt'!J101/'Alloc Amt'!$E101</f>
        <v>#DIV/0!</v>
      </c>
      <c r="K101" s="20" t="e">
        <f>'Alloc Amt'!K101/'Alloc Amt'!$E101</f>
        <v>#DIV/0!</v>
      </c>
      <c r="L101" s="20" t="e">
        <f>'Alloc Amt'!L101/'Alloc Amt'!$E101</f>
        <v>#DIV/0!</v>
      </c>
      <c r="M101" s="20" t="e">
        <f>'Alloc Amt'!M101/'Alloc Amt'!$E101</f>
        <v>#DIV/0!</v>
      </c>
      <c r="N101" s="20" t="e">
        <f>'Alloc Amt'!N101/'Alloc Amt'!$E101</f>
        <v>#DIV/0!</v>
      </c>
      <c r="O101" s="20" t="e">
        <f>'Alloc Amt'!O101/'Alloc Amt'!$E101</f>
        <v>#DIV/0!</v>
      </c>
      <c r="P101" s="20" t="e">
        <f>'Alloc Amt'!P101/'Alloc Amt'!$E101</f>
        <v>#DIV/0!</v>
      </c>
      <c r="Q101" s="20" t="e">
        <f>'Alloc Amt'!Q101/'Alloc Amt'!$E101</f>
        <v>#DIV/0!</v>
      </c>
    </row>
    <row r="102" spans="2:17">
      <c r="B102" s="12">
        <f>'Alloc Amt'!B102</f>
        <v>0</v>
      </c>
      <c r="C102" s="12">
        <f>'Alloc Amt'!C102</f>
        <v>0</v>
      </c>
      <c r="D102" s="12">
        <f>'Alloc Amt'!D102</f>
        <v>96</v>
      </c>
      <c r="E102" s="20" t="e">
        <f t="shared" si="1"/>
        <v>#DIV/0!</v>
      </c>
      <c r="F102" s="20" t="e">
        <f>'Alloc Amt'!F102/'Alloc Amt'!$E102</f>
        <v>#DIV/0!</v>
      </c>
      <c r="G102" s="20" t="e">
        <f>'Alloc Amt'!G102/'Alloc Amt'!$E102</f>
        <v>#DIV/0!</v>
      </c>
      <c r="H102" s="20" t="e">
        <f>'Alloc Amt'!H102/'Alloc Amt'!$E102</f>
        <v>#DIV/0!</v>
      </c>
      <c r="I102" s="20" t="e">
        <f>'Alloc Amt'!I102/'Alloc Amt'!$E102</f>
        <v>#DIV/0!</v>
      </c>
      <c r="J102" s="20" t="e">
        <f>'Alloc Amt'!J102/'Alloc Amt'!$E102</f>
        <v>#DIV/0!</v>
      </c>
      <c r="K102" s="20" t="e">
        <f>'Alloc Amt'!K102/'Alloc Amt'!$E102</f>
        <v>#DIV/0!</v>
      </c>
      <c r="L102" s="20" t="e">
        <f>'Alloc Amt'!L102/'Alloc Amt'!$E102</f>
        <v>#DIV/0!</v>
      </c>
      <c r="M102" s="20" t="e">
        <f>'Alloc Amt'!M102/'Alloc Amt'!$E102</f>
        <v>#DIV/0!</v>
      </c>
      <c r="N102" s="20" t="e">
        <f>'Alloc Amt'!N102/'Alloc Amt'!$E102</f>
        <v>#DIV/0!</v>
      </c>
      <c r="O102" s="20" t="e">
        <f>'Alloc Amt'!O102/'Alloc Amt'!$E102</f>
        <v>#DIV/0!</v>
      </c>
      <c r="P102" s="20" t="e">
        <f>'Alloc Amt'!P102/'Alloc Amt'!$E102</f>
        <v>#DIV/0!</v>
      </c>
      <c r="Q102" s="20" t="e">
        <f>'Alloc Amt'!Q102/'Alloc Amt'!$E102</f>
        <v>#DIV/0!</v>
      </c>
    </row>
    <row r="103" spans="2:17">
      <c r="B103" s="12">
        <f>'Alloc Amt'!B103</f>
        <v>0</v>
      </c>
      <c r="C103" s="12">
        <f>'Alloc Amt'!C103</f>
        <v>0</v>
      </c>
      <c r="D103" s="12">
        <f>'Alloc Amt'!D103</f>
        <v>97</v>
      </c>
      <c r="E103" s="20" t="e">
        <f t="shared" si="1"/>
        <v>#DIV/0!</v>
      </c>
      <c r="F103" s="20" t="e">
        <f>'Alloc Amt'!F103/'Alloc Amt'!$E103</f>
        <v>#DIV/0!</v>
      </c>
      <c r="G103" s="20" t="e">
        <f>'Alloc Amt'!G103/'Alloc Amt'!$E103</f>
        <v>#DIV/0!</v>
      </c>
      <c r="H103" s="20" t="e">
        <f>'Alloc Amt'!H103/'Alloc Amt'!$E103</f>
        <v>#DIV/0!</v>
      </c>
      <c r="I103" s="20" t="e">
        <f>'Alloc Amt'!I103/'Alloc Amt'!$E103</f>
        <v>#DIV/0!</v>
      </c>
      <c r="J103" s="20" t="e">
        <f>'Alloc Amt'!J103/'Alloc Amt'!$E103</f>
        <v>#DIV/0!</v>
      </c>
      <c r="K103" s="20" t="e">
        <f>'Alloc Amt'!K103/'Alloc Amt'!$E103</f>
        <v>#DIV/0!</v>
      </c>
      <c r="L103" s="20" t="e">
        <f>'Alloc Amt'!L103/'Alloc Amt'!$E103</f>
        <v>#DIV/0!</v>
      </c>
      <c r="M103" s="20" t="e">
        <f>'Alloc Amt'!M103/'Alloc Amt'!$E103</f>
        <v>#DIV/0!</v>
      </c>
      <c r="N103" s="20" t="e">
        <f>'Alloc Amt'!N103/'Alloc Amt'!$E103</f>
        <v>#DIV/0!</v>
      </c>
      <c r="O103" s="20" t="e">
        <f>'Alloc Amt'!O103/'Alloc Amt'!$E103</f>
        <v>#DIV/0!</v>
      </c>
      <c r="P103" s="20" t="e">
        <f>'Alloc Amt'!P103/'Alloc Amt'!$E103</f>
        <v>#DIV/0!</v>
      </c>
      <c r="Q103" s="20" t="e">
        <f>'Alloc Amt'!Q103/'Alloc Amt'!$E103</f>
        <v>#DIV/0!</v>
      </c>
    </row>
    <row r="104" spans="2:17">
      <c r="B104" s="12">
        <f>'Alloc Amt'!B104</f>
        <v>0</v>
      </c>
      <c r="C104" s="12">
        <f>'Alloc Amt'!C104</f>
        <v>0</v>
      </c>
      <c r="D104" s="12">
        <f>'Alloc Amt'!D104</f>
        <v>98</v>
      </c>
      <c r="E104" s="20" t="e">
        <f t="shared" si="1"/>
        <v>#DIV/0!</v>
      </c>
      <c r="F104" s="20" t="e">
        <f>'Alloc Amt'!F104/'Alloc Amt'!$E104</f>
        <v>#DIV/0!</v>
      </c>
      <c r="G104" s="20" t="e">
        <f>'Alloc Amt'!G104/'Alloc Amt'!$E104</f>
        <v>#DIV/0!</v>
      </c>
      <c r="H104" s="20" t="e">
        <f>'Alloc Amt'!H104/'Alloc Amt'!$E104</f>
        <v>#DIV/0!</v>
      </c>
      <c r="I104" s="20" t="e">
        <f>'Alloc Amt'!I104/'Alloc Amt'!$E104</f>
        <v>#DIV/0!</v>
      </c>
      <c r="J104" s="20" t="e">
        <f>'Alloc Amt'!J104/'Alloc Amt'!$E104</f>
        <v>#DIV/0!</v>
      </c>
      <c r="K104" s="20" t="e">
        <f>'Alloc Amt'!K104/'Alloc Amt'!$E104</f>
        <v>#DIV/0!</v>
      </c>
      <c r="L104" s="20" t="e">
        <f>'Alloc Amt'!L104/'Alloc Amt'!$E104</f>
        <v>#DIV/0!</v>
      </c>
      <c r="M104" s="20" t="e">
        <f>'Alloc Amt'!M104/'Alloc Amt'!$E104</f>
        <v>#DIV/0!</v>
      </c>
      <c r="N104" s="20" t="e">
        <f>'Alloc Amt'!N104/'Alloc Amt'!$E104</f>
        <v>#DIV/0!</v>
      </c>
      <c r="O104" s="20" t="e">
        <f>'Alloc Amt'!O104/'Alloc Amt'!$E104</f>
        <v>#DIV/0!</v>
      </c>
      <c r="P104" s="20" t="e">
        <f>'Alloc Amt'!P104/'Alloc Amt'!$E104</f>
        <v>#DIV/0!</v>
      </c>
      <c r="Q104" s="20" t="e">
        <f>'Alloc Amt'!Q104/'Alloc Amt'!$E104</f>
        <v>#DIV/0!</v>
      </c>
    </row>
    <row r="105" spans="2:17">
      <c r="B105" s="12">
        <f>'Alloc Amt'!B105</f>
        <v>0</v>
      </c>
      <c r="C105" s="12">
        <f>'Alloc Amt'!C105</f>
        <v>0</v>
      </c>
      <c r="D105" s="12">
        <f>'Alloc Amt'!D105</f>
        <v>99</v>
      </c>
      <c r="E105" s="20" t="e">
        <f t="shared" si="1"/>
        <v>#DIV/0!</v>
      </c>
      <c r="F105" s="20" t="e">
        <f>'Alloc Amt'!F105/'Alloc Amt'!$E105</f>
        <v>#DIV/0!</v>
      </c>
      <c r="G105" s="20" t="e">
        <f>'Alloc Amt'!G105/'Alloc Amt'!$E105</f>
        <v>#DIV/0!</v>
      </c>
      <c r="H105" s="20" t="e">
        <f>'Alloc Amt'!H105/'Alloc Amt'!$E105</f>
        <v>#DIV/0!</v>
      </c>
      <c r="I105" s="20" t="e">
        <f>'Alloc Amt'!I105/'Alloc Amt'!$E105</f>
        <v>#DIV/0!</v>
      </c>
      <c r="J105" s="20" t="e">
        <f>'Alloc Amt'!J105/'Alloc Amt'!$E105</f>
        <v>#DIV/0!</v>
      </c>
      <c r="K105" s="20" t="e">
        <f>'Alloc Amt'!K105/'Alloc Amt'!$E105</f>
        <v>#DIV/0!</v>
      </c>
      <c r="L105" s="20" t="e">
        <f>'Alloc Amt'!L105/'Alloc Amt'!$E105</f>
        <v>#DIV/0!</v>
      </c>
      <c r="M105" s="20" t="e">
        <f>'Alloc Amt'!M105/'Alloc Amt'!$E105</f>
        <v>#DIV/0!</v>
      </c>
      <c r="N105" s="20" t="e">
        <f>'Alloc Amt'!N105/'Alloc Amt'!$E105</f>
        <v>#DIV/0!</v>
      </c>
      <c r="O105" s="20" t="e">
        <f>'Alloc Amt'!O105/'Alloc Amt'!$E105</f>
        <v>#DIV/0!</v>
      </c>
      <c r="P105" s="20" t="e">
        <f>'Alloc Amt'!P105/'Alloc Amt'!$E105</f>
        <v>#DIV/0!</v>
      </c>
      <c r="Q105" s="20" t="e">
        <f>'Alloc Amt'!Q105/'Alloc Amt'!$E105</f>
        <v>#DIV/0!</v>
      </c>
    </row>
    <row r="106" spans="2:17">
      <c r="B106" s="12">
        <f>'Alloc Amt'!B106</f>
        <v>0</v>
      </c>
      <c r="C106" s="12">
        <f>'Alloc Amt'!C106</f>
        <v>0</v>
      </c>
      <c r="D106" s="12">
        <f>'Alloc Amt'!D106</f>
        <v>100</v>
      </c>
      <c r="E106" s="20" t="e">
        <f t="shared" si="1"/>
        <v>#DIV/0!</v>
      </c>
      <c r="F106" s="20" t="e">
        <f>'Alloc Amt'!F106/'Alloc Amt'!$E106</f>
        <v>#DIV/0!</v>
      </c>
      <c r="G106" s="20" t="e">
        <f>'Alloc Amt'!G106/'Alloc Amt'!$E106</f>
        <v>#DIV/0!</v>
      </c>
      <c r="H106" s="20" t="e">
        <f>'Alloc Amt'!H106/'Alloc Amt'!$E106</f>
        <v>#DIV/0!</v>
      </c>
      <c r="I106" s="20" t="e">
        <f>'Alloc Amt'!I106/'Alloc Amt'!$E106</f>
        <v>#DIV/0!</v>
      </c>
      <c r="J106" s="20" t="e">
        <f>'Alloc Amt'!J106/'Alloc Amt'!$E106</f>
        <v>#DIV/0!</v>
      </c>
      <c r="K106" s="20" t="e">
        <f>'Alloc Amt'!K106/'Alloc Amt'!$E106</f>
        <v>#DIV/0!</v>
      </c>
      <c r="L106" s="20" t="e">
        <f>'Alloc Amt'!L106/'Alloc Amt'!$E106</f>
        <v>#DIV/0!</v>
      </c>
      <c r="M106" s="20" t="e">
        <f>'Alloc Amt'!M106/'Alloc Amt'!$E106</f>
        <v>#DIV/0!</v>
      </c>
      <c r="N106" s="20" t="e">
        <f>'Alloc Amt'!N106/'Alloc Amt'!$E106</f>
        <v>#DIV/0!</v>
      </c>
      <c r="O106" s="20" t="e">
        <f>'Alloc Amt'!O106/'Alloc Amt'!$E106</f>
        <v>#DIV/0!</v>
      </c>
      <c r="P106" s="20" t="e">
        <f>'Alloc Amt'!P106/'Alloc Amt'!$E106</f>
        <v>#DIV/0!</v>
      </c>
      <c r="Q106" s="20" t="e">
        <f>'Alloc Amt'!Q106/'Alloc Amt'!$E106</f>
        <v>#DIV/0!</v>
      </c>
    </row>
    <row r="107" spans="2:17">
      <c r="B107" s="12">
        <f>'Alloc Amt'!B107</f>
        <v>0</v>
      </c>
      <c r="C107" s="12">
        <f>'Alloc Amt'!C107</f>
        <v>0</v>
      </c>
      <c r="D107" s="12">
        <f>'Alloc Amt'!D107</f>
        <v>101</v>
      </c>
      <c r="E107" s="20" t="e">
        <f t="shared" si="1"/>
        <v>#DIV/0!</v>
      </c>
      <c r="F107" s="20" t="e">
        <f>'Alloc Amt'!F107/'Alloc Amt'!$E107</f>
        <v>#DIV/0!</v>
      </c>
      <c r="G107" s="20" t="e">
        <f>'Alloc Amt'!G107/'Alloc Amt'!$E107</f>
        <v>#DIV/0!</v>
      </c>
      <c r="H107" s="20" t="e">
        <f>'Alloc Amt'!H107/'Alloc Amt'!$E107</f>
        <v>#DIV/0!</v>
      </c>
      <c r="I107" s="20" t="e">
        <f>'Alloc Amt'!I107/'Alloc Amt'!$E107</f>
        <v>#DIV/0!</v>
      </c>
      <c r="J107" s="20" t="e">
        <f>'Alloc Amt'!J107/'Alloc Amt'!$E107</f>
        <v>#DIV/0!</v>
      </c>
      <c r="K107" s="20" t="e">
        <f>'Alloc Amt'!K107/'Alloc Amt'!$E107</f>
        <v>#DIV/0!</v>
      </c>
      <c r="L107" s="20" t="e">
        <f>'Alloc Amt'!L107/'Alloc Amt'!$E107</f>
        <v>#DIV/0!</v>
      </c>
      <c r="M107" s="20" t="e">
        <f>'Alloc Amt'!M107/'Alloc Amt'!$E107</f>
        <v>#DIV/0!</v>
      </c>
      <c r="N107" s="20" t="e">
        <f>'Alloc Amt'!N107/'Alloc Amt'!$E107</f>
        <v>#DIV/0!</v>
      </c>
      <c r="O107" s="20" t="e">
        <f>'Alloc Amt'!O107/'Alloc Amt'!$E107</f>
        <v>#DIV/0!</v>
      </c>
      <c r="P107" s="20" t="e">
        <f>'Alloc Amt'!P107/'Alloc Amt'!$E107</f>
        <v>#DIV/0!</v>
      </c>
      <c r="Q107" s="20" t="e">
        <f>'Alloc Amt'!Q107/'Alloc Amt'!$E107</f>
        <v>#DIV/0!</v>
      </c>
    </row>
    <row r="108" spans="2:17">
      <c r="B108" s="12">
        <f>'Alloc Amt'!B108</f>
        <v>0</v>
      </c>
      <c r="C108" s="12">
        <f>'Alloc Amt'!C108</f>
        <v>0</v>
      </c>
      <c r="D108" s="12">
        <f>'Alloc Amt'!D108</f>
        <v>102</v>
      </c>
      <c r="E108" s="20" t="e">
        <f t="shared" si="1"/>
        <v>#DIV/0!</v>
      </c>
      <c r="F108" s="20" t="e">
        <f>'Alloc Amt'!F108/'Alloc Amt'!$E108</f>
        <v>#DIV/0!</v>
      </c>
      <c r="G108" s="20" t="e">
        <f>'Alloc Amt'!G108/'Alloc Amt'!$E108</f>
        <v>#DIV/0!</v>
      </c>
      <c r="H108" s="20" t="e">
        <f>'Alloc Amt'!H108/'Alloc Amt'!$E108</f>
        <v>#DIV/0!</v>
      </c>
      <c r="I108" s="20" t="e">
        <f>'Alloc Amt'!I108/'Alloc Amt'!$E108</f>
        <v>#DIV/0!</v>
      </c>
      <c r="J108" s="20" t="e">
        <f>'Alloc Amt'!J108/'Alloc Amt'!$E108</f>
        <v>#DIV/0!</v>
      </c>
      <c r="K108" s="20" t="e">
        <f>'Alloc Amt'!K108/'Alloc Amt'!$E108</f>
        <v>#DIV/0!</v>
      </c>
      <c r="L108" s="20" t="e">
        <f>'Alloc Amt'!L108/'Alloc Amt'!$E108</f>
        <v>#DIV/0!</v>
      </c>
      <c r="M108" s="20" t="e">
        <f>'Alloc Amt'!M108/'Alloc Amt'!$E108</f>
        <v>#DIV/0!</v>
      </c>
      <c r="N108" s="20" t="e">
        <f>'Alloc Amt'!N108/'Alloc Amt'!$E108</f>
        <v>#DIV/0!</v>
      </c>
      <c r="O108" s="20" t="e">
        <f>'Alloc Amt'!O108/'Alloc Amt'!$E108</f>
        <v>#DIV/0!</v>
      </c>
      <c r="P108" s="20" t="e">
        <f>'Alloc Amt'!P108/'Alloc Amt'!$E108</f>
        <v>#DIV/0!</v>
      </c>
      <c r="Q108" s="20" t="e">
        <f>'Alloc Amt'!Q108/'Alloc Amt'!$E108</f>
        <v>#DIV/0!</v>
      </c>
    </row>
    <row r="109" spans="2:17">
      <c r="B109" s="12">
        <f>'Alloc Amt'!B109</f>
        <v>0</v>
      </c>
      <c r="C109" s="12">
        <f>'Alloc Amt'!C109</f>
        <v>0</v>
      </c>
      <c r="D109" s="12">
        <f>'Alloc Amt'!D109</f>
        <v>103</v>
      </c>
      <c r="E109" s="20" t="e">
        <f t="shared" si="1"/>
        <v>#DIV/0!</v>
      </c>
      <c r="F109" s="20" t="e">
        <f>'Alloc Amt'!F109/'Alloc Amt'!$E109</f>
        <v>#DIV/0!</v>
      </c>
      <c r="G109" s="20" t="e">
        <f>'Alloc Amt'!G109/'Alloc Amt'!$E109</f>
        <v>#DIV/0!</v>
      </c>
      <c r="H109" s="20" t="e">
        <f>'Alloc Amt'!H109/'Alloc Amt'!$E109</f>
        <v>#DIV/0!</v>
      </c>
      <c r="I109" s="20" t="e">
        <f>'Alloc Amt'!I109/'Alloc Amt'!$E109</f>
        <v>#DIV/0!</v>
      </c>
      <c r="J109" s="20" t="e">
        <f>'Alloc Amt'!J109/'Alloc Amt'!$E109</f>
        <v>#DIV/0!</v>
      </c>
      <c r="K109" s="20" t="e">
        <f>'Alloc Amt'!K109/'Alloc Amt'!$E109</f>
        <v>#DIV/0!</v>
      </c>
      <c r="L109" s="20" t="e">
        <f>'Alloc Amt'!L109/'Alloc Amt'!$E109</f>
        <v>#DIV/0!</v>
      </c>
      <c r="M109" s="20" t="e">
        <f>'Alloc Amt'!M109/'Alloc Amt'!$E109</f>
        <v>#DIV/0!</v>
      </c>
      <c r="N109" s="20" t="e">
        <f>'Alloc Amt'!N109/'Alloc Amt'!$E109</f>
        <v>#DIV/0!</v>
      </c>
      <c r="O109" s="20" t="e">
        <f>'Alloc Amt'!O109/'Alloc Amt'!$E109</f>
        <v>#DIV/0!</v>
      </c>
      <c r="P109" s="20" t="e">
        <f>'Alloc Amt'!P109/'Alloc Amt'!$E109</f>
        <v>#DIV/0!</v>
      </c>
      <c r="Q109" s="20" t="e">
        <f>'Alloc Amt'!Q109/'Alloc Amt'!$E109</f>
        <v>#DIV/0!</v>
      </c>
    </row>
    <row r="110" spans="2:17">
      <c r="B110" s="12">
        <f>'Alloc Amt'!B110</f>
        <v>0</v>
      </c>
      <c r="C110" s="12">
        <f>'Alloc Amt'!C110</f>
        <v>0</v>
      </c>
      <c r="D110" s="12">
        <f>'Alloc Amt'!D110</f>
        <v>104</v>
      </c>
      <c r="E110" s="20" t="e">
        <f t="shared" si="1"/>
        <v>#DIV/0!</v>
      </c>
      <c r="F110" s="20" t="e">
        <f>'Alloc Amt'!F110/'Alloc Amt'!$E110</f>
        <v>#DIV/0!</v>
      </c>
      <c r="G110" s="20" t="e">
        <f>'Alloc Amt'!G110/'Alloc Amt'!$E110</f>
        <v>#DIV/0!</v>
      </c>
      <c r="H110" s="20" t="e">
        <f>'Alloc Amt'!H110/'Alloc Amt'!$E110</f>
        <v>#DIV/0!</v>
      </c>
      <c r="I110" s="20" t="e">
        <f>'Alloc Amt'!I110/'Alloc Amt'!$E110</f>
        <v>#DIV/0!</v>
      </c>
      <c r="J110" s="20" t="e">
        <f>'Alloc Amt'!J110/'Alloc Amt'!$E110</f>
        <v>#DIV/0!</v>
      </c>
      <c r="K110" s="20" t="e">
        <f>'Alloc Amt'!K110/'Alloc Amt'!$E110</f>
        <v>#DIV/0!</v>
      </c>
      <c r="L110" s="20" t="e">
        <f>'Alloc Amt'!L110/'Alloc Amt'!$E110</f>
        <v>#DIV/0!</v>
      </c>
      <c r="M110" s="20" t="e">
        <f>'Alloc Amt'!M110/'Alloc Amt'!$E110</f>
        <v>#DIV/0!</v>
      </c>
      <c r="N110" s="20" t="e">
        <f>'Alloc Amt'!N110/'Alloc Amt'!$E110</f>
        <v>#DIV/0!</v>
      </c>
      <c r="O110" s="20" t="e">
        <f>'Alloc Amt'!O110/'Alloc Amt'!$E110</f>
        <v>#DIV/0!</v>
      </c>
      <c r="P110" s="20" t="e">
        <f>'Alloc Amt'!P110/'Alloc Amt'!$E110</f>
        <v>#DIV/0!</v>
      </c>
      <c r="Q110" s="20" t="e">
        <f>'Alloc Amt'!Q110/'Alloc Amt'!$E110</f>
        <v>#DIV/0!</v>
      </c>
    </row>
    <row r="111" spans="2:17">
      <c r="B111" s="12">
        <f>'Alloc Amt'!B111</f>
        <v>0</v>
      </c>
      <c r="C111" s="12">
        <f>'Alloc Amt'!C111</f>
        <v>0</v>
      </c>
      <c r="D111" s="12">
        <f>'Alloc Amt'!D111</f>
        <v>105</v>
      </c>
      <c r="E111" s="20" t="e">
        <f t="shared" si="1"/>
        <v>#DIV/0!</v>
      </c>
      <c r="F111" s="20" t="e">
        <f>'Alloc Amt'!F111/'Alloc Amt'!$E111</f>
        <v>#DIV/0!</v>
      </c>
      <c r="G111" s="20" t="e">
        <f>'Alloc Amt'!G111/'Alloc Amt'!$E111</f>
        <v>#DIV/0!</v>
      </c>
      <c r="H111" s="20" t="e">
        <f>'Alloc Amt'!H111/'Alloc Amt'!$E111</f>
        <v>#DIV/0!</v>
      </c>
      <c r="I111" s="20" t="e">
        <f>'Alloc Amt'!I111/'Alloc Amt'!$E111</f>
        <v>#DIV/0!</v>
      </c>
      <c r="J111" s="20" t="e">
        <f>'Alloc Amt'!J111/'Alloc Amt'!$E111</f>
        <v>#DIV/0!</v>
      </c>
      <c r="K111" s="20" t="e">
        <f>'Alloc Amt'!K111/'Alloc Amt'!$E111</f>
        <v>#DIV/0!</v>
      </c>
      <c r="L111" s="20" t="e">
        <f>'Alloc Amt'!L111/'Alloc Amt'!$E111</f>
        <v>#DIV/0!</v>
      </c>
      <c r="M111" s="20" t="e">
        <f>'Alloc Amt'!M111/'Alloc Amt'!$E111</f>
        <v>#DIV/0!</v>
      </c>
      <c r="N111" s="20" t="e">
        <f>'Alloc Amt'!N111/'Alloc Amt'!$E111</f>
        <v>#DIV/0!</v>
      </c>
      <c r="O111" s="20" t="e">
        <f>'Alloc Amt'!O111/'Alloc Amt'!$E111</f>
        <v>#DIV/0!</v>
      </c>
      <c r="P111" s="20" t="e">
        <f>'Alloc Amt'!P111/'Alloc Amt'!$E111</f>
        <v>#DIV/0!</v>
      </c>
      <c r="Q111" s="20" t="e">
        <f>'Alloc Amt'!Q111/'Alloc Amt'!$E111</f>
        <v>#DIV/0!</v>
      </c>
    </row>
    <row r="112" spans="2:17">
      <c r="B112" s="12">
        <f>'Alloc Amt'!B112</f>
        <v>0</v>
      </c>
      <c r="C112" s="12">
        <f>'Alloc Amt'!C112</f>
        <v>0</v>
      </c>
      <c r="D112" s="12">
        <f>'Alloc Amt'!D112</f>
        <v>106</v>
      </c>
      <c r="E112" s="20" t="e">
        <f t="shared" si="1"/>
        <v>#DIV/0!</v>
      </c>
      <c r="F112" s="20" t="e">
        <f>'Alloc Amt'!F112/'Alloc Amt'!$E112</f>
        <v>#DIV/0!</v>
      </c>
      <c r="G112" s="20" t="e">
        <f>'Alloc Amt'!G112/'Alloc Amt'!$E112</f>
        <v>#DIV/0!</v>
      </c>
      <c r="H112" s="20" t="e">
        <f>'Alloc Amt'!H112/'Alloc Amt'!$E112</f>
        <v>#DIV/0!</v>
      </c>
      <c r="I112" s="20" t="e">
        <f>'Alloc Amt'!I112/'Alloc Amt'!$E112</f>
        <v>#DIV/0!</v>
      </c>
      <c r="J112" s="20" t="e">
        <f>'Alloc Amt'!J112/'Alloc Amt'!$E112</f>
        <v>#DIV/0!</v>
      </c>
      <c r="K112" s="20" t="e">
        <f>'Alloc Amt'!K112/'Alloc Amt'!$E112</f>
        <v>#DIV/0!</v>
      </c>
      <c r="L112" s="20" t="e">
        <f>'Alloc Amt'!L112/'Alloc Amt'!$E112</f>
        <v>#DIV/0!</v>
      </c>
      <c r="M112" s="20" t="e">
        <f>'Alloc Amt'!M112/'Alloc Amt'!$E112</f>
        <v>#DIV/0!</v>
      </c>
      <c r="N112" s="20" t="e">
        <f>'Alloc Amt'!N112/'Alloc Amt'!$E112</f>
        <v>#DIV/0!</v>
      </c>
      <c r="O112" s="20" t="e">
        <f>'Alloc Amt'!O112/'Alloc Amt'!$E112</f>
        <v>#DIV/0!</v>
      </c>
      <c r="P112" s="20" t="e">
        <f>'Alloc Amt'!P112/'Alloc Amt'!$E112</f>
        <v>#DIV/0!</v>
      </c>
      <c r="Q112" s="20" t="e">
        <f>'Alloc Amt'!Q112/'Alloc Amt'!$E112</f>
        <v>#DIV/0!</v>
      </c>
    </row>
    <row r="113" spans="2:17">
      <c r="B113" s="12">
        <f>'Alloc Amt'!B113</f>
        <v>0</v>
      </c>
      <c r="C113" s="12">
        <f>'Alloc Amt'!C113</f>
        <v>0</v>
      </c>
      <c r="D113" s="12">
        <f>'Alloc Amt'!D113</f>
        <v>107</v>
      </c>
      <c r="E113" s="20" t="e">
        <f t="shared" si="1"/>
        <v>#DIV/0!</v>
      </c>
      <c r="F113" s="20" t="e">
        <f>'Alloc Amt'!F113/'Alloc Amt'!$E113</f>
        <v>#DIV/0!</v>
      </c>
      <c r="G113" s="20" t="e">
        <f>'Alloc Amt'!G113/'Alloc Amt'!$E113</f>
        <v>#DIV/0!</v>
      </c>
      <c r="H113" s="20" t="e">
        <f>'Alloc Amt'!H113/'Alloc Amt'!$E113</f>
        <v>#DIV/0!</v>
      </c>
      <c r="I113" s="20" t="e">
        <f>'Alloc Amt'!I113/'Alloc Amt'!$E113</f>
        <v>#DIV/0!</v>
      </c>
      <c r="J113" s="20" t="e">
        <f>'Alloc Amt'!J113/'Alloc Amt'!$E113</f>
        <v>#DIV/0!</v>
      </c>
      <c r="K113" s="20" t="e">
        <f>'Alloc Amt'!K113/'Alloc Amt'!$E113</f>
        <v>#DIV/0!</v>
      </c>
      <c r="L113" s="20" t="e">
        <f>'Alloc Amt'!L113/'Alloc Amt'!$E113</f>
        <v>#DIV/0!</v>
      </c>
      <c r="M113" s="20" t="e">
        <f>'Alloc Amt'!M113/'Alloc Amt'!$E113</f>
        <v>#DIV/0!</v>
      </c>
      <c r="N113" s="20" t="e">
        <f>'Alloc Amt'!N113/'Alloc Amt'!$E113</f>
        <v>#DIV/0!</v>
      </c>
      <c r="O113" s="20" t="e">
        <f>'Alloc Amt'!O113/'Alloc Amt'!$E113</f>
        <v>#DIV/0!</v>
      </c>
      <c r="P113" s="20" t="e">
        <f>'Alloc Amt'!P113/'Alloc Amt'!$E113</f>
        <v>#DIV/0!</v>
      </c>
      <c r="Q113" s="20" t="e">
        <f>'Alloc Amt'!Q113/'Alloc Amt'!$E113</f>
        <v>#DIV/0!</v>
      </c>
    </row>
    <row r="114" spans="2:17">
      <c r="B114" s="12">
        <f>'Alloc Amt'!B114</f>
        <v>0</v>
      </c>
      <c r="C114" s="12">
        <f>'Alloc Amt'!C114</f>
        <v>0</v>
      </c>
      <c r="D114" s="12">
        <f>'Alloc Amt'!D114</f>
        <v>108</v>
      </c>
      <c r="E114" s="20" t="e">
        <f t="shared" si="1"/>
        <v>#DIV/0!</v>
      </c>
      <c r="F114" s="20" t="e">
        <f>'Alloc Amt'!F114/'Alloc Amt'!$E114</f>
        <v>#DIV/0!</v>
      </c>
      <c r="G114" s="20" t="e">
        <f>'Alloc Amt'!G114/'Alloc Amt'!$E114</f>
        <v>#DIV/0!</v>
      </c>
      <c r="H114" s="20" t="e">
        <f>'Alloc Amt'!H114/'Alloc Amt'!$E114</f>
        <v>#DIV/0!</v>
      </c>
      <c r="I114" s="20" t="e">
        <f>'Alloc Amt'!I114/'Alloc Amt'!$E114</f>
        <v>#DIV/0!</v>
      </c>
      <c r="J114" s="20" t="e">
        <f>'Alloc Amt'!J114/'Alloc Amt'!$E114</f>
        <v>#DIV/0!</v>
      </c>
      <c r="K114" s="20" t="e">
        <f>'Alloc Amt'!K114/'Alloc Amt'!$E114</f>
        <v>#DIV/0!</v>
      </c>
      <c r="L114" s="20" t="e">
        <f>'Alloc Amt'!L114/'Alloc Amt'!$E114</f>
        <v>#DIV/0!</v>
      </c>
      <c r="M114" s="20" t="e">
        <f>'Alloc Amt'!M114/'Alloc Amt'!$E114</f>
        <v>#DIV/0!</v>
      </c>
      <c r="N114" s="20" t="e">
        <f>'Alloc Amt'!N114/'Alloc Amt'!$E114</f>
        <v>#DIV/0!</v>
      </c>
      <c r="O114" s="20" t="e">
        <f>'Alloc Amt'!O114/'Alloc Amt'!$E114</f>
        <v>#DIV/0!</v>
      </c>
      <c r="P114" s="20" t="e">
        <f>'Alloc Amt'!P114/'Alloc Amt'!$E114</f>
        <v>#DIV/0!</v>
      </c>
      <c r="Q114" s="20" t="e">
        <f>'Alloc Amt'!Q114/'Alloc Amt'!$E114</f>
        <v>#DIV/0!</v>
      </c>
    </row>
    <row r="115" spans="2:17">
      <c r="B115" s="12">
        <f>'Alloc Amt'!B115</f>
        <v>0</v>
      </c>
      <c r="C115" s="12">
        <f>'Alloc Amt'!C115</f>
        <v>0</v>
      </c>
      <c r="D115" s="12">
        <f>'Alloc Amt'!D115</f>
        <v>109</v>
      </c>
      <c r="E115" s="20" t="e">
        <f t="shared" si="1"/>
        <v>#DIV/0!</v>
      </c>
      <c r="F115" s="20" t="e">
        <f>'Alloc Amt'!F115/'Alloc Amt'!$E115</f>
        <v>#DIV/0!</v>
      </c>
      <c r="G115" s="20" t="e">
        <f>'Alloc Amt'!G115/'Alloc Amt'!$E115</f>
        <v>#DIV/0!</v>
      </c>
      <c r="H115" s="20" t="e">
        <f>'Alloc Amt'!H115/'Alloc Amt'!$E115</f>
        <v>#DIV/0!</v>
      </c>
      <c r="I115" s="20" t="e">
        <f>'Alloc Amt'!I115/'Alloc Amt'!$E115</f>
        <v>#DIV/0!</v>
      </c>
      <c r="J115" s="20" t="e">
        <f>'Alloc Amt'!J115/'Alloc Amt'!$E115</f>
        <v>#DIV/0!</v>
      </c>
      <c r="K115" s="20" t="e">
        <f>'Alloc Amt'!K115/'Alloc Amt'!$E115</f>
        <v>#DIV/0!</v>
      </c>
      <c r="L115" s="20" t="e">
        <f>'Alloc Amt'!L115/'Alloc Amt'!$E115</f>
        <v>#DIV/0!</v>
      </c>
      <c r="M115" s="20" t="e">
        <f>'Alloc Amt'!M115/'Alloc Amt'!$E115</f>
        <v>#DIV/0!</v>
      </c>
      <c r="N115" s="20" t="e">
        <f>'Alloc Amt'!N115/'Alloc Amt'!$E115</f>
        <v>#DIV/0!</v>
      </c>
      <c r="O115" s="20" t="e">
        <f>'Alloc Amt'!O115/'Alloc Amt'!$E115</f>
        <v>#DIV/0!</v>
      </c>
      <c r="P115" s="20" t="e">
        <f>'Alloc Amt'!P115/'Alloc Amt'!$E115</f>
        <v>#DIV/0!</v>
      </c>
      <c r="Q115" s="20" t="e">
        <f>'Alloc Amt'!Q115/'Alloc Amt'!$E115</f>
        <v>#DIV/0!</v>
      </c>
    </row>
    <row r="116" spans="2:17">
      <c r="B116" s="12">
        <f>'Alloc Amt'!B116</f>
        <v>0</v>
      </c>
      <c r="C116" s="12">
        <f>'Alloc Amt'!C116</f>
        <v>0</v>
      </c>
      <c r="D116" s="12">
        <f>'Alloc Amt'!D116</f>
        <v>110</v>
      </c>
      <c r="E116" s="20" t="e">
        <f t="shared" si="1"/>
        <v>#DIV/0!</v>
      </c>
      <c r="F116" s="20" t="e">
        <f>'Alloc Amt'!F116/'Alloc Amt'!$E116</f>
        <v>#DIV/0!</v>
      </c>
      <c r="G116" s="20" t="e">
        <f>'Alloc Amt'!G116/'Alloc Amt'!$E116</f>
        <v>#DIV/0!</v>
      </c>
      <c r="H116" s="20" t="e">
        <f>'Alloc Amt'!H116/'Alloc Amt'!$E116</f>
        <v>#DIV/0!</v>
      </c>
      <c r="I116" s="20" t="e">
        <f>'Alloc Amt'!I116/'Alloc Amt'!$E116</f>
        <v>#DIV/0!</v>
      </c>
      <c r="J116" s="20" t="e">
        <f>'Alloc Amt'!J116/'Alloc Amt'!$E116</f>
        <v>#DIV/0!</v>
      </c>
      <c r="K116" s="20" t="e">
        <f>'Alloc Amt'!K116/'Alloc Amt'!$E116</f>
        <v>#DIV/0!</v>
      </c>
      <c r="L116" s="20" t="e">
        <f>'Alloc Amt'!L116/'Alloc Amt'!$E116</f>
        <v>#DIV/0!</v>
      </c>
      <c r="M116" s="20" t="e">
        <f>'Alloc Amt'!M116/'Alloc Amt'!$E116</f>
        <v>#DIV/0!</v>
      </c>
      <c r="N116" s="20" t="e">
        <f>'Alloc Amt'!N116/'Alloc Amt'!$E116</f>
        <v>#DIV/0!</v>
      </c>
      <c r="O116" s="20" t="e">
        <f>'Alloc Amt'!O116/'Alloc Amt'!$E116</f>
        <v>#DIV/0!</v>
      </c>
      <c r="P116" s="20" t="e">
        <f>'Alloc Amt'!P116/'Alloc Amt'!$E116</f>
        <v>#DIV/0!</v>
      </c>
      <c r="Q116" s="20" t="e">
        <f>'Alloc Amt'!Q116/'Alloc Amt'!$E116</f>
        <v>#DIV/0!</v>
      </c>
    </row>
    <row r="117" spans="2:17">
      <c r="B117" s="12">
        <f>'Alloc Amt'!B117</f>
        <v>0</v>
      </c>
      <c r="C117" s="12">
        <f>'Alloc Amt'!C117</f>
        <v>0</v>
      </c>
      <c r="D117" s="12">
        <f>'Alloc Amt'!D117</f>
        <v>111</v>
      </c>
      <c r="E117" s="20" t="e">
        <f t="shared" si="1"/>
        <v>#DIV/0!</v>
      </c>
      <c r="F117" s="20" t="e">
        <f>'Alloc Amt'!F117/'Alloc Amt'!$E117</f>
        <v>#DIV/0!</v>
      </c>
      <c r="G117" s="20" t="e">
        <f>'Alloc Amt'!G117/'Alloc Amt'!$E117</f>
        <v>#DIV/0!</v>
      </c>
      <c r="H117" s="20" t="e">
        <f>'Alloc Amt'!H117/'Alloc Amt'!$E117</f>
        <v>#DIV/0!</v>
      </c>
      <c r="I117" s="20" t="e">
        <f>'Alloc Amt'!I117/'Alloc Amt'!$E117</f>
        <v>#DIV/0!</v>
      </c>
      <c r="J117" s="20" t="e">
        <f>'Alloc Amt'!J117/'Alloc Amt'!$E117</f>
        <v>#DIV/0!</v>
      </c>
      <c r="K117" s="20" t="e">
        <f>'Alloc Amt'!K117/'Alloc Amt'!$E117</f>
        <v>#DIV/0!</v>
      </c>
      <c r="L117" s="20" t="e">
        <f>'Alloc Amt'!L117/'Alloc Amt'!$E117</f>
        <v>#DIV/0!</v>
      </c>
      <c r="M117" s="20" t="e">
        <f>'Alloc Amt'!M117/'Alloc Amt'!$E117</f>
        <v>#DIV/0!</v>
      </c>
      <c r="N117" s="20" t="e">
        <f>'Alloc Amt'!N117/'Alloc Amt'!$E117</f>
        <v>#DIV/0!</v>
      </c>
      <c r="O117" s="20" t="e">
        <f>'Alloc Amt'!O117/'Alloc Amt'!$E117</f>
        <v>#DIV/0!</v>
      </c>
      <c r="P117" s="20" t="e">
        <f>'Alloc Amt'!P117/'Alloc Amt'!$E117</f>
        <v>#DIV/0!</v>
      </c>
      <c r="Q117" s="20" t="e">
        <f>'Alloc Amt'!Q117/'Alloc Amt'!$E117</f>
        <v>#DIV/0!</v>
      </c>
    </row>
    <row r="118" spans="2:17">
      <c r="B118" s="12">
        <f>'Alloc Amt'!B118</f>
        <v>0</v>
      </c>
      <c r="C118" s="12">
        <f>'Alloc Amt'!C118</f>
        <v>0</v>
      </c>
      <c r="D118" s="12">
        <f>'Alloc Amt'!D118</f>
        <v>112</v>
      </c>
      <c r="E118" s="20" t="e">
        <f t="shared" si="1"/>
        <v>#DIV/0!</v>
      </c>
      <c r="F118" s="20" t="e">
        <f>'Alloc Amt'!F118/'Alloc Amt'!$E118</f>
        <v>#DIV/0!</v>
      </c>
      <c r="G118" s="20" t="e">
        <f>'Alloc Amt'!G118/'Alloc Amt'!$E118</f>
        <v>#DIV/0!</v>
      </c>
      <c r="H118" s="20" t="e">
        <f>'Alloc Amt'!H118/'Alloc Amt'!$E118</f>
        <v>#DIV/0!</v>
      </c>
      <c r="I118" s="20" t="e">
        <f>'Alloc Amt'!I118/'Alloc Amt'!$E118</f>
        <v>#DIV/0!</v>
      </c>
      <c r="J118" s="20" t="e">
        <f>'Alloc Amt'!J118/'Alloc Amt'!$E118</f>
        <v>#DIV/0!</v>
      </c>
      <c r="K118" s="20" t="e">
        <f>'Alloc Amt'!K118/'Alloc Amt'!$E118</f>
        <v>#DIV/0!</v>
      </c>
      <c r="L118" s="20" t="e">
        <f>'Alloc Amt'!L118/'Alloc Amt'!$E118</f>
        <v>#DIV/0!</v>
      </c>
      <c r="M118" s="20" t="e">
        <f>'Alloc Amt'!M118/'Alloc Amt'!$E118</f>
        <v>#DIV/0!</v>
      </c>
      <c r="N118" s="20" t="e">
        <f>'Alloc Amt'!N118/'Alloc Amt'!$E118</f>
        <v>#DIV/0!</v>
      </c>
      <c r="O118" s="20" t="e">
        <f>'Alloc Amt'!O118/'Alloc Amt'!$E118</f>
        <v>#DIV/0!</v>
      </c>
      <c r="P118" s="20" t="e">
        <f>'Alloc Amt'!P118/'Alloc Amt'!$E118</f>
        <v>#DIV/0!</v>
      </c>
      <c r="Q118" s="20" t="e">
        <f>'Alloc Amt'!Q118/'Alloc Amt'!$E118</f>
        <v>#DIV/0!</v>
      </c>
    </row>
    <row r="119" spans="2:17">
      <c r="B119" s="12">
        <f>'Alloc Amt'!B119</f>
        <v>0</v>
      </c>
      <c r="C119" s="12">
        <f>'Alloc Amt'!C119</f>
        <v>0</v>
      </c>
      <c r="D119" s="12">
        <f>'Alloc Amt'!D119</f>
        <v>113</v>
      </c>
      <c r="E119" s="20" t="e">
        <f t="shared" si="1"/>
        <v>#DIV/0!</v>
      </c>
      <c r="F119" s="20" t="e">
        <f>'Alloc Amt'!F119/'Alloc Amt'!$E119</f>
        <v>#DIV/0!</v>
      </c>
      <c r="G119" s="20" t="e">
        <f>'Alloc Amt'!G119/'Alloc Amt'!$E119</f>
        <v>#DIV/0!</v>
      </c>
      <c r="H119" s="20" t="e">
        <f>'Alloc Amt'!H119/'Alloc Amt'!$E119</f>
        <v>#DIV/0!</v>
      </c>
      <c r="I119" s="20" t="e">
        <f>'Alloc Amt'!I119/'Alloc Amt'!$E119</f>
        <v>#DIV/0!</v>
      </c>
      <c r="J119" s="20" t="e">
        <f>'Alloc Amt'!J119/'Alloc Amt'!$E119</f>
        <v>#DIV/0!</v>
      </c>
      <c r="K119" s="20" t="e">
        <f>'Alloc Amt'!K119/'Alloc Amt'!$E119</f>
        <v>#DIV/0!</v>
      </c>
      <c r="L119" s="20" t="e">
        <f>'Alloc Amt'!L119/'Alloc Amt'!$E119</f>
        <v>#DIV/0!</v>
      </c>
      <c r="M119" s="20" t="e">
        <f>'Alloc Amt'!M119/'Alloc Amt'!$E119</f>
        <v>#DIV/0!</v>
      </c>
      <c r="N119" s="20" t="e">
        <f>'Alloc Amt'!N119/'Alloc Amt'!$E119</f>
        <v>#DIV/0!</v>
      </c>
      <c r="O119" s="20" t="e">
        <f>'Alloc Amt'!O119/'Alloc Amt'!$E119</f>
        <v>#DIV/0!</v>
      </c>
      <c r="P119" s="20" t="e">
        <f>'Alloc Amt'!P119/'Alloc Amt'!$E119</f>
        <v>#DIV/0!</v>
      </c>
      <c r="Q119" s="20" t="e">
        <f>'Alloc Amt'!Q119/'Alloc Amt'!$E119</f>
        <v>#DIV/0!</v>
      </c>
    </row>
    <row r="120" spans="2:17">
      <c r="B120" s="12">
        <f>'Alloc Amt'!B120</f>
        <v>0</v>
      </c>
      <c r="C120" s="12">
        <f>'Alloc Amt'!C120</f>
        <v>0</v>
      </c>
      <c r="D120" s="12">
        <f>'Alloc Amt'!D120</f>
        <v>114</v>
      </c>
      <c r="E120" s="20" t="e">
        <f t="shared" si="1"/>
        <v>#DIV/0!</v>
      </c>
      <c r="F120" s="20" t="e">
        <f>'Alloc Amt'!F120/'Alloc Amt'!$E120</f>
        <v>#DIV/0!</v>
      </c>
      <c r="G120" s="20" t="e">
        <f>'Alloc Amt'!G120/'Alloc Amt'!$E120</f>
        <v>#DIV/0!</v>
      </c>
      <c r="H120" s="20" t="e">
        <f>'Alloc Amt'!H120/'Alloc Amt'!$E120</f>
        <v>#DIV/0!</v>
      </c>
      <c r="I120" s="20" t="e">
        <f>'Alloc Amt'!I120/'Alloc Amt'!$E120</f>
        <v>#DIV/0!</v>
      </c>
      <c r="J120" s="20" t="e">
        <f>'Alloc Amt'!J120/'Alloc Amt'!$E120</f>
        <v>#DIV/0!</v>
      </c>
      <c r="K120" s="20" t="e">
        <f>'Alloc Amt'!K120/'Alloc Amt'!$E120</f>
        <v>#DIV/0!</v>
      </c>
      <c r="L120" s="20" t="e">
        <f>'Alloc Amt'!L120/'Alloc Amt'!$E120</f>
        <v>#DIV/0!</v>
      </c>
      <c r="M120" s="20" t="e">
        <f>'Alloc Amt'!M120/'Alloc Amt'!$E120</f>
        <v>#DIV/0!</v>
      </c>
      <c r="N120" s="20" t="e">
        <f>'Alloc Amt'!N120/'Alloc Amt'!$E120</f>
        <v>#DIV/0!</v>
      </c>
      <c r="O120" s="20" t="e">
        <f>'Alloc Amt'!O120/'Alloc Amt'!$E120</f>
        <v>#DIV/0!</v>
      </c>
      <c r="P120" s="20" t="e">
        <f>'Alloc Amt'!P120/'Alloc Amt'!$E120</f>
        <v>#DIV/0!</v>
      </c>
      <c r="Q120" s="20" t="e">
        <f>'Alloc Amt'!Q120/'Alloc Amt'!$E120</f>
        <v>#DIV/0!</v>
      </c>
    </row>
    <row r="121" spans="2:17">
      <c r="B121" s="12">
        <f>'Alloc Amt'!B121</f>
        <v>0</v>
      </c>
      <c r="C121" s="12">
        <f>'Alloc Amt'!C121</f>
        <v>0</v>
      </c>
      <c r="D121" s="12">
        <f>'Alloc Amt'!D121</f>
        <v>115</v>
      </c>
      <c r="E121" s="20" t="e">
        <f t="shared" si="1"/>
        <v>#DIV/0!</v>
      </c>
      <c r="F121" s="20" t="e">
        <f>'Alloc Amt'!F121/'Alloc Amt'!$E121</f>
        <v>#DIV/0!</v>
      </c>
      <c r="G121" s="20" t="e">
        <f>'Alloc Amt'!G121/'Alloc Amt'!$E121</f>
        <v>#DIV/0!</v>
      </c>
      <c r="H121" s="20" t="e">
        <f>'Alloc Amt'!H121/'Alloc Amt'!$E121</f>
        <v>#DIV/0!</v>
      </c>
      <c r="I121" s="20" t="e">
        <f>'Alloc Amt'!I121/'Alloc Amt'!$E121</f>
        <v>#DIV/0!</v>
      </c>
      <c r="J121" s="20" t="e">
        <f>'Alloc Amt'!J121/'Alloc Amt'!$E121</f>
        <v>#DIV/0!</v>
      </c>
      <c r="K121" s="20" t="e">
        <f>'Alloc Amt'!K121/'Alloc Amt'!$E121</f>
        <v>#DIV/0!</v>
      </c>
      <c r="L121" s="20" t="e">
        <f>'Alloc Amt'!L121/'Alloc Amt'!$E121</f>
        <v>#DIV/0!</v>
      </c>
      <c r="M121" s="20" t="e">
        <f>'Alloc Amt'!M121/'Alloc Amt'!$E121</f>
        <v>#DIV/0!</v>
      </c>
      <c r="N121" s="20" t="e">
        <f>'Alloc Amt'!N121/'Alloc Amt'!$E121</f>
        <v>#DIV/0!</v>
      </c>
      <c r="O121" s="20" t="e">
        <f>'Alloc Amt'!O121/'Alloc Amt'!$E121</f>
        <v>#DIV/0!</v>
      </c>
      <c r="P121" s="20" t="e">
        <f>'Alloc Amt'!P121/'Alloc Amt'!$E121</f>
        <v>#DIV/0!</v>
      </c>
      <c r="Q121" s="20" t="e">
        <f>'Alloc Amt'!Q121/'Alloc Amt'!$E121</f>
        <v>#DIV/0!</v>
      </c>
    </row>
    <row r="122" spans="2:17">
      <c r="B122" s="12">
        <f>'Alloc Amt'!B122</f>
        <v>0</v>
      </c>
      <c r="C122" s="12">
        <f>'Alloc Amt'!C122</f>
        <v>0</v>
      </c>
      <c r="D122" s="12">
        <f>'Alloc Amt'!D122</f>
        <v>116</v>
      </c>
      <c r="E122" s="20" t="e">
        <f t="shared" si="1"/>
        <v>#DIV/0!</v>
      </c>
      <c r="F122" s="20" t="e">
        <f>'Alloc Amt'!F122/'Alloc Amt'!$E122</f>
        <v>#DIV/0!</v>
      </c>
      <c r="G122" s="20" t="e">
        <f>'Alloc Amt'!G122/'Alloc Amt'!$E122</f>
        <v>#DIV/0!</v>
      </c>
      <c r="H122" s="20" t="e">
        <f>'Alloc Amt'!H122/'Alloc Amt'!$E122</f>
        <v>#DIV/0!</v>
      </c>
      <c r="I122" s="20" t="e">
        <f>'Alloc Amt'!I122/'Alloc Amt'!$E122</f>
        <v>#DIV/0!</v>
      </c>
      <c r="J122" s="20" t="e">
        <f>'Alloc Amt'!J122/'Alloc Amt'!$E122</f>
        <v>#DIV/0!</v>
      </c>
      <c r="K122" s="20" t="e">
        <f>'Alloc Amt'!K122/'Alloc Amt'!$E122</f>
        <v>#DIV/0!</v>
      </c>
      <c r="L122" s="20" t="e">
        <f>'Alloc Amt'!L122/'Alloc Amt'!$E122</f>
        <v>#DIV/0!</v>
      </c>
      <c r="M122" s="20" t="e">
        <f>'Alloc Amt'!M122/'Alloc Amt'!$E122</f>
        <v>#DIV/0!</v>
      </c>
      <c r="N122" s="20" t="e">
        <f>'Alloc Amt'!N122/'Alloc Amt'!$E122</f>
        <v>#DIV/0!</v>
      </c>
      <c r="O122" s="20" t="e">
        <f>'Alloc Amt'!O122/'Alloc Amt'!$E122</f>
        <v>#DIV/0!</v>
      </c>
      <c r="P122" s="20" t="e">
        <f>'Alloc Amt'!P122/'Alloc Amt'!$E122</f>
        <v>#DIV/0!</v>
      </c>
      <c r="Q122" s="20" t="e">
        <f>'Alloc Amt'!Q122/'Alloc Amt'!$E122</f>
        <v>#DIV/0!</v>
      </c>
    </row>
    <row r="123" spans="2:17">
      <c r="B123" s="12">
        <f>'Alloc Amt'!B123</f>
        <v>0</v>
      </c>
      <c r="C123" s="12">
        <f>'Alloc Amt'!C123</f>
        <v>0</v>
      </c>
      <c r="D123" s="12">
        <f>'Alloc Amt'!D123</f>
        <v>117</v>
      </c>
      <c r="E123" s="20" t="e">
        <f t="shared" si="1"/>
        <v>#DIV/0!</v>
      </c>
      <c r="F123" s="20" t="e">
        <f>'Alloc Amt'!F123/'Alloc Amt'!$E123</f>
        <v>#DIV/0!</v>
      </c>
      <c r="G123" s="20" t="e">
        <f>'Alloc Amt'!G123/'Alloc Amt'!$E123</f>
        <v>#DIV/0!</v>
      </c>
      <c r="H123" s="20" t="e">
        <f>'Alloc Amt'!H123/'Alloc Amt'!$E123</f>
        <v>#DIV/0!</v>
      </c>
      <c r="I123" s="20" t="e">
        <f>'Alloc Amt'!I123/'Alloc Amt'!$E123</f>
        <v>#DIV/0!</v>
      </c>
      <c r="J123" s="20" t="e">
        <f>'Alloc Amt'!J123/'Alloc Amt'!$E123</f>
        <v>#DIV/0!</v>
      </c>
      <c r="K123" s="20" t="e">
        <f>'Alloc Amt'!K123/'Alloc Amt'!$E123</f>
        <v>#DIV/0!</v>
      </c>
      <c r="L123" s="20" t="e">
        <f>'Alloc Amt'!L123/'Alloc Amt'!$E123</f>
        <v>#DIV/0!</v>
      </c>
      <c r="M123" s="20" t="e">
        <f>'Alloc Amt'!M123/'Alloc Amt'!$E123</f>
        <v>#DIV/0!</v>
      </c>
      <c r="N123" s="20" t="e">
        <f>'Alloc Amt'!N123/'Alloc Amt'!$E123</f>
        <v>#DIV/0!</v>
      </c>
      <c r="O123" s="20" t="e">
        <f>'Alloc Amt'!O123/'Alloc Amt'!$E123</f>
        <v>#DIV/0!</v>
      </c>
      <c r="P123" s="20" t="e">
        <f>'Alloc Amt'!P123/'Alloc Amt'!$E123</f>
        <v>#DIV/0!</v>
      </c>
      <c r="Q123" s="20" t="e">
        <f>'Alloc Amt'!Q123/'Alloc Amt'!$E123</f>
        <v>#DIV/0!</v>
      </c>
    </row>
    <row r="124" spans="2:17">
      <c r="B124" s="12">
        <f>'Alloc Amt'!B124</f>
        <v>0</v>
      </c>
      <c r="C124" s="12">
        <f>'Alloc Amt'!C124</f>
        <v>0</v>
      </c>
      <c r="D124" s="12">
        <f>'Alloc Amt'!D124</f>
        <v>118</v>
      </c>
      <c r="E124" s="20" t="e">
        <f t="shared" si="1"/>
        <v>#DIV/0!</v>
      </c>
      <c r="F124" s="20" t="e">
        <f>'Alloc Amt'!F124/'Alloc Amt'!$E124</f>
        <v>#DIV/0!</v>
      </c>
      <c r="G124" s="20" t="e">
        <f>'Alloc Amt'!G124/'Alloc Amt'!$E124</f>
        <v>#DIV/0!</v>
      </c>
      <c r="H124" s="20" t="e">
        <f>'Alloc Amt'!H124/'Alloc Amt'!$E124</f>
        <v>#DIV/0!</v>
      </c>
      <c r="I124" s="20" t="e">
        <f>'Alloc Amt'!I124/'Alloc Amt'!$E124</f>
        <v>#DIV/0!</v>
      </c>
      <c r="J124" s="20" t="e">
        <f>'Alloc Amt'!J124/'Alloc Amt'!$E124</f>
        <v>#DIV/0!</v>
      </c>
      <c r="K124" s="20" t="e">
        <f>'Alloc Amt'!K124/'Alloc Amt'!$E124</f>
        <v>#DIV/0!</v>
      </c>
      <c r="L124" s="20" t="e">
        <f>'Alloc Amt'!L124/'Alloc Amt'!$E124</f>
        <v>#DIV/0!</v>
      </c>
      <c r="M124" s="20" t="e">
        <f>'Alloc Amt'!M124/'Alloc Amt'!$E124</f>
        <v>#DIV/0!</v>
      </c>
      <c r="N124" s="20" t="e">
        <f>'Alloc Amt'!N124/'Alloc Amt'!$E124</f>
        <v>#DIV/0!</v>
      </c>
      <c r="O124" s="20" t="e">
        <f>'Alloc Amt'!O124/'Alloc Amt'!$E124</f>
        <v>#DIV/0!</v>
      </c>
      <c r="P124" s="20" t="e">
        <f>'Alloc Amt'!P124/'Alloc Amt'!$E124</f>
        <v>#DIV/0!</v>
      </c>
      <c r="Q124" s="20" t="e">
        <f>'Alloc Amt'!Q124/'Alloc Amt'!$E124</f>
        <v>#DIV/0!</v>
      </c>
    </row>
    <row r="125" spans="2:17">
      <c r="B125" s="12">
        <f>'Alloc Amt'!B125</f>
        <v>0</v>
      </c>
      <c r="C125" s="12">
        <f>'Alloc Amt'!C125</f>
        <v>0</v>
      </c>
      <c r="D125" s="12">
        <f>'Alloc Amt'!D125</f>
        <v>119</v>
      </c>
      <c r="E125" s="20" t="e">
        <f t="shared" si="1"/>
        <v>#DIV/0!</v>
      </c>
      <c r="F125" s="20" t="e">
        <f>'Alloc Amt'!F125/'Alloc Amt'!$E125</f>
        <v>#DIV/0!</v>
      </c>
      <c r="G125" s="20" t="e">
        <f>'Alloc Amt'!G125/'Alloc Amt'!$E125</f>
        <v>#DIV/0!</v>
      </c>
      <c r="H125" s="20" t="e">
        <f>'Alloc Amt'!H125/'Alloc Amt'!$E125</f>
        <v>#DIV/0!</v>
      </c>
      <c r="I125" s="20" t="e">
        <f>'Alloc Amt'!I125/'Alloc Amt'!$E125</f>
        <v>#DIV/0!</v>
      </c>
      <c r="J125" s="20" t="e">
        <f>'Alloc Amt'!J125/'Alloc Amt'!$E125</f>
        <v>#DIV/0!</v>
      </c>
      <c r="K125" s="20" t="e">
        <f>'Alloc Amt'!K125/'Alloc Amt'!$E125</f>
        <v>#DIV/0!</v>
      </c>
      <c r="L125" s="20" t="e">
        <f>'Alloc Amt'!L125/'Alloc Amt'!$E125</f>
        <v>#DIV/0!</v>
      </c>
      <c r="M125" s="20" t="e">
        <f>'Alloc Amt'!M125/'Alloc Amt'!$E125</f>
        <v>#DIV/0!</v>
      </c>
      <c r="N125" s="20" t="e">
        <f>'Alloc Amt'!N125/'Alloc Amt'!$E125</f>
        <v>#DIV/0!</v>
      </c>
      <c r="O125" s="20" t="e">
        <f>'Alloc Amt'!O125/'Alloc Amt'!$E125</f>
        <v>#DIV/0!</v>
      </c>
      <c r="P125" s="20" t="e">
        <f>'Alloc Amt'!P125/'Alloc Amt'!$E125</f>
        <v>#DIV/0!</v>
      </c>
      <c r="Q125" s="20" t="e">
        <f>'Alloc Amt'!Q125/'Alloc Amt'!$E125</f>
        <v>#DIV/0!</v>
      </c>
    </row>
  </sheetData>
  <mergeCells count="2">
    <mergeCell ref="S2:U2"/>
    <mergeCell ref="W2:X2"/>
  </mergeCells>
  <pageMargins left="0.7" right="0.7" top="0.75" bottom="0.75" header="0.3" footer="0.3"/>
  <pageSetup scale="65" fitToHeight="0"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18D2FBB09848246B6FD4A5A815592E3" ma:contentTypeVersion="104" ma:contentTypeDescription="" ma:contentTypeScope="" ma:versionID="c5c772d1368efef941e1eb543e9ac6b4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88f51cce7439777dbacc0aa8de4abac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 xsi:nil="true"/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2017-01-13T08:00:00+00:00</OpenedDate>
    <Date1 xmlns="dc463f71-b30c-4ab2-9473-d307f9d35888">2017-07-05T07:00:00+00:00</Date1>
    <IsDocumentOrder xmlns="dc463f71-b30c-4ab2-9473-d307f9d35888" xsi:nil="true"/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170033</DocketNumber>
    <DelegatedOrder xmlns="dc463f71-b30c-4ab2-9473-d307f9d35888">false</DelegatedOrder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BD177E9C-C127-4640-A130-AFA0C6AD0568}"/>
</file>

<file path=customXml/itemProps2.xml><?xml version="1.0" encoding="utf-8"?>
<ds:datastoreItem xmlns:ds="http://schemas.openxmlformats.org/officeDocument/2006/customXml" ds:itemID="{7D23EE68-91F5-4F37-8311-3A3361E2B13B}"/>
</file>

<file path=customXml/itemProps3.xml><?xml version="1.0" encoding="utf-8"?>
<ds:datastoreItem xmlns:ds="http://schemas.openxmlformats.org/officeDocument/2006/customXml" ds:itemID="{9FA750B2-F5CB-4E79-A3EC-FD99CBA7E1EE}"/>
</file>

<file path=customXml/itemProps4.xml><?xml version="1.0" encoding="utf-8"?>
<ds:datastoreItem xmlns:ds="http://schemas.openxmlformats.org/officeDocument/2006/customXml" ds:itemID="{1F7C758E-610B-4BB1-904A-BEC6017984A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</vt:i4>
      </vt:variant>
    </vt:vector>
  </HeadingPairs>
  <TitlesOfParts>
    <vt:vector size="11" baseType="lpstr">
      <vt:lpstr>Summary</vt:lpstr>
      <vt:lpstr>Rate Base</vt:lpstr>
      <vt:lpstr>Expenses</vt:lpstr>
      <vt:lpstr>Labor</vt:lpstr>
      <vt:lpstr>Revenue</vt:lpstr>
      <vt:lpstr>Alloc Amt</vt:lpstr>
      <vt:lpstr>Alloc Pct</vt:lpstr>
      <vt:lpstr>Alloc</vt:lpstr>
      <vt:lpstr>'Alloc Amt'!Print_Area</vt:lpstr>
      <vt:lpstr>'Alloc Pct'!Print_Area</vt:lpstr>
      <vt:lpstr>'Rate Base'!Print_Area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JRD</dc:creator>
  <cp:lastModifiedBy>Jenny Dolen</cp:lastModifiedBy>
  <cp:lastPrinted>2017-06-08T13:28:10Z</cp:lastPrinted>
  <dcterms:created xsi:type="dcterms:W3CDTF">2017-04-24T16:57:50Z</dcterms:created>
  <dcterms:modified xsi:type="dcterms:W3CDTF">2017-06-08T20:18:17Z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0x0101006E56B4D1795A2E4DB2F0B01679ED314A00718D2FBB09848246B6FD4A5A815592E3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