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 CASES\1706 Puget Sound\GAW Work\CCOSS\"/>
    </mc:Choice>
  </mc:AlternateContent>
  <bookViews>
    <workbookView xWindow="0" yWindow="0" windowWidth="11490" windowHeight="4350"/>
  </bookViews>
  <sheets>
    <sheet name="Summary" sheetId="8" r:id="rId1"/>
    <sheet name="Rate Base" sheetId="2" r:id="rId2"/>
    <sheet name="Expenses" sheetId="3" r:id="rId3"/>
    <sheet name="Labor" sheetId="4" r:id="rId4"/>
    <sheet name="Revenue" sheetId="5" r:id="rId5"/>
    <sheet name="Alloc Amt" sheetId="6" r:id="rId6"/>
    <sheet name="Alloc Pct" sheetId="7" r:id="rId7"/>
  </sheets>
  <externalReferences>
    <externalReference r:id="rId8"/>
    <externalReference r:id="rId9"/>
  </externalReferences>
  <definedNames>
    <definedName name="Alloc">'Alloc Pct'!$B$7:$V$125</definedName>
    <definedName name="CASE">[1]INPUTS!$C$11</definedName>
    <definedName name="_xlnm.Print_Area" localSheetId="5">'Alloc Amt'!$B$1:$G$92</definedName>
    <definedName name="_xlnm.Print_Area" localSheetId="6">'Alloc Pct'!$B$1:$G$90</definedName>
    <definedName name="_xlnm.Print_Area" localSheetId="1">'Rate Base'!$A$36:$D$58</definedName>
    <definedName name="ROR">[2]INPUTS!$F$29</definedName>
  </definedNames>
  <calcPr calcId="152511" iterate="1" calcOnSave="0"/>
</workbook>
</file>

<file path=xl/calcChain.xml><?xml version="1.0" encoding="utf-8"?>
<calcChain xmlns="http://schemas.openxmlformats.org/spreadsheetml/2006/main">
  <c r="R84" i="8" l="1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P50" i="8"/>
  <c r="O50" i="8"/>
  <c r="N50" i="8"/>
  <c r="M50" i="8"/>
  <c r="L50" i="8"/>
  <c r="K50" i="8"/>
  <c r="J50" i="8"/>
  <c r="I50" i="8"/>
  <c r="H50" i="8"/>
  <c r="G50" i="8"/>
  <c r="P23" i="8" l="1"/>
  <c r="O23" i="8"/>
  <c r="N23" i="8"/>
  <c r="M23" i="8"/>
  <c r="L23" i="8"/>
  <c r="K23" i="8"/>
  <c r="J23" i="8"/>
  <c r="I23" i="8"/>
  <c r="H23" i="8"/>
  <c r="G23" i="8"/>
  <c r="P21" i="8"/>
  <c r="O21" i="8"/>
  <c r="N21" i="8"/>
  <c r="M21" i="8"/>
  <c r="L21" i="8"/>
  <c r="K21" i="8"/>
  <c r="J21" i="8"/>
  <c r="I21" i="8"/>
  <c r="H21" i="8"/>
  <c r="G21" i="8"/>
  <c r="F21" i="8"/>
  <c r="P49" i="8" l="1"/>
  <c r="O49" i="8"/>
  <c r="N49" i="8"/>
  <c r="M49" i="8"/>
  <c r="L49" i="8"/>
  <c r="K49" i="8"/>
  <c r="J49" i="8"/>
  <c r="I49" i="8"/>
  <c r="H49" i="8"/>
  <c r="G49" i="8"/>
  <c r="P48" i="8"/>
  <c r="O48" i="8"/>
  <c r="N48" i="8"/>
  <c r="M48" i="8"/>
  <c r="L48" i="8"/>
  <c r="K48" i="8"/>
  <c r="J48" i="8"/>
  <c r="I48" i="8"/>
  <c r="H48" i="8"/>
  <c r="G48" i="8"/>
  <c r="F60" i="8"/>
  <c r="G98" i="2"/>
  <c r="G1" i="8"/>
  <c r="H1" i="8" s="1"/>
  <c r="I1" i="8" s="1"/>
  <c r="J1" i="8" s="1"/>
  <c r="K1" i="8" s="1"/>
  <c r="L1" i="8" s="1"/>
  <c r="M1" i="8" s="1"/>
  <c r="N1" i="8" s="1"/>
  <c r="O1" i="8" s="1"/>
  <c r="P1" i="8" s="1"/>
  <c r="L8" i="8" l="1"/>
  <c r="L61" i="8" s="1"/>
  <c r="P13" i="5"/>
  <c r="P8" i="8" s="1"/>
  <c r="P61" i="8" s="1"/>
  <c r="O13" i="5"/>
  <c r="O8" i="8" s="1"/>
  <c r="O61" i="8" s="1"/>
  <c r="N13" i="5"/>
  <c r="N8" i="8" s="1"/>
  <c r="N61" i="8" s="1"/>
  <c r="M13" i="5"/>
  <c r="M8" i="8" s="1"/>
  <c r="M61" i="8" s="1"/>
  <c r="L13" i="5"/>
  <c r="K13" i="5"/>
  <c r="K8" i="8" s="1"/>
  <c r="K61" i="8" s="1"/>
  <c r="J13" i="5"/>
  <c r="J8" i="8" s="1"/>
  <c r="J61" i="8" s="1"/>
  <c r="I13" i="5"/>
  <c r="I8" i="8" s="1"/>
  <c r="I61" i="8" s="1"/>
  <c r="H13" i="5"/>
  <c r="H8" i="8" s="1"/>
  <c r="H61" i="8" s="1"/>
  <c r="G13" i="5"/>
  <c r="G8" i="8" s="1"/>
  <c r="G61" i="8" s="1"/>
  <c r="R10" i="5"/>
  <c r="G1" i="5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R19" i="5"/>
  <c r="R18" i="5"/>
  <c r="R15" i="5"/>
  <c r="R14" i="5"/>
  <c r="R12" i="5"/>
  <c r="R11" i="5"/>
  <c r="F44" i="3"/>
  <c r="R36" i="4" l="1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1" i="4"/>
  <c r="R40" i="4"/>
  <c r="R38" i="4"/>
  <c r="R34" i="4"/>
  <c r="R33" i="4"/>
  <c r="R32" i="4"/>
  <c r="R30" i="4"/>
  <c r="R27" i="4"/>
  <c r="R26" i="4"/>
  <c r="R23" i="4"/>
  <c r="R22" i="4"/>
  <c r="R19" i="4"/>
  <c r="R18" i="4"/>
  <c r="R15" i="4"/>
  <c r="R14" i="4"/>
  <c r="H1" i="4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G1" i="4"/>
  <c r="R127" i="3"/>
  <c r="R68" i="3"/>
  <c r="F39" i="3"/>
  <c r="F38" i="3"/>
  <c r="R158" i="3"/>
  <c r="R157" i="3"/>
  <c r="R156" i="3"/>
  <c r="R155" i="3"/>
  <c r="R154" i="3"/>
  <c r="R152" i="3"/>
  <c r="R148" i="3"/>
  <c r="R147" i="3"/>
  <c r="R143" i="3"/>
  <c r="R140" i="3"/>
  <c r="R139" i="3"/>
  <c r="R138" i="3"/>
  <c r="R113" i="3"/>
  <c r="R112" i="3"/>
  <c r="R110" i="3"/>
  <c r="R109" i="3"/>
  <c r="R107" i="3"/>
  <c r="R104" i="3"/>
  <c r="R103" i="3"/>
  <c r="R95" i="3"/>
  <c r="R94" i="3"/>
  <c r="R93" i="3"/>
  <c r="R92" i="3"/>
  <c r="R90" i="3"/>
  <c r="R78" i="3"/>
  <c r="R77" i="3"/>
  <c r="R67" i="3"/>
  <c r="R66" i="3"/>
  <c r="R59" i="3"/>
  <c r="R58" i="3"/>
  <c r="R46" i="3"/>
  <c r="R45" i="3"/>
  <c r="R42" i="3"/>
  <c r="R41" i="3"/>
  <c r="R37" i="3"/>
  <c r="R36" i="3"/>
  <c r="R32" i="3"/>
  <c r="R31" i="3"/>
  <c r="R30" i="3"/>
  <c r="R28" i="3"/>
  <c r="R27" i="3"/>
  <c r="R26" i="3"/>
  <c r="R23" i="3"/>
  <c r="R22" i="3"/>
  <c r="R21" i="3"/>
  <c r="R17" i="3"/>
  <c r="F34" i="3"/>
  <c r="F33" i="3"/>
  <c r="F25" i="3"/>
  <c r="F24" i="3"/>
  <c r="F19" i="3"/>
  <c r="F18" i="3"/>
  <c r="F16" i="3"/>
  <c r="F15" i="3"/>
  <c r="G1" i="3"/>
  <c r="D1" i="3"/>
  <c r="K110" i="2"/>
  <c r="S110" i="2"/>
  <c r="S105" i="2"/>
  <c r="S99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8" i="2"/>
  <c r="S156" i="2"/>
  <c r="S134" i="2"/>
  <c r="S133" i="2"/>
  <c r="S130" i="2"/>
  <c r="S129" i="2"/>
  <c r="S128" i="2"/>
  <c r="S127" i="2"/>
  <c r="S126" i="2"/>
  <c r="S124" i="2"/>
  <c r="S120" i="2"/>
  <c r="S119" i="2"/>
  <c r="S96" i="2"/>
  <c r="S95" i="2"/>
  <c r="S90" i="2"/>
  <c r="S89" i="2"/>
  <c r="S84" i="2"/>
  <c r="S83" i="2"/>
  <c r="S78" i="2"/>
  <c r="S77" i="2"/>
  <c r="S76" i="2"/>
  <c r="S75" i="2"/>
  <c r="S73" i="2"/>
  <c r="S60" i="2"/>
  <c r="S59" i="2"/>
  <c r="S45" i="2"/>
  <c r="S36" i="2"/>
  <c r="S35" i="2"/>
  <c r="S31" i="2"/>
  <c r="S28" i="2"/>
  <c r="S25" i="2"/>
  <c r="S24" i="2"/>
  <c r="S23" i="2"/>
  <c r="S19" i="2"/>
  <c r="S18" i="2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1" i="6"/>
  <c r="E90" i="6"/>
  <c r="E78" i="6"/>
  <c r="E72" i="6"/>
  <c r="E67" i="6"/>
  <c r="E66" i="6"/>
  <c r="E60" i="6"/>
  <c r="E59" i="6"/>
  <c r="F33" i="2"/>
  <c r="F32" i="2"/>
  <c r="F30" i="2"/>
  <c r="F29" i="2"/>
  <c r="F27" i="2"/>
  <c r="F26" i="2"/>
  <c r="F61" i="8" l="1"/>
  <c r="F40" i="3"/>
  <c r="H1" i="3"/>
  <c r="R123" i="3"/>
  <c r="R136" i="3"/>
  <c r="R121" i="3"/>
  <c r="F20" i="3"/>
  <c r="F35" i="3"/>
  <c r="R51" i="3"/>
  <c r="S107" i="2"/>
  <c r="S101" i="2"/>
  <c r="S97" i="2"/>
  <c r="F34" i="2"/>
  <c r="F21" i="2"/>
  <c r="F20" i="2"/>
  <c r="Q155" i="2"/>
  <c r="Q132" i="2"/>
  <c r="Q123" i="2"/>
  <c r="Q118" i="2"/>
  <c r="Q94" i="2"/>
  <c r="Q88" i="2"/>
  <c r="Q82" i="2"/>
  <c r="F58" i="2"/>
  <c r="I1" i="3" l="1"/>
  <c r="F22" i="2"/>
  <c r="D8" i="6"/>
  <c r="D9" i="6" s="1"/>
  <c r="D1" i="2"/>
  <c r="F1" i="2" s="1"/>
  <c r="O125" i="7"/>
  <c r="N125" i="7"/>
  <c r="M125" i="7"/>
  <c r="L125" i="7"/>
  <c r="K125" i="7"/>
  <c r="J125" i="7"/>
  <c r="I125" i="7"/>
  <c r="H125" i="7"/>
  <c r="G125" i="7"/>
  <c r="F125" i="7"/>
  <c r="E125" i="7" s="1"/>
  <c r="O124" i="7"/>
  <c r="N124" i="7"/>
  <c r="M124" i="7"/>
  <c r="L124" i="7"/>
  <c r="K124" i="7"/>
  <c r="J124" i="7"/>
  <c r="I124" i="7"/>
  <c r="H124" i="7"/>
  <c r="G124" i="7"/>
  <c r="F124" i="7"/>
  <c r="E124" i="7" s="1"/>
  <c r="O123" i="7"/>
  <c r="N123" i="7"/>
  <c r="M123" i="7"/>
  <c r="L123" i="7"/>
  <c r="K123" i="7"/>
  <c r="J123" i="7"/>
  <c r="I123" i="7"/>
  <c r="H123" i="7"/>
  <c r="G123" i="7"/>
  <c r="F123" i="7"/>
  <c r="E123" i="7" s="1"/>
  <c r="O122" i="7"/>
  <c r="N122" i="7"/>
  <c r="M122" i="7"/>
  <c r="L122" i="7"/>
  <c r="K122" i="7"/>
  <c r="J122" i="7"/>
  <c r="I122" i="7"/>
  <c r="H122" i="7"/>
  <c r="G122" i="7"/>
  <c r="F122" i="7"/>
  <c r="E122" i="7" s="1"/>
  <c r="O121" i="7"/>
  <c r="N121" i="7"/>
  <c r="M121" i="7"/>
  <c r="L121" i="7"/>
  <c r="K121" i="7"/>
  <c r="J121" i="7"/>
  <c r="I121" i="7"/>
  <c r="H121" i="7"/>
  <c r="G121" i="7"/>
  <c r="F121" i="7"/>
  <c r="E121" i="7" s="1"/>
  <c r="O120" i="7"/>
  <c r="N120" i="7"/>
  <c r="M120" i="7"/>
  <c r="L120" i="7"/>
  <c r="K120" i="7"/>
  <c r="J120" i="7"/>
  <c r="I120" i="7"/>
  <c r="H120" i="7"/>
  <c r="G120" i="7"/>
  <c r="F120" i="7"/>
  <c r="E120" i="7" s="1"/>
  <c r="O119" i="7"/>
  <c r="N119" i="7"/>
  <c r="M119" i="7"/>
  <c r="L119" i="7"/>
  <c r="K119" i="7"/>
  <c r="J119" i="7"/>
  <c r="I119" i="7"/>
  <c r="H119" i="7"/>
  <c r="G119" i="7"/>
  <c r="F119" i="7"/>
  <c r="E119" i="7" s="1"/>
  <c r="O118" i="7"/>
  <c r="N118" i="7"/>
  <c r="M118" i="7"/>
  <c r="L118" i="7"/>
  <c r="K118" i="7"/>
  <c r="J118" i="7"/>
  <c r="I118" i="7"/>
  <c r="H118" i="7"/>
  <c r="G118" i="7"/>
  <c r="F118" i="7"/>
  <c r="E118" i="7" s="1"/>
  <c r="O117" i="7"/>
  <c r="N117" i="7"/>
  <c r="M117" i="7"/>
  <c r="L117" i="7"/>
  <c r="K117" i="7"/>
  <c r="J117" i="7"/>
  <c r="I117" i="7"/>
  <c r="H117" i="7"/>
  <c r="G117" i="7"/>
  <c r="F117" i="7"/>
  <c r="E117" i="7" s="1"/>
  <c r="O116" i="7"/>
  <c r="N116" i="7"/>
  <c r="M116" i="7"/>
  <c r="L116" i="7"/>
  <c r="K116" i="7"/>
  <c r="J116" i="7"/>
  <c r="I116" i="7"/>
  <c r="H116" i="7"/>
  <c r="G116" i="7"/>
  <c r="F116" i="7"/>
  <c r="E116" i="7" s="1"/>
  <c r="O115" i="7"/>
  <c r="N115" i="7"/>
  <c r="M115" i="7"/>
  <c r="L115" i="7"/>
  <c r="K115" i="7"/>
  <c r="J115" i="7"/>
  <c r="I115" i="7"/>
  <c r="H115" i="7"/>
  <c r="G115" i="7"/>
  <c r="F115" i="7"/>
  <c r="E115" i="7" s="1"/>
  <c r="O114" i="7"/>
  <c r="N114" i="7"/>
  <c r="M114" i="7"/>
  <c r="L114" i="7"/>
  <c r="K114" i="7"/>
  <c r="J114" i="7"/>
  <c r="I114" i="7"/>
  <c r="H114" i="7"/>
  <c r="G114" i="7"/>
  <c r="F114" i="7"/>
  <c r="E114" i="7" s="1"/>
  <c r="O113" i="7"/>
  <c r="N113" i="7"/>
  <c r="M113" i="7"/>
  <c r="L113" i="7"/>
  <c r="K113" i="7"/>
  <c r="J113" i="7"/>
  <c r="I113" i="7"/>
  <c r="H113" i="7"/>
  <c r="G113" i="7"/>
  <c r="F113" i="7"/>
  <c r="E113" i="7" s="1"/>
  <c r="O112" i="7"/>
  <c r="N112" i="7"/>
  <c r="M112" i="7"/>
  <c r="L112" i="7"/>
  <c r="K112" i="7"/>
  <c r="J112" i="7"/>
  <c r="I112" i="7"/>
  <c r="H112" i="7"/>
  <c r="G112" i="7"/>
  <c r="F112" i="7"/>
  <c r="E112" i="7" s="1"/>
  <c r="O111" i="7"/>
  <c r="N111" i="7"/>
  <c r="M111" i="7"/>
  <c r="L111" i="7"/>
  <c r="K111" i="7"/>
  <c r="J111" i="7"/>
  <c r="I111" i="7"/>
  <c r="H111" i="7"/>
  <c r="G111" i="7"/>
  <c r="F111" i="7"/>
  <c r="E111" i="7" s="1"/>
  <c r="O110" i="7"/>
  <c r="N110" i="7"/>
  <c r="M110" i="7"/>
  <c r="L110" i="7"/>
  <c r="K110" i="7"/>
  <c r="J110" i="7"/>
  <c r="I110" i="7"/>
  <c r="H110" i="7"/>
  <c r="G110" i="7"/>
  <c r="F110" i="7"/>
  <c r="E110" i="7" s="1"/>
  <c r="O109" i="7"/>
  <c r="N109" i="7"/>
  <c r="M109" i="7"/>
  <c r="L109" i="7"/>
  <c r="K109" i="7"/>
  <c r="J109" i="7"/>
  <c r="I109" i="7"/>
  <c r="H109" i="7"/>
  <c r="G109" i="7"/>
  <c r="F109" i="7"/>
  <c r="E109" i="7" s="1"/>
  <c r="O108" i="7"/>
  <c r="N108" i="7"/>
  <c r="M108" i="7"/>
  <c r="L108" i="7"/>
  <c r="K108" i="7"/>
  <c r="J108" i="7"/>
  <c r="I108" i="7"/>
  <c r="H108" i="7"/>
  <c r="G108" i="7"/>
  <c r="F108" i="7"/>
  <c r="E108" i="7" s="1"/>
  <c r="O107" i="7"/>
  <c r="N107" i="7"/>
  <c r="M107" i="7"/>
  <c r="L107" i="7"/>
  <c r="K107" i="7"/>
  <c r="J107" i="7"/>
  <c r="I107" i="7"/>
  <c r="H107" i="7"/>
  <c r="G107" i="7"/>
  <c r="F107" i="7"/>
  <c r="E107" i="7" s="1"/>
  <c r="O106" i="7"/>
  <c r="N106" i="7"/>
  <c r="M106" i="7"/>
  <c r="L106" i="7"/>
  <c r="K106" i="7"/>
  <c r="J106" i="7"/>
  <c r="I106" i="7"/>
  <c r="H106" i="7"/>
  <c r="G106" i="7"/>
  <c r="F106" i="7"/>
  <c r="E106" i="7" s="1"/>
  <c r="O105" i="7"/>
  <c r="N105" i="7"/>
  <c r="M105" i="7"/>
  <c r="L105" i="7"/>
  <c r="K105" i="7"/>
  <c r="J105" i="7"/>
  <c r="I105" i="7"/>
  <c r="H105" i="7"/>
  <c r="G105" i="7"/>
  <c r="F105" i="7"/>
  <c r="E105" i="7" s="1"/>
  <c r="O104" i="7"/>
  <c r="N104" i="7"/>
  <c r="M104" i="7"/>
  <c r="L104" i="7"/>
  <c r="K104" i="7"/>
  <c r="J104" i="7"/>
  <c r="I104" i="7"/>
  <c r="H104" i="7"/>
  <c r="G104" i="7"/>
  <c r="F104" i="7"/>
  <c r="E104" i="7" s="1"/>
  <c r="O103" i="7"/>
  <c r="N103" i="7"/>
  <c r="M103" i="7"/>
  <c r="L103" i="7"/>
  <c r="K103" i="7"/>
  <c r="J103" i="7"/>
  <c r="I103" i="7"/>
  <c r="H103" i="7"/>
  <c r="G103" i="7"/>
  <c r="F103" i="7"/>
  <c r="E103" i="7" s="1"/>
  <c r="O102" i="7"/>
  <c r="N102" i="7"/>
  <c r="M102" i="7"/>
  <c r="L102" i="7"/>
  <c r="K102" i="7"/>
  <c r="J102" i="7"/>
  <c r="I102" i="7"/>
  <c r="H102" i="7"/>
  <c r="G102" i="7"/>
  <c r="F102" i="7"/>
  <c r="E102" i="7" s="1"/>
  <c r="O101" i="7"/>
  <c r="N101" i="7"/>
  <c r="M101" i="7"/>
  <c r="L101" i="7"/>
  <c r="K101" i="7"/>
  <c r="J101" i="7"/>
  <c r="I101" i="7"/>
  <c r="H101" i="7"/>
  <c r="G101" i="7"/>
  <c r="F101" i="7"/>
  <c r="E101" i="7" s="1"/>
  <c r="O100" i="7"/>
  <c r="N100" i="7"/>
  <c r="M100" i="7"/>
  <c r="L100" i="7"/>
  <c r="K100" i="7"/>
  <c r="J100" i="7"/>
  <c r="I100" i="7"/>
  <c r="H100" i="7"/>
  <c r="G100" i="7"/>
  <c r="F100" i="7"/>
  <c r="E100" i="7" s="1"/>
  <c r="O99" i="7"/>
  <c r="N99" i="7"/>
  <c r="M99" i="7"/>
  <c r="L99" i="7"/>
  <c r="K99" i="7"/>
  <c r="J99" i="7"/>
  <c r="I99" i="7"/>
  <c r="H99" i="7"/>
  <c r="G99" i="7"/>
  <c r="F99" i="7"/>
  <c r="E99" i="7" s="1"/>
  <c r="O98" i="7"/>
  <c r="N98" i="7"/>
  <c r="M98" i="7"/>
  <c r="L98" i="7"/>
  <c r="K98" i="7"/>
  <c r="J98" i="7"/>
  <c r="I98" i="7"/>
  <c r="H98" i="7"/>
  <c r="G98" i="7"/>
  <c r="F98" i="7"/>
  <c r="E98" i="7" s="1"/>
  <c r="O97" i="7"/>
  <c r="N97" i="7"/>
  <c r="M97" i="7"/>
  <c r="L97" i="7"/>
  <c r="K97" i="7"/>
  <c r="J97" i="7"/>
  <c r="I97" i="7"/>
  <c r="H97" i="7"/>
  <c r="G97" i="7"/>
  <c r="F97" i="7"/>
  <c r="E97" i="7" s="1"/>
  <c r="O96" i="7"/>
  <c r="N96" i="7"/>
  <c r="M96" i="7"/>
  <c r="L96" i="7"/>
  <c r="K96" i="7"/>
  <c r="J96" i="7"/>
  <c r="I96" i="7"/>
  <c r="H96" i="7"/>
  <c r="G96" i="7"/>
  <c r="F96" i="7"/>
  <c r="E96" i="7" s="1"/>
  <c r="O95" i="7"/>
  <c r="N95" i="7"/>
  <c r="M95" i="7"/>
  <c r="L95" i="7"/>
  <c r="K95" i="7"/>
  <c r="J95" i="7"/>
  <c r="I95" i="7"/>
  <c r="H95" i="7"/>
  <c r="G95" i="7"/>
  <c r="F95" i="7"/>
  <c r="E95" i="7" s="1"/>
  <c r="O91" i="7"/>
  <c r="N91" i="7"/>
  <c r="M91" i="7"/>
  <c r="L91" i="7"/>
  <c r="K91" i="7"/>
  <c r="J91" i="7"/>
  <c r="I91" i="7"/>
  <c r="H91" i="7"/>
  <c r="G91" i="7"/>
  <c r="F91" i="7"/>
  <c r="E91" i="7" s="1"/>
  <c r="O90" i="7"/>
  <c r="N90" i="7"/>
  <c r="M90" i="7"/>
  <c r="L90" i="7"/>
  <c r="K90" i="7"/>
  <c r="J90" i="7"/>
  <c r="I90" i="7"/>
  <c r="H90" i="7"/>
  <c r="G90" i="7"/>
  <c r="F90" i="7"/>
  <c r="E90" i="7" s="1"/>
  <c r="O78" i="7"/>
  <c r="N78" i="7"/>
  <c r="M78" i="7"/>
  <c r="L78" i="7"/>
  <c r="K78" i="7"/>
  <c r="J78" i="7"/>
  <c r="I78" i="7"/>
  <c r="H78" i="7"/>
  <c r="G78" i="7"/>
  <c r="F78" i="7"/>
  <c r="E78" i="7" s="1"/>
  <c r="O72" i="7"/>
  <c r="N72" i="7"/>
  <c r="M72" i="7"/>
  <c r="L72" i="7"/>
  <c r="K72" i="7"/>
  <c r="J72" i="7"/>
  <c r="I72" i="7"/>
  <c r="H72" i="7"/>
  <c r="G72" i="7"/>
  <c r="F72" i="7"/>
  <c r="E72" i="7" s="1"/>
  <c r="O67" i="7"/>
  <c r="N67" i="7"/>
  <c r="M67" i="7"/>
  <c r="L67" i="7"/>
  <c r="K67" i="7"/>
  <c r="J67" i="7"/>
  <c r="I67" i="7"/>
  <c r="H67" i="7"/>
  <c r="G67" i="7"/>
  <c r="F67" i="7"/>
  <c r="O66" i="7"/>
  <c r="N66" i="7"/>
  <c r="M66" i="7"/>
  <c r="L66" i="7"/>
  <c r="K66" i="7"/>
  <c r="J66" i="7"/>
  <c r="I66" i="7"/>
  <c r="H66" i="7"/>
  <c r="G66" i="7"/>
  <c r="F66" i="7"/>
  <c r="O60" i="7"/>
  <c r="N60" i="7"/>
  <c r="M60" i="7"/>
  <c r="L60" i="7"/>
  <c r="K60" i="7"/>
  <c r="J60" i="7"/>
  <c r="I60" i="7"/>
  <c r="H60" i="7"/>
  <c r="G60" i="7"/>
  <c r="F60" i="7"/>
  <c r="E60" i="7" s="1"/>
  <c r="O59" i="7"/>
  <c r="N59" i="7"/>
  <c r="M59" i="7"/>
  <c r="L59" i="7"/>
  <c r="K59" i="7"/>
  <c r="J59" i="7"/>
  <c r="I59" i="7"/>
  <c r="H59" i="7"/>
  <c r="G59" i="7"/>
  <c r="F59" i="7"/>
  <c r="E59" i="7" s="1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D8" i="7"/>
  <c r="C8" i="7"/>
  <c r="B8" i="7"/>
  <c r="D7" i="7"/>
  <c r="C7" i="7"/>
  <c r="B7" i="7"/>
  <c r="J1" i="3" l="1"/>
  <c r="E66" i="7"/>
  <c r="E67" i="7"/>
  <c r="D10" i="6"/>
  <c r="D9" i="7"/>
  <c r="G1" i="2"/>
  <c r="M58" i="6"/>
  <c r="J58" i="6"/>
  <c r="M57" i="6"/>
  <c r="J57" i="6"/>
  <c r="M56" i="6"/>
  <c r="J56" i="6"/>
  <c r="M55" i="6"/>
  <c r="J55" i="6"/>
  <c r="M54" i="6"/>
  <c r="J54" i="6"/>
  <c r="M53" i="6"/>
  <c r="J53" i="6"/>
  <c r="M52" i="6"/>
  <c r="J52" i="6"/>
  <c r="M51" i="6"/>
  <c r="J51" i="6"/>
  <c r="M50" i="6"/>
  <c r="J50" i="6"/>
  <c r="M49" i="6"/>
  <c r="J49" i="6"/>
  <c r="M48" i="6"/>
  <c r="J48" i="6"/>
  <c r="M47" i="6"/>
  <c r="J47" i="6"/>
  <c r="M46" i="6"/>
  <c r="J46" i="6"/>
  <c r="M45" i="6"/>
  <c r="J45" i="6"/>
  <c r="M44" i="6"/>
  <c r="J44" i="6"/>
  <c r="M43" i="6"/>
  <c r="J43" i="6"/>
  <c r="M42" i="6"/>
  <c r="J42" i="6"/>
  <c r="M41" i="6"/>
  <c r="J41" i="6"/>
  <c r="M40" i="6"/>
  <c r="J40" i="6"/>
  <c r="M39" i="6"/>
  <c r="J39" i="6"/>
  <c r="M38" i="6"/>
  <c r="J38" i="6"/>
  <c r="M37" i="6"/>
  <c r="J37" i="6"/>
  <c r="M36" i="6"/>
  <c r="J36" i="6"/>
  <c r="M35" i="6"/>
  <c r="J35" i="6"/>
  <c r="M34" i="6"/>
  <c r="J34" i="6"/>
  <c r="M33" i="6"/>
  <c r="J33" i="6"/>
  <c r="M32" i="6"/>
  <c r="J32" i="6"/>
  <c r="M31" i="6"/>
  <c r="J31" i="6"/>
  <c r="M30" i="6"/>
  <c r="J30" i="6"/>
  <c r="M29" i="6"/>
  <c r="J29" i="6"/>
  <c r="M28" i="6"/>
  <c r="J28" i="6"/>
  <c r="M27" i="6"/>
  <c r="J27" i="6"/>
  <c r="M26" i="6"/>
  <c r="J26" i="6"/>
  <c r="M25" i="6"/>
  <c r="J25" i="6"/>
  <c r="M24" i="6"/>
  <c r="J24" i="6"/>
  <c r="M23" i="6"/>
  <c r="J23" i="6"/>
  <c r="M22" i="6"/>
  <c r="J22" i="6"/>
  <c r="M21" i="6"/>
  <c r="J21" i="6"/>
  <c r="M20" i="6"/>
  <c r="J20" i="6"/>
  <c r="M19" i="6"/>
  <c r="J19" i="6"/>
  <c r="M18" i="6"/>
  <c r="J18" i="6"/>
  <c r="M17" i="6"/>
  <c r="J17" i="6"/>
  <c r="M16" i="6"/>
  <c r="J16" i="6"/>
  <c r="M15" i="6"/>
  <c r="J15" i="6"/>
  <c r="M14" i="6"/>
  <c r="J14" i="6"/>
  <c r="M13" i="6"/>
  <c r="J13" i="6"/>
  <c r="M12" i="6"/>
  <c r="J12" i="6"/>
  <c r="M11" i="6"/>
  <c r="J11" i="6"/>
  <c r="M10" i="6"/>
  <c r="J10" i="6"/>
  <c r="M9" i="6"/>
  <c r="J9" i="6"/>
  <c r="M8" i="6"/>
  <c r="J8" i="6"/>
  <c r="M7" i="6"/>
  <c r="J7" i="6"/>
  <c r="M48" i="7" l="1"/>
  <c r="E9" i="6"/>
  <c r="J9" i="7" s="1"/>
  <c r="E17" i="6"/>
  <c r="J17" i="7" s="1"/>
  <c r="E23" i="6"/>
  <c r="J23" i="7" s="1"/>
  <c r="K27" i="5" s="1"/>
  <c r="E29" i="6"/>
  <c r="J29" i="7" s="1"/>
  <c r="E35" i="6"/>
  <c r="J35" i="7" s="1"/>
  <c r="E41" i="6"/>
  <c r="M41" i="7" s="1"/>
  <c r="E45" i="6"/>
  <c r="J45" i="7" s="1"/>
  <c r="K45" i="5" s="1"/>
  <c r="E49" i="6"/>
  <c r="J49" i="7" s="1"/>
  <c r="K49" i="5" s="1"/>
  <c r="E53" i="6"/>
  <c r="J53" i="7" s="1"/>
  <c r="E57" i="6"/>
  <c r="M57" i="7" s="1"/>
  <c r="M23" i="7"/>
  <c r="N27" i="5" s="1"/>
  <c r="M35" i="7"/>
  <c r="M45" i="7"/>
  <c r="N45" i="5" s="1"/>
  <c r="M49" i="7"/>
  <c r="N49" i="5" s="1"/>
  <c r="E7" i="6"/>
  <c r="M7" i="7" s="1"/>
  <c r="N28" i="4" s="1"/>
  <c r="N29" i="4" s="1"/>
  <c r="E11" i="6"/>
  <c r="E15" i="6"/>
  <c r="M15" i="7" s="1"/>
  <c r="E19" i="6"/>
  <c r="E25" i="6"/>
  <c r="E31" i="6"/>
  <c r="E33" i="6"/>
  <c r="M33" i="7" s="1"/>
  <c r="E39" i="6"/>
  <c r="E43" i="6"/>
  <c r="E51" i="6"/>
  <c r="M25" i="7"/>
  <c r="E8" i="6"/>
  <c r="E10" i="6"/>
  <c r="M10" i="7" s="1"/>
  <c r="E12" i="6"/>
  <c r="E14" i="6"/>
  <c r="E16" i="6"/>
  <c r="E18" i="6"/>
  <c r="M18" i="7" s="1"/>
  <c r="E20" i="6"/>
  <c r="E22" i="6"/>
  <c r="E24" i="6"/>
  <c r="E26" i="6"/>
  <c r="E28" i="6"/>
  <c r="E30" i="6"/>
  <c r="M30" i="7" s="1"/>
  <c r="E32" i="6"/>
  <c r="E34" i="6"/>
  <c r="E36" i="6"/>
  <c r="E38" i="6"/>
  <c r="M38" i="7" s="1"/>
  <c r="E40" i="6"/>
  <c r="E42" i="6"/>
  <c r="E44" i="6"/>
  <c r="M44" i="7" s="1"/>
  <c r="E46" i="6"/>
  <c r="M46" i="7" s="1"/>
  <c r="E48" i="6"/>
  <c r="E50" i="6"/>
  <c r="E52" i="6"/>
  <c r="E54" i="6"/>
  <c r="M54" i="7" s="1"/>
  <c r="E56" i="6"/>
  <c r="E58" i="6"/>
  <c r="M52" i="7"/>
  <c r="M16" i="7"/>
  <c r="M24" i="7"/>
  <c r="M32" i="7"/>
  <c r="M40" i="7"/>
  <c r="N40" i="5" s="1"/>
  <c r="M56" i="7"/>
  <c r="E13" i="6"/>
  <c r="J13" i="7" s="1"/>
  <c r="J21" i="7"/>
  <c r="K23" i="5" s="1"/>
  <c r="E21" i="6"/>
  <c r="E27" i="6"/>
  <c r="J27" i="7" s="1"/>
  <c r="J37" i="7"/>
  <c r="E37" i="6"/>
  <c r="M37" i="7" s="1"/>
  <c r="E47" i="6"/>
  <c r="J47" i="7" s="1"/>
  <c r="J55" i="7"/>
  <c r="K34" i="5" s="1"/>
  <c r="E55" i="6"/>
  <c r="M55" i="7" s="1"/>
  <c r="N34" i="5" s="1"/>
  <c r="N28" i="5"/>
  <c r="K1" i="3"/>
  <c r="H1" i="2"/>
  <c r="D11" i="6"/>
  <c r="D10" i="7"/>
  <c r="F50" i="5"/>
  <c r="F10" i="8" s="1"/>
  <c r="F17" i="5"/>
  <c r="F9" i="8" s="1"/>
  <c r="F13" i="5"/>
  <c r="F151" i="3"/>
  <c r="F23" i="8" s="1"/>
  <c r="F146" i="3"/>
  <c r="F15" i="8" s="1"/>
  <c r="F137" i="3"/>
  <c r="F14" i="8" s="1"/>
  <c r="F37" i="4"/>
  <c r="F39" i="4" s="1"/>
  <c r="F29" i="4"/>
  <c r="F25" i="4"/>
  <c r="F21" i="4"/>
  <c r="F17" i="4"/>
  <c r="F13" i="4"/>
  <c r="F106" i="3"/>
  <c r="F102" i="3"/>
  <c r="F89" i="3"/>
  <c r="F76" i="3"/>
  <c r="F65" i="3"/>
  <c r="F57" i="3"/>
  <c r="F29" i="3"/>
  <c r="F155" i="2"/>
  <c r="F33" i="8" s="1"/>
  <c r="F132" i="2"/>
  <c r="F32" i="8" s="1"/>
  <c r="F123" i="2"/>
  <c r="F118" i="2"/>
  <c r="F94" i="2"/>
  <c r="F88" i="2"/>
  <c r="F82" i="2"/>
  <c r="F72" i="2"/>
  <c r="F17" i="2"/>
  <c r="M17" i="7" l="1"/>
  <c r="M29" i="7"/>
  <c r="J57" i="7"/>
  <c r="J41" i="7"/>
  <c r="M53" i="7"/>
  <c r="M9" i="7"/>
  <c r="N58" i="7"/>
  <c r="H58" i="7"/>
  <c r="K58" i="7"/>
  <c r="F58" i="7"/>
  <c r="I58" i="7"/>
  <c r="L58" i="7"/>
  <c r="O58" i="7"/>
  <c r="G58" i="7"/>
  <c r="N38" i="7"/>
  <c r="H38" i="7"/>
  <c r="L38" i="7"/>
  <c r="K38" i="7"/>
  <c r="F38" i="7"/>
  <c r="I38" i="7"/>
  <c r="G38" i="7"/>
  <c r="O38" i="7"/>
  <c r="N22" i="7"/>
  <c r="O26" i="5" s="1"/>
  <c r="H22" i="7"/>
  <c r="I26" i="5" s="1"/>
  <c r="L22" i="7"/>
  <c r="M26" i="5" s="1"/>
  <c r="K22" i="7"/>
  <c r="L26" i="5" s="1"/>
  <c r="F22" i="7"/>
  <c r="I22" i="7"/>
  <c r="J26" i="5" s="1"/>
  <c r="G22" i="7"/>
  <c r="H26" i="5" s="1"/>
  <c r="O22" i="7"/>
  <c r="P26" i="5" s="1"/>
  <c r="N25" i="7"/>
  <c r="H25" i="7"/>
  <c r="L25" i="7"/>
  <c r="K25" i="7"/>
  <c r="F25" i="7"/>
  <c r="O25" i="7"/>
  <c r="I25" i="7"/>
  <c r="G25" i="7"/>
  <c r="N56" i="7"/>
  <c r="H56" i="7"/>
  <c r="L56" i="7"/>
  <c r="K56" i="7"/>
  <c r="F56" i="7"/>
  <c r="O56" i="7"/>
  <c r="I56" i="7"/>
  <c r="G56" i="7"/>
  <c r="N52" i="7"/>
  <c r="H52" i="7"/>
  <c r="K52" i="7"/>
  <c r="F52" i="7"/>
  <c r="I52" i="7"/>
  <c r="L52" i="7"/>
  <c r="O52" i="7"/>
  <c r="G52" i="7"/>
  <c r="N48" i="7"/>
  <c r="H48" i="7"/>
  <c r="G48" i="7"/>
  <c r="H98" i="2" s="1"/>
  <c r="L48" i="7"/>
  <c r="K48" i="7"/>
  <c r="F48" i="7"/>
  <c r="O48" i="7"/>
  <c r="I48" i="7"/>
  <c r="N44" i="7"/>
  <c r="H44" i="7"/>
  <c r="G44" i="7"/>
  <c r="H41" i="2" s="1"/>
  <c r="K44" i="7"/>
  <c r="F44" i="7"/>
  <c r="I44" i="7"/>
  <c r="L44" i="7"/>
  <c r="O44" i="7"/>
  <c r="N40" i="7"/>
  <c r="O40" i="5" s="1"/>
  <c r="H40" i="7"/>
  <c r="I40" i="5" s="1"/>
  <c r="G40" i="7"/>
  <c r="H40" i="5" s="1"/>
  <c r="K40" i="7"/>
  <c r="L40" i="5" s="1"/>
  <c r="F40" i="7"/>
  <c r="I40" i="7"/>
  <c r="J40" i="5" s="1"/>
  <c r="L40" i="7"/>
  <c r="M40" i="5" s="1"/>
  <c r="O40" i="7"/>
  <c r="P40" i="5" s="1"/>
  <c r="N36" i="7"/>
  <c r="H36" i="7"/>
  <c r="L36" i="7"/>
  <c r="K36" i="7"/>
  <c r="F36" i="7"/>
  <c r="I36" i="7"/>
  <c r="G36" i="7"/>
  <c r="H20" i="2" s="1"/>
  <c r="O36" i="7"/>
  <c r="N32" i="7"/>
  <c r="H32" i="7"/>
  <c r="L32" i="7"/>
  <c r="K32" i="7"/>
  <c r="F32" i="7"/>
  <c r="O32" i="7"/>
  <c r="G32" i="7"/>
  <c r="I32" i="7"/>
  <c r="N28" i="7"/>
  <c r="H28" i="7"/>
  <c r="L28" i="7"/>
  <c r="K28" i="7"/>
  <c r="F28" i="7"/>
  <c r="I28" i="7"/>
  <c r="G28" i="7"/>
  <c r="O28" i="7"/>
  <c r="N24" i="7"/>
  <c r="H24" i="7"/>
  <c r="I63" i="3" s="1"/>
  <c r="L24" i="7"/>
  <c r="K24" i="7"/>
  <c r="F24" i="7"/>
  <c r="O24" i="7"/>
  <c r="I24" i="7"/>
  <c r="J63" i="3" s="1"/>
  <c r="G24" i="7"/>
  <c r="H63" i="3" s="1"/>
  <c r="N20" i="7"/>
  <c r="O21" i="5" s="1"/>
  <c r="H20" i="7"/>
  <c r="I21" i="5" s="1"/>
  <c r="G20" i="7"/>
  <c r="H21" i="5" s="1"/>
  <c r="K20" i="7"/>
  <c r="L21" i="5" s="1"/>
  <c r="F20" i="7"/>
  <c r="I20" i="7"/>
  <c r="J21" i="5" s="1"/>
  <c r="L20" i="7"/>
  <c r="M21" i="5" s="1"/>
  <c r="O20" i="7"/>
  <c r="P21" i="5" s="1"/>
  <c r="N16" i="7"/>
  <c r="O28" i="5" s="1"/>
  <c r="H16" i="7"/>
  <c r="I28" i="5" s="1"/>
  <c r="G16" i="7"/>
  <c r="H28" i="5" s="1"/>
  <c r="K16" i="7"/>
  <c r="L28" i="5" s="1"/>
  <c r="F16" i="7"/>
  <c r="O16" i="7"/>
  <c r="P28" i="5" s="1"/>
  <c r="I16" i="7"/>
  <c r="J28" i="5" s="1"/>
  <c r="L16" i="7"/>
  <c r="M28" i="5" s="1"/>
  <c r="N12" i="7"/>
  <c r="H12" i="7"/>
  <c r="G12" i="7"/>
  <c r="K12" i="7"/>
  <c r="F12" i="7"/>
  <c r="O12" i="7"/>
  <c r="L12" i="7"/>
  <c r="I12" i="7"/>
  <c r="N8" i="7"/>
  <c r="H8" i="7"/>
  <c r="K8" i="7"/>
  <c r="F8" i="7"/>
  <c r="O8" i="7"/>
  <c r="G8" i="7"/>
  <c r="I8" i="7"/>
  <c r="L8" i="7"/>
  <c r="N51" i="7"/>
  <c r="H51" i="7"/>
  <c r="L51" i="7"/>
  <c r="G51" i="7"/>
  <c r="K51" i="7"/>
  <c r="F51" i="7"/>
  <c r="I51" i="7"/>
  <c r="O51" i="7"/>
  <c r="N39" i="7"/>
  <c r="H39" i="7"/>
  <c r="L39" i="7"/>
  <c r="K39" i="7"/>
  <c r="F39" i="7"/>
  <c r="I39" i="7"/>
  <c r="O39" i="7"/>
  <c r="G39" i="7"/>
  <c r="N31" i="7"/>
  <c r="H31" i="7"/>
  <c r="L31" i="7"/>
  <c r="K31" i="7"/>
  <c r="F31" i="7"/>
  <c r="O31" i="7"/>
  <c r="I31" i="7"/>
  <c r="G31" i="7"/>
  <c r="H112" i="2" s="1"/>
  <c r="N19" i="7"/>
  <c r="O20" i="5" s="1"/>
  <c r="H19" i="7"/>
  <c r="I20" i="5" s="1"/>
  <c r="G19" i="7"/>
  <c r="H20" i="5" s="1"/>
  <c r="K19" i="7"/>
  <c r="L20" i="5" s="1"/>
  <c r="F19" i="7"/>
  <c r="I19" i="7"/>
  <c r="J20" i="5" s="1"/>
  <c r="O19" i="7"/>
  <c r="P20" i="5" s="1"/>
  <c r="L19" i="7"/>
  <c r="M20" i="5" s="1"/>
  <c r="N11" i="7"/>
  <c r="H11" i="7"/>
  <c r="L11" i="7"/>
  <c r="K11" i="7"/>
  <c r="F11" i="7"/>
  <c r="O11" i="7"/>
  <c r="I11" i="7"/>
  <c r="G11" i="7"/>
  <c r="M28" i="7"/>
  <c r="M36" i="7"/>
  <c r="N50" i="7"/>
  <c r="H50" i="7"/>
  <c r="K50" i="7"/>
  <c r="F50" i="7"/>
  <c r="O50" i="7"/>
  <c r="L50" i="7"/>
  <c r="I50" i="7"/>
  <c r="G50" i="7"/>
  <c r="H103" i="2" s="1"/>
  <c r="N34" i="7"/>
  <c r="H34" i="7"/>
  <c r="L34" i="7"/>
  <c r="K34" i="7"/>
  <c r="F34" i="7"/>
  <c r="I34" i="7"/>
  <c r="G34" i="7"/>
  <c r="O34" i="7"/>
  <c r="N14" i="7"/>
  <c r="H14" i="7"/>
  <c r="G14" i="7"/>
  <c r="K14" i="7"/>
  <c r="F14" i="7"/>
  <c r="O14" i="7"/>
  <c r="L14" i="7"/>
  <c r="I14" i="7"/>
  <c r="N43" i="7"/>
  <c r="O43" i="5" s="1"/>
  <c r="H43" i="7"/>
  <c r="I43" i="5" s="1"/>
  <c r="G43" i="7"/>
  <c r="H43" i="5" s="1"/>
  <c r="K43" i="7"/>
  <c r="L43" i="5" s="1"/>
  <c r="F43" i="7"/>
  <c r="O43" i="7"/>
  <c r="P43" i="5" s="1"/>
  <c r="I43" i="7"/>
  <c r="J43" i="5" s="1"/>
  <c r="L43" i="7"/>
  <c r="M43" i="5" s="1"/>
  <c r="M22" i="7"/>
  <c r="N26" i="5" s="1"/>
  <c r="N47" i="7"/>
  <c r="H47" i="7"/>
  <c r="K47" i="7"/>
  <c r="F47" i="7"/>
  <c r="O47" i="7"/>
  <c r="I47" i="7"/>
  <c r="G47" i="7"/>
  <c r="L47" i="7"/>
  <c r="N27" i="7"/>
  <c r="H27" i="7"/>
  <c r="L27" i="7"/>
  <c r="K27" i="7"/>
  <c r="F27" i="7"/>
  <c r="I27" i="7"/>
  <c r="O27" i="7"/>
  <c r="G27" i="7"/>
  <c r="H111" i="2" s="1"/>
  <c r="N13" i="7"/>
  <c r="H13" i="7"/>
  <c r="L13" i="7"/>
  <c r="K13" i="7"/>
  <c r="F13" i="7"/>
  <c r="O13" i="7"/>
  <c r="I13" i="7"/>
  <c r="G13" i="7"/>
  <c r="J56" i="7"/>
  <c r="J52" i="7"/>
  <c r="J48" i="7"/>
  <c r="J44" i="7"/>
  <c r="J40" i="7"/>
  <c r="K40" i="5" s="1"/>
  <c r="J36" i="7"/>
  <c r="K38" i="3" s="1"/>
  <c r="J32" i="7"/>
  <c r="J28" i="7"/>
  <c r="J24" i="7"/>
  <c r="J20" i="7"/>
  <c r="K21" i="5" s="1"/>
  <c r="J16" i="7"/>
  <c r="K28" i="5" s="1"/>
  <c r="J12" i="7"/>
  <c r="J8" i="7"/>
  <c r="M13" i="7"/>
  <c r="J51" i="7"/>
  <c r="J39" i="7"/>
  <c r="J31" i="7"/>
  <c r="J19" i="7"/>
  <c r="K20" i="5" s="1"/>
  <c r="J11" i="7"/>
  <c r="M50" i="7"/>
  <c r="M20" i="7"/>
  <c r="N21" i="5" s="1"/>
  <c r="M47" i="7"/>
  <c r="M39" i="7"/>
  <c r="M31" i="7"/>
  <c r="M19" i="7"/>
  <c r="N20" i="5" s="1"/>
  <c r="N57" i="7"/>
  <c r="H57" i="7"/>
  <c r="L57" i="7"/>
  <c r="K57" i="7"/>
  <c r="F57" i="7"/>
  <c r="I57" i="7"/>
  <c r="G57" i="7"/>
  <c r="H30" i="2" s="1"/>
  <c r="O57" i="7"/>
  <c r="N49" i="7"/>
  <c r="O49" i="5" s="1"/>
  <c r="H49" i="7"/>
  <c r="I49" i="5" s="1"/>
  <c r="L49" i="7"/>
  <c r="M49" i="5" s="1"/>
  <c r="K49" i="7"/>
  <c r="L49" i="5" s="1"/>
  <c r="F49" i="7"/>
  <c r="O49" i="7"/>
  <c r="P49" i="5" s="1"/>
  <c r="G49" i="7"/>
  <c r="H49" i="5" s="1"/>
  <c r="I49" i="7"/>
  <c r="J49" i="5" s="1"/>
  <c r="N41" i="7"/>
  <c r="H41" i="7"/>
  <c r="L41" i="7"/>
  <c r="K41" i="7"/>
  <c r="F41" i="7"/>
  <c r="O41" i="7"/>
  <c r="I41" i="7"/>
  <c r="G41" i="7"/>
  <c r="N29" i="7"/>
  <c r="H29" i="7"/>
  <c r="L29" i="7"/>
  <c r="K29" i="7"/>
  <c r="F29" i="7"/>
  <c r="I29" i="7"/>
  <c r="O29" i="7"/>
  <c r="G29" i="7"/>
  <c r="N17" i="7"/>
  <c r="H17" i="7"/>
  <c r="L17" i="7"/>
  <c r="K17" i="7"/>
  <c r="F17" i="7"/>
  <c r="O17" i="7"/>
  <c r="I17" i="7"/>
  <c r="G17" i="7"/>
  <c r="M58" i="7"/>
  <c r="N46" i="7"/>
  <c r="H46" i="7"/>
  <c r="L46" i="7"/>
  <c r="K46" i="7"/>
  <c r="F46" i="7"/>
  <c r="I46" i="7"/>
  <c r="O46" i="7"/>
  <c r="G46" i="7"/>
  <c r="N26" i="7"/>
  <c r="H26" i="7"/>
  <c r="L26" i="7"/>
  <c r="K26" i="7"/>
  <c r="F26" i="7"/>
  <c r="I26" i="7"/>
  <c r="G26" i="7"/>
  <c r="H113" i="2" s="1"/>
  <c r="O26" i="7"/>
  <c r="N10" i="7"/>
  <c r="H10" i="7"/>
  <c r="I61" i="3" s="1"/>
  <c r="L10" i="7"/>
  <c r="K10" i="7"/>
  <c r="F10" i="7"/>
  <c r="O10" i="7"/>
  <c r="I10" i="7"/>
  <c r="J61" i="3" s="1"/>
  <c r="G10" i="7"/>
  <c r="H61" i="3" s="1"/>
  <c r="N15" i="7"/>
  <c r="H15" i="7"/>
  <c r="L15" i="7"/>
  <c r="K15" i="7"/>
  <c r="F15" i="7"/>
  <c r="I15" i="7"/>
  <c r="O15" i="7"/>
  <c r="G15" i="7"/>
  <c r="H141" i="2" s="1"/>
  <c r="N7" i="7"/>
  <c r="O28" i="4" s="1"/>
  <c r="O29" i="4" s="1"/>
  <c r="H7" i="7"/>
  <c r="G7" i="7"/>
  <c r="L7" i="7"/>
  <c r="M28" i="4" s="1"/>
  <c r="M29" i="4" s="1"/>
  <c r="K7" i="7"/>
  <c r="L28" i="4" s="1"/>
  <c r="L29" i="4" s="1"/>
  <c r="F7" i="7"/>
  <c r="O7" i="7"/>
  <c r="P28" i="4" s="1"/>
  <c r="P29" i="4" s="1"/>
  <c r="I7" i="7"/>
  <c r="N54" i="7"/>
  <c r="H54" i="7"/>
  <c r="L54" i="7"/>
  <c r="K54" i="7"/>
  <c r="F54" i="7"/>
  <c r="O54" i="7"/>
  <c r="I54" i="7"/>
  <c r="G54" i="7"/>
  <c r="N42" i="7"/>
  <c r="H42" i="7"/>
  <c r="I42" i="5" s="1"/>
  <c r="G42" i="7"/>
  <c r="H42" i="5" s="1"/>
  <c r="K42" i="7"/>
  <c r="F42" i="7"/>
  <c r="O42" i="7"/>
  <c r="P42" i="5" s="1"/>
  <c r="L42" i="7"/>
  <c r="I42" i="7"/>
  <c r="J42" i="5" s="1"/>
  <c r="N30" i="7"/>
  <c r="H30" i="7"/>
  <c r="G30" i="7"/>
  <c r="H114" i="2" s="1"/>
  <c r="K30" i="7"/>
  <c r="F30" i="7"/>
  <c r="I30" i="7"/>
  <c r="L30" i="7"/>
  <c r="O30" i="7"/>
  <c r="N18" i="7"/>
  <c r="H18" i="7"/>
  <c r="G18" i="7"/>
  <c r="H116" i="2" s="1"/>
  <c r="K18" i="7"/>
  <c r="F18" i="7"/>
  <c r="O18" i="7"/>
  <c r="L18" i="7"/>
  <c r="I18" i="7"/>
  <c r="N33" i="7"/>
  <c r="H33" i="7"/>
  <c r="L33" i="7"/>
  <c r="K33" i="7"/>
  <c r="F33" i="7"/>
  <c r="O33" i="7"/>
  <c r="I33" i="7"/>
  <c r="G33" i="7"/>
  <c r="M14" i="7"/>
  <c r="R13" i="5"/>
  <c r="F8" i="8"/>
  <c r="F11" i="8" s="1"/>
  <c r="H104" i="2"/>
  <c r="H143" i="2"/>
  <c r="H106" i="2"/>
  <c r="N55" i="7"/>
  <c r="O34" i="5" s="1"/>
  <c r="H55" i="7"/>
  <c r="I34" i="5" s="1"/>
  <c r="L55" i="7"/>
  <c r="M34" i="5" s="1"/>
  <c r="K55" i="7"/>
  <c r="L34" i="5" s="1"/>
  <c r="F55" i="7"/>
  <c r="O55" i="7"/>
  <c r="P34" i="5" s="1"/>
  <c r="G55" i="7"/>
  <c r="H34" i="5" s="1"/>
  <c r="I55" i="7"/>
  <c r="J34" i="5" s="1"/>
  <c r="N37" i="7"/>
  <c r="H37" i="7"/>
  <c r="G37" i="7"/>
  <c r="K37" i="7"/>
  <c r="F37" i="7"/>
  <c r="E37" i="7" s="1"/>
  <c r="I37" i="7"/>
  <c r="O37" i="7"/>
  <c r="L37" i="7"/>
  <c r="N21" i="7"/>
  <c r="O23" i="5" s="1"/>
  <c r="H21" i="7"/>
  <c r="I23" i="5" s="1"/>
  <c r="G21" i="7"/>
  <c r="H23" i="5" s="1"/>
  <c r="K21" i="7"/>
  <c r="L23" i="5" s="1"/>
  <c r="F21" i="7"/>
  <c r="I21" i="7"/>
  <c r="J23" i="5" s="1"/>
  <c r="O21" i="7"/>
  <c r="P23" i="5" s="1"/>
  <c r="L21" i="7"/>
  <c r="M23" i="5" s="1"/>
  <c r="M26" i="7"/>
  <c r="J58" i="7"/>
  <c r="J54" i="7"/>
  <c r="J50" i="7"/>
  <c r="J46" i="7"/>
  <c r="J42" i="7"/>
  <c r="K42" i="5" s="1"/>
  <c r="J38" i="7"/>
  <c r="J34" i="7"/>
  <c r="J30" i="7"/>
  <c r="J26" i="7"/>
  <c r="J22" i="7"/>
  <c r="K26" i="5" s="1"/>
  <c r="J18" i="7"/>
  <c r="J14" i="7"/>
  <c r="J10" i="7"/>
  <c r="M21" i="7"/>
  <c r="N23" i="5" s="1"/>
  <c r="J43" i="7"/>
  <c r="K43" i="5" s="1"/>
  <c r="J33" i="7"/>
  <c r="J25" i="7"/>
  <c r="J15" i="7"/>
  <c r="J7" i="7"/>
  <c r="K28" i="4" s="1"/>
  <c r="K29" i="4" s="1"/>
  <c r="M34" i="7"/>
  <c r="M8" i="7"/>
  <c r="M51" i="7"/>
  <c r="M43" i="7"/>
  <c r="N43" i="5" s="1"/>
  <c r="M27" i="7"/>
  <c r="M11" i="7"/>
  <c r="N53" i="7"/>
  <c r="H53" i="7"/>
  <c r="G53" i="7"/>
  <c r="H109" i="2" s="1"/>
  <c r="L53" i="7"/>
  <c r="K53" i="7"/>
  <c r="F53" i="7"/>
  <c r="O53" i="7"/>
  <c r="I53" i="7"/>
  <c r="N45" i="7"/>
  <c r="O45" i="5" s="1"/>
  <c r="H45" i="7"/>
  <c r="I45" i="5" s="1"/>
  <c r="G45" i="7"/>
  <c r="H45" i="5" s="1"/>
  <c r="L45" i="7"/>
  <c r="M45" i="5" s="1"/>
  <c r="K45" i="7"/>
  <c r="L45" i="5" s="1"/>
  <c r="F45" i="7"/>
  <c r="I45" i="7"/>
  <c r="J45" i="5" s="1"/>
  <c r="O45" i="7"/>
  <c r="P45" i="5" s="1"/>
  <c r="N35" i="7"/>
  <c r="H35" i="7"/>
  <c r="L35" i="7"/>
  <c r="K35" i="7"/>
  <c r="F35" i="7"/>
  <c r="I35" i="7"/>
  <c r="O35" i="7"/>
  <c r="G35" i="7"/>
  <c r="N23" i="7"/>
  <c r="O27" i="5" s="1"/>
  <c r="H23" i="7"/>
  <c r="I27" i="5" s="1"/>
  <c r="G23" i="7"/>
  <c r="H27" i="5" s="1"/>
  <c r="K23" i="7"/>
  <c r="L27" i="5" s="1"/>
  <c r="F23" i="7"/>
  <c r="I23" i="7"/>
  <c r="J27" i="5" s="1"/>
  <c r="O23" i="7"/>
  <c r="P27" i="5" s="1"/>
  <c r="L23" i="7"/>
  <c r="M27" i="5" s="1"/>
  <c r="N9" i="7"/>
  <c r="H9" i="7"/>
  <c r="I62" i="3" s="1"/>
  <c r="G9" i="7"/>
  <c r="H62" i="3" s="1"/>
  <c r="L9" i="7"/>
  <c r="K9" i="7"/>
  <c r="F9" i="7"/>
  <c r="I9" i="7"/>
  <c r="J62" i="3" s="1"/>
  <c r="O9" i="7"/>
  <c r="M42" i="7"/>
  <c r="N42" i="5" s="1"/>
  <c r="M12" i="7"/>
  <c r="L1" i="3"/>
  <c r="K145" i="3"/>
  <c r="K101" i="3"/>
  <c r="K63" i="3"/>
  <c r="K52" i="3"/>
  <c r="K144" i="3"/>
  <c r="K70" i="3"/>
  <c r="K64" i="3"/>
  <c r="K62" i="3"/>
  <c r="K61" i="3"/>
  <c r="K53" i="3"/>
  <c r="K71" i="3"/>
  <c r="K33" i="3"/>
  <c r="K18" i="3"/>
  <c r="K24" i="3"/>
  <c r="K39" i="3"/>
  <c r="K19" i="3"/>
  <c r="K15" i="3"/>
  <c r="K34" i="3"/>
  <c r="K25" i="3"/>
  <c r="K16" i="3"/>
  <c r="H21" i="2"/>
  <c r="H32" i="2"/>
  <c r="H29" i="2"/>
  <c r="H33" i="2"/>
  <c r="H26" i="2"/>
  <c r="H27" i="2"/>
  <c r="D12" i="6"/>
  <c r="D11" i="7"/>
  <c r="I1" i="2"/>
  <c r="H56" i="2"/>
  <c r="H54" i="2"/>
  <c r="H52" i="2"/>
  <c r="H46" i="2"/>
  <c r="H44" i="2"/>
  <c r="H39" i="2"/>
  <c r="H37" i="2"/>
  <c r="H53" i="2"/>
  <c r="H42" i="2"/>
  <c r="H55" i="2"/>
  <c r="H51" i="2"/>
  <c r="H43" i="2"/>
  <c r="F125" i="2"/>
  <c r="F29" i="8" s="1"/>
  <c r="F51" i="5"/>
  <c r="F31" i="4"/>
  <c r="F42" i="4" s="1"/>
  <c r="F108" i="3"/>
  <c r="F91" i="3"/>
  <c r="F74" i="2"/>
  <c r="F28" i="8" s="1"/>
  <c r="F157" i="2"/>
  <c r="H40" i="2" l="1"/>
  <c r="H48" i="2"/>
  <c r="K73" i="3"/>
  <c r="H102" i="2"/>
  <c r="H38" i="2"/>
  <c r="H49" i="2"/>
  <c r="H50" i="2"/>
  <c r="H100" i="2"/>
  <c r="N29" i="5"/>
  <c r="N24" i="5"/>
  <c r="N25" i="5"/>
  <c r="N22" i="5"/>
  <c r="H28" i="4"/>
  <c r="H29" i="4" s="1"/>
  <c r="H70" i="3"/>
  <c r="H64" i="3"/>
  <c r="G70" i="6" s="1"/>
  <c r="H71" i="3"/>
  <c r="H73" i="3"/>
  <c r="G103" i="2"/>
  <c r="E50" i="7"/>
  <c r="G43" i="2"/>
  <c r="G102" i="2"/>
  <c r="G42" i="2"/>
  <c r="J22" i="5"/>
  <c r="J29" i="5"/>
  <c r="J25" i="5"/>
  <c r="J24" i="5"/>
  <c r="L24" i="5"/>
  <c r="L22" i="5"/>
  <c r="L29" i="5"/>
  <c r="L25" i="5"/>
  <c r="H15" i="3"/>
  <c r="H38" i="3"/>
  <c r="H24" i="3"/>
  <c r="H18" i="3"/>
  <c r="H33" i="3"/>
  <c r="J52" i="3"/>
  <c r="J101" i="3"/>
  <c r="J53" i="3"/>
  <c r="G23" i="5"/>
  <c r="R23" i="5" s="1"/>
  <c r="E21" i="7"/>
  <c r="G34" i="5"/>
  <c r="R34" i="5" s="1"/>
  <c r="E55" i="7"/>
  <c r="G64" i="3"/>
  <c r="G28" i="4"/>
  <c r="G70" i="3"/>
  <c r="G71" i="3"/>
  <c r="G73" i="3"/>
  <c r="E7" i="7"/>
  <c r="I28" i="4"/>
  <c r="I29" i="4" s="1"/>
  <c r="I70" i="3"/>
  <c r="I73" i="3"/>
  <c r="I64" i="3"/>
  <c r="H70" i="6" s="1"/>
  <c r="I71" i="3"/>
  <c r="I141" i="2"/>
  <c r="I113" i="2"/>
  <c r="E17" i="7"/>
  <c r="E29" i="7"/>
  <c r="E41" i="7"/>
  <c r="G49" i="5"/>
  <c r="R49" i="5" s="1"/>
  <c r="G100" i="2"/>
  <c r="G40" i="2"/>
  <c r="E49" i="7"/>
  <c r="E57" i="7"/>
  <c r="G30" i="2"/>
  <c r="I111" i="2"/>
  <c r="I112" i="2"/>
  <c r="G44" i="2"/>
  <c r="G104" i="2"/>
  <c r="E51" i="7"/>
  <c r="G106" i="2"/>
  <c r="G46" i="2"/>
  <c r="F63" i="6" s="1"/>
  <c r="H22" i="5"/>
  <c r="H29" i="5"/>
  <c r="H25" i="5"/>
  <c r="H24" i="5"/>
  <c r="I24" i="5"/>
  <c r="I22" i="5"/>
  <c r="I29" i="5"/>
  <c r="I25" i="5"/>
  <c r="J33" i="3"/>
  <c r="J24" i="3"/>
  <c r="J18" i="3"/>
  <c r="J38" i="3"/>
  <c r="J15" i="3"/>
  <c r="I38" i="3"/>
  <c r="I33" i="3"/>
  <c r="I18" i="3"/>
  <c r="I24" i="3"/>
  <c r="I15" i="3"/>
  <c r="G38" i="2"/>
  <c r="E48" i="7"/>
  <c r="I98" i="2"/>
  <c r="I115" i="2"/>
  <c r="I53" i="3"/>
  <c r="I101" i="3"/>
  <c r="I52" i="3"/>
  <c r="I144" i="3"/>
  <c r="I34" i="3"/>
  <c r="I35" i="3" s="1"/>
  <c r="I39" i="3"/>
  <c r="I25" i="3"/>
  <c r="I145" i="3"/>
  <c r="I16" i="3"/>
  <c r="I19" i="3"/>
  <c r="F30" i="8"/>
  <c r="F35" i="8" s="1"/>
  <c r="G62" i="3"/>
  <c r="E9" i="7"/>
  <c r="G45" i="5"/>
  <c r="R45" i="5" s="1"/>
  <c r="E45" i="7"/>
  <c r="G109" i="2"/>
  <c r="G49" i="2"/>
  <c r="G108" i="2"/>
  <c r="G48" i="2"/>
  <c r="E53" i="7"/>
  <c r="H108" i="2"/>
  <c r="I116" i="2"/>
  <c r="I114" i="2"/>
  <c r="G141" i="2"/>
  <c r="E15" i="7"/>
  <c r="G61" i="3"/>
  <c r="E10" i="7"/>
  <c r="G113" i="2"/>
  <c r="E26" i="7"/>
  <c r="G53" i="2"/>
  <c r="E46" i="7"/>
  <c r="E13" i="7"/>
  <c r="G111" i="2"/>
  <c r="E27" i="7"/>
  <c r="G50" i="2"/>
  <c r="E11" i="7"/>
  <c r="G20" i="5"/>
  <c r="R20" i="5" s="1"/>
  <c r="E19" i="7"/>
  <c r="G112" i="2"/>
  <c r="G51" i="2"/>
  <c r="E31" i="7"/>
  <c r="E39" i="7"/>
  <c r="P22" i="5"/>
  <c r="P29" i="5"/>
  <c r="P25" i="5"/>
  <c r="P24" i="5"/>
  <c r="O24" i="5"/>
  <c r="O22" i="5"/>
  <c r="O29" i="5"/>
  <c r="O25" i="5"/>
  <c r="E12" i="7"/>
  <c r="G32" i="2"/>
  <c r="G28" i="5"/>
  <c r="R28" i="5" s="1"/>
  <c r="E16" i="7"/>
  <c r="G143" i="2"/>
  <c r="G21" i="5"/>
  <c r="R21" i="5" s="1"/>
  <c r="E20" i="7"/>
  <c r="G63" i="3"/>
  <c r="E24" i="7"/>
  <c r="E28" i="7"/>
  <c r="E32" i="7"/>
  <c r="G15" i="3"/>
  <c r="G33" i="3"/>
  <c r="G38" i="3"/>
  <c r="G24" i="3"/>
  <c r="G18" i="3"/>
  <c r="E36" i="7"/>
  <c r="G20" i="2"/>
  <c r="G26" i="2"/>
  <c r="G40" i="5"/>
  <c r="E40" i="7"/>
  <c r="E44" i="7"/>
  <c r="G41" i="2"/>
  <c r="F62" i="6" s="1"/>
  <c r="E56" i="7"/>
  <c r="G52" i="3"/>
  <c r="G53" i="3"/>
  <c r="G101" i="3"/>
  <c r="G55" i="2"/>
  <c r="G115" i="2"/>
  <c r="E25" i="7"/>
  <c r="G26" i="5"/>
  <c r="R26" i="5" s="1"/>
  <c r="E22" i="7"/>
  <c r="E38" i="7"/>
  <c r="J144" i="3"/>
  <c r="J16" i="3"/>
  <c r="J145" i="3"/>
  <c r="J39" i="3"/>
  <c r="J19" i="3"/>
  <c r="J34" i="3"/>
  <c r="J35" i="3" s="1"/>
  <c r="J25" i="3"/>
  <c r="I143" i="2"/>
  <c r="I103" i="2"/>
  <c r="I106" i="2"/>
  <c r="I109" i="2"/>
  <c r="I100" i="2"/>
  <c r="I102" i="2"/>
  <c r="I104" i="2"/>
  <c r="I108" i="2"/>
  <c r="G27" i="5"/>
  <c r="R27" i="5" s="1"/>
  <c r="E23" i="7"/>
  <c r="G29" i="2"/>
  <c r="F93" i="6" s="1"/>
  <c r="E35" i="7"/>
  <c r="G33" i="2"/>
  <c r="E33" i="7"/>
  <c r="G116" i="2"/>
  <c r="E18" i="7"/>
  <c r="G56" i="2"/>
  <c r="G114" i="2"/>
  <c r="G54" i="2"/>
  <c r="E30" i="7"/>
  <c r="G42" i="5"/>
  <c r="R42" i="5" s="1"/>
  <c r="E42" i="7"/>
  <c r="G37" i="2"/>
  <c r="E54" i="7"/>
  <c r="J28" i="4"/>
  <c r="J29" i="4" s="1"/>
  <c r="J70" i="3"/>
  <c r="J64" i="3"/>
  <c r="I70" i="6" s="1"/>
  <c r="J71" i="3"/>
  <c r="J73" i="3"/>
  <c r="K24" i="5"/>
  <c r="K29" i="5"/>
  <c r="K25" i="5"/>
  <c r="K22" i="5"/>
  <c r="R40" i="5"/>
  <c r="G52" i="2"/>
  <c r="E47" i="7"/>
  <c r="G43" i="5"/>
  <c r="R43" i="5" s="1"/>
  <c r="E43" i="7"/>
  <c r="G39" i="2"/>
  <c r="F61" i="6" s="1"/>
  <c r="E14" i="7"/>
  <c r="E34" i="7"/>
  <c r="M22" i="5"/>
  <c r="M29" i="5"/>
  <c r="M25" i="5"/>
  <c r="M24" i="5"/>
  <c r="G24" i="5"/>
  <c r="G22" i="5"/>
  <c r="G29" i="5"/>
  <c r="G25" i="5"/>
  <c r="E8" i="7"/>
  <c r="E52" i="7"/>
  <c r="H115" i="2"/>
  <c r="H52" i="3"/>
  <c r="H101" i="3"/>
  <c r="H53" i="3"/>
  <c r="H16" i="3"/>
  <c r="H25" i="3"/>
  <c r="H144" i="3"/>
  <c r="H145" i="3"/>
  <c r="H39" i="3"/>
  <c r="H34" i="3"/>
  <c r="H35" i="3" s="1"/>
  <c r="H19" i="3"/>
  <c r="G39" i="3"/>
  <c r="G40" i="3" s="1"/>
  <c r="G25" i="3"/>
  <c r="G34" i="3"/>
  <c r="G35" i="3" s="1"/>
  <c r="G16" i="3"/>
  <c r="G19" i="3"/>
  <c r="G144" i="3"/>
  <c r="G145" i="3"/>
  <c r="G21" i="2"/>
  <c r="E58" i="7"/>
  <c r="G27" i="2"/>
  <c r="K40" i="3"/>
  <c r="K20" i="3"/>
  <c r="J70" i="6"/>
  <c r="M1" i="3"/>
  <c r="L144" i="3"/>
  <c r="L145" i="3"/>
  <c r="L101" i="3"/>
  <c r="L73" i="3"/>
  <c r="L70" i="3"/>
  <c r="L64" i="3"/>
  <c r="L62" i="3"/>
  <c r="L71" i="3"/>
  <c r="L63" i="3"/>
  <c r="L61" i="3"/>
  <c r="L53" i="3"/>
  <c r="L52" i="3"/>
  <c r="L15" i="3"/>
  <c r="L34" i="3"/>
  <c r="L19" i="3"/>
  <c r="L18" i="3"/>
  <c r="L16" i="3"/>
  <c r="L38" i="3"/>
  <c r="L33" i="3"/>
  <c r="L24" i="3"/>
  <c r="L25" i="3"/>
  <c r="L39" i="3"/>
  <c r="L40" i="3" s="1"/>
  <c r="K35" i="3"/>
  <c r="K29" i="3"/>
  <c r="G65" i="6"/>
  <c r="G61" i="6"/>
  <c r="G64" i="6"/>
  <c r="G63" i="6"/>
  <c r="G62" i="6"/>
  <c r="G93" i="6"/>
  <c r="I21" i="2"/>
  <c r="I32" i="2"/>
  <c r="I29" i="2"/>
  <c r="I30" i="2"/>
  <c r="I33" i="2"/>
  <c r="I26" i="2"/>
  <c r="I27" i="2"/>
  <c r="H34" i="2"/>
  <c r="G77" i="6"/>
  <c r="H22" i="2"/>
  <c r="I55" i="2"/>
  <c r="I53" i="2"/>
  <c r="I51" i="2"/>
  <c r="I49" i="2"/>
  <c r="I43" i="2"/>
  <c r="I40" i="2"/>
  <c r="I38" i="2"/>
  <c r="I42" i="2"/>
  <c r="I56" i="2"/>
  <c r="I52" i="2"/>
  <c r="I48" i="2"/>
  <c r="I44" i="2"/>
  <c r="I39" i="2"/>
  <c r="I20" i="2"/>
  <c r="I50" i="2"/>
  <c r="I41" i="2"/>
  <c r="H62" i="6" s="1"/>
  <c r="I54" i="2"/>
  <c r="I46" i="2"/>
  <c r="I37" i="2"/>
  <c r="J1" i="2"/>
  <c r="J141" i="2" s="1"/>
  <c r="D13" i="6"/>
  <c r="D12" i="7"/>
  <c r="F111" i="3"/>
  <c r="F13" i="8" s="1"/>
  <c r="F16" i="8" s="1"/>
  <c r="F18" i="8" s="1"/>
  <c r="F25" i="8" s="1"/>
  <c r="F159" i="2"/>
  <c r="F43" i="8" l="1"/>
  <c r="F20" i="8"/>
  <c r="F37" i="8"/>
  <c r="F38" i="8" s="1"/>
  <c r="I40" i="3"/>
  <c r="R25" i="5"/>
  <c r="H40" i="3"/>
  <c r="F64" i="6"/>
  <c r="F44" i="8"/>
  <c r="F52" i="8" s="1"/>
  <c r="R24" i="5"/>
  <c r="J98" i="2"/>
  <c r="R22" i="5"/>
  <c r="J40" i="3"/>
  <c r="G29" i="4"/>
  <c r="R29" i="4" s="1"/>
  <c r="R28" i="4"/>
  <c r="J115" i="2"/>
  <c r="R29" i="5"/>
  <c r="G20" i="3"/>
  <c r="I20" i="3"/>
  <c r="J29" i="3"/>
  <c r="F70" i="6"/>
  <c r="H29" i="3"/>
  <c r="J112" i="2"/>
  <c r="J116" i="2"/>
  <c r="G34" i="2"/>
  <c r="F88" i="6" s="1"/>
  <c r="G29" i="3"/>
  <c r="F65" i="6"/>
  <c r="I29" i="3"/>
  <c r="J20" i="3"/>
  <c r="J111" i="2"/>
  <c r="J143" i="2"/>
  <c r="J100" i="2"/>
  <c r="J102" i="2"/>
  <c r="J106" i="2"/>
  <c r="J108" i="2"/>
  <c r="J103" i="2"/>
  <c r="J104" i="2"/>
  <c r="J109" i="2"/>
  <c r="G22" i="2"/>
  <c r="F79" i="6" s="1"/>
  <c r="J114" i="2"/>
  <c r="F77" i="6"/>
  <c r="J113" i="2"/>
  <c r="H20" i="3"/>
  <c r="G88" i="6"/>
  <c r="G79" i="6"/>
  <c r="K70" i="6"/>
  <c r="H65" i="6"/>
  <c r="L35" i="3"/>
  <c r="L29" i="3"/>
  <c r="L20" i="3"/>
  <c r="N1" i="3"/>
  <c r="M145" i="3"/>
  <c r="M144" i="3"/>
  <c r="M64" i="3"/>
  <c r="M62" i="3"/>
  <c r="M61" i="3"/>
  <c r="M53" i="3"/>
  <c r="M71" i="3"/>
  <c r="M63" i="3"/>
  <c r="M52" i="3"/>
  <c r="M70" i="3"/>
  <c r="M101" i="3"/>
  <c r="M73" i="3"/>
  <c r="M24" i="3"/>
  <c r="M25" i="3"/>
  <c r="M39" i="3"/>
  <c r="M18" i="3"/>
  <c r="M16" i="3"/>
  <c r="M33" i="3"/>
  <c r="M34" i="3"/>
  <c r="M15" i="3"/>
  <c r="M38" i="3"/>
  <c r="M19" i="3"/>
  <c r="H61" i="6"/>
  <c r="H64" i="6"/>
  <c r="H63" i="6"/>
  <c r="F153" i="3"/>
  <c r="H93" i="6"/>
  <c r="I34" i="2"/>
  <c r="J21" i="2"/>
  <c r="J32" i="2"/>
  <c r="J29" i="2"/>
  <c r="J30" i="2"/>
  <c r="J33" i="2"/>
  <c r="J26" i="2"/>
  <c r="J27" i="2"/>
  <c r="E87" i="6"/>
  <c r="F87" i="7" s="1"/>
  <c r="H77" i="6"/>
  <c r="K1" i="2"/>
  <c r="J55" i="2"/>
  <c r="J53" i="2"/>
  <c r="J51" i="2"/>
  <c r="J49" i="2"/>
  <c r="J43" i="2"/>
  <c r="J40" i="2"/>
  <c r="J38" i="2"/>
  <c r="J42" i="2"/>
  <c r="J56" i="2"/>
  <c r="J52" i="2"/>
  <c r="J48" i="2"/>
  <c r="J44" i="2"/>
  <c r="J39" i="2"/>
  <c r="J20" i="2"/>
  <c r="J50" i="2"/>
  <c r="J41" i="2"/>
  <c r="I62" i="6" s="1"/>
  <c r="J54" i="2"/>
  <c r="J46" i="2"/>
  <c r="J37" i="2"/>
  <c r="D14" i="6"/>
  <c r="D13" i="7"/>
  <c r="I22" i="2"/>
  <c r="K103" i="2" l="1"/>
  <c r="K109" i="2"/>
  <c r="K143" i="2"/>
  <c r="K108" i="2"/>
  <c r="K106" i="2"/>
  <c r="K100" i="2"/>
  <c r="K104" i="2"/>
  <c r="K102" i="2"/>
  <c r="K111" i="2"/>
  <c r="K115" i="2"/>
  <c r="K98" i="2"/>
  <c r="K113" i="2"/>
  <c r="K114" i="2"/>
  <c r="K141" i="2"/>
  <c r="K116" i="2"/>
  <c r="K112" i="2"/>
  <c r="H88" i="6"/>
  <c r="H79" i="6"/>
  <c r="L70" i="6"/>
  <c r="I65" i="6"/>
  <c r="M35" i="3"/>
  <c r="M40" i="3"/>
  <c r="O1" i="3"/>
  <c r="N145" i="3"/>
  <c r="N101" i="3"/>
  <c r="N144" i="3"/>
  <c r="N71" i="3"/>
  <c r="N63" i="3"/>
  <c r="N73" i="3"/>
  <c r="N70" i="3"/>
  <c r="N61" i="3"/>
  <c r="N53" i="3"/>
  <c r="N64" i="3"/>
  <c r="N52" i="3"/>
  <c r="N62" i="3"/>
  <c r="N34" i="3"/>
  <c r="N15" i="3"/>
  <c r="N39" i="3"/>
  <c r="N16" i="3"/>
  <c r="N38" i="3"/>
  <c r="N33" i="3"/>
  <c r="N25" i="3"/>
  <c r="N18" i="3"/>
  <c r="N24" i="3"/>
  <c r="N19" i="3"/>
  <c r="M29" i="3"/>
  <c r="M20" i="3"/>
  <c r="I61" i="6"/>
  <c r="I64" i="6"/>
  <c r="I63" i="6"/>
  <c r="I93" i="6"/>
  <c r="J22" i="2"/>
  <c r="K21" i="2"/>
  <c r="K33" i="2"/>
  <c r="K27" i="2"/>
  <c r="K29" i="2"/>
  <c r="K30" i="2"/>
  <c r="K32" i="2"/>
  <c r="K26" i="2"/>
  <c r="J34" i="2"/>
  <c r="L87" i="7"/>
  <c r="H87" i="7"/>
  <c r="O87" i="7"/>
  <c r="K87" i="7"/>
  <c r="G87" i="7"/>
  <c r="E87" i="7" s="1"/>
  <c r="N87" i="7"/>
  <c r="J87" i="7"/>
  <c r="M87" i="7"/>
  <c r="I87" i="7"/>
  <c r="I77" i="6"/>
  <c r="D15" i="6"/>
  <c r="D14" i="7"/>
  <c r="L1" i="2"/>
  <c r="K20" i="2"/>
  <c r="K56" i="2"/>
  <c r="K54" i="2"/>
  <c r="K52" i="2"/>
  <c r="K50" i="2"/>
  <c r="K48" i="2"/>
  <c r="K46" i="2"/>
  <c r="K44" i="2"/>
  <c r="K41" i="2"/>
  <c r="K39" i="2"/>
  <c r="K37" i="2"/>
  <c r="K55" i="2"/>
  <c r="K51" i="2"/>
  <c r="K43" i="2"/>
  <c r="K38" i="2"/>
  <c r="K53" i="2"/>
  <c r="K49" i="2"/>
  <c r="K40" i="2"/>
  <c r="K42" i="2"/>
  <c r="L100" i="2" l="1"/>
  <c r="L102" i="2"/>
  <c r="L106" i="2"/>
  <c r="L108" i="2"/>
  <c r="L143" i="2"/>
  <c r="L103" i="2"/>
  <c r="L104" i="2"/>
  <c r="L109" i="2"/>
  <c r="L113" i="2"/>
  <c r="L114" i="2"/>
  <c r="L98" i="2"/>
  <c r="L141" i="2"/>
  <c r="L111" i="2"/>
  <c r="L116" i="2"/>
  <c r="L115" i="2"/>
  <c r="L112" i="2"/>
  <c r="I88" i="6"/>
  <c r="I79" i="6"/>
  <c r="M70" i="6"/>
  <c r="N40" i="3"/>
  <c r="N20" i="3"/>
  <c r="P1" i="3"/>
  <c r="O144" i="3"/>
  <c r="O63" i="3"/>
  <c r="O52" i="3"/>
  <c r="O73" i="3"/>
  <c r="O70" i="3"/>
  <c r="O145" i="3"/>
  <c r="O101" i="3"/>
  <c r="O64" i="3"/>
  <c r="O62" i="3"/>
  <c r="O61" i="3"/>
  <c r="O53" i="3"/>
  <c r="O71" i="3"/>
  <c r="O34" i="3"/>
  <c r="O33" i="3"/>
  <c r="O38" i="3"/>
  <c r="O25" i="3"/>
  <c r="O39" i="3"/>
  <c r="O19" i="3"/>
  <c r="O15" i="3"/>
  <c r="O18" i="3"/>
  <c r="O16" i="3"/>
  <c r="O24" i="3"/>
  <c r="N29" i="3"/>
  <c r="N35" i="3"/>
  <c r="J65" i="6"/>
  <c r="J61" i="6"/>
  <c r="J64" i="6"/>
  <c r="J63" i="6"/>
  <c r="J62" i="6"/>
  <c r="J93" i="6"/>
  <c r="K34" i="2"/>
  <c r="L21" i="2"/>
  <c r="L32" i="2"/>
  <c r="L29" i="2"/>
  <c r="L30" i="2"/>
  <c r="L33" i="2"/>
  <c r="L26" i="2"/>
  <c r="L27" i="2"/>
  <c r="J77" i="6"/>
  <c r="K22" i="2"/>
  <c r="M1" i="2"/>
  <c r="L20" i="2"/>
  <c r="L56" i="2"/>
  <c r="L54" i="2"/>
  <c r="L52" i="2"/>
  <c r="L50" i="2"/>
  <c r="L48" i="2"/>
  <c r="L46" i="2"/>
  <c r="L44" i="2"/>
  <c r="L41" i="2"/>
  <c r="L39" i="2"/>
  <c r="L37" i="2"/>
  <c r="L55" i="2"/>
  <c r="L51" i="2"/>
  <c r="L47" i="2"/>
  <c r="L43" i="2"/>
  <c r="L38" i="2"/>
  <c r="L53" i="2"/>
  <c r="L42" i="2"/>
  <c r="L49" i="2"/>
  <c r="L40" i="2"/>
  <c r="D16" i="6"/>
  <c r="D15" i="7"/>
  <c r="M103" i="2" l="1"/>
  <c r="M106" i="2"/>
  <c r="M109" i="2"/>
  <c r="M143" i="2"/>
  <c r="M100" i="2"/>
  <c r="M102" i="2"/>
  <c r="M104" i="2"/>
  <c r="M108" i="2"/>
  <c r="M114" i="2"/>
  <c r="M141" i="2"/>
  <c r="M111" i="2"/>
  <c r="M113" i="2"/>
  <c r="M112" i="2"/>
  <c r="M115" i="2"/>
  <c r="M116" i="2"/>
  <c r="M98" i="2"/>
  <c r="J88" i="6"/>
  <c r="N70" i="6"/>
  <c r="K65" i="6"/>
  <c r="O29" i="3"/>
  <c r="O20" i="3"/>
  <c r="Q1" i="3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P144" i="3"/>
  <c r="P145" i="3"/>
  <c r="R145" i="3" s="1"/>
  <c r="P73" i="3"/>
  <c r="R73" i="3" s="1"/>
  <c r="P70" i="3"/>
  <c r="R70" i="3" s="1"/>
  <c r="P101" i="3"/>
  <c r="R101" i="3" s="1"/>
  <c r="P64" i="3"/>
  <c r="R64" i="3" s="1"/>
  <c r="P62" i="3"/>
  <c r="R62" i="3" s="1"/>
  <c r="P71" i="3"/>
  <c r="R71" i="3" s="1"/>
  <c r="P52" i="3"/>
  <c r="R52" i="3" s="1"/>
  <c r="R100" i="3"/>
  <c r="P63" i="3"/>
  <c r="P61" i="3"/>
  <c r="P53" i="3"/>
  <c r="R53" i="3" s="1"/>
  <c r="P39" i="3"/>
  <c r="R39" i="3" s="1"/>
  <c r="P34" i="3"/>
  <c r="P16" i="3"/>
  <c r="R16" i="3" s="1"/>
  <c r="P19" i="3"/>
  <c r="R19" i="3" s="1"/>
  <c r="P18" i="3"/>
  <c r="R18" i="3" s="1"/>
  <c r="P15" i="3"/>
  <c r="P33" i="3"/>
  <c r="R33" i="3" s="1"/>
  <c r="P38" i="3"/>
  <c r="R38" i="3" s="1"/>
  <c r="P25" i="3"/>
  <c r="R25" i="3" s="1"/>
  <c r="P24" i="3"/>
  <c r="O40" i="3"/>
  <c r="O35" i="3"/>
  <c r="K61" i="6"/>
  <c r="K64" i="6"/>
  <c r="K63" i="6"/>
  <c r="K62" i="6"/>
  <c r="K93" i="6"/>
  <c r="L34" i="2"/>
  <c r="M21" i="2"/>
  <c r="M33" i="2"/>
  <c r="M26" i="2"/>
  <c r="M27" i="2"/>
  <c r="M32" i="2"/>
  <c r="M29" i="2"/>
  <c r="M30" i="2"/>
  <c r="J79" i="6"/>
  <c r="K77" i="6"/>
  <c r="N1" i="2"/>
  <c r="M55" i="2"/>
  <c r="M53" i="2"/>
  <c r="M51" i="2"/>
  <c r="M49" i="2"/>
  <c r="M47" i="2"/>
  <c r="M43" i="2"/>
  <c r="M40" i="2"/>
  <c r="M38" i="2"/>
  <c r="M42" i="2"/>
  <c r="M20" i="2"/>
  <c r="M54" i="2"/>
  <c r="M50" i="2"/>
  <c r="M46" i="2"/>
  <c r="M41" i="2"/>
  <c r="M37" i="2"/>
  <c r="M56" i="2"/>
  <c r="M48" i="2"/>
  <c r="M39" i="2"/>
  <c r="M52" i="2"/>
  <c r="M44" i="2"/>
  <c r="D17" i="6"/>
  <c r="D16" i="7"/>
  <c r="L22" i="2"/>
  <c r="R63" i="3" l="1"/>
  <c r="N102" i="2"/>
  <c r="N108" i="2"/>
  <c r="N141" i="2"/>
  <c r="N106" i="2"/>
  <c r="N143" i="2"/>
  <c r="N103" i="2"/>
  <c r="N100" i="2"/>
  <c r="N104" i="2"/>
  <c r="N115" i="2"/>
  <c r="N109" i="2"/>
  <c r="N116" i="2"/>
  <c r="N111" i="2"/>
  <c r="N114" i="2"/>
  <c r="N98" i="2"/>
  <c r="N113" i="2"/>
  <c r="N112" i="2"/>
  <c r="K88" i="6"/>
  <c r="K79" i="6"/>
  <c r="R61" i="3"/>
  <c r="O70" i="6"/>
  <c r="E70" i="6" s="1"/>
  <c r="N70" i="7" s="1"/>
  <c r="O60" i="3" s="1"/>
  <c r="O65" i="3" s="1"/>
  <c r="N69" i="6" s="1"/>
  <c r="L65" i="6"/>
  <c r="P40" i="3"/>
  <c r="P20" i="3"/>
  <c r="P29" i="3"/>
  <c r="R29" i="3" s="1"/>
  <c r="R24" i="3"/>
  <c r="P35" i="3"/>
  <c r="R35" i="3" s="1"/>
  <c r="R34" i="3"/>
  <c r="R15" i="3"/>
  <c r="R144" i="3"/>
  <c r="L61" i="6"/>
  <c r="L63" i="6"/>
  <c r="L64" i="6"/>
  <c r="L62" i="6"/>
  <c r="L93" i="6"/>
  <c r="M34" i="2"/>
  <c r="N21" i="2"/>
  <c r="N27" i="2"/>
  <c r="N33" i="2"/>
  <c r="N30" i="2"/>
  <c r="N32" i="2"/>
  <c r="N26" i="2"/>
  <c r="N29" i="2"/>
  <c r="L77" i="6"/>
  <c r="D18" i="6"/>
  <c r="D17" i="7"/>
  <c r="M22" i="2"/>
  <c r="O1" i="2"/>
  <c r="N55" i="2"/>
  <c r="N53" i="2"/>
  <c r="N51" i="2"/>
  <c r="N49" i="2"/>
  <c r="N47" i="2"/>
  <c r="N43" i="2"/>
  <c r="N40" i="2"/>
  <c r="N38" i="2"/>
  <c r="N42" i="2"/>
  <c r="N20" i="2"/>
  <c r="N54" i="2"/>
  <c r="N50" i="2"/>
  <c r="N46" i="2"/>
  <c r="N41" i="2"/>
  <c r="N37" i="2"/>
  <c r="N56" i="2"/>
  <c r="N48" i="2"/>
  <c r="N39" i="2"/>
  <c r="N52" i="2"/>
  <c r="N44" i="2"/>
  <c r="O143" i="2" l="1"/>
  <c r="O103" i="2"/>
  <c r="O106" i="2"/>
  <c r="O109" i="2"/>
  <c r="O100" i="2"/>
  <c r="O102" i="2"/>
  <c r="O104" i="2"/>
  <c r="O108" i="2"/>
  <c r="O115" i="2"/>
  <c r="O116" i="2"/>
  <c r="O114" i="2"/>
  <c r="O141" i="2"/>
  <c r="O112" i="2"/>
  <c r="O111" i="2"/>
  <c r="O113" i="2"/>
  <c r="O98" i="2"/>
  <c r="M61" i="6"/>
  <c r="L88" i="6"/>
  <c r="R20" i="3"/>
  <c r="L79" i="6"/>
  <c r="R40" i="3"/>
  <c r="O70" i="7"/>
  <c r="P60" i="3" s="1"/>
  <c r="P65" i="3" s="1"/>
  <c r="O69" i="6" s="1"/>
  <c r="F70" i="7"/>
  <c r="G70" i="7"/>
  <c r="I70" i="7"/>
  <c r="H70" i="7"/>
  <c r="J70" i="7"/>
  <c r="L70" i="7"/>
  <c r="K70" i="7"/>
  <c r="M70" i="7"/>
  <c r="M65" i="6"/>
  <c r="M64" i="6"/>
  <c r="M63" i="6"/>
  <c r="M62" i="6"/>
  <c r="M93" i="6"/>
  <c r="N34" i="2"/>
  <c r="O21" i="2"/>
  <c r="O33" i="2"/>
  <c r="O26" i="2"/>
  <c r="O27" i="2"/>
  <c r="O32" i="2"/>
  <c r="O29" i="2"/>
  <c r="O30" i="2"/>
  <c r="M77" i="6"/>
  <c r="N22" i="2"/>
  <c r="P1" i="2"/>
  <c r="O20" i="2"/>
  <c r="O56" i="2"/>
  <c r="O54" i="2"/>
  <c r="O52" i="2"/>
  <c r="O50" i="2"/>
  <c r="O48" i="2"/>
  <c r="O46" i="2"/>
  <c r="O44" i="2"/>
  <c r="O41" i="2"/>
  <c r="O39" i="2"/>
  <c r="O37" i="2"/>
  <c r="O53" i="2"/>
  <c r="O49" i="2"/>
  <c r="O40" i="2"/>
  <c r="O42" i="2"/>
  <c r="O51" i="2"/>
  <c r="O43" i="2"/>
  <c r="O55" i="2"/>
  <c r="O47" i="2"/>
  <c r="O38" i="2"/>
  <c r="D19" i="6"/>
  <c r="D18" i="7"/>
  <c r="P143" i="2" l="1"/>
  <c r="S143" i="2" s="1"/>
  <c r="P100" i="2"/>
  <c r="S100" i="2" s="1"/>
  <c r="P102" i="2"/>
  <c r="S102" i="2" s="1"/>
  <c r="P106" i="2"/>
  <c r="S106" i="2" s="1"/>
  <c r="P108" i="2"/>
  <c r="P103" i="2"/>
  <c r="S103" i="2" s="1"/>
  <c r="P104" i="2"/>
  <c r="S104" i="2" s="1"/>
  <c r="P109" i="2"/>
  <c r="S109" i="2" s="1"/>
  <c r="P114" i="2"/>
  <c r="S114" i="2" s="1"/>
  <c r="P141" i="2"/>
  <c r="S141" i="2" s="1"/>
  <c r="P111" i="2"/>
  <c r="S111" i="2" s="1"/>
  <c r="P98" i="2"/>
  <c r="S98" i="2" s="1"/>
  <c r="P115" i="2"/>
  <c r="S115" i="2" s="1"/>
  <c r="P112" i="2"/>
  <c r="S112" i="2" s="1"/>
  <c r="P116" i="2"/>
  <c r="S116" i="2" s="1"/>
  <c r="P113" i="2"/>
  <c r="S113" i="2" s="1"/>
  <c r="S108" i="2"/>
  <c r="M88" i="6"/>
  <c r="M79" i="6"/>
  <c r="L60" i="3"/>
  <c r="L65" i="3" s="1"/>
  <c r="K69" i="6" s="1"/>
  <c r="J60" i="3"/>
  <c r="J65" i="3" s="1"/>
  <c r="I69" i="6" s="1"/>
  <c r="M60" i="3"/>
  <c r="M65" i="3" s="1"/>
  <c r="L69" i="6" s="1"/>
  <c r="H60" i="3"/>
  <c r="H65" i="3" s="1"/>
  <c r="G69" i="6" s="1"/>
  <c r="K60" i="3"/>
  <c r="K65" i="3" s="1"/>
  <c r="J69" i="6" s="1"/>
  <c r="G60" i="3"/>
  <c r="E70" i="7"/>
  <c r="N60" i="3"/>
  <c r="N65" i="3" s="1"/>
  <c r="M69" i="6" s="1"/>
  <c r="I60" i="3"/>
  <c r="I65" i="3" s="1"/>
  <c r="H69" i="6" s="1"/>
  <c r="N65" i="6"/>
  <c r="N61" i="6"/>
  <c r="N64" i="6"/>
  <c r="N63" i="6"/>
  <c r="N62" i="6"/>
  <c r="N93" i="6"/>
  <c r="O34" i="2"/>
  <c r="P21" i="2"/>
  <c r="S21" i="2" s="1"/>
  <c r="P32" i="2"/>
  <c r="P29" i="2"/>
  <c r="P30" i="2"/>
  <c r="S30" i="2" s="1"/>
  <c r="P33" i="2"/>
  <c r="S33" i="2" s="1"/>
  <c r="P26" i="2"/>
  <c r="P27" i="2"/>
  <c r="S27" i="2" s="1"/>
  <c r="N77" i="6"/>
  <c r="D20" i="6"/>
  <c r="D19" i="7"/>
  <c r="Q1" i="2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P20" i="2"/>
  <c r="S20" i="2" s="1"/>
  <c r="P56" i="2"/>
  <c r="S56" i="2" s="1"/>
  <c r="P54" i="2"/>
  <c r="S54" i="2" s="1"/>
  <c r="P52" i="2"/>
  <c r="S52" i="2" s="1"/>
  <c r="P50" i="2"/>
  <c r="P48" i="2"/>
  <c r="S48" i="2" s="1"/>
  <c r="P46" i="2"/>
  <c r="P44" i="2"/>
  <c r="S44" i="2" s="1"/>
  <c r="P41" i="2"/>
  <c r="P39" i="2"/>
  <c r="P37" i="2"/>
  <c r="S37" i="2" s="1"/>
  <c r="P53" i="2"/>
  <c r="S53" i="2" s="1"/>
  <c r="P49" i="2"/>
  <c r="S49" i="2" s="1"/>
  <c r="P40" i="2"/>
  <c r="S40" i="2" s="1"/>
  <c r="P42" i="2"/>
  <c r="S42" i="2" s="1"/>
  <c r="P51" i="2"/>
  <c r="S51" i="2" s="1"/>
  <c r="P43" i="2"/>
  <c r="S43" i="2" s="1"/>
  <c r="P55" i="2"/>
  <c r="S55" i="2" s="1"/>
  <c r="P47" i="2"/>
  <c r="P38" i="2"/>
  <c r="S38" i="2" s="1"/>
  <c r="O22" i="2"/>
  <c r="N88" i="6" l="1"/>
  <c r="N79" i="6"/>
  <c r="R60" i="3"/>
  <c r="G65" i="3"/>
  <c r="S50" i="2"/>
  <c r="O65" i="6"/>
  <c r="S39" i="2"/>
  <c r="O61" i="6"/>
  <c r="S47" i="2"/>
  <c r="O64" i="6"/>
  <c r="O63" i="6"/>
  <c r="S46" i="2"/>
  <c r="S41" i="2"/>
  <c r="O62" i="6"/>
  <c r="S29" i="2"/>
  <c r="O93" i="6"/>
  <c r="E93" i="6" s="1"/>
  <c r="S26" i="2"/>
  <c r="P34" i="2"/>
  <c r="S32" i="2"/>
  <c r="O77" i="6"/>
  <c r="E77" i="6" s="1"/>
  <c r="P22" i="2"/>
  <c r="D21" i="6"/>
  <c r="D20" i="7"/>
  <c r="R65" i="3" l="1"/>
  <c r="F69" i="6"/>
  <c r="E65" i="6"/>
  <c r="E61" i="6"/>
  <c r="E64" i="6"/>
  <c r="E63" i="6"/>
  <c r="E62" i="6"/>
  <c r="F94" i="7"/>
  <c r="G94" i="7"/>
  <c r="H94" i="7"/>
  <c r="J94" i="7"/>
  <c r="I94" i="7"/>
  <c r="K94" i="7"/>
  <c r="M94" i="7"/>
  <c r="L94" i="7"/>
  <c r="N94" i="7"/>
  <c r="O94" i="7"/>
  <c r="S34" i="2"/>
  <c r="O88" i="6"/>
  <c r="E88" i="6" s="1"/>
  <c r="O79" i="6"/>
  <c r="E79" i="6" s="1"/>
  <c r="S22" i="2"/>
  <c r="O77" i="7"/>
  <c r="P36" i="5" s="1"/>
  <c r="D22" i="6"/>
  <c r="D21" i="7"/>
  <c r="E69" i="6" l="1"/>
  <c r="F69" i="7" s="1"/>
  <c r="G65" i="7"/>
  <c r="F65" i="7"/>
  <c r="H65" i="7"/>
  <c r="I65" i="7"/>
  <c r="K65" i="7"/>
  <c r="J65" i="7"/>
  <c r="L65" i="7"/>
  <c r="M65" i="7"/>
  <c r="N65" i="7"/>
  <c r="O65" i="7"/>
  <c r="F61" i="7"/>
  <c r="G61" i="7"/>
  <c r="H61" i="7"/>
  <c r="I61" i="7"/>
  <c r="K61" i="7"/>
  <c r="J61" i="7"/>
  <c r="M61" i="7"/>
  <c r="L61" i="7"/>
  <c r="N61" i="7"/>
  <c r="O61" i="7"/>
  <c r="P117" i="2"/>
  <c r="P118" i="2" s="1"/>
  <c r="G64" i="7"/>
  <c r="H98" i="3" s="1"/>
  <c r="H64" i="7"/>
  <c r="I98" i="3" s="1"/>
  <c r="F64" i="7"/>
  <c r="I64" i="7"/>
  <c r="J98" i="3" s="1"/>
  <c r="J64" i="7"/>
  <c r="K98" i="3" s="1"/>
  <c r="K64" i="7"/>
  <c r="L98" i="3" s="1"/>
  <c r="L64" i="7"/>
  <c r="M98" i="3" s="1"/>
  <c r="M64" i="7"/>
  <c r="N98" i="3" s="1"/>
  <c r="N64" i="7"/>
  <c r="O98" i="3" s="1"/>
  <c r="O64" i="7"/>
  <c r="P98" i="3" s="1"/>
  <c r="F63" i="7"/>
  <c r="G63" i="7"/>
  <c r="H63" i="7"/>
  <c r="I63" i="7"/>
  <c r="J63" i="7"/>
  <c r="K63" i="7"/>
  <c r="L63" i="7"/>
  <c r="M63" i="7"/>
  <c r="N63" i="7"/>
  <c r="O63" i="7"/>
  <c r="G62" i="7"/>
  <c r="H96" i="3" s="1"/>
  <c r="H62" i="7"/>
  <c r="I96" i="3" s="1"/>
  <c r="F62" i="7"/>
  <c r="G96" i="3" s="1"/>
  <c r="I62" i="7"/>
  <c r="J96" i="3" s="1"/>
  <c r="K62" i="7"/>
  <c r="L96" i="3" s="1"/>
  <c r="J62" i="7"/>
  <c r="K96" i="3" s="1"/>
  <c r="L62" i="7"/>
  <c r="M96" i="3" s="1"/>
  <c r="M62" i="7"/>
  <c r="N96" i="3" s="1"/>
  <c r="N62" i="7"/>
  <c r="O96" i="3" s="1"/>
  <c r="O62" i="7"/>
  <c r="P96" i="3" s="1"/>
  <c r="E94" i="7"/>
  <c r="G88" i="7"/>
  <c r="H117" i="3" s="1"/>
  <c r="F88" i="7"/>
  <c r="G117" i="3" s="1"/>
  <c r="H88" i="7"/>
  <c r="I117" i="3" s="1"/>
  <c r="I88" i="7"/>
  <c r="J117" i="3" s="1"/>
  <c r="J88" i="7"/>
  <c r="K117" i="3" s="1"/>
  <c r="K88" i="7"/>
  <c r="L117" i="3" s="1"/>
  <c r="L88" i="7"/>
  <c r="M117" i="3" s="1"/>
  <c r="M88" i="7"/>
  <c r="N117" i="3" s="1"/>
  <c r="N88" i="7"/>
  <c r="O117" i="3" s="1"/>
  <c r="O88" i="7"/>
  <c r="P117" i="3" s="1"/>
  <c r="F79" i="7"/>
  <c r="G79" i="7"/>
  <c r="H79" i="7"/>
  <c r="I79" i="7"/>
  <c r="J79" i="7"/>
  <c r="K79" i="7"/>
  <c r="L79" i="7"/>
  <c r="M79" i="7"/>
  <c r="N79" i="7"/>
  <c r="O79" i="7"/>
  <c r="F77" i="7"/>
  <c r="G36" i="5" s="1"/>
  <c r="G77" i="7"/>
  <c r="H36" i="5" s="1"/>
  <c r="H77" i="7"/>
  <c r="I36" i="5" s="1"/>
  <c r="I77" i="7"/>
  <c r="J36" i="5" s="1"/>
  <c r="J77" i="7"/>
  <c r="K36" i="5" s="1"/>
  <c r="L77" i="7"/>
  <c r="M36" i="5" s="1"/>
  <c r="K77" i="7"/>
  <c r="L36" i="5" s="1"/>
  <c r="M77" i="7"/>
  <c r="N36" i="5" s="1"/>
  <c r="N77" i="7"/>
  <c r="O36" i="5" s="1"/>
  <c r="F92" i="7"/>
  <c r="H92" i="7"/>
  <c r="G92" i="7"/>
  <c r="I92" i="7"/>
  <c r="J92" i="7"/>
  <c r="K92" i="7"/>
  <c r="L92" i="7"/>
  <c r="M92" i="7"/>
  <c r="N92" i="7"/>
  <c r="O92" i="7"/>
  <c r="D23" i="6"/>
  <c r="D22" i="7"/>
  <c r="P46" i="5" l="1"/>
  <c r="P44" i="5"/>
  <c r="P41" i="5"/>
  <c r="P39" i="5"/>
  <c r="P35" i="5"/>
  <c r="P30" i="5"/>
  <c r="P16" i="5"/>
  <c r="P17" i="5" s="1"/>
  <c r="P9" i="8" s="1"/>
  <c r="N46" i="5"/>
  <c r="N44" i="5"/>
  <c r="N41" i="5"/>
  <c r="N39" i="5"/>
  <c r="N35" i="5"/>
  <c r="N30" i="5"/>
  <c r="N16" i="5"/>
  <c r="N17" i="5" s="1"/>
  <c r="N9" i="8" s="1"/>
  <c r="L46" i="5"/>
  <c r="L44" i="5"/>
  <c r="L41" i="5"/>
  <c r="L39" i="5"/>
  <c r="L35" i="5"/>
  <c r="L30" i="5"/>
  <c r="L16" i="5"/>
  <c r="L17" i="5" s="1"/>
  <c r="L9" i="8" s="1"/>
  <c r="J46" i="5"/>
  <c r="J44" i="5"/>
  <c r="J41" i="5"/>
  <c r="J39" i="5"/>
  <c r="J35" i="5"/>
  <c r="J30" i="5"/>
  <c r="J16" i="5"/>
  <c r="J17" i="5" s="1"/>
  <c r="J9" i="8" s="1"/>
  <c r="H46" i="5"/>
  <c r="H44" i="5"/>
  <c r="H41" i="5"/>
  <c r="H39" i="5"/>
  <c r="H35" i="5"/>
  <c r="H30" i="5"/>
  <c r="H16" i="5"/>
  <c r="H17" i="5" s="1"/>
  <c r="H9" i="8" s="1"/>
  <c r="O97" i="3"/>
  <c r="O38" i="5"/>
  <c r="O32" i="5"/>
  <c r="O31" i="5"/>
  <c r="M97" i="3"/>
  <c r="M38" i="5"/>
  <c r="M32" i="5"/>
  <c r="M31" i="5"/>
  <c r="K97" i="3"/>
  <c r="K38" i="5"/>
  <c r="K32" i="5"/>
  <c r="K31" i="5"/>
  <c r="I97" i="3"/>
  <c r="I38" i="5"/>
  <c r="I32" i="5"/>
  <c r="I31" i="5"/>
  <c r="G38" i="5"/>
  <c r="G32" i="5"/>
  <c r="G31" i="5"/>
  <c r="O41" i="5"/>
  <c r="O39" i="5"/>
  <c r="O35" i="5"/>
  <c r="O30" i="5"/>
  <c r="O16" i="5"/>
  <c r="O17" i="5" s="1"/>
  <c r="O9" i="8" s="1"/>
  <c r="O46" i="5"/>
  <c r="O44" i="5"/>
  <c r="M41" i="5"/>
  <c r="M39" i="5"/>
  <c r="M35" i="5"/>
  <c r="M30" i="5"/>
  <c r="M16" i="5"/>
  <c r="M17" i="5" s="1"/>
  <c r="M9" i="8" s="1"/>
  <c r="M46" i="5"/>
  <c r="M44" i="5"/>
  <c r="K41" i="5"/>
  <c r="K39" i="5"/>
  <c r="K35" i="5"/>
  <c r="K30" i="5"/>
  <c r="K16" i="5"/>
  <c r="K17" i="5" s="1"/>
  <c r="K46" i="5"/>
  <c r="K44" i="5"/>
  <c r="I41" i="5"/>
  <c r="I39" i="5"/>
  <c r="I35" i="5"/>
  <c r="I30" i="5"/>
  <c r="I16" i="5"/>
  <c r="I17" i="5" s="1"/>
  <c r="I46" i="5"/>
  <c r="I44" i="5"/>
  <c r="G12" i="4"/>
  <c r="G41" i="5"/>
  <c r="G39" i="5"/>
  <c r="G35" i="5"/>
  <c r="G30" i="5"/>
  <c r="G16" i="5"/>
  <c r="G46" i="5"/>
  <c r="G44" i="5"/>
  <c r="P97" i="3"/>
  <c r="P38" i="5"/>
  <c r="P32" i="5"/>
  <c r="P31" i="5"/>
  <c r="N97" i="3"/>
  <c r="N38" i="5"/>
  <c r="N32" i="5"/>
  <c r="N31" i="5"/>
  <c r="L97" i="3"/>
  <c r="L38" i="5"/>
  <c r="L32" i="5"/>
  <c r="L31" i="5"/>
  <c r="J97" i="3"/>
  <c r="J38" i="5"/>
  <c r="J32" i="5"/>
  <c r="J31" i="5"/>
  <c r="H97" i="3"/>
  <c r="H38" i="5"/>
  <c r="H32" i="5"/>
  <c r="H31" i="5"/>
  <c r="R36" i="5"/>
  <c r="P69" i="3"/>
  <c r="P126" i="3"/>
  <c r="L69" i="3"/>
  <c r="L126" i="3"/>
  <c r="H69" i="3"/>
  <c r="H126" i="3"/>
  <c r="O69" i="3"/>
  <c r="O126" i="3"/>
  <c r="K69" i="3"/>
  <c r="K126" i="3"/>
  <c r="G69" i="3"/>
  <c r="G126" i="3"/>
  <c r="N69" i="3"/>
  <c r="N126" i="3"/>
  <c r="J69" i="3"/>
  <c r="J126" i="3"/>
  <c r="R117" i="3"/>
  <c r="M69" i="3"/>
  <c r="M126" i="3"/>
  <c r="I69" i="3"/>
  <c r="I126" i="3"/>
  <c r="G24" i="4"/>
  <c r="L69" i="7"/>
  <c r="H69" i="7"/>
  <c r="O69" i="7"/>
  <c r="K69" i="7"/>
  <c r="G69" i="7"/>
  <c r="N69" i="7"/>
  <c r="J69" i="7"/>
  <c r="M69" i="7"/>
  <c r="I69" i="7"/>
  <c r="M12" i="4"/>
  <c r="M13" i="4" s="1"/>
  <c r="M122" i="3"/>
  <c r="M129" i="3"/>
  <c r="M128" i="3"/>
  <c r="M114" i="3"/>
  <c r="M120" i="3"/>
  <c r="M132" i="3"/>
  <c r="M116" i="3"/>
  <c r="M133" i="3"/>
  <c r="M115" i="3"/>
  <c r="M130" i="3"/>
  <c r="I12" i="4"/>
  <c r="I13" i="4" s="1"/>
  <c r="I120" i="3"/>
  <c r="I116" i="3"/>
  <c r="I130" i="3"/>
  <c r="I115" i="3"/>
  <c r="I122" i="3"/>
  <c r="I129" i="3"/>
  <c r="I128" i="3"/>
  <c r="I132" i="3"/>
  <c r="I133" i="3"/>
  <c r="I114" i="3"/>
  <c r="O16" i="4"/>
  <c r="O17" i="4" s="1"/>
  <c r="O43" i="3"/>
  <c r="O44" i="3" s="1"/>
  <c r="K16" i="4"/>
  <c r="K17" i="4" s="1"/>
  <c r="K43" i="3"/>
  <c r="K44" i="3" s="1"/>
  <c r="H16" i="4"/>
  <c r="H17" i="4" s="1"/>
  <c r="H43" i="3"/>
  <c r="H44" i="3" s="1"/>
  <c r="P12" i="4"/>
  <c r="P13" i="4" s="1"/>
  <c r="P133" i="3"/>
  <c r="P128" i="3"/>
  <c r="P114" i="3"/>
  <c r="P116" i="3"/>
  <c r="P115" i="3"/>
  <c r="P120" i="3"/>
  <c r="P129" i="3"/>
  <c r="P130" i="3"/>
  <c r="P122" i="3"/>
  <c r="P132" i="3"/>
  <c r="L12" i="4"/>
  <c r="L13" i="4" s="1"/>
  <c r="L129" i="3"/>
  <c r="L132" i="3"/>
  <c r="L130" i="3"/>
  <c r="L120" i="3"/>
  <c r="L133" i="3"/>
  <c r="L122" i="3"/>
  <c r="L116" i="3"/>
  <c r="L128" i="3"/>
  <c r="L115" i="3"/>
  <c r="L114" i="3"/>
  <c r="H12" i="4"/>
  <c r="H13" i="4" s="1"/>
  <c r="H132" i="3"/>
  <c r="H114" i="3"/>
  <c r="H122" i="3"/>
  <c r="H128" i="3"/>
  <c r="H133" i="3"/>
  <c r="H115" i="3"/>
  <c r="H116" i="3"/>
  <c r="H129" i="3"/>
  <c r="H130" i="3"/>
  <c r="H120" i="3"/>
  <c r="N16" i="4"/>
  <c r="N17" i="4" s="1"/>
  <c r="N43" i="3"/>
  <c r="N44" i="3" s="1"/>
  <c r="J16" i="4"/>
  <c r="J17" i="4" s="1"/>
  <c r="J43" i="3"/>
  <c r="J44" i="3" s="1"/>
  <c r="O12" i="4"/>
  <c r="O13" i="4" s="1"/>
  <c r="O130" i="3"/>
  <c r="O133" i="3"/>
  <c r="O120" i="3"/>
  <c r="O115" i="3"/>
  <c r="O132" i="3"/>
  <c r="O122" i="3"/>
  <c r="O129" i="3"/>
  <c r="O114" i="3"/>
  <c r="O128" i="3"/>
  <c r="O116" i="3"/>
  <c r="K12" i="4"/>
  <c r="K13" i="4" s="1"/>
  <c r="K128" i="3"/>
  <c r="K115" i="3"/>
  <c r="K132" i="3"/>
  <c r="K130" i="3"/>
  <c r="K114" i="3"/>
  <c r="K120" i="3"/>
  <c r="K116" i="3"/>
  <c r="K129" i="3"/>
  <c r="K122" i="3"/>
  <c r="K133" i="3"/>
  <c r="G130" i="3"/>
  <c r="G114" i="3"/>
  <c r="G120" i="3"/>
  <c r="G133" i="3"/>
  <c r="G122" i="3"/>
  <c r="G132" i="3"/>
  <c r="G116" i="3"/>
  <c r="G129" i="3"/>
  <c r="G115" i="3"/>
  <c r="G128" i="3"/>
  <c r="M16" i="4"/>
  <c r="M17" i="4" s="1"/>
  <c r="M43" i="3"/>
  <c r="M44" i="3" s="1"/>
  <c r="I16" i="4"/>
  <c r="I17" i="4" s="1"/>
  <c r="I43" i="3"/>
  <c r="I44" i="3" s="1"/>
  <c r="N12" i="4"/>
  <c r="N13" i="4" s="1"/>
  <c r="N128" i="3"/>
  <c r="N120" i="3"/>
  <c r="N115" i="3"/>
  <c r="N132" i="3"/>
  <c r="N116" i="3"/>
  <c r="N130" i="3"/>
  <c r="N122" i="3"/>
  <c r="N114" i="3"/>
  <c r="N133" i="3"/>
  <c r="N129" i="3"/>
  <c r="J12" i="4"/>
  <c r="J13" i="4" s="1"/>
  <c r="J128" i="3"/>
  <c r="J120" i="3"/>
  <c r="J133" i="3"/>
  <c r="J132" i="3"/>
  <c r="J116" i="3"/>
  <c r="J129" i="3"/>
  <c r="J130" i="3"/>
  <c r="J122" i="3"/>
  <c r="J114" i="3"/>
  <c r="J115" i="3"/>
  <c r="P16" i="4"/>
  <c r="P17" i="4" s="1"/>
  <c r="P43" i="3"/>
  <c r="P44" i="3" s="1"/>
  <c r="L16" i="4"/>
  <c r="L17" i="4" s="1"/>
  <c r="L43" i="3"/>
  <c r="L44" i="3" s="1"/>
  <c r="G16" i="4"/>
  <c r="G43" i="3"/>
  <c r="P99" i="3"/>
  <c r="P102" i="3" s="1"/>
  <c r="K99" i="3"/>
  <c r="G99" i="3"/>
  <c r="E65" i="7"/>
  <c r="O99" i="3"/>
  <c r="O102" i="3" s="1"/>
  <c r="L99" i="3"/>
  <c r="H99" i="3"/>
  <c r="N99" i="3"/>
  <c r="N102" i="3" s="1"/>
  <c r="J99" i="3"/>
  <c r="J102" i="3" s="1"/>
  <c r="M99" i="3"/>
  <c r="I99" i="3"/>
  <c r="R96" i="3"/>
  <c r="G49" i="3"/>
  <c r="G97" i="3"/>
  <c r="G50" i="3"/>
  <c r="G98" i="3"/>
  <c r="R98" i="3" s="1"/>
  <c r="E61" i="7"/>
  <c r="L117" i="2"/>
  <c r="L118" i="2" s="1"/>
  <c r="I117" i="2"/>
  <c r="I118" i="2" s="1"/>
  <c r="P50" i="3"/>
  <c r="L50" i="3"/>
  <c r="I50" i="3"/>
  <c r="M117" i="2"/>
  <c r="M118" i="2" s="1"/>
  <c r="H117" i="2"/>
  <c r="H118" i="2" s="1"/>
  <c r="O50" i="3"/>
  <c r="K50" i="3"/>
  <c r="H50" i="3"/>
  <c r="O117" i="2"/>
  <c r="O118" i="2" s="1"/>
  <c r="K117" i="2"/>
  <c r="K118" i="2" s="1"/>
  <c r="G117" i="2"/>
  <c r="N50" i="3"/>
  <c r="J50" i="3"/>
  <c r="N117" i="2"/>
  <c r="N118" i="2" s="1"/>
  <c r="J117" i="2"/>
  <c r="J118" i="2" s="1"/>
  <c r="M50" i="3"/>
  <c r="E64" i="7"/>
  <c r="J49" i="3"/>
  <c r="M49" i="3"/>
  <c r="P49" i="3"/>
  <c r="L49" i="3"/>
  <c r="H49" i="3"/>
  <c r="N49" i="3"/>
  <c r="I49" i="3"/>
  <c r="O49" i="3"/>
  <c r="K49" i="3"/>
  <c r="E63" i="7"/>
  <c r="N48" i="3"/>
  <c r="J48" i="3"/>
  <c r="M48" i="3"/>
  <c r="G48" i="3"/>
  <c r="E62" i="7"/>
  <c r="P48" i="3"/>
  <c r="K48" i="3"/>
  <c r="I48" i="3"/>
  <c r="O48" i="3"/>
  <c r="L48" i="3"/>
  <c r="H48" i="3"/>
  <c r="O151" i="2"/>
  <c r="O149" i="2"/>
  <c r="O145" i="2"/>
  <c r="O152" i="2"/>
  <c r="O148" i="2"/>
  <c r="O142" i="2"/>
  <c r="O146" i="2"/>
  <c r="K151" i="2"/>
  <c r="K149" i="2"/>
  <c r="K145" i="2"/>
  <c r="K146" i="2"/>
  <c r="K152" i="2"/>
  <c r="K148" i="2"/>
  <c r="K142" i="2"/>
  <c r="G14" i="2"/>
  <c r="G151" i="2"/>
  <c r="G149" i="2"/>
  <c r="G145" i="2"/>
  <c r="G152" i="2"/>
  <c r="G148" i="2"/>
  <c r="G142" i="2"/>
  <c r="G146" i="2"/>
  <c r="N152" i="2"/>
  <c r="N148" i="2"/>
  <c r="N146" i="2"/>
  <c r="N142" i="2"/>
  <c r="N151" i="2"/>
  <c r="N149" i="2"/>
  <c r="N145" i="2"/>
  <c r="J152" i="2"/>
  <c r="J148" i="2"/>
  <c r="J146" i="2"/>
  <c r="J142" i="2"/>
  <c r="J149" i="2"/>
  <c r="J145" i="2"/>
  <c r="J151" i="2"/>
  <c r="M152" i="2"/>
  <c r="M148" i="2"/>
  <c r="M146" i="2"/>
  <c r="M142" i="2"/>
  <c r="M149" i="2"/>
  <c r="M145" i="2"/>
  <c r="M151" i="2"/>
  <c r="I152" i="2"/>
  <c r="I148" i="2"/>
  <c r="I146" i="2"/>
  <c r="I142" i="2"/>
  <c r="I151" i="2"/>
  <c r="I149" i="2"/>
  <c r="I145" i="2"/>
  <c r="P151" i="2"/>
  <c r="P149" i="2"/>
  <c r="P145" i="2"/>
  <c r="P146" i="2"/>
  <c r="P152" i="2"/>
  <c r="P148" i="2"/>
  <c r="P142" i="2"/>
  <c r="L151" i="2"/>
  <c r="L149" i="2"/>
  <c r="L145" i="2"/>
  <c r="L152" i="2"/>
  <c r="L148" i="2"/>
  <c r="L142" i="2"/>
  <c r="L146" i="2"/>
  <c r="H151" i="2"/>
  <c r="H149" i="2"/>
  <c r="H145" i="2"/>
  <c r="H146" i="2"/>
  <c r="H152" i="2"/>
  <c r="H148" i="2"/>
  <c r="H142" i="2"/>
  <c r="M138" i="2"/>
  <c r="M136" i="2"/>
  <c r="M80" i="2"/>
  <c r="M15" i="2"/>
  <c r="M139" i="2"/>
  <c r="M135" i="2"/>
  <c r="I138" i="2"/>
  <c r="I136" i="2"/>
  <c r="I80" i="2"/>
  <c r="I15" i="2"/>
  <c r="I139" i="2"/>
  <c r="I135" i="2"/>
  <c r="P138" i="2"/>
  <c r="P136" i="2"/>
  <c r="P80" i="2"/>
  <c r="P15" i="2"/>
  <c r="P139" i="2"/>
  <c r="P135" i="2"/>
  <c r="L138" i="2"/>
  <c r="L136" i="2"/>
  <c r="L80" i="2"/>
  <c r="L15" i="2"/>
  <c r="L139" i="2"/>
  <c r="L135" i="2"/>
  <c r="H138" i="2"/>
  <c r="H136" i="2"/>
  <c r="H80" i="2"/>
  <c r="H15" i="2"/>
  <c r="H139" i="2"/>
  <c r="H135" i="2"/>
  <c r="O15" i="2"/>
  <c r="O139" i="2"/>
  <c r="O135" i="2"/>
  <c r="O138" i="2"/>
  <c r="O136" i="2"/>
  <c r="O80" i="2"/>
  <c r="K15" i="2"/>
  <c r="K139" i="2"/>
  <c r="K135" i="2"/>
  <c r="K138" i="2"/>
  <c r="K136" i="2"/>
  <c r="K80" i="2"/>
  <c r="G15" i="2"/>
  <c r="G139" i="2"/>
  <c r="G135" i="2"/>
  <c r="G138" i="2"/>
  <c r="G136" i="2"/>
  <c r="G80" i="2"/>
  <c r="N15" i="2"/>
  <c r="N139" i="2"/>
  <c r="N135" i="2"/>
  <c r="N138" i="2"/>
  <c r="N136" i="2"/>
  <c r="N80" i="2"/>
  <c r="J15" i="2"/>
  <c r="J139" i="2"/>
  <c r="J135" i="2"/>
  <c r="J138" i="2"/>
  <c r="J136" i="2"/>
  <c r="J80" i="2"/>
  <c r="N91" i="2"/>
  <c r="J91" i="2"/>
  <c r="M91" i="2"/>
  <c r="H91" i="2"/>
  <c r="P57" i="2"/>
  <c r="P58" i="2" s="1"/>
  <c r="P91" i="2"/>
  <c r="L57" i="2"/>
  <c r="L58" i="2" s="1"/>
  <c r="L91" i="2"/>
  <c r="I57" i="2"/>
  <c r="I58" i="2" s="1"/>
  <c r="I91" i="2"/>
  <c r="O91" i="2"/>
  <c r="K91" i="2"/>
  <c r="G91" i="2"/>
  <c r="O57" i="2"/>
  <c r="O58" i="2" s="1"/>
  <c r="K57" i="2"/>
  <c r="K58" i="2" s="1"/>
  <c r="G57" i="2"/>
  <c r="G58" i="2" s="1"/>
  <c r="P86" i="2"/>
  <c r="P87" i="2"/>
  <c r="P85" i="2"/>
  <c r="L86" i="2"/>
  <c r="L87" i="2"/>
  <c r="L85" i="2"/>
  <c r="H86" i="2"/>
  <c r="H87" i="2"/>
  <c r="H85" i="2"/>
  <c r="O86" i="2"/>
  <c r="O87" i="2"/>
  <c r="O85" i="2"/>
  <c r="K86" i="2"/>
  <c r="K87" i="2"/>
  <c r="K85" i="2"/>
  <c r="G86" i="2"/>
  <c r="G87" i="2"/>
  <c r="G85" i="2"/>
  <c r="N87" i="2"/>
  <c r="N85" i="2"/>
  <c r="N86" i="2"/>
  <c r="J87" i="2"/>
  <c r="J85" i="2"/>
  <c r="J86" i="2"/>
  <c r="M87" i="2"/>
  <c r="M85" i="2"/>
  <c r="M86" i="2"/>
  <c r="I87" i="2"/>
  <c r="I85" i="2"/>
  <c r="I86" i="2"/>
  <c r="P14" i="2"/>
  <c r="P79" i="2"/>
  <c r="L14" i="2"/>
  <c r="L79" i="2"/>
  <c r="H14" i="2"/>
  <c r="H79" i="2"/>
  <c r="O14" i="2"/>
  <c r="O79" i="2"/>
  <c r="K14" i="2"/>
  <c r="K79" i="2"/>
  <c r="G79" i="2"/>
  <c r="N14" i="2"/>
  <c r="N79" i="2"/>
  <c r="J14" i="2"/>
  <c r="J79" i="2"/>
  <c r="M14" i="2"/>
  <c r="M79" i="2"/>
  <c r="I14" i="2"/>
  <c r="I79" i="2"/>
  <c r="E88" i="7"/>
  <c r="E79" i="7"/>
  <c r="M57" i="2"/>
  <c r="M58" i="2" s="1"/>
  <c r="H57" i="2"/>
  <c r="H58" i="2" s="1"/>
  <c r="N57" i="2"/>
  <c r="N58" i="2" s="1"/>
  <c r="J57" i="2"/>
  <c r="J58" i="2" s="1"/>
  <c r="E77" i="7"/>
  <c r="E92" i="7"/>
  <c r="D24" i="6"/>
  <c r="D23" i="7"/>
  <c r="H102" i="3" l="1"/>
  <c r="R44" i="5"/>
  <c r="R35" i="5"/>
  <c r="I102" i="3"/>
  <c r="L102" i="3"/>
  <c r="R41" i="5"/>
  <c r="R97" i="3"/>
  <c r="M102" i="3"/>
  <c r="K102" i="3"/>
  <c r="R46" i="5"/>
  <c r="R39" i="5"/>
  <c r="R30" i="5"/>
  <c r="K9" i="8"/>
  <c r="R32" i="5"/>
  <c r="G17" i="5"/>
  <c r="G9" i="8" s="1"/>
  <c r="R16" i="5"/>
  <c r="I9" i="8"/>
  <c r="R31" i="5"/>
  <c r="R38" i="5"/>
  <c r="R69" i="3"/>
  <c r="L81" i="6"/>
  <c r="L86" i="6"/>
  <c r="I81" i="6"/>
  <c r="I86" i="6"/>
  <c r="J81" i="6"/>
  <c r="J86" i="6"/>
  <c r="K81" i="6"/>
  <c r="K86" i="6"/>
  <c r="M81" i="6"/>
  <c r="M86" i="6"/>
  <c r="N81" i="6"/>
  <c r="N86" i="6"/>
  <c r="G81" i="6"/>
  <c r="G86" i="6"/>
  <c r="H81" i="6"/>
  <c r="H86" i="6"/>
  <c r="O81" i="6"/>
  <c r="O86" i="6"/>
  <c r="F81" i="6"/>
  <c r="F86" i="6"/>
  <c r="R126" i="3"/>
  <c r="J24" i="4"/>
  <c r="J25" i="4" s="1"/>
  <c r="H24" i="4"/>
  <c r="H25" i="4" s="1"/>
  <c r="M24" i="4"/>
  <c r="M25" i="4" s="1"/>
  <c r="N24" i="4"/>
  <c r="N25" i="4" s="1"/>
  <c r="L24" i="4"/>
  <c r="L25" i="4" s="1"/>
  <c r="K24" i="4"/>
  <c r="K25" i="4" s="1"/>
  <c r="P24" i="4"/>
  <c r="P25" i="4" s="1"/>
  <c r="E69" i="7"/>
  <c r="O24" i="4"/>
  <c r="O25" i="4" s="1"/>
  <c r="I24" i="4"/>
  <c r="I25" i="4" s="1"/>
  <c r="G25" i="4"/>
  <c r="I74" i="6"/>
  <c r="M74" i="6"/>
  <c r="J74" i="6"/>
  <c r="K74" i="6"/>
  <c r="N74" i="6"/>
  <c r="G74" i="6"/>
  <c r="H74" i="6"/>
  <c r="O74" i="6"/>
  <c r="L74" i="6"/>
  <c r="F74" i="6"/>
  <c r="L73" i="6"/>
  <c r="M73" i="6"/>
  <c r="G73" i="6"/>
  <c r="N73" i="6"/>
  <c r="J73" i="6"/>
  <c r="H73" i="6"/>
  <c r="I73" i="6"/>
  <c r="K73" i="6"/>
  <c r="O73" i="6"/>
  <c r="R114" i="3"/>
  <c r="R129" i="3"/>
  <c r="G44" i="3"/>
  <c r="R43" i="3"/>
  <c r="R132" i="3"/>
  <c r="R120" i="3"/>
  <c r="F73" i="6"/>
  <c r="R16" i="4"/>
  <c r="G17" i="4"/>
  <c r="R17" i="4" s="1"/>
  <c r="R12" i="4"/>
  <c r="G13" i="4"/>
  <c r="R122" i="3"/>
  <c r="R115" i="3"/>
  <c r="R128" i="3"/>
  <c r="R130" i="3"/>
  <c r="R116" i="3"/>
  <c r="R133" i="3"/>
  <c r="R99" i="3"/>
  <c r="G102" i="3"/>
  <c r="S117" i="2"/>
  <c r="G118" i="2"/>
  <c r="S118" i="2" s="1"/>
  <c r="R50" i="3"/>
  <c r="R75" i="3"/>
  <c r="R49" i="3"/>
  <c r="R48" i="3"/>
  <c r="S148" i="2"/>
  <c r="S151" i="2"/>
  <c r="S152" i="2"/>
  <c r="S146" i="2"/>
  <c r="S145" i="2"/>
  <c r="S142" i="2"/>
  <c r="S149" i="2"/>
  <c r="S80" i="2"/>
  <c r="S139" i="2"/>
  <c r="S136" i="2"/>
  <c r="S138" i="2"/>
  <c r="S135" i="2"/>
  <c r="S91" i="2"/>
  <c r="N88" i="2"/>
  <c r="O88" i="2"/>
  <c r="K88" i="2"/>
  <c r="P88" i="2"/>
  <c r="S14" i="2"/>
  <c r="S86" i="2"/>
  <c r="J88" i="2"/>
  <c r="M88" i="2"/>
  <c r="S85" i="2"/>
  <c r="G88" i="2"/>
  <c r="L88" i="2"/>
  <c r="I88" i="2"/>
  <c r="S87" i="2"/>
  <c r="H88" i="2"/>
  <c r="S79" i="2"/>
  <c r="S15" i="2"/>
  <c r="S57" i="2"/>
  <c r="I93" i="7"/>
  <c r="J92" i="2" s="1"/>
  <c r="S58" i="2"/>
  <c r="D25" i="6"/>
  <c r="D24" i="7"/>
  <c r="R17" i="5" l="1"/>
  <c r="E81" i="6"/>
  <c r="F81" i="7" s="1"/>
  <c r="E86" i="6"/>
  <c r="F86" i="7" s="1"/>
  <c r="E74" i="6"/>
  <c r="F74" i="7" s="1"/>
  <c r="R24" i="4"/>
  <c r="R25" i="4"/>
  <c r="R44" i="3"/>
  <c r="E73" i="6"/>
  <c r="F73" i="7" s="1"/>
  <c r="G54" i="3" s="1"/>
  <c r="R13" i="4"/>
  <c r="R102" i="3"/>
  <c r="J94" i="2"/>
  <c r="S88" i="2"/>
  <c r="M93" i="7"/>
  <c r="N92" i="2" s="1"/>
  <c r="L93" i="7"/>
  <c r="M92" i="2" s="1"/>
  <c r="K93" i="7"/>
  <c r="L92" i="2" s="1"/>
  <c r="F93" i="7"/>
  <c r="G92" i="2" s="1"/>
  <c r="H93" i="7"/>
  <c r="I92" i="2" s="1"/>
  <c r="N93" i="7"/>
  <c r="O92" i="2" s="1"/>
  <c r="O93" i="7"/>
  <c r="P92" i="2" s="1"/>
  <c r="J93" i="7"/>
  <c r="K92" i="2" s="1"/>
  <c r="G93" i="7"/>
  <c r="H92" i="2" s="1"/>
  <c r="D26" i="6"/>
  <c r="D25" i="7"/>
  <c r="G74" i="3" l="1"/>
  <c r="G76" i="3" s="1"/>
  <c r="G48" i="5"/>
  <c r="G47" i="5"/>
  <c r="G35" i="4"/>
  <c r="G37" i="4" s="1"/>
  <c r="G33" i="5"/>
  <c r="H81" i="7"/>
  <c r="N81" i="7"/>
  <c r="G125" i="3"/>
  <c r="G135" i="3"/>
  <c r="G134" i="3"/>
  <c r="G81" i="7"/>
  <c r="H33" i="5" s="1"/>
  <c r="L81" i="7"/>
  <c r="M125" i="3" s="1"/>
  <c r="K81" i="7"/>
  <c r="I81" i="7"/>
  <c r="J81" i="7"/>
  <c r="K33" i="5" s="1"/>
  <c r="O81" i="7"/>
  <c r="M81" i="7"/>
  <c r="G65" i="2"/>
  <c r="G131" i="3"/>
  <c r="O86" i="7"/>
  <c r="P131" i="3" s="1"/>
  <c r="K86" i="7"/>
  <c r="L131" i="3" s="1"/>
  <c r="G86" i="7"/>
  <c r="H131" i="3" s="1"/>
  <c r="N86" i="7"/>
  <c r="O131" i="3" s="1"/>
  <c r="J86" i="7"/>
  <c r="K131" i="3" s="1"/>
  <c r="M86" i="7"/>
  <c r="N131" i="3" s="1"/>
  <c r="I86" i="7"/>
  <c r="J131" i="3" s="1"/>
  <c r="L86" i="7"/>
  <c r="M131" i="3" s="1"/>
  <c r="H86" i="7"/>
  <c r="I131" i="3" s="1"/>
  <c r="M74" i="7"/>
  <c r="J74" i="7"/>
  <c r="K74" i="7"/>
  <c r="O74" i="7"/>
  <c r="G150" i="2"/>
  <c r="I74" i="7"/>
  <c r="G153" i="2"/>
  <c r="G20" i="4"/>
  <c r="G21" i="4" s="1"/>
  <c r="F85" i="6" s="1"/>
  <c r="N74" i="7"/>
  <c r="H74" i="7"/>
  <c r="G137" i="2"/>
  <c r="G147" i="2"/>
  <c r="G118" i="3"/>
  <c r="G74" i="7"/>
  <c r="L74" i="7"/>
  <c r="P35" i="4"/>
  <c r="P37" i="4" s="1"/>
  <c r="P39" i="4" s="1"/>
  <c r="G47" i="3"/>
  <c r="F71" i="6" s="1"/>
  <c r="O73" i="7"/>
  <c r="K73" i="7"/>
  <c r="G73" i="7"/>
  <c r="N73" i="7"/>
  <c r="J73" i="7"/>
  <c r="M73" i="7"/>
  <c r="I73" i="7"/>
  <c r="L73" i="7"/>
  <c r="H73" i="7"/>
  <c r="R72" i="3"/>
  <c r="S92" i="2"/>
  <c r="H94" i="2"/>
  <c r="I94" i="2"/>
  <c r="N94" i="2"/>
  <c r="K94" i="2"/>
  <c r="P94" i="2"/>
  <c r="L94" i="2"/>
  <c r="O94" i="2"/>
  <c r="M94" i="2"/>
  <c r="E93" i="7"/>
  <c r="D27" i="6"/>
  <c r="D26" i="7"/>
  <c r="H20" i="4" l="1"/>
  <c r="H21" i="4" s="1"/>
  <c r="G85" i="6" s="1"/>
  <c r="H48" i="5"/>
  <c r="H47" i="5"/>
  <c r="I74" i="3"/>
  <c r="I76" i="3" s="1"/>
  <c r="I48" i="5"/>
  <c r="I47" i="5"/>
  <c r="J74" i="3"/>
  <c r="J76" i="3" s="1"/>
  <c r="J48" i="5"/>
  <c r="J47" i="5"/>
  <c r="P74" i="3"/>
  <c r="P76" i="3" s="1"/>
  <c r="P48" i="5"/>
  <c r="P47" i="5"/>
  <c r="K74" i="3"/>
  <c r="K76" i="3" s="1"/>
  <c r="K48" i="5"/>
  <c r="K47" i="5"/>
  <c r="N35" i="4"/>
  <c r="N37" i="4" s="1"/>
  <c r="N39" i="4" s="1"/>
  <c r="N33" i="5"/>
  <c r="L125" i="3"/>
  <c r="L33" i="5"/>
  <c r="O135" i="3"/>
  <c r="O33" i="5"/>
  <c r="M153" i="2"/>
  <c r="M48" i="5"/>
  <c r="M47" i="5"/>
  <c r="O20" i="4"/>
  <c r="O21" i="4" s="1"/>
  <c r="N85" i="6" s="1"/>
  <c r="O48" i="5"/>
  <c r="O47" i="5"/>
  <c r="L150" i="2"/>
  <c r="L48" i="5"/>
  <c r="L47" i="5"/>
  <c r="N118" i="3"/>
  <c r="N48" i="5"/>
  <c r="N47" i="5"/>
  <c r="P125" i="3"/>
  <c r="P33" i="5"/>
  <c r="J65" i="2"/>
  <c r="J33" i="5"/>
  <c r="M35" i="4"/>
  <c r="M37" i="4" s="1"/>
  <c r="M39" i="4" s="1"/>
  <c r="M33" i="5"/>
  <c r="I134" i="3"/>
  <c r="I33" i="5"/>
  <c r="I65" i="2"/>
  <c r="I35" i="4"/>
  <c r="I37" i="4" s="1"/>
  <c r="I39" i="4" s="1"/>
  <c r="O65" i="2"/>
  <c r="I135" i="3"/>
  <c r="I125" i="3"/>
  <c r="P65" i="2"/>
  <c r="J125" i="3"/>
  <c r="M65" i="2"/>
  <c r="O35" i="4"/>
  <c r="O37" i="4" s="1"/>
  <c r="O39" i="4" s="1"/>
  <c r="O134" i="3"/>
  <c r="O125" i="3"/>
  <c r="L35" i="4"/>
  <c r="L37" i="4" s="1"/>
  <c r="L39" i="4" s="1"/>
  <c r="N125" i="3"/>
  <c r="K135" i="3"/>
  <c r="K134" i="3"/>
  <c r="H135" i="3"/>
  <c r="H134" i="3"/>
  <c r="H35" i="4"/>
  <c r="H37" i="4" s="1"/>
  <c r="H39" i="4" s="1"/>
  <c r="J135" i="3"/>
  <c r="J134" i="3"/>
  <c r="J35" i="4"/>
  <c r="J37" i="4" s="1"/>
  <c r="J39" i="4" s="1"/>
  <c r="E81" i="7"/>
  <c r="H125" i="3"/>
  <c r="K125" i="3"/>
  <c r="N135" i="3"/>
  <c r="N134" i="3"/>
  <c r="L135" i="3"/>
  <c r="L134" i="3"/>
  <c r="K35" i="4"/>
  <c r="K37" i="4" s="1"/>
  <c r="K39" i="4" s="1"/>
  <c r="H65" i="2"/>
  <c r="N65" i="2"/>
  <c r="K65" i="2"/>
  <c r="L65" i="2"/>
  <c r="P134" i="3"/>
  <c r="P135" i="3"/>
  <c r="M134" i="3"/>
  <c r="M135" i="3"/>
  <c r="R131" i="3"/>
  <c r="E86" i="7"/>
  <c r="N150" i="2"/>
  <c r="K147" i="2"/>
  <c r="N74" i="3"/>
  <c r="N76" i="3" s="1"/>
  <c r="K118" i="3"/>
  <c r="N137" i="2"/>
  <c r="N20" i="4"/>
  <c r="N21" i="4" s="1"/>
  <c r="M85" i="6" s="1"/>
  <c r="N147" i="2"/>
  <c r="N153" i="2"/>
  <c r="M150" i="2"/>
  <c r="L20" i="4"/>
  <c r="L21" i="4" s="1"/>
  <c r="K85" i="6" s="1"/>
  <c r="K153" i="2"/>
  <c r="J20" i="4"/>
  <c r="J21" i="4" s="1"/>
  <c r="I85" i="6" s="1"/>
  <c r="K150" i="2"/>
  <c r="J137" i="2"/>
  <c r="K20" i="4"/>
  <c r="K21" i="4" s="1"/>
  <c r="J85" i="6" s="1"/>
  <c r="P118" i="3"/>
  <c r="P147" i="2"/>
  <c r="L153" i="2"/>
  <c r="M118" i="3"/>
  <c r="P137" i="2"/>
  <c r="K137" i="2"/>
  <c r="L74" i="3"/>
  <c r="L76" i="3" s="1"/>
  <c r="M20" i="4"/>
  <c r="M21" i="4" s="1"/>
  <c r="L85" i="6" s="1"/>
  <c r="M137" i="2"/>
  <c r="L137" i="2"/>
  <c r="M147" i="2"/>
  <c r="L147" i="2"/>
  <c r="L118" i="3"/>
  <c r="M74" i="3"/>
  <c r="M76" i="3" s="1"/>
  <c r="O153" i="2"/>
  <c r="P20" i="4"/>
  <c r="P21" i="4" s="1"/>
  <c r="O85" i="6" s="1"/>
  <c r="P150" i="2"/>
  <c r="J147" i="2"/>
  <c r="H147" i="2"/>
  <c r="I20" i="4"/>
  <c r="I21" i="4" s="1"/>
  <c r="H85" i="6" s="1"/>
  <c r="I147" i="2"/>
  <c r="J153" i="2"/>
  <c r="O74" i="3"/>
  <c r="O76" i="3" s="1"/>
  <c r="J118" i="3"/>
  <c r="O147" i="2"/>
  <c r="P153" i="2"/>
  <c r="J150" i="2"/>
  <c r="E74" i="7"/>
  <c r="I150" i="2"/>
  <c r="H153" i="2"/>
  <c r="H118" i="3"/>
  <c r="I137" i="2"/>
  <c r="O137" i="2"/>
  <c r="H137" i="2"/>
  <c r="I118" i="3"/>
  <c r="O118" i="3"/>
  <c r="H74" i="3"/>
  <c r="H76" i="3" s="1"/>
  <c r="I153" i="2"/>
  <c r="O150" i="2"/>
  <c r="H150" i="2"/>
  <c r="G39" i="4"/>
  <c r="I47" i="3"/>
  <c r="I54" i="3"/>
  <c r="K47" i="3"/>
  <c r="K54" i="3"/>
  <c r="P47" i="3"/>
  <c r="P54" i="3"/>
  <c r="M47" i="3"/>
  <c r="M54" i="3"/>
  <c r="O47" i="3"/>
  <c r="O54" i="3"/>
  <c r="J47" i="3"/>
  <c r="J54" i="3"/>
  <c r="H47" i="3"/>
  <c r="H54" i="3"/>
  <c r="N47" i="3"/>
  <c r="N54" i="3"/>
  <c r="L47" i="3"/>
  <c r="L54" i="3"/>
  <c r="E73" i="7"/>
  <c r="G31" i="4"/>
  <c r="S93" i="2"/>
  <c r="G94" i="2"/>
  <c r="S94" i="2" s="1"/>
  <c r="D28" i="6"/>
  <c r="D27" i="7"/>
  <c r="H31" i="4" l="1"/>
  <c r="H42" i="4" s="1"/>
  <c r="G84" i="6" s="1"/>
  <c r="R48" i="5"/>
  <c r="O31" i="4"/>
  <c r="O42" i="4" s="1"/>
  <c r="N84" i="6" s="1"/>
  <c r="R47" i="5"/>
  <c r="R33" i="5"/>
  <c r="R125" i="3"/>
  <c r="S65" i="2"/>
  <c r="R39" i="4"/>
  <c r="R35" i="4"/>
  <c r="R135" i="3"/>
  <c r="R37" i="4"/>
  <c r="R134" i="3"/>
  <c r="L31" i="4"/>
  <c r="L42" i="4" s="1"/>
  <c r="K84" i="6" s="1"/>
  <c r="N31" i="4"/>
  <c r="N42" i="4" s="1"/>
  <c r="M84" i="6" s="1"/>
  <c r="J31" i="4"/>
  <c r="J42" i="4" s="1"/>
  <c r="I84" i="6" s="1"/>
  <c r="I31" i="4"/>
  <c r="I42" i="4" s="1"/>
  <c r="H84" i="6" s="1"/>
  <c r="P31" i="4"/>
  <c r="P42" i="4" s="1"/>
  <c r="O84" i="6" s="1"/>
  <c r="M31" i="4"/>
  <c r="M42" i="4" s="1"/>
  <c r="L84" i="6" s="1"/>
  <c r="K31" i="4"/>
  <c r="K42" i="4" s="1"/>
  <c r="J84" i="6" s="1"/>
  <c r="S147" i="2"/>
  <c r="R20" i="4"/>
  <c r="R118" i="3"/>
  <c r="S153" i="2"/>
  <c r="R76" i="3"/>
  <c r="R21" i="4"/>
  <c r="S150" i="2"/>
  <c r="S137" i="2"/>
  <c r="R74" i="3"/>
  <c r="R47" i="3"/>
  <c r="K71" i="6"/>
  <c r="G71" i="6"/>
  <c r="L71" i="6"/>
  <c r="J71" i="6"/>
  <c r="M71" i="6"/>
  <c r="I71" i="6"/>
  <c r="N71" i="6"/>
  <c r="O71" i="6"/>
  <c r="H71" i="6"/>
  <c r="R54" i="3"/>
  <c r="G42" i="4"/>
  <c r="D29" i="6"/>
  <c r="D28" i="7"/>
  <c r="E85" i="6" l="1"/>
  <c r="F85" i="7" s="1"/>
  <c r="R31" i="4"/>
  <c r="R42" i="4"/>
  <c r="F84" i="6"/>
  <c r="E84" i="6" s="1"/>
  <c r="F84" i="7" s="1"/>
  <c r="G144" i="2" s="1"/>
  <c r="E71" i="6"/>
  <c r="H71" i="7" s="1"/>
  <c r="D30" i="6"/>
  <c r="D29" i="7"/>
  <c r="G70" i="2" l="1"/>
  <c r="G141" i="3"/>
  <c r="K84" i="7"/>
  <c r="L144" i="2" s="1"/>
  <c r="J85" i="7"/>
  <c r="K67" i="2" s="1"/>
  <c r="O85" i="7"/>
  <c r="P67" i="2" s="1"/>
  <c r="M85" i="7"/>
  <c r="N67" i="2" s="1"/>
  <c r="L64" i="2"/>
  <c r="G64" i="2"/>
  <c r="G69" i="2"/>
  <c r="G66" i="2"/>
  <c r="G67" i="2"/>
  <c r="H85" i="7"/>
  <c r="G85" i="7"/>
  <c r="H67" i="2" s="1"/>
  <c r="L85" i="7"/>
  <c r="M67" i="2" s="1"/>
  <c r="G85" i="3"/>
  <c r="N85" i="7"/>
  <c r="K85" i="7"/>
  <c r="L67" i="2" s="1"/>
  <c r="I85" i="7"/>
  <c r="J67" i="2" s="1"/>
  <c r="H84" i="7"/>
  <c r="I144" i="2" s="1"/>
  <c r="G61" i="2"/>
  <c r="N84" i="7"/>
  <c r="O144" i="2" s="1"/>
  <c r="G84" i="3"/>
  <c r="G62" i="2"/>
  <c r="G63" i="2"/>
  <c r="L84" i="7"/>
  <c r="M144" i="2" s="1"/>
  <c r="G84" i="7"/>
  <c r="H144" i="2" s="1"/>
  <c r="I84" i="7"/>
  <c r="J84" i="7"/>
  <c r="K144" i="2" s="1"/>
  <c r="O84" i="7"/>
  <c r="P144" i="2" s="1"/>
  <c r="M84" i="7"/>
  <c r="N144" i="2" s="1"/>
  <c r="I55" i="3"/>
  <c r="I56" i="3"/>
  <c r="M71" i="7"/>
  <c r="F71" i="7"/>
  <c r="G56" i="3" s="1"/>
  <c r="I71" i="7"/>
  <c r="J56" i="3" s="1"/>
  <c r="L71" i="7"/>
  <c r="M56" i="3" s="1"/>
  <c r="G71" i="7"/>
  <c r="H56" i="3" s="1"/>
  <c r="N71" i="7"/>
  <c r="O56" i="3" s="1"/>
  <c r="O71" i="7"/>
  <c r="P56" i="3" s="1"/>
  <c r="J71" i="7"/>
  <c r="K56" i="3" s="1"/>
  <c r="K71" i="7"/>
  <c r="L56" i="3" s="1"/>
  <c r="D31" i="6"/>
  <c r="D30" i="7"/>
  <c r="J141" i="3" l="1"/>
  <c r="J144" i="2"/>
  <c r="S144" i="2" s="1"/>
  <c r="P85" i="3"/>
  <c r="P141" i="3"/>
  <c r="M70" i="2"/>
  <c r="M141" i="3"/>
  <c r="O70" i="2"/>
  <c r="O141" i="3"/>
  <c r="K85" i="3"/>
  <c r="K141" i="3"/>
  <c r="I70" i="2"/>
  <c r="I141" i="3"/>
  <c r="L70" i="2"/>
  <c r="L141" i="3"/>
  <c r="N70" i="2"/>
  <c r="N141" i="3"/>
  <c r="H70" i="2"/>
  <c r="H141" i="3"/>
  <c r="N71" i="2"/>
  <c r="K66" i="2"/>
  <c r="L61" i="2"/>
  <c r="L84" i="3"/>
  <c r="L69" i="2"/>
  <c r="L63" i="2"/>
  <c r="L62" i="2"/>
  <c r="I71" i="2"/>
  <c r="M85" i="3"/>
  <c r="N66" i="2"/>
  <c r="N85" i="3"/>
  <c r="P66" i="2"/>
  <c r="P69" i="2"/>
  <c r="P70" i="2"/>
  <c r="J66" i="2"/>
  <c r="K69" i="2"/>
  <c r="K70" i="2"/>
  <c r="J69" i="2"/>
  <c r="J70" i="2"/>
  <c r="N84" i="3"/>
  <c r="N69" i="2"/>
  <c r="H64" i="2"/>
  <c r="H69" i="2"/>
  <c r="M64" i="2"/>
  <c r="M69" i="2"/>
  <c r="I64" i="2"/>
  <c r="I69" i="2"/>
  <c r="O64" i="2"/>
  <c r="O69" i="2"/>
  <c r="H66" i="2"/>
  <c r="H85" i="3"/>
  <c r="L66" i="2"/>
  <c r="L85" i="3"/>
  <c r="O66" i="2"/>
  <c r="O67" i="2"/>
  <c r="I66" i="2"/>
  <c r="I67" i="2"/>
  <c r="M66" i="2"/>
  <c r="I85" i="3"/>
  <c r="J85" i="3"/>
  <c r="O85" i="3"/>
  <c r="E85" i="7"/>
  <c r="M84" i="3"/>
  <c r="O61" i="2"/>
  <c r="I61" i="2"/>
  <c r="I62" i="2"/>
  <c r="H61" i="2"/>
  <c r="H84" i="3"/>
  <c r="O62" i="2"/>
  <c r="P63" i="2"/>
  <c r="P64" i="2"/>
  <c r="I84" i="3"/>
  <c r="P61" i="2"/>
  <c r="K63" i="2"/>
  <c r="K64" i="2"/>
  <c r="J63" i="2"/>
  <c r="J64" i="2"/>
  <c r="O84" i="3"/>
  <c r="N63" i="2"/>
  <c r="N64" i="2"/>
  <c r="I63" i="2"/>
  <c r="O63" i="2"/>
  <c r="M62" i="2"/>
  <c r="M63" i="2"/>
  <c r="M61" i="2"/>
  <c r="H62" i="2"/>
  <c r="H63" i="2"/>
  <c r="K61" i="2"/>
  <c r="K62" i="2"/>
  <c r="J61" i="2"/>
  <c r="J62" i="2"/>
  <c r="K84" i="3"/>
  <c r="N61" i="2"/>
  <c r="N62" i="2"/>
  <c r="J84" i="3"/>
  <c r="P84" i="3"/>
  <c r="P62" i="2"/>
  <c r="E84" i="7"/>
  <c r="I57" i="3"/>
  <c r="H89" i="6" s="1"/>
  <c r="N55" i="3"/>
  <c r="N56" i="3"/>
  <c r="R56" i="3" s="1"/>
  <c r="K55" i="3"/>
  <c r="K57" i="3" s="1"/>
  <c r="K71" i="2"/>
  <c r="M55" i="3"/>
  <c r="M57" i="3" s="1"/>
  <c r="L89" i="6" s="1"/>
  <c r="M71" i="2"/>
  <c r="P55" i="3"/>
  <c r="P57" i="3" s="1"/>
  <c r="P71" i="2"/>
  <c r="J55" i="3"/>
  <c r="J57" i="3" s="1"/>
  <c r="I89" i="6" s="1"/>
  <c r="J71" i="2"/>
  <c r="O55" i="3"/>
  <c r="O57" i="3" s="1"/>
  <c r="O71" i="2"/>
  <c r="G55" i="3"/>
  <c r="G71" i="2"/>
  <c r="L55" i="3"/>
  <c r="L57" i="3" s="1"/>
  <c r="L71" i="2"/>
  <c r="E71" i="7"/>
  <c r="H55" i="3"/>
  <c r="H57" i="3" s="1"/>
  <c r="H71" i="2"/>
  <c r="D32" i="6"/>
  <c r="D31" i="7"/>
  <c r="R141" i="3" l="1"/>
  <c r="K89" i="6"/>
  <c r="N89" i="6"/>
  <c r="O89" i="6"/>
  <c r="J89" i="6"/>
  <c r="G89" i="6"/>
  <c r="G68" i="6"/>
  <c r="I68" i="6"/>
  <c r="L68" i="6"/>
  <c r="H68" i="6"/>
  <c r="S70" i="2"/>
  <c r="K68" i="6"/>
  <c r="N68" i="6"/>
  <c r="O68" i="6"/>
  <c r="J68" i="6"/>
  <c r="S69" i="2"/>
  <c r="S67" i="2"/>
  <c r="S66" i="2"/>
  <c r="R85" i="3"/>
  <c r="S64" i="2"/>
  <c r="R84" i="3"/>
  <c r="S63" i="2"/>
  <c r="S62" i="2"/>
  <c r="S61" i="2"/>
  <c r="N57" i="3"/>
  <c r="M89" i="6" s="1"/>
  <c r="S71" i="2"/>
  <c r="G57" i="3"/>
  <c r="R55" i="3"/>
  <c r="D33" i="6"/>
  <c r="D32" i="7"/>
  <c r="F89" i="6" l="1"/>
  <c r="M68" i="6"/>
  <c r="F68" i="6"/>
  <c r="R57" i="3"/>
  <c r="D34" i="6"/>
  <c r="D33" i="7"/>
  <c r="E68" i="6" l="1"/>
  <c r="F68" i="7" s="1"/>
  <c r="E89" i="6"/>
  <c r="F89" i="7" s="1"/>
  <c r="D35" i="6"/>
  <c r="D34" i="7"/>
  <c r="K68" i="7" l="1"/>
  <c r="L88" i="3" s="1"/>
  <c r="L68" i="7"/>
  <c r="M81" i="3" s="1"/>
  <c r="I68" i="7"/>
  <c r="J80" i="3" s="1"/>
  <c r="G68" i="7"/>
  <c r="H88" i="3" s="1"/>
  <c r="L87" i="3"/>
  <c r="G87" i="3"/>
  <c r="G88" i="3"/>
  <c r="J68" i="7"/>
  <c r="K79" i="3" s="1"/>
  <c r="O68" i="7"/>
  <c r="M68" i="7"/>
  <c r="N81" i="3" s="1"/>
  <c r="N68" i="7"/>
  <c r="O82" i="3" s="1"/>
  <c r="H68" i="7"/>
  <c r="I81" i="3" s="1"/>
  <c r="G86" i="3"/>
  <c r="O89" i="7"/>
  <c r="P86" i="3" s="1"/>
  <c r="K89" i="7"/>
  <c r="L86" i="3" s="1"/>
  <c r="G89" i="7"/>
  <c r="H86" i="3" s="1"/>
  <c r="N89" i="7"/>
  <c r="O86" i="3" s="1"/>
  <c r="J89" i="7"/>
  <c r="K86" i="3" s="1"/>
  <c r="M89" i="7"/>
  <c r="N86" i="3" s="1"/>
  <c r="I89" i="7"/>
  <c r="J86" i="3" s="1"/>
  <c r="L89" i="7"/>
  <c r="M86" i="3" s="1"/>
  <c r="H89" i="7"/>
  <c r="I86" i="3" s="1"/>
  <c r="O81" i="3"/>
  <c r="G68" i="2"/>
  <c r="G72" i="2" s="1"/>
  <c r="F76" i="6" s="1"/>
  <c r="G82" i="3"/>
  <c r="G80" i="3"/>
  <c r="G81" i="3"/>
  <c r="G79" i="3"/>
  <c r="K68" i="2"/>
  <c r="K72" i="2" s="1"/>
  <c r="J76" i="6" s="1"/>
  <c r="N68" i="2"/>
  <c r="N72" i="2" s="1"/>
  <c r="M76" i="6" s="1"/>
  <c r="O68" i="2"/>
  <c r="O72" i="2" s="1"/>
  <c r="N76" i="6" s="1"/>
  <c r="I68" i="2"/>
  <c r="I72" i="2" s="1"/>
  <c r="H76" i="6" s="1"/>
  <c r="P68" i="2"/>
  <c r="P72" i="2" s="1"/>
  <c r="O76" i="6" s="1"/>
  <c r="H68" i="2"/>
  <c r="H72" i="2" s="1"/>
  <c r="G76" i="6" s="1"/>
  <c r="M68" i="2"/>
  <c r="M72" i="2" s="1"/>
  <c r="L76" i="6" s="1"/>
  <c r="L68" i="2"/>
  <c r="L72" i="2" s="1"/>
  <c r="K76" i="6" s="1"/>
  <c r="J68" i="2"/>
  <c r="J72" i="2" s="1"/>
  <c r="I76" i="6" s="1"/>
  <c r="D36" i="6"/>
  <c r="D35" i="7"/>
  <c r="L81" i="3" l="1"/>
  <c r="L79" i="3"/>
  <c r="L82" i="3"/>
  <c r="J79" i="3"/>
  <c r="O80" i="3"/>
  <c r="H87" i="3"/>
  <c r="M80" i="3"/>
  <c r="J88" i="3"/>
  <c r="J81" i="3"/>
  <c r="J87" i="3"/>
  <c r="J82" i="3"/>
  <c r="H82" i="3"/>
  <c r="M88" i="3"/>
  <c r="M82" i="3"/>
  <c r="M87" i="3"/>
  <c r="M79" i="3"/>
  <c r="L80" i="3"/>
  <c r="O79" i="3"/>
  <c r="H79" i="3"/>
  <c r="H81" i="3"/>
  <c r="H80" i="3"/>
  <c r="N87" i="3"/>
  <c r="N88" i="3"/>
  <c r="E68" i="7"/>
  <c r="N82" i="3"/>
  <c r="P80" i="3"/>
  <c r="P87" i="3"/>
  <c r="P88" i="3"/>
  <c r="N79" i="3"/>
  <c r="P81" i="3"/>
  <c r="I80" i="3"/>
  <c r="I87" i="3"/>
  <c r="I88" i="3"/>
  <c r="K82" i="3"/>
  <c r="K87" i="3"/>
  <c r="K88" i="3"/>
  <c r="N80" i="3"/>
  <c r="K80" i="3"/>
  <c r="E76" i="6"/>
  <c r="F76" i="7" s="1"/>
  <c r="O87" i="3"/>
  <c r="O88" i="3"/>
  <c r="P79" i="3"/>
  <c r="P82" i="3"/>
  <c r="K81" i="3"/>
  <c r="I82" i="3"/>
  <c r="I79" i="3"/>
  <c r="E89" i="7"/>
  <c r="R86" i="3"/>
  <c r="K80" i="6"/>
  <c r="G80" i="6"/>
  <c r="H80" i="6"/>
  <c r="M80" i="6"/>
  <c r="F80" i="6"/>
  <c r="S72" i="2"/>
  <c r="I80" i="6"/>
  <c r="L80" i="6"/>
  <c r="O80" i="6"/>
  <c r="N80" i="6"/>
  <c r="J80" i="6"/>
  <c r="S68" i="2"/>
  <c r="D37" i="6"/>
  <c r="D36" i="7"/>
  <c r="G154" i="2" l="1"/>
  <c r="G37" i="5"/>
  <c r="G140" i="2"/>
  <c r="G155" i="2" s="1"/>
  <c r="G33" i="8" s="1"/>
  <c r="G16" i="2"/>
  <c r="G17" i="2" s="1"/>
  <c r="G121" i="2"/>
  <c r="G81" i="2"/>
  <c r="R81" i="3"/>
  <c r="R88" i="3"/>
  <c r="G124" i="3"/>
  <c r="G119" i="3"/>
  <c r="R80" i="3"/>
  <c r="G105" i="3"/>
  <c r="R87" i="3"/>
  <c r="R79" i="3"/>
  <c r="R82" i="3"/>
  <c r="L76" i="7"/>
  <c r="H76" i="7"/>
  <c r="O76" i="7"/>
  <c r="K76" i="7"/>
  <c r="G76" i="7"/>
  <c r="N76" i="7"/>
  <c r="J76" i="7"/>
  <c r="M76" i="7"/>
  <c r="I76" i="7"/>
  <c r="E80" i="6"/>
  <c r="F80" i="7" s="1"/>
  <c r="G122" i="2" s="1"/>
  <c r="D38" i="6"/>
  <c r="D37" i="7"/>
  <c r="N154" i="2" l="1"/>
  <c r="N37" i="5"/>
  <c r="N50" i="5" s="1"/>
  <c r="O154" i="2"/>
  <c r="O37" i="5"/>
  <c r="O50" i="5" s="1"/>
  <c r="L154" i="2"/>
  <c r="L37" i="5"/>
  <c r="L50" i="5" s="1"/>
  <c r="I154" i="2"/>
  <c r="S154" i="2" s="1"/>
  <c r="I37" i="5"/>
  <c r="I50" i="5" s="1"/>
  <c r="J154" i="2"/>
  <c r="J37" i="5"/>
  <c r="J50" i="5" s="1"/>
  <c r="K154" i="2"/>
  <c r="K37" i="5"/>
  <c r="K50" i="5" s="1"/>
  <c r="H154" i="2"/>
  <c r="H37" i="5"/>
  <c r="H50" i="5" s="1"/>
  <c r="P154" i="2"/>
  <c r="P37" i="5"/>
  <c r="P50" i="5" s="1"/>
  <c r="M154" i="2"/>
  <c r="M37" i="5"/>
  <c r="M50" i="5" s="1"/>
  <c r="G50" i="5"/>
  <c r="J140" i="2"/>
  <c r="J155" i="2" s="1"/>
  <c r="J33" i="8" s="1"/>
  <c r="J16" i="2"/>
  <c r="J17" i="2" s="1"/>
  <c r="J74" i="2" s="1"/>
  <c r="H140" i="2"/>
  <c r="H155" i="2" s="1"/>
  <c r="H33" i="8" s="1"/>
  <c r="H16" i="2"/>
  <c r="H17" i="2" s="1"/>
  <c r="H74" i="2" s="1"/>
  <c r="M140" i="2"/>
  <c r="M155" i="2" s="1"/>
  <c r="M33" i="8" s="1"/>
  <c r="M16" i="2"/>
  <c r="M17" i="2" s="1"/>
  <c r="M74" i="2" s="1"/>
  <c r="N140" i="2"/>
  <c r="N155" i="2" s="1"/>
  <c r="N33" i="8" s="1"/>
  <c r="N16" i="2"/>
  <c r="N17" i="2" s="1"/>
  <c r="N74" i="2" s="1"/>
  <c r="L140" i="2"/>
  <c r="L155" i="2" s="1"/>
  <c r="L33" i="8" s="1"/>
  <c r="L16" i="2"/>
  <c r="L17" i="2" s="1"/>
  <c r="L74" i="2" s="1"/>
  <c r="K140" i="2"/>
  <c r="K155" i="2" s="1"/>
  <c r="K33" i="8" s="1"/>
  <c r="K16" i="2"/>
  <c r="K17" i="2" s="1"/>
  <c r="K74" i="2" s="1"/>
  <c r="P140" i="2"/>
  <c r="P16" i="2"/>
  <c r="G74" i="2"/>
  <c r="G28" i="8" s="1"/>
  <c r="O140" i="2"/>
  <c r="O16" i="2"/>
  <c r="O17" i="2" s="1"/>
  <c r="O74" i="2" s="1"/>
  <c r="I140" i="2"/>
  <c r="I16" i="2"/>
  <c r="I17" i="2" s="1"/>
  <c r="I74" i="2" s="1"/>
  <c r="N121" i="2"/>
  <c r="N81" i="2"/>
  <c r="N82" i="2" s="1"/>
  <c r="K121" i="2"/>
  <c r="K81" i="2"/>
  <c r="K82" i="2" s="1"/>
  <c r="P121" i="2"/>
  <c r="P81" i="2"/>
  <c r="P82" i="2" s="1"/>
  <c r="G137" i="3"/>
  <c r="G14" i="8" s="1"/>
  <c r="L121" i="2"/>
  <c r="L81" i="2"/>
  <c r="L82" i="2" s="1"/>
  <c r="O121" i="2"/>
  <c r="O81" i="2"/>
  <c r="O82" i="2" s="1"/>
  <c r="I121" i="2"/>
  <c r="I81" i="2"/>
  <c r="I82" i="2" s="1"/>
  <c r="G82" i="2"/>
  <c r="J121" i="2"/>
  <c r="J81" i="2"/>
  <c r="J82" i="2" s="1"/>
  <c r="H121" i="2"/>
  <c r="H81" i="2"/>
  <c r="H82" i="2" s="1"/>
  <c r="M121" i="2"/>
  <c r="M81" i="2"/>
  <c r="M82" i="2" s="1"/>
  <c r="G123" i="2"/>
  <c r="N105" i="3"/>
  <c r="N106" i="3" s="1"/>
  <c r="N108" i="3" s="1"/>
  <c r="N119" i="3"/>
  <c r="N124" i="3"/>
  <c r="K105" i="3"/>
  <c r="K106" i="3" s="1"/>
  <c r="K108" i="3" s="1"/>
  <c r="K119" i="3"/>
  <c r="K124" i="3"/>
  <c r="P105" i="3"/>
  <c r="P106" i="3" s="1"/>
  <c r="P108" i="3" s="1"/>
  <c r="P119" i="3"/>
  <c r="P124" i="3"/>
  <c r="L105" i="3"/>
  <c r="L106" i="3" s="1"/>
  <c r="L108" i="3" s="1"/>
  <c r="L124" i="3"/>
  <c r="L119" i="3"/>
  <c r="O105" i="3"/>
  <c r="O106" i="3" s="1"/>
  <c r="O108" i="3" s="1"/>
  <c r="O124" i="3"/>
  <c r="O119" i="3"/>
  <c r="I105" i="3"/>
  <c r="I106" i="3" s="1"/>
  <c r="I108" i="3" s="1"/>
  <c r="I119" i="3"/>
  <c r="I124" i="3"/>
  <c r="J105" i="3"/>
  <c r="J106" i="3" s="1"/>
  <c r="J108" i="3" s="1"/>
  <c r="J124" i="3"/>
  <c r="J119" i="3"/>
  <c r="H105" i="3"/>
  <c r="H106" i="3" s="1"/>
  <c r="H108" i="3" s="1"/>
  <c r="H124" i="3"/>
  <c r="H119" i="3"/>
  <c r="M105" i="3"/>
  <c r="M106" i="3" s="1"/>
  <c r="M108" i="3" s="1"/>
  <c r="M124" i="3"/>
  <c r="M119" i="3"/>
  <c r="G106" i="3"/>
  <c r="E76" i="7"/>
  <c r="K80" i="7"/>
  <c r="N80" i="7"/>
  <c r="G83" i="3"/>
  <c r="G89" i="3" s="1"/>
  <c r="G80" i="7"/>
  <c r="O80" i="7"/>
  <c r="L80" i="7"/>
  <c r="I80" i="7"/>
  <c r="H80" i="7"/>
  <c r="M80" i="7"/>
  <c r="J80" i="7"/>
  <c r="D39" i="6"/>
  <c r="D38" i="7"/>
  <c r="I155" i="2" l="1"/>
  <c r="I33" i="8" s="1"/>
  <c r="P155" i="2"/>
  <c r="P33" i="8" s="1"/>
  <c r="O155" i="2"/>
  <c r="O33" i="8" s="1"/>
  <c r="J75" i="6"/>
  <c r="K28" i="8"/>
  <c r="K75" i="6"/>
  <c r="L28" i="8"/>
  <c r="M75" i="6"/>
  <c r="N28" i="8"/>
  <c r="L75" i="6"/>
  <c r="M28" i="8"/>
  <c r="G75" i="6"/>
  <c r="H28" i="8"/>
  <c r="I75" i="6"/>
  <c r="J28" i="8"/>
  <c r="R37" i="5"/>
  <c r="H75" i="6"/>
  <c r="I28" i="8"/>
  <c r="N75" i="6"/>
  <c r="O28" i="8"/>
  <c r="G51" i="5"/>
  <c r="G10" i="8"/>
  <c r="R50" i="5"/>
  <c r="M51" i="5"/>
  <c r="M10" i="8"/>
  <c r="P51" i="5"/>
  <c r="P10" i="8"/>
  <c r="H51" i="5"/>
  <c r="H10" i="8"/>
  <c r="K10" i="8"/>
  <c r="K51" i="5"/>
  <c r="J51" i="5"/>
  <c r="J10" i="8"/>
  <c r="I10" i="8"/>
  <c r="I51" i="5"/>
  <c r="L51" i="5"/>
  <c r="L10" i="8"/>
  <c r="O51" i="5"/>
  <c r="O10" i="8"/>
  <c r="N51" i="5"/>
  <c r="N10" i="8"/>
  <c r="S140" i="2"/>
  <c r="F75" i="6"/>
  <c r="S16" i="2"/>
  <c r="P17" i="2"/>
  <c r="P74" i="2" s="1"/>
  <c r="H83" i="3"/>
  <c r="H89" i="3" s="1"/>
  <c r="H91" i="3" s="1"/>
  <c r="H111" i="3" s="1"/>
  <c r="H13" i="8" s="1"/>
  <c r="H122" i="2"/>
  <c r="H123" i="2" s="1"/>
  <c r="N83" i="3"/>
  <c r="N89" i="3" s="1"/>
  <c r="N91" i="3" s="1"/>
  <c r="N111" i="3" s="1"/>
  <c r="N13" i="8" s="1"/>
  <c r="N122" i="2"/>
  <c r="N123" i="2" s="1"/>
  <c r="N125" i="2" s="1"/>
  <c r="N29" i="8" s="1"/>
  <c r="P83" i="3"/>
  <c r="P89" i="3" s="1"/>
  <c r="P91" i="3" s="1"/>
  <c r="P111" i="3" s="1"/>
  <c r="P13" i="8" s="1"/>
  <c r="P122" i="2"/>
  <c r="P123" i="2" s="1"/>
  <c r="P125" i="2" s="1"/>
  <c r="P29" i="8" s="1"/>
  <c r="L83" i="3"/>
  <c r="L89" i="3" s="1"/>
  <c r="L91" i="3" s="1"/>
  <c r="L111" i="3" s="1"/>
  <c r="L13" i="8" s="1"/>
  <c r="L122" i="2"/>
  <c r="S81" i="2"/>
  <c r="I83" i="3"/>
  <c r="I89" i="3" s="1"/>
  <c r="I91" i="3" s="1"/>
  <c r="I111" i="3" s="1"/>
  <c r="I13" i="8" s="1"/>
  <c r="I122" i="2"/>
  <c r="S121" i="2"/>
  <c r="G125" i="2"/>
  <c r="G29" i="8" s="1"/>
  <c r="S82" i="2"/>
  <c r="J83" i="3"/>
  <c r="J89" i="3" s="1"/>
  <c r="J91" i="3" s="1"/>
  <c r="J111" i="3" s="1"/>
  <c r="J13" i="8" s="1"/>
  <c r="J122" i="2"/>
  <c r="J123" i="2" s="1"/>
  <c r="J125" i="2" s="1"/>
  <c r="J29" i="8" s="1"/>
  <c r="K83" i="3"/>
  <c r="K89" i="3" s="1"/>
  <c r="K91" i="3" s="1"/>
  <c r="K111" i="3" s="1"/>
  <c r="K13" i="8" s="1"/>
  <c r="K122" i="2"/>
  <c r="K123" i="2" s="1"/>
  <c r="K125" i="2" s="1"/>
  <c r="K29" i="8" s="1"/>
  <c r="M83" i="3"/>
  <c r="M89" i="3" s="1"/>
  <c r="M91" i="3" s="1"/>
  <c r="M111" i="3" s="1"/>
  <c r="M13" i="8" s="1"/>
  <c r="M122" i="2"/>
  <c r="M123" i="2" s="1"/>
  <c r="M125" i="2" s="1"/>
  <c r="M29" i="8" s="1"/>
  <c r="O83" i="3"/>
  <c r="O89" i="3" s="1"/>
  <c r="O91" i="3" s="1"/>
  <c r="O111" i="3" s="1"/>
  <c r="O13" i="8" s="1"/>
  <c r="O122" i="2"/>
  <c r="O123" i="2" s="1"/>
  <c r="O125" i="2" s="1"/>
  <c r="O29" i="8" s="1"/>
  <c r="I123" i="2"/>
  <c r="I125" i="2" s="1"/>
  <c r="I29" i="8" s="1"/>
  <c r="L123" i="2"/>
  <c r="L125" i="2" s="1"/>
  <c r="L29" i="8" s="1"/>
  <c r="N137" i="3"/>
  <c r="N14" i="8" s="1"/>
  <c r="H137" i="3"/>
  <c r="H14" i="8" s="1"/>
  <c r="L137" i="3"/>
  <c r="L14" i="8" s="1"/>
  <c r="R105" i="3"/>
  <c r="R119" i="3"/>
  <c r="P137" i="3"/>
  <c r="P14" i="8" s="1"/>
  <c r="M137" i="3"/>
  <c r="M14" i="8" s="1"/>
  <c r="O137" i="3"/>
  <c r="O14" i="8" s="1"/>
  <c r="J137" i="3"/>
  <c r="J14" i="8" s="1"/>
  <c r="I137" i="3"/>
  <c r="I14" i="8" s="1"/>
  <c r="R124" i="3"/>
  <c r="K137" i="3"/>
  <c r="K14" i="8" s="1"/>
  <c r="G91" i="3"/>
  <c r="R106" i="3"/>
  <c r="G108" i="3"/>
  <c r="R108" i="3" s="1"/>
  <c r="E80" i="7"/>
  <c r="D40" i="6"/>
  <c r="D39" i="7"/>
  <c r="O55" i="8" l="1"/>
  <c r="O62" i="8"/>
  <c r="P55" i="8"/>
  <c r="P62" i="8"/>
  <c r="I55" i="8"/>
  <c r="I62" i="8"/>
  <c r="K55" i="8"/>
  <c r="K62" i="8"/>
  <c r="G55" i="8"/>
  <c r="G62" i="8"/>
  <c r="N55" i="8"/>
  <c r="N62" i="8"/>
  <c r="L55" i="8"/>
  <c r="L62" i="8"/>
  <c r="J55" i="8"/>
  <c r="J62" i="8"/>
  <c r="H55" i="8"/>
  <c r="H62" i="8"/>
  <c r="M55" i="8"/>
  <c r="M62" i="8"/>
  <c r="S155" i="2"/>
  <c r="G30" i="8"/>
  <c r="N11" i="8"/>
  <c r="O11" i="8"/>
  <c r="L11" i="8"/>
  <c r="J11" i="8"/>
  <c r="H11" i="8"/>
  <c r="P11" i="8"/>
  <c r="M11" i="8"/>
  <c r="I11" i="8"/>
  <c r="K11" i="8"/>
  <c r="G11" i="8"/>
  <c r="O30" i="8"/>
  <c r="I30" i="8"/>
  <c r="O75" i="6"/>
  <c r="P28" i="8"/>
  <c r="P30" i="8" s="1"/>
  <c r="R51" i="5"/>
  <c r="J30" i="8"/>
  <c r="M30" i="8"/>
  <c r="N30" i="8"/>
  <c r="L30" i="8"/>
  <c r="K30" i="8"/>
  <c r="S17" i="2"/>
  <c r="S74" i="2"/>
  <c r="E75" i="6"/>
  <c r="H125" i="2"/>
  <c r="H29" i="8" s="1"/>
  <c r="H30" i="8" s="1"/>
  <c r="S123" i="2"/>
  <c r="S122" i="2"/>
  <c r="R83" i="3"/>
  <c r="R89" i="3"/>
  <c r="R137" i="3"/>
  <c r="R91" i="3"/>
  <c r="G111" i="3"/>
  <c r="G13" i="8" s="1"/>
  <c r="D41" i="6"/>
  <c r="D40" i="7"/>
  <c r="F55" i="8" l="1"/>
  <c r="M63" i="8"/>
  <c r="M64" i="8" s="1"/>
  <c r="J63" i="8"/>
  <c r="J64" i="8" s="1"/>
  <c r="N63" i="8"/>
  <c r="N64" i="8" s="1"/>
  <c r="K63" i="8"/>
  <c r="K64" i="8" s="1"/>
  <c r="P63" i="8"/>
  <c r="P64" i="8" s="1"/>
  <c r="H63" i="8"/>
  <c r="H64" i="8" s="1"/>
  <c r="L63" i="8"/>
  <c r="L64" i="8" s="1"/>
  <c r="I63" i="8"/>
  <c r="I64" i="8" s="1"/>
  <c r="O63" i="8"/>
  <c r="O64" i="8" s="1"/>
  <c r="F62" i="8"/>
  <c r="G63" i="8"/>
  <c r="G64" i="8" s="1"/>
  <c r="F75" i="7"/>
  <c r="H75" i="7"/>
  <c r="I131" i="2" s="1"/>
  <c r="I132" i="2" s="1"/>
  <c r="N75" i="7"/>
  <c r="O131" i="2" s="1"/>
  <c r="O132" i="2" s="1"/>
  <c r="I75" i="7"/>
  <c r="J131" i="2" s="1"/>
  <c r="J132" i="2" s="1"/>
  <c r="K75" i="7"/>
  <c r="L131" i="2" s="1"/>
  <c r="L132" i="2" s="1"/>
  <c r="M75" i="7"/>
  <c r="N131" i="2" s="1"/>
  <c r="N132" i="2" s="1"/>
  <c r="J75" i="7"/>
  <c r="K131" i="2" s="1"/>
  <c r="K132" i="2" s="1"/>
  <c r="G75" i="7"/>
  <c r="H131" i="2" s="1"/>
  <c r="H132" i="2" s="1"/>
  <c r="L75" i="7"/>
  <c r="M131" i="2" s="1"/>
  <c r="M132" i="2" s="1"/>
  <c r="O75" i="7"/>
  <c r="P131" i="2" s="1"/>
  <c r="P132" i="2" s="1"/>
  <c r="S125" i="2"/>
  <c r="R111" i="3"/>
  <c r="D42" i="6"/>
  <c r="D41" i="7"/>
  <c r="F64" i="8" l="1"/>
  <c r="F63" i="8"/>
  <c r="M157" i="2"/>
  <c r="M159" i="2" s="1"/>
  <c r="L83" i="6" s="1"/>
  <c r="M32" i="8"/>
  <c r="M35" i="8" s="1"/>
  <c r="K157" i="2"/>
  <c r="K159" i="2" s="1"/>
  <c r="J82" i="6" s="1"/>
  <c r="K32" i="8"/>
  <c r="K35" i="8" s="1"/>
  <c r="L157" i="2"/>
  <c r="L159" i="2" s="1"/>
  <c r="K83" i="6" s="1"/>
  <c r="L32" i="8"/>
  <c r="L35" i="8" s="1"/>
  <c r="O157" i="2"/>
  <c r="O159" i="2" s="1"/>
  <c r="N82" i="6" s="1"/>
  <c r="O32" i="8"/>
  <c r="O35" i="8" s="1"/>
  <c r="P157" i="2"/>
  <c r="P159" i="2" s="1"/>
  <c r="O83" i="6" s="1"/>
  <c r="P32" i="8"/>
  <c r="P35" i="8" s="1"/>
  <c r="H157" i="2"/>
  <c r="H159" i="2" s="1"/>
  <c r="G83" i="6" s="1"/>
  <c r="H32" i="8"/>
  <c r="H35" i="8" s="1"/>
  <c r="N157" i="2"/>
  <c r="N159" i="2" s="1"/>
  <c r="M83" i="6" s="1"/>
  <c r="N32" i="8"/>
  <c r="N35" i="8" s="1"/>
  <c r="J157" i="2"/>
  <c r="J159" i="2" s="1"/>
  <c r="I83" i="6" s="1"/>
  <c r="J32" i="8"/>
  <c r="J35" i="8" s="1"/>
  <c r="I157" i="2"/>
  <c r="I159" i="2" s="1"/>
  <c r="H83" i="6" s="1"/>
  <c r="I32" i="8"/>
  <c r="I35" i="8" s="1"/>
  <c r="G82" i="6"/>
  <c r="G131" i="2"/>
  <c r="E75" i="7"/>
  <c r="D43" i="6"/>
  <c r="D42" i="7"/>
  <c r="I43" i="8" l="1"/>
  <c r="I20" i="8"/>
  <c r="N43" i="8"/>
  <c r="N20" i="8"/>
  <c r="P43" i="8"/>
  <c r="P20" i="8"/>
  <c r="L43" i="8"/>
  <c r="L20" i="8"/>
  <c r="M43" i="8"/>
  <c r="M20" i="8"/>
  <c r="J43" i="8"/>
  <c r="J20" i="8"/>
  <c r="H43" i="8"/>
  <c r="H20" i="8"/>
  <c r="O43" i="8"/>
  <c r="O20" i="8"/>
  <c r="K43" i="8"/>
  <c r="K20" i="8"/>
  <c r="N83" i="6"/>
  <c r="K82" i="6"/>
  <c r="O82" i="6"/>
  <c r="J83" i="6"/>
  <c r="L82" i="6"/>
  <c r="I82" i="6"/>
  <c r="H82" i="6"/>
  <c r="M82" i="6"/>
  <c r="S131" i="2"/>
  <c r="G132" i="2"/>
  <c r="G32" i="8" s="1"/>
  <c r="D44" i="6"/>
  <c r="D43" i="7"/>
  <c r="G35" i="8" l="1"/>
  <c r="G20" i="8" s="1"/>
  <c r="S132" i="2"/>
  <c r="G157" i="2"/>
  <c r="D45" i="6"/>
  <c r="D44" i="7"/>
  <c r="G43" i="8" l="1"/>
  <c r="S157" i="2"/>
  <c r="G159" i="2"/>
  <c r="F83" i="6" s="1"/>
  <c r="D46" i="6"/>
  <c r="D45" i="7"/>
  <c r="E83" i="6" l="1"/>
  <c r="F83" i="7" s="1"/>
  <c r="S159" i="2"/>
  <c r="F82" i="6"/>
  <c r="D47" i="6"/>
  <c r="D46" i="7"/>
  <c r="G142" i="3" l="1"/>
  <c r="M83" i="7"/>
  <c r="N142" i="3" s="1"/>
  <c r="I83" i="7"/>
  <c r="J142" i="3" s="1"/>
  <c r="L83" i="7"/>
  <c r="M142" i="3" s="1"/>
  <c r="H83" i="7"/>
  <c r="I142" i="3" s="1"/>
  <c r="O83" i="7"/>
  <c r="P142" i="3" s="1"/>
  <c r="K83" i="7"/>
  <c r="L142" i="3" s="1"/>
  <c r="G83" i="7"/>
  <c r="H142" i="3" s="1"/>
  <c r="N83" i="7"/>
  <c r="O142" i="3" s="1"/>
  <c r="J83" i="7"/>
  <c r="K142" i="3" s="1"/>
  <c r="E82" i="6"/>
  <c r="F82" i="7" s="1"/>
  <c r="D48" i="6"/>
  <c r="D47" i="7"/>
  <c r="H146" i="3" l="1"/>
  <c r="H15" i="8" s="1"/>
  <c r="M146" i="3"/>
  <c r="M15" i="8" s="1"/>
  <c r="L146" i="3"/>
  <c r="L15" i="8" s="1"/>
  <c r="J146" i="3"/>
  <c r="J15" i="8" s="1"/>
  <c r="K146" i="3"/>
  <c r="K15" i="8" s="1"/>
  <c r="P146" i="3"/>
  <c r="P15" i="8" s="1"/>
  <c r="N146" i="3"/>
  <c r="N15" i="8" s="1"/>
  <c r="O146" i="3"/>
  <c r="O15" i="8" s="1"/>
  <c r="I146" i="3"/>
  <c r="I15" i="8" s="1"/>
  <c r="R142" i="3"/>
  <c r="G146" i="3"/>
  <c r="G15" i="8" s="1"/>
  <c r="E83" i="7"/>
  <c r="K82" i="7"/>
  <c r="J82" i="7"/>
  <c r="N82" i="7"/>
  <c r="H82" i="7"/>
  <c r="M82" i="7"/>
  <c r="L82" i="7"/>
  <c r="I82" i="7"/>
  <c r="O82" i="7"/>
  <c r="G82" i="7"/>
  <c r="D49" i="6"/>
  <c r="D48" i="7"/>
  <c r="O16" i="8" l="1"/>
  <c r="O18" i="8" s="1"/>
  <c r="P16" i="8"/>
  <c r="P18" i="8" s="1"/>
  <c r="J16" i="8"/>
  <c r="J18" i="8" s="1"/>
  <c r="M16" i="8"/>
  <c r="M18" i="8" s="1"/>
  <c r="G16" i="8"/>
  <c r="G18" i="8" s="1"/>
  <c r="I16" i="8"/>
  <c r="I18" i="8" s="1"/>
  <c r="N16" i="8"/>
  <c r="N18" i="8" s="1"/>
  <c r="K16" i="8"/>
  <c r="K18" i="8" s="1"/>
  <c r="L16" i="8"/>
  <c r="L18" i="8" s="1"/>
  <c r="H16" i="8"/>
  <c r="H18" i="8" s="1"/>
  <c r="E82" i="7"/>
  <c r="R146" i="3"/>
  <c r="D50" i="6"/>
  <c r="D49" i="7"/>
  <c r="G153" i="3" l="1"/>
  <c r="R150" i="3"/>
  <c r="R149" i="3"/>
  <c r="D51" i="6"/>
  <c r="D50" i="7"/>
  <c r="G25" i="8" l="1"/>
  <c r="G44" i="8" s="1"/>
  <c r="P153" i="3"/>
  <c r="M153" i="3"/>
  <c r="K153" i="3"/>
  <c r="I153" i="3"/>
  <c r="H153" i="3"/>
  <c r="O153" i="3"/>
  <c r="N153" i="3"/>
  <c r="J153" i="3"/>
  <c r="L153" i="3"/>
  <c r="R151" i="3"/>
  <c r="D52" i="6"/>
  <c r="D51" i="7"/>
  <c r="N25" i="8" l="1"/>
  <c r="N44" i="8" s="1"/>
  <c r="H25" i="8"/>
  <c r="H44" i="8" s="1"/>
  <c r="K25" i="8"/>
  <c r="K44" i="8" s="1"/>
  <c r="P25" i="8"/>
  <c r="P44" i="8" s="1"/>
  <c r="J25" i="8"/>
  <c r="J44" i="8" s="1"/>
  <c r="O25" i="8"/>
  <c r="O44" i="8" s="1"/>
  <c r="I25" i="8"/>
  <c r="I44" i="8" s="1"/>
  <c r="M25" i="8"/>
  <c r="M44" i="8" s="1"/>
  <c r="G37" i="8"/>
  <c r="G38" i="8" s="1"/>
  <c r="L25" i="8"/>
  <c r="L44" i="8" s="1"/>
  <c r="R153" i="3"/>
  <c r="D53" i="6"/>
  <c r="D52" i="7"/>
  <c r="N37" i="8" l="1"/>
  <c r="N38" i="8" s="1"/>
  <c r="I37" i="8"/>
  <c r="I38" i="8" s="1"/>
  <c r="K37" i="8"/>
  <c r="K38" i="8" s="1"/>
  <c r="M37" i="8"/>
  <c r="M38" i="8" s="1"/>
  <c r="L37" i="8"/>
  <c r="L38" i="8" s="1"/>
  <c r="P37" i="8"/>
  <c r="P38" i="8" s="1"/>
  <c r="O37" i="8"/>
  <c r="O38" i="8" s="1"/>
  <c r="H37" i="8"/>
  <c r="H38" i="8" s="1"/>
  <c r="J37" i="8"/>
  <c r="J38" i="8" s="1"/>
  <c r="D54" i="6"/>
  <c r="D53" i="7"/>
  <c r="D55" i="6" l="1"/>
  <c r="D54" i="7"/>
  <c r="D56" i="6" l="1"/>
  <c r="D55" i="7"/>
  <c r="D57" i="6" l="1"/>
  <c r="D56" i="7"/>
  <c r="D58" i="6" l="1"/>
  <c r="D57" i="7"/>
  <c r="D59" i="6" l="1"/>
  <c r="D58" i="7"/>
  <c r="D60" i="6" l="1"/>
  <c r="D59" i="7"/>
  <c r="D61" i="6" l="1"/>
  <c r="D60" i="7"/>
  <c r="D62" i="6" l="1"/>
  <c r="D61" i="7"/>
  <c r="D63" i="6" l="1"/>
  <c r="D62" i="7"/>
  <c r="D64" i="6" l="1"/>
  <c r="D63" i="7"/>
  <c r="D65" i="6" l="1"/>
  <c r="D64" i="7"/>
  <c r="D66" i="6" l="1"/>
  <c r="D65" i="7"/>
  <c r="D67" i="6" l="1"/>
  <c r="D66" i="7"/>
  <c r="D68" i="6" l="1"/>
  <c r="D67" i="7"/>
  <c r="D69" i="6" l="1"/>
  <c r="D68" i="7"/>
  <c r="D70" i="6" l="1"/>
  <c r="D69" i="7"/>
  <c r="D71" i="6" l="1"/>
  <c r="D70" i="7"/>
  <c r="D72" i="6" l="1"/>
  <c r="D71" i="7"/>
  <c r="D73" i="6" l="1"/>
  <c r="D72" i="7"/>
  <c r="D74" i="6" l="1"/>
  <c r="D73" i="7"/>
  <c r="D75" i="6" l="1"/>
  <c r="D74" i="7"/>
  <c r="D76" i="6" l="1"/>
  <c r="D75" i="7"/>
  <c r="D77" i="6" l="1"/>
  <c r="D76" i="7"/>
  <c r="D78" i="6" l="1"/>
  <c r="D77" i="7"/>
  <c r="D79" i="6" l="1"/>
  <c r="D78" i="7"/>
  <c r="D80" i="6" l="1"/>
  <c r="D79" i="7"/>
  <c r="D81" i="6" l="1"/>
  <c r="D80" i="7"/>
  <c r="D82" i="6" l="1"/>
  <c r="D81" i="7"/>
  <c r="D83" i="6" l="1"/>
  <c r="D82" i="7"/>
  <c r="D84" i="6" l="1"/>
  <c r="D83" i="7"/>
  <c r="D85" i="6" l="1"/>
  <c r="D84" i="7"/>
  <c r="D86" i="6" l="1"/>
  <c r="D85" i="7"/>
  <c r="D87" i="6" l="1"/>
  <c r="D86" i="7"/>
  <c r="D88" i="6" l="1"/>
  <c r="D87" i="7"/>
  <c r="D89" i="6" l="1"/>
  <c r="D88" i="7"/>
  <c r="D90" i="6" l="1"/>
  <c r="D89" i="7"/>
  <c r="D91" i="6" l="1"/>
  <c r="D90" i="7"/>
  <c r="D92" i="6" l="1"/>
  <c r="D91" i="7"/>
  <c r="D93" i="6" l="1"/>
  <c r="D92" i="7"/>
  <c r="D94" i="6" l="1"/>
  <c r="D93" i="7"/>
  <c r="D95" i="6" l="1"/>
  <c r="D94" i="7"/>
  <c r="D96" i="6" l="1"/>
  <c r="D95" i="7"/>
  <c r="D97" i="6" l="1"/>
  <c r="D96" i="7"/>
  <c r="D98" i="6" l="1"/>
  <c r="D97" i="7"/>
  <c r="D99" i="6" l="1"/>
  <c r="D98" i="7"/>
  <c r="D100" i="6" l="1"/>
  <c r="D99" i="7"/>
  <c r="D101" i="6" l="1"/>
  <c r="D100" i="7"/>
  <c r="D102" i="6" l="1"/>
  <c r="D101" i="7"/>
  <c r="D103" i="6" l="1"/>
  <c r="D102" i="7"/>
  <c r="D104" i="6" l="1"/>
  <c r="D103" i="7"/>
  <c r="D105" i="6" l="1"/>
  <c r="D104" i="7"/>
  <c r="D106" i="6" l="1"/>
  <c r="D105" i="7"/>
  <c r="D107" i="6" l="1"/>
  <c r="D106" i="7"/>
  <c r="D108" i="6" l="1"/>
  <c r="D107" i="7"/>
  <c r="D109" i="6" l="1"/>
  <c r="D108" i="7"/>
  <c r="D110" i="6" l="1"/>
  <c r="D109" i="7"/>
  <c r="D111" i="6" l="1"/>
  <c r="D110" i="7"/>
  <c r="D112" i="6" l="1"/>
  <c r="D111" i="7"/>
  <c r="D113" i="6" l="1"/>
  <c r="D112" i="7"/>
  <c r="D114" i="6" l="1"/>
  <c r="D113" i="7"/>
  <c r="D115" i="6" l="1"/>
  <c r="D114" i="7"/>
  <c r="D116" i="6" l="1"/>
  <c r="D115" i="7"/>
  <c r="D117" i="6" l="1"/>
  <c r="D116" i="7"/>
  <c r="D118" i="6" l="1"/>
  <c r="D117" i="7"/>
  <c r="D119" i="6" l="1"/>
  <c r="D118" i="7"/>
  <c r="D120" i="6" l="1"/>
  <c r="D119" i="7"/>
  <c r="D121" i="6" l="1"/>
  <c r="D120" i="7"/>
  <c r="D122" i="6" l="1"/>
  <c r="D121" i="7"/>
  <c r="D123" i="6" l="1"/>
  <c r="D122" i="7"/>
  <c r="D124" i="6" l="1"/>
  <c r="D123" i="7"/>
  <c r="D125" i="6" l="1"/>
  <c r="D125" i="7" s="1"/>
  <c r="D124" i="7"/>
  <c r="G47" i="8" l="1"/>
  <c r="G52" i="8" s="1"/>
  <c r="H47" i="8"/>
  <c r="H52" i="8" s="1"/>
  <c r="I47" i="8"/>
  <c r="I52" i="8" s="1"/>
  <c r="J47" i="8"/>
  <c r="J52" i="8" s="1"/>
  <c r="K47" i="8"/>
  <c r="K52" i="8" s="1"/>
  <c r="K54" i="8" s="1"/>
  <c r="L47" i="8"/>
  <c r="L52" i="8" s="1"/>
  <c r="M47" i="8"/>
  <c r="M52" i="8" s="1"/>
  <c r="N47" i="8"/>
  <c r="N52" i="8" s="1"/>
  <c r="O47" i="8"/>
  <c r="O52" i="8" s="1"/>
  <c r="O54" i="8" s="1"/>
  <c r="P47" i="8"/>
  <c r="P52" i="8" s="1"/>
  <c r="N54" i="8" l="1"/>
  <c r="J54" i="8"/>
  <c r="O56" i="8"/>
  <c r="O68" i="8"/>
  <c r="P54" i="8"/>
  <c r="L54" i="8"/>
  <c r="H54" i="8"/>
  <c r="K56" i="8"/>
  <c r="K68" i="8"/>
  <c r="M54" i="8"/>
  <c r="I54" i="8"/>
  <c r="G54" i="8"/>
  <c r="H56" i="8" l="1"/>
  <c r="H68" i="8"/>
  <c r="P56" i="8"/>
  <c r="P68" i="8"/>
  <c r="O66" i="8"/>
  <c r="O57" i="8"/>
  <c r="N56" i="8"/>
  <c r="N68" i="8"/>
  <c r="F54" i="8"/>
  <c r="F68" i="8" s="1"/>
  <c r="G56" i="8"/>
  <c r="G68" i="8"/>
  <c r="I56" i="8"/>
  <c r="I68" i="8"/>
  <c r="J56" i="8"/>
  <c r="J68" i="8"/>
  <c r="M56" i="8"/>
  <c r="M68" i="8"/>
  <c r="K57" i="8"/>
  <c r="K66" i="8"/>
  <c r="L56" i="8"/>
  <c r="L68" i="8"/>
  <c r="J66" i="8" l="1"/>
  <c r="J57" i="8"/>
  <c r="N66" i="8"/>
  <c r="N57" i="8"/>
  <c r="I57" i="8"/>
  <c r="I66" i="8"/>
  <c r="G66" i="8"/>
  <c r="F56" i="8"/>
  <c r="G57" i="8"/>
  <c r="P66" i="8"/>
  <c r="P57" i="8"/>
  <c r="L66" i="8"/>
  <c r="L57" i="8"/>
  <c r="M57" i="8"/>
  <c r="M66" i="8"/>
  <c r="H66" i="8"/>
  <c r="H57" i="8"/>
  <c r="F66" i="8" l="1"/>
  <c r="N67" i="8" s="1"/>
  <c r="F57" i="8"/>
  <c r="F67" i="8" l="1"/>
  <c r="K67" i="8"/>
  <c r="O67" i="8"/>
  <c r="P67" i="8"/>
  <c r="G67" i="8"/>
  <c r="L67" i="8"/>
  <c r="H67" i="8"/>
  <c r="M67" i="8"/>
  <c r="J67" i="8"/>
  <c r="I67" i="8"/>
</calcChain>
</file>

<file path=xl/comments1.xml><?xml version="1.0" encoding="utf-8"?>
<comments xmlns="http://schemas.openxmlformats.org/spreadsheetml/2006/main">
  <authors>
    <author>Navigant Employee</author>
  </authors>
  <commentList>
    <comment ref="C1" authorId="0" shapeId="0">
      <text>
        <r>
          <rPr>
            <sz val="12"/>
            <color indexed="9"/>
            <rFont val="Palatino"/>
            <family val="1"/>
          </rPr>
          <t xml:space="preserve">Remember to select Add/Delete Factor. Two or more factors cannot have the same name!
</t>
        </r>
      </text>
    </comment>
  </commentList>
</comments>
</file>

<file path=xl/comments2.xml><?xml version="1.0" encoding="utf-8"?>
<comments xmlns="http://schemas.openxmlformats.org/spreadsheetml/2006/main">
  <authors>
    <author>Navigant Employee</author>
  </authors>
  <commentList>
    <comment ref="C1" authorId="0" shapeId="0">
      <text>
        <r>
          <rPr>
            <sz val="12"/>
            <color indexed="9"/>
            <rFont val="Palatino"/>
            <family val="1"/>
          </rPr>
          <t xml:space="preserve">Remember to select Add/Delete Factor. Two or more factors cannot have the same name!
</t>
        </r>
      </text>
    </comment>
  </commentList>
</comments>
</file>

<file path=xl/sharedStrings.xml><?xml version="1.0" encoding="utf-8"?>
<sst xmlns="http://schemas.openxmlformats.org/spreadsheetml/2006/main" count="715" uniqueCount="534">
  <si>
    <t>Account Description</t>
  </si>
  <si>
    <t>Total</t>
  </si>
  <si>
    <t>RATE BASE</t>
  </si>
  <si>
    <t>Plant-in-Service</t>
  </si>
  <si>
    <t>Intangible Plant</t>
  </si>
  <si>
    <t>Production Plant</t>
  </si>
  <si>
    <t>Transmission Plant</t>
  </si>
  <si>
    <t>General Plant</t>
  </si>
  <si>
    <t>Sub-total</t>
  </si>
  <si>
    <t>Transmission Plant - Integrated Generation</t>
  </si>
  <si>
    <t>Bulk Transmission Plant</t>
  </si>
  <si>
    <t>Transmission Plant - Sch 62 Lease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</si>
  <si>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</si>
  <si>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</si>
  <si>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</si>
  <si>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</si>
  <si>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</si>
  <si>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</si>
  <si>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</si>
  <si>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</si>
  <si>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</si>
  <si>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</si>
  <si>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</si>
  <si>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</si>
  <si>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</si>
  <si>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</si>
  <si>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</si>
  <si>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</si>
  <si>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</si>
  <si>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</si>
  <si>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</si>
  <si>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</si>
  <si>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</si>
  <si>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</si>
  <si>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</si>
  <si>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</si>
  <si>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</si>
  <si>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</si>
  <si>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</si>
  <si>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</si>
  <si>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</si>
  <si>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</si>
  <si>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</si>
  <si>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</si>
  <si>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</si>
  <si>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</si>
  <si>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</si>
  <si>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</si>
  <si>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</si>
  <si>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</si>
  <si>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</si>
  <si>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Production</t>
  </si>
  <si>
    <t>Accum Amortization - Transmission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</si>
  <si>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</si>
  <si>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</si>
  <si>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</si>
  <si>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</si>
  <si>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</si>
  <si>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</si>
  <si>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</si>
  <si>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</si>
  <si>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</si>
  <si>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108.04_L</t>
  </si>
  <si>
    <t>Accum Depreciation Transmission Sch 62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</si>
  <si>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</si>
  <si>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</si>
  <si>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</si>
  <si>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</si>
  <si>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</si>
  <si>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</si>
  <si>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</si>
  <si>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</si>
  <si>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</si>
  <si>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</si>
  <si>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</si>
  <si>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</si>
  <si>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</si>
  <si>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</si>
  <si>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</si>
  <si>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</si>
  <si>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</si>
  <si>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</si>
  <si>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</si>
  <si>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</si>
  <si>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</si>
  <si>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</si>
  <si>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</si>
  <si>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</si>
  <si>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</si>
  <si>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</si>
  <si>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</si>
  <si>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</si>
  <si>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</si>
  <si>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</si>
  <si>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</si>
  <si>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</si>
  <si>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</si>
  <si>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</si>
  <si>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</si>
  <si>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</si>
  <si>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</si>
  <si>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</si>
  <si>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</si>
  <si>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</si>
  <si>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</si>
  <si>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</si>
  <si>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</si>
  <si>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 xml:space="preserve">Accum Deferred Income Tax - Prod </t>
  </si>
  <si>
    <t>Accum Deferred Income Tax - Trans</t>
  </si>
  <si>
    <t>Accum Deferred Income Tax - General</t>
  </si>
  <si>
    <t>Customer Deposits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</si>
  <si>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</si>
  <si>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</si>
  <si>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</si>
  <si>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</si>
  <si>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</si>
  <si>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</si>
  <si>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</si>
  <si>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</si>
  <si>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</si>
  <si>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</si>
  <si>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</si>
  <si>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</si>
  <si>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</si>
  <si>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</si>
  <si>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</si>
  <si>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</si>
  <si>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</si>
  <si>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</si>
  <si>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</si>
  <si>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</si>
  <si>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</si>
  <si>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</si>
  <si>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</si>
  <si>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</si>
  <si>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</si>
  <si>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</si>
  <si>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Wheeling by Others - Wheeling</t>
  </si>
  <si>
    <t>Production - O&amp;M - Other</t>
  </si>
  <si>
    <t>Transmission  - O&amp;M</t>
  </si>
  <si>
    <t>Transmission O&amp;M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</si>
  <si>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</si>
  <si>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</si>
  <si>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</si>
  <si>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</si>
  <si>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</si>
  <si>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</si>
  <si>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</si>
  <si>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</si>
  <si>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</si>
  <si>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</si>
  <si>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</si>
  <si>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</si>
  <si>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</si>
  <si>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</si>
  <si>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</si>
  <si>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</si>
  <si>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</si>
  <si>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</si>
  <si>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</si>
  <si>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</si>
  <si>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</si>
  <si>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</si>
  <si>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</si>
  <si>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</si>
  <si>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</si>
  <si>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</si>
  <si>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</si>
  <si>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</si>
  <si>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</si>
  <si>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</si>
  <si>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</si>
  <si>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</si>
  <si>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</si>
  <si>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</si>
  <si>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</si>
  <si>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</si>
  <si>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</si>
  <si>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TOTAL OPERATING EXPENSES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</si>
  <si>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</si>
  <si>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</si>
  <si>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</si>
  <si>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</si>
  <si>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</si>
  <si>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General Expense - Maintenance &amp; Other</t>
  </si>
  <si>
    <t>A&amp;G Exp - Maint of Gen Plant</t>
  </si>
  <si>
    <t>TOTAL MAINTENANCE EXPENSES</t>
  </si>
  <si>
    <t>TOTAL O &amp; M EXPENSES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</si>
  <si>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</si>
  <si>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</si>
  <si>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</si>
  <si>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</si>
  <si>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</si>
  <si>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</si>
  <si>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</si>
  <si>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</si>
  <si>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</si>
  <si>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</si>
  <si>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</si>
  <si>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</si>
  <si>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</si>
  <si>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</si>
  <si>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</si>
  <si>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</si>
  <si>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</si>
  <si>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</si>
  <si>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</si>
  <si>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</si>
  <si>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</si>
  <si>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</si>
  <si>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</si>
  <si>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</si>
  <si>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Depreciation Expense</t>
  </si>
  <si>
    <t>Depr Exp - Production Steam Baseload</t>
  </si>
  <si>
    <t>Depr Exp - Production Hydro</t>
  </si>
  <si>
    <t>Depr Exp - Production Other</t>
  </si>
  <si>
    <t>Depr Exp - Transmission</t>
  </si>
  <si>
    <t>Depr Exp - Distribution</t>
  </si>
  <si>
    <t>Depr Exp - General</t>
  </si>
  <si>
    <t>Depr Exp - FAS 143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</si>
  <si>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</si>
  <si>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</si>
  <si>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</si>
  <si>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</si>
  <si>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</si>
  <si>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</si>
  <si>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</si>
  <si>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</si>
  <si>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</si>
  <si>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</si>
  <si>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</si>
  <si>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</si>
  <si>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</si>
  <si>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</si>
  <si>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</si>
  <si>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FAS 133 Gain / Loss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</si>
  <si>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</si>
  <si>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</si>
  <si>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</si>
  <si>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</si>
  <si>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</si>
  <si>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</si>
  <si>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MT Corp License</t>
  </si>
  <si>
    <t>Other Taxes - MT Elec Energy Lic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</si>
  <si>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</si>
  <si>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</si>
  <si>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</si>
  <si>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</si>
  <si>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</si>
  <si>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</si>
  <si>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</si>
  <si>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TOTAL EXPENSES</t>
  </si>
  <si>
    <t>Sales of Electricity - Firm Revenue</t>
  </si>
  <si>
    <t>Sales of Electricity - Transportation Revenue - Retail</t>
  </si>
  <si>
    <t>Sales of Electricity - Small Firm Resale</t>
  </si>
  <si>
    <t>SALES REVENUE</t>
  </si>
  <si>
    <t>NON FIRM REVENUE</t>
  </si>
  <si>
    <t>Sales of Electricity - Non Firm Revenue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</si>
  <si>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</si>
  <si>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</si>
  <si>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</si>
  <si>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</si>
  <si>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</si>
  <si>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</si>
  <si>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</si>
  <si>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</si>
  <si>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</si>
  <si>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</si>
  <si>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</si>
  <si>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</si>
  <si>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</si>
  <si>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Distribution Pole Contacts</t>
  </si>
  <si>
    <t>Rental Revenue - Personal Cell Site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</si>
  <si>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</si>
  <si>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</si>
  <si>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</si>
  <si>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</si>
  <si>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</si>
  <si>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</si>
  <si>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</si>
  <si>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</si>
  <si>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</si>
  <si>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</si>
  <si>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</si>
  <si>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</si>
  <si>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</si>
  <si>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</si>
  <si>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</si>
  <si>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</si>
  <si>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</si>
  <si>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TOTAL OTHER OPERATING INCOME</t>
  </si>
  <si>
    <t>TOTAL REVENUE</t>
  </si>
  <si>
    <t>Allocation Factor</t>
  </si>
  <si>
    <t>Residential Sch 7</t>
  </si>
  <si>
    <t>Sec Volt
Sch 24
(kW&lt; 50)</t>
  </si>
  <si>
    <t>Sec Volt
Sch 25
(kW &gt; 50 &amp; &lt; 350)</t>
  </si>
  <si>
    <t>Sec Volt
Sch 26
(kW &gt; 350)</t>
  </si>
  <si>
    <t>Pri Volt
Sch 31/ 35 / 43</t>
  </si>
  <si>
    <t>Campus
Sch 40</t>
  </si>
  <si>
    <t xml:space="preserve"> High Volt
Sch 46 / 49</t>
  </si>
  <si>
    <t>Street
&amp; Area Lighting</t>
  </si>
  <si>
    <t>Firm
Resale</t>
  </si>
  <si>
    <t>Choice /
Retail Wheeling
Sch 448/449</t>
  </si>
  <si>
    <t>External Allocators</t>
  </si>
  <si>
    <t xml:space="preserve">Memo:  Combined </t>
  </si>
  <si>
    <t>Description</t>
  </si>
  <si>
    <t>Res Svc</t>
  </si>
  <si>
    <t>Sec Svc 24</t>
  </si>
  <si>
    <t>Sec Svc 25 / 29 / 7A</t>
  </si>
  <si>
    <t>Sec Svc 26 /26P</t>
  </si>
  <si>
    <t>Pri Volt 31/35/43</t>
  </si>
  <si>
    <t>Campus 40</t>
  </si>
  <si>
    <t>High Volt 46/49</t>
  </si>
  <si>
    <t>Choice/Retail Wheeling 448/449</t>
  </si>
  <si>
    <t>Lighting 50-59</t>
  </si>
  <si>
    <t>Firm Resale Small</t>
  </si>
  <si>
    <t>~</t>
  </si>
  <si>
    <t>Pri Svc 31</t>
  </si>
  <si>
    <t>Pri Svc 35</t>
  </si>
  <si>
    <t>Pri Svc 43</t>
  </si>
  <si>
    <t>Choice/Retail Wheeling PV</t>
  </si>
  <si>
    <t>Choice/Retail Wheeling HV</t>
  </si>
  <si>
    <t>CUSTOMER EXTERNAL ALLOCATORS</t>
  </si>
  <si>
    <t>CUST_1</t>
  </si>
  <si>
    <t>CUST_2</t>
  </si>
  <si>
    <t>CUST_3</t>
  </si>
  <si>
    <t>CUST_4</t>
  </si>
  <si>
    <t>DIR_40</t>
  </si>
  <si>
    <t>DIR_449</t>
  </si>
  <si>
    <t>DIR_449_OATT</t>
  </si>
  <si>
    <t>DIR_RESALE_SMALL</t>
  </si>
  <si>
    <t>DIR235.00</t>
  </si>
  <si>
    <t>DIR252.00</t>
  </si>
  <si>
    <t>DIR368.03C</t>
  </si>
  <si>
    <t>DIR373.00</t>
  </si>
  <si>
    <t>DIR450.01</t>
  </si>
  <si>
    <t>DIR450.02</t>
  </si>
  <si>
    <t>DIR451.02</t>
  </si>
  <si>
    <t>DIR451.05</t>
  </si>
  <si>
    <t>DIR451.06</t>
  </si>
  <si>
    <t>DIR904.00</t>
  </si>
  <si>
    <t>METER</t>
  </si>
  <si>
    <t>OH_SVC</t>
  </si>
  <si>
    <t>OH_TFMRC</t>
  </si>
  <si>
    <t>PROFORMA</t>
  </si>
  <si>
    <t>PROFORMA_RETAIL</t>
  </si>
  <si>
    <t>RESID</t>
  </si>
  <si>
    <t>UG_TFMRC</t>
  </si>
  <si>
    <t>DEM_1</t>
  </si>
  <si>
    <t>DEM_1A</t>
  </si>
  <si>
    <t>DEM_1B</t>
  </si>
  <si>
    <t>DEM_2A</t>
  </si>
  <si>
    <t>DEM_2B</t>
  </si>
  <si>
    <t>DIR108.360</t>
  </si>
  <si>
    <t>DIR108.361</t>
  </si>
  <si>
    <t>DIR108.362</t>
  </si>
  <si>
    <t>DIR108.364</t>
  </si>
  <si>
    <t>DIR108.366</t>
  </si>
  <si>
    <t>DIR360.01</t>
  </si>
  <si>
    <t>DIR361.01</t>
  </si>
  <si>
    <t>DIR362.01</t>
  </si>
  <si>
    <t>DIR364.01</t>
  </si>
  <si>
    <t>DIR366.01</t>
  </si>
  <si>
    <t>DIR368.03</t>
  </si>
  <si>
    <t>NCP_360</t>
  </si>
  <si>
    <t>NCP_361</t>
  </si>
  <si>
    <t>NCP_362</t>
  </si>
  <si>
    <t>OH_NCP</t>
  </si>
  <si>
    <t>OH_TFMR</t>
  </si>
  <si>
    <t>UG_NCP</t>
  </si>
  <si>
    <t>UG_TFMR</t>
  </si>
  <si>
    <t>DIR454.05</t>
  </si>
  <si>
    <t>BPAX</t>
  </si>
  <si>
    <t>ENERGY_1</t>
  </si>
  <si>
    <t>ENERGY_2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</si>
  <si>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</si>
  <si>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</si>
  <si>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</si>
  <si>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</si>
  <si>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</si>
  <si>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</si>
  <si>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</si>
  <si>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</si>
  <si>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</si>
  <si>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</si>
  <si>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</si>
  <si>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</si>
  <si>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</si>
  <si>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</si>
  <si>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</si>
  <si>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</si>
  <si>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</si>
  <si>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</si>
  <si>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</si>
  <si>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</si>
  <si>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</si>
  <si>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</si>
  <si>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</si>
  <si>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</si>
  <si>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</si>
  <si>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</si>
  <si>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</si>
  <si>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</si>
  <si>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</si>
  <si>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</si>
  <si>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</si>
  <si>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</si>
  <si>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</si>
  <si>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</si>
  <si>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</si>
  <si>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</si>
  <si>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</si>
  <si>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</si>
  <si>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</si>
  <si>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</si>
  <si>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</si>
  <si>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</si>
  <si>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</si>
  <si>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</si>
  <si>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</si>
  <si>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</si>
  <si>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</si>
  <si>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</si>
  <si>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</si>
  <si>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</si>
  <si>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</si>
  <si>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</si>
  <si>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</si>
  <si>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</si>
  <si>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</si>
  <si>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</si>
  <si>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</si>
  <si>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</si>
  <si>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</si>
  <si>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TAI</t>
  </si>
  <si>
    <t>Number</t>
  </si>
  <si>
    <t>TAI Number</t>
  </si>
  <si>
    <t>PSE Name</t>
  </si>
  <si>
    <t>Demand</t>
  </si>
  <si>
    <t>Energy</t>
  </si>
  <si>
    <t>Ave. No Cust</t>
  </si>
  <si>
    <t>Ave No. Cust Incl RES &amp; SEC Only, No Sch 40</t>
  </si>
  <si>
    <t>Wtd. Ave. No. Cust. A/C 903 Customer Records Direct Assignment (Needs Proforma Adjustment)</t>
  </si>
  <si>
    <t>Meter Counts A/C 902</t>
  </si>
  <si>
    <t>Direct Assignment Schedule 40</t>
  </si>
  <si>
    <t>Schedule 449 / 459 Retail Revenue</t>
  </si>
  <si>
    <t>Transportation OATT Revenue</t>
  </si>
  <si>
    <t>Small Firm Resale Allocation Only</t>
  </si>
  <si>
    <t>Line Transformers - Customer Related</t>
  </si>
  <si>
    <t>Str. &amp; Signal Systems</t>
  </si>
  <si>
    <t>Late Payment Interest Rev</t>
  </si>
  <si>
    <t>Direct Assign Disconnect Call - A/C 450.02</t>
  </si>
  <si>
    <t>Connect/Reconnect Revenue</t>
  </si>
  <si>
    <t>Billing Initiation Charge</t>
  </si>
  <si>
    <t>NSF Check Charge Revenue</t>
  </si>
  <si>
    <t>Direct Assign 904 Uncollectibles</t>
  </si>
  <si>
    <t>Meter Investment</t>
  </si>
  <si>
    <t>Dist OH Services (Sec Voltage Only)</t>
  </si>
  <si>
    <t>Allocate Overhead Transformers</t>
  </si>
  <si>
    <t>Proforma Revenue</t>
  </si>
  <si>
    <t>Proforma Retail Revenue - No Transportation</t>
  </si>
  <si>
    <t>Residential Allocation Only</t>
  </si>
  <si>
    <t>Allocate Underground Transformers</t>
  </si>
  <si>
    <t>Top 75 CP Hours (not used)</t>
  </si>
  <si>
    <t>Top 75 CP Hours Excl. Interruptible (not used)</t>
  </si>
  <si>
    <t>Top 75 CP No Interruptibles or Transportation (not used)</t>
  </si>
  <si>
    <t>4 CP Winter Peak - No Interruptibles</t>
  </si>
  <si>
    <t>4 CP Winter Peak - No Interruptibles or Transportation</t>
  </si>
  <si>
    <t>Direct Assign Substation Ease - Accum Depr</t>
  </si>
  <si>
    <t>Direct Assign Substation Structures - Accum Depr</t>
  </si>
  <si>
    <t>Direct Assign Substation Equipment - Accum Depr</t>
  </si>
  <si>
    <t>Direct Assign OH Dist Lines - Accum Depr</t>
  </si>
  <si>
    <t>Direct Assign UG Dist Lines</t>
  </si>
  <si>
    <t>Direct Assign Substation Structures</t>
  </si>
  <si>
    <t>Direct Assign Substation Land</t>
  </si>
  <si>
    <t>Direct Assign Substation Equipment</t>
  </si>
  <si>
    <t>Direct Assign OH Dist Lines</t>
  </si>
  <si>
    <t>Line Transformers</t>
  </si>
  <si>
    <t>Allocate Substation Land - 12 NCP</t>
  </si>
  <si>
    <t>Allocate Substation Structures - 12 NCP</t>
  </si>
  <si>
    <t>Allocate Substation Equipment - 12 NCP</t>
  </si>
  <si>
    <t>Allocate Overhead Lines - 12 NCP</t>
  </si>
  <si>
    <t>Allocate Underground Lines - 12 CP</t>
  </si>
  <si>
    <t>Equip. (Transformer &amp; Substation) Rentals</t>
  </si>
  <si>
    <t>BPA Residential Exchange kWh</t>
  </si>
  <si>
    <t>Annual kWhs</t>
  </si>
  <si>
    <t>Energy - No Retail Wheeling</t>
  </si>
  <si>
    <t>dir</t>
  </si>
  <si>
    <t>Check</t>
  </si>
  <si>
    <t>Bulk Transmission Plt</t>
  </si>
  <si>
    <t>check</t>
  </si>
  <si>
    <t>CURRENT REVENUE</t>
  </si>
  <si>
    <t>Firm Sales Revenue</t>
  </si>
  <si>
    <t>Non-Firm Revenue</t>
  </si>
  <si>
    <t>Other Revenue</t>
  </si>
  <si>
    <t xml:space="preserve">     Total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</si>
  <si>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</si>
  <si>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</si>
  <si>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</si>
  <si>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</si>
  <si>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</si>
  <si>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</si>
  <si>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</si>
  <si>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</si>
  <si>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</si>
  <si>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Total Plant In Service</t>
  </si>
  <si>
    <t>Accumulated Depreciation</t>
  </si>
  <si>
    <t>Net Plant</t>
  </si>
  <si>
    <t>Other Additions &amp; Deductions</t>
  </si>
  <si>
    <t>Rate of Return @ Current Rates</t>
  </si>
  <si>
    <t>Indexed Rate of Return</t>
  </si>
  <si>
    <t>Required Operating Income</t>
  </si>
  <si>
    <t>Required Return</t>
  </si>
  <si>
    <t>Revenue Requirement</t>
  </si>
  <si>
    <t>Revenues Other Than Rate Sch. Rev.</t>
  </si>
  <si>
    <t>Rate Schedule Revenue Requirement</t>
  </si>
  <si>
    <t>Calculation of Rate Schedule Revenue Requirement at Equal Rates of Return</t>
  </si>
  <si>
    <t>Operating Income Deficiency / (Surplus)</t>
  </si>
  <si>
    <t>Revenue Deficiency / (Surplus)</t>
  </si>
  <si>
    <t>Deficiency / (Surplus) as % of Firm Sales</t>
  </si>
  <si>
    <t>Rate Schedule Revenue as Proposed</t>
  </si>
  <si>
    <t>Proposed Revenue Increase</t>
  </si>
  <si>
    <t>Current Revenue to Cost Ratio</t>
  </si>
  <si>
    <t>Parity Ratio</t>
  </si>
  <si>
    <t>Proposed Revenue to Cost Ratio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</si>
  <si>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</si>
  <si>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</si>
  <si>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</si>
  <si>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</si>
  <si>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ROR @ PSE Proposed Increase:</t>
  </si>
  <si>
    <t xml:space="preserve">     PSE Proposed Increase</t>
  </si>
  <si>
    <t>Total Revenue @ PSE Proposed</t>
  </si>
  <si>
    <t>Taxable Income</t>
  </si>
  <si>
    <t xml:space="preserve">     Federal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</si>
</sst>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0%"/>
    <numFmt numFmtId="167" formatCode="_(* #,##0.000000_);_(* \(#,##0.000000\);_(* &quot;-&quot;??_);_(@_)"/>
    <numFmt numFmtId="168" formatCode="_(* #,##0.00000_);_(* \(#,##0.00000\);_(* &quot;-&quot;??_);_(@_)"/>
    <numFmt numFmtId="169" formatCode="0.00000%"/>
    <numFmt numFmtId="170" formatCode="_(&quot;$&quot;* #,##0_);_(&quot;$&quot;* \(#,##0\);_(&quot;$&quot;* &quot;-&quot;??_);_(@_)"/>
    <numFmt numFmtId="171" formatCode="&quot;$&quot;#,##0.000_);\(&quot;$&quot;#,##0.000\)"/>
    <numFmt numFmtId="172" formatCode="_(&quot;$&quot;* #,##0.00000000_);_(&quot;$&quot;* \(#,##0.000000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indexed="5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9"/>
      <name val="Palatino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1" applyNumberFormat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0" fontId="3" fillId="0" borderId="0" xfId="0" applyNumberFormat="1" applyFont="1" applyFill="1" applyAlignment="1">
      <alignment wrapText="1"/>
    </xf>
    <xf numFmtId="0" fontId="0" fillId="0" borderId="0" xfId="0" applyNumberFormat="1" applyFill="1" applyAlignment="1"/>
    <xf numFmtId="0" fontId="5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41" fontId="0" fillId="0" borderId="0" xfId="0" applyNumberFormat="1" applyFill="1" applyAlignment="1">
      <alignment horizontal="left" wrapText="1"/>
    </xf>
    <xf numFmtId="41" fontId="0" fillId="0" borderId="0" xfId="0" applyNumberFormat="1" applyFill="1" applyBorder="1" applyAlignment="1"/>
    <xf numFmtId="164" fontId="8" fillId="0" borderId="3" xfId="1" applyNumberFormat="1" applyFont="1" applyFill="1" applyBorder="1" applyAlignment="1">
      <alignment horizontal="left"/>
    </xf>
    <xf numFmtId="164" fontId="7" fillId="0" borderId="4" xfId="1" applyNumberFormat="1" applyFont="1" applyFill="1" applyBorder="1" applyAlignment="1">
      <alignment horizontal="left"/>
    </xf>
    <xf numFmtId="164" fontId="8" fillId="0" borderId="3" xfId="1" quotePrefix="1" applyNumberFormat="1" applyFont="1" applyFill="1" applyBorder="1" applyAlignment="1">
      <alignment horizontal="left"/>
    </xf>
    <xf numFmtId="0" fontId="0" fillId="0" borderId="0" xfId="0" applyNumberFormat="1" applyFill="1" applyBorder="1" applyAlignment="1"/>
    <xf numFmtId="0" fontId="7" fillId="0" borderId="0" xfId="3" applyFont="1" applyFill="1" applyBorder="1"/>
    <xf numFmtId="165" fontId="7" fillId="0" borderId="0" xfId="2" applyNumberFormat="1" applyFont="1" applyFill="1" applyBorder="1"/>
    <xf numFmtId="0" fontId="8" fillId="0" borderId="0" xfId="0" applyFont="1" applyFill="1" applyAlignment="1">
      <alignment horizontal="left" wrapText="1"/>
    </xf>
    <xf numFmtId="166" fontId="7" fillId="0" borderId="4" xfId="2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0" xfId="0" applyFont="1"/>
    <xf numFmtId="9" fontId="0" fillId="0" borderId="0" xfId="2" applyFont="1"/>
    <xf numFmtId="43" fontId="0" fillId="0" borderId="0" xfId="1" applyNumberFormat="1" applyFont="1"/>
    <xf numFmtId="167" fontId="0" fillId="0" borderId="0" xfId="1" applyNumberFormat="1" applyFont="1"/>
    <xf numFmtId="1" fontId="0" fillId="0" borderId="0" xfId="0" applyNumberFormat="1"/>
    <xf numFmtId="1" fontId="2" fillId="0" borderId="0" xfId="0" applyNumberFormat="1" applyFont="1"/>
    <xf numFmtId="1" fontId="0" fillId="0" borderId="0" xfId="2" applyNumberFormat="1" applyFont="1"/>
    <xf numFmtId="164" fontId="0" fillId="0" borderId="0" xfId="0" applyNumberFormat="1" applyFill="1" applyAlignment="1"/>
    <xf numFmtId="166" fontId="0" fillId="0" borderId="0" xfId="2" applyNumberFormat="1" applyFont="1" applyFill="1" applyAlignment="1"/>
    <xf numFmtId="164" fontId="0" fillId="0" borderId="0" xfId="0" applyNumberFormat="1"/>
    <xf numFmtId="43" fontId="0" fillId="0" borderId="0" xfId="0" applyNumberFormat="1"/>
    <xf numFmtId="168" fontId="0" fillId="0" borderId="0" xfId="1" applyNumberFormat="1" applyFont="1"/>
    <xf numFmtId="169" fontId="0" fillId="0" borderId="0" xfId="2" applyNumberFormat="1" applyFont="1"/>
    <xf numFmtId="164" fontId="6" fillId="0" borderId="0" xfId="0" applyNumberFormat="1" applyFont="1" applyFill="1" applyAlignment="1">
      <alignment horizontal="left"/>
    </xf>
    <xf numFmtId="164" fontId="0" fillId="0" borderId="0" xfId="0" applyNumberFormat="1" applyFill="1" applyAlignment="1">
      <alignment horizontal="left" wrapText="1"/>
    </xf>
    <xf numFmtId="8" fontId="0" fillId="0" borderId="0" xfId="0" applyNumberFormat="1"/>
    <xf numFmtId="0" fontId="0" fillId="0" borderId="2" xfId="0" applyBorder="1"/>
    <xf numFmtId="165" fontId="0" fillId="0" borderId="2" xfId="0" applyNumberFormat="1" applyBorder="1"/>
    <xf numFmtId="0" fontId="10" fillId="0" borderId="0" xfId="0" applyFont="1"/>
    <xf numFmtId="0" fontId="0" fillId="0" borderId="5" xfId="0" applyBorder="1"/>
    <xf numFmtId="165" fontId="0" fillId="0" borderId="5" xfId="0" applyNumberFormat="1" applyBorder="1"/>
    <xf numFmtId="10" fontId="0" fillId="0" borderId="0" xfId="0" applyNumberFormat="1"/>
    <xf numFmtId="9" fontId="0" fillId="0" borderId="0" xfId="0" applyNumberFormat="1"/>
    <xf numFmtId="0" fontId="3" fillId="3" borderId="0" xfId="0" applyNumberFormat="1" applyFont="1" applyFill="1" applyAlignment="1"/>
    <xf numFmtId="0" fontId="0" fillId="0" borderId="0" xfId="0" applyFill="1"/>
    <xf numFmtId="5" fontId="0" fillId="0" borderId="2" xfId="4" applyNumberFormat="1" applyFont="1" applyFill="1" applyBorder="1"/>
    <xf numFmtId="10" fontId="0" fillId="0" borderId="0" xfId="2" applyNumberFormat="1" applyFont="1" applyFill="1"/>
    <xf numFmtId="5" fontId="0" fillId="0" borderId="0" xfId="0" applyNumberFormat="1" applyFill="1"/>
    <xf numFmtId="0" fontId="0" fillId="3" borderId="0" xfId="0" applyNumberFormat="1" applyFill="1" applyAlignment="1"/>
    <xf numFmtId="0" fontId="7" fillId="3" borderId="0" xfId="0" applyNumberFormat="1" applyFont="1" applyFill="1" applyBorder="1" applyAlignment="1"/>
    <xf numFmtId="0" fontId="3" fillId="3" borderId="7" xfId="0" applyNumberFormat="1" applyFont="1" applyFill="1" applyBorder="1" applyAlignment="1"/>
    <xf numFmtId="0" fontId="3" fillId="3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5" xfId="0" applyNumberFormat="1" applyFont="1" applyFill="1" applyBorder="1" applyAlignment="1"/>
    <xf numFmtId="0" fontId="0" fillId="0" borderId="2" xfId="0" applyNumberFormat="1" applyFill="1" applyBorder="1" applyAlignment="1"/>
    <xf numFmtId="0" fontId="0" fillId="0" borderId="7" xfId="0" applyBorder="1"/>
    <xf numFmtId="0" fontId="3" fillId="0" borderId="0" xfId="0" applyNumberFormat="1" applyFont="1" applyFill="1" applyAlignment="1"/>
    <xf numFmtId="10" fontId="7" fillId="0" borderId="0" xfId="2" applyNumberFormat="1" applyFont="1" applyFill="1" applyBorder="1"/>
    <xf numFmtId="170" fontId="0" fillId="0" borderId="0" xfId="4" applyNumberFormat="1" applyFont="1" applyFill="1" applyAlignment="1"/>
    <xf numFmtId="170" fontId="3" fillId="0" borderId="7" xfId="4" applyNumberFormat="1" applyFont="1" applyFill="1" applyBorder="1" applyAlignment="1"/>
    <xf numFmtId="170" fontId="3" fillId="0" borderId="6" xfId="4" applyNumberFormat="1" applyFont="1" applyFill="1" applyBorder="1" applyAlignment="1"/>
    <xf numFmtId="43" fontId="3" fillId="0" borderId="6" xfId="1" applyFont="1" applyFill="1" applyBorder="1" applyAlignment="1"/>
    <xf numFmtId="43" fontId="3" fillId="0" borderId="7" xfId="1" applyFont="1" applyFill="1" applyBorder="1" applyAlignment="1"/>
    <xf numFmtId="167" fontId="0" fillId="0" borderId="2" xfId="1" applyNumberFormat="1" applyFont="1" applyFill="1" applyBorder="1" applyAlignment="1"/>
    <xf numFmtId="0" fontId="0" fillId="0" borderId="2" xfId="0" applyFill="1" applyBorder="1"/>
    <xf numFmtId="170" fontId="0" fillId="0" borderId="0" xfId="4" applyNumberFormat="1" applyFont="1" applyFill="1" applyBorder="1"/>
    <xf numFmtId="0" fontId="0" fillId="0" borderId="0" xfId="0" applyFill="1" applyBorder="1"/>
    <xf numFmtId="0" fontId="0" fillId="0" borderId="6" xfId="0" applyBorder="1"/>
    <xf numFmtId="5" fontId="0" fillId="0" borderId="0" xfId="4" applyNumberFormat="1" applyFont="1"/>
    <xf numFmtId="0" fontId="3" fillId="0" borderId="8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6" xfId="0" applyNumberFormat="1" applyFont="1" applyFill="1" applyBorder="1" applyAlignment="1"/>
    <xf numFmtId="0" fontId="0" fillId="0" borderId="9" xfId="0" applyBorder="1"/>
    <xf numFmtId="0" fontId="0" fillId="0" borderId="5" xfId="0" applyNumberFormat="1" applyFill="1" applyBorder="1" applyAlignment="1"/>
    <xf numFmtId="0" fontId="0" fillId="0" borderId="0" xfId="0" applyBorder="1"/>
    <xf numFmtId="167" fontId="0" fillId="0" borderId="0" xfId="1" applyNumberFormat="1" applyFont="1" applyFill="1" applyBorder="1" applyAlignment="1"/>
    <xf numFmtId="5" fontId="0" fillId="0" borderId="0" xfId="4" applyNumberFormat="1" applyFont="1" applyFill="1" applyBorder="1"/>
    <xf numFmtId="171" fontId="0" fillId="0" borderId="0" xfId="4" applyNumberFormat="1" applyFont="1" applyFill="1" applyBorder="1"/>
    <xf numFmtId="170" fontId="0" fillId="0" borderId="0" xfId="0" applyNumberFormat="1" applyFill="1" applyBorder="1" applyAlignment="1"/>
    <xf numFmtId="170" fontId="0" fillId="0" borderId="0" xfId="4" applyNumberFormat="1" applyFont="1" applyFill="1" applyBorder="1" applyAlignment="1"/>
    <xf numFmtId="165" fontId="0" fillId="0" borderId="0" xfId="0" applyNumberFormat="1" applyFill="1" applyAlignment="1"/>
    <xf numFmtId="165" fontId="0" fillId="0" borderId="0" xfId="0" applyNumberFormat="1" applyFill="1"/>
    <xf numFmtId="165" fontId="0" fillId="0" borderId="0" xfId="2" applyNumberFormat="1" applyFont="1" applyFill="1"/>
    <xf numFmtId="0" fontId="11" fillId="0" borderId="0" xfId="0" applyNumberFormat="1" applyFont="1" applyFill="1" applyBorder="1" applyAlignment="1"/>
    <xf numFmtId="0" fontId="11" fillId="0" borderId="2" xfId="0" applyFont="1" applyBorder="1"/>
    <xf numFmtId="170" fontId="11" fillId="0" borderId="2" xfId="0" applyNumberFormat="1" applyFont="1" applyBorder="1"/>
    <xf numFmtId="5" fontId="11" fillId="0" borderId="2" xfId="4" applyNumberFormat="1" applyFont="1" applyBorder="1"/>
    <xf numFmtId="170" fontId="11" fillId="0" borderId="0" xfId="0" applyNumberFormat="1" applyFont="1" applyFill="1" applyBorder="1" applyAlignment="1"/>
    <xf numFmtId="0" fontId="11" fillId="0" borderId="0" xfId="0" applyFont="1"/>
    <xf numFmtId="172" fontId="0" fillId="0" borderId="0" xfId="0" applyNumberFormat="1" applyFill="1" applyBorder="1" applyAlignment="1"/>
    <xf numFmtId="0" fontId="7" fillId="0" borderId="2" xfId="0" applyFont="1" applyFill="1" applyBorder="1" applyAlignment="1">
      <alignment horizontal="center" wrapText="1"/>
    </xf>
    <xf numFmtId="170" fontId="11" fillId="0" borderId="0" xfId="0" applyNumberFormat="1" applyFont="1"/>
  </cellXfs>
  <cellStyles count="5">
    <cellStyle name="Calculation" xfId="3" builtinId="22"/>
    <cellStyle name="Comma" xfId="1" builtinId="3"/>
    <cellStyle name="Currency" xfId="4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D.TAI-040\Desktop\Pilaris%20CCOSS%20Supplemen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7%20CASES/1706%20Puget%20Sound/Piliaris%20Supplemental%20CCOSS/170033-UE%20170034-UG%20PSE%20Resp%20KROGER%20DR%20005_Attach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/>
      <sheetData sheetId="1">
        <row r="11">
          <cell r="C11">
            <v>2</v>
          </cell>
        </row>
      </sheetData>
      <sheetData sheetId="2"/>
      <sheetData sheetId="3"/>
      <sheetData sheetId="4"/>
      <sheetData sheetId="5">
        <row r="322">
          <cell r="F322">
            <v>1030837.496362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 refreshError="1"/>
      <sheetData sheetId="1">
        <row r="29">
          <cell r="F29">
            <v>7.7399999999999997E-2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zoomScaleNormal="100" workbookViewId="0">
      <pane xSplit="5" ySplit="5" topLeftCell="O51" activePane="bottomRight" state="frozen"/>
      <selection pane="topRight" activeCell="F1" sqref="F1"/>
      <selection pane="bottomLeft" activeCell="A6" sqref="A6"/>
      <selection pane="bottomRight" activeCell="R65" sqref="R65"/>
    </sheetView>
  </sheetViews>
  <sheetFormatPr defaultRowHeight="15"/>
  <cols>
    <col min="1" max="1" width="13.42578125" customWidth="1"/>
    <col min="2" max="2" width="11.42578125" bestFit="1" customWidth="1"/>
    <col min="3" max="3" width="17.7109375" customWidth="1"/>
    <col min="4" max="4" width="19.85546875" bestFit="1" customWidth="1"/>
    <col min="5" max="5" width="14.42578125" customWidth="1"/>
    <col min="6" max="6" width="20.5703125" customWidth="1"/>
    <col min="7" max="7" width="20.5703125" bestFit="1" customWidth="1"/>
    <col min="8" max="8" width="18.5703125" customWidth="1"/>
    <col min="9" max="9" width="19.7109375" bestFit="1" customWidth="1"/>
    <col min="10" max="10" width="16.28515625" customWidth="1"/>
    <col min="11" max="11" width="16.85546875" bestFit="1" customWidth="1"/>
    <col min="12" max="12" width="17.28515625" bestFit="1" customWidth="1"/>
    <col min="13" max="13" width="16.42578125" bestFit="1" customWidth="1"/>
    <col min="14" max="14" width="17.85546875" bestFit="1" customWidth="1"/>
    <col min="15" max="15" width="17.7109375" bestFit="1" customWidth="1"/>
    <col min="16" max="17" width="13" customWidth="1"/>
  </cols>
  <sheetData>
    <row r="1" spans="1:18">
      <c r="C1">
        <v>2</v>
      </c>
      <c r="D1">
        <v>3</v>
      </c>
      <c r="F1">
        <v>4</v>
      </c>
      <c r="G1">
        <f>F1+1</f>
        <v>5</v>
      </c>
      <c r="H1">
        <f t="shared" ref="H1:P1" si="0">G1+1</f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</row>
    <row r="4" spans="1:18">
      <c r="C4" t="s">
        <v>437</v>
      </c>
      <c r="D4" s="26" t="s">
        <v>434</v>
      </c>
    </row>
    <row r="5" spans="1:18" ht="39">
      <c r="C5" s="1" t="s">
        <v>292</v>
      </c>
      <c r="D5" s="27" t="s">
        <v>435</v>
      </c>
      <c r="F5" s="3" t="s">
        <v>1</v>
      </c>
      <c r="G5" s="4" t="s">
        <v>293</v>
      </c>
      <c r="H5" s="4" t="s">
        <v>294</v>
      </c>
      <c r="I5" s="4" t="s">
        <v>295</v>
      </c>
      <c r="J5" s="4" t="s">
        <v>296</v>
      </c>
      <c r="K5" s="4" t="s">
        <v>297</v>
      </c>
      <c r="L5" s="4" t="s">
        <v>298</v>
      </c>
      <c r="M5" s="4" t="s">
        <v>299</v>
      </c>
      <c r="N5" s="4" t="s">
        <v>302</v>
      </c>
      <c r="O5" s="4" t="s">
        <v>300</v>
      </c>
      <c r="P5" s="4" t="s">
        <v>301</v>
      </c>
      <c r="R5" s="4" t="s">
        <v>490</v>
      </c>
    </row>
    <row r="8" spans="1:18">
      <c r="A8" t="s">
        <v>492</v>
      </c>
      <c r="F8" s="21">
        <f>Revenue!F13</f>
        <v>1963503474.2598822</v>
      </c>
      <c r="G8" s="21">
        <f>Revenue!G13</f>
        <v>1066627454</v>
      </c>
      <c r="H8" s="21">
        <f>Revenue!H13</f>
        <v>266944271</v>
      </c>
      <c r="I8" s="21">
        <f>Revenue!I13</f>
        <v>252922820</v>
      </c>
      <c r="J8" s="21">
        <f>Revenue!J13</f>
        <v>151834735</v>
      </c>
      <c r="K8" s="21">
        <f>Revenue!K13</f>
        <v>111980715</v>
      </c>
      <c r="L8" s="21">
        <f>Revenue!L13</f>
        <v>47836622</v>
      </c>
      <c r="M8" s="21">
        <f>Revenue!M13</f>
        <v>40360092</v>
      </c>
      <c r="N8" s="21">
        <f>Revenue!N13</f>
        <v>7513279</v>
      </c>
      <c r="O8" s="21">
        <f>Revenue!O13</f>
        <v>17167097</v>
      </c>
      <c r="P8" s="21">
        <f>Revenue!P13</f>
        <v>316389</v>
      </c>
      <c r="R8" s="21">
        <f>SUM(G8:P8)-F8</f>
        <v>-0.25988221168518066</v>
      </c>
    </row>
    <row r="9" spans="1:18">
      <c r="A9" t="s">
        <v>493</v>
      </c>
      <c r="F9" s="21">
        <f>Revenue!F17</f>
        <v>30144357.521026254</v>
      </c>
      <c r="G9" s="21">
        <f>Revenue!G17</f>
        <v>16105607.946856011</v>
      </c>
      <c r="H9" s="21">
        <f>Revenue!H17</f>
        <v>3948327.0331055708</v>
      </c>
      <c r="I9" s="21">
        <f>Revenue!I17</f>
        <v>3975264.3652273179</v>
      </c>
      <c r="J9" s="21">
        <f>Revenue!J17</f>
        <v>2543369.0528060207</v>
      </c>
      <c r="K9" s="21">
        <f>Revenue!K17</f>
        <v>1807541.193361521</v>
      </c>
      <c r="L9" s="21">
        <f>Revenue!L17</f>
        <v>875310.95999562216</v>
      </c>
      <c r="M9" s="21">
        <f>Revenue!M17</f>
        <v>769737.9319156023</v>
      </c>
      <c r="N9" s="21">
        <f>Revenue!N17</f>
        <v>0</v>
      </c>
      <c r="O9" s="21">
        <f>Revenue!O17</f>
        <v>108949.2039076728</v>
      </c>
      <c r="P9" s="21">
        <f>Revenue!P17</f>
        <v>10249.833850910363</v>
      </c>
      <c r="R9" s="21">
        <f t="shared" ref="R9:R72" si="1">SUM(G9:P9)-F9</f>
        <v>0</v>
      </c>
    </row>
    <row r="10" spans="1:18" s="38" customFormat="1">
      <c r="A10" s="38" t="s">
        <v>494</v>
      </c>
      <c r="F10" s="39">
        <f>Revenue!F50</f>
        <v>73686618.340696141</v>
      </c>
      <c r="G10" s="39">
        <f>Revenue!G50</f>
        <v>40735207.073985517</v>
      </c>
      <c r="H10" s="39">
        <f>Revenue!H50</f>
        <v>12011556.980270954</v>
      </c>
      <c r="I10" s="39">
        <f>Revenue!I50</f>
        <v>6920275.1231379258</v>
      </c>
      <c r="J10" s="39">
        <f>Revenue!J50</f>
        <v>3945547.4812780558</v>
      </c>
      <c r="K10" s="39">
        <f>Revenue!K50</f>
        <v>3731483.1490526819</v>
      </c>
      <c r="L10" s="39">
        <f>Revenue!L50</f>
        <v>1270234.3139374871</v>
      </c>
      <c r="M10" s="39">
        <f>Revenue!M50</f>
        <v>3877254.6292793951</v>
      </c>
      <c r="N10" s="39">
        <f>Revenue!N50</f>
        <v>878696.89203547232</v>
      </c>
      <c r="O10" s="39">
        <f>Revenue!O50</f>
        <v>290186.59074360947</v>
      </c>
      <c r="P10" s="39">
        <f>Revenue!P50</f>
        <v>26175.846975058896</v>
      </c>
      <c r="R10" s="21">
        <f t="shared" si="1"/>
        <v>-0.25999999046325684</v>
      </c>
    </row>
    <row r="11" spans="1:18">
      <c r="A11" t="s">
        <v>495</v>
      </c>
      <c r="F11" s="21">
        <f>SUM(F8:F10)</f>
        <v>2067334450.1216047</v>
      </c>
      <c r="G11" s="21">
        <f t="shared" ref="G11:P11" si="2">SUM(G8:G10)</f>
        <v>1123468269.0208416</v>
      </c>
      <c r="H11" s="21">
        <f t="shared" si="2"/>
        <v>282904155.01337653</v>
      </c>
      <c r="I11" s="21">
        <f t="shared" si="2"/>
        <v>263818359.48836523</v>
      </c>
      <c r="J11" s="21">
        <f t="shared" si="2"/>
        <v>158323651.53408408</v>
      </c>
      <c r="K11" s="21">
        <f t="shared" si="2"/>
        <v>117519739.3424142</v>
      </c>
      <c r="L11" s="21">
        <f t="shared" si="2"/>
        <v>49982167.273933105</v>
      </c>
      <c r="M11" s="21">
        <f t="shared" si="2"/>
        <v>45007084.561195001</v>
      </c>
      <c r="N11" s="21">
        <f t="shared" si="2"/>
        <v>8391975.8920354731</v>
      </c>
      <c r="O11" s="21">
        <f t="shared" si="2"/>
        <v>17566232.794651281</v>
      </c>
      <c r="P11" s="21">
        <f t="shared" si="2"/>
        <v>352814.68082596926</v>
      </c>
      <c r="R11" s="21">
        <f t="shared" si="1"/>
        <v>-0.5198824405670166</v>
      </c>
    </row>
    <row r="12" spans="1:18"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R12" s="21">
        <f t="shared" si="1"/>
        <v>0</v>
      </c>
    </row>
    <row r="13" spans="1:18">
      <c r="A13" t="s">
        <v>496</v>
      </c>
      <c r="F13" s="21">
        <f>Expenses!F111</f>
        <v>1168892372.6595435</v>
      </c>
      <c r="G13" s="21">
        <f>Expenses!G111</f>
        <v>658549214.92732859</v>
      </c>
      <c r="H13" s="21">
        <f>Expenses!H111</f>
        <v>150640764.91189125</v>
      </c>
      <c r="I13" s="21">
        <f>Expenses!I111</f>
        <v>141051562.82924205</v>
      </c>
      <c r="J13" s="21">
        <f>Expenses!J111</f>
        <v>87540699.340247855</v>
      </c>
      <c r="K13" s="21">
        <f>Expenses!K111</f>
        <v>64479974.766764544</v>
      </c>
      <c r="L13" s="21">
        <f>Expenses!L111</f>
        <v>29597970.040930405</v>
      </c>
      <c r="M13" s="21">
        <f>Expenses!M111</f>
        <v>25466791.147748772</v>
      </c>
      <c r="N13" s="21">
        <f>Expenses!N111</f>
        <v>2657766.6083724839</v>
      </c>
      <c r="O13" s="21">
        <f>Expenses!O111</f>
        <v>8507011.1790095251</v>
      </c>
      <c r="P13" s="21">
        <f>Expenses!P111</f>
        <v>400616.56430362066</v>
      </c>
      <c r="R13" s="21">
        <f t="shared" si="1"/>
        <v>-0.3437044620513916</v>
      </c>
    </row>
    <row r="14" spans="1:18">
      <c r="A14" t="s">
        <v>497</v>
      </c>
      <c r="F14" s="21">
        <f>Expenses!F137</f>
        <v>416230649.70058089</v>
      </c>
      <c r="G14" s="21">
        <f>Expenses!G137</f>
        <v>241716376.08465266</v>
      </c>
      <c r="H14" s="21">
        <f>Expenses!H137</f>
        <v>52385479.236173227</v>
      </c>
      <c r="I14" s="21">
        <f>Expenses!I137</f>
        <v>48017740.793288156</v>
      </c>
      <c r="J14" s="21">
        <f>Expenses!J137</f>
        <v>27557588.491102021</v>
      </c>
      <c r="K14" s="21">
        <f>Expenses!K137</f>
        <v>21476146.79477587</v>
      </c>
      <c r="L14" s="21">
        <f>Expenses!L137</f>
        <v>9500285.6981159337</v>
      </c>
      <c r="M14" s="21">
        <f>Expenses!M137</f>
        <v>7286166.9371899469</v>
      </c>
      <c r="N14" s="21">
        <f>Expenses!N137</f>
        <v>3649556.0439799163</v>
      </c>
      <c r="O14" s="21">
        <f>Expenses!O137</f>
        <v>4501014.7410871834</v>
      </c>
      <c r="P14" s="21">
        <f>Expenses!P137</f>
        <v>140294.88021592426</v>
      </c>
      <c r="R14" s="21">
        <f t="shared" si="1"/>
        <v>0</v>
      </c>
    </row>
    <row r="15" spans="1:18" s="38" customFormat="1">
      <c r="A15" s="38" t="s">
        <v>498</v>
      </c>
      <c r="F15" s="39">
        <f>Expenses!F146</f>
        <v>86570816.032516733</v>
      </c>
      <c r="G15" s="39">
        <f>Expenses!G146</f>
        <v>49522531.573446602</v>
      </c>
      <c r="H15" s="39">
        <f>Expenses!H146</f>
        <v>10965727.2439231</v>
      </c>
      <c r="I15" s="39">
        <f>Expenses!I146</f>
        <v>10203316.401811214</v>
      </c>
      <c r="J15" s="39">
        <f>Expenses!J146</f>
        <v>6128372.988891962</v>
      </c>
      <c r="K15" s="39">
        <f>Expenses!K146</f>
        <v>4627382.9320476847</v>
      </c>
      <c r="L15" s="39">
        <f>Expenses!L146</f>
        <v>2075961.6340636369</v>
      </c>
      <c r="M15" s="39">
        <f>Expenses!M146</f>
        <v>1721765.2236477677</v>
      </c>
      <c r="N15" s="39">
        <f>Expenses!N146</f>
        <v>523401.12809093203</v>
      </c>
      <c r="O15" s="39">
        <f>Expenses!O146</f>
        <v>773071.81875034363</v>
      </c>
      <c r="P15" s="39">
        <f>Expenses!P146</f>
        <v>29285.087843483452</v>
      </c>
      <c r="R15" s="21">
        <f t="shared" si="1"/>
        <v>0</v>
      </c>
    </row>
    <row r="16" spans="1:18">
      <c r="A16" t="s">
        <v>499</v>
      </c>
      <c r="F16" s="21">
        <f>SUM(F13:F15)</f>
        <v>1671693838.3926411</v>
      </c>
      <c r="G16" s="21">
        <f t="shared" ref="G16:P16" si="3">SUM(G13:G15)</f>
        <v>949788122.58542788</v>
      </c>
      <c r="H16" s="21">
        <f t="shared" si="3"/>
        <v>213991971.39198759</v>
      </c>
      <c r="I16" s="21">
        <f t="shared" si="3"/>
        <v>199272620.02434143</v>
      </c>
      <c r="J16" s="21">
        <f t="shared" si="3"/>
        <v>121226660.82024184</v>
      </c>
      <c r="K16" s="21">
        <f t="shared" si="3"/>
        <v>90583504.49358809</v>
      </c>
      <c r="L16" s="21">
        <f t="shared" si="3"/>
        <v>41174217.373109974</v>
      </c>
      <c r="M16" s="21">
        <f t="shared" si="3"/>
        <v>34474723.308586486</v>
      </c>
      <c r="N16" s="21">
        <f t="shared" si="3"/>
        <v>6830723.7804433322</v>
      </c>
      <c r="O16" s="21">
        <f t="shared" si="3"/>
        <v>13781097.738847053</v>
      </c>
      <c r="P16" s="21">
        <f t="shared" si="3"/>
        <v>570196.53236302838</v>
      </c>
      <c r="R16" s="21">
        <f t="shared" si="1"/>
        <v>-0.3437039852142334</v>
      </c>
    </row>
    <row r="17" spans="1:19"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R17" s="21">
        <f t="shared" si="1"/>
        <v>0</v>
      </c>
    </row>
    <row r="18" spans="1:19">
      <c r="A18" t="s">
        <v>500</v>
      </c>
      <c r="F18" s="21">
        <f>F11-F16</f>
        <v>395640611.72896361</v>
      </c>
      <c r="G18" s="21">
        <f t="shared" ref="G18:P18" si="4">G11-G16</f>
        <v>173680146.43541372</v>
      </c>
      <c r="H18" s="21">
        <f t="shared" si="4"/>
        <v>68912183.621388942</v>
      </c>
      <c r="I18" s="21">
        <f t="shared" si="4"/>
        <v>64545739.464023799</v>
      </c>
      <c r="J18" s="21">
        <f t="shared" si="4"/>
        <v>37096990.713842243</v>
      </c>
      <c r="K18" s="21">
        <f t="shared" si="4"/>
        <v>26936234.84882611</v>
      </c>
      <c r="L18" s="21">
        <f t="shared" si="4"/>
        <v>8807949.9008231312</v>
      </c>
      <c r="M18" s="21">
        <f t="shared" si="4"/>
        <v>10532361.252608515</v>
      </c>
      <c r="N18" s="21">
        <f t="shared" si="4"/>
        <v>1561252.111592141</v>
      </c>
      <c r="O18" s="21">
        <f t="shared" si="4"/>
        <v>3785135.0558042284</v>
      </c>
      <c r="P18" s="21">
        <f t="shared" si="4"/>
        <v>-217381.85153705912</v>
      </c>
      <c r="R18" s="21">
        <f t="shared" si="1"/>
        <v>-0.17617779970169067</v>
      </c>
    </row>
    <row r="19" spans="1:19"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R19" s="21">
        <f t="shared" si="1"/>
        <v>0</v>
      </c>
    </row>
    <row r="20" spans="1:19">
      <c r="A20" t="s">
        <v>501</v>
      </c>
      <c r="F20" s="21">
        <f>F35*0.0299</f>
        <v>152422658.3214879</v>
      </c>
      <c r="G20" s="21">
        <f t="shared" ref="G20:P20" si="5">G35*0.0299</f>
        <v>87305143.364346191</v>
      </c>
      <c r="H20" s="21">
        <f t="shared" si="5"/>
        <v>18618491.389273491</v>
      </c>
      <c r="I20" s="21">
        <f t="shared" si="5"/>
        <v>18080357.60333949</v>
      </c>
      <c r="J20" s="21">
        <f t="shared" si="5"/>
        <v>10422934.554103648</v>
      </c>
      <c r="K20" s="21">
        <f t="shared" si="5"/>
        <v>8157241.0683302134</v>
      </c>
      <c r="L20" s="21">
        <f t="shared" si="5"/>
        <v>3452711.1263413685</v>
      </c>
      <c r="M20" s="21">
        <f t="shared" si="5"/>
        <v>2815840.5969686261</v>
      </c>
      <c r="N20" s="21">
        <f t="shared" si="5"/>
        <v>1886340.1171045308</v>
      </c>
      <c r="O20" s="21">
        <f t="shared" si="5"/>
        <v>1630458.3829289398</v>
      </c>
      <c r="P20" s="21">
        <f t="shared" si="5"/>
        <v>53140.074180413445</v>
      </c>
      <c r="R20" s="21">
        <f t="shared" si="1"/>
        <v>-4.4570952653884888E-2</v>
      </c>
    </row>
    <row r="21" spans="1:19">
      <c r="A21" t="s">
        <v>532</v>
      </c>
      <c r="F21" s="21">
        <f>F18-F20</f>
        <v>243217953.40747571</v>
      </c>
      <c r="G21" s="21">
        <f t="shared" ref="G21:P21" si="6">G18-G20</f>
        <v>86375003.071067527</v>
      </c>
      <c r="H21" s="21">
        <f t="shared" si="6"/>
        <v>50293692.232115448</v>
      </c>
      <c r="I21" s="21">
        <f t="shared" si="6"/>
        <v>46465381.860684305</v>
      </c>
      <c r="J21" s="21">
        <f t="shared" si="6"/>
        <v>26674056.159738593</v>
      </c>
      <c r="K21" s="21">
        <f t="shared" si="6"/>
        <v>18778993.780495897</v>
      </c>
      <c r="L21" s="21">
        <f t="shared" si="6"/>
        <v>5355238.7744817622</v>
      </c>
      <c r="M21" s="21">
        <f t="shared" si="6"/>
        <v>7716520.6556398887</v>
      </c>
      <c r="N21" s="21">
        <f t="shared" si="6"/>
        <v>-325088.00551238982</v>
      </c>
      <c r="O21" s="21">
        <f t="shared" si="6"/>
        <v>2154676.6728752889</v>
      </c>
      <c r="P21" s="21">
        <f t="shared" si="6"/>
        <v>-270521.92571747256</v>
      </c>
      <c r="R21" s="21">
        <f t="shared" si="1"/>
        <v>-0.13160684704780579</v>
      </c>
    </row>
    <row r="22" spans="1:19">
      <c r="R22" s="21">
        <f t="shared" si="1"/>
        <v>0</v>
      </c>
    </row>
    <row r="23" spans="1:19">
      <c r="A23" t="s">
        <v>502</v>
      </c>
      <c r="C23" s="40"/>
      <c r="F23" s="21">
        <f>Expenses!F151</f>
        <v>90238128.597339079</v>
      </c>
      <c r="G23" s="21">
        <f>($F23/$F21)*G21</f>
        <v>32046641.810460109</v>
      </c>
      <c r="H23" s="21">
        <f t="shared" ref="H23:P23" si="7">($F23/$F21)*H21</f>
        <v>18659842.350014329</v>
      </c>
      <c r="I23" s="21">
        <f t="shared" si="7"/>
        <v>17239472.024683271</v>
      </c>
      <c r="J23" s="21">
        <f t="shared" si="7"/>
        <v>9896542.90003228</v>
      </c>
      <c r="K23" s="21">
        <f t="shared" si="7"/>
        <v>6967336.2182026068</v>
      </c>
      <c r="L23" s="21">
        <f t="shared" si="7"/>
        <v>1986887.5567402435</v>
      </c>
      <c r="M23" s="21">
        <f t="shared" si="7"/>
        <v>2862964.5694002984</v>
      </c>
      <c r="N23" s="21">
        <f t="shared" si="7"/>
        <v>-120613.35454843046</v>
      </c>
      <c r="O23" s="21">
        <f t="shared" si="7"/>
        <v>799422.85496852954</v>
      </c>
      <c r="P23" s="21">
        <f t="shared" si="7"/>
        <v>-100368.38144261259</v>
      </c>
      <c r="Q23" s="21"/>
      <c r="R23" s="21">
        <f t="shared" si="1"/>
        <v>-4.8828452825546265E-2</v>
      </c>
      <c r="S23" s="21"/>
    </row>
    <row r="24" spans="1:19" s="41" customFormat="1" ht="15.75" thickBot="1"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21">
        <f t="shared" si="1"/>
        <v>0</v>
      </c>
      <c r="S24" s="42"/>
    </row>
    <row r="25" spans="1:19" ht="15.75" thickTop="1">
      <c r="A25" t="s">
        <v>503</v>
      </c>
      <c r="F25" s="21">
        <f>F18-F23</f>
        <v>305402483.13162452</v>
      </c>
      <c r="G25" s="21">
        <f t="shared" ref="G25:P25" si="8">G18-G23</f>
        <v>141633504.6249536</v>
      </c>
      <c r="H25" s="21">
        <f t="shared" si="8"/>
        <v>50252341.271374613</v>
      </c>
      <c r="I25" s="21">
        <f t="shared" si="8"/>
        <v>47306267.439340532</v>
      </c>
      <c r="J25" s="21">
        <f t="shared" si="8"/>
        <v>27200447.813809961</v>
      </c>
      <c r="K25" s="21">
        <f t="shared" si="8"/>
        <v>19968898.630623505</v>
      </c>
      <c r="L25" s="21">
        <f t="shared" si="8"/>
        <v>6821062.3440828882</v>
      </c>
      <c r="M25" s="21">
        <f t="shared" si="8"/>
        <v>7669396.6832082169</v>
      </c>
      <c r="N25" s="21">
        <f t="shared" si="8"/>
        <v>1681865.4661405715</v>
      </c>
      <c r="O25" s="21">
        <f t="shared" si="8"/>
        <v>2985712.2008356987</v>
      </c>
      <c r="P25" s="21">
        <f t="shared" si="8"/>
        <v>-117013.47009444653</v>
      </c>
      <c r="Q25" s="21"/>
      <c r="R25" s="21">
        <f t="shared" si="1"/>
        <v>-0.1273493766784668</v>
      </c>
      <c r="S25" s="21"/>
    </row>
    <row r="26" spans="1:19">
      <c r="G26" s="21"/>
      <c r="R26" s="21">
        <f t="shared" si="1"/>
        <v>0</v>
      </c>
    </row>
    <row r="27" spans="1:19">
      <c r="A27" t="s">
        <v>504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>
        <f t="shared" si="1"/>
        <v>0</v>
      </c>
      <c r="S27" s="21"/>
    </row>
    <row r="28" spans="1:19">
      <c r="B28" t="s">
        <v>505</v>
      </c>
      <c r="F28" s="21">
        <f>'Rate Base'!F74</f>
        <v>9523077020.3544521</v>
      </c>
      <c r="G28" s="21">
        <f>'Rate Base'!G74</f>
        <v>5497453895.7471933</v>
      </c>
      <c r="H28" s="21">
        <f>'Rate Base'!H74</f>
        <v>1195993846.5953555</v>
      </c>
      <c r="I28" s="21">
        <f>'Rate Base'!I74</f>
        <v>1102643898.8976381</v>
      </c>
      <c r="J28" s="21">
        <f>'Rate Base'!J74</f>
        <v>631339145.12642348</v>
      </c>
      <c r="K28" s="21">
        <f>'Rate Base'!K74</f>
        <v>493176892.13153571</v>
      </c>
      <c r="L28" s="21">
        <f>'Rate Base'!L74</f>
        <v>217623747.99921405</v>
      </c>
      <c r="M28" s="21">
        <f>'Rate Base'!M74</f>
        <v>166289704.17439842</v>
      </c>
      <c r="N28" s="21">
        <f>'Rate Base'!N74</f>
        <v>112005581.9681609</v>
      </c>
      <c r="O28" s="21">
        <f>'Rate Base'!O74</f>
        <v>103318235.46576931</v>
      </c>
      <c r="P28" s="21">
        <f>'Rate Base'!P74</f>
        <v>3232071.9172646585</v>
      </c>
      <c r="Q28" s="21"/>
      <c r="R28" s="21">
        <f t="shared" si="1"/>
        <v>-0.33149909973144531</v>
      </c>
      <c r="S28" s="21"/>
    </row>
    <row r="29" spans="1:19">
      <c r="B29" s="38" t="s">
        <v>506</v>
      </c>
      <c r="C29" s="38"/>
      <c r="D29" s="38"/>
      <c r="E29" s="38"/>
      <c r="F29" s="39">
        <f>'Rate Base'!F125</f>
        <v>-3697506273.3020792</v>
      </c>
      <c r="G29" s="39">
        <f>'Rate Base'!G125</f>
        <v>-2154730741.8008313</v>
      </c>
      <c r="H29" s="39">
        <f>'Rate Base'!H125</f>
        <v>-459691193.90248245</v>
      </c>
      <c r="I29" s="39">
        <f>'Rate Base'!I125</f>
        <v>-422716808.76628852</v>
      </c>
      <c r="J29" s="39">
        <f>'Rate Base'!J125</f>
        <v>-242832128.15436873</v>
      </c>
      <c r="K29" s="39">
        <f>'Rate Base'!K125</f>
        <v>-188097936.42297626</v>
      </c>
      <c r="L29" s="39">
        <f>'Rate Base'!L125</f>
        <v>-88550882.951669693</v>
      </c>
      <c r="M29" s="39">
        <f>'Rate Base'!M125</f>
        <v>-62532663.01978679</v>
      </c>
      <c r="N29" s="39">
        <f>'Rate Base'!N125</f>
        <v>-37128616.549637981</v>
      </c>
      <c r="O29" s="39">
        <f>'Rate Base'!O125</f>
        <v>-39994592.038957089</v>
      </c>
      <c r="P29" s="39">
        <f>'Rate Base'!P125</f>
        <v>-1230710.8542499773</v>
      </c>
      <c r="Q29" s="21"/>
      <c r="R29" s="21">
        <f t="shared" si="1"/>
        <v>-1.1591696739196777</v>
      </c>
      <c r="S29" s="21"/>
    </row>
    <row r="30" spans="1:19">
      <c r="B30" t="s">
        <v>507</v>
      </c>
      <c r="F30" s="21">
        <f>F28+F29</f>
        <v>5825570747.0523729</v>
      </c>
      <c r="G30" s="21">
        <f t="shared" ref="G30:P30" si="9">G28+G29</f>
        <v>3342723153.946362</v>
      </c>
      <c r="H30" s="21">
        <f t="shared" si="9"/>
        <v>736302652.692873</v>
      </c>
      <c r="I30" s="21">
        <f t="shared" si="9"/>
        <v>679927090.13134956</v>
      </c>
      <c r="J30" s="21">
        <f t="shared" si="9"/>
        <v>388507016.97205472</v>
      </c>
      <c r="K30" s="21">
        <f t="shared" si="9"/>
        <v>305078955.70855945</v>
      </c>
      <c r="L30" s="21">
        <f t="shared" si="9"/>
        <v>129072865.04754436</v>
      </c>
      <c r="M30" s="21">
        <f t="shared" si="9"/>
        <v>103757041.15461163</v>
      </c>
      <c r="N30" s="21">
        <f t="shared" si="9"/>
        <v>74876965.418522924</v>
      </c>
      <c r="O30" s="21">
        <f t="shared" si="9"/>
        <v>63323643.426812217</v>
      </c>
      <c r="P30" s="21">
        <f t="shared" si="9"/>
        <v>2001361.0630146812</v>
      </c>
      <c r="Q30" s="21"/>
      <c r="R30" s="21">
        <f t="shared" si="1"/>
        <v>-1.4906692504882813</v>
      </c>
      <c r="S30" s="21"/>
    </row>
    <row r="31" spans="1:19"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>
        <f t="shared" si="1"/>
        <v>0</v>
      </c>
      <c r="S31" s="21"/>
    </row>
    <row r="32" spans="1:19">
      <c r="B32" t="s">
        <v>102</v>
      </c>
      <c r="F32" s="21">
        <f>'Rate Base'!F132</f>
        <v>227005241.70228952</v>
      </c>
      <c r="G32" s="21">
        <f>'Rate Base'!G132</f>
        <v>131044918.33126819</v>
      </c>
      <c r="H32" s="21">
        <f>'Rate Base'!H132</f>
        <v>28509364.321005493</v>
      </c>
      <c r="I32" s="21">
        <f>'Rate Base'!I132</f>
        <v>26284145.791798912</v>
      </c>
      <c r="J32" s="21">
        <f>'Rate Base'!J132</f>
        <v>15049473.498345725</v>
      </c>
      <c r="K32" s="21">
        <f>'Rate Base'!K132</f>
        <v>11756046.849659249</v>
      </c>
      <c r="L32" s="21">
        <f>'Rate Base'!L132</f>
        <v>5187580.8009164529</v>
      </c>
      <c r="M32" s="21">
        <f>'Rate Base'!M132</f>
        <v>3963911.4972337531</v>
      </c>
      <c r="N32" s="21">
        <f>'Rate Base'!N132</f>
        <v>2669920.0429890761</v>
      </c>
      <c r="O32" s="21">
        <f>'Rate Base'!O132</f>
        <v>2462836.4303730573</v>
      </c>
      <c r="P32" s="21">
        <f>'Rate Base'!P132</f>
        <v>77044.138699623552</v>
      </c>
      <c r="Q32" s="21"/>
      <c r="R32" s="21">
        <f t="shared" si="1"/>
        <v>0</v>
      </c>
      <c r="S32" s="21"/>
    </row>
    <row r="33" spans="1:19">
      <c r="B33" t="s">
        <v>508</v>
      </c>
      <c r="F33" s="21">
        <f>'Rate Base'!F155</f>
        <v>-954828218.80523431</v>
      </c>
      <c r="G33" s="21">
        <f>'Rate Base'!G155</f>
        <v>-553863611.93160391</v>
      </c>
      <c r="H33" s="21">
        <f>'Rate Base'!H155</f>
        <v>-142119997.30573496</v>
      </c>
      <c r="I33" s="21">
        <f>'Rate Base'!I155</f>
        <v>-101517001.6977475</v>
      </c>
      <c r="J33" s="21">
        <f>'Rate Base'!J155</f>
        <v>-54963361.570612922</v>
      </c>
      <c r="K33" s="21">
        <f>'Rate Base'!K155</f>
        <v>-44017575.523763388</v>
      </c>
      <c r="L33" s="21">
        <f>'Rate Base'!L155</f>
        <v>-18785157.342060536</v>
      </c>
      <c r="M33" s="21">
        <f>'Rate Base'!M155</f>
        <v>-13545681.850219084</v>
      </c>
      <c r="N33" s="21">
        <f>'Rate Base'!N155</f>
        <v>-14458587.230591234</v>
      </c>
      <c r="O33" s="21">
        <f>'Rate Base'!O155</f>
        <v>-11256099.157220732</v>
      </c>
      <c r="P33" s="21">
        <f>'Rate Base'!P155</f>
        <v>-301145.19568041025</v>
      </c>
      <c r="Q33" s="21"/>
      <c r="R33" s="21">
        <f t="shared" si="1"/>
        <v>0</v>
      </c>
      <c r="S33" s="21"/>
    </row>
    <row r="34" spans="1:19">
      <c r="R34" s="21">
        <f t="shared" si="1"/>
        <v>0</v>
      </c>
    </row>
    <row r="35" spans="1:19">
      <c r="A35" t="s">
        <v>125</v>
      </c>
      <c r="F35" s="21">
        <f>F30+F32+F33</f>
        <v>5097747769.9494286</v>
      </c>
      <c r="G35" s="21">
        <f t="shared" ref="G35:P35" si="10">G30+G32+G33</f>
        <v>2919904460.3460264</v>
      </c>
      <c r="H35" s="21">
        <f t="shared" si="10"/>
        <v>622692019.70814347</v>
      </c>
      <c r="I35" s="21">
        <f t="shared" si="10"/>
        <v>604694234.22540104</v>
      </c>
      <c r="J35" s="21">
        <f t="shared" si="10"/>
        <v>348593128.89978755</v>
      </c>
      <c r="K35" s="21">
        <f t="shared" si="10"/>
        <v>272817427.0344553</v>
      </c>
      <c r="L35" s="21">
        <f t="shared" si="10"/>
        <v>115475288.50640029</v>
      </c>
      <c r="M35" s="21">
        <f t="shared" si="10"/>
        <v>94175270.801626295</v>
      </c>
      <c r="N35" s="21">
        <f t="shared" si="10"/>
        <v>63088298.230920762</v>
      </c>
      <c r="O35" s="21">
        <f t="shared" si="10"/>
        <v>54530380.699964538</v>
      </c>
      <c r="P35" s="21">
        <f t="shared" si="10"/>
        <v>1777260.0060338946</v>
      </c>
      <c r="R35" s="21">
        <f t="shared" si="1"/>
        <v>-1.4906692504882813</v>
      </c>
    </row>
    <row r="36" spans="1:19">
      <c r="R36" s="21">
        <f t="shared" si="1"/>
        <v>0</v>
      </c>
    </row>
    <row r="37" spans="1:19">
      <c r="A37" t="s">
        <v>509</v>
      </c>
      <c r="F37" s="43">
        <f>F25/F35</f>
        <v>5.9909296597986487E-2</v>
      </c>
      <c r="G37" s="43">
        <f t="shared" ref="G37:P37" si="11">G25/G35</f>
        <v>4.8506211949198214E-2</v>
      </c>
      <c r="H37" s="43">
        <f t="shared" si="11"/>
        <v>8.0701758944860008E-2</v>
      </c>
      <c r="I37" s="43">
        <f t="shared" si="11"/>
        <v>7.8231715736365073E-2</v>
      </c>
      <c r="J37" s="43">
        <f t="shared" si="11"/>
        <v>7.8029213885135007E-2</v>
      </c>
      <c r="K37" s="43">
        <f t="shared" si="11"/>
        <v>7.3195099182947518E-2</v>
      </c>
      <c r="L37" s="43">
        <f t="shared" si="11"/>
        <v>5.9069454879126168E-2</v>
      </c>
      <c r="M37" s="43">
        <f t="shared" si="11"/>
        <v>8.1437479477635605E-2</v>
      </c>
      <c r="N37" s="43">
        <f t="shared" si="11"/>
        <v>2.6658913194717585E-2</v>
      </c>
      <c r="O37" s="43">
        <f t="shared" si="11"/>
        <v>5.4753188268822049E-2</v>
      </c>
      <c r="P37" s="43">
        <f t="shared" si="11"/>
        <v>-6.5839252386921121E-2</v>
      </c>
      <c r="Q37" s="43"/>
      <c r="R37" s="21">
        <f t="shared" si="1"/>
        <v>0.45483448653389957</v>
      </c>
      <c r="S37" s="43"/>
    </row>
    <row r="38" spans="1:19">
      <c r="A38" t="s">
        <v>510</v>
      </c>
      <c r="F38" s="44">
        <f>F37/$F37</f>
        <v>1</v>
      </c>
      <c r="G38" s="44">
        <f t="shared" ref="G38:P38" si="12">G37/$F37</f>
        <v>0.80966084904472868</v>
      </c>
      <c r="H38" s="44">
        <f t="shared" si="12"/>
        <v>1.3470657064528504</v>
      </c>
      <c r="I38" s="44">
        <f t="shared" si="12"/>
        <v>1.3058359917214315</v>
      </c>
      <c r="J38" s="44">
        <f t="shared" si="12"/>
        <v>1.3024558510299304</v>
      </c>
      <c r="K38" s="44">
        <f t="shared" si="12"/>
        <v>1.2217652908548347</v>
      </c>
      <c r="L38" s="44">
        <f t="shared" si="12"/>
        <v>0.98598144584310565</v>
      </c>
      <c r="M38" s="44">
        <f t="shared" si="12"/>
        <v>1.3593462801626794</v>
      </c>
      <c r="N38" s="44">
        <f t="shared" si="12"/>
        <v>0.44498791854641095</v>
      </c>
      <c r="O38" s="44">
        <f t="shared" si="12"/>
        <v>0.91393475433764759</v>
      </c>
      <c r="P38" s="44">
        <f t="shared" si="12"/>
        <v>-1.0989822302325936</v>
      </c>
      <c r="Q38" s="43"/>
      <c r="R38" s="21">
        <f t="shared" si="1"/>
        <v>7.5920518577610263</v>
      </c>
      <c r="S38" s="43"/>
    </row>
    <row r="39" spans="1:19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21">
        <f t="shared" si="1"/>
        <v>0</v>
      </c>
    </row>
    <row r="40" spans="1:19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21">
        <f t="shared" si="1"/>
        <v>0</v>
      </c>
    </row>
    <row r="41" spans="1:19">
      <c r="A41" s="45" t="s">
        <v>516</v>
      </c>
      <c r="B41" s="45"/>
      <c r="C41" s="45"/>
      <c r="D41" s="45"/>
      <c r="E41" s="45"/>
      <c r="F41" s="58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21">
        <f t="shared" si="1"/>
        <v>0</v>
      </c>
    </row>
    <row r="42" spans="1:19">
      <c r="A42" s="51" t="s">
        <v>512</v>
      </c>
      <c r="B42" s="51"/>
      <c r="F42" s="59">
        <v>7.7399999999999997E-2</v>
      </c>
      <c r="G42" s="59">
        <v>7.7399999999999997E-2</v>
      </c>
      <c r="H42" s="59">
        <v>7.7399999999999997E-2</v>
      </c>
      <c r="I42" s="59">
        <v>7.7399999999999997E-2</v>
      </c>
      <c r="J42" s="59">
        <v>7.7399999999999997E-2</v>
      </c>
      <c r="K42" s="59">
        <v>7.7399999999999997E-2</v>
      </c>
      <c r="L42" s="59">
        <v>7.7399999999999997E-2</v>
      </c>
      <c r="M42" s="59">
        <v>7.7399999999999997E-2</v>
      </c>
      <c r="N42" s="59">
        <v>7.7399999999999997E-2</v>
      </c>
      <c r="O42" s="59">
        <v>7.7399999999999997E-2</v>
      </c>
      <c r="P42" s="59">
        <v>7.7399999999999997E-2</v>
      </c>
      <c r="Q42" s="46"/>
      <c r="R42" s="21">
        <f t="shared" si="1"/>
        <v>0.69660000000000011</v>
      </c>
    </row>
    <row r="43" spans="1:19">
      <c r="A43" s="50" t="s">
        <v>511</v>
      </c>
      <c r="B43" s="50"/>
      <c r="F43" s="60">
        <f>F35*F42</f>
        <v>394565677.39408576</v>
      </c>
      <c r="G43" s="60">
        <f t="shared" ref="G43:P43" si="13">G35*G42</f>
        <v>226000605.23078245</v>
      </c>
      <c r="H43" s="60">
        <f t="shared" si="13"/>
        <v>48196362.325410299</v>
      </c>
      <c r="I43" s="60">
        <f t="shared" si="13"/>
        <v>46803333.729046039</v>
      </c>
      <c r="J43" s="60">
        <f t="shared" si="13"/>
        <v>26981108.176843554</v>
      </c>
      <c r="K43" s="60">
        <f t="shared" si="13"/>
        <v>21116068.85246684</v>
      </c>
      <c r="L43" s="60">
        <f t="shared" si="13"/>
        <v>8937787.3303953819</v>
      </c>
      <c r="M43" s="60">
        <f t="shared" si="13"/>
        <v>7289165.9600458751</v>
      </c>
      <c r="N43" s="60">
        <f t="shared" si="13"/>
        <v>4883034.283073267</v>
      </c>
      <c r="O43" s="60">
        <f t="shared" si="13"/>
        <v>4220651.4661772549</v>
      </c>
      <c r="P43" s="60">
        <f t="shared" si="13"/>
        <v>137559.92446702343</v>
      </c>
      <c r="Q43" s="46"/>
      <c r="R43" s="21">
        <f t="shared" si="1"/>
        <v>-0.11537772417068481</v>
      </c>
    </row>
    <row r="44" spans="1:19">
      <c r="A44" s="50" t="s">
        <v>517</v>
      </c>
      <c r="B44" s="50"/>
      <c r="F44" s="60">
        <f>F43-F25</f>
        <v>89163194.262461245</v>
      </c>
      <c r="G44" s="60">
        <f t="shared" ref="G44:P44" si="14">G43-G25</f>
        <v>84367100.605828851</v>
      </c>
      <c r="H44" s="60">
        <f t="shared" si="14"/>
        <v>-2055978.945964314</v>
      </c>
      <c r="I44" s="60">
        <f t="shared" si="14"/>
        <v>-502933.71029449254</v>
      </c>
      <c r="J44" s="60">
        <f t="shared" si="14"/>
        <v>-219339.6369664073</v>
      </c>
      <c r="K44" s="60">
        <f t="shared" si="14"/>
        <v>1147170.2218433358</v>
      </c>
      <c r="L44" s="60">
        <f t="shared" si="14"/>
        <v>2116724.9863124937</v>
      </c>
      <c r="M44" s="60">
        <f t="shared" si="14"/>
        <v>-380230.72316234186</v>
      </c>
      <c r="N44" s="60">
        <f t="shared" si="14"/>
        <v>3201168.8169326955</v>
      </c>
      <c r="O44" s="60">
        <f t="shared" si="14"/>
        <v>1234939.2653415562</v>
      </c>
      <c r="P44" s="60">
        <f t="shared" si="14"/>
        <v>254573.39456146996</v>
      </c>
      <c r="Q44" s="46"/>
      <c r="R44" s="21">
        <f t="shared" si="1"/>
        <v>1.1971607804298401E-2</v>
      </c>
    </row>
    <row r="45" spans="1:19">
      <c r="A45" s="5"/>
      <c r="B45" s="5"/>
      <c r="C45" s="38"/>
      <c r="D45" s="38"/>
      <c r="E45" s="38"/>
      <c r="F45" s="65"/>
      <c r="G45" s="56"/>
      <c r="H45" s="56"/>
      <c r="I45" s="66"/>
      <c r="J45" s="47"/>
      <c r="K45" s="47"/>
      <c r="L45" s="47"/>
      <c r="M45" s="47"/>
      <c r="N45" s="47"/>
      <c r="O45" s="47"/>
      <c r="P45" s="47"/>
      <c r="Q45" s="46"/>
      <c r="R45" s="21">
        <f t="shared" si="1"/>
        <v>0</v>
      </c>
    </row>
    <row r="46" spans="1:19">
      <c r="A46" s="5" t="s">
        <v>525</v>
      </c>
      <c r="B46" s="5"/>
      <c r="C46" s="76"/>
      <c r="D46" s="76"/>
      <c r="E46" s="76"/>
      <c r="F46" s="77"/>
      <c r="G46" s="16"/>
      <c r="H46" s="16"/>
      <c r="I46" s="68"/>
      <c r="J46" s="78"/>
      <c r="K46" s="78"/>
      <c r="L46" s="78"/>
      <c r="M46" s="78"/>
      <c r="N46" s="78"/>
      <c r="O46" s="78"/>
      <c r="P46" s="78"/>
      <c r="Q46" s="46"/>
      <c r="R46" s="21">
        <f t="shared" si="1"/>
        <v>0</v>
      </c>
    </row>
    <row r="47" spans="1:19">
      <c r="A47" s="5" t="s">
        <v>526</v>
      </c>
      <c r="D47">
        <v>18</v>
      </c>
      <c r="F47" s="70">
        <v>1030837</v>
      </c>
      <c r="G47" s="18">
        <f t="shared" ref="G47:P49" si="15">INDEX(Alloc,($D47),(G$1))*$F47</f>
        <v>916569.29377686966</v>
      </c>
      <c r="H47" s="18">
        <f t="shared" si="15"/>
        <v>72935.291421053582</v>
      </c>
      <c r="I47" s="18">
        <f t="shared" si="15"/>
        <v>22661.796612450518</v>
      </c>
      <c r="J47" s="18">
        <f t="shared" si="15"/>
        <v>16058.998967511714</v>
      </c>
      <c r="K47" s="18">
        <f t="shared" si="15"/>
        <v>106.07585757000368</v>
      </c>
      <c r="L47" s="18">
        <f t="shared" si="15"/>
        <v>0</v>
      </c>
      <c r="M47" s="18">
        <f t="shared" si="15"/>
        <v>0</v>
      </c>
      <c r="N47" s="18">
        <f t="shared" si="15"/>
        <v>0</v>
      </c>
      <c r="O47" s="18">
        <f t="shared" si="15"/>
        <v>2505.5433645445028</v>
      </c>
      <c r="P47" s="18">
        <f t="shared" si="15"/>
        <v>0</v>
      </c>
      <c r="R47" s="21">
        <f t="shared" si="1"/>
        <v>0</v>
      </c>
    </row>
    <row r="48" spans="1:19">
      <c r="A48" s="5" t="s">
        <v>527</v>
      </c>
      <c r="D48">
        <v>83</v>
      </c>
      <c r="F48" s="70">
        <v>288064</v>
      </c>
      <c r="G48" s="18">
        <f t="shared" si="15"/>
        <v>156012.99146606299</v>
      </c>
      <c r="H48" s="18">
        <f t="shared" si="15"/>
        <v>37576.414631677966</v>
      </c>
      <c r="I48" s="18">
        <f t="shared" si="15"/>
        <v>37078.03062826614</v>
      </c>
      <c r="J48" s="18">
        <f t="shared" si="15"/>
        <v>23207.10486571402</v>
      </c>
      <c r="K48" s="18">
        <f t="shared" si="15"/>
        <v>16990.236730850789</v>
      </c>
      <c r="L48" s="18">
        <f t="shared" si="15"/>
        <v>7852.7889284893108</v>
      </c>
      <c r="M48" s="18">
        <f t="shared" si="15"/>
        <v>6806.5610999834853</v>
      </c>
      <c r="N48" s="18">
        <f t="shared" si="15"/>
        <v>441.68968534066425</v>
      </c>
      <c r="O48" s="18">
        <f t="shared" si="15"/>
        <v>1993.9810129252369</v>
      </c>
      <c r="P48" s="18">
        <f t="shared" si="15"/>
        <v>104.20095068938912</v>
      </c>
      <c r="R48" s="21">
        <f t="shared" si="1"/>
        <v>0</v>
      </c>
    </row>
    <row r="49" spans="1:18" ht="15.75" customHeight="1">
      <c r="A49" s="5" t="s">
        <v>528</v>
      </c>
      <c r="D49">
        <v>77</v>
      </c>
      <c r="F49" s="70">
        <v>5539041</v>
      </c>
      <c r="G49" s="18">
        <f t="shared" si="15"/>
        <v>3151220.0075314469</v>
      </c>
      <c r="H49" s="18">
        <f t="shared" si="15"/>
        <v>702904.61216397316</v>
      </c>
      <c r="I49" s="18">
        <f t="shared" si="15"/>
        <v>659956.39088796999</v>
      </c>
      <c r="J49" s="18">
        <f t="shared" si="15"/>
        <v>397528.96504628565</v>
      </c>
      <c r="K49" s="18">
        <f t="shared" si="15"/>
        <v>299581.06689913385</v>
      </c>
      <c r="L49" s="18">
        <f t="shared" si="15"/>
        <v>134401.74312968474</v>
      </c>
      <c r="M49" s="18">
        <f t="shared" si="15"/>
        <v>112035.27448089491</v>
      </c>
      <c r="N49" s="18">
        <f t="shared" si="15"/>
        <v>31309.895284054805</v>
      </c>
      <c r="O49" s="18">
        <f t="shared" si="15"/>
        <v>48204.725547164307</v>
      </c>
      <c r="P49" s="18">
        <f t="shared" si="15"/>
        <v>1898.3190293912382</v>
      </c>
      <c r="R49" s="21">
        <f t="shared" si="1"/>
        <v>0</v>
      </c>
    </row>
    <row r="50" spans="1:18" s="90" customFormat="1">
      <c r="A50" s="85" t="s">
        <v>533</v>
      </c>
      <c r="B50" s="86"/>
      <c r="C50" s="86"/>
      <c r="D50" s="86"/>
      <c r="E50" s="87"/>
      <c r="F50" s="88">
        <v>48010929</v>
      </c>
      <c r="G50" s="89">
        <f>($F50/$F44)*G44</f>
        <v>45428418.201338843</v>
      </c>
      <c r="H50" s="89">
        <f t="shared" ref="H50:P50" si="16">($F50/$F44)*H44</f>
        <v>-1107065.0846090801</v>
      </c>
      <c r="I50" s="89">
        <f t="shared" si="16"/>
        <v>-270810.33666849387</v>
      </c>
      <c r="J50" s="89">
        <f t="shared" si="16"/>
        <v>-118105.90484546496</v>
      </c>
      <c r="K50" s="89">
        <f t="shared" si="16"/>
        <v>617706.7626100356</v>
      </c>
      <c r="L50" s="89">
        <f t="shared" si="16"/>
        <v>1139774.4761277672</v>
      </c>
      <c r="M50" s="89">
        <f t="shared" si="16"/>
        <v>-204739.52738424396</v>
      </c>
      <c r="N50" s="89">
        <f t="shared" si="16"/>
        <v>1723705.5049235197</v>
      </c>
      <c r="O50" s="89">
        <f t="shared" si="16"/>
        <v>664966.99538486183</v>
      </c>
      <c r="P50" s="89">
        <f t="shared" si="16"/>
        <v>137077.91956849457</v>
      </c>
      <c r="Q50" s="93"/>
      <c r="R50" s="21">
        <f t="shared" si="1"/>
        <v>6.446249783039093E-3</v>
      </c>
    </row>
    <row r="51" spans="1:18">
      <c r="A51" s="5"/>
      <c r="B51" s="5"/>
      <c r="C51" s="76"/>
      <c r="D51" s="76"/>
      <c r="E51" s="76"/>
      <c r="F51" s="77"/>
      <c r="G51" s="80"/>
      <c r="H51" s="91"/>
      <c r="I51" s="80"/>
      <c r="J51" s="79"/>
      <c r="K51" s="78"/>
      <c r="L51" s="78"/>
      <c r="M51" s="78"/>
      <c r="N51" s="78"/>
      <c r="O51" s="78"/>
      <c r="P51" s="78"/>
      <c r="Q51" s="46"/>
      <c r="R51" s="21">
        <f t="shared" si="1"/>
        <v>0</v>
      </c>
    </row>
    <row r="52" spans="1:18" ht="15.75" thickBot="1">
      <c r="A52" s="52" t="s">
        <v>518</v>
      </c>
      <c r="B52" s="52"/>
      <c r="C52" s="57"/>
      <c r="D52" s="57"/>
      <c r="E52" s="57"/>
      <c r="F52" s="61">
        <f>SUM(F44,F47:F50)</f>
        <v>144032065.26246125</v>
      </c>
      <c r="G52" s="61">
        <f t="shared" ref="G52:P52" si="17">SUM(G44,G47:G50)</f>
        <v>134019321.09994207</v>
      </c>
      <c r="H52" s="61">
        <f t="shared" si="17"/>
        <v>-2349627.7123566894</v>
      </c>
      <c r="I52" s="61">
        <f t="shared" si="17"/>
        <v>-54047.828834299755</v>
      </c>
      <c r="J52" s="61">
        <f t="shared" si="17"/>
        <v>99349.527067639123</v>
      </c>
      <c r="K52" s="61">
        <f t="shared" si="17"/>
        <v>2081554.3639409258</v>
      </c>
      <c r="L52" s="61">
        <f t="shared" si="17"/>
        <v>3398753.9944984345</v>
      </c>
      <c r="M52" s="61">
        <f t="shared" si="17"/>
        <v>-466128.41496570746</v>
      </c>
      <c r="N52" s="61">
        <f t="shared" si="17"/>
        <v>4956625.9068256104</v>
      </c>
      <c r="O52" s="61">
        <f t="shared" si="17"/>
        <v>1952610.510651052</v>
      </c>
      <c r="P52" s="61">
        <f t="shared" si="17"/>
        <v>393653.83411004517</v>
      </c>
      <c r="Q52" s="46"/>
      <c r="R52" s="21">
        <f t="shared" si="1"/>
        <v>1.8417835235595703E-2</v>
      </c>
    </row>
    <row r="53" spans="1:18" ht="15.75" thickTop="1">
      <c r="A53" s="50"/>
      <c r="B53" s="50"/>
      <c r="F53" s="5"/>
      <c r="G53" s="5"/>
      <c r="H53" s="5"/>
      <c r="I53" s="46"/>
      <c r="J53" s="67"/>
      <c r="K53" s="67"/>
      <c r="L53" s="67"/>
      <c r="M53" s="67"/>
      <c r="N53" s="67"/>
      <c r="O53" s="67"/>
      <c r="P53" s="67"/>
      <c r="Q53" s="46"/>
      <c r="R53" s="21">
        <f t="shared" si="1"/>
        <v>0</v>
      </c>
    </row>
    <row r="54" spans="1:18">
      <c r="A54" s="50" t="s">
        <v>513</v>
      </c>
      <c r="B54" s="50"/>
      <c r="F54" s="60">
        <f>SUM(G54:P54)</f>
        <v>2211366514.8826013</v>
      </c>
      <c r="G54" s="60">
        <f t="shared" ref="G54:P54" si="18">G11+G52</f>
        <v>1257487590.1207836</v>
      </c>
      <c r="H54" s="60">
        <f t="shared" si="18"/>
        <v>280554527.30101985</v>
      </c>
      <c r="I54" s="60">
        <f t="shared" si="18"/>
        <v>263764311.65953094</v>
      </c>
      <c r="J54" s="60">
        <f t="shared" si="18"/>
        <v>158423001.06115171</v>
      </c>
      <c r="K54" s="60">
        <f t="shared" si="18"/>
        <v>119601293.70635512</v>
      </c>
      <c r="L54" s="60">
        <f t="shared" si="18"/>
        <v>53380921.268431537</v>
      </c>
      <c r="M54" s="60">
        <f t="shared" si="18"/>
        <v>44540956.146229297</v>
      </c>
      <c r="N54" s="60">
        <f t="shared" si="18"/>
        <v>13348601.798861083</v>
      </c>
      <c r="O54" s="60">
        <f t="shared" si="18"/>
        <v>19518843.305302333</v>
      </c>
      <c r="P54" s="60">
        <f t="shared" si="18"/>
        <v>746468.51493601443</v>
      </c>
      <c r="Q54" s="68"/>
      <c r="R54" s="21">
        <f t="shared" si="1"/>
        <v>0</v>
      </c>
    </row>
    <row r="55" spans="1:18">
      <c r="A55" s="50" t="s">
        <v>514</v>
      </c>
      <c r="B55" s="50"/>
      <c r="F55" s="60">
        <f>SUM(G55:P55)</f>
        <v>103830975.6017224</v>
      </c>
      <c r="G55" s="60">
        <f t="shared" ref="G55:P55" si="19">SUM(G9:G10)</f>
        <v>56840815.020841524</v>
      </c>
      <c r="H55" s="60">
        <f t="shared" si="19"/>
        <v>15959884.013376525</v>
      </c>
      <c r="I55" s="60">
        <f t="shared" si="19"/>
        <v>10895539.488365244</v>
      </c>
      <c r="J55" s="60">
        <f t="shared" si="19"/>
        <v>6488916.5340840761</v>
      </c>
      <c r="K55" s="60">
        <f t="shared" si="19"/>
        <v>5539024.3424142031</v>
      </c>
      <c r="L55" s="60">
        <f t="shared" si="19"/>
        <v>2145545.2739331094</v>
      </c>
      <c r="M55" s="60">
        <f t="shared" si="19"/>
        <v>4646992.5611949973</v>
      </c>
      <c r="N55" s="60">
        <f t="shared" si="19"/>
        <v>878696.89203547232</v>
      </c>
      <c r="O55" s="60">
        <f t="shared" si="19"/>
        <v>399135.79465128225</v>
      </c>
      <c r="P55" s="60">
        <f t="shared" si="19"/>
        <v>36425.680825969263</v>
      </c>
      <c r="Q55" s="46"/>
      <c r="R55" s="21">
        <f t="shared" si="1"/>
        <v>0</v>
      </c>
    </row>
    <row r="56" spans="1:18">
      <c r="A56" s="53" t="s">
        <v>515</v>
      </c>
      <c r="B56" s="53"/>
      <c r="C56" s="69"/>
      <c r="D56" s="69"/>
      <c r="E56" s="69"/>
      <c r="F56" s="62">
        <f>SUM(G56:P56)</f>
        <v>2107535539.280879</v>
      </c>
      <c r="G56" s="62">
        <f>G54-G55</f>
        <v>1200646775.099942</v>
      </c>
      <c r="H56" s="62">
        <f t="shared" ref="H56:P56" si="20">H54-H55</f>
        <v>264594643.28764331</v>
      </c>
      <c r="I56" s="62">
        <f t="shared" si="20"/>
        <v>252868772.1711657</v>
      </c>
      <c r="J56" s="62">
        <f t="shared" si="20"/>
        <v>151934084.52706763</v>
      </c>
      <c r="K56" s="62">
        <f t="shared" si="20"/>
        <v>114062269.36394092</v>
      </c>
      <c r="L56" s="62">
        <f t="shared" si="20"/>
        <v>51235375.994498424</v>
      </c>
      <c r="M56" s="62">
        <f t="shared" si="20"/>
        <v>39893963.585034296</v>
      </c>
      <c r="N56" s="62">
        <f t="shared" si="20"/>
        <v>12469904.90682561</v>
      </c>
      <c r="O56" s="62">
        <f t="shared" si="20"/>
        <v>19119707.510651052</v>
      </c>
      <c r="P56" s="62">
        <f t="shared" si="20"/>
        <v>710042.83411004511</v>
      </c>
      <c r="Q56" s="46"/>
      <c r="R56" s="21">
        <f t="shared" si="1"/>
        <v>0</v>
      </c>
    </row>
    <row r="57" spans="1:18">
      <c r="A57" s="51" t="s">
        <v>519</v>
      </c>
      <c r="B57" s="51"/>
      <c r="F57" s="59">
        <f t="shared" ref="F57:P57" si="21">IF(F8=0,0,(F56/F8)-1)</f>
        <v>7.3354627027226282E-2</v>
      </c>
      <c r="G57" s="59">
        <f t="shared" si="21"/>
        <v>0.12564773257743456</v>
      </c>
      <c r="H57" s="59">
        <f t="shared" si="21"/>
        <v>-8.8019409577689833E-3</v>
      </c>
      <c r="I57" s="59">
        <f t="shared" si="21"/>
        <v>-2.1369297097939555E-4</v>
      </c>
      <c r="J57" s="59">
        <f t="shared" si="21"/>
        <v>6.543267393170904E-4</v>
      </c>
      <c r="K57" s="59">
        <f t="shared" si="21"/>
        <v>1.8588507529541332E-2</v>
      </c>
      <c r="L57" s="59">
        <f t="shared" si="21"/>
        <v>7.1049205658761272E-2</v>
      </c>
      <c r="M57" s="59">
        <f t="shared" si="21"/>
        <v>-1.1549240645083336E-2</v>
      </c>
      <c r="N57" s="59">
        <f t="shared" si="21"/>
        <v>0.65971540612635438</v>
      </c>
      <c r="O57" s="59">
        <f t="shared" si="21"/>
        <v>0.11374145032506378</v>
      </c>
      <c r="P57" s="59">
        <f t="shared" si="21"/>
        <v>1.2442083451385639</v>
      </c>
      <c r="Q57" s="46"/>
      <c r="R57" s="21">
        <f t="shared" si="1"/>
        <v>2.1396854724939782</v>
      </c>
    </row>
    <row r="58" spans="1:18">
      <c r="A58" s="5"/>
      <c r="B58" s="5"/>
      <c r="F58" s="5"/>
      <c r="G58" s="5"/>
      <c r="H58" s="5"/>
      <c r="I58" s="46"/>
      <c r="J58" s="48"/>
      <c r="K58" s="48"/>
      <c r="L58" s="48"/>
      <c r="M58" s="48"/>
      <c r="N58" s="48"/>
      <c r="O58" s="48"/>
      <c r="P58" s="48"/>
      <c r="Q58" s="46"/>
      <c r="R58" s="21">
        <f t="shared" si="1"/>
        <v>0</v>
      </c>
    </row>
    <row r="59" spans="1:18">
      <c r="A59" s="5" t="s">
        <v>529</v>
      </c>
      <c r="B59" s="5"/>
      <c r="F59" s="5"/>
      <c r="G59" s="5"/>
      <c r="H59" s="5"/>
      <c r="I59" s="46"/>
      <c r="J59" s="48"/>
      <c r="K59" s="48"/>
      <c r="L59" s="48"/>
      <c r="M59" s="48"/>
      <c r="N59" s="48"/>
      <c r="O59" s="48"/>
      <c r="P59" s="48"/>
      <c r="Q59" s="46"/>
      <c r="R59" s="21">
        <f t="shared" si="1"/>
        <v>0</v>
      </c>
    </row>
    <row r="60" spans="1:18">
      <c r="A60" s="5" t="s">
        <v>530</v>
      </c>
      <c r="B60" s="5"/>
      <c r="F60" s="82">
        <f>SUM(G60:P60)</f>
        <v>144032065.70287597</v>
      </c>
      <c r="G60" s="82">
        <v>87074329.326721296</v>
      </c>
      <c r="H60" s="82">
        <v>16344024.036372812</v>
      </c>
      <c r="I60" s="83">
        <v>15485552.924843471</v>
      </c>
      <c r="J60" s="84">
        <v>9296296.9354939181</v>
      </c>
      <c r="K60" s="84">
        <v>7067160.507755246</v>
      </c>
      <c r="L60" s="84">
        <v>4036075.9298589071</v>
      </c>
      <c r="M60" s="84">
        <v>2471103.6062626243</v>
      </c>
      <c r="N60" s="84">
        <v>450939.70287600026</v>
      </c>
      <c r="O60" s="84">
        <v>1401439.7326917185</v>
      </c>
      <c r="P60" s="84">
        <v>405143</v>
      </c>
      <c r="Q60" s="46"/>
      <c r="R60" s="21">
        <f t="shared" si="1"/>
        <v>0</v>
      </c>
    </row>
    <row r="61" spans="1:18">
      <c r="A61" s="5" t="s">
        <v>520</v>
      </c>
      <c r="B61" s="5"/>
      <c r="F61" s="60">
        <f>SUM(G61:P61)</f>
        <v>2107535539.7028763</v>
      </c>
      <c r="G61" s="60">
        <f>G8+G60</f>
        <v>1153701783.3267212</v>
      </c>
      <c r="H61" s="60">
        <f t="shared" ref="H61:P61" si="22">H8+H60</f>
        <v>283288295.03637284</v>
      </c>
      <c r="I61" s="60">
        <f t="shared" si="22"/>
        <v>268408372.92484346</v>
      </c>
      <c r="J61" s="60">
        <f t="shared" si="22"/>
        <v>161131031.93549392</v>
      </c>
      <c r="K61" s="60">
        <f t="shared" si="22"/>
        <v>119047875.50775525</v>
      </c>
      <c r="L61" s="60">
        <f t="shared" si="22"/>
        <v>51872697.929858908</v>
      </c>
      <c r="M61" s="60">
        <f t="shared" si="22"/>
        <v>42831195.606262624</v>
      </c>
      <c r="N61" s="60">
        <f t="shared" si="22"/>
        <v>7964218.7028760007</v>
      </c>
      <c r="O61" s="60">
        <f t="shared" si="22"/>
        <v>18568536.73269172</v>
      </c>
      <c r="P61" s="60">
        <f t="shared" si="22"/>
        <v>721532</v>
      </c>
      <c r="Q61" s="46"/>
      <c r="R61" s="21">
        <f t="shared" si="1"/>
        <v>0</v>
      </c>
    </row>
    <row r="62" spans="1:18" s="76" customFormat="1">
      <c r="A62" s="16" t="s">
        <v>494</v>
      </c>
      <c r="B62" s="16"/>
      <c r="F62" s="81">
        <f>SUM(G62:P62)</f>
        <v>103830975.6017224</v>
      </c>
      <c r="G62" s="81">
        <f>G9+G10</f>
        <v>56840815.020841524</v>
      </c>
      <c r="H62" s="81">
        <f t="shared" ref="H62:P62" si="23">H9+H10</f>
        <v>15959884.013376525</v>
      </c>
      <c r="I62" s="81">
        <f t="shared" si="23"/>
        <v>10895539.488365244</v>
      </c>
      <c r="J62" s="81">
        <f t="shared" si="23"/>
        <v>6488916.5340840761</v>
      </c>
      <c r="K62" s="81">
        <f t="shared" si="23"/>
        <v>5539024.3424142031</v>
      </c>
      <c r="L62" s="81">
        <f t="shared" si="23"/>
        <v>2145545.2739331094</v>
      </c>
      <c r="M62" s="81">
        <f t="shared" si="23"/>
        <v>4646992.5611949973</v>
      </c>
      <c r="N62" s="81">
        <f t="shared" si="23"/>
        <v>878696.89203547232</v>
      </c>
      <c r="O62" s="81">
        <f t="shared" si="23"/>
        <v>399135.79465128225</v>
      </c>
      <c r="P62" s="81">
        <f t="shared" si="23"/>
        <v>36425.680825969263</v>
      </c>
      <c r="Q62" s="68"/>
      <c r="R62" s="21">
        <f t="shared" si="1"/>
        <v>0</v>
      </c>
    </row>
    <row r="63" spans="1:18" s="76" customFormat="1">
      <c r="A63" s="16" t="s">
        <v>531</v>
      </c>
      <c r="B63" s="16"/>
      <c r="F63" s="81">
        <f>SUM(G63:P63)</f>
        <v>2211366515.3045988</v>
      </c>
      <c r="G63" s="81">
        <f>SUM(G61:G62)</f>
        <v>1210542598.3475628</v>
      </c>
      <c r="H63" s="81">
        <f t="shared" ref="H63:P63" si="24">SUM(H61:H62)</f>
        <v>299248179.04974937</v>
      </c>
      <c r="I63" s="81">
        <f t="shared" si="24"/>
        <v>279303912.41320872</v>
      </c>
      <c r="J63" s="81">
        <f t="shared" si="24"/>
        <v>167619948.469578</v>
      </c>
      <c r="K63" s="81">
        <f t="shared" si="24"/>
        <v>124586899.85016945</v>
      </c>
      <c r="L63" s="81">
        <f t="shared" si="24"/>
        <v>54018243.203792021</v>
      </c>
      <c r="M63" s="81">
        <f t="shared" si="24"/>
        <v>47478188.167457625</v>
      </c>
      <c r="N63" s="81">
        <f t="shared" si="24"/>
        <v>8842915.5949114729</v>
      </c>
      <c r="O63" s="81">
        <f t="shared" si="24"/>
        <v>18967672.527343001</v>
      </c>
      <c r="P63" s="81">
        <f t="shared" si="24"/>
        <v>757957.6808259692</v>
      </c>
      <c r="Q63" s="68"/>
      <c r="R63" s="21">
        <f t="shared" si="1"/>
        <v>0</v>
      </c>
    </row>
    <row r="64" spans="1:18" s="76" customFormat="1" ht="15.75" thickBot="1">
      <c r="A64" s="75" t="s">
        <v>521</v>
      </c>
      <c r="B64" s="75"/>
      <c r="F64" s="81">
        <f>SUM(G64:P64)</f>
        <v>144032065.70287597</v>
      </c>
      <c r="G64" s="81">
        <f t="shared" ref="G64:P64" si="25">+G63-G11</f>
        <v>87074329.326721191</v>
      </c>
      <c r="H64" s="81">
        <f t="shared" si="25"/>
        <v>16344024.03637284</v>
      </c>
      <c r="I64" s="81">
        <f t="shared" si="25"/>
        <v>15485552.92484349</v>
      </c>
      <c r="J64" s="81">
        <f t="shared" si="25"/>
        <v>9296296.9354939163</v>
      </c>
      <c r="K64" s="81">
        <f t="shared" si="25"/>
        <v>7067160.5077552497</v>
      </c>
      <c r="L64" s="81">
        <f t="shared" si="25"/>
        <v>4036075.9298589155</v>
      </c>
      <c r="M64" s="81">
        <f t="shared" si="25"/>
        <v>2471103.6062626243</v>
      </c>
      <c r="N64" s="81">
        <f t="shared" si="25"/>
        <v>450939.70287599973</v>
      </c>
      <c r="O64" s="81">
        <f t="shared" si="25"/>
        <v>1401439.7326917201</v>
      </c>
      <c r="P64" s="81">
        <f t="shared" si="25"/>
        <v>405142.99999999994</v>
      </c>
      <c r="Q64" s="68"/>
      <c r="R64" s="21">
        <f t="shared" si="1"/>
        <v>0</v>
      </c>
    </row>
    <row r="65" spans="1:18" ht="15.75" thickTop="1">
      <c r="A65" s="5"/>
      <c r="B65" s="5"/>
      <c r="C65" s="74"/>
      <c r="D65" s="74"/>
      <c r="E65" s="74"/>
      <c r="F65" s="60"/>
      <c r="G65" s="60"/>
      <c r="H65" s="60"/>
      <c r="I65" s="46"/>
      <c r="J65" s="46"/>
      <c r="K65" s="46"/>
      <c r="L65" s="46"/>
      <c r="M65" s="46"/>
      <c r="N65" s="46"/>
      <c r="O65" s="46"/>
      <c r="P65" s="46"/>
      <c r="Q65" s="46"/>
      <c r="R65" s="21">
        <f t="shared" si="1"/>
        <v>0</v>
      </c>
    </row>
    <row r="66" spans="1:18">
      <c r="A66" s="73" t="s">
        <v>522</v>
      </c>
      <c r="B66" s="71"/>
      <c r="F66" s="63">
        <f t="shared" ref="F66:P66" si="26">F8/F56</f>
        <v>0.93165853560403422</v>
      </c>
      <c r="G66" s="63">
        <f t="shared" si="26"/>
        <v>0.88837739468480548</v>
      </c>
      <c r="H66" s="63">
        <f t="shared" si="26"/>
        <v>1.0088801031009627</v>
      </c>
      <c r="I66" s="63">
        <f t="shared" si="26"/>
        <v>1.0002137386454255</v>
      </c>
      <c r="J66" s="63">
        <f t="shared" si="26"/>
        <v>0.99934610112420208</v>
      </c>
      <c r="K66" s="63">
        <f t="shared" si="26"/>
        <v>0.98175071936102498</v>
      </c>
      <c r="L66" s="63">
        <f t="shared" si="26"/>
        <v>0.93366392012301469</v>
      </c>
      <c r="M66" s="63">
        <f t="shared" si="26"/>
        <v>1.0116841840989841</v>
      </c>
      <c r="N66" s="63">
        <f t="shared" si="26"/>
        <v>0.60251293463252331</v>
      </c>
      <c r="O66" s="63">
        <f t="shared" si="26"/>
        <v>0.89787445704578339</v>
      </c>
      <c r="P66" s="63">
        <f t="shared" si="26"/>
        <v>0.44559142744755148</v>
      </c>
      <c r="Q66" s="46"/>
      <c r="R66" s="21">
        <f t="shared" si="1"/>
        <v>7.8382364446602431</v>
      </c>
    </row>
    <row r="67" spans="1:18">
      <c r="A67" s="73" t="s">
        <v>523</v>
      </c>
      <c r="B67" s="73"/>
      <c r="C67" s="69"/>
      <c r="D67" s="69"/>
      <c r="E67" s="69"/>
      <c r="F67" s="63">
        <f>+F66/$F$66</f>
        <v>1</v>
      </c>
      <c r="G67" s="63">
        <f t="shared" ref="G67" si="27">+G66/$F$66</f>
        <v>0.95354398713132837</v>
      </c>
      <c r="H67" s="63">
        <f t="shared" ref="H67" si="28">+H66/$F$66</f>
        <v>1.0828861267791234</v>
      </c>
      <c r="I67" s="63">
        <f t="shared" ref="I67" si="29">+I66/$F$66</f>
        <v>1.0735840443912683</v>
      </c>
      <c r="J67" s="63">
        <f t="shared" ref="J67" si="30">+J66/$F$66</f>
        <v>1.0726527616432806</v>
      </c>
      <c r="K67" s="63">
        <f t="shared" ref="K67" si="31">+K66/$F$66</f>
        <v>1.0537666772134642</v>
      </c>
      <c r="L67" s="63">
        <f t="shared" ref="L67" si="32">+L66/$F$66</f>
        <v>1.0021524887524165</v>
      </c>
      <c r="M67" s="63">
        <f t="shared" ref="M67" si="33">+M66/$F$66</f>
        <v>1.0858959000929089</v>
      </c>
      <c r="N67" s="63">
        <f t="shared" ref="N67" si="34">+N66/$F$66</f>
        <v>0.64671004623157169</v>
      </c>
      <c r="O67" s="63">
        <f t="shared" ref="O67" si="35">+O66/$F$66</f>
        <v>0.96373770295965022</v>
      </c>
      <c r="P67" s="63">
        <f t="shared" ref="P67" si="36">+P66/$F$66</f>
        <v>0.47827762041449601</v>
      </c>
      <c r="Q67" s="46"/>
      <c r="R67" s="21">
        <f t="shared" si="1"/>
        <v>8.4132073556095079</v>
      </c>
    </row>
    <row r="68" spans="1:18" ht="15.75" thickBot="1">
      <c r="A68" s="54" t="s">
        <v>524</v>
      </c>
      <c r="B68" s="55"/>
      <c r="C68" s="41"/>
      <c r="D68" s="41"/>
      <c r="E68" s="41"/>
      <c r="F68" s="64">
        <f>+F63/F54</f>
        <v>1.0000000001908311</v>
      </c>
      <c r="G68" s="64">
        <f t="shared" ref="G68:P68" si="37">G63/G54</f>
        <v>0.96266763016825352</v>
      </c>
      <c r="H68" s="64">
        <f t="shared" si="37"/>
        <v>1.0666310821235554</v>
      </c>
      <c r="I68" s="64">
        <f t="shared" si="37"/>
        <v>1.0589147207061751</v>
      </c>
      <c r="J68" s="64">
        <f t="shared" si="37"/>
        <v>1.0580531068520551</v>
      </c>
      <c r="K68" s="64">
        <f t="shared" si="37"/>
        <v>1.0416852191921517</v>
      </c>
      <c r="L68" s="64">
        <f t="shared" si="37"/>
        <v>1.0119391333123615</v>
      </c>
      <c r="M68" s="64">
        <f t="shared" si="37"/>
        <v>1.0659445210737126</v>
      </c>
      <c r="N68" s="64">
        <f t="shared" si="37"/>
        <v>0.66246006347016506</v>
      </c>
      <c r="O68" s="64">
        <f t="shared" si="37"/>
        <v>0.97176211882342411</v>
      </c>
      <c r="P68" s="64">
        <f t="shared" si="37"/>
        <v>1.0153913603321094</v>
      </c>
      <c r="Q68" s="46"/>
      <c r="R68" s="21">
        <f t="shared" si="1"/>
        <v>8.915448955863134</v>
      </c>
    </row>
    <row r="69" spans="1:18" ht="15.75" thickTop="1">
      <c r="A69" s="72"/>
      <c r="F69" s="46"/>
      <c r="G69" s="46"/>
      <c r="H69" s="49"/>
      <c r="I69" s="49"/>
      <c r="J69" s="49"/>
      <c r="K69" s="49"/>
      <c r="L69" s="49"/>
      <c r="M69" s="49"/>
      <c r="N69" s="49"/>
      <c r="O69" s="49"/>
      <c r="P69" s="49"/>
      <c r="Q69" s="46"/>
      <c r="R69" s="21">
        <f t="shared" si="1"/>
        <v>0</v>
      </c>
    </row>
    <row r="70" spans="1:18">
      <c r="A70" s="46"/>
      <c r="B70" s="46"/>
      <c r="C70" s="46"/>
      <c r="D70" s="46"/>
      <c r="E70" s="46"/>
      <c r="F70" s="4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6"/>
      <c r="R70" s="21">
        <f t="shared" si="1"/>
        <v>0</v>
      </c>
    </row>
    <row r="71" spans="1:18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21">
        <f t="shared" si="1"/>
        <v>0</v>
      </c>
    </row>
    <row r="72" spans="1:18">
      <c r="R72" s="21">
        <f t="shared" si="1"/>
        <v>0</v>
      </c>
    </row>
    <row r="73" spans="1:18">
      <c r="R73" s="21">
        <f t="shared" ref="R73:R84" si="38">SUM(G73:P73)-F73</f>
        <v>0</v>
      </c>
    </row>
    <row r="74" spans="1:18">
      <c r="R74" s="21">
        <f t="shared" si="38"/>
        <v>0</v>
      </c>
    </row>
    <row r="75" spans="1:18">
      <c r="R75" s="21">
        <f t="shared" si="38"/>
        <v>0</v>
      </c>
    </row>
    <row r="76" spans="1:18">
      <c r="R76" s="21">
        <f t="shared" si="38"/>
        <v>0</v>
      </c>
    </row>
    <row r="77" spans="1:18">
      <c r="R77" s="21">
        <f t="shared" si="38"/>
        <v>0</v>
      </c>
    </row>
    <row r="78" spans="1:18">
      <c r="R78" s="21">
        <f t="shared" si="38"/>
        <v>0</v>
      </c>
    </row>
    <row r="79" spans="1:18">
      <c r="R79" s="21">
        <f t="shared" si="38"/>
        <v>0</v>
      </c>
    </row>
    <row r="80" spans="1:18">
      <c r="R80" s="21">
        <f t="shared" si="38"/>
        <v>0</v>
      </c>
    </row>
    <row r="81" spans="18:18">
      <c r="R81" s="21">
        <f t="shared" si="38"/>
        <v>0</v>
      </c>
    </row>
    <row r="82" spans="18:18">
      <c r="R82" s="21">
        <f t="shared" si="38"/>
        <v>0</v>
      </c>
    </row>
    <row r="83" spans="18:18">
      <c r="R83" s="21">
        <f t="shared" si="38"/>
        <v>0</v>
      </c>
    </row>
    <row r="84" spans="18:18">
      <c r="R84" s="21">
        <f t="shared" si="38"/>
        <v>0</v>
      </c>
    </row>
  </sheetData>
  <conditionalFormatting sqref="F67:G67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6"/>
  <sheetViews>
    <sheetView zoomScale="85" zoomScaleNormal="85" workbookViewId="0">
      <pane xSplit="5" ySplit="8" topLeftCell="F96" activePane="bottomRight" state="frozen"/>
      <selection pane="topRight" activeCell="F1" sqref="F1"/>
      <selection pane="bottomLeft" activeCell="A9" sqref="A9"/>
      <selection pane="bottomRight" activeCell="G99" sqref="G99"/>
    </sheetView>
  </sheetViews>
  <sheetFormatPr defaultRowHeight="15"/>
  <cols>
    <col min="1" max="1" width="12.7109375" customWidth="1"/>
    <col min="2" max="2" width="46.28515625" bestFit="1" customWidth="1"/>
    <col min="3" max="3" width="16" bestFit="1" customWidth="1"/>
    <col min="4" max="4" width="16" style="26" customWidth="1"/>
    <col min="5" max="5" width="16" customWidth="1"/>
    <col min="6" max="6" width="17.42578125" style="2" bestFit="1" customWidth="1"/>
    <col min="7" max="7" width="17" bestFit="1" customWidth="1"/>
    <col min="8" max="9" width="14.28515625" bestFit="1" customWidth="1"/>
    <col min="10" max="10" width="13.42578125" bestFit="1" customWidth="1"/>
    <col min="11" max="11" width="13.7109375" bestFit="1" customWidth="1"/>
    <col min="12" max="15" width="12.5703125" bestFit="1" customWidth="1"/>
    <col min="16" max="16" width="11.28515625" bestFit="1" customWidth="1"/>
    <col min="17" max="17" width="5.140625" bestFit="1" customWidth="1"/>
    <col min="18" max="18" width="3.140625" bestFit="1" customWidth="1"/>
    <col min="19" max="19" width="13.85546875" bestFit="1" customWidth="1"/>
    <col min="20" max="29" width="3.140625" bestFit="1" customWidth="1"/>
  </cols>
  <sheetData>
    <row r="1" spans="1:35">
      <c r="C1">
        <v>2</v>
      </c>
      <c r="D1" s="26">
        <f>C1+1</f>
        <v>3</v>
      </c>
      <c r="F1">
        <f>D1+1</f>
        <v>4</v>
      </c>
      <c r="G1">
        <f t="shared" ref="G1:AI1" si="0">F1+1</f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si="0"/>
        <v>31</v>
      </c>
      <c r="AH1">
        <f t="shared" si="0"/>
        <v>32</v>
      </c>
      <c r="AI1">
        <f t="shared" si="0"/>
        <v>33</v>
      </c>
    </row>
    <row r="7" spans="1:35" ht="51.75">
      <c r="C7" t="s">
        <v>437</v>
      </c>
      <c r="D7" s="26" t="s">
        <v>434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297</v>
      </c>
      <c r="L7" s="4" t="s">
        <v>298</v>
      </c>
      <c r="M7" s="4" t="s">
        <v>299</v>
      </c>
      <c r="N7" s="4" t="s">
        <v>302</v>
      </c>
      <c r="O7" s="4" t="s">
        <v>300</v>
      </c>
      <c r="P7" s="4" t="s">
        <v>301</v>
      </c>
      <c r="S7" s="4" t="s">
        <v>488</v>
      </c>
    </row>
    <row r="8" spans="1:35">
      <c r="B8" s="1" t="s">
        <v>0</v>
      </c>
      <c r="C8" s="1" t="s">
        <v>292</v>
      </c>
      <c r="D8" s="27" t="s">
        <v>435</v>
      </c>
      <c r="E8" s="1"/>
      <c r="F8" s="3" t="s">
        <v>1</v>
      </c>
    </row>
    <row r="9" spans="1:35">
      <c r="A9" s="1" t="s">
        <v>2</v>
      </c>
    </row>
    <row r="10" spans="1:35"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35">
      <c r="A11" s="1" t="s">
        <v>3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35"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35">
      <c r="B13" t="s">
        <v>4</v>
      </c>
      <c r="F13" s="33"/>
      <c r="G13" s="34"/>
      <c r="H13" s="32"/>
      <c r="I13" s="32"/>
      <c r="J13" s="32"/>
      <c r="K13" s="32"/>
      <c r="L13" s="32"/>
      <c r="M13" s="32"/>
      <c r="N13" s="32"/>
      <c r="O13" s="32"/>
      <c r="P13" s="32"/>
    </row>
    <row r="14" spans="1:35">
      <c r="A14">
        <v>300</v>
      </c>
      <c r="B14" t="s">
        <v>5</v>
      </c>
      <c r="D14" s="26">
        <v>73</v>
      </c>
      <c r="F14" s="2">
        <v>70587020.038332</v>
      </c>
      <c r="G14" s="18">
        <f>INDEX(Alloc,($D14),(G$1))*$F14</f>
        <v>37713421.826332584</v>
      </c>
      <c r="H14" s="18">
        <f t="shared" ref="G14:P16" si="1">INDEX(Alloc,($D14),(H$1))*$F14</f>
        <v>9245532.5746887103</v>
      </c>
      <c r="I14" s="18">
        <f t="shared" si="1"/>
        <v>9308609.9184645955</v>
      </c>
      <c r="J14" s="18">
        <f t="shared" si="1"/>
        <v>5955636.7114498075</v>
      </c>
      <c r="K14" s="18">
        <f t="shared" si="1"/>
        <v>4232597.9695179947</v>
      </c>
      <c r="L14" s="18">
        <f t="shared" si="1"/>
        <v>2049656.9624974092</v>
      </c>
      <c r="M14" s="18">
        <f t="shared" si="1"/>
        <v>1802443.6840789262</v>
      </c>
      <c r="N14" s="18">
        <f t="shared" si="1"/>
        <v>0</v>
      </c>
      <c r="O14" s="18">
        <f t="shared" si="1"/>
        <v>255119.04289308607</v>
      </c>
      <c r="P14" s="18">
        <f t="shared" si="1"/>
        <v>24001.348408873037</v>
      </c>
      <c r="S14" s="21">
        <f>SUM(G14:P14)-F14</f>
        <v>0</v>
      </c>
    </row>
    <row r="15" spans="1:35">
      <c r="A15">
        <v>300.01</v>
      </c>
      <c r="B15" t="s">
        <v>6</v>
      </c>
      <c r="D15" s="26">
        <v>73</v>
      </c>
      <c r="F15" s="2">
        <v>16203260.800000003</v>
      </c>
      <c r="G15" s="18">
        <f t="shared" si="1"/>
        <v>8657121.5101676565</v>
      </c>
      <c r="H15" s="18">
        <f t="shared" si="1"/>
        <v>2122313.3581956592</v>
      </c>
      <c r="I15" s="18">
        <f t="shared" si="1"/>
        <v>2136792.771708468</v>
      </c>
      <c r="J15" s="18">
        <f t="shared" si="1"/>
        <v>1367117.2803905201</v>
      </c>
      <c r="K15" s="18">
        <f t="shared" si="1"/>
        <v>971593.4845302637</v>
      </c>
      <c r="L15" s="18">
        <f t="shared" si="1"/>
        <v>470499.0562832398</v>
      </c>
      <c r="M15" s="18">
        <f t="shared" si="1"/>
        <v>413751.21197330253</v>
      </c>
      <c r="N15" s="18">
        <f t="shared" si="1"/>
        <v>0</v>
      </c>
      <c r="O15" s="18">
        <f t="shared" si="1"/>
        <v>58562.613704307652</v>
      </c>
      <c r="P15" s="18">
        <f t="shared" si="1"/>
        <v>5509.5130465834127</v>
      </c>
      <c r="S15" s="21">
        <f t="shared" ref="S15:S78" si="2">SUM(G15:P15)-F15</f>
        <v>0</v>
      </c>
    </row>
    <row r="16" spans="1:35">
      <c r="A16">
        <v>300.02</v>
      </c>
      <c r="B16" t="s">
        <v>7</v>
      </c>
      <c r="D16" s="26">
        <v>70</v>
      </c>
      <c r="F16" s="2">
        <v>177634269</v>
      </c>
      <c r="G16" s="18">
        <f t="shared" si="1"/>
        <v>108389802.08846323</v>
      </c>
      <c r="H16" s="18">
        <f t="shared" si="1"/>
        <v>21918969.577206232</v>
      </c>
      <c r="I16" s="18">
        <f t="shared" si="1"/>
        <v>18335002.153863307</v>
      </c>
      <c r="J16" s="18">
        <f t="shared" si="1"/>
        <v>10408099.611820325</v>
      </c>
      <c r="K16" s="18">
        <f t="shared" si="1"/>
        <v>8149568.3001149176</v>
      </c>
      <c r="L16" s="18">
        <f t="shared" si="1"/>
        <v>3595675.6652886015</v>
      </c>
      <c r="M16" s="18">
        <f t="shared" si="1"/>
        <v>2726285.3981252485</v>
      </c>
      <c r="N16" s="18">
        <f t="shared" si="1"/>
        <v>1935915.6552595522</v>
      </c>
      <c r="O16" s="18">
        <f t="shared" si="1"/>
        <v>2121289.2704536798</v>
      </c>
      <c r="P16" s="18">
        <f t="shared" si="1"/>
        <v>53661.279404911067</v>
      </c>
      <c r="S16" s="21">
        <f t="shared" si="2"/>
        <v>0</v>
      </c>
    </row>
    <row r="17" spans="1:19">
      <c r="B17" s="1" t="s">
        <v>8</v>
      </c>
      <c r="C17" s="1"/>
      <c r="F17" s="3">
        <f t="shared" ref="F17:P17" si="3">SUM(F14:F16)</f>
        <v>264424549.838332</v>
      </c>
      <c r="G17" s="3">
        <f t="shared" si="3"/>
        <v>154760345.42496347</v>
      </c>
      <c r="H17" s="3">
        <f t="shared" si="3"/>
        <v>33286815.510090601</v>
      </c>
      <c r="I17" s="3">
        <f t="shared" si="3"/>
        <v>29780404.844036371</v>
      </c>
      <c r="J17" s="3">
        <f t="shared" si="3"/>
        <v>17730853.603660651</v>
      </c>
      <c r="K17" s="3">
        <f t="shared" si="3"/>
        <v>13353759.754163176</v>
      </c>
      <c r="L17" s="3">
        <f t="shared" si="3"/>
        <v>6115831.6840692507</v>
      </c>
      <c r="M17" s="3">
        <f t="shared" si="3"/>
        <v>4942480.2941774772</v>
      </c>
      <c r="N17" s="3">
        <f t="shared" si="3"/>
        <v>1935915.6552595522</v>
      </c>
      <c r="O17" s="3">
        <f t="shared" si="3"/>
        <v>2434970.9270510734</v>
      </c>
      <c r="P17" s="3">
        <f t="shared" si="3"/>
        <v>83172.140860367508</v>
      </c>
      <c r="S17" s="21">
        <f t="shared" si="2"/>
        <v>0</v>
      </c>
    </row>
    <row r="18" spans="1:19">
      <c r="S18" s="21">
        <f t="shared" si="2"/>
        <v>0</v>
      </c>
    </row>
    <row r="19" spans="1:19">
      <c r="B19" s="1" t="s">
        <v>5</v>
      </c>
      <c r="E19" s="2">
        <v>3887841988.9148149</v>
      </c>
      <c r="F19" s="25"/>
      <c r="S19" s="21">
        <f t="shared" si="2"/>
        <v>0</v>
      </c>
    </row>
    <row r="20" spans="1:19">
      <c r="B20" t="s">
        <v>438</v>
      </c>
      <c r="D20" s="28">
        <v>30</v>
      </c>
      <c r="E20" s="23">
        <v>0.25</v>
      </c>
      <c r="F20" s="24">
        <f>E19*E20</f>
        <v>971960497.22870374</v>
      </c>
      <c r="G20" s="18">
        <f t="shared" ref="G20:P21" si="4">INDEX(Alloc,($D20),(G$1))*$F20</f>
        <v>592242330.68551826</v>
      </c>
      <c r="H20" s="18">
        <f t="shared" si="4"/>
        <v>119298005.80888522</v>
      </c>
      <c r="I20" s="18">
        <f t="shared" si="4"/>
        <v>111230398.45723182</v>
      </c>
      <c r="J20" s="18">
        <f t="shared" si="4"/>
        <v>63170629.137444258</v>
      </c>
      <c r="K20" s="18">
        <f t="shared" si="4"/>
        <v>43292034.611679338</v>
      </c>
      <c r="L20" s="18">
        <f t="shared" si="4"/>
        <v>22387996.02671206</v>
      </c>
      <c r="M20" s="18">
        <f t="shared" si="4"/>
        <v>16565623.426016534</v>
      </c>
      <c r="N20" s="18">
        <f t="shared" si="4"/>
        <v>0</v>
      </c>
      <c r="O20" s="18">
        <f t="shared" si="4"/>
        <v>3396086.4130339101</v>
      </c>
      <c r="P20" s="18">
        <f t="shared" si="4"/>
        <v>377392.66218242218</v>
      </c>
      <c r="S20" s="21">
        <f t="shared" si="2"/>
        <v>0</v>
      </c>
    </row>
    <row r="21" spans="1:19">
      <c r="B21" s="22" t="s">
        <v>439</v>
      </c>
      <c r="D21" s="28">
        <v>52</v>
      </c>
      <c r="E21" s="23">
        <v>0.75</v>
      </c>
      <c r="F21" s="24">
        <f>E19*E21</f>
        <v>2915881491.6861115</v>
      </c>
      <c r="G21" s="18">
        <f t="shared" si="4"/>
        <v>1484964283.8230536</v>
      </c>
      <c r="H21" s="18">
        <f t="shared" si="4"/>
        <v>389933999.37046075</v>
      </c>
      <c r="I21" s="18">
        <f t="shared" si="4"/>
        <v>401475825.43184197</v>
      </c>
      <c r="J21" s="18">
        <f t="shared" si="4"/>
        <v>264858156.67789564</v>
      </c>
      <c r="K21" s="18">
        <f t="shared" si="4"/>
        <v>189834000.44620335</v>
      </c>
      <c r="L21" s="18">
        <f t="shared" si="4"/>
        <v>90504464.90083006</v>
      </c>
      <c r="M21" s="18">
        <f t="shared" si="4"/>
        <v>82710649.09279646</v>
      </c>
      <c r="N21" s="18">
        <f t="shared" si="4"/>
        <v>0</v>
      </c>
      <c r="O21" s="18">
        <f t="shared" si="4"/>
        <v>10655541.302555628</v>
      </c>
      <c r="P21" s="18">
        <f t="shared" si="4"/>
        <v>944570.64047459478</v>
      </c>
      <c r="S21" s="21">
        <f t="shared" si="2"/>
        <v>0</v>
      </c>
    </row>
    <row r="22" spans="1:19">
      <c r="B22" s="1" t="s">
        <v>8</v>
      </c>
      <c r="F22" s="3">
        <f t="shared" ref="F22:P22" si="5">SUM(F20:F21)</f>
        <v>3887841988.9148149</v>
      </c>
      <c r="G22" s="3">
        <f t="shared" si="5"/>
        <v>2077206614.5085719</v>
      </c>
      <c r="H22" s="3">
        <f t="shared" si="5"/>
        <v>509232005.17934597</v>
      </c>
      <c r="I22" s="3">
        <f t="shared" si="5"/>
        <v>512706223.88907379</v>
      </c>
      <c r="J22" s="3">
        <f t="shared" si="5"/>
        <v>328028785.81533992</v>
      </c>
      <c r="K22" s="3">
        <f t="shared" si="5"/>
        <v>233126035.0578827</v>
      </c>
      <c r="L22" s="3">
        <f t="shared" si="5"/>
        <v>112892460.92754212</v>
      </c>
      <c r="M22" s="3">
        <f t="shared" si="5"/>
        <v>99276272.518812999</v>
      </c>
      <c r="N22" s="3">
        <f t="shared" si="5"/>
        <v>0</v>
      </c>
      <c r="O22" s="3">
        <f t="shared" si="5"/>
        <v>14051627.715589538</v>
      </c>
      <c r="P22" s="3">
        <f t="shared" si="5"/>
        <v>1321963.302657017</v>
      </c>
      <c r="S22" s="21">
        <f t="shared" si="2"/>
        <v>0</v>
      </c>
    </row>
    <row r="23" spans="1:19">
      <c r="S23" s="21">
        <f t="shared" si="2"/>
        <v>0</v>
      </c>
    </row>
    <row r="24" spans="1:19">
      <c r="B24" s="1" t="s">
        <v>6</v>
      </c>
      <c r="E24">
        <v>1389050215</v>
      </c>
      <c r="S24" s="21">
        <f t="shared" si="2"/>
        <v>0</v>
      </c>
    </row>
    <row r="25" spans="1:19">
      <c r="A25">
        <v>350</v>
      </c>
      <c r="B25" t="s">
        <v>9</v>
      </c>
      <c r="E25">
        <v>174349685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S25" s="21">
        <f t="shared" si="2"/>
        <v>0</v>
      </c>
    </row>
    <row r="26" spans="1:19">
      <c r="B26" s="1" t="s">
        <v>438</v>
      </c>
      <c r="D26" s="26">
        <v>30</v>
      </c>
      <c r="E26" s="23">
        <v>0.25</v>
      </c>
      <c r="F26" s="2">
        <f>E25*E26</f>
        <v>43587421.25</v>
      </c>
      <c r="G26" s="18">
        <f t="shared" ref="G26:P33" si="6">INDEX(Alloc,($D26),(G$1))*$F26</f>
        <v>26559017.597190827</v>
      </c>
      <c r="H26" s="18">
        <f t="shared" si="6"/>
        <v>5349900.9973172648</v>
      </c>
      <c r="I26" s="18">
        <f t="shared" si="6"/>
        <v>4988110.3678433895</v>
      </c>
      <c r="J26" s="18">
        <f t="shared" si="6"/>
        <v>2832877.2935649641</v>
      </c>
      <c r="K26" s="18">
        <f t="shared" si="6"/>
        <v>1941424.7335865097</v>
      </c>
      <c r="L26" s="18">
        <f t="shared" si="6"/>
        <v>1003986.2901238973</v>
      </c>
      <c r="M26" s="18">
        <f t="shared" si="6"/>
        <v>742882.87291242741</v>
      </c>
      <c r="N26" s="18">
        <f t="shared" si="6"/>
        <v>0</v>
      </c>
      <c r="O26" s="18">
        <f t="shared" si="6"/>
        <v>152296.98069867096</v>
      </c>
      <c r="P26" s="18">
        <f t="shared" si="6"/>
        <v>16924.116762055579</v>
      </c>
      <c r="S26" s="21">
        <f t="shared" si="2"/>
        <v>0</v>
      </c>
    </row>
    <row r="27" spans="1:19">
      <c r="B27" t="s">
        <v>439</v>
      </c>
      <c r="D27" s="26">
        <v>52</v>
      </c>
      <c r="E27" s="23">
        <v>0.75</v>
      </c>
      <c r="F27" s="2">
        <f>E25*E27</f>
        <v>130762263.75</v>
      </c>
      <c r="G27" s="18">
        <f t="shared" si="6"/>
        <v>66592998.341752484</v>
      </c>
      <c r="H27" s="18">
        <f t="shared" si="6"/>
        <v>17486531.128289539</v>
      </c>
      <c r="I27" s="18">
        <f t="shared" si="6"/>
        <v>18004122.569470584</v>
      </c>
      <c r="J27" s="18">
        <f t="shared" si="6"/>
        <v>11877523.911243383</v>
      </c>
      <c r="K27" s="18">
        <f t="shared" si="6"/>
        <v>8513076.9908999503</v>
      </c>
      <c r="L27" s="18">
        <f t="shared" si="6"/>
        <v>4058659.017404581</v>
      </c>
      <c r="M27" s="18">
        <f t="shared" si="6"/>
        <v>3709146.5282259854</v>
      </c>
      <c r="N27" s="18">
        <f t="shared" si="6"/>
        <v>0</v>
      </c>
      <c r="O27" s="18">
        <f t="shared" si="6"/>
        <v>477846.1354401944</v>
      </c>
      <c r="P27" s="18">
        <f t="shared" si="6"/>
        <v>42359.127273318365</v>
      </c>
      <c r="S27" s="21">
        <f t="shared" si="2"/>
        <v>0</v>
      </c>
    </row>
    <row r="28" spans="1:19">
      <c r="A28">
        <v>350.01</v>
      </c>
      <c r="B28" t="s">
        <v>10</v>
      </c>
      <c r="E28">
        <v>1214311299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S28" s="21">
        <f t="shared" si="2"/>
        <v>0</v>
      </c>
    </row>
    <row r="29" spans="1:19">
      <c r="B29" t="s">
        <v>438</v>
      </c>
      <c r="D29" s="26">
        <v>29</v>
      </c>
      <c r="E29" s="23">
        <v>0.25</v>
      </c>
      <c r="F29" s="2">
        <f>E28*E29</f>
        <v>303577824.75</v>
      </c>
      <c r="G29" s="18">
        <f t="shared" si="6"/>
        <v>174225931.15376064</v>
      </c>
      <c r="H29" s="18">
        <f t="shared" si="6"/>
        <v>35095103.92946995</v>
      </c>
      <c r="I29" s="18">
        <f t="shared" si="6"/>
        <v>32721774.077485584</v>
      </c>
      <c r="J29" s="18">
        <f t="shared" si="6"/>
        <v>18583544.459411994</v>
      </c>
      <c r="K29" s="18">
        <f t="shared" si="6"/>
        <v>12735656.758999551</v>
      </c>
      <c r="L29" s="18">
        <f t="shared" si="6"/>
        <v>6586103.7827297952</v>
      </c>
      <c r="M29" s="18">
        <f t="shared" si="6"/>
        <v>4873277.4018357657</v>
      </c>
      <c r="N29" s="18">
        <f t="shared" si="6"/>
        <v>17646350.587503295</v>
      </c>
      <c r="O29" s="18">
        <f t="shared" si="6"/>
        <v>999061.17299078102</v>
      </c>
      <c r="P29" s="18">
        <f t="shared" si="6"/>
        <v>111021.42581267691</v>
      </c>
      <c r="S29" s="21">
        <f t="shared" si="2"/>
        <v>0</v>
      </c>
    </row>
    <row r="30" spans="1:19">
      <c r="B30" t="s">
        <v>439</v>
      </c>
      <c r="D30" s="26">
        <v>51</v>
      </c>
      <c r="E30" s="23">
        <v>0.75</v>
      </c>
      <c r="F30" s="2">
        <f>E28*E30</f>
        <v>910733474.25</v>
      </c>
      <c r="G30" s="18">
        <f t="shared" si="6"/>
        <v>423207457.55179781</v>
      </c>
      <c r="H30" s="18">
        <f t="shared" si="6"/>
        <v>111129256.29546048</v>
      </c>
      <c r="I30" s="18">
        <f t="shared" si="6"/>
        <v>114418619.49170302</v>
      </c>
      <c r="J30" s="18">
        <f t="shared" si="6"/>
        <v>75483261.328637078</v>
      </c>
      <c r="K30" s="18">
        <f t="shared" si="6"/>
        <v>54101748.817076392</v>
      </c>
      <c r="L30" s="18">
        <f t="shared" si="6"/>
        <v>25793323.721670233</v>
      </c>
      <c r="M30" s="18">
        <f t="shared" si="6"/>
        <v>23572124.862763576</v>
      </c>
      <c r="N30" s="18">
        <f t="shared" si="6"/>
        <v>79721707.797395065</v>
      </c>
      <c r="O30" s="18">
        <f t="shared" si="6"/>
        <v>3036776.4347052043</v>
      </c>
      <c r="P30" s="18">
        <f t="shared" si="6"/>
        <v>269197.94879117794</v>
      </c>
      <c r="S30" s="21">
        <f t="shared" si="2"/>
        <v>0</v>
      </c>
    </row>
    <row r="31" spans="1:19">
      <c r="A31">
        <v>350.02</v>
      </c>
      <c r="B31" t="s">
        <v>11</v>
      </c>
      <c r="E31">
        <v>389231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S31" s="21">
        <f t="shared" si="2"/>
        <v>0</v>
      </c>
    </row>
    <row r="32" spans="1:19">
      <c r="B32" t="s">
        <v>438</v>
      </c>
      <c r="D32" s="26">
        <v>6</v>
      </c>
      <c r="E32" s="23">
        <v>1</v>
      </c>
      <c r="F32" s="2">
        <f>E31*E32</f>
        <v>389231</v>
      </c>
      <c r="G32" s="18">
        <f t="shared" si="6"/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18">
        <f t="shared" si="6"/>
        <v>0</v>
      </c>
      <c r="M32" s="18">
        <f t="shared" si="6"/>
        <v>0</v>
      </c>
      <c r="N32" s="18">
        <f t="shared" si="6"/>
        <v>389231</v>
      </c>
      <c r="O32" s="18">
        <f t="shared" si="6"/>
        <v>0</v>
      </c>
      <c r="P32" s="18">
        <f t="shared" si="6"/>
        <v>0</v>
      </c>
      <c r="S32" s="21">
        <f t="shared" si="2"/>
        <v>0</v>
      </c>
    </row>
    <row r="33" spans="1:19">
      <c r="B33" t="s">
        <v>439</v>
      </c>
      <c r="E33" s="23">
        <v>0</v>
      </c>
      <c r="F33" s="2">
        <f>E31*E33</f>
        <v>0</v>
      </c>
      <c r="G33" s="18">
        <f t="shared" si="6"/>
        <v>0</v>
      </c>
      <c r="H33" s="18">
        <f t="shared" si="6"/>
        <v>0</v>
      </c>
      <c r="I33" s="18">
        <f t="shared" si="6"/>
        <v>0</v>
      </c>
      <c r="J33" s="18">
        <f t="shared" si="6"/>
        <v>0</v>
      </c>
      <c r="K33" s="18">
        <f t="shared" si="6"/>
        <v>0</v>
      </c>
      <c r="L33" s="18">
        <f t="shared" si="6"/>
        <v>0</v>
      </c>
      <c r="M33" s="18">
        <f t="shared" si="6"/>
        <v>0</v>
      </c>
      <c r="N33" s="18">
        <f t="shared" si="6"/>
        <v>0</v>
      </c>
      <c r="O33" s="18">
        <f t="shared" si="6"/>
        <v>0</v>
      </c>
      <c r="P33" s="18">
        <f t="shared" si="6"/>
        <v>0</v>
      </c>
      <c r="S33" s="21">
        <f t="shared" si="2"/>
        <v>0</v>
      </c>
    </row>
    <row r="34" spans="1:19">
      <c r="B34" s="1" t="s">
        <v>8</v>
      </c>
      <c r="F34" s="3">
        <f>SUM(F25:F33)</f>
        <v>1389050215</v>
      </c>
      <c r="G34" s="3">
        <f t="shared" ref="G34:P34" si="7">SUM(G25:G33)</f>
        <v>690585404.64450169</v>
      </c>
      <c r="H34" s="3">
        <f t="shared" si="7"/>
        <v>169060792.35053724</v>
      </c>
      <c r="I34" s="3">
        <f t="shared" si="7"/>
        <v>170132626.50650257</v>
      </c>
      <c r="J34" s="3">
        <f t="shared" si="7"/>
        <v>108777206.99285743</v>
      </c>
      <c r="K34" s="3">
        <f t="shared" si="7"/>
        <v>77291907.300562412</v>
      </c>
      <c r="L34" s="3">
        <f t="shared" si="7"/>
        <v>37442072.811928511</v>
      </c>
      <c r="M34" s="3">
        <f t="shared" si="7"/>
        <v>32897431.665737756</v>
      </c>
      <c r="N34" s="3">
        <f t="shared" si="7"/>
        <v>97757289.384898365</v>
      </c>
      <c r="O34" s="3">
        <f t="shared" si="7"/>
        <v>4665980.7238348508</v>
      </c>
      <c r="P34" s="3">
        <f t="shared" si="7"/>
        <v>439502.61863922881</v>
      </c>
      <c r="S34" s="21">
        <f t="shared" si="2"/>
        <v>0</v>
      </c>
    </row>
    <row r="35" spans="1:19">
      <c r="S35" s="21">
        <f t="shared" si="2"/>
        <v>0</v>
      </c>
    </row>
    <row r="36" spans="1:19">
      <c r="B36" s="1" t="s">
        <v>12</v>
      </c>
      <c r="S36" s="21">
        <f t="shared" si="2"/>
        <v>0</v>
      </c>
    </row>
    <row r="37" spans="1:19">
      <c r="A37">
        <v>360.01</v>
      </c>
      <c r="B37" t="s">
        <v>13</v>
      </c>
      <c r="D37" s="26">
        <v>36</v>
      </c>
      <c r="F37" s="2">
        <v>5346857.3397640157</v>
      </c>
      <c r="G37" s="18">
        <f t="shared" ref="G37:P46" si="8">INDEX(Alloc,($D37),(G$1))*$F37</f>
        <v>0</v>
      </c>
      <c r="H37" s="18">
        <f t="shared" si="8"/>
        <v>0</v>
      </c>
      <c r="I37" s="18">
        <f t="shared" si="8"/>
        <v>0</v>
      </c>
      <c r="J37" s="18">
        <f t="shared" si="8"/>
        <v>0</v>
      </c>
      <c r="K37" s="18">
        <f t="shared" si="8"/>
        <v>0</v>
      </c>
      <c r="L37" s="18">
        <f t="shared" si="8"/>
        <v>4604125.9627512153</v>
      </c>
      <c r="M37" s="18">
        <f t="shared" si="8"/>
        <v>742731.37701280019</v>
      </c>
      <c r="N37" s="18">
        <f t="shared" si="8"/>
        <v>0</v>
      </c>
      <c r="O37" s="18">
        <f t="shared" si="8"/>
        <v>0</v>
      </c>
      <c r="P37" s="18">
        <f t="shared" si="8"/>
        <v>0</v>
      </c>
      <c r="S37" s="21">
        <f t="shared" si="2"/>
        <v>0</v>
      </c>
    </row>
    <row r="38" spans="1:19">
      <c r="A38">
        <v>360.02</v>
      </c>
      <c r="B38" t="s">
        <v>14</v>
      </c>
      <c r="D38" s="26">
        <v>42</v>
      </c>
      <c r="F38" s="2">
        <v>40695723.896902584</v>
      </c>
      <c r="G38" s="18">
        <f t="shared" si="8"/>
        <v>16661052.06712766</v>
      </c>
      <c r="H38" s="18">
        <f t="shared" si="8"/>
        <v>6514455.771899946</v>
      </c>
      <c r="I38" s="18">
        <f t="shared" si="8"/>
        <v>8195036.9604089633</v>
      </c>
      <c r="J38" s="18">
        <f t="shared" si="8"/>
        <v>4653114.1930973371</v>
      </c>
      <c r="K38" s="18">
        <f t="shared" si="8"/>
        <v>4635751.9490940226</v>
      </c>
      <c r="L38" s="18">
        <f t="shared" si="8"/>
        <v>0</v>
      </c>
      <c r="M38" s="18">
        <f t="shared" si="8"/>
        <v>0</v>
      </c>
      <c r="N38" s="18">
        <f t="shared" si="8"/>
        <v>0</v>
      </c>
      <c r="O38" s="18">
        <f t="shared" si="8"/>
        <v>33623.338130564</v>
      </c>
      <c r="P38" s="18">
        <f t="shared" si="8"/>
        <v>2689.6171440902681</v>
      </c>
      <c r="S38" s="21">
        <f t="shared" si="2"/>
        <v>0</v>
      </c>
    </row>
    <row r="39" spans="1:19">
      <c r="A39">
        <v>361.01</v>
      </c>
      <c r="B39" t="s">
        <v>15</v>
      </c>
      <c r="D39" s="26">
        <v>37</v>
      </c>
      <c r="F39" s="2">
        <v>720950.67220432428</v>
      </c>
      <c r="G39" s="18">
        <f t="shared" si="8"/>
        <v>0</v>
      </c>
      <c r="H39" s="18">
        <f t="shared" si="8"/>
        <v>0</v>
      </c>
      <c r="I39" s="18">
        <f t="shared" si="8"/>
        <v>0</v>
      </c>
      <c r="J39" s="18">
        <f t="shared" si="8"/>
        <v>0</v>
      </c>
      <c r="K39" s="18">
        <f t="shared" si="8"/>
        <v>0</v>
      </c>
      <c r="L39" s="18">
        <f t="shared" si="8"/>
        <v>365041.24012752424</v>
      </c>
      <c r="M39" s="18">
        <f t="shared" si="8"/>
        <v>162866.1520768</v>
      </c>
      <c r="N39" s="18">
        <f t="shared" si="8"/>
        <v>193043.27999999997</v>
      </c>
      <c r="O39" s="18">
        <f t="shared" si="8"/>
        <v>0</v>
      </c>
      <c r="P39" s="18">
        <f t="shared" si="8"/>
        <v>0</v>
      </c>
      <c r="S39" s="21">
        <f t="shared" si="2"/>
        <v>0</v>
      </c>
    </row>
    <row r="40" spans="1:19">
      <c r="A40">
        <v>361.02</v>
      </c>
      <c r="B40" t="s">
        <v>16</v>
      </c>
      <c r="D40" s="26">
        <v>43</v>
      </c>
      <c r="F40" s="2">
        <v>7250175.1598790055</v>
      </c>
      <c r="G40" s="18">
        <f t="shared" si="8"/>
        <v>3596168.5303501668</v>
      </c>
      <c r="H40" s="18">
        <f t="shared" si="8"/>
        <v>1058931.0908890173</v>
      </c>
      <c r="I40" s="18">
        <f t="shared" si="8"/>
        <v>1271969.2086512116</v>
      </c>
      <c r="J40" s="18">
        <f t="shared" si="8"/>
        <v>793312.45037655835</v>
      </c>
      <c r="K40" s="18">
        <f t="shared" si="8"/>
        <v>522665.16853157943</v>
      </c>
      <c r="L40" s="18">
        <f t="shared" si="8"/>
        <v>0</v>
      </c>
      <c r="M40" s="18">
        <f t="shared" si="8"/>
        <v>0</v>
      </c>
      <c r="N40" s="18">
        <f t="shared" si="8"/>
        <v>0</v>
      </c>
      <c r="O40" s="18">
        <f t="shared" si="8"/>
        <v>6349.380061216606</v>
      </c>
      <c r="P40" s="18">
        <f t="shared" si="8"/>
        <v>779.33101925499852</v>
      </c>
      <c r="S40" s="21">
        <f t="shared" si="2"/>
        <v>0</v>
      </c>
    </row>
    <row r="41" spans="1:19">
      <c r="A41">
        <v>362.01</v>
      </c>
      <c r="B41" t="s">
        <v>17</v>
      </c>
      <c r="D41" s="26">
        <v>38</v>
      </c>
      <c r="F41" s="2">
        <v>36037590.329062611</v>
      </c>
      <c r="G41" s="18">
        <f t="shared" si="8"/>
        <v>0</v>
      </c>
      <c r="H41" s="18">
        <f t="shared" si="8"/>
        <v>0</v>
      </c>
      <c r="I41" s="18">
        <f t="shared" si="8"/>
        <v>0</v>
      </c>
      <c r="J41" s="18">
        <f t="shared" si="8"/>
        <v>0</v>
      </c>
      <c r="K41" s="18">
        <f t="shared" si="8"/>
        <v>761867.27362632507</v>
      </c>
      <c r="L41" s="18">
        <f t="shared" si="8"/>
        <v>14491048.15719921</v>
      </c>
      <c r="M41" s="18">
        <f t="shared" si="8"/>
        <v>14207847.025270712</v>
      </c>
      <c r="N41" s="18">
        <f t="shared" si="8"/>
        <v>6576827.8729663622</v>
      </c>
      <c r="O41" s="18">
        <f t="shared" si="8"/>
        <v>0</v>
      </c>
      <c r="P41" s="18">
        <f t="shared" si="8"/>
        <v>0</v>
      </c>
      <c r="S41" s="21">
        <f t="shared" si="2"/>
        <v>0</v>
      </c>
    </row>
    <row r="42" spans="1:19">
      <c r="A42">
        <v>362.02</v>
      </c>
      <c r="B42" t="s">
        <v>18</v>
      </c>
      <c r="D42" s="26">
        <v>44</v>
      </c>
      <c r="F42" s="2">
        <v>381836222.71196634</v>
      </c>
      <c r="G42" s="18">
        <f t="shared" si="8"/>
        <v>207938553.65897152</v>
      </c>
      <c r="H42" s="18">
        <f t="shared" si="8"/>
        <v>53792849.553696178</v>
      </c>
      <c r="I42" s="18">
        <f t="shared" si="8"/>
        <v>57936633.265027665</v>
      </c>
      <c r="J42" s="18">
        <f t="shared" si="8"/>
        <v>32837746.987296835</v>
      </c>
      <c r="K42" s="18">
        <f t="shared" si="8"/>
        <v>28852857.048278283</v>
      </c>
      <c r="L42" s="18">
        <f t="shared" si="8"/>
        <v>0</v>
      </c>
      <c r="M42" s="18">
        <f t="shared" si="8"/>
        <v>0</v>
      </c>
      <c r="N42" s="18">
        <f t="shared" si="8"/>
        <v>0</v>
      </c>
      <c r="O42" s="18">
        <f t="shared" si="8"/>
        <v>368205.3219365796</v>
      </c>
      <c r="P42" s="18">
        <f t="shared" si="8"/>
        <v>109376.87675931495</v>
      </c>
      <c r="R42" s="21"/>
      <c r="S42" s="21">
        <f t="shared" si="2"/>
        <v>0</v>
      </c>
    </row>
    <row r="43" spans="1:19">
      <c r="A43">
        <v>363.01</v>
      </c>
      <c r="B43" t="s">
        <v>19</v>
      </c>
      <c r="D43" s="26">
        <v>44</v>
      </c>
      <c r="F43" s="2">
        <v>2897295.0557666672</v>
      </c>
      <c r="G43" s="18">
        <f t="shared" si="8"/>
        <v>1577795.1581976237</v>
      </c>
      <c r="H43" s="18">
        <f t="shared" si="8"/>
        <v>408169.12534013449</v>
      </c>
      <c r="I43" s="18">
        <f t="shared" si="8"/>
        <v>439611.30747187947</v>
      </c>
      <c r="J43" s="18">
        <f t="shared" si="8"/>
        <v>249166.09878728064</v>
      </c>
      <c r="K43" s="18">
        <f t="shared" si="8"/>
        <v>218929.57005752227</v>
      </c>
      <c r="L43" s="18">
        <f t="shared" si="8"/>
        <v>0</v>
      </c>
      <c r="M43" s="18">
        <f t="shared" si="8"/>
        <v>0</v>
      </c>
      <c r="N43" s="18">
        <f t="shared" si="8"/>
        <v>0</v>
      </c>
      <c r="O43" s="18">
        <f t="shared" si="8"/>
        <v>2793.8665723669537</v>
      </c>
      <c r="P43" s="18">
        <f t="shared" si="8"/>
        <v>829.92933985996103</v>
      </c>
      <c r="S43" s="21">
        <f t="shared" si="2"/>
        <v>0</v>
      </c>
    </row>
    <row r="44" spans="1:19">
      <c r="A44">
        <v>364.01</v>
      </c>
      <c r="B44" t="s">
        <v>20</v>
      </c>
      <c r="D44" s="26">
        <v>45</v>
      </c>
      <c r="F44" s="2">
        <v>332823919.61817998</v>
      </c>
      <c r="G44" s="18">
        <f t="shared" si="8"/>
        <v>226093115.02757883</v>
      </c>
      <c r="H44" s="18">
        <f t="shared" si="8"/>
        <v>43352802.788722619</v>
      </c>
      <c r="I44" s="18">
        <f t="shared" si="8"/>
        <v>33490419.03924349</v>
      </c>
      <c r="J44" s="18">
        <f t="shared" si="8"/>
        <v>13955010.378855236</v>
      </c>
      <c r="K44" s="18">
        <f t="shared" si="8"/>
        <v>15478579.54996443</v>
      </c>
      <c r="L44" s="18">
        <f t="shared" si="8"/>
        <v>0</v>
      </c>
      <c r="M44" s="18">
        <f t="shared" si="8"/>
        <v>0</v>
      </c>
      <c r="N44" s="18">
        <f t="shared" si="8"/>
        <v>0</v>
      </c>
      <c r="O44" s="18">
        <f t="shared" si="8"/>
        <v>217796.11998069522</v>
      </c>
      <c r="P44" s="18">
        <f t="shared" si="8"/>
        <v>236196.71383467101</v>
      </c>
      <c r="S44" s="21">
        <f t="shared" si="2"/>
        <v>0</v>
      </c>
    </row>
    <row r="45" spans="1:19">
      <c r="A45">
        <v>365.01</v>
      </c>
      <c r="B45" t="s">
        <v>21</v>
      </c>
      <c r="D45" s="26" t="s">
        <v>487</v>
      </c>
      <c r="F45" s="2">
        <v>1638327.3314998201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1638327</v>
      </c>
      <c r="M45" s="18">
        <v>0</v>
      </c>
      <c r="N45" s="18">
        <v>0</v>
      </c>
      <c r="O45" s="18">
        <v>0</v>
      </c>
      <c r="P45" s="18">
        <v>0</v>
      </c>
      <c r="S45" s="21">
        <f t="shared" si="2"/>
        <v>-0.33149982010945678</v>
      </c>
    </row>
    <row r="46" spans="1:19">
      <c r="A46">
        <v>365.02</v>
      </c>
      <c r="B46" t="s">
        <v>22</v>
      </c>
      <c r="D46" s="26">
        <v>45</v>
      </c>
      <c r="F46" s="2">
        <v>390407001.33487219</v>
      </c>
      <c r="G46" s="18">
        <f t="shared" si="8"/>
        <v>265210310.48982292</v>
      </c>
      <c r="H46" s="18">
        <f t="shared" si="8"/>
        <v>50853429.511989824</v>
      </c>
      <c r="I46" s="18">
        <f t="shared" si="8"/>
        <v>39284718.735237107</v>
      </c>
      <c r="J46" s="18">
        <f t="shared" si="8"/>
        <v>16369417.684450272</v>
      </c>
      <c r="K46" s="18">
        <f t="shared" si="8"/>
        <v>18156585.121518418</v>
      </c>
      <c r="L46" s="18">
        <f t="shared" si="8"/>
        <v>0</v>
      </c>
      <c r="M46" s="18">
        <f t="shared" si="8"/>
        <v>0</v>
      </c>
      <c r="N46" s="18">
        <f t="shared" si="8"/>
        <v>0</v>
      </c>
      <c r="O46" s="18">
        <f t="shared" si="8"/>
        <v>255477.82203148081</v>
      </c>
      <c r="P46" s="18">
        <f t="shared" si="8"/>
        <v>277061.96982215892</v>
      </c>
      <c r="S46" s="21">
        <f t="shared" si="2"/>
        <v>0</v>
      </c>
    </row>
    <row r="47" spans="1:19">
      <c r="A47">
        <v>366.01</v>
      </c>
      <c r="B47" t="s">
        <v>23</v>
      </c>
      <c r="D47" s="26">
        <v>40</v>
      </c>
      <c r="F47" s="2">
        <v>34343068.147723362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f t="shared" ref="G47:P57" si="9">INDEX(Alloc,($D47),(L$1))*$F47</f>
        <v>27686863.057723358</v>
      </c>
      <c r="M47" s="18">
        <f t="shared" si="9"/>
        <v>6656205.0899999999</v>
      </c>
      <c r="N47" s="18">
        <f t="shared" si="9"/>
        <v>0</v>
      </c>
      <c r="O47" s="18">
        <f t="shared" si="9"/>
        <v>0</v>
      </c>
      <c r="P47" s="18">
        <f t="shared" si="9"/>
        <v>0</v>
      </c>
      <c r="S47" s="21">
        <f t="shared" si="2"/>
        <v>0</v>
      </c>
    </row>
    <row r="48" spans="1:19">
      <c r="A48">
        <v>366.02</v>
      </c>
      <c r="B48" t="s">
        <v>24</v>
      </c>
      <c r="D48" s="26">
        <v>47</v>
      </c>
      <c r="F48" s="2">
        <v>624479928.47685969</v>
      </c>
      <c r="G48" s="18">
        <f t="shared" si="9"/>
        <v>416925685.90571165</v>
      </c>
      <c r="H48" s="18">
        <f t="shared" si="9"/>
        <v>77151788.488924995</v>
      </c>
      <c r="I48" s="18">
        <f t="shared" si="9"/>
        <v>71201808.546225175</v>
      </c>
      <c r="J48" s="18">
        <f t="shared" si="9"/>
        <v>30574164.157850325</v>
      </c>
      <c r="K48" s="18">
        <f t="shared" si="9"/>
        <v>28156109.621872947</v>
      </c>
      <c r="L48" s="18">
        <f t="shared" si="9"/>
        <v>0</v>
      </c>
      <c r="M48" s="18">
        <f t="shared" si="9"/>
        <v>0</v>
      </c>
      <c r="N48" s="18">
        <f t="shared" si="9"/>
        <v>0</v>
      </c>
      <c r="O48" s="18">
        <f t="shared" si="9"/>
        <v>305518.86740435421</v>
      </c>
      <c r="P48" s="18">
        <f t="shared" si="9"/>
        <v>164852.88887026612</v>
      </c>
      <c r="S48" s="21">
        <f t="shared" si="2"/>
        <v>0</v>
      </c>
    </row>
    <row r="49" spans="1:19">
      <c r="A49">
        <v>367.01</v>
      </c>
      <c r="B49" t="s">
        <v>25</v>
      </c>
      <c r="D49" s="26">
        <v>47</v>
      </c>
      <c r="F49" s="2">
        <v>839507907.99583304</v>
      </c>
      <c r="G49" s="18">
        <f t="shared" si="9"/>
        <v>560486245.27954161</v>
      </c>
      <c r="H49" s="18">
        <f t="shared" si="9"/>
        <v>103717563.36580876</v>
      </c>
      <c r="I49" s="18">
        <f t="shared" si="9"/>
        <v>95718819.152369738</v>
      </c>
      <c r="J49" s="18">
        <f t="shared" si="9"/>
        <v>41101805.551191889</v>
      </c>
      <c r="K49" s="18">
        <f t="shared" si="9"/>
        <v>37851139.176902771</v>
      </c>
      <c r="L49" s="18">
        <f t="shared" si="9"/>
        <v>0</v>
      </c>
      <c r="M49" s="18">
        <f t="shared" si="9"/>
        <v>0</v>
      </c>
      <c r="N49" s="18">
        <f t="shared" si="9"/>
        <v>0</v>
      </c>
      <c r="O49" s="18">
        <f t="shared" si="9"/>
        <v>410718.57321894669</v>
      </c>
      <c r="P49" s="18">
        <f t="shared" si="9"/>
        <v>221616.89679939</v>
      </c>
      <c r="S49" s="21">
        <f t="shared" si="2"/>
        <v>0</v>
      </c>
    </row>
    <row r="50" spans="1:19">
      <c r="A50" t="s">
        <v>26</v>
      </c>
      <c r="B50" t="s">
        <v>27</v>
      </c>
      <c r="D50" s="26">
        <v>21</v>
      </c>
      <c r="F50" s="2">
        <v>158181415.66</v>
      </c>
      <c r="G50" s="18">
        <f t="shared" si="9"/>
        <v>115526683.12460129</v>
      </c>
      <c r="H50" s="18">
        <f t="shared" si="9"/>
        <v>18108248.172830954</v>
      </c>
      <c r="I50" s="18">
        <f t="shared" si="9"/>
        <v>2322391.4985946612</v>
      </c>
      <c r="J50" s="18">
        <f t="shared" si="9"/>
        <v>29481.619275960766</v>
      </c>
      <c r="K50" s="18">
        <f t="shared" si="9"/>
        <v>0</v>
      </c>
      <c r="L50" s="18">
        <f t="shared" si="9"/>
        <v>0</v>
      </c>
      <c r="M50" s="18">
        <f t="shared" si="9"/>
        <v>0</v>
      </c>
      <c r="N50" s="18">
        <f t="shared" si="9"/>
        <v>0</v>
      </c>
      <c r="O50" s="18">
        <f t="shared" si="9"/>
        <v>22194611.244697127</v>
      </c>
      <c r="P50" s="18">
        <f t="shared" si="9"/>
        <v>0</v>
      </c>
      <c r="S50" s="21">
        <f t="shared" si="2"/>
        <v>0</v>
      </c>
    </row>
    <row r="51" spans="1:19">
      <c r="A51" t="s">
        <v>28</v>
      </c>
      <c r="B51" t="s">
        <v>29</v>
      </c>
      <c r="D51" s="26">
        <v>25</v>
      </c>
      <c r="F51" s="2">
        <v>295925429.44</v>
      </c>
      <c r="G51" s="18">
        <f t="shared" si="9"/>
        <v>217662652.45164084</v>
      </c>
      <c r="H51" s="18">
        <f t="shared" si="9"/>
        <v>42890899.34515518</v>
      </c>
      <c r="I51" s="18">
        <f t="shared" si="9"/>
        <v>25965513.2978139</v>
      </c>
      <c r="J51" s="18">
        <f t="shared" si="9"/>
        <v>8706892.3517976124</v>
      </c>
      <c r="K51" s="18">
        <f t="shared" si="9"/>
        <v>0</v>
      </c>
      <c r="L51" s="18">
        <f t="shared" si="9"/>
        <v>0</v>
      </c>
      <c r="M51" s="18">
        <f t="shared" si="9"/>
        <v>0</v>
      </c>
      <c r="N51" s="18">
        <f t="shared" si="9"/>
        <v>0</v>
      </c>
      <c r="O51" s="18">
        <f t="shared" si="9"/>
        <v>681987.01044993114</v>
      </c>
      <c r="P51" s="18">
        <f t="shared" si="9"/>
        <v>17484.983142559689</v>
      </c>
      <c r="S51" s="21">
        <f t="shared" si="2"/>
        <v>0</v>
      </c>
    </row>
    <row r="52" spans="1:19">
      <c r="A52">
        <v>368.03</v>
      </c>
      <c r="B52" t="s">
        <v>30</v>
      </c>
      <c r="D52" s="26">
        <v>41</v>
      </c>
      <c r="F52" s="2">
        <v>3221790.9</v>
      </c>
      <c r="G52" s="18">
        <f t="shared" si="9"/>
        <v>0</v>
      </c>
      <c r="H52" s="18">
        <f t="shared" si="9"/>
        <v>0</v>
      </c>
      <c r="I52" s="18">
        <f t="shared" si="9"/>
        <v>0</v>
      </c>
      <c r="J52" s="18">
        <f t="shared" si="9"/>
        <v>0</v>
      </c>
      <c r="K52" s="18">
        <f t="shared" si="9"/>
        <v>860858.16999999981</v>
      </c>
      <c r="L52" s="18">
        <f t="shared" si="9"/>
        <v>2341535.54</v>
      </c>
      <c r="M52" s="18">
        <f t="shared" si="9"/>
        <v>0</v>
      </c>
      <c r="N52" s="18">
        <f t="shared" si="9"/>
        <v>0</v>
      </c>
      <c r="O52" s="18">
        <f t="shared" si="9"/>
        <v>0</v>
      </c>
      <c r="P52" s="18">
        <f t="shared" si="9"/>
        <v>19397.189999999999</v>
      </c>
      <c r="S52" s="21">
        <f t="shared" si="2"/>
        <v>0</v>
      </c>
    </row>
    <row r="53" spans="1:19">
      <c r="A53" t="s">
        <v>31</v>
      </c>
      <c r="B53" t="s">
        <v>32</v>
      </c>
      <c r="D53" s="26">
        <v>20</v>
      </c>
      <c r="F53" s="2">
        <v>39681227</v>
      </c>
      <c r="G53" s="18">
        <f t="shared" si="9"/>
        <v>34421864.686668307</v>
      </c>
      <c r="H53" s="18">
        <f t="shared" si="9"/>
        <v>5076816.6766513577</v>
      </c>
      <c r="I53" s="18">
        <f t="shared" si="9"/>
        <v>179788.74464848876</v>
      </c>
      <c r="J53" s="18">
        <f t="shared" si="9"/>
        <v>2756.892031849773</v>
      </c>
      <c r="K53" s="18">
        <f t="shared" si="9"/>
        <v>0</v>
      </c>
      <c r="L53" s="18">
        <f t="shared" si="9"/>
        <v>0</v>
      </c>
      <c r="M53" s="18">
        <f t="shared" si="9"/>
        <v>0</v>
      </c>
      <c r="N53" s="18">
        <f t="shared" si="9"/>
        <v>0</v>
      </c>
      <c r="O53" s="18">
        <f t="shared" si="9"/>
        <v>0</v>
      </c>
      <c r="P53" s="18">
        <f t="shared" si="9"/>
        <v>0</v>
      </c>
      <c r="S53" s="21">
        <f t="shared" si="2"/>
        <v>0</v>
      </c>
    </row>
    <row r="54" spans="1:19">
      <c r="A54" t="s">
        <v>33</v>
      </c>
      <c r="B54" t="s">
        <v>34</v>
      </c>
      <c r="D54" s="26">
        <v>24</v>
      </c>
      <c r="F54" s="2">
        <v>141200591</v>
      </c>
      <c r="G54" s="18">
        <f t="shared" si="9"/>
        <v>141200591</v>
      </c>
      <c r="H54" s="18">
        <f t="shared" si="9"/>
        <v>0</v>
      </c>
      <c r="I54" s="18">
        <f t="shared" si="9"/>
        <v>0</v>
      </c>
      <c r="J54" s="18">
        <f t="shared" si="9"/>
        <v>0</v>
      </c>
      <c r="K54" s="18">
        <f t="shared" si="9"/>
        <v>0</v>
      </c>
      <c r="L54" s="18">
        <f t="shared" si="9"/>
        <v>0</v>
      </c>
      <c r="M54" s="18">
        <f t="shared" si="9"/>
        <v>0</v>
      </c>
      <c r="N54" s="18">
        <f t="shared" si="9"/>
        <v>0</v>
      </c>
      <c r="O54" s="18">
        <f t="shared" si="9"/>
        <v>0</v>
      </c>
      <c r="P54" s="18">
        <f t="shared" si="9"/>
        <v>0</v>
      </c>
      <c r="S54" s="21">
        <f t="shared" si="2"/>
        <v>0</v>
      </c>
    </row>
    <row r="55" spans="1:19">
      <c r="A55">
        <v>370.01</v>
      </c>
      <c r="B55" t="s">
        <v>35</v>
      </c>
      <c r="D55" s="26">
        <v>19</v>
      </c>
      <c r="F55" s="2">
        <v>136044280.14375001</v>
      </c>
      <c r="G55" s="18">
        <f t="shared" si="9"/>
        <v>88452023.525747895</v>
      </c>
      <c r="H55" s="18">
        <f t="shared" si="9"/>
        <v>25064056.785852611</v>
      </c>
      <c r="I55" s="18">
        <f t="shared" si="9"/>
        <v>6808147.5456820754</v>
      </c>
      <c r="J55" s="18">
        <f t="shared" si="9"/>
        <v>770934.07285703754</v>
      </c>
      <c r="K55" s="18">
        <f t="shared" si="9"/>
        <v>12934223.643074373</v>
      </c>
      <c r="L55" s="18">
        <f t="shared" si="9"/>
        <v>809283.09371419554</v>
      </c>
      <c r="M55" s="18">
        <f t="shared" si="9"/>
        <v>418776.31203883816</v>
      </c>
      <c r="N55" s="18">
        <f t="shared" si="9"/>
        <v>588094.24947242101</v>
      </c>
      <c r="O55" s="18">
        <f t="shared" si="9"/>
        <v>0</v>
      </c>
      <c r="P55" s="18">
        <f t="shared" si="9"/>
        <v>198740.91531056986</v>
      </c>
      <c r="S55" s="21">
        <f t="shared" si="2"/>
        <v>0</v>
      </c>
    </row>
    <row r="56" spans="1:19">
      <c r="A56">
        <v>373</v>
      </c>
      <c r="B56" t="s">
        <v>36</v>
      </c>
      <c r="D56" s="26">
        <v>12</v>
      </c>
      <c r="F56" s="2">
        <v>52258330.571666598</v>
      </c>
      <c r="G56" s="18">
        <f t="shared" si="9"/>
        <v>0</v>
      </c>
      <c r="H56" s="18">
        <f t="shared" si="9"/>
        <v>0</v>
      </c>
      <c r="I56" s="18">
        <f t="shared" si="9"/>
        <v>0</v>
      </c>
      <c r="J56" s="18">
        <f t="shared" si="9"/>
        <v>0</v>
      </c>
      <c r="K56" s="18">
        <f t="shared" si="9"/>
        <v>0</v>
      </c>
      <c r="L56" s="18">
        <f t="shared" si="9"/>
        <v>0</v>
      </c>
      <c r="M56" s="18">
        <f t="shared" si="9"/>
        <v>0</v>
      </c>
      <c r="N56" s="18">
        <f t="shared" si="9"/>
        <v>0</v>
      </c>
      <c r="O56" s="18">
        <f t="shared" si="9"/>
        <v>52258330.571666598</v>
      </c>
      <c r="P56" s="18">
        <f t="shared" si="9"/>
        <v>0</v>
      </c>
      <c r="S56" s="21">
        <f t="shared" si="2"/>
        <v>0</v>
      </c>
    </row>
    <row r="57" spans="1:19">
      <c r="A57">
        <v>374</v>
      </c>
      <c r="B57" t="s">
        <v>37</v>
      </c>
      <c r="D57" s="26">
        <v>71</v>
      </c>
      <c r="F57" s="2">
        <v>2659127.9012499899</v>
      </c>
      <c r="G57" s="18">
        <f t="shared" si="9"/>
        <v>1756702.8229471566</v>
      </c>
      <c r="H57" s="18">
        <f t="shared" si="9"/>
        <v>329012.73415876785</v>
      </c>
      <c r="I57" s="18">
        <f t="shared" si="9"/>
        <v>286695.59825422242</v>
      </c>
      <c r="J57" s="18">
        <f t="shared" si="9"/>
        <v>122000.7579349444</v>
      </c>
      <c r="K57" s="18">
        <f t="shared" si="9"/>
        <v>119180.41724670869</v>
      </c>
      <c r="L57" s="18">
        <f t="shared" si="9"/>
        <v>35075.308447458403</v>
      </c>
      <c r="M57" s="18">
        <f t="shared" si="9"/>
        <v>7961.3617562831168</v>
      </c>
      <c r="N57" s="18">
        <f t="shared" si="9"/>
        <v>0</v>
      </c>
      <c r="O57" s="18">
        <f t="shared" si="9"/>
        <v>1422.7521992381305</v>
      </c>
      <c r="P57" s="18">
        <f t="shared" si="9"/>
        <v>1076.1483052102039</v>
      </c>
      <c r="S57" s="21">
        <f t="shared" si="2"/>
        <v>0</v>
      </c>
    </row>
    <row r="58" spans="1:19">
      <c r="B58" s="1" t="s">
        <v>8</v>
      </c>
      <c r="F58" s="3">
        <f>SUM(F37:F57)</f>
        <v>3527157160.6871805</v>
      </c>
      <c r="G58" s="3">
        <f t="shared" ref="G58:P58" si="10">SUM(G37:G57)</f>
        <v>2297509443.7289076</v>
      </c>
      <c r="H58" s="3">
        <f t="shared" si="10"/>
        <v>428319023.41192031</v>
      </c>
      <c r="I58" s="3">
        <f t="shared" si="10"/>
        <v>343101552.89962858</v>
      </c>
      <c r="J58" s="3">
        <f t="shared" si="10"/>
        <v>150165803.19580317</v>
      </c>
      <c r="K58" s="3">
        <f t="shared" si="10"/>
        <v>148548746.71016735</v>
      </c>
      <c r="L58" s="3">
        <f t="shared" si="10"/>
        <v>51971299.359962955</v>
      </c>
      <c r="M58" s="3">
        <f t="shared" si="10"/>
        <v>22196387.318155434</v>
      </c>
      <c r="N58" s="3">
        <f t="shared" si="10"/>
        <v>7357965.4024387831</v>
      </c>
      <c r="O58" s="3">
        <f t="shared" si="10"/>
        <v>76736834.86834909</v>
      </c>
      <c r="P58" s="3">
        <f t="shared" si="10"/>
        <v>1250103.460347346</v>
      </c>
      <c r="S58" s="21">
        <f t="shared" si="2"/>
        <v>-0.33150005340576172</v>
      </c>
    </row>
    <row r="59" spans="1:19">
      <c r="S59" s="21">
        <f t="shared" si="2"/>
        <v>0</v>
      </c>
    </row>
    <row r="60" spans="1:19">
      <c r="B60" s="1" t="s">
        <v>7</v>
      </c>
      <c r="S60" s="21">
        <f t="shared" si="2"/>
        <v>0</v>
      </c>
    </row>
    <row r="61" spans="1:19">
      <c r="A61">
        <v>389</v>
      </c>
      <c r="B61" t="s">
        <v>38</v>
      </c>
      <c r="D61" s="26">
        <v>78</v>
      </c>
      <c r="F61" s="2">
        <v>34591566.081577167</v>
      </c>
      <c r="G61" s="18">
        <f t="shared" ref="G61:P71" si="11">INDEX(Alloc,($D61),(G$1))*$F61</f>
        <v>21195464.108436432</v>
      </c>
      <c r="H61" s="18">
        <f t="shared" si="11"/>
        <v>4262576.4413922178</v>
      </c>
      <c r="I61" s="18">
        <f t="shared" si="11"/>
        <v>3536280.8991017677</v>
      </c>
      <c r="J61" s="18">
        <f t="shared" si="11"/>
        <v>2006845.3014513303</v>
      </c>
      <c r="K61" s="18">
        <f t="shared" si="11"/>
        <v>1571008.7893870166</v>
      </c>
      <c r="L61" s="18">
        <f t="shared" si="11"/>
        <v>693441.24056387541</v>
      </c>
      <c r="M61" s="18">
        <f t="shared" si="11"/>
        <v>525788.6241111554</v>
      </c>
      <c r="N61" s="18">
        <f t="shared" si="11"/>
        <v>374474.80267872143</v>
      </c>
      <c r="O61" s="18">
        <f t="shared" si="11"/>
        <v>415343.15115571354</v>
      </c>
      <c r="P61" s="18">
        <f t="shared" si="11"/>
        <v>10342.723298936355</v>
      </c>
      <c r="S61" s="21">
        <f t="shared" si="2"/>
        <v>0</v>
      </c>
    </row>
    <row r="62" spans="1:19">
      <c r="A62">
        <v>390</v>
      </c>
      <c r="B62" t="s">
        <v>39</v>
      </c>
      <c r="D62" s="26">
        <v>78</v>
      </c>
      <c r="F62" s="2">
        <v>140669439.09722066</v>
      </c>
      <c r="G62" s="18">
        <f t="shared" si="11"/>
        <v>86193092.284623265</v>
      </c>
      <c r="H62" s="18">
        <f t="shared" si="11"/>
        <v>17334116.521512847</v>
      </c>
      <c r="I62" s="18">
        <f t="shared" si="11"/>
        <v>14380576.16107158</v>
      </c>
      <c r="J62" s="18">
        <f t="shared" si="11"/>
        <v>8161000.9285008963</v>
      </c>
      <c r="K62" s="18">
        <f t="shared" si="11"/>
        <v>6388636.0247092731</v>
      </c>
      <c r="L62" s="18">
        <f t="shared" si="11"/>
        <v>2819935.6492550485</v>
      </c>
      <c r="M62" s="18">
        <f t="shared" si="11"/>
        <v>2138162.5412099119</v>
      </c>
      <c r="N62" s="18">
        <f t="shared" si="11"/>
        <v>1522832.482479393</v>
      </c>
      <c r="O62" s="18">
        <f t="shared" si="11"/>
        <v>1689026.9717236948</v>
      </c>
      <c r="P62" s="18">
        <f t="shared" si="11"/>
        <v>42059.53213474161</v>
      </c>
      <c r="S62" s="21">
        <f t="shared" si="2"/>
        <v>0</v>
      </c>
    </row>
    <row r="63" spans="1:19">
      <c r="A63">
        <v>391</v>
      </c>
      <c r="B63" t="s">
        <v>40</v>
      </c>
      <c r="D63" s="26">
        <v>78</v>
      </c>
      <c r="F63" s="2">
        <v>83991254.610513493</v>
      </c>
      <c r="G63" s="18">
        <f t="shared" si="11"/>
        <v>51464383.495137691</v>
      </c>
      <c r="H63" s="18">
        <f t="shared" si="11"/>
        <v>10349896.918267159</v>
      </c>
      <c r="I63" s="18">
        <f t="shared" si="11"/>
        <v>8586389.776927093</v>
      </c>
      <c r="J63" s="18">
        <f t="shared" si="11"/>
        <v>4872790.5027659908</v>
      </c>
      <c r="K63" s="18">
        <f t="shared" si="11"/>
        <v>3814542.507661547</v>
      </c>
      <c r="L63" s="18">
        <f t="shared" si="11"/>
        <v>1683734.1118432321</v>
      </c>
      <c r="M63" s="18">
        <f t="shared" si="11"/>
        <v>1276659.3479718547</v>
      </c>
      <c r="N63" s="18">
        <f t="shared" si="11"/>
        <v>909256.56337257812</v>
      </c>
      <c r="O63" s="18">
        <f t="shared" si="11"/>
        <v>1008488.3776924961</v>
      </c>
      <c r="P63" s="18">
        <f t="shared" si="11"/>
        <v>25113.008873851079</v>
      </c>
      <c r="S63" s="21">
        <f t="shared" si="2"/>
        <v>0</v>
      </c>
    </row>
    <row r="64" spans="1:19">
      <c r="A64">
        <v>392</v>
      </c>
      <c r="B64" t="s">
        <v>41</v>
      </c>
      <c r="D64" s="26">
        <v>78</v>
      </c>
      <c r="F64" s="2">
        <v>13379543.047083501</v>
      </c>
      <c r="G64" s="18">
        <f t="shared" si="11"/>
        <v>8198114.6436955063</v>
      </c>
      <c r="H64" s="18">
        <f t="shared" si="11"/>
        <v>1648706.070566288</v>
      </c>
      <c r="I64" s="18">
        <f t="shared" si="11"/>
        <v>1367784.9220394136</v>
      </c>
      <c r="J64" s="18">
        <f t="shared" si="11"/>
        <v>776220.22189696447</v>
      </c>
      <c r="K64" s="18">
        <f t="shared" si="11"/>
        <v>607644.64018137252</v>
      </c>
      <c r="L64" s="18">
        <f t="shared" si="11"/>
        <v>268213.5554911638</v>
      </c>
      <c r="M64" s="18">
        <f t="shared" si="11"/>
        <v>203367.82420812745</v>
      </c>
      <c r="N64" s="18">
        <f t="shared" si="11"/>
        <v>144841.71461541453</v>
      </c>
      <c r="O64" s="18">
        <f t="shared" si="11"/>
        <v>160649.03095436285</v>
      </c>
      <c r="P64" s="18">
        <f t="shared" si="11"/>
        <v>4000.423434887256</v>
      </c>
      <c r="S64" s="21">
        <f t="shared" si="2"/>
        <v>0</v>
      </c>
    </row>
    <row r="65" spans="1:19">
      <c r="A65">
        <v>393</v>
      </c>
      <c r="B65" t="s">
        <v>42</v>
      </c>
      <c r="D65" s="26">
        <v>75</v>
      </c>
      <c r="F65" s="2">
        <v>798002.50228599901</v>
      </c>
      <c r="G65" s="18">
        <f t="shared" si="11"/>
        <v>459120.91981411591</v>
      </c>
      <c r="H65" s="18">
        <f t="shared" si="11"/>
        <v>100303.73134374141</v>
      </c>
      <c r="I65" s="18">
        <f t="shared" si="11"/>
        <v>92991.64227184208</v>
      </c>
      <c r="J65" s="18">
        <f t="shared" si="11"/>
        <v>53203.354797558146</v>
      </c>
      <c r="K65" s="18">
        <f t="shared" si="11"/>
        <v>41600.921483817794</v>
      </c>
      <c r="L65" s="18">
        <f t="shared" si="11"/>
        <v>18337.080400250423</v>
      </c>
      <c r="M65" s="18">
        <f t="shared" si="11"/>
        <v>13992.165900069956</v>
      </c>
      <c r="N65" s="18">
        <f t="shared" si="11"/>
        <v>9527.6880987452168</v>
      </c>
      <c r="O65" s="18">
        <f t="shared" si="11"/>
        <v>8652.0283408510822</v>
      </c>
      <c r="P65" s="18">
        <f t="shared" si="11"/>
        <v>272.96983500712321</v>
      </c>
      <c r="S65" s="21">
        <f t="shared" si="2"/>
        <v>0</v>
      </c>
    </row>
    <row r="66" spans="1:19">
      <c r="A66">
        <v>394</v>
      </c>
      <c r="B66" t="s">
        <v>43</v>
      </c>
      <c r="D66" s="26">
        <v>79</v>
      </c>
      <c r="F66" s="2">
        <v>13311690.639508801</v>
      </c>
      <c r="G66" s="18">
        <f t="shared" si="11"/>
        <v>7681801.0465617869</v>
      </c>
      <c r="H66" s="18">
        <f t="shared" si="11"/>
        <v>1671608.1904484353</v>
      </c>
      <c r="I66" s="18">
        <f t="shared" si="11"/>
        <v>1544889.0019742996</v>
      </c>
      <c r="J66" s="18">
        <f t="shared" si="11"/>
        <v>879725.58961324196</v>
      </c>
      <c r="K66" s="18">
        <f t="shared" si="11"/>
        <v>690678.60279724374</v>
      </c>
      <c r="L66" s="18">
        <f t="shared" si="11"/>
        <v>303225.89219834667</v>
      </c>
      <c r="M66" s="18">
        <f t="shared" si="11"/>
        <v>229805.74388968546</v>
      </c>
      <c r="N66" s="18">
        <f t="shared" si="11"/>
        <v>157629.3490554509</v>
      </c>
      <c r="O66" s="18">
        <f t="shared" si="11"/>
        <v>147770.44249201915</v>
      </c>
      <c r="P66" s="18">
        <f t="shared" si="11"/>
        <v>4556.7804782908679</v>
      </c>
      <c r="S66" s="21">
        <f t="shared" si="2"/>
        <v>0</v>
      </c>
    </row>
    <row r="67" spans="1:19">
      <c r="A67">
        <v>395</v>
      </c>
      <c r="B67" t="s">
        <v>44</v>
      </c>
      <c r="D67" s="26">
        <v>79</v>
      </c>
      <c r="F67" s="2">
        <v>12031126.7299999</v>
      </c>
      <c r="G67" s="18">
        <f t="shared" si="11"/>
        <v>6942823.7485874314</v>
      </c>
      <c r="H67" s="18">
        <f t="shared" si="11"/>
        <v>1510802.0856870692</v>
      </c>
      <c r="I67" s="18">
        <f t="shared" si="11"/>
        <v>1396273.0858070566</v>
      </c>
      <c r="J67" s="18">
        <f t="shared" si="11"/>
        <v>795097.35787034105</v>
      </c>
      <c r="K67" s="18">
        <f t="shared" si="11"/>
        <v>624236.39678720233</v>
      </c>
      <c r="L67" s="18">
        <f t="shared" si="11"/>
        <v>274056.03357607871</v>
      </c>
      <c r="M67" s="18">
        <f t="shared" si="11"/>
        <v>207698.78919908009</v>
      </c>
      <c r="N67" s="18">
        <f t="shared" si="11"/>
        <v>142465.65114913901</v>
      </c>
      <c r="O67" s="18">
        <f t="shared" si="11"/>
        <v>133555.1560440445</v>
      </c>
      <c r="P67" s="18">
        <f t="shared" si="11"/>
        <v>4118.4252924563125</v>
      </c>
      <c r="S67" s="21">
        <f t="shared" si="2"/>
        <v>0</v>
      </c>
    </row>
    <row r="68" spans="1:19">
      <c r="A68">
        <v>396</v>
      </c>
      <c r="B68" t="s">
        <v>45</v>
      </c>
      <c r="D68" s="26">
        <v>79</v>
      </c>
      <c r="F68" s="2">
        <v>6323256.5831426596</v>
      </c>
      <c r="G68" s="18">
        <f t="shared" si="11"/>
        <v>3648972.9481766536</v>
      </c>
      <c r="H68" s="18">
        <f t="shared" si="11"/>
        <v>794039.44855183992</v>
      </c>
      <c r="I68" s="18">
        <f t="shared" si="11"/>
        <v>733845.89655090927</v>
      </c>
      <c r="J68" s="18">
        <f t="shared" si="11"/>
        <v>417883.10564932524</v>
      </c>
      <c r="K68" s="18">
        <f t="shared" si="11"/>
        <v>328082.89647381706</v>
      </c>
      <c r="L68" s="18">
        <f t="shared" si="11"/>
        <v>144036.93497291589</v>
      </c>
      <c r="M68" s="18">
        <f t="shared" si="11"/>
        <v>109161.24196738916</v>
      </c>
      <c r="N68" s="18">
        <f t="shared" si="11"/>
        <v>74876.350878610217</v>
      </c>
      <c r="O68" s="18">
        <f t="shared" si="11"/>
        <v>70193.219523019405</v>
      </c>
      <c r="P68" s="18">
        <f t="shared" si="11"/>
        <v>2164.5403981797995</v>
      </c>
      <c r="S68" s="21">
        <f t="shared" si="2"/>
        <v>0</v>
      </c>
    </row>
    <row r="69" spans="1:19">
      <c r="A69">
        <v>397</v>
      </c>
      <c r="B69" t="s">
        <v>46</v>
      </c>
      <c r="D69" s="26">
        <v>78</v>
      </c>
      <c r="F69" s="2">
        <v>147993975.31044</v>
      </c>
      <c r="G69" s="18">
        <f t="shared" si="11"/>
        <v>90681092.164481714</v>
      </c>
      <c r="H69" s="18">
        <f t="shared" si="11"/>
        <v>18236688.999236569</v>
      </c>
      <c r="I69" s="18">
        <f t="shared" si="11"/>
        <v>15129360.342871938</v>
      </c>
      <c r="J69" s="18">
        <f t="shared" si="11"/>
        <v>8585937.1990977302</v>
      </c>
      <c r="K69" s="18">
        <f t="shared" si="11"/>
        <v>6721286.7853604211</v>
      </c>
      <c r="L69" s="18">
        <f t="shared" si="11"/>
        <v>2966767.2632464976</v>
      </c>
      <c r="M69" s="18">
        <f t="shared" si="11"/>
        <v>2249494.818237172</v>
      </c>
      <c r="N69" s="18">
        <f t="shared" si="11"/>
        <v>1602125.0547407935</v>
      </c>
      <c r="O69" s="18">
        <f t="shared" si="11"/>
        <v>1776973.1475163219</v>
      </c>
      <c r="P69" s="18">
        <f t="shared" si="11"/>
        <v>44249.535650850492</v>
      </c>
      <c r="S69" s="21">
        <f t="shared" si="2"/>
        <v>0</v>
      </c>
    </row>
    <row r="70" spans="1:19">
      <c r="A70">
        <v>398</v>
      </c>
      <c r="B70" t="s">
        <v>47</v>
      </c>
      <c r="D70" s="26">
        <v>78</v>
      </c>
      <c r="F70" s="2">
        <v>967417.93570825004</v>
      </c>
      <c r="G70" s="18">
        <f t="shared" si="11"/>
        <v>592770.85303988005</v>
      </c>
      <c r="H70" s="18">
        <f t="shared" si="11"/>
        <v>119210.93401800275</v>
      </c>
      <c r="I70" s="18">
        <f t="shared" si="11"/>
        <v>98898.718821393326</v>
      </c>
      <c r="J70" s="18">
        <f t="shared" si="11"/>
        <v>56125.187689892766</v>
      </c>
      <c r="K70" s="18">
        <f t="shared" si="11"/>
        <v>43936.203305282957</v>
      </c>
      <c r="L70" s="18">
        <f t="shared" si="11"/>
        <v>19393.383112496704</v>
      </c>
      <c r="M70" s="18">
        <f t="shared" si="11"/>
        <v>14704.663678913241</v>
      </c>
      <c r="N70" s="18">
        <f t="shared" si="11"/>
        <v>10472.889250745524</v>
      </c>
      <c r="O70" s="18">
        <f t="shared" si="11"/>
        <v>11615.84916259738</v>
      </c>
      <c r="P70" s="18">
        <f t="shared" si="11"/>
        <v>289.25362904536149</v>
      </c>
      <c r="S70" s="21">
        <f t="shared" si="2"/>
        <v>0</v>
      </c>
    </row>
    <row r="71" spans="1:19">
      <c r="A71">
        <v>399</v>
      </c>
      <c r="B71" t="s">
        <v>48</v>
      </c>
      <c r="D71" s="26">
        <v>78</v>
      </c>
      <c r="F71" s="2">
        <v>545833.37664433336</v>
      </c>
      <c r="G71" s="18">
        <f t="shared" si="11"/>
        <v>334451.22769428964</v>
      </c>
      <c r="H71" s="18">
        <f t="shared" si="11"/>
        <v>67260.802437298</v>
      </c>
      <c r="I71" s="18">
        <f t="shared" si="11"/>
        <v>55800.310959253642</v>
      </c>
      <c r="J71" s="18">
        <f t="shared" si="11"/>
        <v>31666.769429019474</v>
      </c>
      <c r="K71" s="18">
        <f t="shared" si="11"/>
        <v>24789.540613072597</v>
      </c>
      <c r="L71" s="18">
        <f t="shared" si="11"/>
        <v>10942.071051330619</v>
      </c>
      <c r="M71" s="18">
        <f t="shared" si="11"/>
        <v>8296.6171413851462</v>
      </c>
      <c r="N71" s="18">
        <f t="shared" si="11"/>
        <v>5908.9792446028378</v>
      </c>
      <c r="O71" s="18">
        <f t="shared" si="11"/>
        <v>6553.8563396284471</v>
      </c>
      <c r="P71" s="18">
        <f t="shared" si="11"/>
        <v>163.20173445292747</v>
      </c>
      <c r="S71" s="21">
        <f t="shared" si="2"/>
        <v>0</v>
      </c>
    </row>
    <row r="72" spans="1:19">
      <c r="B72" s="1" t="s">
        <v>8</v>
      </c>
      <c r="F72" s="3">
        <f>SUM(F61:F71)</f>
        <v>454603105.91412473</v>
      </c>
      <c r="G72" s="3">
        <f t="shared" ref="G72:P72" si="12">SUM(G61:G71)</f>
        <v>277392087.44024873</v>
      </c>
      <c r="H72" s="3">
        <f t="shared" si="12"/>
        <v>56095210.143461466</v>
      </c>
      <c r="I72" s="3">
        <f t="shared" si="12"/>
        <v>46923090.758396544</v>
      </c>
      <c r="J72" s="3">
        <f t="shared" si="12"/>
        <v>26636495.518762294</v>
      </c>
      <c r="K72" s="3">
        <f t="shared" si="12"/>
        <v>20856443.308760066</v>
      </c>
      <c r="L72" s="3">
        <f t="shared" si="12"/>
        <v>9202083.2157112379</v>
      </c>
      <c r="M72" s="3">
        <f t="shared" si="12"/>
        <v>6977132.377514746</v>
      </c>
      <c r="N72" s="3">
        <f t="shared" si="12"/>
        <v>4954411.5255641937</v>
      </c>
      <c r="O72" s="3">
        <f t="shared" si="12"/>
        <v>5428821.230944749</v>
      </c>
      <c r="P72" s="3">
        <f t="shared" si="12"/>
        <v>137330.39476069916</v>
      </c>
      <c r="S72" s="21">
        <f t="shared" si="2"/>
        <v>0</v>
      </c>
    </row>
    <row r="73" spans="1:19">
      <c r="S73" s="21">
        <f t="shared" si="2"/>
        <v>0</v>
      </c>
    </row>
    <row r="74" spans="1:19">
      <c r="B74" s="1" t="s">
        <v>49</v>
      </c>
      <c r="F74" s="3">
        <f>SUM(F17,F22,F34,F58,F72)</f>
        <v>9523077020.3544521</v>
      </c>
      <c r="G74" s="3">
        <f t="shared" ref="G74:P74" si="13">SUM(G17,G22,G34,G58,G72)</f>
        <v>5497453895.7471933</v>
      </c>
      <c r="H74" s="3">
        <f t="shared" si="13"/>
        <v>1195993846.5953555</v>
      </c>
      <c r="I74" s="3">
        <f t="shared" si="13"/>
        <v>1102643898.8976381</v>
      </c>
      <c r="J74" s="3">
        <f t="shared" si="13"/>
        <v>631339145.12642348</v>
      </c>
      <c r="K74" s="3">
        <f t="shared" si="13"/>
        <v>493176892.13153571</v>
      </c>
      <c r="L74" s="3">
        <f t="shared" si="13"/>
        <v>217623747.99921405</v>
      </c>
      <c r="M74" s="3">
        <f t="shared" si="13"/>
        <v>166289704.17439842</v>
      </c>
      <c r="N74" s="3">
        <f t="shared" si="13"/>
        <v>112005581.9681609</v>
      </c>
      <c r="O74" s="3">
        <f t="shared" si="13"/>
        <v>103318235.46576931</v>
      </c>
      <c r="P74" s="3">
        <f t="shared" si="13"/>
        <v>3232071.9172646585</v>
      </c>
      <c r="S74" s="21">
        <f t="shared" si="2"/>
        <v>-0.33149909973144531</v>
      </c>
    </row>
    <row r="75" spans="1:19">
      <c r="S75" s="21">
        <f t="shared" si="2"/>
        <v>0</v>
      </c>
    </row>
    <row r="76" spans="1:19">
      <c r="A76" s="1" t="s">
        <v>50</v>
      </c>
      <c r="S76" s="21">
        <f t="shared" si="2"/>
        <v>0</v>
      </c>
    </row>
    <row r="77" spans="1:19">
      <c r="S77" s="21">
        <f t="shared" si="2"/>
        <v>0</v>
      </c>
    </row>
    <row r="78" spans="1:19">
      <c r="B78" t="s">
        <v>4</v>
      </c>
      <c r="S78" s="21">
        <f t="shared" si="2"/>
        <v>0</v>
      </c>
    </row>
    <row r="79" spans="1:19">
      <c r="A79">
        <v>111</v>
      </c>
      <c r="B79" t="s">
        <v>51</v>
      </c>
      <c r="D79" s="26">
        <v>73</v>
      </c>
      <c r="F79" s="2">
        <v>-9768706.2646949999</v>
      </c>
      <c r="G79" s="18">
        <f t="shared" ref="G79:P81" si="14">INDEX(Alloc,($D79),(G$1))*$F79</f>
        <v>-5219250.5060833562</v>
      </c>
      <c r="H79" s="18">
        <f t="shared" si="14"/>
        <v>-1279511.3313149794</v>
      </c>
      <c r="I79" s="18">
        <f t="shared" si="14"/>
        <v>-1288240.7555486301</v>
      </c>
      <c r="J79" s="18">
        <f t="shared" si="14"/>
        <v>-824214.78653998231</v>
      </c>
      <c r="K79" s="18">
        <f t="shared" si="14"/>
        <v>-585759.34043273749</v>
      </c>
      <c r="L79" s="18">
        <f t="shared" si="14"/>
        <v>-283656.92161464004</v>
      </c>
      <c r="M79" s="18">
        <f t="shared" si="14"/>
        <v>-249444.48566974545</v>
      </c>
      <c r="N79" s="18">
        <f t="shared" si="14"/>
        <v>0</v>
      </c>
      <c r="O79" s="18">
        <f t="shared" si="14"/>
        <v>-35306.533569476545</v>
      </c>
      <c r="P79" s="18">
        <f t="shared" si="14"/>
        <v>-3321.6039214513048</v>
      </c>
      <c r="S79" s="21">
        <f t="shared" ref="S79:S142" si="15">SUM(G79:P79)-F79</f>
        <v>0</v>
      </c>
    </row>
    <row r="80" spans="1:19">
      <c r="A80">
        <v>111.01</v>
      </c>
      <c r="B80" t="s">
        <v>52</v>
      </c>
      <c r="D80" s="26">
        <v>73</v>
      </c>
      <c r="F80" s="2">
        <v>-9434100.5500000026</v>
      </c>
      <c r="G80" s="18">
        <f t="shared" si="14"/>
        <v>-5040476.4700503694</v>
      </c>
      <c r="H80" s="18">
        <f t="shared" si="14"/>
        <v>-1235684.4629585929</v>
      </c>
      <c r="I80" s="18">
        <f t="shared" si="14"/>
        <v>-1244114.8798154804</v>
      </c>
      <c r="J80" s="18">
        <f t="shared" si="14"/>
        <v>-795983.10772401514</v>
      </c>
      <c r="K80" s="18">
        <f t="shared" si="14"/>
        <v>-565695.43253808387</v>
      </c>
      <c r="L80" s="18">
        <f t="shared" si="14"/>
        <v>-273940.87279371533</v>
      </c>
      <c r="M80" s="18">
        <f t="shared" si="14"/>
        <v>-240900.30917977326</v>
      </c>
      <c r="N80" s="18">
        <f t="shared" si="14"/>
        <v>0</v>
      </c>
      <c r="O80" s="18">
        <f t="shared" si="14"/>
        <v>-34097.185312060552</v>
      </c>
      <c r="P80" s="18">
        <f t="shared" si="14"/>
        <v>-3207.8296279107444</v>
      </c>
      <c r="S80" s="21">
        <f t="shared" si="15"/>
        <v>0</v>
      </c>
    </row>
    <row r="81" spans="1:19">
      <c r="A81">
        <v>111.02</v>
      </c>
      <c r="B81" t="s">
        <v>53</v>
      </c>
      <c r="D81" s="26">
        <v>70</v>
      </c>
      <c r="F81" s="2">
        <v>-57900107</v>
      </c>
      <c r="G81" s="18">
        <f t="shared" si="14"/>
        <v>-35329788.412791252</v>
      </c>
      <c r="H81" s="18">
        <f t="shared" si="14"/>
        <v>-7144514.9125475651</v>
      </c>
      <c r="I81" s="18">
        <f t="shared" si="14"/>
        <v>-5976316.3523020204</v>
      </c>
      <c r="J81" s="18">
        <f t="shared" si="14"/>
        <v>-3392532.7842627894</v>
      </c>
      <c r="K81" s="18">
        <f t="shared" si="14"/>
        <v>-2656361.7439181278</v>
      </c>
      <c r="L81" s="18">
        <f t="shared" si="14"/>
        <v>-1172014.8760119379</v>
      </c>
      <c r="M81" s="18">
        <f t="shared" si="14"/>
        <v>-888636.05627802305</v>
      </c>
      <c r="N81" s="18">
        <f t="shared" si="14"/>
        <v>-631014.07297993382</v>
      </c>
      <c r="O81" s="18">
        <f t="shared" si="14"/>
        <v>-691436.8293272286</v>
      </c>
      <c r="P81" s="18">
        <f t="shared" si="14"/>
        <v>-17490.95958112253</v>
      </c>
      <c r="S81" s="21">
        <f t="shared" si="15"/>
        <v>0</v>
      </c>
    </row>
    <row r="82" spans="1:19">
      <c r="B82" s="1" t="s">
        <v>8</v>
      </c>
      <c r="F82" s="3">
        <f>SUM(F79:F81)</f>
        <v>-77102913.814695001</v>
      </c>
      <c r="G82" s="3">
        <f t="shared" ref="G82:Q82" si="16">SUM(G79:G81)</f>
        <v>-45589515.388924979</v>
      </c>
      <c r="H82" s="3">
        <f t="shared" si="16"/>
        <v>-9659710.7068211362</v>
      </c>
      <c r="I82" s="3">
        <f t="shared" si="16"/>
        <v>-8508671.9876661301</v>
      </c>
      <c r="J82" s="3">
        <f t="shared" si="16"/>
        <v>-5012730.6785267871</v>
      </c>
      <c r="K82" s="3">
        <f t="shared" si="16"/>
        <v>-3807816.5168889491</v>
      </c>
      <c r="L82" s="3">
        <f t="shared" si="16"/>
        <v>-1729612.6704202932</v>
      </c>
      <c r="M82" s="3">
        <f t="shared" si="16"/>
        <v>-1378980.8511275416</v>
      </c>
      <c r="N82" s="3">
        <f t="shared" si="16"/>
        <v>-631014.07297993382</v>
      </c>
      <c r="O82" s="3">
        <f t="shared" si="16"/>
        <v>-760840.54820876569</v>
      </c>
      <c r="P82" s="3">
        <f t="shared" si="16"/>
        <v>-24020.393130484579</v>
      </c>
      <c r="Q82" s="3">
        <f t="shared" si="16"/>
        <v>0</v>
      </c>
      <c r="S82" s="21">
        <f t="shared" si="15"/>
        <v>0</v>
      </c>
    </row>
    <row r="83" spans="1:19">
      <c r="S83" s="21">
        <f t="shared" si="15"/>
        <v>0</v>
      </c>
    </row>
    <row r="84" spans="1:19">
      <c r="B84" s="1" t="s">
        <v>5</v>
      </c>
      <c r="F84" s="2">
        <v>0</v>
      </c>
      <c r="S84" s="21">
        <f t="shared" si="15"/>
        <v>0</v>
      </c>
    </row>
    <row r="85" spans="1:19">
      <c r="A85">
        <v>108.01</v>
      </c>
      <c r="B85" t="s">
        <v>54</v>
      </c>
      <c r="D85" s="26">
        <v>73</v>
      </c>
      <c r="F85" s="2">
        <v>-849906233.73617113</v>
      </c>
      <c r="G85" s="18">
        <f t="shared" ref="G85:P87" si="17">INDEX(Alloc,($D85),(G$1))*$F85</f>
        <v>-454090175.33699054</v>
      </c>
      <c r="H85" s="18">
        <f t="shared" si="17"/>
        <v>-111321256.58756527</v>
      </c>
      <c r="I85" s="18">
        <f t="shared" si="17"/>
        <v>-112080742.2218013</v>
      </c>
      <c r="J85" s="18">
        <f t="shared" si="17"/>
        <v>-71709115.417826504</v>
      </c>
      <c r="K85" s="18">
        <f t="shared" si="17"/>
        <v>-50962788.870232783</v>
      </c>
      <c r="L85" s="18">
        <f t="shared" si="17"/>
        <v>-24678988.127013981</v>
      </c>
      <c r="M85" s="18">
        <f t="shared" si="17"/>
        <v>-21702405.374602478</v>
      </c>
      <c r="N85" s="18">
        <f t="shared" si="17"/>
        <v>0</v>
      </c>
      <c r="O85" s="18">
        <f t="shared" si="17"/>
        <v>-3071772.470092834</v>
      </c>
      <c r="P85" s="18">
        <f t="shared" si="17"/>
        <v>-288989.3300453453</v>
      </c>
      <c r="S85" s="21">
        <f t="shared" si="15"/>
        <v>0</v>
      </c>
    </row>
    <row r="86" spans="1:19">
      <c r="A86">
        <v>108.02</v>
      </c>
      <c r="B86" t="s">
        <v>55</v>
      </c>
      <c r="D86" s="26">
        <v>73</v>
      </c>
      <c r="F86" s="2">
        <v>-142074117.2418308</v>
      </c>
      <c r="G86" s="18">
        <f t="shared" si="17"/>
        <v>-75907739.287411496</v>
      </c>
      <c r="H86" s="18">
        <f t="shared" si="17"/>
        <v>-18608957.826328002</v>
      </c>
      <c r="I86" s="18">
        <f t="shared" si="17"/>
        <v>-18735916.83281463</v>
      </c>
      <c r="J86" s="18">
        <f t="shared" si="17"/>
        <v>-11987215.608943084</v>
      </c>
      <c r="K86" s="18">
        <f t="shared" si="17"/>
        <v>-8519167.1192845069</v>
      </c>
      <c r="L86" s="18">
        <f t="shared" si="17"/>
        <v>-4125449.7418541675</v>
      </c>
      <c r="M86" s="18">
        <f t="shared" si="17"/>
        <v>-3627870.8912001564</v>
      </c>
      <c r="N86" s="18">
        <f t="shared" si="17"/>
        <v>0</v>
      </c>
      <c r="O86" s="18">
        <f t="shared" si="17"/>
        <v>-513491.18847817666</v>
      </c>
      <c r="P86" s="18">
        <f t="shared" si="17"/>
        <v>-48308.745516562194</v>
      </c>
      <c r="S86" s="21">
        <f t="shared" si="15"/>
        <v>0</v>
      </c>
    </row>
    <row r="87" spans="1:19">
      <c r="A87">
        <v>108.03</v>
      </c>
      <c r="B87" t="s">
        <v>56</v>
      </c>
      <c r="D87" s="26">
        <v>73</v>
      </c>
      <c r="F87" s="2">
        <v>-675730421.05950725</v>
      </c>
      <c r="G87" s="18">
        <f t="shared" si="17"/>
        <v>-361031056.36791986</v>
      </c>
      <c r="H87" s="18">
        <f t="shared" si="17"/>
        <v>-88507598.368951112</v>
      </c>
      <c r="I87" s="18">
        <f t="shared" si="17"/>
        <v>-89111438.565716013</v>
      </c>
      <c r="J87" s="18">
        <f t="shared" si="17"/>
        <v>-57013384.337800354</v>
      </c>
      <c r="K87" s="18">
        <f t="shared" si="17"/>
        <v>-40518713.023511216</v>
      </c>
      <c r="L87" s="18">
        <f t="shared" si="17"/>
        <v>-19621391.603495907</v>
      </c>
      <c r="M87" s="18">
        <f t="shared" si="17"/>
        <v>-17254815.813407205</v>
      </c>
      <c r="N87" s="18">
        <f t="shared" si="17"/>
        <v>0</v>
      </c>
      <c r="O87" s="18">
        <f t="shared" si="17"/>
        <v>-2442257.771766352</v>
      </c>
      <c r="P87" s="18">
        <f t="shared" si="17"/>
        <v>-229765.20693912779</v>
      </c>
      <c r="S87" s="21">
        <f t="shared" si="15"/>
        <v>0</v>
      </c>
    </row>
    <row r="88" spans="1:19">
      <c r="B88" s="1" t="s">
        <v>8</v>
      </c>
      <c r="F88" s="3">
        <f>SUM(F85:F87)</f>
        <v>-1667710772.0375092</v>
      </c>
      <c r="G88" s="3">
        <f t="shared" ref="G88:Q88" si="18">SUM(G85:G87)</f>
        <v>-891028970.99232197</v>
      </c>
      <c r="H88" s="3">
        <f t="shared" si="18"/>
        <v>-218437812.78284439</v>
      </c>
      <c r="I88" s="3">
        <f t="shared" si="18"/>
        <v>-219928097.62033194</v>
      </c>
      <c r="J88" s="3">
        <f t="shared" si="18"/>
        <v>-140709715.36456996</v>
      </c>
      <c r="K88" s="3">
        <f t="shared" si="18"/>
        <v>-100000669.0130285</v>
      </c>
      <c r="L88" s="3">
        <f t="shared" si="18"/>
        <v>-48425829.472364053</v>
      </c>
      <c r="M88" s="3">
        <f t="shared" si="18"/>
        <v>-42585092.079209834</v>
      </c>
      <c r="N88" s="3">
        <f t="shared" si="18"/>
        <v>0</v>
      </c>
      <c r="O88" s="3">
        <f t="shared" si="18"/>
        <v>-6027521.430337362</v>
      </c>
      <c r="P88" s="3">
        <f t="shared" si="18"/>
        <v>-567063.28250103525</v>
      </c>
      <c r="Q88" s="3">
        <f t="shared" si="18"/>
        <v>0</v>
      </c>
      <c r="S88" s="21">
        <f t="shared" si="15"/>
        <v>0</v>
      </c>
    </row>
    <row r="89" spans="1:19">
      <c r="S89" s="21">
        <f t="shared" si="15"/>
        <v>0</v>
      </c>
    </row>
    <row r="90" spans="1:19">
      <c r="B90" s="1" t="s">
        <v>57</v>
      </c>
      <c r="S90" s="21">
        <f t="shared" si="15"/>
        <v>0</v>
      </c>
    </row>
    <row r="91" spans="1:19">
      <c r="A91" t="s">
        <v>58</v>
      </c>
      <c r="B91" t="s">
        <v>59</v>
      </c>
      <c r="D91" s="26">
        <v>73</v>
      </c>
      <c r="F91" s="2">
        <v>-48274493</v>
      </c>
      <c r="G91" s="18">
        <f t="shared" ref="G91:P92" si="19">INDEX(Alloc,($D91),(G$1))*$F91</f>
        <v>-25792225.213256944</v>
      </c>
      <c r="H91" s="18">
        <f t="shared" si="19"/>
        <v>-6323023.6566964863</v>
      </c>
      <c r="I91" s="18">
        <f t="shared" si="19"/>
        <v>-6366162.2789093796</v>
      </c>
      <c r="J91" s="18">
        <f t="shared" si="19"/>
        <v>-4073062.4777940493</v>
      </c>
      <c r="K91" s="18">
        <f t="shared" si="19"/>
        <v>-2894675.5499857049</v>
      </c>
      <c r="L91" s="18">
        <f t="shared" si="19"/>
        <v>-1401761.2676487849</v>
      </c>
      <c r="M91" s="18">
        <f t="shared" si="19"/>
        <v>-1232692.0014856951</v>
      </c>
      <c r="N91" s="18">
        <f t="shared" si="19"/>
        <v>0</v>
      </c>
      <c r="O91" s="18">
        <f t="shared" si="19"/>
        <v>-174476.02184680651</v>
      </c>
      <c r="P91" s="18">
        <f t="shared" si="19"/>
        <v>-16414.53237614367</v>
      </c>
      <c r="S91" s="21">
        <f t="shared" si="15"/>
        <v>0</v>
      </c>
    </row>
    <row r="92" spans="1:19">
      <c r="A92" t="s">
        <v>60</v>
      </c>
      <c r="B92" t="s">
        <v>61</v>
      </c>
      <c r="D92" s="26">
        <v>87</v>
      </c>
      <c r="F92" s="2">
        <v>-383823970.41082251</v>
      </c>
      <c r="G92" s="18">
        <f t="shared" si="19"/>
        <v>-188838937.34481314</v>
      </c>
      <c r="H92" s="18">
        <f t="shared" si="19"/>
        <v>-46219132.242724158</v>
      </c>
      <c r="I92" s="18">
        <f t="shared" si="19"/>
        <v>-46508675.422888428</v>
      </c>
      <c r="J92" s="18">
        <f t="shared" si="19"/>
        <v>-29732981.082499783</v>
      </c>
      <c r="K92" s="18">
        <f t="shared" si="19"/>
        <v>-21126212.365226384</v>
      </c>
      <c r="L92" s="18">
        <f t="shared" si="19"/>
        <v>-10234608.238104032</v>
      </c>
      <c r="M92" s="18">
        <f t="shared" si="19"/>
        <v>-8991127.1072933674</v>
      </c>
      <c r="N92" s="18">
        <f t="shared" si="19"/>
        <v>-30776453.114832189</v>
      </c>
      <c r="O92" s="18">
        <f t="shared" si="19"/>
        <v>-1275662.3575806723</v>
      </c>
      <c r="P92" s="18">
        <f t="shared" si="19"/>
        <v>-120181.13486035464</v>
      </c>
      <c r="S92" s="21">
        <f t="shared" si="15"/>
        <v>0</v>
      </c>
    </row>
    <row r="93" spans="1:19">
      <c r="A93" t="s">
        <v>62</v>
      </c>
      <c r="B93" t="s">
        <v>63</v>
      </c>
      <c r="D93" s="26" t="s">
        <v>487</v>
      </c>
      <c r="F93" s="2">
        <v>-184422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-184422</v>
      </c>
      <c r="O93" s="18">
        <v>0</v>
      </c>
      <c r="P93" s="18">
        <v>0</v>
      </c>
      <c r="S93" s="21">
        <f t="shared" si="15"/>
        <v>0</v>
      </c>
    </row>
    <row r="94" spans="1:19">
      <c r="B94" s="1" t="s">
        <v>8</v>
      </c>
      <c r="F94" s="3">
        <f>SUM(F91:F93)</f>
        <v>-432282885.41082251</v>
      </c>
      <c r="G94" s="3">
        <f t="shared" ref="G94:Q94" si="20">SUM(G91:G93)</f>
        <v>-214631162.55807009</v>
      </c>
      <c r="H94" s="3">
        <f t="shared" si="20"/>
        <v>-52542155.899420641</v>
      </c>
      <c r="I94" s="3">
        <f t="shared" si="20"/>
        <v>-52874837.701797806</v>
      </c>
      <c r="J94" s="3">
        <f t="shared" si="20"/>
        <v>-33806043.560293831</v>
      </c>
      <c r="K94" s="3">
        <f t="shared" si="20"/>
        <v>-24020887.915212087</v>
      </c>
      <c r="L94" s="3">
        <f t="shared" si="20"/>
        <v>-11636369.505752817</v>
      </c>
      <c r="M94" s="3">
        <f t="shared" si="20"/>
        <v>-10223819.108779062</v>
      </c>
      <c r="N94" s="3">
        <f t="shared" si="20"/>
        <v>-30960875.114832189</v>
      </c>
      <c r="O94" s="3">
        <f t="shared" si="20"/>
        <v>-1450138.3794274786</v>
      </c>
      <c r="P94" s="3">
        <f t="shared" si="20"/>
        <v>-136595.6672364983</v>
      </c>
      <c r="Q94" s="3">
        <f t="shared" si="20"/>
        <v>0</v>
      </c>
      <c r="S94" s="21">
        <f t="shared" si="15"/>
        <v>0</v>
      </c>
    </row>
    <row r="95" spans="1:19">
      <c r="S95" s="21">
        <f t="shared" si="15"/>
        <v>0</v>
      </c>
    </row>
    <row r="96" spans="1:19">
      <c r="B96" s="1" t="s">
        <v>12</v>
      </c>
      <c r="S96" s="21">
        <f t="shared" si="15"/>
        <v>0</v>
      </c>
    </row>
    <row r="97" spans="1:19">
      <c r="A97" t="s">
        <v>64</v>
      </c>
      <c r="B97" t="s">
        <v>65</v>
      </c>
      <c r="D97" s="26" t="s">
        <v>487</v>
      </c>
      <c r="F97" s="2">
        <v>-10782.6924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-10783</v>
      </c>
      <c r="N97" s="18">
        <v>0</v>
      </c>
      <c r="O97" s="18">
        <v>0</v>
      </c>
      <c r="P97" s="18">
        <v>0</v>
      </c>
      <c r="S97" s="21">
        <f t="shared" si="15"/>
        <v>-0.30760000000009313</v>
      </c>
    </row>
    <row r="98" spans="1:19">
      <c r="A98" t="s">
        <v>66</v>
      </c>
      <c r="B98" t="s">
        <v>67</v>
      </c>
      <c r="D98" s="26">
        <v>42</v>
      </c>
      <c r="F98" s="2">
        <v>-3040575.9469045717</v>
      </c>
      <c r="G98" s="18">
        <f>INDEX(Alloc,($D98),(G$1))*$F98</f>
        <v>-1244828.4319446352</v>
      </c>
      <c r="H98" s="18">
        <f t="shared" ref="G98:P117" si="21">INDEX(Alloc,($D98),(H$1))*$F98</f>
        <v>-486726.75235837803</v>
      </c>
      <c r="I98" s="18">
        <f t="shared" si="21"/>
        <v>-612291.16673140111</v>
      </c>
      <c r="J98" s="18">
        <f t="shared" si="21"/>
        <v>-347656.84791784419</v>
      </c>
      <c r="K98" s="18">
        <f t="shared" si="21"/>
        <v>-346359.63001764152</v>
      </c>
      <c r="L98" s="18">
        <f t="shared" si="21"/>
        <v>0</v>
      </c>
      <c r="M98" s="18">
        <f t="shared" si="21"/>
        <v>0</v>
      </c>
      <c r="N98" s="18">
        <f t="shared" si="21"/>
        <v>0</v>
      </c>
      <c r="O98" s="18">
        <f t="shared" si="21"/>
        <v>-2512.1635244388276</v>
      </c>
      <c r="P98" s="18">
        <f t="shared" si="21"/>
        <v>-200.95441023290104</v>
      </c>
      <c r="S98" s="21">
        <f t="shared" si="15"/>
        <v>0</v>
      </c>
    </row>
    <row r="99" spans="1:19">
      <c r="A99" t="s">
        <v>68</v>
      </c>
      <c r="B99" t="s">
        <v>15</v>
      </c>
      <c r="D99" s="26" t="s">
        <v>487</v>
      </c>
      <c r="F99" s="2">
        <v>-220823.63379989978</v>
      </c>
      <c r="G99" s="18">
        <v>0</v>
      </c>
      <c r="H99" s="18">
        <v>0</v>
      </c>
      <c r="I99" s="18">
        <v>0</v>
      </c>
      <c r="J99" s="18">
        <v>0</v>
      </c>
      <c r="K99" s="18">
        <v>-9600</v>
      </c>
      <c r="L99" s="18">
        <v>-74119</v>
      </c>
      <c r="M99" s="18">
        <v>-51225</v>
      </c>
      <c r="N99" s="18">
        <v>-85880</v>
      </c>
      <c r="O99" s="18">
        <v>0</v>
      </c>
      <c r="P99" s="18">
        <v>0</v>
      </c>
      <c r="S99" s="21">
        <f t="shared" si="15"/>
        <v>-0.36620010022306815</v>
      </c>
    </row>
    <row r="100" spans="1:19">
      <c r="A100" t="s">
        <v>69</v>
      </c>
      <c r="B100" t="s">
        <v>16</v>
      </c>
      <c r="D100" s="26">
        <v>43</v>
      </c>
      <c r="F100" s="2">
        <v>-2036795.6985698356</v>
      </c>
      <c r="G100" s="18">
        <f t="shared" si="21"/>
        <v>-1010273.6047651109</v>
      </c>
      <c r="H100" s="18">
        <f t="shared" si="21"/>
        <v>-297486.09425880527</v>
      </c>
      <c r="I100" s="18">
        <f t="shared" si="21"/>
        <v>-357335.0099499253</v>
      </c>
      <c r="J100" s="18">
        <f t="shared" si="21"/>
        <v>-222865.70336817019</v>
      </c>
      <c r="K100" s="18">
        <f t="shared" si="21"/>
        <v>-146832.61349994267</v>
      </c>
      <c r="L100" s="18">
        <f t="shared" si="21"/>
        <v>0</v>
      </c>
      <c r="M100" s="18">
        <f t="shared" si="21"/>
        <v>0</v>
      </c>
      <c r="N100" s="18">
        <f t="shared" si="21"/>
        <v>0</v>
      </c>
      <c r="O100" s="18">
        <f t="shared" si="21"/>
        <v>-1783.7348356542168</v>
      </c>
      <c r="P100" s="18">
        <f t="shared" si="21"/>
        <v>-218.9378922270227</v>
      </c>
      <c r="S100" s="21">
        <f t="shared" si="15"/>
        <v>0</v>
      </c>
    </row>
    <row r="101" spans="1:19">
      <c r="A101" t="s">
        <v>70</v>
      </c>
      <c r="B101" t="s">
        <v>17</v>
      </c>
      <c r="D101" s="26" t="s">
        <v>487</v>
      </c>
      <c r="F101" s="2">
        <v>-11501693.225143986</v>
      </c>
      <c r="G101" s="18">
        <v>0</v>
      </c>
      <c r="H101" s="18">
        <v>0</v>
      </c>
      <c r="I101" s="18">
        <v>0</v>
      </c>
      <c r="J101" s="18">
        <v>0</v>
      </c>
      <c r="K101" s="18">
        <v>-638971</v>
      </c>
      <c r="L101" s="18">
        <v>-3632693</v>
      </c>
      <c r="M101" s="18">
        <v>-3881336</v>
      </c>
      <c r="N101" s="18">
        <v>-3348693</v>
      </c>
      <c r="O101" s="18">
        <v>0</v>
      </c>
      <c r="P101" s="18">
        <v>0</v>
      </c>
      <c r="S101" s="21">
        <f t="shared" si="15"/>
        <v>0.22514398582279682</v>
      </c>
    </row>
    <row r="102" spans="1:19">
      <c r="A102" t="s">
        <v>71</v>
      </c>
      <c r="B102" t="s">
        <v>18</v>
      </c>
      <c r="D102" s="26">
        <v>44</v>
      </c>
      <c r="F102" s="2">
        <v>-111405536.24335527</v>
      </c>
      <c r="G102" s="18">
        <f t="shared" si="21"/>
        <v>-60668696.93900165</v>
      </c>
      <c r="H102" s="18">
        <f t="shared" si="21"/>
        <v>-15694742.651768455</v>
      </c>
      <c r="I102" s="18">
        <f t="shared" si="21"/>
        <v>-16903743.838608705</v>
      </c>
      <c r="J102" s="18">
        <f t="shared" si="21"/>
        <v>-9580827.0523957834</v>
      </c>
      <c r="K102" s="18">
        <f t="shared" si="21"/>
        <v>-8418185.1286566798</v>
      </c>
      <c r="L102" s="18">
        <f t="shared" si="21"/>
        <v>0</v>
      </c>
      <c r="M102" s="18">
        <f t="shared" si="21"/>
        <v>0</v>
      </c>
      <c r="N102" s="18">
        <f t="shared" si="21"/>
        <v>0</v>
      </c>
      <c r="O102" s="18">
        <f t="shared" si="21"/>
        <v>-107428.54893823144</v>
      </c>
      <c r="P102" s="18">
        <f t="shared" si="21"/>
        <v>-31912.083985773708</v>
      </c>
      <c r="S102" s="21">
        <f t="shared" si="15"/>
        <v>0</v>
      </c>
    </row>
    <row r="103" spans="1:19">
      <c r="A103" t="s">
        <v>72</v>
      </c>
      <c r="B103" t="s">
        <v>19</v>
      </c>
      <c r="D103" s="26">
        <v>44</v>
      </c>
      <c r="F103" s="2">
        <v>-227790.68922477314</v>
      </c>
      <c r="G103" s="18">
        <f t="shared" si="21"/>
        <v>-124049.16987173825</v>
      </c>
      <c r="H103" s="18">
        <f t="shared" si="21"/>
        <v>-32091.010612275706</v>
      </c>
      <c r="I103" s="18">
        <f t="shared" si="21"/>
        <v>-34563.053052090589</v>
      </c>
      <c r="J103" s="18">
        <f t="shared" si="21"/>
        <v>-19589.898951173142</v>
      </c>
      <c r="K103" s="18">
        <f t="shared" si="21"/>
        <v>-17212.647208929116</v>
      </c>
      <c r="L103" s="18">
        <f t="shared" si="21"/>
        <v>0</v>
      </c>
      <c r="M103" s="18">
        <f t="shared" si="21"/>
        <v>0</v>
      </c>
      <c r="N103" s="18">
        <f t="shared" si="21"/>
        <v>0</v>
      </c>
      <c r="O103" s="18">
        <f t="shared" si="21"/>
        <v>-219.65895080475937</v>
      </c>
      <c r="P103" s="18">
        <f t="shared" si="21"/>
        <v>-65.250577761585987</v>
      </c>
      <c r="S103" s="21">
        <f t="shared" si="15"/>
        <v>0</v>
      </c>
    </row>
    <row r="104" spans="1:19">
      <c r="A104" t="s">
        <v>73</v>
      </c>
      <c r="B104" t="s">
        <v>20</v>
      </c>
      <c r="D104" s="26">
        <v>45</v>
      </c>
      <c r="F104" s="2">
        <v>-144226000.46602783</v>
      </c>
      <c r="G104" s="18">
        <f t="shared" si="21"/>
        <v>-97975246.943615645</v>
      </c>
      <c r="H104" s="18">
        <f t="shared" si="21"/>
        <v>-18786514.389900189</v>
      </c>
      <c r="I104" s="18">
        <f t="shared" si="21"/>
        <v>-14512746.552299054</v>
      </c>
      <c r="J104" s="18">
        <f t="shared" si="21"/>
        <v>-6047267.6835041372</v>
      </c>
      <c r="K104" s="18">
        <f t="shared" si="21"/>
        <v>-6707491.528696835</v>
      </c>
      <c r="L104" s="18">
        <f t="shared" si="21"/>
        <v>0</v>
      </c>
      <c r="M104" s="18">
        <f t="shared" si="21"/>
        <v>0</v>
      </c>
      <c r="N104" s="18">
        <f t="shared" si="21"/>
        <v>0</v>
      </c>
      <c r="O104" s="18">
        <f t="shared" si="21"/>
        <v>-94379.825037427916</v>
      </c>
      <c r="P104" s="18">
        <f t="shared" si="21"/>
        <v>-102353.54297453781</v>
      </c>
      <c r="S104" s="21">
        <f t="shared" si="15"/>
        <v>0</v>
      </c>
    </row>
    <row r="105" spans="1:19">
      <c r="A105" t="s">
        <v>74</v>
      </c>
      <c r="B105" t="s">
        <v>75</v>
      </c>
      <c r="D105" s="26" t="s">
        <v>487</v>
      </c>
      <c r="F105" s="2">
        <v>-1499101.6792449784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-1499102</v>
      </c>
      <c r="M105" s="18">
        <v>0</v>
      </c>
      <c r="N105" s="18">
        <v>0</v>
      </c>
      <c r="O105" s="18">
        <v>0</v>
      </c>
      <c r="P105" s="18">
        <v>0</v>
      </c>
      <c r="S105" s="21">
        <f t="shared" si="15"/>
        <v>-0.32075502164661884</v>
      </c>
    </row>
    <row r="106" spans="1:19">
      <c r="A106" t="s">
        <v>76</v>
      </c>
      <c r="B106" t="s">
        <v>22</v>
      </c>
      <c r="D106" s="26">
        <v>45</v>
      </c>
      <c r="F106" s="2">
        <v>-118761165.93657961</v>
      </c>
      <c r="G106" s="18">
        <f t="shared" si="21"/>
        <v>-80676539.059188992</v>
      </c>
      <c r="H106" s="18">
        <f t="shared" si="21"/>
        <v>-15469529.388734665</v>
      </c>
      <c r="I106" s="18">
        <f t="shared" si="21"/>
        <v>-11950346.649868384</v>
      </c>
      <c r="J106" s="18">
        <f t="shared" si="21"/>
        <v>-4979549.8627358554</v>
      </c>
      <c r="K106" s="18">
        <f t="shared" si="21"/>
        <v>-5523203.2496484723</v>
      </c>
      <c r="L106" s="18">
        <f t="shared" si="21"/>
        <v>0</v>
      </c>
      <c r="M106" s="18">
        <f t="shared" si="21"/>
        <v>0</v>
      </c>
      <c r="N106" s="18">
        <f t="shared" si="21"/>
        <v>0</v>
      </c>
      <c r="O106" s="18">
        <f t="shared" si="21"/>
        <v>-77715.9321212371</v>
      </c>
      <c r="P106" s="18">
        <f t="shared" si="21"/>
        <v>-84281.794282017494</v>
      </c>
      <c r="S106" s="21">
        <f t="shared" si="15"/>
        <v>0</v>
      </c>
    </row>
    <row r="107" spans="1:19">
      <c r="A107" t="s">
        <v>77</v>
      </c>
      <c r="B107" t="s">
        <v>78</v>
      </c>
      <c r="D107" s="26" t="s">
        <v>487</v>
      </c>
      <c r="F107" s="2">
        <v>-18068917.610241123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-16494306</v>
      </c>
      <c r="M107" s="18">
        <v>-1574612</v>
      </c>
      <c r="N107" s="18">
        <v>0</v>
      </c>
      <c r="O107" s="18">
        <v>0</v>
      </c>
      <c r="P107" s="18">
        <v>0</v>
      </c>
      <c r="S107" s="21">
        <f t="shared" si="15"/>
        <v>-0.3897588774561882</v>
      </c>
    </row>
    <row r="108" spans="1:19">
      <c r="A108" t="s">
        <v>79</v>
      </c>
      <c r="B108" t="s">
        <v>80</v>
      </c>
      <c r="D108" s="26">
        <v>47</v>
      </c>
      <c r="F108" s="2">
        <v>-234684157.74860832</v>
      </c>
      <c r="G108" s="18">
        <f t="shared" si="21"/>
        <v>-156683744.31055629</v>
      </c>
      <c r="H108" s="18">
        <f t="shared" si="21"/>
        <v>-28994210.501663979</v>
      </c>
      <c r="I108" s="18">
        <f t="shared" si="21"/>
        <v>-26758164.204900797</v>
      </c>
      <c r="J108" s="18">
        <f t="shared" si="21"/>
        <v>-11489996.134469315</v>
      </c>
      <c r="K108" s="18">
        <f t="shared" si="21"/>
        <v>-10581273.425718427</v>
      </c>
      <c r="L108" s="18">
        <f t="shared" si="21"/>
        <v>0</v>
      </c>
      <c r="M108" s="18">
        <f t="shared" si="21"/>
        <v>0</v>
      </c>
      <c r="N108" s="18">
        <f t="shared" si="21"/>
        <v>0</v>
      </c>
      <c r="O108" s="18">
        <f t="shared" si="21"/>
        <v>-114816.24116884086</v>
      </c>
      <c r="P108" s="18">
        <f t="shared" si="21"/>
        <v>-61952.930130687047</v>
      </c>
      <c r="S108" s="21">
        <f t="shared" si="15"/>
        <v>0</v>
      </c>
    </row>
    <row r="109" spans="1:19">
      <c r="A109" t="s">
        <v>81</v>
      </c>
      <c r="B109" t="s">
        <v>82</v>
      </c>
      <c r="D109" s="26">
        <v>47</v>
      </c>
      <c r="F109" s="2">
        <v>-339678468.295748</v>
      </c>
      <c r="G109" s="18">
        <f t="shared" si="21"/>
        <v>-226781793.815258</v>
      </c>
      <c r="H109" s="18">
        <f t="shared" si="21"/>
        <v>-41965802.494429834</v>
      </c>
      <c r="I109" s="18">
        <f t="shared" si="21"/>
        <v>-38729381.30431053</v>
      </c>
      <c r="J109" s="18">
        <f t="shared" si="21"/>
        <v>-16630454.84246687</v>
      </c>
      <c r="K109" s="18">
        <f t="shared" si="21"/>
        <v>-15315182.687860196</v>
      </c>
      <c r="L109" s="18">
        <f t="shared" si="21"/>
        <v>0</v>
      </c>
      <c r="M109" s="18">
        <f t="shared" si="21"/>
        <v>0</v>
      </c>
      <c r="N109" s="18">
        <f t="shared" si="21"/>
        <v>0</v>
      </c>
      <c r="O109" s="18">
        <f t="shared" si="21"/>
        <v>-166183.3730484875</v>
      </c>
      <c r="P109" s="18">
        <f t="shared" si="21"/>
        <v>-89669.778374079717</v>
      </c>
      <c r="S109" s="21">
        <f t="shared" si="15"/>
        <v>0</v>
      </c>
    </row>
    <row r="110" spans="1:19">
      <c r="A110" t="s">
        <v>83</v>
      </c>
      <c r="B110" t="s">
        <v>84</v>
      </c>
      <c r="D110" s="26" t="s">
        <v>487</v>
      </c>
      <c r="F110" s="2">
        <v>-1714983</v>
      </c>
      <c r="G110" s="18">
        <v>0</v>
      </c>
      <c r="H110" s="18">
        <v>0</v>
      </c>
      <c r="I110" s="18">
        <v>0</v>
      </c>
      <c r="J110" s="18">
        <v>0</v>
      </c>
      <c r="K110" s="18">
        <f>-433090-25151</f>
        <v>-458241</v>
      </c>
      <c r="L110" s="18">
        <v>-1246417</v>
      </c>
      <c r="M110" s="18">
        <v>0</v>
      </c>
      <c r="N110" s="18">
        <v>0</v>
      </c>
      <c r="O110" s="18">
        <v>0</v>
      </c>
      <c r="P110" s="18">
        <v>-10325</v>
      </c>
      <c r="S110" s="21">
        <f t="shared" si="15"/>
        <v>0</v>
      </c>
    </row>
    <row r="111" spans="1:19">
      <c r="A111" t="s">
        <v>85</v>
      </c>
      <c r="B111" t="s">
        <v>86</v>
      </c>
      <c r="D111" s="26">
        <v>21</v>
      </c>
      <c r="F111" s="2">
        <v>-61577305</v>
      </c>
      <c r="G111" s="18">
        <f t="shared" si="21"/>
        <v>-44972551.122519948</v>
      </c>
      <c r="H111" s="18">
        <f t="shared" si="21"/>
        <v>-7049229.6209489135</v>
      </c>
      <c r="I111" s="18">
        <f t="shared" si="21"/>
        <v>-904067.07413564518</v>
      </c>
      <c r="J111" s="18">
        <f t="shared" si="21"/>
        <v>-11476.687412836089</v>
      </c>
      <c r="K111" s="18">
        <f t="shared" si="21"/>
        <v>0</v>
      </c>
      <c r="L111" s="18">
        <f t="shared" si="21"/>
        <v>0</v>
      </c>
      <c r="M111" s="18">
        <f t="shared" si="21"/>
        <v>0</v>
      </c>
      <c r="N111" s="18">
        <f t="shared" si="21"/>
        <v>0</v>
      </c>
      <c r="O111" s="18">
        <f t="shared" si="21"/>
        <v>-8639980.4949826598</v>
      </c>
      <c r="P111" s="18">
        <f t="shared" si="21"/>
        <v>0</v>
      </c>
      <c r="S111" s="21">
        <f t="shared" si="15"/>
        <v>0</v>
      </c>
    </row>
    <row r="112" spans="1:19">
      <c r="A112" t="s">
        <v>87</v>
      </c>
      <c r="B112" t="s">
        <v>88</v>
      </c>
      <c r="D112" s="26">
        <v>25</v>
      </c>
      <c r="F112" s="2">
        <v>-116431906.72550035</v>
      </c>
      <c r="G112" s="18">
        <f t="shared" si="21"/>
        <v>-85639404.818411559</v>
      </c>
      <c r="H112" s="18">
        <f t="shared" si="21"/>
        <v>-16875431.088765074</v>
      </c>
      <c r="I112" s="18">
        <f t="shared" si="21"/>
        <v>-10216135.288176628</v>
      </c>
      <c r="J112" s="18">
        <f t="shared" si="21"/>
        <v>-3425728.1643280191</v>
      </c>
      <c r="K112" s="18">
        <f t="shared" si="21"/>
        <v>0</v>
      </c>
      <c r="L112" s="18">
        <f t="shared" si="21"/>
        <v>0</v>
      </c>
      <c r="M112" s="18">
        <f t="shared" si="21"/>
        <v>0</v>
      </c>
      <c r="N112" s="18">
        <f t="shared" si="21"/>
        <v>0</v>
      </c>
      <c r="O112" s="18">
        <f t="shared" si="21"/>
        <v>-268327.89645341673</v>
      </c>
      <c r="P112" s="18">
        <f t="shared" si="21"/>
        <v>-6879.4693656572827</v>
      </c>
      <c r="S112" s="21">
        <f t="shared" si="15"/>
        <v>0</v>
      </c>
    </row>
    <row r="113" spans="1:19">
      <c r="A113" t="s">
        <v>89</v>
      </c>
      <c r="B113" t="s">
        <v>90</v>
      </c>
      <c r="D113" s="26">
        <v>20</v>
      </c>
      <c r="F113" s="2">
        <v>-29187822</v>
      </c>
      <c r="G113" s="18">
        <f t="shared" si="21"/>
        <v>-25319258.887396809</v>
      </c>
      <c r="H113" s="18">
        <f t="shared" si="21"/>
        <v>-3734290.3102449775</v>
      </c>
      <c r="I113" s="18">
        <f t="shared" si="21"/>
        <v>-132244.94989541383</v>
      </c>
      <c r="J113" s="18">
        <f t="shared" si="21"/>
        <v>-2027.8524627993361</v>
      </c>
      <c r="K113" s="18">
        <f t="shared" si="21"/>
        <v>0</v>
      </c>
      <c r="L113" s="18">
        <f t="shared" si="21"/>
        <v>0</v>
      </c>
      <c r="M113" s="18">
        <f t="shared" si="21"/>
        <v>0</v>
      </c>
      <c r="N113" s="18">
        <f t="shared" si="21"/>
        <v>0</v>
      </c>
      <c r="O113" s="18">
        <f t="shared" si="21"/>
        <v>0</v>
      </c>
      <c r="P113" s="18">
        <f t="shared" si="21"/>
        <v>0</v>
      </c>
      <c r="S113" s="21">
        <f t="shared" si="15"/>
        <v>0</v>
      </c>
    </row>
    <row r="114" spans="1:19">
      <c r="A114" t="s">
        <v>91</v>
      </c>
      <c r="B114" t="s">
        <v>92</v>
      </c>
      <c r="D114" s="26">
        <v>24</v>
      </c>
      <c r="F114" s="2">
        <v>-86306645.845380351</v>
      </c>
      <c r="G114" s="18">
        <f t="shared" si="21"/>
        <v>-86306645.845380351</v>
      </c>
      <c r="H114" s="18">
        <f t="shared" si="21"/>
        <v>0</v>
      </c>
      <c r="I114" s="18">
        <f t="shared" si="21"/>
        <v>0</v>
      </c>
      <c r="J114" s="18">
        <f t="shared" si="21"/>
        <v>0</v>
      </c>
      <c r="K114" s="18">
        <f t="shared" si="21"/>
        <v>0</v>
      </c>
      <c r="L114" s="18">
        <f t="shared" si="21"/>
        <v>0</v>
      </c>
      <c r="M114" s="18">
        <f t="shared" si="21"/>
        <v>0</v>
      </c>
      <c r="N114" s="18">
        <f t="shared" si="21"/>
        <v>0</v>
      </c>
      <c r="O114" s="18">
        <f t="shared" si="21"/>
        <v>0</v>
      </c>
      <c r="P114" s="18">
        <f t="shared" si="21"/>
        <v>0</v>
      </c>
      <c r="S114" s="21">
        <f t="shared" si="15"/>
        <v>0</v>
      </c>
    </row>
    <row r="115" spans="1:19">
      <c r="A115" t="s">
        <v>93</v>
      </c>
      <c r="B115" t="s">
        <v>35</v>
      </c>
      <c r="D115" s="26">
        <v>19</v>
      </c>
      <c r="F115" s="2">
        <v>-42422979.190129757</v>
      </c>
      <c r="G115" s="18">
        <f t="shared" si="21"/>
        <v>-27582183.899188787</v>
      </c>
      <c r="H115" s="18">
        <f t="shared" si="21"/>
        <v>-7815778.4974343469</v>
      </c>
      <c r="I115" s="18">
        <f t="shared" si="21"/>
        <v>-2122999.2275207932</v>
      </c>
      <c r="J115" s="18">
        <f t="shared" si="21"/>
        <v>-240402.02274743406</v>
      </c>
      <c r="K115" s="18">
        <f t="shared" si="21"/>
        <v>-4033306.6547953393</v>
      </c>
      <c r="L115" s="18">
        <f t="shared" si="21"/>
        <v>-252360.48003844279</v>
      </c>
      <c r="M115" s="18">
        <f t="shared" si="21"/>
        <v>-130587.91411274993</v>
      </c>
      <c r="N115" s="18">
        <f t="shared" si="21"/>
        <v>-183386.68910476542</v>
      </c>
      <c r="O115" s="18">
        <f t="shared" si="21"/>
        <v>0</v>
      </c>
      <c r="P115" s="18">
        <f t="shared" si="21"/>
        <v>-61973.805187097249</v>
      </c>
      <c r="S115" s="21">
        <f t="shared" si="15"/>
        <v>0</v>
      </c>
    </row>
    <row r="116" spans="1:19">
      <c r="A116" t="s">
        <v>94</v>
      </c>
      <c r="B116" t="s">
        <v>36</v>
      </c>
      <c r="D116" s="26">
        <v>12</v>
      </c>
      <c r="F116" s="2">
        <v>-20159019.939354461</v>
      </c>
      <c r="G116" s="18">
        <f t="shared" si="21"/>
        <v>0</v>
      </c>
      <c r="H116" s="18">
        <f t="shared" si="21"/>
        <v>0</v>
      </c>
      <c r="I116" s="18">
        <f t="shared" si="21"/>
        <v>0</v>
      </c>
      <c r="J116" s="18">
        <f t="shared" si="21"/>
        <v>0</v>
      </c>
      <c r="K116" s="18">
        <f t="shared" si="21"/>
        <v>0</v>
      </c>
      <c r="L116" s="18">
        <f t="shared" si="21"/>
        <v>0</v>
      </c>
      <c r="M116" s="18">
        <f t="shared" si="21"/>
        <v>0</v>
      </c>
      <c r="N116" s="18">
        <f t="shared" si="21"/>
        <v>0</v>
      </c>
      <c r="O116" s="18">
        <f t="shared" si="21"/>
        <v>-20159019.939354461</v>
      </c>
      <c r="P116" s="18">
        <f t="shared" si="21"/>
        <v>0</v>
      </c>
      <c r="S116" s="21">
        <f t="shared" si="15"/>
        <v>0</v>
      </c>
    </row>
    <row r="117" spans="1:19">
      <c r="A117" t="s">
        <v>95</v>
      </c>
      <c r="B117" t="s">
        <v>37</v>
      </c>
      <c r="D117" s="26">
        <v>71</v>
      </c>
      <c r="F117" s="2">
        <v>-288060.25499999902</v>
      </c>
      <c r="G117" s="18">
        <f t="shared" si="21"/>
        <v>-190301.5883137855</v>
      </c>
      <c r="H117" s="18">
        <f t="shared" si="21"/>
        <v>-35641.569574547335</v>
      </c>
      <c r="I117" s="18">
        <f t="shared" si="21"/>
        <v>-31057.403106359478</v>
      </c>
      <c r="J117" s="18">
        <f t="shared" si="21"/>
        <v>-13216.201230641489</v>
      </c>
      <c r="K117" s="18">
        <f t="shared" si="21"/>
        <v>-12910.676980582608</v>
      </c>
      <c r="L117" s="18">
        <f t="shared" si="21"/>
        <v>-3799.6676620289459</v>
      </c>
      <c r="M117" s="18">
        <f t="shared" si="21"/>
        <v>-862.44512593174136</v>
      </c>
      <c r="N117" s="18">
        <f t="shared" si="21"/>
        <v>0</v>
      </c>
      <c r="O117" s="18">
        <f t="shared" si="21"/>
        <v>-154.12510286612783</v>
      </c>
      <c r="P117" s="18">
        <f t="shared" si="21"/>
        <v>-116.57790325578056</v>
      </c>
      <c r="S117" s="21">
        <f t="shared" si="15"/>
        <v>0</v>
      </c>
    </row>
    <row r="118" spans="1:19">
      <c r="B118" s="1" t="s">
        <v>8</v>
      </c>
      <c r="F118" s="3">
        <f>SUM(F97:F117)</f>
        <v>-1343450531.8212132</v>
      </c>
      <c r="G118" s="3">
        <f t="shared" ref="G118:Q118" si="22">SUM(G97:G117)</f>
        <v>-895175518.43541336</v>
      </c>
      <c r="H118" s="3">
        <f t="shared" si="22"/>
        <v>-157237474.37069443</v>
      </c>
      <c r="I118" s="3">
        <f t="shared" si="22"/>
        <v>-123265075.72255573</v>
      </c>
      <c r="J118" s="3">
        <f t="shared" si="22"/>
        <v>-53011058.953990877</v>
      </c>
      <c r="K118" s="3">
        <f t="shared" si="22"/>
        <v>-52208770.243083052</v>
      </c>
      <c r="L118" s="3">
        <f t="shared" si="22"/>
        <v>-23202797.14770047</v>
      </c>
      <c r="M118" s="3">
        <f t="shared" si="22"/>
        <v>-5649406.3592386814</v>
      </c>
      <c r="N118" s="3">
        <f t="shared" si="22"/>
        <v>-3617959.6891047657</v>
      </c>
      <c r="O118" s="3">
        <f t="shared" si="22"/>
        <v>-29632521.933518525</v>
      </c>
      <c r="P118" s="3">
        <f t="shared" si="22"/>
        <v>-449950.12508332764</v>
      </c>
      <c r="Q118" s="3">
        <f t="shared" si="22"/>
        <v>0</v>
      </c>
      <c r="S118" s="21">
        <f t="shared" si="15"/>
        <v>-1.1591699123382568</v>
      </c>
    </row>
    <row r="119" spans="1:19">
      <c r="S119" s="21">
        <f t="shared" si="15"/>
        <v>0</v>
      </c>
    </row>
    <row r="120" spans="1:19">
      <c r="B120" s="1" t="s">
        <v>7</v>
      </c>
      <c r="S120" s="21">
        <f t="shared" si="15"/>
        <v>0</v>
      </c>
    </row>
    <row r="121" spans="1:19">
      <c r="A121">
        <v>108.06</v>
      </c>
      <c r="B121" t="s">
        <v>96</v>
      </c>
      <c r="D121" s="26">
        <v>70</v>
      </c>
      <c r="F121" s="2">
        <v>-186848802.70880008</v>
      </c>
      <c r="G121" s="18">
        <f t="shared" ref="G121:P122" si="23">INDEX(Alloc,($D121),(G$1))*$F121</f>
        <v>-114012374.1893134</v>
      </c>
      <c r="H121" s="18">
        <f t="shared" si="23"/>
        <v>-23055986.016479727</v>
      </c>
      <c r="I121" s="18">
        <f t="shared" si="23"/>
        <v>-19286105.205930896</v>
      </c>
      <c r="J121" s="18">
        <f t="shared" si="23"/>
        <v>-10948005.482785277</v>
      </c>
      <c r="K121" s="18">
        <f t="shared" si="23"/>
        <v>-8572315.9615674354</v>
      </c>
      <c r="L121" s="18">
        <f t="shared" si="23"/>
        <v>-3782196.401463185</v>
      </c>
      <c r="M121" s="18">
        <f t="shared" si="23"/>
        <v>-2867707.7083712211</v>
      </c>
      <c r="N121" s="18">
        <f t="shared" si="23"/>
        <v>-2036338.6207335338</v>
      </c>
      <c r="O121" s="18">
        <f t="shared" si="23"/>
        <v>-2231328.2375896405</v>
      </c>
      <c r="P121" s="18">
        <f t="shared" si="23"/>
        <v>-56444.884565770495</v>
      </c>
      <c r="S121" s="21">
        <f t="shared" si="15"/>
        <v>0</v>
      </c>
    </row>
    <row r="122" spans="1:19">
      <c r="A122">
        <v>108.07</v>
      </c>
      <c r="B122" t="s">
        <v>97</v>
      </c>
      <c r="D122" s="26">
        <v>74</v>
      </c>
      <c r="F122" s="2">
        <v>9889632.4909608345</v>
      </c>
      <c r="G122" s="18">
        <f t="shared" si="23"/>
        <v>5706799.7632121984</v>
      </c>
      <c r="H122" s="18">
        <f t="shared" si="23"/>
        <v>1241945.8737779104</v>
      </c>
      <c r="I122" s="18">
        <f t="shared" si="23"/>
        <v>1145979.4719940161</v>
      </c>
      <c r="J122" s="18">
        <f t="shared" si="23"/>
        <v>655425.88579798804</v>
      </c>
      <c r="K122" s="18">
        <f t="shared" si="23"/>
        <v>512523.226803786</v>
      </c>
      <c r="L122" s="18">
        <f t="shared" si="23"/>
        <v>225922.24603111952</v>
      </c>
      <c r="M122" s="18">
        <f t="shared" si="23"/>
        <v>172343.08693955626</v>
      </c>
      <c r="N122" s="18">
        <f t="shared" si="23"/>
        <v>117570.94801243585</v>
      </c>
      <c r="O122" s="18">
        <f t="shared" si="23"/>
        <v>107758.49012468773</v>
      </c>
      <c r="P122" s="18">
        <f t="shared" si="23"/>
        <v>3363.4982671388921</v>
      </c>
      <c r="S122" s="21">
        <f t="shared" si="15"/>
        <v>0</v>
      </c>
    </row>
    <row r="123" spans="1:19">
      <c r="B123" s="1" t="s">
        <v>8</v>
      </c>
      <c r="F123" s="3">
        <f>SUM(F121:F122)</f>
        <v>-176959170.21783924</v>
      </c>
      <c r="G123" s="3">
        <f t="shared" ref="G123:Q123" si="24">SUM(G121:G122)</f>
        <v>-108305574.42610119</v>
      </c>
      <c r="H123" s="3">
        <f t="shared" si="24"/>
        <v>-21814040.142701816</v>
      </c>
      <c r="I123" s="3">
        <f t="shared" si="24"/>
        <v>-18140125.73393688</v>
      </c>
      <c r="J123" s="3">
        <f t="shared" si="24"/>
        <v>-10292579.596987288</v>
      </c>
      <c r="K123" s="3">
        <f t="shared" si="24"/>
        <v>-8059792.7347636493</v>
      </c>
      <c r="L123" s="3">
        <f t="shared" si="24"/>
        <v>-3556274.1554320655</v>
      </c>
      <c r="M123" s="3">
        <f t="shared" si="24"/>
        <v>-2695364.621431665</v>
      </c>
      <c r="N123" s="3">
        <f t="shared" si="24"/>
        <v>-1918767.6727210979</v>
      </c>
      <c r="O123" s="3">
        <f t="shared" si="24"/>
        <v>-2123569.747464953</v>
      </c>
      <c r="P123" s="3">
        <f t="shared" si="24"/>
        <v>-53081.386298631602</v>
      </c>
      <c r="Q123" s="3">
        <f t="shared" si="24"/>
        <v>0</v>
      </c>
      <c r="S123" s="21">
        <f t="shared" si="15"/>
        <v>0</v>
      </c>
    </row>
    <row r="124" spans="1:19">
      <c r="S124" s="21">
        <f t="shared" si="15"/>
        <v>0</v>
      </c>
    </row>
    <row r="125" spans="1:19">
      <c r="B125" s="1" t="s">
        <v>98</v>
      </c>
      <c r="F125" s="3">
        <f>SUM(F82,F88,F94,F118,F123)</f>
        <v>-3697506273.3020792</v>
      </c>
      <c r="G125" s="3">
        <f t="shared" ref="G125:P125" si="25">SUM(G82,G88,G94,G118,G123)</f>
        <v>-2154730741.8008313</v>
      </c>
      <c r="H125" s="3">
        <f t="shared" si="25"/>
        <v>-459691193.90248245</v>
      </c>
      <c r="I125" s="3">
        <f t="shared" si="25"/>
        <v>-422716808.76628852</v>
      </c>
      <c r="J125" s="3">
        <f t="shared" si="25"/>
        <v>-242832128.15436873</v>
      </c>
      <c r="K125" s="3">
        <f t="shared" si="25"/>
        <v>-188097936.42297626</v>
      </c>
      <c r="L125" s="3">
        <f t="shared" si="25"/>
        <v>-88550882.951669693</v>
      </c>
      <c r="M125" s="3">
        <f t="shared" si="25"/>
        <v>-62532663.01978679</v>
      </c>
      <c r="N125" s="3">
        <f t="shared" si="25"/>
        <v>-37128616.549637981</v>
      </c>
      <c r="O125" s="3">
        <f t="shared" si="25"/>
        <v>-39994592.038957089</v>
      </c>
      <c r="P125" s="3">
        <f t="shared" si="25"/>
        <v>-1230710.8542499773</v>
      </c>
      <c r="S125" s="21">
        <f t="shared" si="15"/>
        <v>-1.1591696739196777</v>
      </c>
    </row>
    <row r="126" spans="1:19">
      <c r="S126" s="21">
        <f t="shared" si="15"/>
        <v>0</v>
      </c>
    </row>
    <row r="127" spans="1:19">
      <c r="A127" s="1" t="s">
        <v>99</v>
      </c>
      <c r="S127" s="21">
        <f t="shared" si="15"/>
        <v>0</v>
      </c>
    </row>
    <row r="128" spans="1:19">
      <c r="S128" s="21">
        <f t="shared" si="15"/>
        <v>0</v>
      </c>
    </row>
    <row r="129" spans="1:19">
      <c r="S129" s="21">
        <f t="shared" si="15"/>
        <v>0</v>
      </c>
    </row>
    <row r="130" spans="1:19">
      <c r="B130" s="1" t="s">
        <v>100</v>
      </c>
      <c r="H130" s="21"/>
      <c r="S130" s="21">
        <f t="shared" si="15"/>
        <v>0</v>
      </c>
    </row>
    <row r="131" spans="1:19">
      <c r="A131" t="s">
        <v>101</v>
      </c>
      <c r="B131" t="s">
        <v>102</v>
      </c>
      <c r="D131" s="26">
        <v>69</v>
      </c>
      <c r="F131" s="2">
        <v>227005241.70228952</v>
      </c>
      <c r="G131" s="18">
        <f t="shared" ref="G131:P131" si="26">INDEX(Alloc,($D131),(G$1))*$F131</f>
        <v>131044918.33126819</v>
      </c>
      <c r="H131" s="18">
        <f t="shared" si="26"/>
        <v>28509364.321005493</v>
      </c>
      <c r="I131" s="18">
        <f t="shared" si="26"/>
        <v>26284145.791798912</v>
      </c>
      <c r="J131" s="18">
        <f t="shared" si="26"/>
        <v>15049473.498345725</v>
      </c>
      <c r="K131" s="18">
        <f t="shared" si="26"/>
        <v>11756046.849659249</v>
      </c>
      <c r="L131" s="18">
        <f t="shared" si="26"/>
        <v>5187580.8009164529</v>
      </c>
      <c r="M131" s="18">
        <f t="shared" si="26"/>
        <v>3963911.4972337531</v>
      </c>
      <c r="N131" s="18">
        <f t="shared" si="26"/>
        <v>2669920.0429890761</v>
      </c>
      <c r="O131" s="18">
        <f t="shared" si="26"/>
        <v>2462836.4303730573</v>
      </c>
      <c r="P131" s="18">
        <f t="shared" si="26"/>
        <v>77044.138699623552</v>
      </c>
      <c r="S131" s="21">
        <f t="shared" si="15"/>
        <v>0</v>
      </c>
    </row>
    <row r="132" spans="1:19">
      <c r="B132" s="1" t="s">
        <v>8</v>
      </c>
      <c r="F132" s="3">
        <f>SUM(F131)</f>
        <v>227005241.70228952</v>
      </c>
      <c r="G132" s="3">
        <f t="shared" ref="G132:Q132" si="27">SUM(G131)</f>
        <v>131044918.33126819</v>
      </c>
      <c r="H132" s="3">
        <f t="shared" si="27"/>
        <v>28509364.321005493</v>
      </c>
      <c r="I132" s="3">
        <f t="shared" si="27"/>
        <v>26284145.791798912</v>
      </c>
      <c r="J132" s="3">
        <f t="shared" si="27"/>
        <v>15049473.498345725</v>
      </c>
      <c r="K132" s="3">
        <f t="shared" si="27"/>
        <v>11756046.849659249</v>
      </c>
      <c r="L132" s="3">
        <f t="shared" si="27"/>
        <v>5187580.8009164529</v>
      </c>
      <c r="M132" s="3">
        <f t="shared" si="27"/>
        <v>3963911.4972337531</v>
      </c>
      <c r="N132" s="3">
        <f t="shared" si="27"/>
        <v>2669920.0429890761</v>
      </c>
      <c r="O132" s="3">
        <f t="shared" si="27"/>
        <v>2462836.4303730573</v>
      </c>
      <c r="P132" s="3">
        <f t="shared" si="27"/>
        <v>77044.138699623552</v>
      </c>
      <c r="Q132" s="3">
        <f t="shared" si="27"/>
        <v>0</v>
      </c>
      <c r="S132" s="21">
        <f t="shared" si="15"/>
        <v>0</v>
      </c>
    </row>
    <row r="133" spans="1:19">
      <c r="S133" s="21">
        <f t="shared" si="15"/>
        <v>0</v>
      </c>
    </row>
    <row r="134" spans="1:19">
      <c r="B134" s="1" t="s">
        <v>103</v>
      </c>
      <c r="S134" s="21">
        <f t="shared" si="15"/>
        <v>0</v>
      </c>
    </row>
    <row r="135" spans="1:19">
      <c r="A135">
        <v>182.01</v>
      </c>
      <c r="B135" t="s">
        <v>104</v>
      </c>
      <c r="D135" s="26">
        <v>73</v>
      </c>
      <c r="F135" s="2">
        <v>232176604.58413422</v>
      </c>
      <c r="G135" s="18">
        <f t="shared" ref="G135:P154" si="28">INDEX(Alloc,($D135),(G$1))*$F135</f>
        <v>124047937.17218934</v>
      </c>
      <c r="H135" s="18">
        <f t="shared" si="28"/>
        <v>30410638.66412738</v>
      </c>
      <c r="I135" s="18">
        <f t="shared" si="28"/>
        <v>30618114.25236043</v>
      </c>
      <c r="J135" s="18">
        <f t="shared" si="28"/>
        <v>19589430.309568722</v>
      </c>
      <c r="K135" s="18">
        <f t="shared" si="28"/>
        <v>13921967.871695561</v>
      </c>
      <c r="L135" s="18">
        <f t="shared" si="28"/>
        <v>6741783.317335858</v>
      </c>
      <c r="M135" s="18">
        <f t="shared" si="28"/>
        <v>5928643.1740043182</v>
      </c>
      <c r="N135" s="18">
        <f t="shared" si="28"/>
        <v>0</v>
      </c>
      <c r="O135" s="18">
        <f t="shared" si="28"/>
        <v>839143.98300855816</v>
      </c>
      <c r="P135" s="18">
        <f t="shared" si="28"/>
        <v>78945.839844022354</v>
      </c>
      <c r="S135" s="21">
        <f t="shared" si="15"/>
        <v>0</v>
      </c>
    </row>
    <row r="136" spans="1:19">
      <c r="A136">
        <v>182.02</v>
      </c>
      <c r="B136" t="s">
        <v>105</v>
      </c>
      <c r="D136" s="26">
        <v>73</v>
      </c>
      <c r="F136" s="2">
        <v>776259.08333333337</v>
      </c>
      <c r="G136" s="18">
        <f t="shared" si="28"/>
        <v>414741.77887626336</v>
      </c>
      <c r="H136" s="18">
        <f t="shared" si="28"/>
        <v>101674.90620030326</v>
      </c>
      <c r="I136" s="18">
        <f t="shared" si="28"/>
        <v>102368.57992433892</v>
      </c>
      <c r="J136" s="18">
        <f t="shared" si="28"/>
        <v>65495.286410813351</v>
      </c>
      <c r="K136" s="18">
        <f t="shared" si="28"/>
        <v>46546.696802788087</v>
      </c>
      <c r="L136" s="18">
        <f t="shared" si="28"/>
        <v>22540.473220033964</v>
      </c>
      <c r="M136" s="18">
        <f t="shared" si="28"/>
        <v>19821.8210827324</v>
      </c>
      <c r="N136" s="18">
        <f t="shared" si="28"/>
        <v>0</v>
      </c>
      <c r="O136" s="18">
        <f t="shared" si="28"/>
        <v>2805.5933551171356</v>
      </c>
      <c r="P136" s="18">
        <f t="shared" si="28"/>
        <v>263.94746094279247</v>
      </c>
      <c r="S136" s="21">
        <f t="shared" si="15"/>
        <v>0</v>
      </c>
    </row>
    <row r="137" spans="1:19">
      <c r="A137">
        <v>182.03</v>
      </c>
      <c r="B137" t="s">
        <v>106</v>
      </c>
      <c r="D137" s="26">
        <v>68</v>
      </c>
      <c r="F137" s="2">
        <v>51386936.710416667</v>
      </c>
      <c r="G137" s="18">
        <f t="shared" si="28"/>
        <v>33472274.415063646</v>
      </c>
      <c r="H137" s="18">
        <f t="shared" si="28"/>
        <v>6240153.6272107372</v>
      </c>
      <c r="I137" s="18">
        <f t="shared" si="28"/>
        <v>4998625.5169647662</v>
      </c>
      <c r="J137" s="18">
        <f t="shared" si="28"/>
        <v>2187756.3924918729</v>
      </c>
      <c r="K137" s="18">
        <f t="shared" si="28"/>
        <v>2164197.5955608743</v>
      </c>
      <c r="L137" s="18">
        <f t="shared" si="28"/>
        <v>757166.67830565991</v>
      </c>
      <c r="M137" s="18">
        <f t="shared" si="28"/>
        <v>323377.80781022221</v>
      </c>
      <c r="N137" s="18">
        <f t="shared" si="28"/>
        <v>107197.7474387416</v>
      </c>
      <c r="O137" s="18">
        <f t="shared" si="28"/>
        <v>1117974.2487969853</v>
      </c>
      <c r="P137" s="18">
        <f t="shared" si="28"/>
        <v>18212.680773165222</v>
      </c>
      <c r="S137" s="21">
        <f t="shared" si="15"/>
        <v>0</v>
      </c>
    </row>
    <row r="138" spans="1:19">
      <c r="A138">
        <v>282</v>
      </c>
      <c r="B138" t="s">
        <v>107</v>
      </c>
      <c r="D138" s="26">
        <v>73</v>
      </c>
      <c r="F138" s="2">
        <v>-21595894.950353727</v>
      </c>
      <c r="G138" s="18">
        <f t="shared" si="28"/>
        <v>-11538312.504729189</v>
      </c>
      <c r="H138" s="18">
        <f t="shared" si="28"/>
        <v>-2828643.9933945821</v>
      </c>
      <c r="I138" s="18">
        <f t="shared" si="28"/>
        <v>-2847942.324577732</v>
      </c>
      <c r="J138" s="18">
        <f t="shared" si="28"/>
        <v>-1822109.8540935013</v>
      </c>
      <c r="K138" s="18">
        <f t="shared" si="28"/>
        <v>-1294951.126526563</v>
      </c>
      <c r="L138" s="18">
        <f t="shared" si="28"/>
        <v>-627086.62899096275</v>
      </c>
      <c r="M138" s="18">
        <f t="shared" si="28"/>
        <v>-551452.44032343023</v>
      </c>
      <c r="N138" s="18">
        <f t="shared" si="28"/>
        <v>0</v>
      </c>
      <c r="O138" s="18">
        <f t="shared" si="28"/>
        <v>-78052.934479482879</v>
      </c>
      <c r="P138" s="18">
        <f t="shared" si="28"/>
        <v>-7343.143238280697</v>
      </c>
      <c r="S138" s="21">
        <f t="shared" si="15"/>
        <v>0</v>
      </c>
    </row>
    <row r="139" spans="1:19">
      <c r="A139">
        <v>282.01</v>
      </c>
      <c r="B139" t="s">
        <v>108</v>
      </c>
      <c r="D139" s="26">
        <v>73</v>
      </c>
      <c r="F139" s="2">
        <v>-1584894.1527864772</v>
      </c>
      <c r="G139" s="18">
        <f t="shared" si="28"/>
        <v>-846781.48619484995</v>
      </c>
      <c r="H139" s="18">
        <f t="shared" si="28"/>
        <v>-207590.43956046997</v>
      </c>
      <c r="I139" s="18">
        <f t="shared" si="28"/>
        <v>-209006.71854872326</v>
      </c>
      <c r="J139" s="18">
        <f t="shared" si="28"/>
        <v>-133722.23101317274</v>
      </c>
      <c r="K139" s="18">
        <f t="shared" si="28"/>
        <v>-95034.749580618562</v>
      </c>
      <c r="L139" s="18">
        <f t="shared" si="28"/>
        <v>-46021.057884525464</v>
      </c>
      <c r="M139" s="18">
        <f t="shared" si="28"/>
        <v>-40470.364864139279</v>
      </c>
      <c r="N139" s="18">
        <f t="shared" si="28"/>
        <v>0</v>
      </c>
      <c r="O139" s="18">
        <f t="shared" si="28"/>
        <v>-5728.2015748243966</v>
      </c>
      <c r="P139" s="18">
        <f t="shared" si="28"/>
        <v>-538.90356515343251</v>
      </c>
      <c r="S139" s="21">
        <f t="shared" si="15"/>
        <v>0</v>
      </c>
    </row>
    <row r="140" spans="1:19">
      <c r="A140">
        <v>282.02</v>
      </c>
      <c r="B140" t="s">
        <v>109</v>
      </c>
      <c r="D140" s="26">
        <v>75</v>
      </c>
      <c r="F140" s="2">
        <v>-1211715825.9577425</v>
      </c>
      <c r="G140" s="18">
        <f t="shared" si="28"/>
        <v>-697145789.61013949</v>
      </c>
      <c r="H140" s="18">
        <f t="shared" si="28"/>
        <v>-152304808.97447875</v>
      </c>
      <c r="I140" s="18">
        <f t="shared" si="28"/>
        <v>-141201868.79089314</v>
      </c>
      <c r="J140" s="18">
        <f t="shared" si="28"/>
        <v>-80785895.80555138</v>
      </c>
      <c r="K140" s="18">
        <f t="shared" si="28"/>
        <v>-63168341.943746671</v>
      </c>
      <c r="L140" s="18">
        <f t="shared" si="28"/>
        <v>-27843685.275663093</v>
      </c>
      <c r="M140" s="18">
        <f t="shared" si="28"/>
        <v>-21246210.145923365</v>
      </c>
      <c r="N140" s="18">
        <f t="shared" si="28"/>
        <v>-14467185.78070475</v>
      </c>
      <c r="O140" s="18">
        <f t="shared" si="28"/>
        <v>-13137552.37259499</v>
      </c>
      <c r="P140" s="18">
        <f t="shared" si="28"/>
        <v>-414487.25804704562</v>
      </c>
      <c r="S140" s="21">
        <f t="shared" si="15"/>
        <v>0</v>
      </c>
    </row>
    <row r="141" spans="1:19">
      <c r="A141">
        <v>235</v>
      </c>
      <c r="B141" t="s">
        <v>110</v>
      </c>
      <c r="D141" s="26">
        <v>9</v>
      </c>
      <c r="F141" s="2">
        <v>-19040677.756270085</v>
      </c>
      <c r="G141" s="18">
        <f t="shared" si="28"/>
        <v>-16610348.796423338</v>
      </c>
      <c r="H141" s="18">
        <f t="shared" si="28"/>
        <v>-1460866.4787124703</v>
      </c>
      <c r="I141" s="18">
        <f t="shared" si="28"/>
        <v>-639730.09634541022</v>
      </c>
      <c r="J141" s="18">
        <f t="shared" si="28"/>
        <v>-282350.80818747677</v>
      </c>
      <c r="K141" s="18">
        <f t="shared" si="28"/>
        <v>-23480.247694574198</v>
      </c>
      <c r="L141" s="18">
        <f t="shared" si="28"/>
        <v>-236.10387396380045</v>
      </c>
      <c r="M141" s="18">
        <f t="shared" si="28"/>
        <v>0</v>
      </c>
      <c r="N141" s="18">
        <f t="shared" si="28"/>
        <v>0</v>
      </c>
      <c r="O141" s="18">
        <f t="shared" si="28"/>
        <v>-23665.225032851478</v>
      </c>
      <c r="P141" s="18">
        <f t="shared" si="28"/>
        <v>0</v>
      </c>
      <c r="S141" s="21">
        <f t="shared" si="15"/>
        <v>0</v>
      </c>
    </row>
    <row r="142" spans="1:19">
      <c r="A142">
        <v>235.01</v>
      </c>
      <c r="B142" t="s">
        <v>111</v>
      </c>
      <c r="D142" s="26">
        <v>73</v>
      </c>
      <c r="F142" s="2">
        <v>-5962277.1433333335</v>
      </c>
      <c r="G142" s="18">
        <f t="shared" si="28"/>
        <v>-3185541.3761612698</v>
      </c>
      <c r="H142" s="18">
        <f t="shared" si="28"/>
        <v>-780942.8350718756</v>
      </c>
      <c r="I142" s="18">
        <f t="shared" si="28"/>
        <v>-786270.79203695094</v>
      </c>
      <c r="J142" s="18">
        <f t="shared" si="28"/>
        <v>-503055.04637242062</v>
      </c>
      <c r="K142" s="18">
        <f t="shared" si="28"/>
        <v>-357515.05187316239</v>
      </c>
      <c r="L142" s="18">
        <f t="shared" si="28"/>
        <v>-173128.47110610377</v>
      </c>
      <c r="M142" s="18">
        <f t="shared" si="28"/>
        <v>-152247.09548431673</v>
      </c>
      <c r="N142" s="18">
        <f t="shared" si="28"/>
        <v>0</v>
      </c>
      <c r="O142" s="18">
        <f t="shared" si="28"/>
        <v>-21549.152201700839</v>
      </c>
      <c r="P142" s="18">
        <f t="shared" si="28"/>
        <v>-2027.323025532063</v>
      </c>
      <c r="S142" s="21">
        <f t="shared" si="15"/>
        <v>0</v>
      </c>
    </row>
    <row r="143" spans="1:19">
      <c r="A143">
        <v>252</v>
      </c>
      <c r="B143" t="s">
        <v>112</v>
      </c>
      <c r="D143" s="26">
        <v>10</v>
      </c>
      <c r="F143" s="2">
        <v>-54720677.887500003</v>
      </c>
      <c r="G143" s="18">
        <f t="shared" si="28"/>
        <v>-21173102.935833331</v>
      </c>
      <c r="H143" s="18">
        <f t="shared" si="28"/>
        <v>-31313866.958082631</v>
      </c>
      <c r="I143" s="18">
        <f t="shared" si="28"/>
        <v>-2025260.4454428731</v>
      </c>
      <c r="J143" s="18">
        <f t="shared" si="28"/>
        <v>-208447.54814116366</v>
      </c>
      <c r="K143" s="18">
        <f t="shared" si="28"/>
        <v>0</v>
      </c>
      <c r="L143" s="18">
        <f t="shared" si="28"/>
        <v>0</v>
      </c>
      <c r="M143" s="18">
        <f t="shared" si="28"/>
        <v>0</v>
      </c>
      <c r="N143" s="18">
        <f t="shared" si="28"/>
        <v>0</v>
      </c>
      <c r="O143" s="18">
        <f t="shared" si="28"/>
        <v>0</v>
      </c>
      <c r="P143" s="18">
        <f t="shared" si="28"/>
        <v>0</v>
      </c>
      <c r="S143" s="21">
        <f t="shared" ref="S143:S186" si="29">SUM(G143:P143)-F143</f>
        <v>0</v>
      </c>
    </row>
    <row r="144" spans="1:19">
      <c r="A144">
        <v>253</v>
      </c>
      <c r="B144" t="s">
        <v>113</v>
      </c>
      <c r="D144" s="26">
        <v>78</v>
      </c>
      <c r="F144" s="2">
        <v>-6362920.1743808333</v>
      </c>
      <c r="G144" s="18">
        <f t="shared" si="28"/>
        <v>-3898784.0522421934</v>
      </c>
      <c r="H144" s="18">
        <f t="shared" si="28"/>
        <v>-784076.48759851651</v>
      </c>
      <c r="I144" s="18">
        <f t="shared" si="28"/>
        <v>-650478.58839660604</v>
      </c>
      <c r="J144" s="18">
        <f t="shared" si="28"/>
        <v>-369147.68256956141</v>
      </c>
      <c r="K144" s="18">
        <f t="shared" si="28"/>
        <v>-288978.05599625775</v>
      </c>
      <c r="L144" s="18">
        <f t="shared" si="28"/>
        <v>-127554.53884123135</v>
      </c>
      <c r="M144" s="18">
        <f t="shared" si="28"/>
        <v>-96715.801647344051</v>
      </c>
      <c r="N144" s="18">
        <f t="shared" si="28"/>
        <v>-68882.492083257515</v>
      </c>
      <c r="O144" s="18">
        <f t="shared" si="28"/>
        <v>-76399.99037762855</v>
      </c>
      <c r="P144" s="18">
        <f t="shared" si="28"/>
        <v>-1902.4846282368803</v>
      </c>
      <c r="S144" s="21">
        <f t="shared" si="29"/>
        <v>0</v>
      </c>
    </row>
    <row r="145" spans="1:19">
      <c r="A145">
        <v>114.01</v>
      </c>
      <c r="B145" t="s">
        <v>114</v>
      </c>
      <c r="D145" s="26">
        <v>73</v>
      </c>
      <c r="F145" s="2">
        <v>274406870.52357036</v>
      </c>
      <c r="G145" s="18">
        <f t="shared" si="28"/>
        <v>146610836.58836076</v>
      </c>
      <c r="H145" s="18">
        <f t="shared" si="28"/>
        <v>35941985.633708991</v>
      </c>
      <c r="I145" s="18">
        <f t="shared" si="28"/>
        <v>36187198.655835159</v>
      </c>
      <c r="J145" s="18">
        <f t="shared" si="28"/>
        <v>23152523.382864825</v>
      </c>
      <c r="K145" s="18">
        <f t="shared" si="28"/>
        <v>16454214.420287587</v>
      </c>
      <c r="L145" s="18">
        <f t="shared" si="28"/>
        <v>7968036.5089832423</v>
      </c>
      <c r="M145" s="18">
        <f t="shared" si="28"/>
        <v>7006995.4840773977</v>
      </c>
      <c r="N145" s="18">
        <f t="shared" si="28"/>
        <v>0</v>
      </c>
      <c r="O145" s="18">
        <f t="shared" si="28"/>
        <v>991774.66527477081</v>
      </c>
      <c r="P145" s="18">
        <f t="shared" si="28"/>
        <v>93305.184177603063</v>
      </c>
      <c r="S145" s="21">
        <f t="shared" si="29"/>
        <v>0</v>
      </c>
    </row>
    <row r="146" spans="1:19">
      <c r="A146">
        <v>114.02</v>
      </c>
      <c r="B146" t="s">
        <v>115</v>
      </c>
      <c r="D146" s="26">
        <v>73</v>
      </c>
      <c r="F146" s="2">
        <v>946172.25</v>
      </c>
      <c r="G146" s="18">
        <f t="shared" si="28"/>
        <v>505523.43993615947</v>
      </c>
      <c r="H146" s="18">
        <f t="shared" si="28"/>
        <v>123930.24034576069</v>
      </c>
      <c r="I146" s="18">
        <f t="shared" si="28"/>
        <v>124775.7503595287</v>
      </c>
      <c r="J146" s="18">
        <f t="shared" si="28"/>
        <v>79831.365375602618</v>
      </c>
      <c r="K146" s="18">
        <f t="shared" si="28"/>
        <v>56735.172302067716</v>
      </c>
      <c r="L146" s="18">
        <f t="shared" si="28"/>
        <v>27474.293983245003</v>
      </c>
      <c r="M146" s="18">
        <f t="shared" si="28"/>
        <v>24160.563728814788</v>
      </c>
      <c r="N146" s="18">
        <f t="shared" si="28"/>
        <v>0</v>
      </c>
      <c r="O146" s="18">
        <f t="shared" si="28"/>
        <v>3419.7017907954428</v>
      </c>
      <c r="P146" s="18">
        <f t="shared" si="28"/>
        <v>321.72217802543679</v>
      </c>
      <c r="S146" s="21">
        <f t="shared" si="29"/>
        <v>0</v>
      </c>
    </row>
    <row r="147" spans="1:19">
      <c r="A147">
        <v>114.03</v>
      </c>
      <c r="B147" t="s">
        <v>116</v>
      </c>
      <c r="D147" s="26">
        <v>68</v>
      </c>
      <c r="F147" s="2">
        <v>302358.00999999995</v>
      </c>
      <c r="G147" s="18">
        <f t="shared" si="28"/>
        <v>196949.08726211352</v>
      </c>
      <c r="H147" s="18">
        <f t="shared" si="28"/>
        <v>36716.732959784582</v>
      </c>
      <c r="I147" s="18">
        <f t="shared" si="28"/>
        <v>29411.647410738075</v>
      </c>
      <c r="J147" s="18">
        <f t="shared" si="28"/>
        <v>12872.64257307892</v>
      </c>
      <c r="K147" s="18">
        <f t="shared" si="28"/>
        <v>12734.023861514295</v>
      </c>
      <c r="L147" s="18">
        <f t="shared" si="28"/>
        <v>4455.1285744262295</v>
      </c>
      <c r="M147" s="18">
        <f t="shared" si="28"/>
        <v>1902.737868938606</v>
      </c>
      <c r="N147" s="18">
        <f t="shared" si="28"/>
        <v>630.74586007556729</v>
      </c>
      <c r="O147" s="18">
        <f t="shared" si="28"/>
        <v>6578.1011816759919</v>
      </c>
      <c r="P147" s="18">
        <f t="shared" si="28"/>
        <v>107.16244765419577</v>
      </c>
      <c r="S147" s="21">
        <f t="shared" si="29"/>
        <v>0</v>
      </c>
    </row>
    <row r="148" spans="1:19">
      <c r="A148">
        <v>115.01</v>
      </c>
      <c r="B148" t="s">
        <v>117</v>
      </c>
      <c r="D148" s="26">
        <v>73</v>
      </c>
      <c r="F148" s="2">
        <v>-110171960.3233543</v>
      </c>
      <c r="G148" s="18">
        <f t="shared" si="28"/>
        <v>-58862969.577867188</v>
      </c>
      <c r="H148" s="18">
        <f t="shared" si="28"/>
        <v>-14430393.115246098</v>
      </c>
      <c r="I148" s="18">
        <f t="shared" si="28"/>
        <v>-14528844.000578919</v>
      </c>
      <c r="J148" s="18">
        <f t="shared" si="28"/>
        <v>-9295535.7956440728</v>
      </c>
      <c r="K148" s="18">
        <f t="shared" si="28"/>
        <v>-6606223.2873581685</v>
      </c>
      <c r="L148" s="18">
        <f t="shared" si="28"/>
        <v>-3199097.0213238024</v>
      </c>
      <c r="M148" s="18">
        <f t="shared" si="28"/>
        <v>-2813247.4488877221</v>
      </c>
      <c r="N148" s="18">
        <f t="shared" si="28"/>
        <v>0</v>
      </c>
      <c r="O148" s="18">
        <f t="shared" si="28"/>
        <v>-398188.86044609657</v>
      </c>
      <c r="P148" s="18">
        <f t="shared" si="28"/>
        <v>-37461.216002225337</v>
      </c>
      <c r="S148" s="21">
        <f t="shared" si="29"/>
        <v>0</v>
      </c>
    </row>
    <row r="149" spans="1:19">
      <c r="A149">
        <v>115.02</v>
      </c>
      <c r="B149" t="s">
        <v>118</v>
      </c>
      <c r="D149" s="26">
        <v>73</v>
      </c>
      <c r="F149" s="2">
        <v>-880239</v>
      </c>
      <c r="G149" s="18">
        <f t="shared" si="28"/>
        <v>-470296.44681078428</v>
      </c>
      <c r="H149" s="18">
        <f t="shared" si="28"/>
        <v>-115294.26151708851</v>
      </c>
      <c r="I149" s="18">
        <f t="shared" si="28"/>
        <v>-116080.85284758793</v>
      </c>
      <c r="J149" s="18">
        <f t="shared" si="28"/>
        <v>-74268.381076336867</v>
      </c>
      <c r="K149" s="18">
        <f t="shared" si="28"/>
        <v>-52781.627586308714</v>
      </c>
      <c r="L149" s="18">
        <f t="shared" si="28"/>
        <v>-25559.769969492972</v>
      </c>
      <c r="M149" s="18">
        <f t="shared" si="28"/>
        <v>-22476.95433478228</v>
      </c>
      <c r="N149" s="18">
        <f t="shared" si="28"/>
        <v>0</v>
      </c>
      <c r="O149" s="18">
        <f t="shared" si="28"/>
        <v>-3181.4026300475307</v>
      </c>
      <c r="P149" s="18">
        <f t="shared" si="28"/>
        <v>-299.30322757080694</v>
      </c>
      <c r="S149" s="21">
        <f t="shared" si="29"/>
        <v>0</v>
      </c>
    </row>
    <row r="150" spans="1:19">
      <c r="A150">
        <v>115.03</v>
      </c>
      <c r="B150" t="s">
        <v>119</v>
      </c>
      <c r="D150" s="26">
        <v>68</v>
      </c>
      <c r="F150" s="2">
        <v>-302358.00999999995</v>
      </c>
      <c r="G150" s="18">
        <f t="shared" si="28"/>
        <v>-196949.08726211352</v>
      </c>
      <c r="H150" s="18">
        <f t="shared" si="28"/>
        <v>-36716.732959784582</v>
      </c>
      <c r="I150" s="18">
        <f t="shared" si="28"/>
        <v>-29411.647410738075</v>
      </c>
      <c r="J150" s="18">
        <f t="shared" si="28"/>
        <v>-12872.64257307892</v>
      </c>
      <c r="K150" s="18">
        <f t="shared" si="28"/>
        <v>-12734.023861514295</v>
      </c>
      <c r="L150" s="18">
        <f t="shared" si="28"/>
        <v>-4455.1285744262295</v>
      </c>
      <c r="M150" s="18">
        <f t="shared" si="28"/>
        <v>-1902.737868938606</v>
      </c>
      <c r="N150" s="18">
        <f t="shared" si="28"/>
        <v>-630.74586007556729</v>
      </c>
      <c r="O150" s="18">
        <f t="shared" si="28"/>
        <v>-6578.1011816759919</v>
      </c>
      <c r="P150" s="18">
        <f t="shared" si="28"/>
        <v>-107.16244765419577</v>
      </c>
      <c r="S150" s="21">
        <f t="shared" si="29"/>
        <v>0</v>
      </c>
    </row>
    <row r="151" spans="1:19">
      <c r="A151">
        <v>230</v>
      </c>
      <c r="B151" t="s">
        <v>120</v>
      </c>
      <c r="D151" s="26">
        <v>73</v>
      </c>
      <c r="F151" s="2">
        <v>-66549569.550243177</v>
      </c>
      <c r="G151" s="18">
        <f t="shared" si="28"/>
        <v>-35556281.982809812</v>
      </c>
      <c r="H151" s="18">
        <f t="shared" si="28"/>
        <v>-8716704.753567392</v>
      </c>
      <c r="I151" s="18">
        <f t="shared" si="28"/>
        <v>-8776174.1868198253</v>
      </c>
      <c r="J151" s="18">
        <f t="shared" si="28"/>
        <v>-5614985.0118247932</v>
      </c>
      <c r="K151" s="18">
        <f t="shared" si="28"/>
        <v>-3990500.9844259182</v>
      </c>
      <c r="L151" s="18">
        <f t="shared" si="28"/>
        <v>-1932420.2736677078</v>
      </c>
      <c r="M151" s="18">
        <f t="shared" si="28"/>
        <v>-1699347.1497857207</v>
      </c>
      <c r="N151" s="18">
        <f t="shared" si="28"/>
        <v>0</v>
      </c>
      <c r="O151" s="18">
        <f t="shared" si="28"/>
        <v>-240526.69285918339</v>
      </c>
      <c r="P151" s="18">
        <f t="shared" si="28"/>
        <v>-22628.51448281169</v>
      </c>
      <c r="S151" s="21">
        <f t="shared" si="29"/>
        <v>0</v>
      </c>
    </row>
    <row r="152" spans="1:19">
      <c r="A152">
        <v>230.01</v>
      </c>
      <c r="B152" t="s">
        <v>121</v>
      </c>
      <c r="D152" s="26">
        <v>73</v>
      </c>
      <c r="F152" s="2">
        <v>-6071941.4970833324</v>
      </c>
      <c r="G152" s="18">
        <f t="shared" si="28"/>
        <v>-3244133.1403417084</v>
      </c>
      <c r="H152" s="18">
        <f t="shared" si="28"/>
        <v>-795306.74155676761</v>
      </c>
      <c r="I152" s="18">
        <f t="shared" si="28"/>
        <v>-800732.69580431341</v>
      </c>
      <c r="J152" s="18">
        <f t="shared" si="28"/>
        <v>-512307.75389253179</v>
      </c>
      <c r="K152" s="18">
        <f t="shared" si="28"/>
        <v>-364090.83763035521</v>
      </c>
      <c r="L152" s="18">
        <f t="shared" si="28"/>
        <v>-176312.82859958347</v>
      </c>
      <c r="M152" s="18">
        <f t="shared" si="28"/>
        <v>-155047.38116967279</v>
      </c>
      <c r="N152" s="18">
        <f t="shared" si="28"/>
        <v>0</v>
      </c>
      <c r="O152" s="18">
        <f t="shared" si="28"/>
        <v>-21945.50644576718</v>
      </c>
      <c r="P152" s="18">
        <f t="shared" si="28"/>
        <v>-2064.6116426313297</v>
      </c>
      <c r="S152" s="21">
        <f t="shared" si="29"/>
        <v>0</v>
      </c>
    </row>
    <row r="153" spans="1:19">
      <c r="A153">
        <v>230.02</v>
      </c>
      <c r="B153" t="s">
        <v>122</v>
      </c>
      <c r="D153" s="26">
        <v>68</v>
      </c>
      <c r="F153" s="2">
        <v>-8827087.1591666676</v>
      </c>
      <c r="G153" s="18">
        <f>INDEX(Alloc,($D153),(G$1))*$F153</f>
        <v>-5749762.5387235414</v>
      </c>
      <c r="H153" s="18">
        <f t="shared" si="28"/>
        <v>-1071914.0598784403</v>
      </c>
      <c r="I153" s="18">
        <f t="shared" si="28"/>
        <v>-858648.24678950512</v>
      </c>
      <c r="J153" s="18">
        <f t="shared" si="28"/>
        <v>-375805.94594258349</v>
      </c>
      <c r="K153" s="18">
        <f t="shared" si="28"/>
        <v>-371759.08953923458</v>
      </c>
      <c r="L153" s="18">
        <f t="shared" si="28"/>
        <v>-130063.72224686317</v>
      </c>
      <c r="M153" s="18">
        <f t="shared" si="28"/>
        <v>-55548.827729644472</v>
      </c>
      <c r="N153" s="18">
        <f t="shared" si="28"/>
        <v>-18414.093551451064</v>
      </c>
      <c r="O153" s="18">
        <f t="shared" si="28"/>
        <v>-192042.11746356988</v>
      </c>
      <c r="P153" s="18">
        <f t="shared" si="28"/>
        <v>-3128.5173018344108</v>
      </c>
      <c r="S153" s="21">
        <f t="shared" si="29"/>
        <v>0</v>
      </c>
    </row>
    <row r="154" spans="1:19">
      <c r="A154">
        <v>230.03</v>
      </c>
      <c r="B154" t="s">
        <v>123</v>
      </c>
      <c r="D154" s="26">
        <v>70</v>
      </c>
      <c r="F154" s="2">
        <v>-1037096.4044746666</v>
      </c>
      <c r="G154" s="18">
        <f t="shared" si="28"/>
        <v>-632820.87775341317</v>
      </c>
      <c r="H154" s="18">
        <f t="shared" si="28"/>
        <v>-127971.27866307253</v>
      </c>
      <c r="I154" s="18">
        <f t="shared" si="28"/>
        <v>-107046.71411014111</v>
      </c>
      <c r="J154" s="18">
        <f t="shared" si="28"/>
        <v>-60766.443015750709</v>
      </c>
      <c r="K154" s="18">
        <f t="shared" si="28"/>
        <v>-47580.278454434381</v>
      </c>
      <c r="L154" s="18">
        <f t="shared" si="28"/>
        <v>-20992.92172124661</v>
      </c>
      <c r="M154" s="18">
        <f t="shared" si="28"/>
        <v>-15917.090772431304</v>
      </c>
      <c r="N154" s="18">
        <f t="shared" si="28"/>
        <v>-11302.611690517328</v>
      </c>
      <c r="O154" s="18">
        <f t="shared" si="28"/>
        <v>-12384.893340812521</v>
      </c>
      <c r="P154" s="18">
        <f t="shared" si="28"/>
        <v>-313.29495284687295</v>
      </c>
      <c r="S154" s="21">
        <f t="shared" si="29"/>
        <v>0</v>
      </c>
    </row>
    <row r="155" spans="1:19">
      <c r="B155" s="1" t="s">
        <v>8</v>
      </c>
      <c r="F155" s="3">
        <f>SUM(F135:F154)</f>
        <v>-954828218.80523431</v>
      </c>
      <c r="G155" s="3">
        <f t="shared" ref="G155:Q155" si="30">SUM(G135:G154)</f>
        <v>-553863611.93160391</v>
      </c>
      <c r="H155" s="3">
        <f t="shared" si="30"/>
        <v>-142119997.30573496</v>
      </c>
      <c r="I155" s="3">
        <f t="shared" si="30"/>
        <v>-101517001.6977475</v>
      </c>
      <c r="J155" s="3">
        <f t="shared" si="30"/>
        <v>-54963361.570612922</v>
      </c>
      <c r="K155" s="3">
        <f t="shared" si="30"/>
        <v>-44017575.523763388</v>
      </c>
      <c r="L155" s="3">
        <f t="shared" si="30"/>
        <v>-18785157.342060536</v>
      </c>
      <c r="M155" s="3">
        <f t="shared" si="30"/>
        <v>-13545681.850219084</v>
      </c>
      <c r="N155" s="3">
        <f t="shared" si="30"/>
        <v>-14458587.230591234</v>
      </c>
      <c r="O155" s="3">
        <f t="shared" si="30"/>
        <v>-11256099.157220732</v>
      </c>
      <c r="P155" s="3">
        <f t="shared" si="30"/>
        <v>-301145.19568041025</v>
      </c>
      <c r="Q155" s="3">
        <f t="shared" si="30"/>
        <v>0</v>
      </c>
      <c r="S155" s="21">
        <f t="shared" si="29"/>
        <v>0</v>
      </c>
    </row>
    <row r="156" spans="1:19">
      <c r="S156" s="21">
        <f t="shared" si="29"/>
        <v>0</v>
      </c>
    </row>
    <row r="157" spans="1:19">
      <c r="B157" s="1" t="s">
        <v>124</v>
      </c>
      <c r="F157" s="3">
        <f>SUM(F129,F132,F155)</f>
        <v>-727822977.10294485</v>
      </c>
      <c r="G157" s="3">
        <f t="shared" ref="G157:P157" si="31">SUM(G129,G132,G155)</f>
        <v>-422818693.60033572</v>
      </c>
      <c r="H157" s="3">
        <f t="shared" si="31"/>
        <v>-113610632.98472947</v>
      </c>
      <c r="I157" s="3">
        <f t="shared" si="31"/>
        <v>-75232855.905948579</v>
      </c>
      <c r="J157" s="3">
        <f t="shared" si="31"/>
        <v>-39913888.072267197</v>
      </c>
      <c r="K157" s="3">
        <f t="shared" si="31"/>
        <v>-32261528.674104139</v>
      </c>
      <c r="L157" s="3">
        <f t="shared" si="31"/>
        <v>-13597576.541144084</v>
      </c>
      <c r="M157" s="3">
        <f t="shared" si="31"/>
        <v>-9581770.3529853299</v>
      </c>
      <c r="N157" s="3">
        <f t="shared" si="31"/>
        <v>-11788667.187602159</v>
      </c>
      <c r="O157" s="3">
        <f t="shared" si="31"/>
        <v>-8793262.7268476747</v>
      </c>
      <c r="P157" s="3">
        <f t="shared" si="31"/>
        <v>-224101.0569807867</v>
      </c>
      <c r="S157" s="21">
        <f t="shared" si="29"/>
        <v>0</v>
      </c>
    </row>
    <row r="158" spans="1:19">
      <c r="G158" s="2"/>
      <c r="H158" s="2"/>
      <c r="I158" s="2"/>
      <c r="J158" s="2"/>
      <c r="K158" s="2"/>
      <c r="L158" s="2"/>
      <c r="M158" s="2"/>
      <c r="N158" s="2"/>
      <c r="O158" s="2"/>
      <c r="P158" s="2"/>
      <c r="S158" s="21">
        <f t="shared" si="29"/>
        <v>0</v>
      </c>
    </row>
    <row r="159" spans="1:19">
      <c r="A159" s="1" t="s">
        <v>125</v>
      </c>
      <c r="F159" s="3">
        <f>SUM(F74,F125,F157)</f>
        <v>5097747769.9494286</v>
      </c>
      <c r="G159" s="3">
        <f t="shared" ref="G159:P159" si="32">SUM(G74,G125,G157)</f>
        <v>2919904460.3460264</v>
      </c>
      <c r="H159" s="3">
        <f t="shared" si="32"/>
        <v>622692019.70814347</v>
      </c>
      <c r="I159" s="3">
        <f t="shared" si="32"/>
        <v>604694234.22540092</v>
      </c>
      <c r="J159" s="3">
        <f t="shared" si="32"/>
        <v>348593128.89978755</v>
      </c>
      <c r="K159" s="3">
        <f t="shared" si="32"/>
        <v>272817427.0344553</v>
      </c>
      <c r="L159" s="3">
        <f t="shared" si="32"/>
        <v>115475288.50640027</v>
      </c>
      <c r="M159" s="3">
        <f t="shared" si="32"/>
        <v>94175270.801626295</v>
      </c>
      <c r="N159" s="3">
        <f t="shared" si="32"/>
        <v>63088298.230920762</v>
      </c>
      <c r="O159" s="3">
        <f t="shared" si="32"/>
        <v>54530380.699964538</v>
      </c>
      <c r="P159" s="3">
        <f t="shared" si="32"/>
        <v>1777260.0060338946</v>
      </c>
      <c r="S159" s="21">
        <f t="shared" si="29"/>
        <v>-1.4906692504882813</v>
      </c>
    </row>
    <row r="160" spans="1:19">
      <c r="S160" s="21">
        <f t="shared" si="29"/>
        <v>0</v>
      </c>
    </row>
    <row r="161" spans="19:19">
      <c r="S161" s="21">
        <f t="shared" si="29"/>
        <v>0</v>
      </c>
    </row>
    <row r="162" spans="19:19">
      <c r="S162" s="21">
        <f t="shared" si="29"/>
        <v>0</v>
      </c>
    </row>
    <row r="163" spans="19:19">
      <c r="S163" s="21">
        <f t="shared" si="29"/>
        <v>0</v>
      </c>
    </row>
    <row r="164" spans="19:19">
      <c r="S164" s="21">
        <f t="shared" si="29"/>
        <v>0</v>
      </c>
    </row>
    <row r="165" spans="19:19">
      <c r="S165" s="21">
        <f t="shared" si="29"/>
        <v>0</v>
      </c>
    </row>
    <row r="166" spans="19:19">
      <c r="S166" s="21">
        <f t="shared" si="29"/>
        <v>0</v>
      </c>
    </row>
    <row r="167" spans="19:19">
      <c r="S167" s="21">
        <f t="shared" si="29"/>
        <v>0</v>
      </c>
    </row>
    <row r="168" spans="19:19">
      <c r="S168" s="21">
        <f t="shared" si="29"/>
        <v>0</v>
      </c>
    </row>
    <row r="169" spans="19:19">
      <c r="S169" s="21">
        <f t="shared" si="29"/>
        <v>0</v>
      </c>
    </row>
    <row r="170" spans="19:19">
      <c r="S170" s="21">
        <f t="shared" si="29"/>
        <v>0</v>
      </c>
    </row>
    <row r="171" spans="19:19">
      <c r="S171" s="21">
        <f t="shared" si="29"/>
        <v>0</v>
      </c>
    </row>
    <row r="172" spans="19:19">
      <c r="S172" s="21">
        <f t="shared" si="29"/>
        <v>0</v>
      </c>
    </row>
    <row r="173" spans="19:19">
      <c r="S173" s="21">
        <f t="shared" si="29"/>
        <v>0</v>
      </c>
    </row>
    <row r="174" spans="19:19">
      <c r="S174" s="21">
        <f t="shared" si="29"/>
        <v>0</v>
      </c>
    </row>
    <row r="175" spans="19:19">
      <c r="S175" s="21">
        <f t="shared" si="29"/>
        <v>0</v>
      </c>
    </row>
    <row r="176" spans="19:19">
      <c r="S176" s="21">
        <f t="shared" si="29"/>
        <v>0</v>
      </c>
    </row>
    <row r="177" spans="19:19">
      <c r="S177" s="21">
        <f t="shared" si="29"/>
        <v>0</v>
      </c>
    </row>
    <row r="178" spans="19:19">
      <c r="S178" s="21">
        <f t="shared" si="29"/>
        <v>0</v>
      </c>
    </row>
    <row r="179" spans="19:19">
      <c r="S179" s="21">
        <f t="shared" si="29"/>
        <v>0</v>
      </c>
    </row>
    <row r="180" spans="19:19">
      <c r="S180" s="21">
        <f t="shared" si="29"/>
        <v>0</v>
      </c>
    </row>
    <row r="181" spans="19:19">
      <c r="S181" s="21">
        <f t="shared" si="29"/>
        <v>0</v>
      </c>
    </row>
    <row r="182" spans="19:19">
      <c r="S182" s="21">
        <f t="shared" si="29"/>
        <v>0</v>
      </c>
    </row>
    <row r="183" spans="19:19">
      <c r="S183" s="21">
        <f t="shared" si="29"/>
        <v>0</v>
      </c>
    </row>
    <row r="184" spans="19:19">
      <c r="S184" s="21">
        <f t="shared" si="29"/>
        <v>0</v>
      </c>
    </row>
    <row r="185" spans="19:19">
      <c r="S185" s="21">
        <f t="shared" si="29"/>
        <v>0</v>
      </c>
    </row>
    <row r="186" spans="19:19">
      <c r="S186" s="21">
        <f t="shared" si="29"/>
        <v>0</v>
      </c>
    </row>
  </sheetData>
  <pageMargins left="0.7" right="0.7" top="0.75" bottom="0.75" header="0.3" footer="0.3"/>
  <pageSetup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8"/>
  <sheetViews>
    <sheetView topLeftCell="A5" workbookViewId="0">
      <pane xSplit="5" ySplit="4" topLeftCell="F140" activePane="bottomRight" state="frozen"/>
      <selection activeCell="A5" sqref="A5"/>
      <selection pane="topRight" activeCell="F5" sqref="F5"/>
      <selection pane="bottomLeft" activeCell="A9" sqref="A9"/>
      <selection pane="bottomRight" activeCell="G149" sqref="G149"/>
    </sheetView>
  </sheetViews>
  <sheetFormatPr defaultRowHeight="15"/>
  <cols>
    <col min="2" max="2" width="36" bestFit="1" customWidth="1"/>
    <col min="3" max="3" width="17.5703125" bestFit="1" customWidth="1"/>
    <col min="4" max="5" width="17.5703125" customWidth="1"/>
    <col min="6" max="6" width="17.5703125" style="2" customWidth="1"/>
    <col min="7" max="7" width="14.28515625" bestFit="1" customWidth="1"/>
    <col min="8" max="16" width="13.7109375" customWidth="1"/>
    <col min="18" max="18" width="14.5703125" bestFit="1" customWidth="1"/>
  </cols>
  <sheetData>
    <row r="1" spans="1:35">
      <c r="C1">
        <v>2</v>
      </c>
      <c r="D1">
        <f>C1+1</f>
        <v>3</v>
      </c>
      <c r="F1">
        <v>4</v>
      </c>
      <c r="G1">
        <f t="shared" ref="G1:AE1" si="0">F1+1</f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ref="AF1:AI1" si="1">AE1+1</f>
        <v>30</v>
      </c>
      <c r="AG1">
        <f t="shared" si="1"/>
        <v>31</v>
      </c>
      <c r="AH1">
        <f t="shared" si="1"/>
        <v>32</v>
      </c>
      <c r="AI1">
        <f t="shared" si="1"/>
        <v>33</v>
      </c>
    </row>
    <row r="7" spans="1:35" ht="51.75">
      <c r="C7" t="s">
        <v>437</v>
      </c>
      <c r="D7" t="s">
        <v>434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297</v>
      </c>
      <c r="L7" s="4" t="s">
        <v>298</v>
      </c>
      <c r="M7" s="4" t="s">
        <v>299</v>
      </c>
      <c r="N7" s="4" t="s">
        <v>302</v>
      </c>
      <c r="O7" s="4" t="s">
        <v>300</v>
      </c>
      <c r="P7" s="4" t="s">
        <v>301</v>
      </c>
      <c r="R7" s="4" t="s">
        <v>490</v>
      </c>
    </row>
    <row r="8" spans="1:35">
      <c r="B8" s="1" t="s">
        <v>0</v>
      </c>
      <c r="C8" s="1" t="s">
        <v>292</v>
      </c>
      <c r="D8" s="1" t="s">
        <v>435</v>
      </c>
      <c r="E8" s="1"/>
      <c r="F8" s="3" t="s">
        <v>1</v>
      </c>
    </row>
    <row r="9" spans="1:35">
      <c r="A9" s="1" t="s">
        <v>126</v>
      </c>
    </row>
    <row r="11" spans="1:35">
      <c r="A11" s="1" t="s">
        <v>127</v>
      </c>
    </row>
    <row r="13" spans="1:35">
      <c r="B13" t="s">
        <v>128</v>
      </c>
    </row>
    <row r="14" spans="1:35">
      <c r="A14" t="s">
        <v>129</v>
      </c>
      <c r="B14" t="s">
        <v>130</v>
      </c>
      <c r="E14">
        <v>77830126.592808247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35">
      <c r="B15" t="s">
        <v>438</v>
      </c>
      <c r="D15">
        <v>30</v>
      </c>
      <c r="E15" s="23">
        <v>0.25</v>
      </c>
      <c r="F15" s="2">
        <f>E14*E15</f>
        <v>19457531.648202062</v>
      </c>
      <c r="G15" s="18">
        <f t="shared" ref="G15:P16" si="2">INDEX(Alloc,($D15),(G$1))*$F15</f>
        <v>11856010.532912541</v>
      </c>
      <c r="H15" s="18">
        <f t="shared" si="2"/>
        <v>2388208.9140579393</v>
      </c>
      <c r="I15" s="18">
        <f t="shared" si="2"/>
        <v>2226704.690565689</v>
      </c>
      <c r="J15" s="18">
        <f t="shared" si="2"/>
        <v>1264603.3652429781</v>
      </c>
      <c r="K15" s="18">
        <f t="shared" si="2"/>
        <v>866656.75814353814</v>
      </c>
      <c r="L15" s="18">
        <f t="shared" si="2"/>
        <v>448181.93997761933</v>
      </c>
      <c r="M15" s="18">
        <f t="shared" si="2"/>
        <v>331624.73475305276</v>
      </c>
      <c r="N15" s="18">
        <f t="shared" si="2"/>
        <v>0</v>
      </c>
      <c r="O15" s="18">
        <f t="shared" si="2"/>
        <v>67985.745356982065</v>
      </c>
      <c r="P15" s="18">
        <f t="shared" si="2"/>
        <v>7554.9671917230798</v>
      </c>
      <c r="R15" s="21">
        <f>SUM(G15:P15)-F15</f>
        <v>0</v>
      </c>
    </row>
    <row r="16" spans="1:35">
      <c r="B16" t="s">
        <v>439</v>
      </c>
      <c r="D16">
        <v>52</v>
      </c>
      <c r="E16" s="23">
        <v>0.75</v>
      </c>
      <c r="F16" s="2">
        <f>E14*E16</f>
        <v>58372594.944606185</v>
      </c>
      <c r="G16" s="18">
        <f t="shared" si="2"/>
        <v>29727277.632496241</v>
      </c>
      <c r="H16" s="18">
        <f t="shared" si="2"/>
        <v>7806030.3428931171</v>
      </c>
      <c r="I16" s="18">
        <f t="shared" si="2"/>
        <v>8037084.430489976</v>
      </c>
      <c r="J16" s="18">
        <f t="shared" si="2"/>
        <v>5302155.7774605639</v>
      </c>
      <c r="K16" s="18">
        <f t="shared" si="2"/>
        <v>3800258.4283193066</v>
      </c>
      <c r="L16" s="18">
        <f t="shared" si="2"/>
        <v>1811795.3302963597</v>
      </c>
      <c r="M16" s="18">
        <f t="shared" si="2"/>
        <v>1655772.0987170334</v>
      </c>
      <c r="N16" s="18">
        <f t="shared" si="2"/>
        <v>0</v>
      </c>
      <c r="O16" s="18">
        <f t="shared" si="2"/>
        <v>213311.68572627203</v>
      </c>
      <c r="P16" s="18">
        <f t="shared" si="2"/>
        <v>18909.218207324233</v>
      </c>
      <c r="R16" s="21">
        <f t="shared" ref="R16:R77" si="3">SUM(G16:P16)-F16</f>
        <v>0</v>
      </c>
    </row>
    <row r="17" spans="1:18">
      <c r="A17" t="s">
        <v>131</v>
      </c>
      <c r="B17" t="s">
        <v>132</v>
      </c>
      <c r="E17">
        <v>126746562.74003057</v>
      </c>
      <c r="R17" s="21">
        <f t="shared" si="3"/>
        <v>0</v>
      </c>
    </row>
    <row r="18" spans="1:18">
      <c r="B18" t="s">
        <v>438</v>
      </c>
      <c r="D18">
        <v>30</v>
      </c>
      <c r="E18" s="23">
        <v>0.25</v>
      </c>
      <c r="F18" s="2">
        <f>E17*E18</f>
        <v>31686640.685007643</v>
      </c>
      <c r="G18" s="18">
        <f t="shared" ref="G18:P19" si="4">INDEX(Alloc,($D18),(G$1))*$F18</f>
        <v>19307543.860465955</v>
      </c>
      <c r="H18" s="18">
        <f t="shared" si="4"/>
        <v>3889204.4021153515</v>
      </c>
      <c r="I18" s="18">
        <f t="shared" si="4"/>
        <v>3626194.3558547823</v>
      </c>
      <c r="J18" s="18">
        <f t="shared" si="4"/>
        <v>2059409.8556796345</v>
      </c>
      <c r="K18" s="18">
        <f t="shared" si="4"/>
        <v>1411352.7753180035</v>
      </c>
      <c r="L18" s="18">
        <f t="shared" si="4"/>
        <v>729865.45006559137</v>
      </c>
      <c r="M18" s="18">
        <f t="shared" si="4"/>
        <v>540051.73946881026</v>
      </c>
      <c r="N18" s="18">
        <f t="shared" si="4"/>
        <v>0</v>
      </c>
      <c r="O18" s="18">
        <f t="shared" si="4"/>
        <v>110714.96240008305</v>
      </c>
      <c r="P18" s="18">
        <f t="shared" si="4"/>
        <v>12303.283639436919</v>
      </c>
      <c r="R18" s="21">
        <f t="shared" si="3"/>
        <v>0</v>
      </c>
    </row>
    <row r="19" spans="1:18">
      <c r="B19" t="s">
        <v>439</v>
      </c>
      <c r="D19">
        <v>52</v>
      </c>
      <c r="E19" s="23">
        <v>0.75</v>
      </c>
      <c r="F19" s="2">
        <f>E17*E19</f>
        <v>95059922.055022925</v>
      </c>
      <c r="G19" s="18">
        <f t="shared" si="4"/>
        <v>48410948.619549744</v>
      </c>
      <c r="H19" s="18">
        <f t="shared" si="4"/>
        <v>12712140.631382544</v>
      </c>
      <c r="I19" s="18">
        <f t="shared" si="4"/>
        <v>13088412.811474847</v>
      </c>
      <c r="J19" s="18">
        <f t="shared" si="4"/>
        <v>8634574.416424226</v>
      </c>
      <c r="K19" s="18">
        <f t="shared" si="4"/>
        <v>6188730.6933638062</v>
      </c>
      <c r="L19" s="18">
        <f t="shared" si="4"/>
        <v>2950513.388021668</v>
      </c>
      <c r="M19" s="18">
        <f t="shared" si="4"/>
        <v>2696429.1512873191</v>
      </c>
      <c r="N19" s="18">
        <f t="shared" si="4"/>
        <v>0</v>
      </c>
      <c r="O19" s="18">
        <f t="shared" si="4"/>
        <v>347378.6326924063</v>
      </c>
      <c r="P19" s="18">
        <f t="shared" si="4"/>
        <v>30793.710826380819</v>
      </c>
      <c r="R19" s="21">
        <f t="shared" si="3"/>
        <v>0</v>
      </c>
    </row>
    <row r="20" spans="1:18">
      <c r="B20" s="1" t="s">
        <v>8</v>
      </c>
      <c r="C20" s="1"/>
      <c r="D20" s="1"/>
      <c r="E20" s="1"/>
      <c r="F20" s="3">
        <f>SUM(F15:F19)</f>
        <v>204576689.33283883</v>
      </c>
      <c r="G20" s="3">
        <f>SUM(G15:G19)</f>
        <v>109301780.64542449</v>
      </c>
      <c r="H20" s="3">
        <f t="shared" ref="H20:P20" si="5">SUM(H15:H19)</f>
        <v>26795584.290448952</v>
      </c>
      <c r="I20" s="3">
        <f t="shared" si="5"/>
        <v>26978396.288385294</v>
      </c>
      <c r="J20" s="3">
        <f t="shared" si="5"/>
        <v>17260743.414807402</v>
      </c>
      <c r="K20" s="3">
        <f t="shared" si="5"/>
        <v>12266998.655144654</v>
      </c>
      <c r="L20" s="3">
        <f t="shared" si="5"/>
        <v>5940356.1083612386</v>
      </c>
      <c r="M20" s="3">
        <f t="shared" si="5"/>
        <v>5223877.7242262159</v>
      </c>
      <c r="N20" s="3">
        <f t="shared" si="5"/>
        <v>0</v>
      </c>
      <c r="O20" s="3">
        <f t="shared" si="5"/>
        <v>739391.02617574343</v>
      </c>
      <c r="P20" s="3">
        <f t="shared" si="5"/>
        <v>69561.179864865058</v>
      </c>
      <c r="R20" s="21">
        <f t="shared" si="3"/>
        <v>0</v>
      </c>
    </row>
    <row r="21" spans="1:18">
      <c r="R21" s="21">
        <f t="shared" si="3"/>
        <v>0</v>
      </c>
    </row>
    <row r="22" spans="1:18">
      <c r="B22" s="1" t="s">
        <v>133</v>
      </c>
      <c r="C22" s="1"/>
      <c r="D22" s="1"/>
      <c r="E22" s="1"/>
      <c r="R22" s="21">
        <f t="shared" si="3"/>
        <v>0</v>
      </c>
    </row>
    <row r="23" spans="1:18">
      <c r="A23">
        <v>555</v>
      </c>
      <c r="B23" t="s">
        <v>134</v>
      </c>
      <c r="E23">
        <v>446618684.04567456</v>
      </c>
      <c r="R23" s="21">
        <f t="shared" si="3"/>
        <v>0</v>
      </c>
    </row>
    <row r="24" spans="1:18">
      <c r="B24" t="s">
        <v>438</v>
      </c>
      <c r="D24">
        <v>30</v>
      </c>
      <c r="E24" s="23">
        <v>0.25</v>
      </c>
      <c r="F24" s="2">
        <f>E23*E24</f>
        <v>111654671.01141864</v>
      </c>
      <c r="G24" s="18">
        <f t="shared" ref="G24:P25" si="6">INDEX(Alloc,($D24),(G$1))*$F24</f>
        <v>68034269.685105994</v>
      </c>
      <c r="H24" s="18">
        <f t="shared" si="6"/>
        <v>13704445.426422644</v>
      </c>
      <c r="I24" s="18">
        <f t="shared" si="6"/>
        <v>12777673.147851115</v>
      </c>
      <c r="J24" s="18">
        <f t="shared" si="6"/>
        <v>7256772.0951996921</v>
      </c>
      <c r="K24" s="18">
        <f t="shared" si="6"/>
        <v>4973204.0507450942</v>
      </c>
      <c r="L24" s="18">
        <f t="shared" si="6"/>
        <v>2571837.3720895099</v>
      </c>
      <c r="M24" s="18">
        <f t="shared" si="6"/>
        <v>1902988.0730797902</v>
      </c>
      <c r="N24" s="18">
        <f t="shared" si="6"/>
        <v>0</v>
      </c>
      <c r="O24" s="18">
        <f t="shared" si="6"/>
        <v>390127.90360802732</v>
      </c>
      <c r="P24" s="18">
        <f t="shared" si="6"/>
        <v>43353.257316780386</v>
      </c>
      <c r="R24" s="21">
        <f t="shared" si="3"/>
        <v>0</v>
      </c>
    </row>
    <row r="25" spans="1:18">
      <c r="B25" t="s">
        <v>439</v>
      </c>
      <c r="D25">
        <v>52</v>
      </c>
      <c r="E25" s="23">
        <v>0.75</v>
      </c>
      <c r="F25" s="2">
        <f>E23*E25</f>
        <v>334964013.03425592</v>
      </c>
      <c r="G25" s="18">
        <f t="shared" si="6"/>
        <v>170586355.15199974</v>
      </c>
      <c r="H25" s="18">
        <f t="shared" si="6"/>
        <v>44793952.573188759</v>
      </c>
      <c r="I25" s="18">
        <f t="shared" si="6"/>
        <v>46119828.259936243</v>
      </c>
      <c r="J25" s="18">
        <f t="shared" si="6"/>
        <v>30425773.92073036</v>
      </c>
      <c r="K25" s="18">
        <f t="shared" si="6"/>
        <v>21807319.255295739</v>
      </c>
      <c r="L25" s="18">
        <f t="shared" si="6"/>
        <v>10396766.414251592</v>
      </c>
      <c r="M25" s="18">
        <f t="shared" si="6"/>
        <v>9501446.1389412452</v>
      </c>
      <c r="N25" s="18">
        <f t="shared" si="6"/>
        <v>0</v>
      </c>
      <c r="O25" s="18">
        <f t="shared" si="6"/>
        <v>1224063.0786720996</v>
      </c>
      <c r="P25" s="18">
        <f t="shared" si="6"/>
        <v>108508.24124019891</v>
      </c>
      <c r="R25" s="21">
        <f t="shared" si="3"/>
        <v>0</v>
      </c>
    </row>
    <row r="26" spans="1:18">
      <c r="A26">
        <v>555.01</v>
      </c>
      <c r="B26" t="s">
        <v>135</v>
      </c>
      <c r="F26" s="2">
        <v>0</v>
      </c>
      <c r="R26" s="21">
        <f t="shared" si="3"/>
        <v>0</v>
      </c>
    </row>
    <row r="27" spans="1:18">
      <c r="B27" t="s">
        <v>438</v>
      </c>
      <c r="E27" s="23">
        <v>0.25</v>
      </c>
      <c r="R27" s="21">
        <f t="shared" si="3"/>
        <v>0</v>
      </c>
    </row>
    <row r="28" spans="1:18">
      <c r="B28" t="s">
        <v>439</v>
      </c>
      <c r="E28" s="23">
        <v>0.75</v>
      </c>
      <c r="R28" s="21">
        <f t="shared" si="3"/>
        <v>0</v>
      </c>
    </row>
    <row r="29" spans="1:18">
      <c r="B29" s="1" t="s">
        <v>8</v>
      </c>
      <c r="C29" s="1"/>
      <c r="D29" s="1"/>
      <c r="E29" s="1"/>
      <c r="F29" s="3">
        <f>SUM(F23:F26)</f>
        <v>446618684.04567456</v>
      </c>
      <c r="G29" s="3">
        <f t="shared" ref="G29:P29" si="7">SUM(G23:G26)</f>
        <v>238620624.83710575</v>
      </c>
      <c r="H29" s="3">
        <f t="shared" si="7"/>
        <v>58498397.999611408</v>
      </c>
      <c r="I29" s="3">
        <f t="shared" si="7"/>
        <v>58897501.40778736</v>
      </c>
      <c r="J29" s="3">
        <f t="shared" si="7"/>
        <v>37682546.015930049</v>
      </c>
      <c r="K29" s="3">
        <f t="shared" si="7"/>
        <v>26780523.306040831</v>
      </c>
      <c r="L29" s="3">
        <f t="shared" si="7"/>
        <v>12968603.786341101</v>
      </c>
      <c r="M29" s="3">
        <f t="shared" si="7"/>
        <v>11404434.212021036</v>
      </c>
      <c r="N29" s="3">
        <f t="shared" si="7"/>
        <v>0</v>
      </c>
      <c r="O29" s="3">
        <f t="shared" si="7"/>
        <v>1614190.982280127</v>
      </c>
      <c r="P29" s="3">
        <f t="shared" si="7"/>
        <v>151861.49855697929</v>
      </c>
      <c r="R29" s="21">
        <f t="shared" si="3"/>
        <v>0</v>
      </c>
    </row>
    <row r="30" spans="1:18">
      <c r="R30" s="21">
        <f t="shared" si="3"/>
        <v>0</v>
      </c>
    </row>
    <row r="31" spans="1:18">
      <c r="B31" s="1" t="s">
        <v>136</v>
      </c>
      <c r="C31" s="1"/>
      <c r="D31" s="1"/>
      <c r="E31" s="1"/>
      <c r="R31" s="21">
        <f t="shared" si="3"/>
        <v>0</v>
      </c>
    </row>
    <row r="32" spans="1:18">
      <c r="A32">
        <v>565</v>
      </c>
      <c r="B32" t="s">
        <v>137</v>
      </c>
      <c r="E32">
        <v>108560757.9292345</v>
      </c>
      <c r="R32" s="21">
        <f t="shared" si="3"/>
        <v>0</v>
      </c>
    </row>
    <row r="33" spans="1:18">
      <c r="B33" t="s">
        <v>438</v>
      </c>
      <c r="D33">
        <v>30</v>
      </c>
      <c r="E33" s="23">
        <v>0.25</v>
      </c>
      <c r="F33" s="2">
        <f>E32*E33</f>
        <v>27140189.482308626</v>
      </c>
      <c r="G33" s="18">
        <f t="shared" ref="G33:P34" si="8">INDEX(Alloc,($D33),(G$1))*$F33</f>
        <v>16537265.784030024</v>
      </c>
      <c r="H33" s="18">
        <f t="shared" si="8"/>
        <v>3331174.9723845492</v>
      </c>
      <c r="I33" s="18">
        <f t="shared" si="8"/>
        <v>3105902.0391562572</v>
      </c>
      <c r="J33" s="18">
        <f t="shared" si="8"/>
        <v>1763922.3501317543</v>
      </c>
      <c r="K33" s="18">
        <f t="shared" si="8"/>
        <v>1208849.5631105595</v>
      </c>
      <c r="L33" s="18">
        <f t="shared" si="8"/>
        <v>625143.1575939504</v>
      </c>
      <c r="M33" s="18">
        <f t="shared" si="8"/>
        <v>462564.22967452055</v>
      </c>
      <c r="N33" s="18">
        <f t="shared" si="8"/>
        <v>0</v>
      </c>
      <c r="O33" s="18">
        <f t="shared" si="8"/>
        <v>94829.397913633846</v>
      </c>
      <c r="P33" s="18">
        <f t="shared" si="8"/>
        <v>10537.988313380754</v>
      </c>
      <c r="R33" s="21">
        <f t="shared" si="3"/>
        <v>0</v>
      </c>
    </row>
    <row r="34" spans="1:18">
      <c r="B34" t="s">
        <v>439</v>
      </c>
      <c r="D34">
        <v>52</v>
      </c>
      <c r="E34" s="23">
        <v>0.75</v>
      </c>
      <c r="F34" s="2">
        <f>E32*E34</f>
        <v>81420568.446925879</v>
      </c>
      <c r="G34" s="18">
        <f t="shared" si="8"/>
        <v>41464866.270110592</v>
      </c>
      <c r="H34" s="18">
        <f t="shared" si="8"/>
        <v>10888181.833194965</v>
      </c>
      <c r="I34" s="18">
        <f t="shared" si="8"/>
        <v>11210465.863431664</v>
      </c>
      <c r="J34" s="18">
        <f t="shared" si="8"/>
        <v>7395671.5099725453</v>
      </c>
      <c r="K34" s="18">
        <f t="shared" si="8"/>
        <v>5300761.4578829072</v>
      </c>
      <c r="L34" s="18">
        <f t="shared" si="8"/>
        <v>2527168.8853682959</v>
      </c>
      <c r="M34" s="18">
        <f t="shared" si="8"/>
        <v>2309541.0718683074</v>
      </c>
      <c r="N34" s="18">
        <f t="shared" si="8"/>
        <v>0</v>
      </c>
      <c r="O34" s="18">
        <f t="shared" si="8"/>
        <v>297536.17643153842</v>
      </c>
      <c r="P34" s="18">
        <f t="shared" si="8"/>
        <v>26375.378665079606</v>
      </c>
      <c r="R34" s="21">
        <f t="shared" si="3"/>
        <v>0</v>
      </c>
    </row>
    <row r="35" spans="1:18">
      <c r="B35" s="1" t="s">
        <v>8</v>
      </c>
      <c r="C35" s="1"/>
      <c r="D35" s="1"/>
      <c r="E35" s="1"/>
      <c r="F35" s="3">
        <f>F34+F33</f>
        <v>108560757.9292345</v>
      </c>
      <c r="G35" s="3">
        <f t="shared" ref="G35:P35" si="9">G34+G33</f>
        <v>58002132.054140612</v>
      </c>
      <c r="H35" s="3">
        <f t="shared" si="9"/>
        <v>14219356.805579515</v>
      </c>
      <c r="I35" s="3">
        <f t="shared" si="9"/>
        <v>14316367.90258792</v>
      </c>
      <c r="J35" s="3">
        <f t="shared" si="9"/>
        <v>9159593.8601043001</v>
      </c>
      <c r="K35" s="3">
        <f t="shared" si="9"/>
        <v>6509611.0209934665</v>
      </c>
      <c r="L35" s="3">
        <f t="shared" si="9"/>
        <v>3152312.0429622466</v>
      </c>
      <c r="M35" s="3">
        <f t="shared" si="9"/>
        <v>2772105.3015428279</v>
      </c>
      <c r="N35" s="3">
        <f t="shared" si="9"/>
        <v>0</v>
      </c>
      <c r="O35" s="3">
        <f t="shared" si="9"/>
        <v>392365.57434517227</v>
      </c>
      <c r="P35" s="3">
        <f t="shared" si="9"/>
        <v>36913.366978460363</v>
      </c>
      <c r="R35" s="21">
        <f t="shared" si="3"/>
        <v>0</v>
      </c>
    </row>
    <row r="36" spans="1:18">
      <c r="R36" s="21">
        <f t="shared" si="3"/>
        <v>0</v>
      </c>
    </row>
    <row r="37" spans="1:18">
      <c r="B37" s="1" t="s">
        <v>138</v>
      </c>
      <c r="C37" s="1"/>
      <c r="D37" s="1"/>
      <c r="E37" s="27">
        <v>135811609.12364358</v>
      </c>
      <c r="R37" s="21">
        <f t="shared" si="3"/>
        <v>0</v>
      </c>
    </row>
    <row r="38" spans="1:18">
      <c r="B38" s="1" t="s">
        <v>438</v>
      </c>
      <c r="C38" s="1"/>
      <c r="D38" s="1">
        <v>30</v>
      </c>
      <c r="E38" s="23">
        <v>0.25</v>
      </c>
      <c r="F38" s="2">
        <f>E37*E38</f>
        <v>33952902.280910894</v>
      </c>
      <c r="G38" s="18">
        <f t="shared" ref="G38:P39" si="10">INDEX(Alloc,($D38),(G$1))*$F38</f>
        <v>20688439.538148016</v>
      </c>
      <c r="H38" s="18">
        <f t="shared" si="10"/>
        <v>4167364.3580018128</v>
      </c>
      <c r="I38" s="18">
        <f t="shared" si="10"/>
        <v>3885543.5588721624</v>
      </c>
      <c r="J38" s="18">
        <f t="shared" si="10"/>
        <v>2206700.9968437292</v>
      </c>
      <c r="K38" s="18">
        <f t="shared" si="10"/>
        <v>1512294.1980699587</v>
      </c>
      <c r="L38" s="18">
        <f t="shared" si="10"/>
        <v>782066.18841785553</v>
      </c>
      <c r="M38" s="18">
        <f t="shared" si="10"/>
        <v>578676.80323386868</v>
      </c>
      <c r="N38" s="18">
        <f t="shared" si="10"/>
        <v>0</v>
      </c>
      <c r="O38" s="18">
        <f t="shared" si="10"/>
        <v>118633.41200392184</v>
      </c>
      <c r="P38" s="18">
        <f t="shared" si="10"/>
        <v>13183.227319574433</v>
      </c>
      <c r="R38" s="21">
        <f t="shared" si="3"/>
        <v>0</v>
      </c>
    </row>
    <row r="39" spans="1:18">
      <c r="B39" s="1" t="s">
        <v>439</v>
      </c>
      <c r="C39" s="1"/>
      <c r="D39" s="1">
        <v>52</v>
      </c>
      <c r="E39" s="23">
        <v>0.75</v>
      </c>
      <c r="F39" s="2">
        <f>E37*E39</f>
        <v>101858706.84273268</v>
      </c>
      <c r="G39" s="18">
        <f t="shared" si="10"/>
        <v>51873350.164994754</v>
      </c>
      <c r="H39" s="18">
        <f t="shared" si="10"/>
        <v>13621326.190085661</v>
      </c>
      <c r="I39" s="18">
        <f t="shared" si="10"/>
        <v>14024509.749008773</v>
      </c>
      <c r="J39" s="18">
        <f t="shared" si="10"/>
        <v>9252128.1858955845</v>
      </c>
      <c r="K39" s="18">
        <f t="shared" si="10"/>
        <v>6631355.1683651619</v>
      </c>
      <c r="L39" s="18">
        <f t="shared" si="10"/>
        <v>3161537.1833789218</v>
      </c>
      <c r="M39" s="18">
        <f t="shared" si="10"/>
        <v>2889280.5769838193</v>
      </c>
      <c r="N39" s="18">
        <f t="shared" si="10"/>
        <v>0</v>
      </c>
      <c r="O39" s="18">
        <f t="shared" si="10"/>
        <v>372223.51487269584</v>
      </c>
      <c r="P39" s="18">
        <f t="shared" si="10"/>
        <v>32996.10914732988</v>
      </c>
      <c r="R39" s="21">
        <f t="shared" si="3"/>
        <v>0</v>
      </c>
    </row>
    <row r="40" spans="1:18">
      <c r="B40" s="1" t="s">
        <v>8</v>
      </c>
      <c r="C40" s="1"/>
      <c r="D40" s="1"/>
      <c r="E40" s="1"/>
      <c r="F40" s="3">
        <f>F39+F38</f>
        <v>135811609.12364358</v>
      </c>
      <c r="G40" s="3">
        <f t="shared" ref="G40:P40" si="11">G39+G38</f>
        <v>72561789.703142762</v>
      </c>
      <c r="H40" s="3">
        <f t="shared" si="11"/>
        <v>17788690.548087474</v>
      </c>
      <c r="I40" s="3">
        <f t="shared" si="11"/>
        <v>17910053.307880934</v>
      </c>
      <c r="J40" s="3">
        <f t="shared" si="11"/>
        <v>11458829.182739314</v>
      </c>
      <c r="K40" s="3">
        <f t="shared" si="11"/>
        <v>8143649.3664351208</v>
      </c>
      <c r="L40" s="3">
        <f t="shared" si="11"/>
        <v>3943603.3717967775</v>
      </c>
      <c r="M40" s="3">
        <f t="shared" si="11"/>
        <v>3467957.3802176882</v>
      </c>
      <c r="N40" s="3">
        <f t="shared" si="11"/>
        <v>0</v>
      </c>
      <c r="O40" s="3">
        <f t="shared" si="11"/>
        <v>490856.92687661771</v>
      </c>
      <c r="P40" s="3">
        <f t="shared" si="11"/>
        <v>46179.336466904315</v>
      </c>
      <c r="R40" s="21">
        <f t="shared" si="3"/>
        <v>0</v>
      </c>
    </row>
    <row r="41" spans="1:18">
      <c r="R41" s="21">
        <f t="shared" si="3"/>
        <v>0</v>
      </c>
    </row>
    <row r="42" spans="1:18">
      <c r="B42" t="s">
        <v>139</v>
      </c>
      <c r="R42" s="21">
        <f t="shared" si="3"/>
        <v>0</v>
      </c>
    </row>
    <row r="43" spans="1:18">
      <c r="A43">
        <v>565.01</v>
      </c>
      <c r="B43" t="s">
        <v>140</v>
      </c>
      <c r="D43">
        <v>82</v>
      </c>
      <c r="F43" s="2">
        <v>20352250.477554012</v>
      </c>
      <c r="G43" s="18">
        <f t="shared" ref="G43:P43" si="12">INDEX(Alloc,($D43),(G$1))*$F43</f>
        <v>10118401.033808477</v>
      </c>
      <c r="H43" s="18">
        <f t="shared" si="12"/>
        <v>2477064.9431502954</v>
      </c>
      <c r="I43" s="18">
        <f t="shared" si="12"/>
        <v>2492769.369798834</v>
      </c>
      <c r="J43" s="18">
        <f t="shared" si="12"/>
        <v>1593794.7664241742</v>
      </c>
      <c r="K43" s="18">
        <f t="shared" si="12"/>
        <v>1132474.7228586921</v>
      </c>
      <c r="L43" s="18">
        <f t="shared" si="12"/>
        <v>548598.1975584547</v>
      </c>
      <c r="M43" s="18">
        <f t="shared" si="12"/>
        <v>482010.48608549521</v>
      </c>
      <c r="N43" s="18">
        <f t="shared" si="12"/>
        <v>1432331.8322715806</v>
      </c>
      <c r="O43" s="18">
        <f t="shared" si="12"/>
        <v>68365.569069744277</v>
      </c>
      <c r="P43" s="18">
        <f t="shared" si="12"/>
        <v>6439.5565282616381</v>
      </c>
      <c r="R43" s="21">
        <f t="shared" si="3"/>
        <v>0</v>
      </c>
    </row>
    <row r="44" spans="1:18">
      <c r="B44" s="1" t="s">
        <v>8</v>
      </c>
      <c r="C44" s="1"/>
      <c r="D44" s="1"/>
      <c r="E44" s="1"/>
      <c r="F44" s="3">
        <f>F43</f>
        <v>20352250.477554012</v>
      </c>
      <c r="G44" s="3">
        <f t="shared" ref="G44:P44" si="13">G43</f>
        <v>10118401.033808477</v>
      </c>
      <c r="H44" s="3">
        <f t="shared" si="13"/>
        <v>2477064.9431502954</v>
      </c>
      <c r="I44" s="3">
        <f t="shared" si="13"/>
        <v>2492769.369798834</v>
      </c>
      <c r="J44" s="3">
        <f t="shared" si="13"/>
        <v>1593794.7664241742</v>
      </c>
      <c r="K44" s="3">
        <f t="shared" si="13"/>
        <v>1132474.7228586921</v>
      </c>
      <c r="L44" s="3">
        <f t="shared" si="13"/>
        <v>548598.1975584547</v>
      </c>
      <c r="M44" s="3">
        <f t="shared" si="13"/>
        <v>482010.48608549521</v>
      </c>
      <c r="N44" s="3">
        <f t="shared" si="13"/>
        <v>1432331.8322715806</v>
      </c>
      <c r="O44" s="3">
        <f t="shared" si="13"/>
        <v>68365.569069744277</v>
      </c>
      <c r="P44" s="3">
        <f t="shared" si="13"/>
        <v>6439.5565282616381</v>
      </c>
      <c r="R44" s="21">
        <f t="shared" si="3"/>
        <v>0</v>
      </c>
    </row>
    <row r="45" spans="1:18">
      <c r="R45" s="21">
        <f t="shared" si="3"/>
        <v>0</v>
      </c>
    </row>
    <row r="46" spans="1:18">
      <c r="B46" s="1" t="s">
        <v>141</v>
      </c>
      <c r="C46" s="1"/>
      <c r="D46" s="1"/>
      <c r="E46" s="1"/>
      <c r="R46" s="21">
        <f t="shared" si="3"/>
        <v>0</v>
      </c>
    </row>
    <row r="47" spans="1:18">
      <c r="A47">
        <v>581</v>
      </c>
      <c r="B47" t="s">
        <v>142</v>
      </c>
      <c r="D47">
        <v>67</v>
      </c>
      <c r="F47" s="2">
        <v>3035320.7842005244</v>
      </c>
      <c r="G47" s="18">
        <f t="shared" ref="G47:P50" si="14">INDEX(Alloc,($D47),(G$1))*$F47</f>
        <v>1853371.9797840354</v>
      </c>
      <c r="H47" s="18">
        <f t="shared" si="14"/>
        <v>420997.36348377692</v>
      </c>
      <c r="I47" s="18">
        <f t="shared" si="14"/>
        <v>265462.60514887085</v>
      </c>
      <c r="J47" s="18">
        <f t="shared" si="14"/>
        <v>105090.507369996</v>
      </c>
      <c r="K47" s="18">
        <f t="shared" si="14"/>
        <v>187912.91257424525</v>
      </c>
      <c r="L47" s="18">
        <f t="shared" si="14"/>
        <v>33326.265603091779</v>
      </c>
      <c r="M47" s="18">
        <f t="shared" si="14"/>
        <v>18709.115260459239</v>
      </c>
      <c r="N47" s="18">
        <f t="shared" si="14"/>
        <v>9978.6389228679291</v>
      </c>
      <c r="O47" s="18">
        <f t="shared" si="14"/>
        <v>138186.4999240675</v>
      </c>
      <c r="P47" s="18">
        <f t="shared" si="14"/>
        <v>2284.8961291138462</v>
      </c>
      <c r="R47" s="21">
        <f t="shared" si="3"/>
        <v>0</v>
      </c>
    </row>
    <row r="48" spans="1:18">
      <c r="A48">
        <v>582</v>
      </c>
      <c r="B48" t="s">
        <v>143</v>
      </c>
      <c r="D48">
        <v>56</v>
      </c>
      <c r="F48" s="2">
        <v>1492878.8055387251</v>
      </c>
      <c r="G48" s="18">
        <f t="shared" si="14"/>
        <v>742872.72837883292</v>
      </c>
      <c r="H48" s="18">
        <f t="shared" si="14"/>
        <v>192178.12287357051</v>
      </c>
      <c r="I48" s="18">
        <f t="shared" si="14"/>
        <v>206982.03420834467</v>
      </c>
      <c r="J48" s="18">
        <f t="shared" si="14"/>
        <v>117314.78491609923</v>
      </c>
      <c r="K48" s="18">
        <f t="shared" si="14"/>
        <v>105800.34664125438</v>
      </c>
      <c r="L48" s="18">
        <f t="shared" si="14"/>
        <v>51770.122914592954</v>
      </c>
      <c r="M48" s="18">
        <f t="shared" si="14"/>
        <v>50758.370193158065</v>
      </c>
      <c r="N48" s="18">
        <f t="shared" si="14"/>
        <v>23496.104883374916</v>
      </c>
      <c r="O48" s="18">
        <f t="shared" si="14"/>
        <v>1315.4351961071843</v>
      </c>
      <c r="P48" s="18">
        <f t="shared" si="14"/>
        <v>390.75533339048974</v>
      </c>
      <c r="R48" s="21">
        <f t="shared" si="3"/>
        <v>0</v>
      </c>
    </row>
    <row r="49" spans="1:18">
      <c r="A49">
        <v>583</v>
      </c>
      <c r="B49" t="s">
        <v>144</v>
      </c>
      <c r="D49">
        <v>57</v>
      </c>
      <c r="F49" s="2">
        <v>3558270.7185164536</v>
      </c>
      <c r="G49" s="18">
        <f t="shared" si="14"/>
        <v>2411732.3198109046</v>
      </c>
      <c r="H49" s="18">
        <f t="shared" si="14"/>
        <v>462443.7839568755</v>
      </c>
      <c r="I49" s="18">
        <f t="shared" si="14"/>
        <v>357241.86466758035</v>
      </c>
      <c r="J49" s="18">
        <f t="shared" si="14"/>
        <v>148857.91435920756</v>
      </c>
      <c r="K49" s="18">
        <f t="shared" si="14"/>
        <v>165109.80690791848</v>
      </c>
      <c r="L49" s="18">
        <f t="shared" si="14"/>
        <v>8042.2931555133036</v>
      </c>
      <c r="M49" s="18">
        <f t="shared" si="14"/>
        <v>0</v>
      </c>
      <c r="N49" s="18">
        <f t="shared" si="14"/>
        <v>0</v>
      </c>
      <c r="O49" s="18">
        <f t="shared" si="14"/>
        <v>2323.22838146922</v>
      </c>
      <c r="P49" s="18">
        <f t="shared" si="14"/>
        <v>2519.5072769850531</v>
      </c>
      <c r="R49" s="21">
        <f t="shared" si="3"/>
        <v>0</v>
      </c>
    </row>
    <row r="50" spans="1:18">
      <c r="A50">
        <v>584</v>
      </c>
      <c r="B50" t="s">
        <v>145</v>
      </c>
      <c r="D50">
        <v>58</v>
      </c>
      <c r="F50" s="2">
        <v>2731424.8905119007</v>
      </c>
      <c r="G50" s="18">
        <f t="shared" si="14"/>
        <v>1781800.8484574698</v>
      </c>
      <c r="H50" s="18">
        <f t="shared" si="14"/>
        <v>329720.92350449873</v>
      </c>
      <c r="I50" s="18">
        <f t="shared" si="14"/>
        <v>304292.70051752485</v>
      </c>
      <c r="J50" s="18">
        <f t="shared" si="14"/>
        <v>130663.74531228987</v>
      </c>
      <c r="K50" s="18">
        <f t="shared" si="14"/>
        <v>120329.78947922254</v>
      </c>
      <c r="L50" s="18">
        <f t="shared" si="14"/>
        <v>50472.553601381253</v>
      </c>
      <c r="M50" s="18">
        <f t="shared" si="14"/>
        <v>12134.11817317078</v>
      </c>
      <c r="N50" s="18">
        <f t="shared" si="14"/>
        <v>0</v>
      </c>
      <c r="O50" s="18">
        <f t="shared" si="14"/>
        <v>1305.6853908587304</v>
      </c>
      <c r="P50" s="18">
        <f t="shared" si="14"/>
        <v>704.52607548419019</v>
      </c>
      <c r="R50" s="21">
        <f t="shared" si="3"/>
        <v>0</v>
      </c>
    </row>
    <row r="51" spans="1:18">
      <c r="A51">
        <v>585</v>
      </c>
      <c r="B51" t="s">
        <v>146</v>
      </c>
      <c r="D51" t="s">
        <v>487</v>
      </c>
      <c r="F51" s="2">
        <v>544794.00514714757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544794</v>
      </c>
      <c r="P51" s="18">
        <v>0</v>
      </c>
      <c r="R51" s="21">
        <f t="shared" si="3"/>
        <v>-5.1471475744619966E-3</v>
      </c>
    </row>
    <row r="52" spans="1:18">
      <c r="A52">
        <v>586</v>
      </c>
      <c r="B52" t="s">
        <v>147</v>
      </c>
      <c r="D52">
        <v>19</v>
      </c>
      <c r="F52" s="2">
        <v>-871734.24124363111</v>
      </c>
      <c r="G52" s="18">
        <f t="shared" ref="G52:P56" si="15">INDEX(Alloc,($D52),(G$1))*$F52</f>
        <v>-566776.18149919691</v>
      </c>
      <c r="H52" s="18">
        <f t="shared" si="15"/>
        <v>-160603.56599789232</v>
      </c>
      <c r="I52" s="18">
        <f t="shared" si="15"/>
        <v>-43624.732541043239</v>
      </c>
      <c r="J52" s="18">
        <f t="shared" si="15"/>
        <v>-4939.9330007904518</v>
      </c>
      <c r="K52" s="18">
        <f t="shared" si="15"/>
        <v>-82878.939281071012</v>
      </c>
      <c r="L52" s="18">
        <f t="shared" si="15"/>
        <v>-5185.6629540382255</v>
      </c>
      <c r="M52" s="18">
        <f t="shared" si="15"/>
        <v>-2683.4031555038068</v>
      </c>
      <c r="N52" s="18">
        <f t="shared" si="15"/>
        <v>-3768.3458194779223</v>
      </c>
      <c r="O52" s="18">
        <f t="shared" si="15"/>
        <v>0</v>
      </c>
      <c r="P52" s="18">
        <f t="shared" si="15"/>
        <v>-1273.4769946172087</v>
      </c>
      <c r="R52" s="21">
        <f t="shared" si="3"/>
        <v>0</v>
      </c>
    </row>
    <row r="53" spans="1:18">
      <c r="A53">
        <v>587</v>
      </c>
      <c r="B53" t="s">
        <v>148</v>
      </c>
      <c r="D53">
        <v>19</v>
      </c>
      <c r="F53" s="2">
        <v>4619584.7331028199</v>
      </c>
      <c r="G53" s="18">
        <f t="shared" si="15"/>
        <v>3003519.2737235297</v>
      </c>
      <c r="H53" s="18">
        <f t="shared" si="15"/>
        <v>851087.11630656628</v>
      </c>
      <c r="I53" s="18">
        <f t="shared" si="15"/>
        <v>231180.71873004964</v>
      </c>
      <c r="J53" s="18">
        <f t="shared" si="15"/>
        <v>26178.206606231666</v>
      </c>
      <c r="K53" s="18">
        <f t="shared" si="15"/>
        <v>439200.6926932084</v>
      </c>
      <c r="L53" s="18">
        <f t="shared" si="15"/>
        <v>27480.404325194766</v>
      </c>
      <c r="M53" s="18">
        <f t="shared" si="15"/>
        <v>14220.169018760434</v>
      </c>
      <c r="N53" s="18">
        <f t="shared" si="15"/>
        <v>19969.609994758513</v>
      </c>
      <c r="O53" s="18">
        <f t="shared" si="15"/>
        <v>0</v>
      </c>
      <c r="P53" s="18">
        <f t="shared" si="15"/>
        <v>6748.5417045206605</v>
      </c>
      <c r="R53" s="21">
        <f t="shared" si="3"/>
        <v>0</v>
      </c>
    </row>
    <row r="54" spans="1:18">
      <c r="A54">
        <v>589</v>
      </c>
      <c r="B54" t="s">
        <v>149</v>
      </c>
      <c r="D54">
        <v>67</v>
      </c>
      <c r="F54" s="2">
        <v>1007980.8598761315</v>
      </c>
      <c r="G54" s="18">
        <f t="shared" si="15"/>
        <v>615474.80964029219</v>
      </c>
      <c r="H54" s="18">
        <f t="shared" si="15"/>
        <v>139806.40420572009</v>
      </c>
      <c r="I54" s="18">
        <f t="shared" si="15"/>
        <v>88155.830644237911</v>
      </c>
      <c r="J54" s="18">
        <f t="shared" si="15"/>
        <v>34898.855018886679</v>
      </c>
      <c r="K54" s="18">
        <f t="shared" si="15"/>
        <v>62402.834054426174</v>
      </c>
      <c r="L54" s="18">
        <f t="shared" si="15"/>
        <v>11067.112917329654</v>
      </c>
      <c r="M54" s="18">
        <f t="shared" si="15"/>
        <v>6212.9940881113471</v>
      </c>
      <c r="N54" s="18">
        <f t="shared" si="15"/>
        <v>3313.7443311498646</v>
      </c>
      <c r="O54" s="18">
        <f t="shared" si="15"/>
        <v>45889.497987087409</v>
      </c>
      <c r="P54" s="18">
        <f t="shared" si="15"/>
        <v>758.77698889030034</v>
      </c>
      <c r="R54" s="21">
        <f t="shared" si="3"/>
        <v>0</v>
      </c>
    </row>
    <row r="55" spans="1:18">
      <c r="A55">
        <v>580</v>
      </c>
      <c r="B55" t="s">
        <v>150</v>
      </c>
      <c r="D55">
        <v>65</v>
      </c>
      <c r="F55" s="2">
        <v>1057361.4439034134</v>
      </c>
      <c r="G55" s="18">
        <f t="shared" si="15"/>
        <v>645626.67736311047</v>
      </c>
      <c r="H55" s="18">
        <f t="shared" si="15"/>
        <v>146655.46470403255</v>
      </c>
      <c r="I55" s="18">
        <f t="shared" si="15"/>
        <v>92474.549953211259</v>
      </c>
      <c r="J55" s="18">
        <f t="shared" si="15"/>
        <v>36608.536136172806</v>
      </c>
      <c r="K55" s="18">
        <f t="shared" si="15"/>
        <v>65459.924236618514</v>
      </c>
      <c r="L55" s="18">
        <f t="shared" si="15"/>
        <v>11609.286406041307</v>
      </c>
      <c r="M55" s="18">
        <f t="shared" si="15"/>
        <v>6517.3662134577444</v>
      </c>
      <c r="N55" s="18">
        <f t="shared" si="15"/>
        <v>3476.083356525191</v>
      </c>
      <c r="O55" s="18">
        <f t="shared" si="15"/>
        <v>48137.606360494043</v>
      </c>
      <c r="P55" s="18">
        <f t="shared" si="15"/>
        <v>795.94917374951478</v>
      </c>
      <c r="R55" s="21">
        <f t="shared" si="3"/>
        <v>0</v>
      </c>
    </row>
    <row r="56" spans="1:18">
      <c r="A56">
        <v>588</v>
      </c>
      <c r="B56" t="s">
        <v>151</v>
      </c>
      <c r="D56">
        <v>65</v>
      </c>
      <c r="F56" s="2">
        <v>4896395.3895657696</v>
      </c>
      <c r="G56" s="18">
        <f t="shared" si="15"/>
        <v>2989747.266319057</v>
      </c>
      <c r="H56" s="18">
        <f t="shared" si="15"/>
        <v>679127.41226929508</v>
      </c>
      <c r="I56" s="18">
        <f t="shared" si="15"/>
        <v>428228.1736806304</v>
      </c>
      <c r="J56" s="18">
        <f t="shared" si="15"/>
        <v>169525.63249722798</v>
      </c>
      <c r="K56" s="18">
        <f t="shared" si="15"/>
        <v>303129.7131946318</v>
      </c>
      <c r="L56" s="18">
        <f t="shared" si="15"/>
        <v>53759.910352738101</v>
      </c>
      <c r="M56" s="18">
        <f t="shared" si="15"/>
        <v>30180.409985330658</v>
      </c>
      <c r="N56" s="18">
        <f t="shared" si="15"/>
        <v>16096.935081917929</v>
      </c>
      <c r="O56" s="18">
        <f t="shared" si="15"/>
        <v>222914.08033390087</v>
      </c>
      <c r="P56" s="18">
        <f t="shared" si="15"/>
        <v>3685.8558510402918</v>
      </c>
      <c r="R56" s="21">
        <f t="shared" si="3"/>
        <v>0</v>
      </c>
    </row>
    <row r="57" spans="1:18">
      <c r="B57" s="1" t="s">
        <v>8</v>
      </c>
      <c r="C57" s="1"/>
      <c r="D57" s="1"/>
      <c r="E57" s="1"/>
      <c r="F57" s="3">
        <f>SUM(F47:F56)</f>
        <v>22072277.389119256</v>
      </c>
      <c r="G57" s="3">
        <f t="shared" ref="G57:P57" si="16">SUM(G47:G56)</f>
        <v>13477369.721978035</v>
      </c>
      <c r="H57" s="3">
        <f t="shared" si="16"/>
        <v>3061413.0253064432</v>
      </c>
      <c r="I57" s="3">
        <f t="shared" si="16"/>
        <v>1930393.7450094065</v>
      </c>
      <c r="J57" s="3">
        <f t="shared" si="16"/>
        <v>764198.24921532138</v>
      </c>
      <c r="K57" s="3">
        <f t="shared" si="16"/>
        <v>1366467.0805004544</v>
      </c>
      <c r="L57" s="3">
        <f t="shared" si="16"/>
        <v>242342.28632184491</v>
      </c>
      <c r="M57" s="3">
        <f t="shared" si="16"/>
        <v>136049.13977694447</v>
      </c>
      <c r="N57" s="3">
        <f t="shared" si="16"/>
        <v>72562.770751116419</v>
      </c>
      <c r="O57" s="3">
        <f t="shared" si="16"/>
        <v>1004866.033573985</v>
      </c>
      <c r="P57" s="3">
        <f t="shared" si="16"/>
        <v>16615.33153855714</v>
      </c>
      <c r="R57" s="21">
        <f t="shared" si="3"/>
        <v>-5.1471516489982605E-3</v>
      </c>
    </row>
    <row r="58" spans="1:18">
      <c r="R58" s="21">
        <f t="shared" si="3"/>
        <v>0</v>
      </c>
    </row>
    <row r="59" spans="1:18">
      <c r="B59" s="1" t="s">
        <v>152</v>
      </c>
      <c r="C59" s="1"/>
      <c r="D59" s="1"/>
      <c r="E59" s="1"/>
      <c r="R59" s="21">
        <f t="shared" si="3"/>
        <v>0</v>
      </c>
    </row>
    <row r="60" spans="1:18">
      <c r="A60">
        <v>901</v>
      </c>
      <c r="B60" t="s">
        <v>153</v>
      </c>
      <c r="D60">
        <v>64</v>
      </c>
      <c r="F60" s="2">
        <v>10693620.682041593</v>
      </c>
      <c r="G60" s="18">
        <f t="shared" ref="G60:P64" si="17">INDEX(Alloc,($D60),(G$1))*$F60</f>
        <v>9328378.1276159938</v>
      </c>
      <c r="H60" s="18">
        <f t="shared" si="17"/>
        <v>1168165.7061297165</v>
      </c>
      <c r="I60" s="18">
        <f t="shared" si="17"/>
        <v>80970.989063259476</v>
      </c>
      <c r="J60" s="18">
        <f t="shared" si="17"/>
        <v>23114.094831573839</v>
      </c>
      <c r="K60" s="18">
        <f t="shared" si="17"/>
        <v>11173.265668156469</v>
      </c>
      <c r="L60" s="18">
        <f t="shared" si="17"/>
        <v>12881.0192418686</v>
      </c>
      <c r="M60" s="18">
        <f t="shared" si="17"/>
        <v>7374.1706820485106</v>
      </c>
      <c r="N60" s="18">
        <f t="shared" si="17"/>
        <v>45566.039439717591</v>
      </c>
      <c r="O60" s="18">
        <f t="shared" si="17"/>
        <v>15938.925639502102</v>
      </c>
      <c r="P60" s="18">
        <f t="shared" si="17"/>
        <v>58.343729755895637</v>
      </c>
      <c r="R60" s="21">
        <f t="shared" si="3"/>
        <v>0</v>
      </c>
    </row>
    <row r="61" spans="1:18">
      <c r="A61">
        <v>902</v>
      </c>
      <c r="B61" t="s">
        <v>154</v>
      </c>
      <c r="D61">
        <v>4</v>
      </c>
      <c r="F61" s="2">
        <v>25405716.288466655</v>
      </c>
      <c r="G61" s="18">
        <f t="shared" si="17"/>
        <v>22325054.28301442</v>
      </c>
      <c r="H61" s="18">
        <f t="shared" si="17"/>
        <v>2862939.8026405713</v>
      </c>
      <c r="I61" s="18">
        <f t="shared" si="17"/>
        <v>178450.94001985501</v>
      </c>
      <c r="J61" s="18">
        <f t="shared" si="17"/>
        <v>18195.610673862357</v>
      </c>
      <c r="K61" s="18">
        <f t="shared" si="17"/>
        <v>14712.769857761097</v>
      </c>
      <c r="L61" s="18">
        <f t="shared" si="17"/>
        <v>4241.9215067899977</v>
      </c>
      <c r="M61" s="18">
        <f t="shared" si="17"/>
        <v>826.0583986906837</v>
      </c>
      <c r="N61" s="18">
        <f t="shared" si="17"/>
        <v>1093.9692306984732</v>
      </c>
      <c r="O61" s="18">
        <f t="shared" si="17"/>
        <v>0</v>
      </c>
      <c r="P61" s="18">
        <f t="shared" si="17"/>
        <v>200.93312400584199</v>
      </c>
      <c r="R61" s="21">
        <f t="shared" si="3"/>
        <v>0</v>
      </c>
    </row>
    <row r="62" spans="1:18">
      <c r="A62">
        <v>903</v>
      </c>
      <c r="B62" t="s">
        <v>155</v>
      </c>
      <c r="D62">
        <v>3</v>
      </c>
      <c r="F62" s="2">
        <v>13977291.207059458</v>
      </c>
      <c r="G62" s="18">
        <f t="shared" si="17"/>
        <v>12028843.222754385</v>
      </c>
      <c r="H62" s="18">
        <f t="shared" si="17"/>
        <v>1439884.3328698457</v>
      </c>
      <c r="I62" s="18">
        <f t="shared" si="17"/>
        <v>119818.83143030871</v>
      </c>
      <c r="J62" s="18">
        <f t="shared" si="17"/>
        <v>67107.274478708947</v>
      </c>
      <c r="K62" s="18">
        <f t="shared" si="17"/>
        <v>26511.082466701111</v>
      </c>
      <c r="L62" s="18">
        <f t="shared" si="17"/>
        <v>43360.114017719243</v>
      </c>
      <c r="M62" s="18">
        <f t="shared" si="17"/>
        <v>26434.121816920393</v>
      </c>
      <c r="N62" s="18">
        <f t="shared" si="17"/>
        <v>167369.1457110866</v>
      </c>
      <c r="O62" s="18">
        <f t="shared" si="17"/>
        <v>57949.383877033477</v>
      </c>
      <c r="P62" s="18">
        <f t="shared" si="17"/>
        <v>13.697636748464939</v>
      </c>
      <c r="R62" s="21">
        <f t="shared" si="3"/>
        <v>0</v>
      </c>
    </row>
    <row r="63" spans="1:18">
      <c r="A63">
        <v>904</v>
      </c>
      <c r="B63" t="s">
        <v>156</v>
      </c>
      <c r="D63">
        <v>18</v>
      </c>
      <c r="F63" s="2">
        <v>3156.2620830000001</v>
      </c>
      <c r="G63" s="18">
        <f t="shared" si="17"/>
        <v>2806.3921923543894</v>
      </c>
      <c r="H63" s="18">
        <f t="shared" si="17"/>
        <v>223.31648439552188</v>
      </c>
      <c r="I63" s="18">
        <f t="shared" si="17"/>
        <v>69.386885977642848</v>
      </c>
      <c r="J63" s="18">
        <f t="shared" si="17"/>
        <v>49.170149628014293</v>
      </c>
      <c r="K63" s="18">
        <f t="shared" si="17"/>
        <v>0.324787728001528</v>
      </c>
      <c r="L63" s="18">
        <f t="shared" si="17"/>
        <v>0</v>
      </c>
      <c r="M63" s="18">
        <f t="shared" si="17"/>
        <v>0</v>
      </c>
      <c r="N63" s="18">
        <f t="shared" si="17"/>
        <v>0</v>
      </c>
      <c r="O63" s="18">
        <f t="shared" si="17"/>
        <v>7.6715829164301059</v>
      </c>
      <c r="P63" s="18">
        <f t="shared" si="17"/>
        <v>0</v>
      </c>
      <c r="R63" s="21">
        <f t="shared" si="3"/>
        <v>0</v>
      </c>
    </row>
    <row r="64" spans="1:18">
      <c r="A64">
        <v>905</v>
      </c>
      <c r="B64" t="s">
        <v>157</v>
      </c>
      <c r="D64">
        <v>1</v>
      </c>
      <c r="F64" s="2">
        <v>149939.88146585823</v>
      </c>
      <c r="G64" s="18">
        <f t="shared" si="17"/>
        <v>131869.74831244486</v>
      </c>
      <c r="H64" s="18">
        <f t="shared" si="17"/>
        <v>15856.481330437537</v>
      </c>
      <c r="I64" s="18">
        <f t="shared" si="17"/>
        <v>1024.1266118201825</v>
      </c>
      <c r="J64" s="18">
        <f t="shared" si="17"/>
        <v>104.61797583982431</v>
      </c>
      <c r="K64" s="18">
        <f t="shared" si="17"/>
        <v>85.254237381039346</v>
      </c>
      <c r="L64" s="18">
        <f t="shared" si="17"/>
        <v>21.246324142277945</v>
      </c>
      <c r="M64" s="18">
        <f t="shared" si="17"/>
        <v>3.3617601490946116</v>
      </c>
      <c r="N64" s="18">
        <f t="shared" si="17"/>
        <v>2.1515264954205513</v>
      </c>
      <c r="O64" s="18">
        <f t="shared" si="17"/>
        <v>971.81762390027029</v>
      </c>
      <c r="P64" s="18">
        <f t="shared" si="17"/>
        <v>1.0757632477102756</v>
      </c>
      <c r="R64" s="21">
        <f t="shared" si="3"/>
        <v>0</v>
      </c>
    </row>
    <row r="65" spans="1:18">
      <c r="B65" s="1" t="s">
        <v>8</v>
      </c>
      <c r="C65" s="1"/>
      <c r="D65" s="1"/>
      <c r="E65" s="1"/>
      <c r="F65" s="3">
        <f>SUM(F60:F64)</f>
        <v>50229724.321116567</v>
      </c>
      <c r="G65" s="3">
        <f t="shared" ref="G65:P65" si="18">SUM(G60:G64)</f>
        <v>43816951.773889594</v>
      </c>
      <c r="H65" s="3">
        <f t="shared" si="18"/>
        <v>5487069.6394549664</v>
      </c>
      <c r="I65" s="3">
        <f t="shared" si="18"/>
        <v>380334.27401122102</v>
      </c>
      <c r="J65" s="3">
        <f t="shared" si="18"/>
        <v>108570.76810961298</v>
      </c>
      <c r="K65" s="3">
        <f t="shared" si="18"/>
        <v>52482.697017727718</v>
      </c>
      <c r="L65" s="3">
        <f t="shared" si="18"/>
        <v>60504.301090520123</v>
      </c>
      <c r="M65" s="3">
        <f t="shared" si="18"/>
        <v>34637.712657808683</v>
      </c>
      <c r="N65" s="3">
        <f t="shared" si="18"/>
        <v>214031.30590799806</v>
      </c>
      <c r="O65" s="3">
        <f t="shared" si="18"/>
        <v>74867.798723352273</v>
      </c>
      <c r="P65" s="3">
        <f t="shared" si="18"/>
        <v>274.05025375791286</v>
      </c>
      <c r="R65" s="21">
        <f t="shared" si="3"/>
        <v>0</v>
      </c>
    </row>
    <row r="66" spans="1:18">
      <c r="R66" s="21">
        <f t="shared" si="3"/>
        <v>0</v>
      </c>
    </row>
    <row r="67" spans="1:18">
      <c r="B67" s="1" t="s">
        <v>158</v>
      </c>
      <c r="C67" s="1"/>
      <c r="D67" s="1"/>
      <c r="E67" s="1"/>
      <c r="R67" s="21">
        <f t="shared" si="3"/>
        <v>0</v>
      </c>
    </row>
    <row r="68" spans="1:18">
      <c r="A68">
        <v>908.01</v>
      </c>
      <c r="B68" t="s">
        <v>159</v>
      </c>
      <c r="D68" t="s">
        <v>487</v>
      </c>
      <c r="F68" s="2">
        <v>404322.48786843568</v>
      </c>
      <c r="G68" s="18">
        <v>404322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R68" s="21">
        <f t="shared" si="3"/>
        <v>-0.48786843568086624</v>
      </c>
    </row>
    <row r="69" spans="1:18">
      <c r="A69">
        <v>908.02</v>
      </c>
      <c r="B69" t="s">
        <v>160</v>
      </c>
      <c r="D69">
        <v>73</v>
      </c>
      <c r="F69" s="2">
        <v>26209.79999999702</v>
      </c>
      <c r="G69" s="18">
        <f t="shared" ref="G69:P74" si="19">INDEX(Alloc,($D69),(G$1))*$F69</f>
        <v>14003.442032925026</v>
      </c>
      <c r="H69" s="18">
        <f t="shared" si="19"/>
        <v>3432.9761979533318</v>
      </c>
      <c r="I69" s="18">
        <f t="shared" si="19"/>
        <v>3456.3975658478712</v>
      </c>
      <c r="J69" s="18">
        <f t="shared" si="19"/>
        <v>2211.3987386770555</v>
      </c>
      <c r="K69" s="18">
        <f t="shared" si="19"/>
        <v>1571.6139624709617</v>
      </c>
      <c r="L69" s="18">
        <f t="shared" si="19"/>
        <v>761.06200582607755</v>
      </c>
      <c r="M69" s="18">
        <f t="shared" si="19"/>
        <v>669.26877555267333</v>
      </c>
      <c r="N69" s="18">
        <f t="shared" si="19"/>
        <v>0</v>
      </c>
      <c r="O69" s="18">
        <f t="shared" si="19"/>
        <v>94.728734642534917</v>
      </c>
      <c r="P69" s="18">
        <f t="shared" si="19"/>
        <v>8.911986101484306</v>
      </c>
      <c r="R69" s="21">
        <f t="shared" si="3"/>
        <v>0</v>
      </c>
    </row>
    <row r="70" spans="1:18">
      <c r="A70">
        <v>909</v>
      </c>
      <c r="B70" t="s">
        <v>161</v>
      </c>
      <c r="D70">
        <v>1</v>
      </c>
      <c r="F70" s="2">
        <v>1776312.5276852157</v>
      </c>
      <c r="G70" s="18">
        <f t="shared" si="19"/>
        <v>1562238.7030059763</v>
      </c>
      <c r="H70" s="18">
        <f t="shared" si="19"/>
        <v>187849.0642843174</v>
      </c>
      <c r="I70" s="18">
        <f t="shared" si="19"/>
        <v>12132.655519847362</v>
      </c>
      <c r="J70" s="18">
        <f t="shared" si="19"/>
        <v>1239.3915433877689</v>
      </c>
      <c r="K70" s="18">
        <f t="shared" si="19"/>
        <v>1009.9925944830919</v>
      </c>
      <c r="L70" s="18">
        <f t="shared" si="19"/>
        <v>251.70162449263174</v>
      </c>
      <c r="M70" s="18">
        <f t="shared" si="19"/>
        <v>39.826206407061981</v>
      </c>
      <c r="N70" s="18">
        <f t="shared" si="19"/>
        <v>25.488772100519668</v>
      </c>
      <c r="O70" s="18">
        <f t="shared" si="19"/>
        <v>11512.959748153478</v>
      </c>
      <c r="P70" s="18">
        <f t="shared" si="19"/>
        <v>12.744386050259834</v>
      </c>
      <c r="R70" s="21">
        <f t="shared" si="3"/>
        <v>0</v>
      </c>
    </row>
    <row r="71" spans="1:18">
      <c r="A71">
        <v>910</v>
      </c>
      <c r="B71" t="s">
        <v>162</v>
      </c>
      <c r="D71">
        <v>1</v>
      </c>
      <c r="F71" s="2">
        <v>93021.700834750038</v>
      </c>
      <c r="G71" s="18">
        <f t="shared" si="19"/>
        <v>81811.110938267666</v>
      </c>
      <c r="H71" s="18">
        <f t="shared" si="19"/>
        <v>9837.2550931195783</v>
      </c>
      <c r="I71" s="18">
        <f t="shared" si="19"/>
        <v>635.36130861444997</v>
      </c>
      <c r="J71" s="18">
        <f t="shared" si="19"/>
        <v>64.904293343230322</v>
      </c>
      <c r="K71" s="18">
        <f t="shared" si="19"/>
        <v>52.891159356822648</v>
      </c>
      <c r="L71" s="18">
        <f t="shared" si="19"/>
        <v>13.181077568419525</v>
      </c>
      <c r="M71" s="18">
        <f t="shared" si="19"/>
        <v>2.0856135393068866</v>
      </c>
      <c r="N71" s="18">
        <f t="shared" si="19"/>
        <v>1.3347926651564075</v>
      </c>
      <c r="O71" s="18">
        <f t="shared" si="19"/>
        <v>602.90916194283477</v>
      </c>
      <c r="P71" s="18">
        <f t="shared" si="19"/>
        <v>0.66739633257820374</v>
      </c>
      <c r="R71" s="21">
        <f t="shared" si="3"/>
        <v>0</v>
      </c>
    </row>
    <row r="72" spans="1:18">
      <c r="A72">
        <v>911</v>
      </c>
      <c r="B72" t="s">
        <v>163</v>
      </c>
      <c r="F72" s="2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R72" s="21">
        <f t="shared" si="3"/>
        <v>0</v>
      </c>
    </row>
    <row r="73" spans="1:18">
      <c r="A73">
        <v>912</v>
      </c>
      <c r="B73" t="s">
        <v>164</v>
      </c>
      <c r="D73">
        <v>1</v>
      </c>
      <c r="F73" s="2">
        <v>324958.17362548632</v>
      </c>
      <c r="G73" s="18">
        <f t="shared" si="19"/>
        <v>285795.56118845014</v>
      </c>
      <c r="H73" s="18">
        <f t="shared" si="19"/>
        <v>34365.061269165315</v>
      </c>
      <c r="I73" s="18">
        <f t="shared" si="19"/>
        <v>2219.5449941990455</v>
      </c>
      <c r="J73" s="18">
        <f t="shared" si="19"/>
        <v>226.73398181287519</v>
      </c>
      <c r="K73" s="18">
        <f t="shared" si="19"/>
        <v>184.76779494776719</v>
      </c>
      <c r="L73" s="18">
        <f t="shared" si="19"/>
        <v>46.046232810326842</v>
      </c>
      <c r="M73" s="18">
        <f t="shared" si="19"/>
        <v>7.2857963307479174</v>
      </c>
      <c r="N73" s="18">
        <f t="shared" si="19"/>
        <v>4.6629096516786674</v>
      </c>
      <c r="O73" s="18">
        <f t="shared" si="19"/>
        <v>2106.1780032926081</v>
      </c>
      <c r="P73" s="18">
        <f t="shared" si="19"/>
        <v>2.3314548258393337</v>
      </c>
      <c r="R73" s="21">
        <f t="shared" si="3"/>
        <v>0</v>
      </c>
    </row>
    <row r="74" spans="1:18">
      <c r="A74">
        <v>913</v>
      </c>
      <c r="B74" t="s">
        <v>165</v>
      </c>
      <c r="F74" s="2">
        <v>0</v>
      </c>
      <c r="G74" s="18">
        <f t="shared" si="19"/>
        <v>0</v>
      </c>
      <c r="H74" s="18">
        <f t="shared" si="19"/>
        <v>0</v>
      </c>
      <c r="I74" s="18">
        <f t="shared" si="19"/>
        <v>0</v>
      </c>
      <c r="J74" s="18">
        <f t="shared" si="19"/>
        <v>0</v>
      </c>
      <c r="K74" s="18">
        <f t="shared" si="19"/>
        <v>0</v>
      </c>
      <c r="L74" s="18">
        <f t="shared" si="19"/>
        <v>0</v>
      </c>
      <c r="M74" s="18">
        <f t="shared" si="19"/>
        <v>0</v>
      </c>
      <c r="N74" s="18">
        <f t="shared" si="19"/>
        <v>0</v>
      </c>
      <c r="O74" s="18">
        <f t="shared" si="19"/>
        <v>0</v>
      </c>
      <c r="P74" s="18">
        <f t="shared" si="19"/>
        <v>0</v>
      </c>
      <c r="R74" s="21">
        <f t="shared" si="3"/>
        <v>0</v>
      </c>
    </row>
    <row r="75" spans="1:18">
      <c r="A75">
        <v>916</v>
      </c>
      <c r="B75" t="s">
        <v>166</v>
      </c>
      <c r="F75" s="2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R75" s="21">
        <f t="shared" si="3"/>
        <v>0</v>
      </c>
    </row>
    <row r="76" spans="1:18">
      <c r="B76" s="1" t="s">
        <v>8</v>
      </c>
      <c r="C76" s="1"/>
      <c r="D76" s="1"/>
      <c r="E76" s="1"/>
      <c r="F76" s="3">
        <f>SUM(F68:F75)</f>
        <v>2624824.690013885</v>
      </c>
      <c r="G76" s="3">
        <f t="shared" ref="G76:P76" si="20">SUM(G68:G75)</f>
        <v>2348170.8171656192</v>
      </c>
      <c r="H76" s="3">
        <f t="shared" si="20"/>
        <v>235484.35684455562</v>
      </c>
      <c r="I76" s="3">
        <f t="shared" si="20"/>
        <v>18443.959388508727</v>
      </c>
      <c r="J76" s="3">
        <f t="shared" si="20"/>
        <v>3742.4285572209296</v>
      </c>
      <c r="K76" s="3">
        <f t="shared" si="20"/>
        <v>2819.2655112586435</v>
      </c>
      <c r="L76" s="3">
        <f t="shared" si="20"/>
        <v>1071.9909406974557</v>
      </c>
      <c r="M76" s="3">
        <f t="shared" si="20"/>
        <v>718.46639182979004</v>
      </c>
      <c r="N76" s="3">
        <f t="shared" si="20"/>
        <v>31.486474417354742</v>
      </c>
      <c r="O76" s="3">
        <f t="shared" si="20"/>
        <v>14316.775648031457</v>
      </c>
      <c r="P76" s="3">
        <f t="shared" si="20"/>
        <v>24.655223310161677</v>
      </c>
      <c r="R76" s="21">
        <f t="shared" si="3"/>
        <v>-0.48786843614652753</v>
      </c>
    </row>
    <row r="77" spans="1:18">
      <c r="R77" s="21">
        <f t="shared" si="3"/>
        <v>0</v>
      </c>
    </row>
    <row r="78" spans="1:18">
      <c r="B78" s="1" t="s">
        <v>167</v>
      </c>
      <c r="C78" s="1"/>
      <c r="D78" s="1"/>
      <c r="E78" s="1"/>
      <c r="R78" s="21">
        <f t="shared" ref="R78:R141" si="21">SUM(G78:P78)-F78</f>
        <v>0</v>
      </c>
    </row>
    <row r="79" spans="1:18">
      <c r="A79">
        <v>920</v>
      </c>
      <c r="B79" t="s">
        <v>168</v>
      </c>
      <c r="D79">
        <v>62</v>
      </c>
      <c r="F79" s="2">
        <v>30077737.4205296</v>
      </c>
      <c r="G79" s="18">
        <f t="shared" ref="G79:P88" si="22">INDEX(Alloc,($D79),(G$1))*$F79</f>
        <v>18664899.056617934</v>
      </c>
      <c r="H79" s="18">
        <f t="shared" si="22"/>
        <v>3761055.9426816478</v>
      </c>
      <c r="I79" s="18">
        <f t="shared" si="22"/>
        <v>2965851.6414952138</v>
      </c>
      <c r="J79" s="18">
        <f t="shared" si="22"/>
        <v>1698968.0074111621</v>
      </c>
      <c r="K79" s="18">
        <f t="shared" si="22"/>
        <v>1382332.3228016647</v>
      </c>
      <c r="L79" s="18">
        <f t="shared" si="22"/>
        <v>539240.28209048044</v>
      </c>
      <c r="M79" s="18">
        <f t="shared" si="22"/>
        <v>436913.12040985975</v>
      </c>
      <c r="N79" s="18">
        <f t="shared" si="22"/>
        <v>179616.25852145877</v>
      </c>
      <c r="O79" s="18">
        <f t="shared" si="22"/>
        <v>438220.48802892072</v>
      </c>
      <c r="P79" s="18">
        <f t="shared" si="22"/>
        <v>10640.300471253235</v>
      </c>
      <c r="R79" s="21">
        <f t="shared" si="21"/>
        <v>0</v>
      </c>
    </row>
    <row r="80" spans="1:18">
      <c r="A80">
        <v>921</v>
      </c>
      <c r="B80" t="s">
        <v>169</v>
      </c>
      <c r="D80">
        <v>62</v>
      </c>
      <c r="F80" s="2">
        <v>3432585.6418920001</v>
      </c>
      <c r="G80" s="18">
        <f t="shared" si="22"/>
        <v>2130109.1772075905</v>
      </c>
      <c r="H80" s="18">
        <f t="shared" si="22"/>
        <v>429225.99019664852</v>
      </c>
      <c r="I80" s="18">
        <f t="shared" si="22"/>
        <v>338474.2548363877</v>
      </c>
      <c r="J80" s="18">
        <f t="shared" si="22"/>
        <v>193892.68237619754</v>
      </c>
      <c r="K80" s="18">
        <f t="shared" si="22"/>
        <v>157757.01533764714</v>
      </c>
      <c r="L80" s="18">
        <f t="shared" si="22"/>
        <v>61540.149245740155</v>
      </c>
      <c r="M80" s="18">
        <f t="shared" si="22"/>
        <v>49862.184874633043</v>
      </c>
      <c r="N80" s="18">
        <f t="shared" si="22"/>
        <v>20498.489677960122</v>
      </c>
      <c r="O80" s="18">
        <f t="shared" si="22"/>
        <v>50011.386633233407</v>
      </c>
      <c r="P80" s="18">
        <f t="shared" si="22"/>
        <v>1214.3115059615889</v>
      </c>
      <c r="R80" s="21">
        <f t="shared" si="21"/>
        <v>0</v>
      </c>
    </row>
    <row r="81" spans="1:18">
      <c r="A81">
        <v>922</v>
      </c>
      <c r="B81" t="s">
        <v>170</v>
      </c>
      <c r="D81">
        <v>62</v>
      </c>
      <c r="F81" s="2">
        <v>-156178.807734</v>
      </c>
      <c r="G81" s="18">
        <f t="shared" si="22"/>
        <v>-96917.585268510637</v>
      </c>
      <c r="H81" s="18">
        <f t="shared" si="22"/>
        <v>-19529.302511563466</v>
      </c>
      <c r="I81" s="18">
        <f t="shared" si="22"/>
        <v>-15400.200048574443</v>
      </c>
      <c r="J81" s="18">
        <f t="shared" si="22"/>
        <v>-8821.900200331389</v>
      </c>
      <c r="K81" s="18">
        <f t="shared" si="22"/>
        <v>-7177.7677638736923</v>
      </c>
      <c r="L81" s="18">
        <f t="shared" si="22"/>
        <v>-2800.0079647465113</v>
      </c>
      <c r="M81" s="18">
        <f t="shared" si="22"/>
        <v>-2268.6736463886582</v>
      </c>
      <c r="N81" s="18">
        <f t="shared" si="22"/>
        <v>-932.65835502560924</v>
      </c>
      <c r="O81" s="18">
        <f t="shared" si="22"/>
        <v>-2275.4621595391059</v>
      </c>
      <c r="P81" s="18">
        <f t="shared" si="22"/>
        <v>-55.249815446476767</v>
      </c>
      <c r="R81" s="21">
        <f t="shared" si="21"/>
        <v>0</v>
      </c>
    </row>
    <row r="82" spans="1:18">
      <c r="A82">
        <v>923</v>
      </c>
      <c r="B82" t="s">
        <v>171</v>
      </c>
      <c r="D82">
        <v>62</v>
      </c>
      <c r="F82" s="2">
        <v>12344244.369874001</v>
      </c>
      <c r="G82" s="18">
        <f t="shared" si="22"/>
        <v>7660286.1402952429</v>
      </c>
      <c r="H82" s="18">
        <f t="shared" si="22"/>
        <v>1543579.9906125918</v>
      </c>
      <c r="I82" s="18">
        <f t="shared" si="22"/>
        <v>1217219.1317296305</v>
      </c>
      <c r="J82" s="18">
        <f t="shared" si="22"/>
        <v>697275.72811931313</v>
      </c>
      <c r="K82" s="18">
        <f t="shared" si="22"/>
        <v>567324.85407603648</v>
      </c>
      <c r="L82" s="18">
        <f t="shared" si="22"/>
        <v>221310.32408246471</v>
      </c>
      <c r="M82" s="18">
        <f t="shared" si="22"/>
        <v>179314.09704581855</v>
      </c>
      <c r="N82" s="18">
        <f t="shared" si="22"/>
        <v>73716.548455469223</v>
      </c>
      <c r="O82" s="18">
        <f t="shared" si="22"/>
        <v>179850.65553575114</v>
      </c>
      <c r="P82" s="18">
        <f t="shared" si="22"/>
        <v>4366.8999216804359</v>
      </c>
      <c r="R82" s="21">
        <f t="shared" si="21"/>
        <v>0</v>
      </c>
    </row>
    <row r="83" spans="1:18">
      <c r="A83">
        <v>924</v>
      </c>
      <c r="B83" t="s">
        <v>172</v>
      </c>
      <c r="D83">
        <v>74</v>
      </c>
      <c r="F83" s="2">
        <v>5082999.766913482</v>
      </c>
      <c r="G83" s="18">
        <f t="shared" si="22"/>
        <v>2933138.5056767925</v>
      </c>
      <c r="H83" s="18">
        <f t="shared" si="22"/>
        <v>638326.10490857111</v>
      </c>
      <c r="I83" s="18">
        <f t="shared" si="22"/>
        <v>589002.00734024309</v>
      </c>
      <c r="J83" s="18">
        <f t="shared" si="22"/>
        <v>336870.92293725454</v>
      </c>
      <c r="K83" s="18">
        <f t="shared" si="22"/>
        <v>263422.87691302109</v>
      </c>
      <c r="L83" s="18">
        <f t="shared" si="22"/>
        <v>116117.83602336681</v>
      </c>
      <c r="M83" s="18">
        <f t="shared" si="22"/>
        <v>88579.618256148577</v>
      </c>
      <c r="N83" s="18">
        <f t="shared" si="22"/>
        <v>60428.241584227668</v>
      </c>
      <c r="O83" s="18">
        <f t="shared" si="22"/>
        <v>55384.907445991521</v>
      </c>
      <c r="P83" s="18">
        <f t="shared" si="22"/>
        <v>1728.7458278664358</v>
      </c>
      <c r="R83" s="21">
        <f t="shared" si="21"/>
        <v>0</v>
      </c>
    </row>
    <row r="84" spans="1:18">
      <c r="A84">
        <v>925</v>
      </c>
      <c r="B84" t="s">
        <v>173</v>
      </c>
      <c r="D84">
        <v>78</v>
      </c>
      <c r="F84" s="2">
        <v>3487885.7588320775</v>
      </c>
      <c r="G84" s="18">
        <f t="shared" si="22"/>
        <v>2137149.7677008677</v>
      </c>
      <c r="H84" s="18">
        <f t="shared" si="22"/>
        <v>429797.81923730607</v>
      </c>
      <c r="I84" s="18">
        <f t="shared" si="22"/>
        <v>356565.05860762083</v>
      </c>
      <c r="J84" s="18">
        <f t="shared" si="22"/>
        <v>202351.26477372894</v>
      </c>
      <c r="K84" s="18">
        <f t="shared" si="22"/>
        <v>158405.64057090433</v>
      </c>
      <c r="L84" s="18">
        <f t="shared" si="22"/>
        <v>69920.044147342473</v>
      </c>
      <c r="M84" s="18">
        <f t="shared" si="22"/>
        <v>53015.542860024128</v>
      </c>
      <c r="N84" s="18">
        <f t="shared" si="22"/>
        <v>37758.490847865462</v>
      </c>
      <c r="O84" s="18">
        <f t="shared" si="22"/>
        <v>41879.26786916962</v>
      </c>
      <c r="P84" s="18">
        <f t="shared" si="22"/>
        <v>1042.8622172476114</v>
      </c>
      <c r="R84" s="21">
        <f t="shared" si="21"/>
        <v>0</v>
      </c>
    </row>
    <row r="85" spans="1:18">
      <c r="A85">
        <v>926</v>
      </c>
      <c r="B85" t="s">
        <v>174</v>
      </c>
      <c r="D85">
        <v>78</v>
      </c>
      <c r="F85" s="2">
        <v>29850640.61786855</v>
      </c>
      <c r="G85" s="18">
        <f t="shared" si="22"/>
        <v>18290533.025818422</v>
      </c>
      <c r="H85" s="18">
        <f t="shared" si="22"/>
        <v>3678371.6920512062</v>
      </c>
      <c r="I85" s="18">
        <f t="shared" si="22"/>
        <v>3051618.1312513454</v>
      </c>
      <c r="J85" s="18">
        <f t="shared" si="22"/>
        <v>1731798.3732799646</v>
      </c>
      <c r="K85" s="18">
        <f t="shared" si="22"/>
        <v>1355695.1619048067</v>
      </c>
      <c r="L85" s="18">
        <f t="shared" si="22"/>
        <v>598402.08485690504</v>
      </c>
      <c r="M85" s="18">
        <f t="shared" si="22"/>
        <v>453726.99294076231</v>
      </c>
      <c r="N85" s="18">
        <f t="shared" si="22"/>
        <v>323151.39270792127</v>
      </c>
      <c r="O85" s="18">
        <f t="shared" si="22"/>
        <v>358418.55523405585</v>
      </c>
      <c r="P85" s="18">
        <f t="shared" si="22"/>
        <v>8925.2078231587366</v>
      </c>
      <c r="R85" s="21">
        <f t="shared" si="21"/>
        <v>0</v>
      </c>
    </row>
    <row r="86" spans="1:18">
      <c r="A86">
        <v>928</v>
      </c>
      <c r="B86" t="s">
        <v>175</v>
      </c>
      <c r="D86">
        <v>83</v>
      </c>
      <c r="F86" s="2">
        <v>8322384.0846997648</v>
      </c>
      <c r="G86" s="18">
        <f t="shared" si="22"/>
        <v>4507331.8331466718</v>
      </c>
      <c r="H86" s="18">
        <f t="shared" si="22"/>
        <v>1085610.6805805517</v>
      </c>
      <c r="I86" s="18">
        <f t="shared" si="22"/>
        <v>1071211.9945313977</v>
      </c>
      <c r="J86" s="18">
        <f t="shared" si="22"/>
        <v>670470.590515916</v>
      </c>
      <c r="K86" s="18">
        <f t="shared" si="22"/>
        <v>490860.62737486803</v>
      </c>
      <c r="L86" s="18">
        <f t="shared" si="22"/>
        <v>226872.93656606157</v>
      </c>
      <c r="M86" s="18">
        <f t="shared" si="22"/>
        <v>196646.63328301726</v>
      </c>
      <c r="N86" s="18">
        <f t="shared" si="22"/>
        <v>12760.744861055846</v>
      </c>
      <c r="O86" s="18">
        <f t="shared" si="22"/>
        <v>57607.600558079132</v>
      </c>
      <c r="P86" s="18">
        <f t="shared" si="22"/>
        <v>3010.4432821454848</v>
      </c>
      <c r="R86" s="21">
        <f t="shared" si="21"/>
        <v>0</v>
      </c>
    </row>
    <row r="87" spans="1:18">
      <c r="A87">
        <v>930</v>
      </c>
      <c r="B87" t="s">
        <v>176</v>
      </c>
      <c r="D87">
        <v>62</v>
      </c>
      <c r="F87" s="2">
        <v>4820104.1603624756</v>
      </c>
      <c r="G87" s="18">
        <f t="shared" si="22"/>
        <v>2991141.1333135325</v>
      </c>
      <c r="H87" s="18">
        <f t="shared" si="22"/>
        <v>602727.56368642498</v>
      </c>
      <c r="I87" s="18">
        <f t="shared" si="22"/>
        <v>475292.1948986561</v>
      </c>
      <c r="J87" s="18">
        <f t="shared" si="22"/>
        <v>272267.91185615369</v>
      </c>
      <c r="K87" s="18">
        <f t="shared" si="22"/>
        <v>221525.49864312596</v>
      </c>
      <c r="L87" s="18">
        <f t="shared" si="22"/>
        <v>86415.885969044873</v>
      </c>
      <c r="M87" s="18">
        <f t="shared" si="22"/>
        <v>70017.459091423734</v>
      </c>
      <c r="N87" s="18">
        <f t="shared" si="22"/>
        <v>28784.381712737922</v>
      </c>
      <c r="O87" s="18">
        <f t="shared" si="22"/>
        <v>70226.971130565944</v>
      </c>
      <c r="P87" s="18">
        <f t="shared" si="22"/>
        <v>1705.1600608092374</v>
      </c>
      <c r="R87" s="21">
        <f t="shared" si="21"/>
        <v>0</v>
      </c>
    </row>
    <row r="88" spans="1:18">
      <c r="A88">
        <v>931</v>
      </c>
      <c r="B88" t="s">
        <v>177</v>
      </c>
      <c r="D88">
        <v>62</v>
      </c>
      <c r="F88" s="2">
        <v>7281686.8702663016</v>
      </c>
      <c r="G88" s="18">
        <f t="shared" si="22"/>
        <v>4518689.3048229693</v>
      </c>
      <c r="H88" s="18">
        <f t="shared" si="22"/>
        <v>910534.96788189537</v>
      </c>
      <c r="I88" s="18">
        <f t="shared" si="22"/>
        <v>718019.5323566061</v>
      </c>
      <c r="J88" s="18">
        <f t="shared" si="22"/>
        <v>411312.62167759589</v>
      </c>
      <c r="K88" s="18">
        <f t="shared" si="22"/>
        <v>334656.52633895382</v>
      </c>
      <c r="L88" s="18">
        <f t="shared" si="22"/>
        <v>130547.68140029232</v>
      </c>
      <c r="M88" s="18">
        <f t="shared" si="22"/>
        <v>105774.72925752861</v>
      </c>
      <c r="N88" s="18">
        <f t="shared" si="22"/>
        <v>43484.299802063855</v>
      </c>
      <c r="O88" s="18">
        <f t="shared" si="22"/>
        <v>106091.23716147186</v>
      </c>
      <c r="P88" s="18">
        <f t="shared" si="22"/>
        <v>2575.96956692392</v>
      </c>
      <c r="R88" s="21">
        <f t="shared" si="21"/>
        <v>0</v>
      </c>
    </row>
    <row r="89" spans="1:18">
      <c r="B89" s="1" t="s">
        <v>8</v>
      </c>
      <c r="C89" s="1"/>
      <c r="D89" s="1"/>
      <c r="E89" s="1"/>
      <c r="F89" s="3">
        <f>SUM(F79:F88)</f>
        <v>104544089.88350426</v>
      </c>
      <c r="G89" s="3">
        <f t="shared" ref="G89:P89" si="23">SUM(G79:G88)</f>
        <v>63736360.359331496</v>
      </c>
      <c r="H89" s="3">
        <f t="shared" si="23"/>
        <v>13059701.44932528</v>
      </c>
      <c r="I89" s="3">
        <f t="shared" si="23"/>
        <v>10767853.746998526</v>
      </c>
      <c r="J89" s="3">
        <f t="shared" si="23"/>
        <v>6206386.2027469557</v>
      </c>
      <c r="K89" s="3">
        <f t="shared" si="23"/>
        <v>4924802.7561971545</v>
      </c>
      <c r="L89" s="3">
        <f t="shared" si="23"/>
        <v>2047567.2164169517</v>
      </c>
      <c r="M89" s="3">
        <f t="shared" si="23"/>
        <v>1631581.7043728272</v>
      </c>
      <c r="N89" s="3">
        <f t="shared" si="23"/>
        <v>779266.18981573463</v>
      </c>
      <c r="O89" s="3">
        <f t="shared" si="23"/>
        <v>1355415.6074377</v>
      </c>
      <c r="P89" s="3">
        <f t="shared" si="23"/>
        <v>35154.650861600203</v>
      </c>
      <c r="R89" s="21">
        <f t="shared" si="21"/>
        <v>0</v>
      </c>
    </row>
    <row r="90" spans="1:18">
      <c r="G90" s="2"/>
      <c r="H90" s="2"/>
      <c r="I90" s="2"/>
      <c r="J90" s="2"/>
      <c r="K90" s="2"/>
      <c r="L90" s="2"/>
      <c r="M90" s="2"/>
      <c r="N90" s="2"/>
      <c r="O90" s="2"/>
      <c r="P90" s="2"/>
      <c r="R90" s="21">
        <f t="shared" si="21"/>
        <v>0</v>
      </c>
    </row>
    <row r="91" spans="1:18">
      <c r="B91" s="1" t="s">
        <v>178</v>
      </c>
      <c r="C91" s="1"/>
      <c r="D91" s="1"/>
      <c r="E91" s="1"/>
      <c r="F91" s="3">
        <f>SUM(F20,F29,F35,F40,F44,F57,F65,F76,F89)</f>
        <v>1095390907.1926994</v>
      </c>
      <c r="G91" s="3">
        <f t="shared" ref="G91:P91" si="24">SUM(G20,G29,G35,G40,G44,G57,G65,G76,G89)</f>
        <v>611983580.94598675</v>
      </c>
      <c r="H91" s="3">
        <f t="shared" si="24"/>
        <v>141622763.05780891</v>
      </c>
      <c r="I91" s="3">
        <f t="shared" si="24"/>
        <v>133692114.00184801</v>
      </c>
      <c r="J91" s="3">
        <f t="shared" si="24"/>
        <v>84238404.888634354</v>
      </c>
      <c r="K91" s="3">
        <f t="shared" si="24"/>
        <v>61179828.870699354</v>
      </c>
      <c r="L91" s="3">
        <f t="shared" si="24"/>
        <v>28904959.301789831</v>
      </c>
      <c r="M91" s="3">
        <f t="shared" si="24"/>
        <v>25153372.127292674</v>
      </c>
      <c r="N91" s="3">
        <f t="shared" si="24"/>
        <v>2498223.5852208468</v>
      </c>
      <c r="O91" s="3">
        <f t="shared" si="24"/>
        <v>5754636.2941304734</v>
      </c>
      <c r="P91" s="3">
        <f t="shared" si="24"/>
        <v>363023.62627269607</v>
      </c>
      <c r="R91" s="21">
        <f t="shared" si="21"/>
        <v>-0.49301552772521973</v>
      </c>
    </row>
    <row r="92" spans="1:18">
      <c r="R92" s="21">
        <f t="shared" si="21"/>
        <v>0</v>
      </c>
    </row>
    <row r="93" spans="1:18">
      <c r="R93" s="21">
        <f t="shared" si="21"/>
        <v>0</v>
      </c>
    </row>
    <row r="94" spans="1:18">
      <c r="B94" s="1" t="s">
        <v>179</v>
      </c>
      <c r="C94" s="1"/>
      <c r="D94" s="1"/>
      <c r="E94" s="1"/>
      <c r="R94" s="21">
        <f t="shared" si="21"/>
        <v>0</v>
      </c>
    </row>
    <row r="95" spans="1:18">
      <c r="A95">
        <v>591</v>
      </c>
      <c r="B95" t="s">
        <v>180</v>
      </c>
      <c r="F95" s="2">
        <v>0</v>
      </c>
      <c r="R95" s="21">
        <f t="shared" si="21"/>
        <v>0</v>
      </c>
    </row>
    <row r="96" spans="1:18">
      <c r="A96">
        <v>592</v>
      </c>
      <c r="B96" t="s">
        <v>181</v>
      </c>
      <c r="D96">
        <v>56</v>
      </c>
      <c r="F96" s="2">
        <v>1606371.0100402089</v>
      </c>
      <c r="G96" s="18">
        <f t="shared" ref="G96:P99" si="25">INDEX(Alloc,($D96),(G$1))*$F96</f>
        <v>799347.68354260537</v>
      </c>
      <c r="H96" s="18">
        <f t="shared" si="25"/>
        <v>206787.96175731558</v>
      </c>
      <c r="I96" s="18">
        <f t="shared" si="25"/>
        <v>222717.30171120775</v>
      </c>
      <c r="J96" s="18">
        <f t="shared" si="25"/>
        <v>126233.33444024556</v>
      </c>
      <c r="K96" s="18">
        <f t="shared" si="25"/>
        <v>113843.5411274967</v>
      </c>
      <c r="L96" s="18">
        <f t="shared" si="25"/>
        <v>55705.811032805388</v>
      </c>
      <c r="M96" s="18">
        <f t="shared" si="25"/>
        <v>54617.142458362207</v>
      </c>
      <c r="N96" s="18">
        <f t="shared" si="25"/>
        <v>25282.334770569283</v>
      </c>
      <c r="O96" s="18">
        <f t="shared" si="25"/>
        <v>1415.4377145508513</v>
      </c>
      <c r="P96" s="18">
        <f t="shared" si="25"/>
        <v>420.46148505039997</v>
      </c>
      <c r="R96" s="21">
        <f t="shared" si="21"/>
        <v>0</v>
      </c>
    </row>
    <row r="97" spans="1:18">
      <c r="A97">
        <v>593</v>
      </c>
      <c r="B97" t="s">
        <v>144</v>
      </c>
      <c r="D97">
        <v>57</v>
      </c>
      <c r="F97" s="2">
        <v>40423107.59376993</v>
      </c>
      <c r="G97" s="18">
        <f t="shared" si="25"/>
        <v>27398060.114924263</v>
      </c>
      <c r="H97" s="18">
        <f t="shared" si="25"/>
        <v>5253511.1332823774</v>
      </c>
      <c r="I97" s="18">
        <f t="shared" si="25"/>
        <v>4058383.2639011224</v>
      </c>
      <c r="J97" s="18">
        <f t="shared" si="25"/>
        <v>1691074.1099640736</v>
      </c>
      <c r="K97" s="18">
        <f t="shared" si="25"/>
        <v>1875700.8719696447</v>
      </c>
      <c r="L97" s="18">
        <f t="shared" si="25"/>
        <v>91363.054484369044</v>
      </c>
      <c r="M97" s="18">
        <f t="shared" si="25"/>
        <v>0</v>
      </c>
      <c r="N97" s="18">
        <f t="shared" si="25"/>
        <v>0</v>
      </c>
      <c r="O97" s="18">
        <f t="shared" si="25"/>
        <v>26392.626716211449</v>
      </c>
      <c r="P97" s="18">
        <f t="shared" si="25"/>
        <v>28622.418527872938</v>
      </c>
      <c r="R97" s="21">
        <f t="shared" si="21"/>
        <v>0</v>
      </c>
    </row>
    <row r="98" spans="1:18">
      <c r="A98">
        <v>594</v>
      </c>
      <c r="B98" t="s">
        <v>145</v>
      </c>
      <c r="D98">
        <v>58</v>
      </c>
      <c r="F98" s="2">
        <v>16035160.216004606</v>
      </c>
      <c r="G98" s="18">
        <f t="shared" si="25"/>
        <v>10460277.409522271</v>
      </c>
      <c r="H98" s="18">
        <f t="shared" si="25"/>
        <v>1935666.5648502482</v>
      </c>
      <c r="I98" s="18">
        <f t="shared" si="25"/>
        <v>1786387.1059785085</v>
      </c>
      <c r="J98" s="18">
        <f t="shared" si="25"/>
        <v>767077.32209071342</v>
      </c>
      <c r="K98" s="18">
        <f t="shared" si="25"/>
        <v>706410.58436566673</v>
      </c>
      <c r="L98" s="18">
        <f t="shared" si="25"/>
        <v>296305.23113427067</v>
      </c>
      <c r="M98" s="18">
        <f t="shared" si="25"/>
        <v>71234.808492303608</v>
      </c>
      <c r="N98" s="18">
        <f t="shared" si="25"/>
        <v>0</v>
      </c>
      <c r="O98" s="18">
        <f t="shared" si="25"/>
        <v>7665.1840242228036</v>
      </c>
      <c r="P98" s="18">
        <f t="shared" si="25"/>
        <v>4136.0055464035549</v>
      </c>
      <c r="R98" s="21">
        <f t="shared" si="21"/>
        <v>0</v>
      </c>
    </row>
    <row r="99" spans="1:18">
      <c r="A99">
        <v>595</v>
      </c>
      <c r="B99" t="s">
        <v>182</v>
      </c>
      <c r="D99">
        <v>59</v>
      </c>
      <c r="F99" s="2">
        <v>255786.2425414742</v>
      </c>
      <c r="G99" s="18">
        <f t="shared" si="25"/>
        <v>186354.49760451325</v>
      </c>
      <c r="H99" s="18">
        <f t="shared" si="25"/>
        <v>34117.134842740888</v>
      </c>
      <c r="I99" s="18">
        <f t="shared" si="25"/>
        <v>15821.569671496127</v>
      </c>
      <c r="J99" s="18">
        <f t="shared" si="25"/>
        <v>4886.2985949081203</v>
      </c>
      <c r="K99" s="18">
        <f t="shared" si="25"/>
        <v>481.48237248242111</v>
      </c>
      <c r="L99" s="18">
        <f t="shared" si="25"/>
        <v>1309.6327900925971</v>
      </c>
      <c r="M99" s="18">
        <f t="shared" si="25"/>
        <v>0</v>
      </c>
      <c r="N99" s="18">
        <f t="shared" si="25"/>
        <v>0</v>
      </c>
      <c r="O99" s="18">
        <f t="shared" si="25"/>
        <v>12794.998277376428</v>
      </c>
      <c r="P99" s="18">
        <f t="shared" si="25"/>
        <v>20.628387864387786</v>
      </c>
      <c r="R99" s="21">
        <f t="shared" si="21"/>
        <v>0</v>
      </c>
    </row>
    <row r="100" spans="1:18">
      <c r="A100">
        <v>596</v>
      </c>
      <c r="B100" t="s">
        <v>146</v>
      </c>
      <c r="D100" t="s">
        <v>487</v>
      </c>
      <c r="F100" s="2">
        <v>2559362.8506887127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2559363</v>
      </c>
      <c r="P100" s="18">
        <v>0</v>
      </c>
      <c r="R100" s="21">
        <f t="shared" si="21"/>
        <v>0.14931128732860088</v>
      </c>
    </row>
    <row r="101" spans="1:18">
      <c r="A101">
        <v>597</v>
      </c>
      <c r="B101" t="s">
        <v>183</v>
      </c>
      <c r="D101">
        <v>19</v>
      </c>
      <c r="F101" s="2">
        <v>501015.50515303854</v>
      </c>
      <c r="G101" s="18">
        <f t="shared" ref="G101:O101" si="26">INDEX(Alloc,($D101),(G$1))*$F101</f>
        <v>325745.67046652077</v>
      </c>
      <c r="H101" s="18">
        <f t="shared" si="26"/>
        <v>92304.366331900426</v>
      </c>
      <c r="I101" s="18">
        <f t="shared" si="26"/>
        <v>25072.626928174664</v>
      </c>
      <c r="J101" s="18">
        <f t="shared" si="26"/>
        <v>2839.1485738616166</v>
      </c>
      <c r="K101" s="18">
        <f t="shared" si="26"/>
        <v>47633.363089208782</v>
      </c>
      <c r="L101" s="18">
        <f t="shared" si="26"/>
        <v>2980.3779885534482</v>
      </c>
      <c r="M101" s="18">
        <f t="shared" si="26"/>
        <v>1542.2436378844259</v>
      </c>
      <c r="N101" s="18">
        <f t="shared" si="26"/>
        <v>2165.7973210317164</v>
      </c>
      <c r="O101" s="18">
        <f t="shared" si="26"/>
        <v>0</v>
      </c>
      <c r="P101" s="18">
        <f>INDEX(Alloc,($D101),(P$1))*$F101</f>
        <v>731.91081590266219</v>
      </c>
      <c r="R101" s="21">
        <f t="shared" si="21"/>
        <v>0</v>
      </c>
    </row>
    <row r="102" spans="1:18">
      <c r="B102" s="1" t="s">
        <v>8</v>
      </c>
      <c r="C102" s="1"/>
      <c r="D102" s="1"/>
      <c r="E102" s="1"/>
      <c r="F102" s="3">
        <f>SUM(F96:F101)</f>
        <v>61380803.418197967</v>
      </c>
      <c r="G102" s="3">
        <f t="shared" ref="G102:P102" si="27">SUM(G96:G101)</f>
        <v>39169785.376060173</v>
      </c>
      <c r="H102" s="3">
        <f t="shared" si="27"/>
        <v>7522387.1610645829</v>
      </c>
      <c r="I102" s="3">
        <f t="shared" si="27"/>
        <v>6108381.8681905093</v>
      </c>
      <c r="J102" s="3">
        <f t="shared" si="27"/>
        <v>2592110.2136638025</v>
      </c>
      <c r="K102" s="3">
        <f t="shared" si="27"/>
        <v>2744069.8429244994</v>
      </c>
      <c r="L102" s="3">
        <f t="shared" si="27"/>
        <v>447664.10743009113</v>
      </c>
      <c r="M102" s="3">
        <f t="shared" si="27"/>
        <v>127394.19458855024</v>
      </c>
      <c r="N102" s="3">
        <f t="shared" si="27"/>
        <v>27448.132091601001</v>
      </c>
      <c r="O102" s="3">
        <f t="shared" si="27"/>
        <v>2607631.2467323616</v>
      </c>
      <c r="P102" s="3">
        <f t="shared" si="27"/>
        <v>33931.42476309395</v>
      </c>
      <c r="R102" s="21">
        <f t="shared" si="21"/>
        <v>0.14931129664182663</v>
      </c>
    </row>
    <row r="103" spans="1:18">
      <c r="R103" s="21">
        <f t="shared" si="21"/>
        <v>0</v>
      </c>
    </row>
    <row r="104" spans="1:18">
      <c r="B104" s="1" t="s">
        <v>184</v>
      </c>
      <c r="C104" s="1"/>
      <c r="D104" s="1"/>
      <c r="E104" s="1"/>
      <c r="R104" s="21">
        <f t="shared" si="21"/>
        <v>0</v>
      </c>
    </row>
    <row r="105" spans="1:18">
      <c r="A105">
        <v>935</v>
      </c>
      <c r="B105" t="s">
        <v>185</v>
      </c>
      <c r="D105">
        <v>70</v>
      </c>
      <c r="F105" s="2">
        <v>12120662.048645999</v>
      </c>
      <c r="G105" s="18">
        <f t="shared" ref="G105:P105" si="28">INDEX(Alloc,($D105),(G$1))*$F105</f>
        <v>7395848.6052817153</v>
      </c>
      <c r="H105" s="18">
        <f t="shared" si="28"/>
        <v>1495614.6930177636</v>
      </c>
      <c r="I105" s="18">
        <f t="shared" si="28"/>
        <v>1251066.9592035399</v>
      </c>
      <c r="J105" s="18">
        <f t="shared" si="28"/>
        <v>710184.23794970429</v>
      </c>
      <c r="K105" s="18">
        <f t="shared" si="28"/>
        <v>556076.05314068857</v>
      </c>
      <c r="L105" s="18">
        <f t="shared" si="28"/>
        <v>245346.63171048096</v>
      </c>
      <c r="M105" s="18">
        <f t="shared" si="28"/>
        <v>186024.82586754952</v>
      </c>
      <c r="N105" s="18">
        <f t="shared" si="28"/>
        <v>132094.89106003588</v>
      </c>
      <c r="O105" s="18">
        <f t="shared" si="28"/>
        <v>144743.63814669047</v>
      </c>
      <c r="P105" s="18">
        <f t="shared" si="28"/>
        <v>3661.5132678306272</v>
      </c>
      <c r="R105" s="21">
        <f t="shared" si="21"/>
        <v>0</v>
      </c>
    </row>
    <row r="106" spans="1:18">
      <c r="B106" s="1" t="s">
        <v>8</v>
      </c>
      <c r="C106" s="1"/>
      <c r="D106" s="1"/>
      <c r="E106" s="1"/>
      <c r="F106" s="3">
        <f>SUM(F105)</f>
        <v>12120662.048645999</v>
      </c>
      <c r="G106" s="3">
        <f t="shared" ref="G106:P106" si="29">SUM(G105)</f>
        <v>7395848.6052817153</v>
      </c>
      <c r="H106" s="3">
        <f t="shared" si="29"/>
        <v>1495614.6930177636</v>
      </c>
      <c r="I106" s="3">
        <f t="shared" si="29"/>
        <v>1251066.9592035399</v>
      </c>
      <c r="J106" s="3">
        <f t="shared" si="29"/>
        <v>710184.23794970429</v>
      </c>
      <c r="K106" s="3">
        <f t="shared" si="29"/>
        <v>556076.05314068857</v>
      </c>
      <c r="L106" s="3">
        <f t="shared" si="29"/>
        <v>245346.63171048096</v>
      </c>
      <c r="M106" s="3">
        <f t="shared" si="29"/>
        <v>186024.82586754952</v>
      </c>
      <c r="N106" s="3">
        <f t="shared" si="29"/>
        <v>132094.89106003588</v>
      </c>
      <c r="O106" s="3">
        <f t="shared" si="29"/>
        <v>144743.63814669047</v>
      </c>
      <c r="P106" s="3">
        <f t="shared" si="29"/>
        <v>3661.5132678306272</v>
      </c>
      <c r="R106" s="21">
        <f t="shared" si="21"/>
        <v>0</v>
      </c>
    </row>
    <row r="107" spans="1:18">
      <c r="R107" s="21">
        <f t="shared" si="21"/>
        <v>0</v>
      </c>
    </row>
    <row r="108" spans="1:18">
      <c r="B108" s="1" t="s">
        <v>186</v>
      </c>
      <c r="C108" s="1"/>
      <c r="D108" s="1"/>
      <c r="E108" s="1"/>
      <c r="F108" s="3">
        <f>SUM(F102,F106)</f>
        <v>73501465.466843963</v>
      </c>
      <c r="G108" s="3">
        <f t="shared" ref="G108:P108" si="30">SUM(G102,G106)</f>
        <v>46565633.981341891</v>
      </c>
      <c r="H108" s="3">
        <f t="shared" si="30"/>
        <v>9018001.854082346</v>
      </c>
      <c r="I108" s="3">
        <f t="shared" si="30"/>
        <v>7359448.8273940496</v>
      </c>
      <c r="J108" s="3">
        <f t="shared" si="30"/>
        <v>3302294.4516135068</v>
      </c>
      <c r="K108" s="3">
        <f t="shared" si="30"/>
        <v>3300145.8960651881</v>
      </c>
      <c r="L108" s="3">
        <f t="shared" si="30"/>
        <v>693010.73914057203</v>
      </c>
      <c r="M108" s="3">
        <f t="shared" si="30"/>
        <v>313419.02045609977</v>
      </c>
      <c r="N108" s="3">
        <f t="shared" si="30"/>
        <v>159543.02315163688</v>
      </c>
      <c r="O108" s="3">
        <f t="shared" si="30"/>
        <v>2752374.8848790522</v>
      </c>
      <c r="P108" s="3">
        <f t="shared" si="30"/>
        <v>37592.938030924575</v>
      </c>
      <c r="R108" s="21">
        <f t="shared" si="21"/>
        <v>0.14931130409240723</v>
      </c>
    </row>
    <row r="109" spans="1:18">
      <c r="R109" s="21">
        <f t="shared" si="21"/>
        <v>0</v>
      </c>
    </row>
    <row r="110" spans="1:18">
      <c r="R110" s="21">
        <f t="shared" si="21"/>
        <v>0</v>
      </c>
    </row>
    <row r="111" spans="1:18">
      <c r="B111" s="1" t="s">
        <v>187</v>
      </c>
      <c r="C111" s="1"/>
      <c r="D111" s="1"/>
      <c r="E111" s="1"/>
      <c r="F111" s="3">
        <f>SUM(F91,F108)</f>
        <v>1168892372.6595435</v>
      </c>
      <c r="G111" s="3">
        <f t="shared" ref="G111:P111" si="31">SUM(G91,G108)</f>
        <v>658549214.92732859</v>
      </c>
      <c r="H111" s="3">
        <f t="shared" si="31"/>
        <v>150640764.91189125</v>
      </c>
      <c r="I111" s="3">
        <f t="shared" si="31"/>
        <v>141051562.82924205</v>
      </c>
      <c r="J111" s="3">
        <f t="shared" si="31"/>
        <v>87540699.340247855</v>
      </c>
      <c r="K111" s="3">
        <f t="shared" si="31"/>
        <v>64479974.766764544</v>
      </c>
      <c r="L111" s="3">
        <f t="shared" si="31"/>
        <v>29597970.040930405</v>
      </c>
      <c r="M111" s="3">
        <f t="shared" si="31"/>
        <v>25466791.147748772</v>
      </c>
      <c r="N111" s="3">
        <f t="shared" si="31"/>
        <v>2657766.6083724839</v>
      </c>
      <c r="O111" s="3">
        <f t="shared" si="31"/>
        <v>8507011.1790095251</v>
      </c>
      <c r="P111" s="3">
        <f t="shared" si="31"/>
        <v>400616.56430362066</v>
      </c>
      <c r="R111" s="21">
        <f t="shared" si="21"/>
        <v>-0.3437044620513916</v>
      </c>
    </row>
    <row r="112" spans="1:18">
      <c r="R112" s="21">
        <f t="shared" si="21"/>
        <v>0</v>
      </c>
    </row>
    <row r="113" spans="1:18">
      <c r="A113" s="1" t="s">
        <v>212</v>
      </c>
      <c r="R113" s="21">
        <f t="shared" si="21"/>
        <v>0</v>
      </c>
    </row>
    <row r="114" spans="1:18">
      <c r="A114">
        <v>403.01</v>
      </c>
      <c r="B114" t="s">
        <v>213</v>
      </c>
      <c r="D114">
        <v>73</v>
      </c>
      <c r="F114" s="2">
        <v>49656182.506266594</v>
      </c>
      <c r="G114" s="18">
        <f t="shared" ref="G114:P122" si="32">INDEX(Alloc,($D114),(G$1))*$F114</f>
        <v>26530437.977509521</v>
      </c>
      <c r="H114" s="18">
        <f t="shared" si="32"/>
        <v>6503998.2230028166</v>
      </c>
      <c r="I114" s="18">
        <f t="shared" si="32"/>
        <v>6548371.538278698</v>
      </c>
      <c r="J114" s="18">
        <f t="shared" si="32"/>
        <v>4189639.728723153</v>
      </c>
      <c r="K114" s="18">
        <f t="shared" si="32"/>
        <v>2977525.5724905864</v>
      </c>
      <c r="L114" s="18">
        <f t="shared" si="32"/>
        <v>1441881.8098531594</v>
      </c>
      <c r="M114" s="18">
        <f t="shared" si="32"/>
        <v>1267973.5238190638</v>
      </c>
      <c r="N114" s="18">
        <f t="shared" si="32"/>
        <v>0</v>
      </c>
      <c r="O114" s="18">
        <f t="shared" si="32"/>
        <v>179469.79129935929</v>
      </c>
      <c r="P114" s="18">
        <f t="shared" si="32"/>
        <v>16884.341290229851</v>
      </c>
      <c r="R114" s="21">
        <f t="shared" si="21"/>
        <v>0</v>
      </c>
    </row>
    <row r="115" spans="1:18">
      <c r="A115">
        <v>403.02</v>
      </c>
      <c r="B115" t="s">
        <v>214</v>
      </c>
      <c r="D115">
        <v>73</v>
      </c>
      <c r="F115" s="2">
        <v>18725546.655301787</v>
      </c>
      <c r="G115" s="18">
        <f t="shared" si="32"/>
        <v>10004735.141908046</v>
      </c>
      <c r="H115" s="18">
        <f t="shared" si="32"/>
        <v>2452683.9564332031</v>
      </c>
      <c r="I115" s="18">
        <f t="shared" si="32"/>
        <v>2469417.3125534416</v>
      </c>
      <c r="J115" s="18">
        <f t="shared" si="32"/>
        <v>1579930.0358864788</v>
      </c>
      <c r="K115" s="18">
        <f t="shared" si="32"/>
        <v>1122836.8998762697</v>
      </c>
      <c r="L115" s="18">
        <f t="shared" si="32"/>
        <v>543739.44469913538</v>
      </c>
      <c r="M115" s="18">
        <f t="shared" si="32"/>
        <v>478157.92877281434</v>
      </c>
      <c r="N115" s="18">
        <f t="shared" si="32"/>
        <v>0</v>
      </c>
      <c r="O115" s="18">
        <f t="shared" si="32"/>
        <v>67678.781987908791</v>
      </c>
      <c r="P115" s="18">
        <f t="shared" si="32"/>
        <v>6367.1531844868878</v>
      </c>
      <c r="R115" s="21">
        <f t="shared" si="21"/>
        <v>0</v>
      </c>
    </row>
    <row r="116" spans="1:18">
      <c r="A116">
        <v>403.03</v>
      </c>
      <c r="B116" t="s">
        <v>215</v>
      </c>
      <c r="D116">
        <v>73</v>
      </c>
      <c r="F116" s="2">
        <v>74534250.89338842</v>
      </c>
      <c r="G116" s="18">
        <f t="shared" si="32"/>
        <v>39822358.883058004</v>
      </c>
      <c r="H116" s="18">
        <f t="shared" si="32"/>
        <v>9762543.3711555749</v>
      </c>
      <c r="I116" s="18">
        <f t="shared" si="32"/>
        <v>9829148.0041904766</v>
      </c>
      <c r="J116" s="18">
        <f t="shared" si="32"/>
        <v>6288676.312444089</v>
      </c>
      <c r="K116" s="18">
        <f t="shared" si="32"/>
        <v>4469285.1294697523</v>
      </c>
      <c r="L116" s="18">
        <f t="shared" si="32"/>
        <v>2164273.9161562757</v>
      </c>
      <c r="M116" s="18">
        <f t="shared" si="32"/>
        <v>1903236.4547672812</v>
      </c>
      <c r="N116" s="18">
        <f t="shared" si="32"/>
        <v>0</v>
      </c>
      <c r="O116" s="18">
        <f t="shared" si="32"/>
        <v>269385.31673880439</v>
      </c>
      <c r="P116" s="18">
        <f t="shared" si="32"/>
        <v>25343.505408148761</v>
      </c>
      <c r="R116" s="21">
        <f t="shared" si="21"/>
        <v>0</v>
      </c>
    </row>
    <row r="117" spans="1:18">
      <c r="A117">
        <v>403.04</v>
      </c>
      <c r="B117" t="s">
        <v>216</v>
      </c>
      <c r="D117">
        <v>82</v>
      </c>
      <c r="F117" s="2">
        <v>29988545.120614346</v>
      </c>
      <c r="G117" s="18">
        <f t="shared" si="32"/>
        <v>14909217.350950377</v>
      </c>
      <c r="H117" s="18">
        <f t="shared" si="32"/>
        <v>3649894.8308581472</v>
      </c>
      <c r="I117" s="18">
        <f t="shared" si="32"/>
        <v>3673034.9208281715</v>
      </c>
      <c r="J117" s="18">
        <f t="shared" si="32"/>
        <v>2348417.7496057698</v>
      </c>
      <c r="K117" s="18">
        <f t="shared" si="32"/>
        <v>1668673.9071857505</v>
      </c>
      <c r="L117" s="18">
        <f t="shared" si="32"/>
        <v>808346.07547276153</v>
      </c>
      <c r="M117" s="18">
        <f t="shared" si="32"/>
        <v>710230.70527389378</v>
      </c>
      <c r="N117" s="18">
        <f t="shared" si="32"/>
        <v>2110506.0507751172</v>
      </c>
      <c r="O117" s="18">
        <f t="shared" si="32"/>
        <v>100735.00004363642</v>
      </c>
      <c r="P117" s="18">
        <f t="shared" si="32"/>
        <v>9488.529620716894</v>
      </c>
      <c r="R117" s="21">
        <f t="shared" si="21"/>
        <v>0</v>
      </c>
    </row>
    <row r="118" spans="1:18">
      <c r="A118">
        <v>403.05</v>
      </c>
      <c r="B118" t="s">
        <v>217</v>
      </c>
      <c r="D118">
        <v>68</v>
      </c>
      <c r="F118" s="2">
        <v>116546832.38730794</v>
      </c>
      <c r="G118" s="18">
        <f t="shared" si="32"/>
        <v>75915939.061680004</v>
      </c>
      <c r="H118" s="18">
        <f t="shared" si="32"/>
        <v>14152821.425414063</v>
      </c>
      <c r="I118" s="18">
        <f t="shared" si="32"/>
        <v>11337005.231030229</v>
      </c>
      <c r="J118" s="18">
        <f t="shared" si="32"/>
        <v>4961885.1385691864</v>
      </c>
      <c r="K118" s="18">
        <f t="shared" si="32"/>
        <v>4908453.2095044767</v>
      </c>
      <c r="L118" s="18">
        <f t="shared" si="32"/>
        <v>1717272.5909512369</v>
      </c>
      <c r="M118" s="18">
        <f t="shared" si="32"/>
        <v>733428.79683647631</v>
      </c>
      <c r="N118" s="18">
        <f t="shared" si="32"/>
        <v>243127.11951376958</v>
      </c>
      <c r="O118" s="18">
        <f t="shared" si="32"/>
        <v>2535593.0072682523</v>
      </c>
      <c r="P118" s="18">
        <f t="shared" si="32"/>
        <v>41306.806540257414</v>
      </c>
      <c r="R118" s="21">
        <f t="shared" si="21"/>
        <v>0</v>
      </c>
    </row>
    <row r="119" spans="1:18">
      <c r="A119">
        <v>403.06</v>
      </c>
      <c r="B119" t="s">
        <v>218</v>
      </c>
      <c r="D119">
        <v>70</v>
      </c>
      <c r="F119" s="2">
        <v>27073546.103763744</v>
      </c>
      <c r="G119" s="18">
        <f t="shared" si="32"/>
        <v>16519877.164128939</v>
      </c>
      <c r="H119" s="18">
        <f t="shared" si="32"/>
        <v>3340708.0555806933</v>
      </c>
      <c r="I119" s="18">
        <f t="shared" si="32"/>
        <v>2794469.3831865615</v>
      </c>
      <c r="J119" s="18">
        <f t="shared" si="32"/>
        <v>1586316.4595407159</v>
      </c>
      <c r="K119" s="18">
        <f t="shared" si="32"/>
        <v>1242089.7968675895</v>
      </c>
      <c r="L119" s="18">
        <f t="shared" si="32"/>
        <v>548023.14579498349</v>
      </c>
      <c r="M119" s="18">
        <f t="shared" si="32"/>
        <v>415517.87182551925</v>
      </c>
      <c r="N119" s="18">
        <f t="shared" si="32"/>
        <v>295056.25260668306</v>
      </c>
      <c r="O119" s="18">
        <f t="shared" si="32"/>
        <v>323309.36584678415</v>
      </c>
      <c r="P119" s="18">
        <f t="shared" si="32"/>
        <v>8178.6083852761967</v>
      </c>
      <c r="R119" s="21">
        <f t="shared" si="21"/>
        <v>0</v>
      </c>
    </row>
    <row r="120" spans="1:18">
      <c r="A120">
        <v>403.07</v>
      </c>
      <c r="B120" t="s">
        <v>219</v>
      </c>
      <c r="D120">
        <v>73</v>
      </c>
      <c r="F120" s="2">
        <v>1739313.9972498524</v>
      </c>
      <c r="G120" s="18">
        <f t="shared" si="32"/>
        <v>929285.33363650984</v>
      </c>
      <c r="H120" s="18">
        <f t="shared" si="32"/>
        <v>227816.4485546051</v>
      </c>
      <c r="I120" s="18">
        <f t="shared" si="32"/>
        <v>229370.71882807973</v>
      </c>
      <c r="J120" s="18">
        <f t="shared" si="32"/>
        <v>146751.09232737788</v>
      </c>
      <c r="K120" s="18">
        <f t="shared" si="32"/>
        <v>104294.20152764839</v>
      </c>
      <c r="L120" s="18">
        <f t="shared" si="32"/>
        <v>50504.994296350829</v>
      </c>
      <c r="M120" s="18">
        <f t="shared" si="32"/>
        <v>44413.484621827214</v>
      </c>
      <c r="N120" s="18">
        <f t="shared" si="32"/>
        <v>0</v>
      </c>
      <c r="O120" s="18">
        <f t="shared" si="32"/>
        <v>6286.3132914233111</v>
      </c>
      <c r="P120" s="18">
        <f t="shared" si="32"/>
        <v>591.4101660298652</v>
      </c>
      <c r="R120" s="21">
        <f t="shared" si="21"/>
        <v>0</v>
      </c>
    </row>
    <row r="121" spans="1:18">
      <c r="A121">
        <v>403.08</v>
      </c>
      <c r="B121" t="s">
        <v>220</v>
      </c>
      <c r="F121" s="2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R121" s="21">
        <f t="shared" si="21"/>
        <v>0</v>
      </c>
    </row>
    <row r="122" spans="1:18">
      <c r="A122">
        <v>404</v>
      </c>
      <c r="B122" t="s">
        <v>221</v>
      </c>
      <c r="D122">
        <v>73</v>
      </c>
      <c r="F122" s="2">
        <v>984175.52593432798</v>
      </c>
      <c r="G122" s="18">
        <f t="shared" si="32"/>
        <v>525827.93182879803</v>
      </c>
      <c r="H122" s="18">
        <f t="shared" si="32"/>
        <v>128907.93348828048</v>
      </c>
      <c r="I122" s="18">
        <f t="shared" si="32"/>
        <v>129787.40365080413</v>
      </c>
      <c r="J122" s="18">
        <f t="shared" si="32"/>
        <v>83037.814736787303</v>
      </c>
      <c r="K122" s="18">
        <f t="shared" si="32"/>
        <v>59013.956538423328</v>
      </c>
      <c r="L122" s="18">
        <f t="shared" si="32"/>
        <v>28577.806768941377</v>
      </c>
      <c r="M122" s="18">
        <f t="shared" si="32"/>
        <v>25130.979601944724</v>
      </c>
      <c r="N122" s="18">
        <f t="shared" si="32"/>
        <v>0</v>
      </c>
      <c r="O122" s="18">
        <f t="shared" si="32"/>
        <v>3557.0550800815267</v>
      </c>
      <c r="P122" s="18">
        <f t="shared" si="32"/>
        <v>334.64424026695116</v>
      </c>
      <c r="R122" s="21">
        <f t="shared" si="21"/>
        <v>0</v>
      </c>
    </row>
    <row r="123" spans="1:18">
      <c r="A123">
        <v>404.01</v>
      </c>
      <c r="B123" t="s">
        <v>222</v>
      </c>
      <c r="F123" s="2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R123" s="21">
        <f t="shared" si="21"/>
        <v>0</v>
      </c>
    </row>
    <row r="124" spans="1:18">
      <c r="A124">
        <v>404.02</v>
      </c>
      <c r="B124" t="s">
        <v>223</v>
      </c>
      <c r="D124">
        <v>70</v>
      </c>
      <c r="F124" s="2">
        <v>33860372.439818002</v>
      </c>
      <c r="G124" s="18">
        <f t="shared" ref="G124:P135" si="33">INDEX(Alloc,($D124),(G$1))*$F124</f>
        <v>20661098.154396817</v>
      </c>
      <c r="H124" s="18">
        <f t="shared" si="33"/>
        <v>4178160.4279365893</v>
      </c>
      <c r="I124" s="18">
        <f t="shared" si="33"/>
        <v>3494990.0439237701</v>
      </c>
      <c r="J124" s="18">
        <f t="shared" si="33"/>
        <v>1983976.0156130765</v>
      </c>
      <c r="K124" s="18">
        <f t="shared" si="33"/>
        <v>1553458.2342646148</v>
      </c>
      <c r="L124" s="18">
        <f t="shared" si="33"/>
        <v>685402.1911698943</v>
      </c>
      <c r="M124" s="18">
        <f t="shared" si="33"/>
        <v>519680.34927854157</v>
      </c>
      <c r="N124" s="18">
        <f t="shared" si="33"/>
        <v>369021.27876667061</v>
      </c>
      <c r="O124" s="18">
        <f t="shared" si="33"/>
        <v>404356.91353086504</v>
      </c>
      <c r="P124" s="18">
        <f t="shared" si="33"/>
        <v>10228.830937162378</v>
      </c>
      <c r="R124" s="21">
        <f t="shared" si="21"/>
        <v>0</v>
      </c>
    </row>
    <row r="125" spans="1:18">
      <c r="A125">
        <v>405</v>
      </c>
      <c r="B125" t="s">
        <v>224</v>
      </c>
      <c r="D125">
        <v>75</v>
      </c>
      <c r="F125" s="2">
        <v>2458878.21</v>
      </c>
      <c r="G125" s="18">
        <f t="shared" si="33"/>
        <v>1414685.3202240814</v>
      </c>
      <c r="H125" s="18">
        <f t="shared" si="33"/>
        <v>309065.02006735245</v>
      </c>
      <c r="I125" s="18">
        <f t="shared" si="33"/>
        <v>286534.34323743364</v>
      </c>
      <c r="J125" s="18">
        <f t="shared" si="33"/>
        <v>163935.03709055969</v>
      </c>
      <c r="K125" s="18">
        <f t="shared" si="33"/>
        <v>128184.55964668114</v>
      </c>
      <c r="L125" s="18">
        <f t="shared" si="33"/>
        <v>56501.88727733383</v>
      </c>
      <c r="M125" s="18">
        <f t="shared" si="33"/>
        <v>43113.939798219464</v>
      </c>
      <c r="N125" s="18">
        <f t="shared" si="33"/>
        <v>29357.582953148063</v>
      </c>
      <c r="O125" s="18">
        <f t="shared" si="33"/>
        <v>26659.420112941712</v>
      </c>
      <c r="P125" s="18">
        <f t="shared" si="33"/>
        <v>841.09959224884335</v>
      </c>
      <c r="R125" s="21">
        <f t="shared" si="21"/>
        <v>0</v>
      </c>
    </row>
    <row r="126" spans="1:18">
      <c r="A126">
        <v>406</v>
      </c>
      <c r="B126" t="s">
        <v>225</v>
      </c>
      <c r="D126">
        <v>73</v>
      </c>
      <c r="F126" s="2">
        <v>25800</v>
      </c>
      <c r="G126" s="18">
        <f t="shared" si="33"/>
        <v>13784.492993060107</v>
      </c>
      <c r="H126" s="18">
        <f t="shared" si="33"/>
        <v>3379.3003345010657</v>
      </c>
      <c r="I126" s="18">
        <f t="shared" si="33"/>
        <v>3402.3555005717408</v>
      </c>
      <c r="J126" s="18">
        <f t="shared" si="33"/>
        <v>2176.8226944835337</v>
      </c>
      <c r="K126" s="18">
        <f t="shared" si="33"/>
        <v>1547.0411919112478</v>
      </c>
      <c r="L126" s="18">
        <f t="shared" si="33"/>
        <v>749.16251746732269</v>
      </c>
      <c r="M126" s="18">
        <f t="shared" si="33"/>
        <v>658.8045085907155</v>
      </c>
      <c r="N126" s="18">
        <f t="shared" si="33"/>
        <v>0</v>
      </c>
      <c r="O126" s="18">
        <f t="shared" si="33"/>
        <v>93.247615539900295</v>
      </c>
      <c r="P126" s="18">
        <f t="shared" si="33"/>
        <v>8.7726438743645989</v>
      </c>
      <c r="R126" s="21">
        <f t="shared" si="21"/>
        <v>0</v>
      </c>
    </row>
    <row r="127" spans="1:18">
      <c r="A127">
        <v>406.01</v>
      </c>
      <c r="B127" t="s">
        <v>226</v>
      </c>
      <c r="F127" s="2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R127" s="21">
        <f t="shared" si="21"/>
        <v>0</v>
      </c>
    </row>
    <row r="128" spans="1:18">
      <c r="A128">
        <v>406.02</v>
      </c>
      <c r="B128" t="s">
        <v>227</v>
      </c>
      <c r="D128">
        <v>73</v>
      </c>
      <c r="F128" s="2">
        <v>715282.68</v>
      </c>
      <c r="G128" s="18">
        <f t="shared" si="33"/>
        <v>382163.14304330444</v>
      </c>
      <c r="H128" s="18">
        <f t="shared" si="33"/>
        <v>93688.178286310809</v>
      </c>
      <c r="I128" s="18">
        <f t="shared" si="33"/>
        <v>94327.362820220791</v>
      </c>
      <c r="J128" s="18">
        <f t="shared" si="33"/>
        <v>60350.525999806327</v>
      </c>
      <c r="K128" s="18">
        <f t="shared" si="33"/>
        <v>42890.378675219836</v>
      </c>
      <c r="L128" s="18">
        <f t="shared" si="33"/>
        <v>20769.882684091994</v>
      </c>
      <c r="M128" s="18">
        <f t="shared" si="33"/>
        <v>18264.785058172482</v>
      </c>
      <c r="N128" s="18">
        <f t="shared" si="33"/>
        <v>0</v>
      </c>
      <c r="O128" s="18">
        <f t="shared" si="33"/>
        <v>2585.2094708135478</v>
      </c>
      <c r="P128" s="18">
        <f t="shared" si="33"/>
        <v>243.21396205973232</v>
      </c>
      <c r="R128" s="21">
        <f t="shared" si="21"/>
        <v>0</v>
      </c>
    </row>
    <row r="129" spans="1:18">
      <c r="A129">
        <v>406.03</v>
      </c>
      <c r="B129" t="s">
        <v>228</v>
      </c>
      <c r="D129">
        <v>73</v>
      </c>
      <c r="F129" s="2">
        <v>10141653.090000002</v>
      </c>
      <c r="G129" s="18">
        <f t="shared" si="33"/>
        <v>5418509.5332229221</v>
      </c>
      <c r="H129" s="18">
        <f t="shared" si="33"/>
        <v>1328360.1426135958</v>
      </c>
      <c r="I129" s="18">
        <f t="shared" si="33"/>
        <v>1337422.8362655775</v>
      </c>
      <c r="J129" s="18">
        <f t="shared" si="33"/>
        <v>855681.41883298673</v>
      </c>
      <c r="K129" s="18">
        <f t="shared" si="33"/>
        <v>608122.290089302</v>
      </c>
      <c r="L129" s="18">
        <f t="shared" si="33"/>
        <v>294486.29303041293</v>
      </c>
      <c r="M129" s="18">
        <f t="shared" si="33"/>
        <v>258967.70466104505</v>
      </c>
      <c r="N129" s="18">
        <f t="shared" si="33"/>
        <v>0</v>
      </c>
      <c r="O129" s="18">
        <f t="shared" si="33"/>
        <v>36654.456134703956</v>
      </c>
      <c r="P129" s="18">
        <f t="shared" si="33"/>
        <v>3448.4151494542371</v>
      </c>
      <c r="R129" s="21">
        <f t="shared" si="21"/>
        <v>0</v>
      </c>
    </row>
    <row r="130" spans="1:18">
      <c r="A130">
        <v>407</v>
      </c>
      <c r="B130" t="s">
        <v>229</v>
      </c>
      <c r="D130">
        <v>73</v>
      </c>
      <c r="F130" s="2">
        <v>9683054.2138744853</v>
      </c>
      <c r="G130" s="18">
        <f t="shared" si="33"/>
        <v>5173488.0993245728</v>
      </c>
      <c r="H130" s="18">
        <f t="shared" si="33"/>
        <v>1268292.571470465</v>
      </c>
      <c r="I130" s="18">
        <f t="shared" si="33"/>
        <v>1276945.4560817918</v>
      </c>
      <c r="J130" s="18">
        <f t="shared" si="33"/>
        <v>816988.06839830976</v>
      </c>
      <c r="K130" s="18">
        <f t="shared" si="33"/>
        <v>580623.40047959751</v>
      </c>
      <c r="L130" s="18">
        <f t="shared" si="33"/>
        <v>281169.81673018518</v>
      </c>
      <c r="M130" s="18">
        <f t="shared" si="33"/>
        <v>247257.35554375337</v>
      </c>
      <c r="N130" s="18">
        <f t="shared" si="33"/>
        <v>0</v>
      </c>
      <c r="O130" s="18">
        <f t="shared" si="33"/>
        <v>34996.965759200757</v>
      </c>
      <c r="P130" s="18">
        <f t="shared" si="33"/>
        <v>3292.4800866079968</v>
      </c>
      <c r="R130" s="21">
        <f t="shared" si="21"/>
        <v>0</v>
      </c>
    </row>
    <row r="131" spans="1:18">
      <c r="A131">
        <v>407.01</v>
      </c>
      <c r="B131" t="s">
        <v>230</v>
      </c>
      <c r="D131">
        <v>80</v>
      </c>
      <c r="F131" s="2">
        <v>28786888.535833333</v>
      </c>
      <c r="G131" s="18">
        <f t="shared" si="33"/>
        <v>17496811.417236008</v>
      </c>
      <c r="H131" s="18">
        <f t="shared" si="33"/>
        <v>3497961.9159507817</v>
      </c>
      <c r="I131" s="18">
        <f t="shared" si="33"/>
        <v>3005246.5218221755</v>
      </c>
      <c r="J131" s="18">
        <f t="shared" si="33"/>
        <v>1516242.7054645615</v>
      </c>
      <c r="K131" s="18">
        <f t="shared" si="33"/>
        <v>1322411.6147859248</v>
      </c>
      <c r="L131" s="18">
        <f t="shared" si="33"/>
        <v>523560.6600380647</v>
      </c>
      <c r="M131" s="18">
        <f t="shared" si="33"/>
        <v>322602.26329202973</v>
      </c>
      <c r="N131" s="18">
        <f t="shared" si="33"/>
        <v>615503.14946994546</v>
      </c>
      <c r="O131" s="18">
        <f t="shared" si="33"/>
        <v>476654.78692010185</v>
      </c>
      <c r="P131" s="18">
        <f t="shared" si="33"/>
        <v>9893.5008537417561</v>
      </c>
      <c r="R131" s="21">
        <f t="shared" si="21"/>
        <v>0</v>
      </c>
    </row>
    <row r="132" spans="1:18">
      <c r="A132">
        <v>407.02</v>
      </c>
      <c r="B132" t="s">
        <v>231</v>
      </c>
      <c r="D132">
        <v>73</v>
      </c>
      <c r="F132" s="2">
        <v>10579661.133228529</v>
      </c>
      <c r="G132" s="18">
        <f t="shared" si="33"/>
        <v>5652529.6418581009</v>
      </c>
      <c r="H132" s="18">
        <f t="shared" si="33"/>
        <v>1385730.7134274067</v>
      </c>
      <c r="I132" s="18">
        <f t="shared" si="33"/>
        <v>1395184.8159234552</v>
      </c>
      <c r="J132" s="18">
        <f t="shared" si="33"/>
        <v>892637.4594867148</v>
      </c>
      <c r="K132" s="18">
        <f t="shared" si="33"/>
        <v>634386.49494445603</v>
      </c>
      <c r="L132" s="18">
        <f t="shared" si="33"/>
        <v>307204.86699692532</v>
      </c>
      <c r="M132" s="18">
        <f t="shared" si="33"/>
        <v>270152.26565631444</v>
      </c>
      <c r="N132" s="18">
        <f t="shared" si="33"/>
        <v>0</v>
      </c>
      <c r="O132" s="18">
        <f t="shared" si="33"/>
        <v>38237.526119911621</v>
      </c>
      <c r="P132" s="18">
        <f t="shared" si="33"/>
        <v>3597.3488152430418</v>
      </c>
      <c r="R132" s="21">
        <f t="shared" si="21"/>
        <v>0</v>
      </c>
    </row>
    <row r="133" spans="1:18">
      <c r="A133">
        <v>411</v>
      </c>
      <c r="B133" t="s">
        <v>232</v>
      </c>
      <c r="D133">
        <v>73</v>
      </c>
      <c r="F133" s="2">
        <v>1820785.2132301694</v>
      </c>
      <c r="G133" s="18">
        <f t="shared" si="33"/>
        <v>972813.99277669459</v>
      </c>
      <c r="H133" s="18">
        <f t="shared" si="33"/>
        <v>238487.60000477926</v>
      </c>
      <c r="I133" s="18">
        <f t="shared" si="33"/>
        <v>240114.67386020764</v>
      </c>
      <c r="J133" s="18">
        <f t="shared" si="33"/>
        <v>153625.06100540591</v>
      </c>
      <c r="K133" s="18">
        <f t="shared" si="33"/>
        <v>109179.44676317739</v>
      </c>
      <c r="L133" s="18">
        <f t="shared" si="33"/>
        <v>52870.698996542233</v>
      </c>
      <c r="M133" s="18">
        <f t="shared" si="33"/>
        <v>46493.856885710964</v>
      </c>
      <c r="N133" s="18">
        <f t="shared" si="33"/>
        <v>0</v>
      </c>
      <c r="O133" s="18">
        <f t="shared" si="33"/>
        <v>6580.7705249621013</v>
      </c>
      <c r="P133" s="18">
        <f t="shared" si="33"/>
        <v>619.112412689042</v>
      </c>
      <c r="R133" s="21">
        <f t="shared" si="21"/>
        <v>0</v>
      </c>
    </row>
    <row r="134" spans="1:18">
      <c r="A134">
        <v>411.01</v>
      </c>
      <c r="B134" t="s">
        <v>233</v>
      </c>
      <c r="D134">
        <v>75</v>
      </c>
      <c r="F134" s="2">
        <v>-1063695.3252306676</v>
      </c>
      <c r="G134" s="18">
        <f t="shared" si="33"/>
        <v>-611984.01599353936</v>
      </c>
      <c r="H134" s="18">
        <f t="shared" si="33"/>
        <v>-133699.5934572804</v>
      </c>
      <c r="I134" s="18">
        <f t="shared" si="33"/>
        <v>-123952.96366455569</v>
      </c>
      <c r="J134" s="18">
        <f t="shared" si="33"/>
        <v>-70917.271089544709</v>
      </c>
      <c r="K134" s="18">
        <f t="shared" si="33"/>
        <v>-55451.838284795085</v>
      </c>
      <c r="L134" s="18">
        <f t="shared" si="33"/>
        <v>-24442.362830003738</v>
      </c>
      <c r="M134" s="18">
        <f t="shared" si="33"/>
        <v>-18650.820536427658</v>
      </c>
      <c r="N134" s="18">
        <f t="shared" si="33"/>
        <v>-12699.906656757568</v>
      </c>
      <c r="O134" s="18">
        <f t="shared" si="33"/>
        <v>-11532.698298016368</v>
      </c>
      <c r="P134" s="18">
        <f t="shared" si="33"/>
        <v>-363.85441974717219</v>
      </c>
      <c r="R134" s="21">
        <f t="shared" si="21"/>
        <v>0</v>
      </c>
    </row>
    <row r="135" spans="1:18">
      <c r="A135">
        <v>411.02</v>
      </c>
      <c r="B135" t="s">
        <v>234</v>
      </c>
      <c r="D135">
        <v>75</v>
      </c>
      <c r="F135" s="2">
        <v>-26423.68</v>
      </c>
      <c r="G135" s="18">
        <f t="shared" si="33"/>
        <v>-15202.539129540157</v>
      </c>
      <c r="H135" s="18">
        <f t="shared" si="33"/>
        <v>-3321.2849486568512</v>
      </c>
      <c r="I135" s="18">
        <f t="shared" si="33"/>
        <v>-3079.1650289650215</v>
      </c>
      <c r="J135" s="18">
        <f t="shared" si="33"/>
        <v>-1761.6842278939387</v>
      </c>
      <c r="K135" s="18">
        <f t="shared" si="33"/>
        <v>-1377.5012407161132</v>
      </c>
      <c r="L135" s="18">
        <f t="shared" si="33"/>
        <v>-607.18248782738215</v>
      </c>
      <c r="M135" s="18">
        <f t="shared" si="33"/>
        <v>-463.3124748246135</v>
      </c>
      <c r="N135" s="18">
        <f t="shared" si="33"/>
        <v>-315.48344866069613</v>
      </c>
      <c r="O135" s="18">
        <f t="shared" si="33"/>
        <v>-286.48836009244059</v>
      </c>
      <c r="P135" s="18">
        <f t="shared" si="33"/>
        <v>-9.0386528227902421</v>
      </c>
      <c r="R135" s="21">
        <f t="shared" si="21"/>
        <v>0</v>
      </c>
    </row>
    <row r="136" spans="1:18">
      <c r="A136">
        <v>421</v>
      </c>
      <c r="B136" t="s">
        <v>235</v>
      </c>
      <c r="F136" s="2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R136" s="21">
        <f t="shared" si="21"/>
        <v>0</v>
      </c>
    </row>
    <row r="137" spans="1:18">
      <c r="B137" s="1" t="s">
        <v>236</v>
      </c>
      <c r="F137" s="3">
        <f>SUM(F114:F136)</f>
        <v>416230649.70058089</v>
      </c>
      <c r="G137" s="3">
        <f t="shared" ref="G137:P137" si="34">SUM(G114:G136)</f>
        <v>241716376.08465266</v>
      </c>
      <c r="H137" s="3">
        <f t="shared" si="34"/>
        <v>52385479.236173227</v>
      </c>
      <c r="I137" s="3">
        <f t="shared" si="34"/>
        <v>48017740.793288156</v>
      </c>
      <c r="J137" s="3">
        <f t="shared" si="34"/>
        <v>27557588.491102021</v>
      </c>
      <c r="K137" s="3">
        <f t="shared" si="34"/>
        <v>21476146.79477587</v>
      </c>
      <c r="L137" s="3">
        <f t="shared" si="34"/>
        <v>9500285.6981159337</v>
      </c>
      <c r="M137" s="3">
        <f t="shared" si="34"/>
        <v>7286166.9371899469</v>
      </c>
      <c r="N137" s="3">
        <f t="shared" si="34"/>
        <v>3649556.0439799163</v>
      </c>
      <c r="O137" s="3">
        <f t="shared" si="34"/>
        <v>4501014.7410871834</v>
      </c>
      <c r="P137" s="3">
        <f t="shared" si="34"/>
        <v>140294.88021592426</v>
      </c>
      <c r="R137" s="21">
        <f t="shared" si="21"/>
        <v>0</v>
      </c>
    </row>
    <row r="138" spans="1:18">
      <c r="R138" s="21">
        <f t="shared" si="21"/>
        <v>0</v>
      </c>
    </row>
    <row r="139" spans="1:18">
      <c r="A139" s="1" t="s">
        <v>237</v>
      </c>
      <c r="R139" s="21">
        <f t="shared" si="21"/>
        <v>0</v>
      </c>
    </row>
    <row r="140" spans="1:18">
      <c r="A140">
        <v>236</v>
      </c>
      <c r="B140" t="s">
        <v>238</v>
      </c>
      <c r="F140" s="2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R140" s="21">
        <f t="shared" si="21"/>
        <v>0</v>
      </c>
    </row>
    <row r="141" spans="1:18">
      <c r="A141">
        <v>236.01</v>
      </c>
      <c r="B141" t="s">
        <v>239</v>
      </c>
      <c r="D141">
        <v>78</v>
      </c>
      <c r="F141" s="2">
        <v>8164401.2455378426</v>
      </c>
      <c r="G141" s="18">
        <f t="shared" ref="G141:P142" si="35">INDEX(Alloc,($D141),(G$1))*$F141</f>
        <v>5002614.6014485704</v>
      </c>
      <c r="H141" s="18">
        <f t="shared" si="35"/>
        <v>1006065.5919778511</v>
      </c>
      <c r="I141" s="18">
        <f t="shared" si="35"/>
        <v>834643.22225568874</v>
      </c>
      <c r="J141" s="18">
        <f t="shared" si="35"/>
        <v>473661.41909074172</v>
      </c>
      <c r="K141" s="18">
        <f t="shared" si="35"/>
        <v>370794.02784406842</v>
      </c>
      <c r="L141" s="18">
        <f t="shared" si="35"/>
        <v>163668.00262281965</v>
      </c>
      <c r="M141" s="18">
        <f t="shared" si="35"/>
        <v>124098.1483017904</v>
      </c>
      <c r="N141" s="18">
        <f t="shared" si="35"/>
        <v>88384.623529403791</v>
      </c>
      <c r="O141" s="18">
        <f t="shared" si="35"/>
        <v>98030.489068470342</v>
      </c>
      <c r="P141" s="18">
        <f t="shared" si="35"/>
        <v>2441.1193984380366</v>
      </c>
      <c r="R141" s="21">
        <f t="shared" si="21"/>
        <v>0</v>
      </c>
    </row>
    <row r="142" spans="1:18">
      <c r="A142">
        <v>236.02</v>
      </c>
      <c r="B142" t="s">
        <v>240</v>
      </c>
      <c r="D142">
        <v>77</v>
      </c>
      <c r="F142" s="2">
        <v>76958872.988314226</v>
      </c>
      <c r="G142" s="18">
        <f t="shared" si="35"/>
        <v>43782730.678080775</v>
      </c>
      <c r="H142" s="18">
        <f t="shared" si="35"/>
        <v>9766085.2790993024</v>
      </c>
      <c r="I142" s="18">
        <f t="shared" si="35"/>
        <v>9169367.0554476008</v>
      </c>
      <c r="J142" s="18">
        <f t="shared" si="35"/>
        <v>5523227.058650244</v>
      </c>
      <c r="K142" s="18">
        <f t="shared" si="35"/>
        <v>4162348.9115162916</v>
      </c>
      <c r="L142" s="18">
        <f t="shared" si="35"/>
        <v>1867364.1662745306</v>
      </c>
      <c r="M142" s="18">
        <f t="shared" si="35"/>
        <v>1556606.7228941098</v>
      </c>
      <c r="N142" s="18">
        <f t="shared" si="35"/>
        <v>435016.50456152827</v>
      </c>
      <c r="O142" s="18">
        <f t="shared" si="35"/>
        <v>669751.56003011425</v>
      </c>
      <c r="P142" s="18">
        <f t="shared" si="35"/>
        <v>26375.051759721628</v>
      </c>
      <c r="R142" s="21">
        <f t="shared" ref="R142:R158" si="36">SUM(G142:P142)-F142</f>
        <v>0</v>
      </c>
    </row>
    <row r="143" spans="1:18">
      <c r="A143">
        <v>236.03</v>
      </c>
      <c r="B143" t="s">
        <v>241</v>
      </c>
      <c r="F143" s="2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R143" s="21">
        <f t="shared" si="36"/>
        <v>0</v>
      </c>
    </row>
    <row r="144" spans="1:18">
      <c r="A144">
        <v>236.04</v>
      </c>
      <c r="B144" t="s">
        <v>242</v>
      </c>
      <c r="D144">
        <v>52</v>
      </c>
      <c r="F144" s="2">
        <v>800</v>
      </c>
      <c r="G144" s="18">
        <f t="shared" ref="G144:P145" si="37">INDEX(Alloc,($D144),(G$1))*$F144</f>
        <v>407.41416633208132</v>
      </c>
      <c r="H144" s="18">
        <f t="shared" si="37"/>
        <v>106.98212543472911</v>
      </c>
      <c r="I144" s="18">
        <f t="shared" si="37"/>
        <v>110.14873590070032</v>
      </c>
      <c r="J144" s="18">
        <f t="shared" si="37"/>
        <v>72.666370682915826</v>
      </c>
      <c r="K144" s="18">
        <f t="shared" si="37"/>
        <v>52.082775239656712</v>
      </c>
      <c r="L144" s="18">
        <f t="shared" si="37"/>
        <v>24.830766314441881</v>
      </c>
      <c r="M144" s="18">
        <f t="shared" si="37"/>
        <v>22.692458339922158</v>
      </c>
      <c r="N144" s="18">
        <f t="shared" si="37"/>
        <v>0</v>
      </c>
      <c r="O144" s="18">
        <f t="shared" si="37"/>
        <v>2.9234497582805536</v>
      </c>
      <c r="P144" s="18">
        <f t="shared" si="37"/>
        <v>0.25915199727226113</v>
      </c>
      <c r="R144" s="21">
        <f t="shared" si="36"/>
        <v>0</v>
      </c>
    </row>
    <row r="145" spans="1:18">
      <c r="A145">
        <v>236.05</v>
      </c>
      <c r="B145" t="s">
        <v>243</v>
      </c>
      <c r="D145">
        <v>52</v>
      </c>
      <c r="F145" s="2">
        <v>1446741.7986646658</v>
      </c>
      <c r="G145" s="18">
        <f t="shared" si="37"/>
        <v>736778.87975092581</v>
      </c>
      <c r="H145" s="18">
        <f t="shared" si="37"/>
        <v>193469.39072051112</v>
      </c>
      <c r="I145" s="18">
        <f t="shared" si="37"/>
        <v>199195.97537202301</v>
      </c>
      <c r="J145" s="18">
        <f t="shared" si="37"/>
        <v>131411.84478029373</v>
      </c>
      <c r="K145" s="18">
        <f t="shared" si="37"/>
        <v>94187.909912085583</v>
      </c>
      <c r="L145" s="18">
        <f t="shared" si="37"/>
        <v>44904.634399972056</v>
      </c>
      <c r="M145" s="18">
        <f t="shared" si="37"/>
        <v>41037.659993527472</v>
      </c>
      <c r="N145" s="18">
        <f t="shared" si="37"/>
        <v>0</v>
      </c>
      <c r="O145" s="18">
        <f t="shared" si="37"/>
        <v>5286.8462020007382</v>
      </c>
      <c r="P145" s="18">
        <f t="shared" si="37"/>
        <v>468.65753332651451</v>
      </c>
      <c r="R145" s="21">
        <f t="shared" si="36"/>
        <v>0</v>
      </c>
    </row>
    <row r="146" spans="1:18">
      <c r="B146" s="1" t="s">
        <v>244</v>
      </c>
      <c r="F146" s="3">
        <f>SUM(F140:F145)</f>
        <v>86570816.032516733</v>
      </c>
      <c r="G146" s="3">
        <f t="shared" ref="G146:P146" si="38">SUM(G140:G145)</f>
        <v>49522531.573446602</v>
      </c>
      <c r="H146" s="3">
        <f t="shared" si="38"/>
        <v>10965727.2439231</v>
      </c>
      <c r="I146" s="3">
        <f t="shared" si="38"/>
        <v>10203316.401811214</v>
      </c>
      <c r="J146" s="3">
        <f t="shared" si="38"/>
        <v>6128372.988891962</v>
      </c>
      <c r="K146" s="3">
        <f t="shared" si="38"/>
        <v>4627382.9320476847</v>
      </c>
      <c r="L146" s="3">
        <f t="shared" si="38"/>
        <v>2075961.6340636369</v>
      </c>
      <c r="M146" s="3">
        <f t="shared" si="38"/>
        <v>1721765.2236477677</v>
      </c>
      <c r="N146" s="3">
        <f t="shared" si="38"/>
        <v>523401.12809093203</v>
      </c>
      <c r="O146" s="3">
        <f t="shared" si="38"/>
        <v>773071.81875034363</v>
      </c>
      <c r="P146" s="3">
        <f t="shared" si="38"/>
        <v>29285.087843483452</v>
      </c>
      <c r="R146" s="21">
        <f t="shared" si="36"/>
        <v>0</v>
      </c>
    </row>
    <row r="147" spans="1:18">
      <c r="R147" s="21">
        <f t="shared" si="36"/>
        <v>0</v>
      </c>
    </row>
    <row r="148" spans="1:18">
      <c r="A148" t="s">
        <v>245</v>
      </c>
      <c r="R148" s="21">
        <f t="shared" si="36"/>
        <v>0</v>
      </c>
    </row>
    <row r="149" spans="1:18">
      <c r="A149" t="s">
        <v>246</v>
      </c>
      <c r="B149" t="s">
        <v>247</v>
      </c>
      <c r="D149">
        <v>76</v>
      </c>
      <c r="F149" s="2">
        <v>48493274.447837904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R149" s="21">
        <f t="shared" si="36"/>
        <v>-48493274.447837904</v>
      </c>
    </row>
    <row r="150" spans="1:18">
      <c r="A150" t="s">
        <v>248</v>
      </c>
      <c r="B150" t="s">
        <v>249</v>
      </c>
      <c r="D150">
        <v>76</v>
      </c>
      <c r="F150" s="2">
        <v>41744854.149501175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R150" s="21">
        <f t="shared" si="36"/>
        <v>-41744854.149501175</v>
      </c>
    </row>
    <row r="151" spans="1:18">
      <c r="B151" s="1" t="s">
        <v>250</v>
      </c>
      <c r="F151" s="3">
        <f>SUM(F149:F150)</f>
        <v>90238128.597339079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R151" s="21">
        <f t="shared" si="36"/>
        <v>-90238128.597339079</v>
      </c>
    </row>
    <row r="152" spans="1:18">
      <c r="R152" s="21">
        <f t="shared" si="36"/>
        <v>0</v>
      </c>
    </row>
    <row r="153" spans="1:18">
      <c r="B153" s="1" t="s">
        <v>251</v>
      </c>
      <c r="F153" s="3">
        <f>SUM(F111,F137,F146,F151)</f>
        <v>1761931966.9899802</v>
      </c>
      <c r="G153" s="3">
        <f t="shared" ref="G153:P153" si="39">SUM(G111,G137,G146,G151)</f>
        <v>949788122.58542788</v>
      </c>
      <c r="H153" s="3">
        <f t="shared" si="39"/>
        <v>213991971.39198759</v>
      </c>
      <c r="I153" s="3">
        <f t="shared" si="39"/>
        <v>199272620.02434143</v>
      </c>
      <c r="J153" s="3">
        <f t="shared" si="39"/>
        <v>121226660.82024184</v>
      </c>
      <c r="K153" s="3">
        <f t="shared" si="39"/>
        <v>90583504.49358809</v>
      </c>
      <c r="L153" s="3">
        <f t="shared" si="39"/>
        <v>41174217.373109974</v>
      </c>
      <c r="M153" s="3">
        <f t="shared" si="39"/>
        <v>34474723.308586486</v>
      </c>
      <c r="N153" s="3">
        <f t="shared" si="39"/>
        <v>6830723.7804433322</v>
      </c>
      <c r="O153" s="3">
        <f t="shared" si="39"/>
        <v>13781097.738847053</v>
      </c>
      <c r="P153" s="3">
        <f t="shared" si="39"/>
        <v>570196.53236302838</v>
      </c>
      <c r="R153" s="21">
        <f t="shared" si="36"/>
        <v>-90238128.941043139</v>
      </c>
    </row>
    <row r="154" spans="1:18">
      <c r="R154" s="21">
        <f t="shared" si="36"/>
        <v>0</v>
      </c>
    </row>
    <row r="155" spans="1:18">
      <c r="R155" s="21">
        <f t="shared" si="36"/>
        <v>0</v>
      </c>
    </row>
    <row r="156" spans="1:18">
      <c r="R156" s="21">
        <f t="shared" si="36"/>
        <v>0</v>
      </c>
    </row>
    <row r="157" spans="1:18">
      <c r="R157" s="21">
        <f t="shared" si="36"/>
        <v>0</v>
      </c>
    </row>
    <row r="158" spans="1:18">
      <c r="R158" s="21">
        <f t="shared" si="36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workbookViewId="0">
      <pane xSplit="5" ySplit="8" topLeftCell="Q59" activePane="bottomRight" state="frozen"/>
      <selection pane="topRight" activeCell="F1" sqref="F1"/>
      <selection pane="bottomLeft" activeCell="A9" sqref="A9"/>
      <selection pane="bottomRight" activeCell="G13" sqref="G13"/>
    </sheetView>
  </sheetViews>
  <sheetFormatPr defaultRowHeight="15"/>
  <cols>
    <col min="2" max="2" width="41.7109375" bestFit="1" customWidth="1"/>
    <col min="3" max="3" width="16" bestFit="1" customWidth="1"/>
    <col min="4" max="5" width="16" customWidth="1"/>
    <col min="6" max="6" width="17.5703125" style="2" customWidth="1"/>
    <col min="7" max="8" width="11.5703125" bestFit="1" customWidth="1"/>
    <col min="9" max="9" width="10.28515625" customWidth="1"/>
    <col min="10" max="10" width="10.5703125" bestFit="1" customWidth="1"/>
    <col min="11" max="11" width="11.140625" customWidth="1"/>
    <col min="12" max="12" width="10.140625" customWidth="1"/>
    <col min="13" max="13" width="10.85546875" customWidth="1"/>
    <col min="14" max="14" width="11" customWidth="1"/>
  </cols>
  <sheetData>
    <row r="1" spans="1:28">
      <c r="F1" s="2">
        <v>4</v>
      </c>
      <c r="G1" s="31">
        <f>F1+1</f>
        <v>5</v>
      </c>
      <c r="H1" s="31">
        <f t="shared" ref="H1:AB1" si="0">G1+1</f>
        <v>6</v>
      </c>
      <c r="I1" s="31">
        <f t="shared" si="0"/>
        <v>7</v>
      </c>
      <c r="J1" s="31">
        <f t="shared" si="0"/>
        <v>8</v>
      </c>
      <c r="K1" s="31">
        <f t="shared" si="0"/>
        <v>9</v>
      </c>
      <c r="L1" s="31">
        <f t="shared" si="0"/>
        <v>10</v>
      </c>
      <c r="M1" s="31">
        <f t="shared" si="0"/>
        <v>11</v>
      </c>
      <c r="N1" s="31">
        <f t="shared" si="0"/>
        <v>12</v>
      </c>
      <c r="O1" s="31">
        <f t="shared" si="0"/>
        <v>13</v>
      </c>
      <c r="P1" s="31">
        <f t="shared" si="0"/>
        <v>14</v>
      </c>
      <c r="Q1" s="31">
        <f t="shared" si="0"/>
        <v>15</v>
      </c>
      <c r="R1" s="31">
        <f t="shared" si="0"/>
        <v>16</v>
      </c>
      <c r="S1" s="31">
        <f t="shared" si="0"/>
        <v>17</v>
      </c>
      <c r="T1" s="31">
        <f t="shared" si="0"/>
        <v>18</v>
      </c>
      <c r="U1" s="31">
        <f t="shared" si="0"/>
        <v>19</v>
      </c>
      <c r="V1" s="31">
        <f t="shared" si="0"/>
        <v>20</v>
      </c>
      <c r="W1" s="31">
        <f t="shared" si="0"/>
        <v>21</v>
      </c>
      <c r="X1" s="31">
        <f t="shared" si="0"/>
        <v>22</v>
      </c>
      <c r="Y1" s="31">
        <f t="shared" si="0"/>
        <v>23</v>
      </c>
      <c r="Z1" s="31">
        <f t="shared" si="0"/>
        <v>24</v>
      </c>
      <c r="AA1" s="31">
        <f t="shared" si="0"/>
        <v>25</v>
      </c>
      <c r="AB1" s="31">
        <f t="shared" si="0"/>
        <v>26</v>
      </c>
    </row>
    <row r="7" spans="1:28" ht="64.5">
      <c r="C7" t="s">
        <v>437</v>
      </c>
      <c r="D7" t="s">
        <v>434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297</v>
      </c>
      <c r="L7" s="4" t="s">
        <v>298</v>
      </c>
      <c r="M7" s="4" t="s">
        <v>299</v>
      </c>
      <c r="N7" s="4" t="s">
        <v>302</v>
      </c>
      <c r="O7" s="4" t="s">
        <v>300</v>
      </c>
      <c r="P7" s="4" t="s">
        <v>301</v>
      </c>
      <c r="R7" s="4" t="s">
        <v>490</v>
      </c>
    </row>
    <row r="8" spans="1:28">
      <c r="B8" s="1" t="s">
        <v>0</v>
      </c>
      <c r="C8" s="1" t="s">
        <v>292</v>
      </c>
      <c r="D8" s="1" t="s">
        <v>435</v>
      </c>
      <c r="E8" s="1"/>
      <c r="F8" s="3" t="s">
        <v>1</v>
      </c>
    </row>
    <row r="9" spans="1:28">
      <c r="A9" s="1" t="s">
        <v>188</v>
      </c>
      <c r="B9" s="1"/>
    </row>
    <row r="11" spans="1:28">
      <c r="B11" s="1" t="s">
        <v>189</v>
      </c>
    </row>
    <row r="12" spans="1:28">
      <c r="A12" t="s">
        <v>190</v>
      </c>
      <c r="B12" t="s">
        <v>191</v>
      </c>
      <c r="D12">
        <v>73</v>
      </c>
      <c r="F12" s="2">
        <v>25242452.978371721</v>
      </c>
      <c r="G12" s="18">
        <f>INDEX(Alloc,($D12),(G$1))*$F12</f>
        <v>13486605.279380394</v>
      </c>
      <c r="H12" s="18">
        <f t="shared" ref="H12:P12" si="1">INDEX(Alloc,($D12),(H$1))*$F12</f>
        <v>3306272.4726139139</v>
      </c>
      <c r="I12" s="18">
        <f t="shared" si="1"/>
        <v>3328829.4084839746</v>
      </c>
      <c r="J12" s="18">
        <f t="shared" si="1"/>
        <v>2129780.7948741484</v>
      </c>
      <c r="K12" s="18">
        <f t="shared" si="1"/>
        <v>1513609.0907916208</v>
      </c>
      <c r="L12" s="18">
        <f t="shared" si="1"/>
        <v>732972.85350106494</v>
      </c>
      <c r="M12" s="18">
        <f t="shared" si="1"/>
        <v>644567.51279226446</v>
      </c>
      <c r="N12" s="18">
        <f t="shared" si="1"/>
        <v>0</v>
      </c>
      <c r="O12" s="18">
        <f t="shared" si="1"/>
        <v>91232.501961675094</v>
      </c>
      <c r="P12" s="18">
        <f t="shared" si="1"/>
        <v>8583.0639726608169</v>
      </c>
      <c r="R12" s="21">
        <f>SUM(G12:P12)-F12</f>
        <v>0</v>
      </c>
    </row>
    <row r="13" spans="1:28">
      <c r="B13" s="1" t="s">
        <v>8</v>
      </c>
      <c r="F13" s="3">
        <f>SUM(F12)</f>
        <v>25242452.978371721</v>
      </c>
      <c r="G13" s="3">
        <f t="shared" ref="G13:P13" si="2">SUM(G12)</f>
        <v>13486605.279380394</v>
      </c>
      <c r="H13" s="3">
        <f t="shared" si="2"/>
        <v>3306272.4726139139</v>
      </c>
      <c r="I13" s="3">
        <f t="shared" si="2"/>
        <v>3328829.4084839746</v>
      </c>
      <c r="J13" s="3">
        <f t="shared" si="2"/>
        <v>2129780.7948741484</v>
      </c>
      <c r="K13" s="3">
        <f t="shared" si="2"/>
        <v>1513609.0907916208</v>
      </c>
      <c r="L13" s="3">
        <f t="shared" si="2"/>
        <v>732972.85350106494</v>
      </c>
      <c r="M13" s="3">
        <f t="shared" si="2"/>
        <v>644567.51279226446</v>
      </c>
      <c r="N13" s="3">
        <f t="shared" si="2"/>
        <v>0</v>
      </c>
      <c r="O13" s="3">
        <f t="shared" si="2"/>
        <v>91232.501961675094</v>
      </c>
      <c r="P13" s="3">
        <f t="shared" si="2"/>
        <v>8583.0639726608169</v>
      </c>
      <c r="R13" s="21">
        <f t="shared" ref="R13:R76" si="3">SUM(G13:P13)-F13</f>
        <v>0</v>
      </c>
    </row>
    <row r="14" spans="1:28">
      <c r="R14" s="21">
        <f t="shared" si="3"/>
        <v>0</v>
      </c>
    </row>
    <row r="15" spans="1:28">
      <c r="B15" s="1" t="s">
        <v>192</v>
      </c>
      <c r="R15" s="21">
        <f t="shared" si="3"/>
        <v>0</v>
      </c>
    </row>
    <row r="16" spans="1:28">
      <c r="A16" t="s">
        <v>193</v>
      </c>
      <c r="B16" t="s">
        <v>194</v>
      </c>
      <c r="D16">
        <v>82</v>
      </c>
      <c r="F16" s="2">
        <v>9172906.2088294737</v>
      </c>
      <c r="G16" s="18">
        <f t="shared" ref="G16:P16" si="4">INDEX(Alloc,($D16),(G$1))*$F16</f>
        <v>4560436.3885365818</v>
      </c>
      <c r="H16" s="18">
        <f t="shared" si="4"/>
        <v>1116431.0512862727</v>
      </c>
      <c r="I16" s="18">
        <f t="shared" si="4"/>
        <v>1123509.1497437067</v>
      </c>
      <c r="J16" s="18">
        <f t="shared" si="4"/>
        <v>718334.80649503414</v>
      </c>
      <c r="K16" s="18">
        <f t="shared" si="4"/>
        <v>510414.53268815123</v>
      </c>
      <c r="L16" s="18">
        <f t="shared" si="4"/>
        <v>247257.16785406796</v>
      </c>
      <c r="M16" s="18">
        <f t="shared" si="4"/>
        <v>217245.60561058563</v>
      </c>
      <c r="N16" s="18">
        <f t="shared" si="4"/>
        <v>645562.29650565481</v>
      </c>
      <c r="O16" s="18">
        <f t="shared" si="4"/>
        <v>30812.855496331595</v>
      </c>
      <c r="P16" s="18">
        <f t="shared" si="4"/>
        <v>2902.3546130854552</v>
      </c>
      <c r="R16" s="21">
        <f t="shared" si="3"/>
        <v>0</v>
      </c>
    </row>
    <row r="17" spans="1:18">
      <c r="B17" s="1" t="s">
        <v>8</v>
      </c>
      <c r="F17" s="3">
        <f>SUM(F16)</f>
        <v>9172906.2088294737</v>
      </c>
      <c r="G17" s="3">
        <f t="shared" ref="G17:P17" si="5">SUM(G16)</f>
        <v>4560436.3885365818</v>
      </c>
      <c r="H17" s="3">
        <f t="shared" si="5"/>
        <v>1116431.0512862727</v>
      </c>
      <c r="I17" s="3">
        <f t="shared" si="5"/>
        <v>1123509.1497437067</v>
      </c>
      <c r="J17" s="3">
        <f t="shared" si="5"/>
        <v>718334.80649503414</v>
      </c>
      <c r="K17" s="3">
        <f t="shared" si="5"/>
        <v>510414.53268815123</v>
      </c>
      <c r="L17" s="3">
        <f t="shared" si="5"/>
        <v>247257.16785406796</v>
      </c>
      <c r="M17" s="3">
        <f t="shared" si="5"/>
        <v>217245.60561058563</v>
      </c>
      <c r="N17" s="3">
        <f t="shared" si="5"/>
        <v>645562.29650565481</v>
      </c>
      <c r="O17" s="3">
        <f t="shared" si="5"/>
        <v>30812.855496331595</v>
      </c>
      <c r="P17" s="3">
        <f t="shared" si="5"/>
        <v>2902.3546130854552</v>
      </c>
      <c r="R17" s="21">
        <f t="shared" si="3"/>
        <v>0</v>
      </c>
    </row>
    <row r="18" spans="1:18">
      <c r="R18" s="21">
        <f t="shared" si="3"/>
        <v>0</v>
      </c>
    </row>
    <row r="19" spans="1:18">
      <c r="B19" s="1" t="s">
        <v>195</v>
      </c>
      <c r="R19" s="21">
        <f t="shared" si="3"/>
        <v>0</v>
      </c>
    </row>
    <row r="20" spans="1:18">
      <c r="A20" t="s">
        <v>196</v>
      </c>
      <c r="B20" t="s">
        <v>197</v>
      </c>
      <c r="D20">
        <v>68</v>
      </c>
      <c r="F20" s="2">
        <v>24400551.446550019</v>
      </c>
      <c r="G20" s="18">
        <f t="shared" ref="G20:P20" si="6">INDEX(Alloc,($D20),(G$1))*$F20</f>
        <v>15893960.725863589</v>
      </c>
      <c r="H20" s="18">
        <f t="shared" si="6"/>
        <v>2963071.9276610618</v>
      </c>
      <c r="I20" s="18">
        <f t="shared" si="6"/>
        <v>2373545.2411976918</v>
      </c>
      <c r="J20" s="18">
        <f t="shared" si="6"/>
        <v>1038833.3266165571</v>
      </c>
      <c r="K20" s="18">
        <f t="shared" si="6"/>
        <v>1027646.6773758536</v>
      </c>
      <c r="L20" s="18">
        <f t="shared" si="6"/>
        <v>359532.70753859729</v>
      </c>
      <c r="M20" s="18">
        <f t="shared" si="6"/>
        <v>153552.58245129808</v>
      </c>
      <c r="N20" s="18">
        <f t="shared" si="6"/>
        <v>50901.733373864714</v>
      </c>
      <c r="O20" s="18">
        <f t="shared" si="6"/>
        <v>530858.42278197466</v>
      </c>
      <c r="P20" s="18">
        <f t="shared" si="6"/>
        <v>8648.1016895316498</v>
      </c>
      <c r="R20" s="21">
        <f t="shared" si="3"/>
        <v>0</v>
      </c>
    </row>
    <row r="21" spans="1:18">
      <c r="B21" s="1" t="s">
        <v>8</v>
      </c>
      <c r="F21" s="3">
        <f>SUM(F20)</f>
        <v>24400551.446550019</v>
      </c>
      <c r="G21" s="3">
        <f t="shared" ref="G21:P21" si="7">SUM(G20)</f>
        <v>15893960.725863589</v>
      </c>
      <c r="H21" s="3">
        <f t="shared" si="7"/>
        <v>2963071.9276610618</v>
      </c>
      <c r="I21" s="3">
        <f t="shared" si="7"/>
        <v>2373545.2411976918</v>
      </c>
      <c r="J21" s="3">
        <f t="shared" si="7"/>
        <v>1038833.3266165571</v>
      </c>
      <c r="K21" s="3">
        <f t="shared" si="7"/>
        <v>1027646.6773758536</v>
      </c>
      <c r="L21" s="3">
        <f t="shared" si="7"/>
        <v>359532.70753859729</v>
      </c>
      <c r="M21" s="3">
        <f t="shared" si="7"/>
        <v>153552.58245129808</v>
      </c>
      <c r="N21" s="3">
        <f t="shared" si="7"/>
        <v>50901.733373864714</v>
      </c>
      <c r="O21" s="3">
        <f t="shared" si="7"/>
        <v>530858.42278197466</v>
      </c>
      <c r="P21" s="3">
        <f t="shared" si="7"/>
        <v>8648.1016895316498</v>
      </c>
      <c r="R21" s="21">
        <f t="shared" si="3"/>
        <v>0</v>
      </c>
    </row>
    <row r="22" spans="1:18">
      <c r="R22" s="21">
        <f t="shared" si="3"/>
        <v>0</v>
      </c>
    </row>
    <row r="23" spans="1:18">
      <c r="B23" s="1" t="s">
        <v>198</v>
      </c>
      <c r="R23" s="21">
        <f t="shared" si="3"/>
        <v>0</v>
      </c>
    </row>
    <row r="24" spans="1:18">
      <c r="A24" t="s">
        <v>199</v>
      </c>
      <c r="B24" t="s">
        <v>200</v>
      </c>
      <c r="D24">
        <v>63</v>
      </c>
      <c r="F24" s="2">
        <v>11152893.808019754</v>
      </c>
      <c r="G24" s="18">
        <f t="shared" ref="G24:P24" si="8">INDEX(Alloc,($D24),(G$1))*$F24</f>
        <v>9729016.3688967321</v>
      </c>
      <c r="H24" s="18">
        <f t="shared" si="8"/>
        <v>1218336.4697528987</v>
      </c>
      <c r="I24" s="18">
        <f t="shared" si="8"/>
        <v>84448.557640484025</v>
      </c>
      <c r="J24" s="18">
        <f t="shared" si="8"/>
        <v>24106.806552242975</v>
      </c>
      <c r="K24" s="18">
        <f t="shared" si="8"/>
        <v>11653.138744206048</v>
      </c>
      <c r="L24" s="18">
        <f t="shared" si="8"/>
        <v>13434.237478132838</v>
      </c>
      <c r="M24" s="18">
        <f t="shared" si="8"/>
        <v>7690.8789814487782</v>
      </c>
      <c r="N24" s="18">
        <f t="shared" si="8"/>
        <v>47523.024636234564</v>
      </c>
      <c r="O24" s="18">
        <f t="shared" si="8"/>
        <v>16623.475841986932</v>
      </c>
      <c r="P24" s="18">
        <f t="shared" si="8"/>
        <v>60.849495384109368</v>
      </c>
      <c r="R24" s="21">
        <f t="shared" si="3"/>
        <v>0</v>
      </c>
    </row>
    <row r="25" spans="1:18">
      <c r="B25" s="1" t="s">
        <v>8</v>
      </c>
      <c r="F25" s="3">
        <f>SUM(F24)</f>
        <v>11152893.808019754</v>
      </c>
      <c r="G25" s="3">
        <f t="shared" ref="G25:P25" si="9">SUM(G24)</f>
        <v>9729016.3688967321</v>
      </c>
      <c r="H25" s="3">
        <f t="shared" si="9"/>
        <v>1218336.4697528987</v>
      </c>
      <c r="I25" s="3">
        <f t="shared" si="9"/>
        <v>84448.557640484025</v>
      </c>
      <c r="J25" s="3">
        <f t="shared" si="9"/>
        <v>24106.806552242975</v>
      </c>
      <c r="K25" s="3">
        <f t="shared" si="9"/>
        <v>11653.138744206048</v>
      </c>
      <c r="L25" s="3">
        <f t="shared" si="9"/>
        <v>13434.237478132838</v>
      </c>
      <c r="M25" s="3">
        <f t="shared" si="9"/>
        <v>7690.8789814487782</v>
      </c>
      <c r="N25" s="3">
        <f t="shared" si="9"/>
        <v>47523.024636234564</v>
      </c>
      <c r="O25" s="3">
        <f t="shared" si="9"/>
        <v>16623.475841986932</v>
      </c>
      <c r="P25" s="3">
        <f t="shared" si="9"/>
        <v>60.849495384109368</v>
      </c>
      <c r="R25" s="21">
        <f t="shared" si="3"/>
        <v>0</v>
      </c>
    </row>
    <row r="26" spans="1:18">
      <c r="R26" s="21">
        <f t="shared" si="3"/>
        <v>0</v>
      </c>
    </row>
    <row r="27" spans="1:18">
      <c r="B27" s="1" t="s">
        <v>201</v>
      </c>
      <c r="R27" s="21">
        <f t="shared" si="3"/>
        <v>0</v>
      </c>
    </row>
    <row r="28" spans="1:18">
      <c r="A28" t="s">
        <v>202</v>
      </c>
      <c r="B28" t="s">
        <v>203</v>
      </c>
      <c r="D28">
        <v>1</v>
      </c>
      <c r="F28" s="2">
        <v>1422849.8356199341</v>
      </c>
      <c r="G28" s="18">
        <f t="shared" ref="G28:P28" si="10">INDEX(Alloc,($D28),(G$1))*$F28</f>
        <v>1251373.8698154727</v>
      </c>
      <c r="H28" s="18">
        <f t="shared" si="10"/>
        <v>150469.58576968664</v>
      </c>
      <c r="I28" s="18">
        <f t="shared" si="10"/>
        <v>9718.4175886797057</v>
      </c>
      <c r="J28" s="18">
        <f t="shared" si="10"/>
        <v>992.76902363350985</v>
      </c>
      <c r="K28" s="18">
        <f t="shared" si="10"/>
        <v>809.01743057023805</v>
      </c>
      <c r="L28" s="18">
        <f t="shared" si="10"/>
        <v>201.6163312777565</v>
      </c>
      <c r="M28" s="18">
        <f t="shared" si="10"/>
        <v>31.901318240151344</v>
      </c>
      <c r="N28" s="18">
        <f t="shared" si="10"/>
        <v>20.41684367369686</v>
      </c>
      <c r="O28" s="18">
        <f t="shared" si="10"/>
        <v>9222.0330768629501</v>
      </c>
      <c r="P28" s="18">
        <f t="shared" si="10"/>
        <v>10.20842183684843</v>
      </c>
      <c r="R28" s="21">
        <f t="shared" si="3"/>
        <v>0</v>
      </c>
    </row>
    <row r="29" spans="1:18">
      <c r="B29" s="1" t="s">
        <v>8</v>
      </c>
      <c r="F29" s="3">
        <f>SUM(F28)</f>
        <v>1422849.8356199341</v>
      </c>
      <c r="G29" s="3">
        <f t="shared" ref="G29:P29" si="11">SUM(G28)</f>
        <v>1251373.8698154727</v>
      </c>
      <c r="H29" s="3">
        <f t="shared" si="11"/>
        <v>150469.58576968664</v>
      </c>
      <c r="I29" s="3">
        <f t="shared" si="11"/>
        <v>9718.4175886797057</v>
      </c>
      <c r="J29" s="3">
        <f t="shared" si="11"/>
        <v>992.76902363350985</v>
      </c>
      <c r="K29" s="3">
        <f t="shared" si="11"/>
        <v>809.01743057023805</v>
      </c>
      <c r="L29" s="3">
        <f t="shared" si="11"/>
        <v>201.6163312777565</v>
      </c>
      <c r="M29" s="3">
        <f t="shared" si="11"/>
        <v>31.901318240151344</v>
      </c>
      <c r="N29" s="3">
        <f t="shared" si="11"/>
        <v>20.41684367369686</v>
      </c>
      <c r="O29" s="3">
        <f t="shared" si="11"/>
        <v>9222.0330768629501</v>
      </c>
      <c r="P29" s="3">
        <f t="shared" si="11"/>
        <v>10.20842183684843</v>
      </c>
      <c r="R29" s="21">
        <f t="shared" si="3"/>
        <v>0</v>
      </c>
    </row>
    <row r="30" spans="1:18">
      <c r="R30" s="21">
        <f t="shared" si="3"/>
        <v>0</v>
      </c>
    </row>
    <row r="31" spans="1:18">
      <c r="B31" s="1" t="s">
        <v>204</v>
      </c>
      <c r="F31" s="3">
        <f>SUM(F13,F17,F21,F25,F29)</f>
        <v>71391654.277390912</v>
      </c>
      <c r="G31" s="3">
        <f t="shared" ref="G31:P31" si="12">SUM(G13,G17,G21,G25,G29)</f>
        <v>44921392.632492773</v>
      </c>
      <c r="H31" s="3">
        <f t="shared" si="12"/>
        <v>8754581.5070838332</v>
      </c>
      <c r="I31" s="3">
        <f t="shared" si="12"/>
        <v>6920050.7746545365</v>
      </c>
      <c r="J31" s="3">
        <f t="shared" si="12"/>
        <v>3912048.5035616164</v>
      </c>
      <c r="K31" s="3">
        <f t="shared" si="12"/>
        <v>3064132.457030402</v>
      </c>
      <c r="L31" s="3">
        <f t="shared" si="12"/>
        <v>1353398.5827031408</v>
      </c>
      <c r="M31" s="3">
        <f t="shared" si="12"/>
        <v>1023088.4811538372</v>
      </c>
      <c r="N31" s="3">
        <f t="shared" si="12"/>
        <v>744007.47135942779</v>
      </c>
      <c r="O31" s="3">
        <f t="shared" si="12"/>
        <v>678749.28915883123</v>
      </c>
      <c r="P31" s="3">
        <f t="shared" si="12"/>
        <v>20204.578192498881</v>
      </c>
      <c r="R31" s="21">
        <f t="shared" si="3"/>
        <v>0</v>
      </c>
    </row>
    <row r="32" spans="1:18">
      <c r="R32" s="21">
        <f t="shared" si="3"/>
        <v>0</v>
      </c>
    </row>
    <row r="33" spans="1:18">
      <c r="R33" s="21">
        <f t="shared" si="3"/>
        <v>0</v>
      </c>
    </row>
    <row r="34" spans="1:18">
      <c r="B34" s="1" t="s">
        <v>205</v>
      </c>
      <c r="R34" s="21">
        <f t="shared" si="3"/>
        <v>0</v>
      </c>
    </row>
    <row r="35" spans="1:18">
      <c r="A35" t="s">
        <v>206</v>
      </c>
      <c r="B35" t="s">
        <v>207</v>
      </c>
      <c r="D35">
        <v>75</v>
      </c>
      <c r="F35" s="2">
        <v>27978916.317603432</v>
      </c>
      <c r="G35" s="18">
        <f t="shared" ref="G35:P35" si="13">INDEX(Alloc,($D35),(G$1))*$F35</f>
        <v>16097325.206802979</v>
      </c>
      <c r="H35" s="18">
        <f t="shared" si="13"/>
        <v>3516768.0521935569</v>
      </c>
      <c r="I35" s="18">
        <f t="shared" si="13"/>
        <v>3260397.5174352434</v>
      </c>
      <c r="J35" s="18">
        <f t="shared" si="13"/>
        <v>1865372.8621556999</v>
      </c>
      <c r="K35" s="18">
        <f t="shared" si="13"/>
        <v>1458577.7583361224</v>
      </c>
      <c r="L35" s="18">
        <f t="shared" si="13"/>
        <v>642919.83616349392</v>
      </c>
      <c r="M35" s="18">
        <f t="shared" si="13"/>
        <v>490581.96897705423</v>
      </c>
      <c r="N35" s="18">
        <f t="shared" si="13"/>
        <v>334052.07032731839</v>
      </c>
      <c r="O35" s="18">
        <f t="shared" si="13"/>
        <v>303350.3983167308</v>
      </c>
      <c r="P35" s="18">
        <f t="shared" si="13"/>
        <v>9570.6468952363266</v>
      </c>
      <c r="R35" s="21">
        <f t="shared" si="3"/>
        <v>0</v>
      </c>
    </row>
    <row r="36" spans="1:18">
      <c r="A36" t="s">
        <v>208</v>
      </c>
      <c r="B36" t="s">
        <v>209</v>
      </c>
      <c r="D36" t="s">
        <v>487</v>
      </c>
      <c r="F36" s="2">
        <v>213614.34113897898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213614</v>
      </c>
      <c r="P36" s="18">
        <v>0</v>
      </c>
      <c r="R36" s="21">
        <f t="shared" si="3"/>
        <v>-0.34113897898350842</v>
      </c>
    </row>
    <row r="37" spans="1:18">
      <c r="B37" s="1" t="s">
        <v>8</v>
      </c>
      <c r="F37" s="3">
        <f>SUM(F35:F36)</f>
        <v>28192530.658742409</v>
      </c>
      <c r="G37" s="3">
        <f t="shared" ref="G37:P37" si="14">SUM(G35:G36)</f>
        <v>16097325.206802979</v>
      </c>
      <c r="H37" s="3">
        <f t="shared" si="14"/>
        <v>3516768.0521935569</v>
      </c>
      <c r="I37" s="3">
        <f t="shared" si="14"/>
        <v>3260397.5174352434</v>
      </c>
      <c r="J37" s="3">
        <f t="shared" si="14"/>
        <v>1865372.8621556999</v>
      </c>
      <c r="K37" s="3">
        <f t="shared" si="14"/>
        <v>1458577.7583361224</v>
      </c>
      <c r="L37" s="3">
        <f t="shared" si="14"/>
        <v>642919.83616349392</v>
      </c>
      <c r="M37" s="3">
        <f t="shared" si="14"/>
        <v>490581.96897705423</v>
      </c>
      <c r="N37" s="3">
        <f t="shared" si="14"/>
        <v>334052.07032731839</v>
      </c>
      <c r="O37" s="3">
        <f t="shared" si="14"/>
        <v>516964.3983167308</v>
      </c>
      <c r="P37" s="3">
        <f t="shared" si="14"/>
        <v>9570.6468952363266</v>
      </c>
      <c r="R37" s="21">
        <f t="shared" si="3"/>
        <v>-0.34113897755742073</v>
      </c>
    </row>
    <row r="38" spans="1:18">
      <c r="G38" s="2"/>
      <c r="H38" s="2"/>
      <c r="I38" s="2"/>
      <c r="J38" s="2"/>
      <c r="K38" s="2"/>
      <c r="L38" s="2"/>
      <c r="M38" s="2"/>
      <c r="N38" s="2"/>
      <c r="O38" s="2"/>
      <c r="P38" s="2"/>
      <c r="R38" s="21">
        <f t="shared" si="3"/>
        <v>0</v>
      </c>
    </row>
    <row r="39" spans="1:18">
      <c r="B39" s="1" t="s">
        <v>210</v>
      </c>
      <c r="F39" s="3">
        <f>SUM(F37)</f>
        <v>28192530.658742409</v>
      </c>
      <c r="G39" s="3">
        <f t="shared" ref="G39:P39" si="15">SUM(G37)</f>
        <v>16097325.206802979</v>
      </c>
      <c r="H39" s="3">
        <f t="shared" si="15"/>
        <v>3516768.0521935569</v>
      </c>
      <c r="I39" s="3">
        <f t="shared" si="15"/>
        <v>3260397.5174352434</v>
      </c>
      <c r="J39" s="3">
        <f t="shared" si="15"/>
        <v>1865372.8621556999</v>
      </c>
      <c r="K39" s="3">
        <f t="shared" si="15"/>
        <v>1458577.7583361224</v>
      </c>
      <c r="L39" s="3">
        <f t="shared" si="15"/>
        <v>642919.83616349392</v>
      </c>
      <c r="M39" s="3">
        <f t="shared" si="15"/>
        <v>490581.96897705423</v>
      </c>
      <c r="N39" s="3">
        <f t="shared" si="15"/>
        <v>334052.07032731839</v>
      </c>
      <c r="O39" s="3">
        <f t="shared" si="15"/>
        <v>516964.3983167308</v>
      </c>
      <c r="P39" s="3">
        <f t="shared" si="15"/>
        <v>9570.6468952363266</v>
      </c>
      <c r="R39" s="21">
        <f t="shared" si="3"/>
        <v>-0.34113897755742073</v>
      </c>
    </row>
    <row r="40" spans="1:18">
      <c r="G40" s="2"/>
      <c r="H40" s="2"/>
      <c r="I40" s="2"/>
      <c r="J40" s="2"/>
      <c r="K40" s="2"/>
      <c r="L40" s="2"/>
      <c r="M40" s="2"/>
      <c r="N40" s="2"/>
      <c r="O40" s="2"/>
      <c r="P40" s="2"/>
      <c r="R40" s="21">
        <f t="shared" si="3"/>
        <v>0</v>
      </c>
    </row>
    <row r="41" spans="1:18">
      <c r="G41" s="2"/>
      <c r="H41" s="2"/>
      <c r="I41" s="2"/>
      <c r="J41" s="2"/>
      <c r="K41" s="2"/>
      <c r="L41" s="2"/>
      <c r="M41" s="2"/>
      <c r="N41" s="2"/>
      <c r="O41" s="2"/>
      <c r="P41" s="2"/>
      <c r="R41" s="21">
        <f t="shared" si="3"/>
        <v>0</v>
      </c>
    </row>
    <row r="42" spans="1:18">
      <c r="B42" s="1" t="s">
        <v>211</v>
      </c>
      <c r="F42" s="3">
        <f>SUM(F31,F39)</f>
        <v>99584184.936133325</v>
      </c>
      <c r="G42" s="3">
        <f t="shared" ref="G42:P42" si="16">SUM(G31,G39)</f>
        <v>61018717.839295752</v>
      </c>
      <c r="H42" s="3">
        <f t="shared" si="16"/>
        <v>12271349.559277389</v>
      </c>
      <c r="I42" s="3">
        <f t="shared" si="16"/>
        <v>10180448.292089779</v>
      </c>
      <c r="J42" s="3">
        <f t="shared" si="16"/>
        <v>5777421.365717316</v>
      </c>
      <c r="K42" s="3">
        <f t="shared" si="16"/>
        <v>4522710.2153665246</v>
      </c>
      <c r="L42" s="3">
        <f t="shared" si="16"/>
        <v>1996318.4188666348</v>
      </c>
      <c r="M42" s="3">
        <f t="shared" si="16"/>
        <v>1513670.4501308915</v>
      </c>
      <c r="N42" s="3">
        <f t="shared" si="16"/>
        <v>1078059.5416867463</v>
      </c>
      <c r="O42" s="3">
        <f t="shared" si="16"/>
        <v>1195713.6874755621</v>
      </c>
      <c r="P42" s="3">
        <f t="shared" si="16"/>
        <v>29775.225087735205</v>
      </c>
      <c r="R42" s="21">
        <f t="shared" si="3"/>
        <v>-0.34113898873329163</v>
      </c>
    </row>
    <row r="43" spans="1:18">
      <c r="R43" s="21">
        <f t="shared" si="3"/>
        <v>0</v>
      </c>
    </row>
    <row r="44" spans="1:18">
      <c r="R44" s="21">
        <f t="shared" si="3"/>
        <v>0</v>
      </c>
    </row>
    <row r="45" spans="1:18">
      <c r="R45" s="21">
        <f t="shared" si="3"/>
        <v>0</v>
      </c>
    </row>
    <row r="46" spans="1:18">
      <c r="R46" s="21">
        <f t="shared" si="3"/>
        <v>0</v>
      </c>
    </row>
    <row r="47" spans="1:18">
      <c r="R47" s="21">
        <f t="shared" si="3"/>
        <v>0</v>
      </c>
    </row>
    <row r="48" spans="1:18">
      <c r="R48" s="21">
        <f t="shared" si="3"/>
        <v>0</v>
      </c>
    </row>
    <row r="49" spans="18:18">
      <c r="R49" s="21">
        <f t="shared" si="3"/>
        <v>0</v>
      </c>
    </row>
    <row r="50" spans="18:18">
      <c r="R50" s="21">
        <f t="shared" si="3"/>
        <v>0</v>
      </c>
    </row>
    <row r="51" spans="18:18">
      <c r="R51" s="21">
        <f t="shared" si="3"/>
        <v>0</v>
      </c>
    </row>
    <row r="52" spans="18:18">
      <c r="R52" s="21">
        <f t="shared" si="3"/>
        <v>0</v>
      </c>
    </row>
    <row r="53" spans="18:18">
      <c r="R53" s="21">
        <f t="shared" si="3"/>
        <v>0</v>
      </c>
    </row>
    <row r="54" spans="18:18">
      <c r="R54" s="21">
        <f t="shared" si="3"/>
        <v>0</v>
      </c>
    </row>
    <row r="55" spans="18:18">
      <c r="R55" s="21">
        <f t="shared" si="3"/>
        <v>0</v>
      </c>
    </row>
    <row r="56" spans="18:18">
      <c r="R56" s="21">
        <f t="shared" si="3"/>
        <v>0</v>
      </c>
    </row>
    <row r="57" spans="18:18">
      <c r="R57" s="21">
        <f t="shared" si="3"/>
        <v>0</v>
      </c>
    </row>
    <row r="58" spans="18:18">
      <c r="R58" s="21">
        <f t="shared" si="3"/>
        <v>0</v>
      </c>
    </row>
    <row r="59" spans="18:18">
      <c r="R59" s="21">
        <f t="shared" si="3"/>
        <v>0</v>
      </c>
    </row>
    <row r="60" spans="18:18">
      <c r="R60" s="21">
        <f t="shared" si="3"/>
        <v>0</v>
      </c>
    </row>
    <row r="61" spans="18:18">
      <c r="R61" s="21">
        <f t="shared" si="3"/>
        <v>0</v>
      </c>
    </row>
    <row r="62" spans="18:18">
      <c r="R62" s="21">
        <f t="shared" si="3"/>
        <v>0</v>
      </c>
    </row>
    <row r="63" spans="18:18">
      <c r="R63" s="21">
        <f t="shared" si="3"/>
        <v>0</v>
      </c>
    </row>
    <row r="64" spans="18:18">
      <c r="R64" s="21">
        <f t="shared" si="3"/>
        <v>0</v>
      </c>
    </row>
    <row r="65" spans="18:18">
      <c r="R65" s="21">
        <f t="shared" si="3"/>
        <v>0</v>
      </c>
    </row>
    <row r="66" spans="18:18">
      <c r="R66" s="21">
        <f t="shared" si="3"/>
        <v>0</v>
      </c>
    </row>
    <row r="67" spans="18:18">
      <c r="R67" s="21">
        <f t="shared" si="3"/>
        <v>0</v>
      </c>
    </row>
    <row r="68" spans="18:18">
      <c r="R68" s="21">
        <f t="shared" si="3"/>
        <v>0</v>
      </c>
    </row>
    <row r="69" spans="18:18">
      <c r="R69" s="21">
        <f t="shared" si="3"/>
        <v>0</v>
      </c>
    </row>
    <row r="70" spans="18:18">
      <c r="R70" s="21">
        <f t="shared" si="3"/>
        <v>0</v>
      </c>
    </row>
    <row r="71" spans="18:18">
      <c r="R71" s="21">
        <f t="shared" si="3"/>
        <v>0</v>
      </c>
    </row>
    <row r="72" spans="18:18">
      <c r="R72" s="21">
        <f t="shared" si="3"/>
        <v>0</v>
      </c>
    </row>
    <row r="73" spans="18:18">
      <c r="R73" s="21">
        <f t="shared" si="3"/>
        <v>0</v>
      </c>
    </row>
    <row r="74" spans="18:18">
      <c r="R74" s="21">
        <f t="shared" si="3"/>
        <v>0</v>
      </c>
    </row>
    <row r="75" spans="18:18">
      <c r="R75" s="21">
        <f t="shared" si="3"/>
        <v>0</v>
      </c>
    </row>
    <row r="76" spans="18:18">
      <c r="R76" s="21">
        <f t="shared" si="3"/>
        <v>0</v>
      </c>
    </row>
    <row r="77" spans="18:18">
      <c r="R77" s="21">
        <f t="shared" ref="R77:R98" si="17">SUM(G77:P77)-F77</f>
        <v>0</v>
      </c>
    </row>
    <row r="78" spans="18:18">
      <c r="R78" s="21">
        <f t="shared" si="17"/>
        <v>0</v>
      </c>
    </row>
    <row r="79" spans="18:18">
      <c r="R79" s="21">
        <f t="shared" si="17"/>
        <v>0</v>
      </c>
    </row>
    <row r="80" spans="18:18">
      <c r="R80" s="21">
        <f t="shared" si="17"/>
        <v>0</v>
      </c>
    </row>
    <row r="81" spans="18:18">
      <c r="R81" s="21">
        <f t="shared" si="17"/>
        <v>0</v>
      </c>
    </row>
    <row r="82" spans="18:18">
      <c r="R82" s="21">
        <f t="shared" si="17"/>
        <v>0</v>
      </c>
    </row>
    <row r="83" spans="18:18">
      <c r="R83" s="21">
        <f t="shared" si="17"/>
        <v>0</v>
      </c>
    </row>
    <row r="84" spans="18:18">
      <c r="R84" s="21">
        <f t="shared" si="17"/>
        <v>0</v>
      </c>
    </row>
    <row r="85" spans="18:18">
      <c r="R85" s="21">
        <f t="shared" si="17"/>
        <v>0</v>
      </c>
    </row>
    <row r="86" spans="18:18">
      <c r="R86" s="21">
        <f t="shared" si="17"/>
        <v>0</v>
      </c>
    </row>
    <row r="87" spans="18:18">
      <c r="R87" s="21">
        <f t="shared" si="17"/>
        <v>0</v>
      </c>
    </row>
    <row r="88" spans="18:18">
      <c r="R88" s="21">
        <f t="shared" si="17"/>
        <v>0</v>
      </c>
    </row>
    <row r="89" spans="18:18">
      <c r="R89" s="21">
        <f t="shared" si="17"/>
        <v>0</v>
      </c>
    </row>
    <row r="90" spans="18:18">
      <c r="R90" s="21">
        <f t="shared" si="17"/>
        <v>0</v>
      </c>
    </row>
    <row r="91" spans="18:18">
      <c r="R91" s="21">
        <f t="shared" si="17"/>
        <v>0</v>
      </c>
    </row>
    <row r="92" spans="18:18">
      <c r="R92" s="21">
        <f t="shared" si="17"/>
        <v>0</v>
      </c>
    </row>
    <row r="93" spans="18:18">
      <c r="R93" s="21">
        <f t="shared" si="17"/>
        <v>0</v>
      </c>
    </row>
    <row r="94" spans="18:18">
      <c r="R94" s="21">
        <f t="shared" si="17"/>
        <v>0</v>
      </c>
    </row>
    <row r="95" spans="18:18">
      <c r="R95" s="21">
        <f t="shared" si="17"/>
        <v>0</v>
      </c>
    </row>
    <row r="96" spans="18:18">
      <c r="R96" s="21">
        <f t="shared" si="17"/>
        <v>0</v>
      </c>
    </row>
    <row r="97" spans="18:18">
      <c r="R97" s="21">
        <f t="shared" si="17"/>
        <v>0</v>
      </c>
    </row>
    <row r="98" spans="18:18">
      <c r="R98" s="21">
        <f t="shared" si="17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workbookViewId="0">
      <pane xSplit="5" ySplit="8" topLeftCell="F42" activePane="bottomRight" state="frozen"/>
      <selection pane="topRight" activeCell="F1" sqref="F1"/>
      <selection pane="bottomLeft" activeCell="A9" sqref="A9"/>
      <selection pane="bottomRight" activeCell="A51" sqref="A51"/>
    </sheetView>
  </sheetViews>
  <sheetFormatPr defaultRowHeight="15"/>
  <cols>
    <col min="2" max="2" width="46.28515625" bestFit="1" customWidth="1"/>
    <col min="3" max="3" width="16" bestFit="1" customWidth="1"/>
    <col min="4" max="5" width="16" customWidth="1"/>
    <col min="6" max="6" width="17.5703125" style="2" customWidth="1"/>
    <col min="7" max="7" width="14.28515625" bestFit="1" customWidth="1"/>
    <col min="8" max="11" width="12.5703125" bestFit="1" customWidth="1"/>
    <col min="12" max="12" width="11.5703125" bestFit="1" customWidth="1"/>
    <col min="13" max="13" width="11.7109375" customWidth="1"/>
    <col min="14" max="14" width="10.5703125" bestFit="1" customWidth="1"/>
    <col min="15" max="15" width="11.5703125" bestFit="1" customWidth="1"/>
    <col min="18" max="18" width="15" bestFit="1" customWidth="1"/>
  </cols>
  <sheetData>
    <row r="1" spans="1:28">
      <c r="F1" s="2">
        <v>4</v>
      </c>
      <c r="G1" s="31">
        <f>F1+1</f>
        <v>5</v>
      </c>
      <c r="H1" s="31">
        <f t="shared" ref="H1:AB1" si="0">G1+1</f>
        <v>6</v>
      </c>
      <c r="I1" s="31">
        <f t="shared" si="0"/>
        <v>7</v>
      </c>
      <c r="J1" s="31">
        <f t="shared" si="0"/>
        <v>8</v>
      </c>
      <c r="K1" s="31">
        <f t="shared" si="0"/>
        <v>9</v>
      </c>
      <c r="L1" s="31">
        <f t="shared" si="0"/>
        <v>10</v>
      </c>
      <c r="M1" s="31">
        <f t="shared" si="0"/>
        <v>11</v>
      </c>
      <c r="N1" s="31">
        <f t="shared" si="0"/>
        <v>12</v>
      </c>
      <c r="O1" s="31">
        <f t="shared" si="0"/>
        <v>13</v>
      </c>
      <c r="P1" s="31">
        <f t="shared" si="0"/>
        <v>14</v>
      </c>
      <c r="Q1" s="31">
        <f t="shared" si="0"/>
        <v>15</v>
      </c>
      <c r="R1" s="31">
        <f t="shared" si="0"/>
        <v>16</v>
      </c>
      <c r="S1" s="31">
        <f t="shared" si="0"/>
        <v>17</v>
      </c>
      <c r="T1" s="31">
        <f t="shared" si="0"/>
        <v>18</v>
      </c>
      <c r="U1" s="31">
        <f t="shared" si="0"/>
        <v>19</v>
      </c>
      <c r="V1" s="31">
        <f t="shared" si="0"/>
        <v>20</v>
      </c>
      <c r="W1" s="31">
        <f t="shared" si="0"/>
        <v>21</v>
      </c>
      <c r="X1" s="31">
        <f t="shared" si="0"/>
        <v>22</v>
      </c>
      <c r="Y1" s="31">
        <f t="shared" si="0"/>
        <v>23</v>
      </c>
      <c r="Z1" s="31">
        <f t="shared" si="0"/>
        <v>24</v>
      </c>
      <c r="AA1" s="31">
        <f t="shared" si="0"/>
        <v>25</v>
      </c>
      <c r="AB1" s="31">
        <f t="shared" si="0"/>
        <v>26</v>
      </c>
    </row>
    <row r="3" spans="1:28">
      <c r="B3" s="37"/>
    </row>
    <row r="7" spans="1:28" ht="64.5">
      <c r="C7" t="s">
        <v>437</v>
      </c>
      <c r="D7" t="s">
        <v>434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297</v>
      </c>
      <c r="L7" s="4" t="s">
        <v>298</v>
      </c>
      <c r="M7" s="4" t="s">
        <v>299</v>
      </c>
      <c r="N7" s="4" t="s">
        <v>302</v>
      </c>
      <c r="O7" s="4" t="s">
        <v>300</v>
      </c>
      <c r="P7" s="4" t="s">
        <v>301</v>
      </c>
      <c r="R7" s="4" t="s">
        <v>488</v>
      </c>
    </row>
    <row r="8" spans="1:28">
      <c r="B8" s="1" t="s">
        <v>0</v>
      </c>
      <c r="C8" s="1" t="s">
        <v>292</v>
      </c>
      <c r="D8" s="1" t="s">
        <v>435</v>
      </c>
      <c r="E8" s="1"/>
      <c r="F8" s="3" t="s">
        <v>1</v>
      </c>
    </row>
    <row r="9" spans="1:28">
      <c r="A9" s="1" t="s">
        <v>491</v>
      </c>
    </row>
    <row r="10" spans="1:28">
      <c r="A10">
        <v>447</v>
      </c>
      <c r="B10" t="s">
        <v>252</v>
      </c>
      <c r="F10" s="2">
        <v>1955673806.0898824</v>
      </c>
      <c r="G10" s="18">
        <v>1066627454</v>
      </c>
      <c r="H10" s="18">
        <v>266944271</v>
      </c>
      <c r="I10" s="18">
        <v>252922820</v>
      </c>
      <c r="J10" s="18">
        <v>151834735</v>
      </c>
      <c r="K10" s="18">
        <v>111980715</v>
      </c>
      <c r="L10" s="18">
        <v>47836622</v>
      </c>
      <c r="M10" s="18">
        <v>40360092</v>
      </c>
      <c r="N10" s="18"/>
      <c r="O10" s="18">
        <v>17167097</v>
      </c>
      <c r="P10" s="18"/>
      <c r="R10" s="31">
        <f>SUM(G10:P10)-F10</f>
        <v>-8.9882373809814453E-2</v>
      </c>
    </row>
    <row r="11" spans="1:28">
      <c r="A11">
        <v>447.01</v>
      </c>
      <c r="B11" t="s">
        <v>253</v>
      </c>
      <c r="F11" s="2">
        <v>7513279.0699999984</v>
      </c>
      <c r="N11">
        <v>7513279</v>
      </c>
      <c r="R11" s="31">
        <f t="shared" ref="R11:R51" si="1">SUM(G11:P11)-F11</f>
        <v>-6.9999998435378075E-2</v>
      </c>
    </row>
    <row r="12" spans="1:28">
      <c r="A12">
        <v>447.02</v>
      </c>
      <c r="B12" t="s">
        <v>254</v>
      </c>
      <c r="F12" s="2">
        <v>316389.10000000003</v>
      </c>
      <c r="P12">
        <v>316389</v>
      </c>
      <c r="R12" s="31">
        <f t="shared" si="1"/>
        <v>-0.1000000000349246</v>
      </c>
    </row>
    <row r="13" spans="1:28">
      <c r="B13" s="1" t="s">
        <v>255</v>
      </c>
      <c r="F13" s="3">
        <f>SUM(F10:F12)</f>
        <v>1963503474.2598822</v>
      </c>
      <c r="G13" s="3">
        <f t="shared" ref="G13:P13" si="2">SUM(G10:G12)</f>
        <v>1066627454</v>
      </c>
      <c r="H13" s="3">
        <f t="shared" si="2"/>
        <v>266944271</v>
      </c>
      <c r="I13" s="3">
        <f t="shared" si="2"/>
        <v>252922820</v>
      </c>
      <c r="J13" s="3">
        <f t="shared" si="2"/>
        <v>151834735</v>
      </c>
      <c r="K13" s="3">
        <f t="shared" si="2"/>
        <v>111980715</v>
      </c>
      <c r="L13" s="3">
        <f t="shared" si="2"/>
        <v>47836622</v>
      </c>
      <c r="M13" s="3">
        <f t="shared" si="2"/>
        <v>40360092</v>
      </c>
      <c r="N13" s="3">
        <f t="shared" si="2"/>
        <v>7513279</v>
      </c>
      <c r="O13" s="3">
        <f t="shared" si="2"/>
        <v>17167097</v>
      </c>
      <c r="P13" s="3">
        <f t="shared" si="2"/>
        <v>316389</v>
      </c>
      <c r="R13" s="31">
        <f t="shared" si="1"/>
        <v>-0.25988221168518066</v>
      </c>
    </row>
    <row r="14" spans="1:28">
      <c r="R14" s="31">
        <f t="shared" si="1"/>
        <v>0</v>
      </c>
    </row>
    <row r="15" spans="1:28">
      <c r="A15" s="1" t="s">
        <v>256</v>
      </c>
      <c r="R15" s="31">
        <f t="shared" si="1"/>
        <v>0</v>
      </c>
    </row>
    <row r="16" spans="1:28">
      <c r="A16">
        <v>447.07</v>
      </c>
      <c r="B16" t="s">
        <v>257</v>
      </c>
      <c r="D16">
        <v>73</v>
      </c>
      <c r="F16" s="2">
        <v>30144357.521026254</v>
      </c>
      <c r="G16" s="18">
        <f t="shared" ref="G16:P16" si="3">INDEX(Alloc,($D16),(G$1))*$F16</f>
        <v>16105607.946856011</v>
      </c>
      <c r="H16" s="18">
        <f t="shared" si="3"/>
        <v>3948327.0331055708</v>
      </c>
      <c r="I16" s="18">
        <f t="shared" si="3"/>
        <v>3975264.3652273179</v>
      </c>
      <c r="J16" s="18">
        <f t="shared" si="3"/>
        <v>2543369.0528060207</v>
      </c>
      <c r="K16" s="18">
        <f t="shared" si="3"/>
        <v>1807541.193361521</v>
      </c>
      <c r="L16" s="18">
        <f t="shared" si="3"/>
        <v>875310.95999562216</v>
      </c>
      <c r="M16" s="18">
        <f t="shared" si="3"/>
        <v>769737.9319156023</v>
      </c>
      <c r="N16" s="18">
        <f t="shared" si="3"/>
        <v>0</v>
      </c>
      <c r="O16" s="18">
        <f t="shared" si="3"/>
        <v>108949.2039076728</v>
      </c>
      <c r="P16" s="18">
        <f t="shared" si="3"/>
        <v>10249.833850910363</v>
      </c>
      <c r="R16" s="31">
        <f t="shared" si="1"/>
        <v>0</v>
      </c>
    </row>
    <row r="17" spans="1:18">
      <c r="B17" s="1" t="s">
        <v>258</v>
      </c>
      <c r="F17" s="3">
        <f>SUM(F16)</f>
        <v>30144357.521026254</v>
      </c>
      <c r="G17" s="3">
        <f t="shared" ref="G17:P17" si="4">SUM(G16)</f>
        <v>16105607.946856011</v>
      </c>
      <c r="H17" s="3">
        <f t="shared" si="4"/>
        <v>3948327.0331055708</v>
      </c>
      <c r="I17" s="3">
        <f t="shared" si="4"/>
        <v>3975264.3652273179</v>
      </c>
      <c r="J17" s="3">
        <f t="shared" si="4"/>
        <v>2543369.0528060207</v>
      </c>
      <c r="K17" s="3">
        <f t="shared" si="4"/>
        <v>1807541.193361521</v>
      </c>
      <c r="L17" s="3">
        <f t="shared" si="4"/>
        <v>875310.95999562216</v>
      </c>
      <c r="M17" s="3">
        <f t="shared" si="4"/>
        <v>769737.9319156023</v>
      </c>
      <c r="N17" s="3">
        <f t="shared" si="4"/>
        <v>0</v>
      </c>
      <c r="O17" s="3">
        <f t="shared" si="4"/>
        <v>108949.2039076728</v>
      </c>
      <c r="P17" s="3">
        <f t="shared" si="4"/>
        <v>10249.833850910363</v>
      </c>
      <c r="R17" s="31">
        <f t="shared" si="1"/>
        <v>0</v>
      </c>
    </row>
    <row r="18" spans="1:18">
      <c r="R18" s="31">
        <f t="shared" si="1"/>
        <v>0</v>
      </c>
    </row>
    <row r="19" spans="1:18">
      <c r="A19" s="1" t="s">
        <v>259</v>
      </c>
      <c r="R19" s="31">
        <f t="shared" si="1"/>
        <v>0</v>
      </c>
    </row>
    <row r="20" spans="1:18">
      <c r="A20">
        <v>450.01</v>
      </c>
      <c r="B20" t="s">
        <v>260</v>
      </c>
      <c r="D20">
        <v>13</v>
      </c>
      <c r="F20" s="2">
        <v>2608874.52</v>
      </c>
      <c r="G20" s="18">
        <f t="shared" ref="G20:P29" si="5">INDEX(Alloc,($D20),(G$1))*$F20</f>
        <v>2047675.3068927051</v>
      </c>
      <c r="H20" s="18">
        <f t="shared" si="5"/>
        <v>335064.20003906742</v>
      </c>
      <c r="I20" s="18">
        <f t="shared" si="5"/>
        <v>79672.441327700712</v>
      </c>
      <c r="J20" s="18">
        <f t="shared" si="5"/>
        <v>26688.291078480714</v>
      </c>
      <c r="K20" s="18">
        <f t="shared" si="5"/>
        <v>43385.310842453931</v>
      </c>
      <c r="L20" s="18">
        <f t="shared" si="5"/>
        <v>-435.19903667714738</v>
      </c>
      <c r="M20" s="18">
        <f t="shared" si="5"/>
        <v>9077.3185376803449</v>
      </c>
      <c r="N20" s="18">
        <f t="shared" si="5"/>
        <v>-15.42180837852608</v>
      </c>
      <c r="O20" s="18">
        <f t="shared" si="5"/>
        <v>67707.425802515165</v>
      </c>
      <c r="P20" s="18">
        <f t="shared" si="5"/>
        <v>54.846324453083547</v>
      </c>
      <c r="R20" s="31">
        <f t="shared" si="1"/>
        <v>0</v>
      </c>
    </row>
    <row r="21" spans="1:18">
      <c r="A21">
        <v>450.02</v>
      </c>
      <c r="B21" t="s">
        <v>261</v>
      </c>
      <c r="D21">
        <v>14</v>
      </c>
      <c r="F21" s="2">
        <v>286000</v>
      </c>
      <c r="G21" s="18">
        <f t="shared" si="5"/>
        <v>276325.28294074303</v>
      </c>
      <c r="H21" s="18">
        <f t="shared" si="5"/>
        <v>9561.8159855902049</v>
      </c>
      <c r="I21" s="18">
        <f t="shared" si="5"/>
        <v>38.095337913470843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18">
        <f t="shared" si="5"/>
        <v>74.805735753394188</v>
      </c>
      <c r="P21" s="18">
        <f t="shared" si="5"/>
        <v>0</v>
      </c>
      <c r="R21" s="31">
        <f t="shared" si="1"/>
        <v>0</v>
      </c>
    </row>
    <row r="22" spans="1:18">
      <c r="A22">
        <v>451.01</v>
      </c>
      <c r="B22" t="s">
        <v>262</v>
      </c>
      <c r="D22">
        <v>2</v>
      </c>
      <c r="F22" s="2">
        <v>1090430.1599999999</v>
      </c>
      <c r="G22" s="18">
        <f t="shared" si="5"/>
        <v>966005.68099789321</v>
      </c>
      <c r="H22" s="18">
        <f t="shared" si="5"/>
        <v>116155.9132542467</v>
      </c>
      <c r="I22" s="18">
        <f t="shared" si="5"/>
        <v>7502.1916530499411</v>
      </c>
      <c r="J22" s="18">
        <f t="shared" si="5"/>
        <v>766.3740948099861</v>
      </c>
      <c r="K22" s="18">
        <f t="shared" si="5"/>
        <v>0</v>
      </c>
      <c r="L22" s="18">
        <f t="shared" si="5"/>
        <v>0</v>
      </c>
      <c r="M22" s="18">
        <f t="shared" si="5"/>
        <v>0</v>
      </c>
      <c r="N22" s="18">
        <f t="shared" si="5"/>
        <v>0</v>
      </c>
      <c r="O22" s="18">
        <f t="shared" si="5"/>
        <v>0</v>
      </c>
      <c r="P22" s="18">
        <f t="shared" si="5"/>
        <v>0</v>
      </c>
      <c r="R22" s="31">
        <f t="shared" si="1"/>
        <v>0</v>
      </c>
    </row>
    <row r="23" spans="1:18">
      <c r="A23">
        <v>451.02</v>
      </c>
      <c r="B23" t="s">
        <v>263</v>
      </c>
      <c r="D23">
        <v>15</v>
      </c>
      <c r="F23" s="2">
        <v>1292858</v>
      </c>
      <c r="G23" s="18">
        <f t="shared" si="5"/>
        <v>1261662.3279971117</v>
      </c>
      <c r="H23" s="18">
        <f t="shared" si="5"/>
        <v>30652.30090488357</v>
      </c>
      <c r="I23" s="18">
        <f t="shared" si="5"/>
        <v>543.37109800466135</v>
      </c>
      <c r="J23" s="18">
        <f t="shared" si="5"/>
        <v>0</v>
      </c>
      <c r="K23" s="18">
        <f t="shared" si="5"/>
        <v>0</v>
      </c>
      <c r="L23" s="18">
        <f t="shared" si="5"/>
        <v>0</v>
      </c>
      <c r="M23" s="18">
        <f t="shared" si="5"/>
        <v>0</v>
      </c>
      <c r="N23" s="18">
        <f t="shared" si="5"/>
        <v>0</v>
      </c>
      <c r="O23" s="18">
        <f t="shared" si="5"/>
        <v>0</v>
      </c>
      <c r="P23" s="18">
        <f t="shared" si="5"/>
        <v>0</v>
      </c>
      <c r="R23" s="31">
        <f t="shared" si="1"/>
        <v>0</v>
      </c>
    </row>
    <row r="24" spans="1:18">
      <c r="A24">
        <v>451.03</v>
      </c>
      <c r="B24" t="s">
        <v>264</v>
      </c>
      <c r="D24">
        <v>2</v>
      </c>
      <c r="F24" s="2">
        <v>436938.03</v>
      </c>
      <c r="G24" s="18">
        <f t="shared" si="5"/>
        <v>387080.83718449972</v>
      </c>
      <c r="H24" s="18">
        <f t="shared" si="5"/>
        <v>46543.958312893192</v>
      </c>
      <c r="I24" s="18">
        <f t="shared" si="5"/>
        <v>3006.1465298851281</v>
      </c>
      <c r="J24" s="18">
        <f t="shared" si="5"/>
        <v>307.08797272198393</v>
      </c>
      <c r="K24" s="18">
        <f t="shared" si="5"/>
        <v>0</v>
      </c>
      <c r="L24" s="18">
        <f t="shared" si="5"/>
        <v>0</v>
      </c>
      <c r="M24" s="18">
        <f t="shared" si="5"/>
        <v>0</v>
      </c>
      <c r="N24" s="18">
        <f t="shared" si="5"/>
        <v>0</v>
      </c>
      <c r="O24" s="18">
        <f t="shared" si="5"/>
        <v>0</v>
      </c>
      <c r="P24" s="18">
        <f t="shared" si="5"/>
        <v>0</v>
      </c>
      <c r="R24" s="31">
        <f t="shared" si="1"/>
        <v>0</v>
      </c>
    </row>
    <row r="25" spans="1:18">
      <c r="A25">
        <v>451.04</v>
      </c>
      <c r="B25" t="s">
        <v>265</v>
      </c>
      <c r="D25">
        <v>2</v>
      </c>
      <c r="F25" s="2">
        <v>1565700.7100000004</v>
      </c>
      <c r="G25" s="18">
        <f t="shared" si="5"/>
        <v>1387045.0727467365</v>
      </c>
      <c r="H25" s="18">
        <f t="shared" si="5"/>
        <v>166783.16734459411</v>
      </c>
      <c r="I25" s="18">
        <f t="shared" si="5"/>
        <v>10772.067050801648</v>
      </c>
      <c r="J25" s="18">
        <f t="shared" si="5"/>
        <v>1100.4028578681307</v>
      </c>
      <c r="K25" s="18">
        <f t="shared" si="5"/>
        <v>0</v>
      </c>
      <c r="L25" s="18">
        <f t="shared" si="5"/>
        <v>0</v>
      </c>
      <c r="M25" s="18">
        <f t="shared" si="5"/>
        <v>0</v>
      </c>
      <c r="N25" s="18">
        <f t="shared" si="5"/>
        <v>0</v>
      </c>
      <c r="O25" s="18">
        <f t="shared" si="5"/>
        <v>0</v>
      </c>
      <c r="P25" s="18">
        <f t="shared" si="5"/>
        <v>0</v>
      </c>
      <c r="R25" s="31">
        <f t="shared" si="1"/>
        <v>0</v>
      </c>
    </row>
    <row r="26" spans="1:18">
      <c r="A26">
        <v>451.05</v>
      </c>
      <c r="B26" t="s">
        <v>266</v>
      </c>
      <c r="D26">
        <v>16</v>
      </c>
      <c r="F26" s="2">
        <v>1417204.84</v>
      </c>
      <c r="G26" s="18">
        <f t="shared" si="5"/>
        <v>1298002.4416559539</v>
      </c>
      <c r="H26" s="18">
        <f t="shared" si="5"/>
        <v>115777.96951064367</v>
      </c>
      <c r="I26" s="18">
        <f t="shared" si="5"/>
        <v>2826.3926059514879</v>
      </c>
      <c r="J26" s="18">
        <f t="shared" si="5"/>
        <v>368.17738177065144</v>
      </c>
      <c r="K26" s="18">
        <f t="shared" si="5"/>
        <v>86.666421617000125</v>
      </c>
      <c r="L26" s="18">
        <f t="shared" si="5"/>
        <v>137.55092185568697</v>
      </c>
      <c r="M26" s="18">
        <f t="shared" si="5"/>
        <v>5.6415022074880019</v>
      </c>
      <c r="N26" s="18">
        <f t="shared" si="5"/>
        <v>0</v>
      </c>
      <c r="O26" s="18">
        <f t="shared" si="5"/>
        <v>0</v>
      </c>
      <c r="P26" s="18">
        <f t="shared" si="5"/>
        <v>0</v>
      </c>
      <c r="R26" s="31">
        <f t="shared" si="1"/>
        <v>0</v>
      </c>
    </row>
    <row r="27" spans="1:18">
      <c r="A27">
        <v>451.06</v>
      </c>
      <c r="B27" t="s">
        <v>267</v>
      </c>
      <c r="D27">
        <v>17</v>
      </c>
      <c r="F27" s="2">
        <v>136832</v>
      </c>
      <c r="G27" s="18">
        <f t="shared" si="5"/>
        <v>-121626.58411338845</v>
      </c>
      <c r="H27" s="18">
        <f t="shared" si="5"/>
        <v>268219.74116447446</v>
      </c>
      <c r="I27" s="18">
        <f t="shared" si="5"/>
        <v>-7389.2349546242485</v>
      </c>
      <c r="J27" s="18">
        <f t="shared" si="5"/>
        <v>-2371.9220964617116</v>
      </c>
      <c r="K27" s="18">
        <f t="shared" si="5"/>
        <v>0</v>
      </c>
      <c r="L27" s="18">
        <f t="shared" si="5"/>
        <v>0</v>
      </c>
      <c r="M27" s="18">
        <f t="shared" si="5"/>
        <v>0</v>
      </c>
      <c r="N27" s="18">
        <f t="shared" si="5"/>
        <v>0</v>
      </c>
      <c r="O27" s="18">
        <f t="shared" si="5"/>
        <v>0</v>
      </c>
      <c r="P27" s="18">
        <f t="shared" si="5"/>
        <v>0</v>
      </c>
      <c r="R27" s="31">
        <f t="shared" si="1"/>
        <v>0</v>
      </c>
    </row>
    <row r="28" spans="1:18">
      <c r="A28">
        <v>451.07</v>
      </c>
      <c r="B28" t="s">
        <v>268</v>
      </c>
      <c r="D28">
        <v>10</v>
      </c>
      <c r="F28" s="2">
        <v>6931078.9399999995</v>
      </c>
      <c r="G28" s="18">
        <f t="shared" si="5"/>
        <v>2681846.3059743936</v>
      </c>
      <c r="H28" s="18">
        <f t="shared" si="5"/>
        <v>3966304.7349182637</v>
      </c>
      <c r="I28" s="18">
        <f t="shared" si="5"/>
        <v>256525.3312519851</v>
      </c>
      <c r="J28" s="18">
        <f t="shared" si="5"/>
        <v>26402.567855357061</v>
      </c>
      <c r="K28" s="18">
        <f t="shared" si="5"/>
        <v>0</v>
      </c>
      <c r="L28" s="18">
        <f t="shared" si="5"/>
        <v>0</v>
      </c>
      <c r="M28" s="18">
        <f t="shared" si="5"/>
        <v>0</v>
      </c>
      <c r="N28" s="18">
        <f t="shared" si="5"/>
        <v>0</v>
      </c>
      <c r="O28" s="18">
        <f t="shared" si="5"/>
        <v>0</v>
      </c>
      <c r="P28" s="18">
        <f t="shared" si="5"/>
        <v>0</v>
      </c>
      <c r="R28" s="31">
        <f t="shared" si="1"/>
        <v>0</v>
      </c>
    </row>
    <row r="29" spans="1:18">
      <c r="A29">
        <v>451.08</v>
      </c>
      <c r="B29" t="s">
        <v>269</v>
      </c>
      <c r="D29">
        <v>2</v>
      </c>
      <c r="F29" s="2">
        <v>105921.51999999999</v>
      </c>
      <c r="G29" s="18">
        <f t="shared" si="5"/>
        <v>93835.253107757002</v>
      </c>
      <c r="H29" s="18">
        <f t="shared" si="5"/>
        <v>11283.080145983817</v>
      </c>
      <c r="I29" s="18">
        <f t="shared" si="5"/>
        <v>728.74318078506042</v>
      </c>
      <c r="J29" s="18">
        <f t="shared" si="5"/>
        <v>74.443565474104119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8">
        <f t="shared" si="5"/>
        <v>0</v>
      </c>
      <c r="P29" s="18">
        <f t="shared" si="5"/>
        <v>0</v>
      </c>
      <c r="R29" s="31">
        <f t="shared" si="1"/>
        <v>0</v>
      </c>
    </row>
    <row r="30" spans="1:18">
      <c r="A30">
        <v>454.01</v>
      </c>
      <c r="B30" t="s">
        <v>270</v>
      </c>
      <c r="D30">
        <v>73</v>
      </c>
      <c r="F30" s="2">
        <v>59939.319999999992</v>
      </c>
      <c r="G30" s="18">
        <f t="shared" ref="G30:P41" si="6">INDEX(Alloc,($D30),(G$1))*$F30</f>
        <v>32024.540176309587</v>
      </c>
      <c r="H30" s="18">
        <f t="shared" si="6"/>
        <v>7850.8900823940457</v>
      </c>
      <c r="I30" s="18">
        <f t="shared" si="6"/>
        <v>7904.4525233538652</v>
      </c>
      <c r="J30" s="18">
        <f t="shared" si="6"/>
        <v>5057.2586072833619</v>
      </c>
      <c r="K30" s="18">
        <f t="shared" si="6"/>
        <v>3594.1316688042511</v>
      </c>
      <c r="L30" s="18">
        <f t="shared" si="6"/>
        <v>1740.4764289333116</v>
      </c>
      <c r="M30" s="18">
        <f t="shared" si="6"/>
        <v>1530.5540410023891</v>
      </c>
      <c r="N30" s="18">
        <f t="shared" si="6"/>
        <v>0</v>
      </c>
      <c r="O30" s="18">
        <f t="shared" si="6"/>
        <v>216.63560725128124</v>
      </c>
      <c r="P30" s="18">
        <f t="shared" si="6"/>
        <v>20.380864667890673</v>
      </c>
      <c r="R30" s="31">
        <f t="shared" si="1"/>
        <v>0</v>
      </c>
    </row>
    <row r="31" spans="1:18">
      <c r="A31">
        <v>454.02</v>
      </c>
      <c r="B31" t="s">
        <v>271</v>
      </c>
      <c r="D31">
        <v>57</v>
      </c>
      <c r="F31" s="2">
        <v>7437200.2199999997</v>
      </c>
      <c r="G31" s="18">
        <f t="shared" si="6"/>
        <v>5040801.433724816</v>
      </c>
      <c r="H31" s="18">
        <f t="shared" si="6"/>
        <v>966561.36754418886</v>
      </c>
      <c r="I31" s="18">
        <f t="shared" si="6"/>
        <v>746677.1037608597</v>
      </c>
      <c r="J31" s="18">
        <f t="shared" si="6"/>
        <v>311130.37792768504</v>
      </c>
      <c r="K31" s="18">
        <f t="shared" si="6"/>
        <v>345098.72615080245</v>
      </c>
      <c r="L31" s="18">
        <f t="shared" si="6"/>
        <v>16809.329350417007</v>
      </c>
      <c r="M31" s="18">
        <f t="shared" si="6"/>
        <v>0</v>
      </c>
      <c r="N31" s="18">
        <f t="shared" si="6"/>
        <v>0</v>
      </c>
      <c r="O31" s="18">
        <f t="shared" si="6"/>
        <v>4855.817894872529</v>
      </c>
      <c r="P31" s="18">
        <f t="shared" si="6"/>
        <v>5266.0636463594556</v>
      </c>
      <c r="R31" s="31">
        <f t="shared" si="1"/>
        <v>0</v>
      </c>
    </row>
    <row r="32" spans="1:18">
      <c r="A32">
        <v>454.03</v>
      </c>
      <c r="B32" t="s">
        <v>272</v>
      </c>
      <c r="D32">
        <v>57</v>
      </c>
      <c r="F32" s="2">
        <v>4753198.22</v>
      </c>
      <c r="G32" s="18">
        <f t="shared" si="6"/>
        <v>3221632.8313605953</v>
      </c>
      <c r="H32" s="18">
        <f t="shared" si="6"/>
        <v>617740.2296333235</v>
      </c>
      <c r="I32" s="18">
        <f t="shared" si="6"/>
        <v>477209.72617715452</v>
      </c>
      <c r="J32" s="18">
        <f t="shared" si="6"/>
        <v>198846.92018602125</v>
      </c>
      <c r="K32" s="18">
        <f t="shared" si="6"/>
        <v>220556.47318101404</v>
      </c>
      <c r="L32" s="18">
        <f t="shared" si="6"/>
        <v>10743.031246212149</v>
      </c>
      <c r="M32" s="18">
        <f t="shared" si="6"/>
        <v>0</v>
      </c>
      <c r="N32" s="18">
        <f t="shared" si="6"/>
        <v>0</v>
      </c>
      <c r="O32" s="18">
        <f t="shared" si="6"/>
        <v>3103.4077733290142</v>
      </c>
      <c r="P32" s="18">
        <f t="shared" si="6"/>
        <v>3365.6004423506665</v>
      </c>
      <c r="R32" s="31">
        <f t="shared" si="1"/>
        <v>0</v>
      </c>
    </row>
    <row r="33" spans="1:18">
      <c r="A33">
        <v>454.04</v>
      </c>
      <c r="B33" t="s">
        <v>273</v>
      </c>
      <c r="D33">
        <v>75</v>
      </c>
      <c r="F33" s="2">
        <v>1379005.1</v>
      </c>
      <c r="G33" s="18">
        <f t="shared" si="6"/>
        <v>793393.61484037945</v>
      </c>
      <c r="H33" s="18">
        <f t="shared" si="6"/>
        <v>173331.98414267189</v>
      </c>
      <c r="I33" s="18">
        <f t="shared" si="6"/>
        <v>160696.17398804455</v>
      </c>
      <c r="J33" s="18">
        <f t="shared" si="6"/>
        <v>91939.182386984103</v>
      </c>
      <c r="K33" s="18">
        <f t="shared" si="6"/>
        <v>71889.352134291956</v>
      </c>
      <c r="L33" s="18">
        <f t="shared" si="6"/>
        <v>31687.779572892498</v>
      </c>
      <c r="M33" s="18">
        <f t="shared" si="6"/>
        <v>24179.458185868269</v>
      </c>
      <c r="N33" s="18">
        <f t="shared" si="6"/>
        <v>16464.522907811788</v>
      </c>
      <c r="O33" s="18">
        <f t="shared" si="6"/>
        <v>14951.320544985105</v>
      </c>
      <c r="P33" s="18">
        <f t="shared" si="6"/>
        <v>471.71129607068889</v>
      </c>
      <c r="R33" s="31">
        <f t="shared" si="1"/>
        <v>0</v>
      </c>
    </row>
    <row r="34" spans="1:18">
      <c r="A34">
        <v>454.05</v>
      </c>
      <c r="B34" t="s">
        <v>274</v>
      </c>
      <c r="D34">
        <v>49</v>
      </c>
      <c r="F34" s="2">
        <v>4489158.0199999996</v>
      </c>
      <c r="G34" s="18">
        <f t="shared" si="6"/>
        <v>0</v>
      </c>
      <c r="H34" s="18">
        <f t="shared" si="6"/>
        <v>0</v>
      </c>
      <c r="I34" s="18">
        <f t="shared" si="6"/>
        <v>0</v>
      </c>
      <c r="J34" s="18">
        <f t="shared" si="6"/>
        <v>0</v>
      </c>
      <c r="K34" s="18">
        <f t="shared" si="6"/>
        <v>697569.03779285634</v>
      </c>
      <c r="L34" s="18">
        <f t="shared" si="6"/>
        <v>81344.443567511815</v>
      </c>
      <c r="M34" s="18">
        <f t="shared" si="6"/>
        <v>2858130.8650355893</v>
      </c>
      <c r="N34" s="18">
        <f t="shared" si="6"/>
        <v>848630.17637421389</v>
      </c>
      <c r="O34" s="18">
        <f t="shared" si="6"/>
        <v>0</v>
      </c>
      <c r="P34" s="18">
        <f t="shared" si="6"/>
        <v>3483.4972298288499</v>
      </c>
      <c r="R34" s="31">
        <f t="shared" si="1"/>
        <v>0</v>
      </c>
    </row>
    <row r="35" spans="1:18">
      <c r="A35">
        <v>456.01</v>
      </c>
      <c r="B35" t="s">
        <v>275</v>
      </c>
      <c r="D35">
        <v>73</v>
      </c>
      <c r="F35" s="2">
        <v>20455657.079682089</v>
      </c>
      <c r="G35" s="18">
        <f t="shared" si="6"/>
        <v>10929103.166020082</v>
      </c>
      <c r="H35" s="18">
        <f t="shared" si="6"/>
        <v>2679294.9151863866</v>
      </c>
      <c r="I35" s="18">
        <f t="shared" si="6"/>
        <v>2697574.3171653342</v>
      </c>
      <c r="J35" s="18">
        <f t="shared" si="6"/>
        <v>1725904.5954118115</v>
      </c>
      <c r="K35" s="18">
        <f t="shared" si="6"/>
        <v>1226579.2290650827</v>
      </c>
      <c r="L35" s="18">
        <f t="shared" si="6"/>
        <v>593977.19202569372</v>
      </c>
      <c r="M35" s="18">
        <f t="shared" si="6"/>
        <v>522336.39962326159</v>
      </c>
      <c r="N35" s="18">
        <f t="shared" si="6"/>
        <v>0</v>
      </c>
      <c r="O35" s="18">
        <f t="shared" si="6"/>
        <v>73931.8312783812</v>
      </c>
      <c r="P35" s="18">
        <f t="shared" si="6"/>
        <v>6955.4339060533302</v>
      </c>
      <c r="R35" s="31">
        <f t="shared" si="1"/>
        <v>0</v>
      </c>
    </row>
    <row r="36" spans="1:18">
      <c r="A36">
        <v>456.02</v>
      </c>
      <c r="B36" t="s">
        <v>276</v>
      </c>
      <c r="D36">
        <v>71</v>
      </c>
      <c r="F36" s="2">
        <v>329248.65000000002</v>
      </c>
      <c r="G36" s="18">
        <f t="shared" si="6"/>
        <v>217511.92661122192</v>
      </c>
      <c r="H36" s="18">
        <f t="shared" si="6"/>
        <v>40737.791703686526</v>
      </c>
      <c r="I36" s="18">
        <f t="shared" si="6"/>
        <v>35498.156610583777</v>
      </c>
      <c r="J36" s="18">
        <f t="shared" si="6"/>
        <v>15105.924325856977</v>
      </c>
      <c r="K36" s="18">
        <f t="shared" si="6"/>
        <v>14756.714585436004</v>
      </c>
      <c r="L36" s="18">
        <f t="shared" si="6"/>
        <v>4342.9644543350523</v>
      </c>
      <c r="M36" s="18">
        <f t="shared" si="6"/>
        <v>985.76213998042476</v>
      </c>
      <c r="N36" s="18">
        <f t="shared" si="6"/>
        <v>0</v>
      </c>
      <c r="O36" s="18">
        <f t="shared" si="6"/>
        <v>176.16273390365464</v>
      </c>
      <c r="P36" s="18">
        <f t="shared" si="6"/>
        <v>133.246834995673</v>
      </c>
      <c r="R36" s="31">
        <f t="shared" si="1"/>
        <v>0</v>
      </c>
    </row>
    <row r="37" spans="1:18">
      <c r="A37">
        <v>456.03</v>
      </c>
      <c r="B37" t="s">
        <v>277</v>
      </c>
      <c r="D37">
        <v>70</v>
      </c>
      <c r="F37" s="2">
        <v>1199230.6200000001</v>
      </c>
      <c r="G37" s="18">
        <f t="shared" si="6"/>
        <v>731752.77660092188</v>
      </c>
      <c r="H37" s="18">
        <f t="shared" si="6"/>
        <v>147977.63755727882</v>
      </c>
      <c r="I37" s="18">
        <f t="shared" si="6"/>
        <v>123781.83626650795</v>
      </c>
      <c r="J37" s="18">
        <f t="shared" si="6"/>
        <v>70266.350185532327</v>
      </c>
      <c r="K37" s="18">
        <f t="shared" si="6"/>
        <v>55018.72977718708</v>
      </c>
      <c r="L37" s="18">
        <f t="shared" si="6"/>
        <v>24274.845060459378</v>
      </c>
      <c r="M37" s="18">
        <f t="shared" si="6"/>
        <v>18405.485308078078</v>
      </c>
      <c r="N37" s="18">
        <f t="shared" si="6"/>
        <v>13069.602755111511</v>
      </c>
      <c r="O37" s="18">
        <f t="shared" si="6"/>
        <v>14321.082645407316</v>
      </c>
      <c r="P37" s="18">
        <f t="shared" si="6"/>
        <v>362.27384351577302</v>
      </c>
      <c r="R37" s="31">
        <f t="shared" si="1"/>
        <v>0</v>
      </c>
    </row>
    <row r="38" spans="1:18">
      <c r="A38">
        <v>456.04</v>
      </c>
      <c r="B38" t="s">
        <v>278</v>
      </c>
      <c r="D38">
        <v>57</v>
      </c>
      <c r="F38" s="2">
        <v>138393.73000000001</v>
      </c>
      <c r="G38" s="18">
        <f t="shared" si="6"/>
        <v>93800.797607479923</v>
      </c>
      <c r="H38" s="18">
        <f t="shared" si="6"/>
        <v>17986.07392182609</v>
      </c>
      <c r="I38" s="18">
        <f t="shared" si="6"/>
        <v>13894.399295204454</v>
      </c>
      <c r="J38" s="18">
        <f t="shared" si="6"/>
        <v>5789.6106389511733</v>
      </c>
      <c r="K38" s="18">
        <f t="shared" si="6"/>
        <v>6421.704205545524</v>
      </c>
      <c r="L38" s="18">
        <f t="shared" si="6"/>
        <v>312.79321771475537</v>
      </c>
      <c r="M38" s="18">
        <f t="shared" si="6"/>
        <v>0</v>
      </c>
      <c r="N38" s="18">
        <f t="shared" si="6"/>
        <v>0</v>
      </c>
      <c r="O38" s="18">
        <f t="shared" si="6"/>
        <v>90.358566502618274</v>
      </c>
      <c r="P38" s="18">
        <f t="shared" si="6"/>
        <v>97.992546775496933</v>
      </c>
      <c r="R38" s="31">
        <f t="shared" si="1"/>
        <v>0</v>
      </c>
    </row>
    <row r="39" spans="1:18">
      <c r="A39">
        <v>456.05</v>
      </c>
      <c r="B39" t="s">
        <v>279</v>
      </c>
      <c r="D39">
        <v>73</v>
      </c>
      <c r="F39" s="2">
        <v>16861340.101014063</v>
      </c>
      <c r="G39" s="18">
        <f t="shared" si="6"/>
        <v>9008721.8789159581</v>
      </c>
      <c r="H39" s="18">
        <f t="shared" si="6"/>
        <v>2208509.0016857772</v>
      </c>
      <c r="I39" s="18">
        <f t="shared" si="6"/>
        <v>2223576.4821587624</v>
      </c>
      <c r="J39" s="18">
        <f t="shared" si="6"/>
        <v>1422641.3872594065</v>
      </c>
      <c r="K39" s="18">
        <f t="shared" si="6"/>
        <v>1011053.7863214618</v>
      </c>
      <c r="L39" s="18">
        <f t="shared" si="6"/>
        <v>489607.90689722548</v>
      </c>
      <c r="M39" s="18">
        <f t="shared" si="6"/>
        <v>430555.30540424399</v>
      </c>
      <c r="N39" s="18">
        <f t="shared" si="6"/>
        <v>0</v>
      </c>
      <c r="O39" s="18">
        <f t="shared" si="6"/>
        <v>60941.075939025694</v>
      </c>
      <c r="P39" s="18">
        <f t="shared" si="6"/>
        <v>5733.2764321991926</v>
      </c>
      <c r="R39" s="31">
        <f t="shared" si="1"/>
        <v>0</v>
      </c>
    </row>
    <row r="40" spans="1:18">
      <c r="A40">
        <v>456.06</v>
      </c>
      <c r="B40" t="s">
        <v>280</v>
      </c>
      <c r="F40" s="2"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  <c r="M40" s="18">
        <f t="shared" si="6"/>
        <v>0</v>
      </c>
      <c r="N40" s="18">
        <f t="shared" si="6"/>
        <v>0</v>
      </c>
      <c r="O40" s="18">
        <f t="shared" si="6"/>
        <v>0</v>
      </c>
      <c r="P40" s="18">
        <f t="shared" si="6"/>
        <v>0</v>
      </c>
      <c r="R40" s="31">
        <f t="shared" si="1"/>
        <v>0</v>
      </c>
    </row>
    <row r="41" spans="1:18">
      <c r="A41">
        <v>456.07</v>
      </c>
      <c r="B41" t="s">
        <v>281</v>
      </c>
      <c r="D41">
        <v>73</v>
      </c>
      <c r="F41" s="2">
        <v>25700</v>
      </c>
      <c r="G41" s="18">
        <f t="shared" si="6"/>
        <v>13731.064725645145</v>
      </c>
      <c r="H41" s="18">
        <f t="shared" si="6"/>
        <v>3366.2022711890459</v>
      </c>
      <c r="I41" s="18">
        <f t="shared" si="6"/>
        <v>3389.1680761509201</v>
      </c>
      <c r="J41" s="18">
        <f t="shared" si="6"/>
        <v>2168.3853972180937</v>
      </c>
      <c r="K41" s="18">
        <f t="shared" si="6"/>
        <v>1541.0449082216694</v>
      </c>
      <c r="L41" s="18">
        <f t="shared" si="6"/>
        <v>746.25878677946491</v>
      </c>
      <c r="M41" s="18">
        <f t="shared" si="6"/>
        <v>656.2510027434646</v>
      </c>
      <c r="N41" s="18">
        <f t="shared" si="6"/>
        <v>0</v>
      </c>
      <c r="O41" s="18">
        <f t="shared" si="6"/>
        <v>92.886190673466572</v>
      </c>
      <c r="P41" s="18">
        <f t="shared" si="6"/>
        <v>8.738641378727527</v>
      </c>
      <c r="R41" s="31">
        <f t="shared" si="1"/>
        <v>0</v>
      </c>
    </row>
    <row r="42" spans="1:18">
      <c r="A42">
        <v>456.08</v>
      </c>
      <c r="B42" t="s">
        <v>282</v>
      </c>
      <c r="F42" s="2">
        <v>42630.26</v>
      </c>
      <c r="G42" s="18">
        <f t="shared" ref="G42:K49" si="7">INDEX(Alloc,($D42),(G$1))*$F42</f>
        <v>0</v>
      </c>
      <c r="H42" s="18">
        <f t="shared" si="7"/>
        <v>0</v>
      </c>
      <c r="I42" s="18">
        <f t="shared" si="7"/>
        <v>0</v>
      </c>
      <c r="J42" s="18">
        <f t="shared" si="7"/>
        <v>0</v>
      </c>
      <c r="K42" s="18">
        <f t="shared" si="7"/>
        <v>0</v>
      </c>
      <c r="L42" s="18">
        <v>0</v>
      </c>
      <c r="M42" s="18">
        <v>0</v>
      </c>
      <c r="N42" s="18">
        <f t="shared" ref="N42:N49" si="8">INDEX(Alloc,($D42),(N$1))*$F42</f>
        <v>0</v>
      </c>
      <c r="O42" s="18">
        <v>42630</v>
      </c>
      <c r="P42" s="18">
        <f t="shared" ref="P42:P49" si="9">INDEX(Alloc,($D42),(P$1))*$F42</f>
        <v>0</v>
      </c>
      <c r="R42" s="31">
        <f t="shared" si="1"/>
        <v>-0.26000000000203727</v>
      </c>
    </row>
    <row r="43" spans="1:18">
      <c r="A43">
        <v>456.09</v>
      </c>
      <c r="B43" t="s">
        <v>283</v>
      </c>
      <c r="F43" s="2">
        <v>-5.0000000046566129E-2</v>
      </c>
      <c r="G43" s="18">
        <f t="shared" si="7"/>
        <v>0</v>
      </c>
      <c r="H43" s="18">
        <f t="shared" si="7"/>
        <v>0</v>
      </c>
      <c r="I43" s="18">
        <f t="shared" si="7"/>
        <v>0</v>
      </c>
      <c r="J43" s="18">
        <f t="shared" si="7"/>
        <v>0</v>
      </c>
      <c r="K43" s="18">
        <f t="shared" si="7"/>
        <v>0</v>
      </c>
      <c r="L43" s="18">
        <f t="shared" ref="L43:M49" si="10">INDEX(Alloc,($D43),(L$1))*$F43</f>
        <v>-2.5316658582991043E-2</v>
      </c>
      <c r="M43" s="18">
        <f t="shared" si="10"/>
        <v>-1.1295235479184288E-2</v>
      </c>
      <c r="N43" s="18">
        <f t="shared" si="8"/>
        <v>-1.338810598439079E-2</v>
      </c>
      <c r="O43" s="18">
        <f t="shared" ref="O43:O49" si="11">INDEX(Alloc,($D43),(O$1))*$F43</f>
        <v>0</v>
      </c>
      <c r="P43" s="18">
        <f t="shared" si="9"/>
        <v>0</v>
      </c>
      <c r="R43" s="31">
        <f t="shared" si="1"/>
        <v>0</v>
      </c>
    </row>
    <row r="44" spans="1:18">
      <c r="A44">
        <v>456.1</v>
      </c>
      <c r="B44" t="s">
        <v>284</v>
      </c>
      <c r="D44">
        <v>73</v>
      </c>
      <c r="F44" s="2">
        <v>84644.75</v>
      </c>
      <c r="G44" s="18">
        <f t="shared" si="7"/>
        <v>45224.223382725751</v>
      </c>
      <c r="H44" s="18">
        <f t="shared" si="7"/>
        <v>11086.822945300739</v>
      </c>
      <c r="I44" s="18">
        <f t="shared" si="7"/>
        <v>11162.46243244263</v>
      </c>
      <c r="J44" s="18">
        <f t="shared" si="7"/>
        <v>7141.7291770885686</v>
      </c>
      <c r="K44" s="18">
        <f t="shared" si="7"/>
        <v>5075.5393383344808</v>
      </c>
      <c r="L44" s="18">
        <f t="shared" si="10"/>
        <v>2457.8555814105489</v>
      </c>
      <c r="M44" s="18">
        <f t="shared" si="10"/>
        <v>2161.4086406408514</v>
      </c>
      <c r="N44" s="18">
        <f t="shared" si="8"/>
        <v>0</v>
      </c>
      <c r="O44" s="18">
        <f t="shared" si="11"/>
        <v>305.92717463065799</v>
      </c>
      <c r="P44" s="18">
        <f t="shared" si="9"/>
        <v>28.781327425760576</v>
      </c>
      <c r="R44" s="31">
        <f t="shared" si="1"/>
        <v>0</v>
      </c>
    </row>
    <row r="45" spans="1:18">
      <c r="A45">
        <v>456.11</v>
      </c>
      <c r="B45" t="s">
        <v>285</v>
      </c>
      <c r="F45" s="2">
        <v>5.0000000046566129E-2</v>
      </c>
      <c r="G45" s="18">
        <f t="shared" si="7"/>
        <v>0</v>
      </c>
      <c r="H45" s="18">
        <f t="shared" si="7"/>
        <v>0</v>
      </c>
      <c r="I45" s="18">
        <f t="shared" si="7"/>
        <v>0</v>
      </c>
      <c r="J45" s="18">
        <f t="shared" si="7"/>
        <v>0</v>
      </c>
      <c r="K45" s="18">
        <f t="shared" si="7"/>
        <v>0</v>
      </c>
      <c r="L45" s="18">
        <f t="shared" si="10"/>
        <v>5.0000000046566129E-2</v>
      </c>
      <c r="M45" s="18">
        <f t="shared" si="10"/>
        <v>0</v>
      </c>
      <c r="N45" s="18">
        <f t="shared" si="8"/>
        <v>0</v>
      </c>
      <c r="O45" s="18">
        <f t="shared" si="11"/>
        <v>0</v>
      </c>
      <c r="P45" s="18">
        <f t="shared" si="9"/>
        <v>0</v>
      </c>
      <c r="R45" s="31">
        <f t="shared" si="1"/>
        <v>0</v>
      </c>
    </row>
    <row r="46" spans="1:18">
      <c r="A46">
        <v>456.12</v>
      </c>
      <c r="B46" t="s">
        <v>286</v>
      </c>
      <c r="D46">
        <v>73</v>
      </c>
      <c r="F46" s="2">
        <v>296729</v>
      </c>
      <c r="G46" s="18">
        <f t="shared" si="7"/>
        <v>158537.16361774155</v>
      </c>
      <c r="H46" s="18">
        <f t="shared" si="7"/>
        <v>38865.75228512274</v>
      </c>
      <c r="I46" s="18">
        <f t="shared" si="7"/>
        <v>39130.912609657054</v>
      </c>
      <c r="J46" s="18">
        <f t="shared" si="7"/>
        <v>25035.907802767611</v>
      </c>
      <c r="K46" s="18">
        <f t="shared" si="7"/>
        <v>17792.712629249327</v>
      </c>
      <c r="L46" s="18">
        <f t="shared" si="10"/>
        <v>8616.21103277369</v>
      </c>
      <c r="M46" s="18">
        <f t="shared" si="10"/>
        <v>7576.9923654889308</v>
      </c>
      <c r="N46" s="18">
        <f t="shared" si="8"/>
        <v>0</v>
      </c>
      <c r="O46" s="18">
        <f t="shared" si="11"/>
        <v>1072.4523919201192</v>
      </c>
      <c r="P46" s="18">
        <f t="shared" si="9"/>
        <v>100.89526527892764</v>
      </c>
      <c r="R46" s="31">
        <f t="shared" si="1"/>
        <v>0</v>
      </c>
    </row>
    <row r="47" spans="1:18">
      <c r="A47">
        <v>456.13</v>
      </c>
      <c r="B47" t="s">
        <v>287</v>
      </c>
      <c r="D47">
        <v>68</v>
      </c>
      <c r="F47" s="2">
        <v>262398.86</v>
      </c>
      <c r="G47" s="18">
        <f t="shared" si="7"/>
        <v>170920.61154794315</v>
      </c>
      <c r="H47" s="18">
        <f t="shared" si="7"/>
        <v>31864.30837923527</v>
      </c>
      <c r="I47" s="18">
        <f t="shared" si="7"/>
        <v>25524.65122819013</v>
      </c>
      <c r="J47" s="18">
        <f t="shared" si="7"/>
        <v>11171.414762133722</v>
      </c>
      <c r="K47" s="18">
        <f t="shared" si="7"/>
        <v>11051.115677319576</v>
      </c>
      <c r="L47" s="18">
        <f t="shared" si="10"/>
        <v>3866.3459224475905</v>
      </c>
      <c r="M47" s="18">
        <f t="shared" si="10"/>
        <v>1651.2750817758051</v>
      </c>
      <c r="N47" s="18">
        <f t="shared" si="8"/>
        <v>547.38749813027403</v>
      </c>
      <c r="O47" s="18">
        <f t="shared" si="11"/>
        <v>5708.7498724986099</v>
      </c>
      <c r="P47" s="18">
        <f t="shared" si="9"/>
        <v>93.000030325873112</v>
      </c>
      <c r="R47" s="31">
        <f t="shared" si="1"/>
        <v>0</v>
      </c>
    </row>
    <row r="48" spans="1:18">
      <c r="A48">
        <v>456.14</v>
      </c>
      <c r="B48" t="s">
        <v>288</v>
      </c>
      <c r="D48">
        <v>68</v>
      </c>
      <c r="F48" s="2">
        <v>305.69000000227243</v>
      </c>
      <c r="G48" s="18">
        <f t="shared" si="7"/>
        <v>199.1194692861057</v>
      </c>
      <c r="H48" s="18">
        <f t="shared" si="7"/>
        <v>37.121351931638877</v>
      </c>
      <c r="I48" s="18">
        <f t="shared" si="7"/>
        <v>29.73576422551319</v>
      </c>
      <c r="J48" s="18">
        <f t="shared" si="7"/>
        <v>13.014499295698327</v>
      </c>
      <c r="K48" s="18">
        <f t="shared" si="7"/>
        <v>12.874353003762799</v>
      </c>
      <c r="L48" s="18">
        <f t="shared" si="10"/>
        <v>4.5042241610416678</v>
      </c>
      <c r="M48" s="18">
        <f t="shared" si="10"/>
        <v>1.9237060700332245</v>
      </c>
      <c r="N48" s="18">
        <f t="shared" si="8"/>
        <v>0.63769668932512658</v>
      </c>
      <c r="O48" s="18">
        <f t="shared" si="11"/>
        <v>6.6505919596490353</v>
      </c>
      <c r="P48" s="18">
        <f t="shared" si="9"/>
        <v>0.10834337950449743</v>
      </c>
      <c r="R48" s="31">
        <f t="shared" si="1"/>
        <v>0</v>
      </c>
    </row>
    <row r="49" spans="1:18">
      <c r="A49">
        <v>456.15</v>
      </c>
      <c r="B49" t="s">
        <v>289</v>
      </c>
      <c r="F49" s="2">
        <v>0</v>
      </c>
      <c r="G49" s="18">
        <f t="shared" si="7"/>
        <v>0</v>
      </c>
      <c r="H49" s="18">
        <f t="shared" si="7"/>
        <v>0</v>
      </c>
      <c r="I49" s="18">
        <f t="shared" si="7"/>
        <v>0</v>
      </c>
      <c r="J49" s="18">
        <f t="shared" si="7"/>
        <v>0</v>
      </c>
      <c r="K49" s="18">
        <f t="shared" si="7"/>
        <v>0</v>
      </c>
      <c r="L49" s="18">
        <f t="shared" si="10"/>
        <v>0</v>
      </c>
      <c r="M49" s="18">
        <f t="shared" si="10"/>
        <v>0</v>
      </c>
      <c r="N49" s="18">
        <f t="shared" si="8"/>
        <v>0</v>
      </c>
      <c r="O49" s="18">
        <f t="shared" si="11"/>
        <v>0</v>
      </c>
      <c r="P49" s="18">
        <f t="shared" si="9"/>
        <v>0</v>
      </c>
      <c r="R49" s="31">
        <f t="shared" si="1"/>
        <v>0</v>
      </c>
    </row>
    <row r="50" spans="1:18">
      <c r="B50" s="1" t="s">
        <v>290</v>
      </c>
      <c r="F50" s="3">
        <f>SUM(F20:F49)</f>
        <v>73686618.340696141</v>
      </c>
      <c r="G50" s="3">
        <f t="shared" ref="G50:P50" si="12">SUM(G20:G49)</f>
        <v>40735207.073985517</v>
      </c>
      <c r="H50" s="3">
        <f t="shared" si="12"/>
        <v>12011556.980270954</v>
      </c>
      <c r="I50" s="3">
        <f t="shared" si="12"/>
        <v>6920275.1231379258</v>
      </c>
      <c r="J50" s="3">
        <f t="shared" si="12"/>
        <v>3945547.4812780558</v>
      </c>
      <c r="K50" s="3">
        <f t="shared" si="12"/>
        <v>3731483.1490526819</v>
      </c>
      <c r="L50" s="3">
        <f t="shared" si="12"/>
        <v>1270234.3139374871</v>
      </c>
      <c r="M50" s="3">
        <f t="shared" si="12"/>
        <v>3877254.6292793951</v>
      </c>
      <c r="N50" s="3">
        <f t="shared" si="12"/>
        <v>878696.89203547232</v>
      </c>
      <c r="O50" s="3">
        <f t="shared" si="12"/>
        <v>290186.59074360947</v>
      </c>
      <c r="P50" s="3">
        <f t="shared" si="12"/>
        <v>26175.846975058896</v>
      </c>
      <c r="R50" s="31">
        <f t="shared" si="1"/>
        <v>-0.25999999046325684</v>
      </c>
    </row>
    <row r="51" spans="1:18">
      <c r="B51" s="1" t="s">
        <v>291</v>
      </c>
      <c r="F51" s="3">
        <f>SUM(F13,F17,F50)</f>
        <v>2067334450.1216047</v>
      </c>
      <c r="G51" s="3">
        <f t="shared" ref="G51:P51" si="13">SUM(G13,G17,G50)</f>
        <v>1123468269.0208416</v>
      </c>
      <c r="H51" s="3">
        <f t="shared" si="13"/>
        <v>282904155.01337653</v>
      </c>
      <c r="I51" s="3">
        <f t="shared" si="13"/>
        <v>263818359.48836523</v>
      </c>
      <c r="J51" s="3">
        <f t="shared" si="13"/>
        <v>158323651.53408408</v>
      </c>
      <c r="K51" s="3">
        <f t="shared" si="13"/>
        <v>117519739.3424142</v>
      </c>
      <c r="L51" s="3">
        <f t="shared" si="13"/>
        <v>49982167.273933105</v>
      </c>
      <c r="M51" s="3">
        <f t="shared" si="13"/>
        <v>45007084.561195001</v>
      </c>
      <c r="N51" s="3">
        <f t="shared" si="13"/>
        <v>8391975.8920354731</v>
      </c>
      <c r="O51" s="3">
        <f t="shared" si="13"/>
        <v>17566232.794651281</v>
      </c>
      <c r="P51" s="3">
        <f t="shared" si="13"/>
        <v>352814.68082596926</v>
      </c>
      <c r="R51" s="31">
        <f t="shared" si="1"/>
        <v>-0.5198824405670166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52"/>
  <sheetViews>
    <sheetView workbookViewId="0">
      <pane xSplit="4" ySplit="3" topLeftCell="E71" activePane="bottomRight" state="frozen"/>
      <selection pane="topRight" activeCell="E1" sqref="E1"/>
      <selection pane="bottomLeft" activeCell="A4" sqref="A4"/>
      <selection pane="bottomRight" activeCell="E83" sqref="E83"/>
    </sheetView>
  </sheetViews>
  <sheetFormatPr defaultRowHeight="15"/>
  <cols>
    <col min="1" max="1" width="9.140625" style="5"/>
    <col min="2" max="2" width="72" style="5" customWidth="1"/>
    <col min="3" max="4" width="16.7109375" style="5" customWidth="1"/>
    <col min="5" max="5" width="16.140625" style="5" bestFit="1" customWidth="1"/>
    <col min="6" max="9" width="16.5703125" style="5" bestFit="1" customWidth="1"/>
    <col min="10" max="10" width="16.5703125" style="5" customWidth="1"/>
    <col min="11" max="12" width="16.5703125" style="5" bestFit="1" customWidth="1"/>
    <col min="13" max="13" width="16.5703125" style="5" customWidth="1"/>
    <col min="14" max="14" width="16.5703125" style="5" bestFit="1" customWidth="1"/>
    <col min="15" max="15" width="15.28515625" style="5" bestFit="1" customWidth="1"/>
    <col min="16" max="16" width="13.28515625" style="5" customWidth="1"/>
    <col min="17" max="19" width="16.5703125" style="5" bestFit="1" customWidth="1"/>
    <col min="20" max="20" width="6.7109375" style="5" customWidth="1"/>
    <col min="21" max="22" width="16.5703125" style="5" bestFit="1" customWidth="1"/>
    <col min="23" max="253" width="9.140625" style="5"/>
    <col min="254" max="254" width="72" style="5" customWidth="1"/>
    <col min="255" max="255" width="16.7109375" style="5" customWidth="1"/>
    <col min="256" max="256" width="16.140625" style="5" bestFit="1" customWidth="1"/>
    <col min="257" max="260" width="16.5703125" style="5" bestFit="1" customWidth="1"/>
    <col min="261" max="261" width="16.5703125" style="5" customWidth="1"/>
    <col min="262" max="263" width="16.5703125" style="5" bestFit="1" customWidth="1"/>
    <col min="264" max="264" width="16.5703125" style="5" customWidth="1"/>
    <col min="265" max="265" width="16.5703125" style="5" bestFit="1" customWidth="1"/>
    <col min="266" max="266" width="15.28515625" style="5" bestFit="1" customWidth="1"/>
    <col min="267" max="267" width="12.28515625" style="5" bestFit="1" customWidth="1"/>
    <col min="268" max="268" width="13.28515625" style="5" customWidth="1"/>
    <col min="269" max="269" width="6.7109375" style="5" customWidth="1"/>
    <col min="270" max="272" width="16.5703125" style="5" bestFit="1" customWidth="1"/>
    <col min="273" max="275" width="6.7109375" style="5" customWidth="1"/>
    <col min="276" max="277" width="16.5703125" style="5" bestFit="1" customWidth="1"/>
    <col min="278" max="278" width="6.7109375" style="5" customWidth="1"/>
    <col min="279" max="509" width="9.140625" style="5"/>
    <col min="510" max="510" width="72" style="5" customWidth="1"/>
    <col min="511" max="511" width="16.7109375" style="5" customWidth="1"/>
    <col min="512" max="512" width="16.140625" style="5" bestFit="1" customWidth="1"/>
    <col min="513" max="516" width="16.5703125" style="5" bestFit="1" customWidth="1"/>
    <col min="517" max="517" width="16.5703125" style="5" customWidth="1"/>
    <col min="518" max="519" width="16.5703125" style="5" bestFit="1" customWidth="1"/>
    <col min="520" max="520" width="16.5703125" style="5" customWidth="1"/>
    <col min="521" max="521" width="16.5703125" style="5" bestFit="1" customWidth="1"/>
    <col min="522" max="522" width="15.28515625" style="5" bestFit="1" customWidth="1"/>
    <col min="523" max="523" width="12.28515625" style="5" bestFit="1" customWidth="1"/>
    <col min="524" max="524" width="13.28515625" style="5" customWidth="1"/>
    <col min="525" max="525" width="6.7109375" style="5" customWidth="1"/>
    <col min="526" max="528" width="16.5703125" style="5" bestFit="1" customWidth="1"/>
    <col min="529" max="531" width="6.7109375" style="5" customWidth="1"/>
    <col min="532" max="533" width="16.5703125" style="5" bestFit="1" customWidth="1"/>
    <col min="534" max="534" width="6.7109375" style="5" customWidth="1"/>
    <col min="535" max="765" width="9.140625" style="5"/>
    <col min="766" max="766" width="72" style="5" customWidth="1"/>
    <col min="767" max="767" width="16.7109375" style="5" customWidth="1"/>
    <col min="768" max="768" width="16.140625" style="5" bestFit="1" customWidth="1"/>
    <col min="769" max="772" width="16.5703125" style="5" bestFit="1" customWidth="1"/>
    <col min="773" max="773" width="16.5703125" style="5" customWidth="1"/>
    <col min="774" max="775" width="16.5703125" style="5" bestFit="1" customWidth="1"/>
    <col min="776" max="776" width="16.5703125" style="5" customWidth="1"/>
    <col min="777" max="777" width="16.5703125" style="5" bestFit="1" customWidth="1"/>
    <col min="778" max="778" width="15.28515625" style="5" bestFit="1" customWidth="1"/>
    <col min="779" max="779" width="12.28515625" style="5" bestFit="1" customWidth="1"/>
    <col min="780" max="780" width="13.28515625" style="5" customWidth="1"/>
    <col min="781" max="781" width="6.7109375" style="5" customWidth="1"/>
    <col min="782" max="784" width="16.5703125" style="5" bestFit="1" customWidth="1"/>
    <col min="785" max="787" width="6.7109375" style="5" customWidth="1"/>
    <col min="788" max="789" width="16.5703125" style="5" bestFit="1" customWidth="1"/>
    <col min="790" max="790" width="6.7109375" style="5" customWidth="1"/>
    <col min="791" max="1021" width="9.140625" style="5"/>
    <col min="1022" max="1022" width="72" style="5" customWidth="1"/>
    <col min="1023" max="1023" width="16.7109375" style="5" customWidth="1"/>
    <col min="1024" max="1024" width="16.140625" style="5" bestFit="1" customWidth="1"/>
    <col min="1025" max="1028" width="16.5703125" style="5" bestFit="1" customWidth="1"/>
    <col min="1029" max="1029" width="16.5703125" style="5" customWidth="1"/>
    <col min="1030" max="1031" width="16.5703125" style="5" bestFit="1" customWidth="1"/>
    <col min="1032" max="1032" width="16.5703125" style="5" customWidth="1"/>
    <col min="1033" max="1033" width="16.5703125" style="5" bestFit="1" customWidth="1"/>
    <col min="1034" max="1034" width="15.28515625" style="5" bestFit="1" customWidth="1"/>
    <col min="1035" max="1035" width="12.28515625" style="5" bestFit="1" customWidth="1"/>
    <col min="1036" max="1036" width="13.28515625" style="5" customWidth="1"/>
    <col min="1037" max="1037" width="6.7109375" style="5" customWidth="1"/>
    <col min="1038" max="1040" width="16.5703125" style="5" bestFit="1" customWidth="1"/>
    <col min="1041" max="1043" width="6.7109375" style="5" customWidth="1"/>
    <col min="1044" max="1045" width="16.5703125" style="5" bestFit="1" customWidth="1"/>
    <col min="1046" max="1046" width="6.7109375" style="5" customWidth="1"/>
    <col min="1047" max="1277" width="9.140625" style="5"/>
    <col min="1278" max="1278" width="72" style="5" customWidth="1"/>
    <col min="1279" max="1279" width="16.7109375" style="5" customWidth="1"/>
    <col min="1280" max="1280" width="16.140625" style="5" bestFit="1" customWidth="1"/>
    <col min="1281" max="1284" width="16.5703125" style="5" bestFit="1" customWidth="1"/>
    <col min="1285" max="1285" width="16.5703125" style="5" customWidth="1"/>
    <col min="1286" max="1287" width="16.5703125" style="5" bestFit="1" customWidth="1"/>
    <col min="1288" max="1288" width="16.5703125" style="5" customWidth="1"/>
    <col min="1289" max="1289" width="16.5703125" style="5" bestFit="1" customWidth="1"/>
    <col min="1290" max="1290" width="15.28515625" style="5" bestFit="1" customWidth="1"/>
    <col min="1291" max="1291" width="12.28515625" style="5" bestFit="1" customWidth="1"/>
    <col min="1292" max="1292" width="13.28515625" style="5" customWidth="1"/>
    <col min="1293" max="1293" width="6.7109375" style="5" customWidth="1"/>
    <col min="1294" max="1296" width="16.5703125" style="5" bestFit="1" customWidth="1"/>
    <col min="1297" max="1299" width="6.7109375" style="5" customWidth="1"/>
    <col min="1300" max="1301" width="16.5703125" style="5" bestFit="1" customWidth="1"/>
    <col min="1302" max="1302" width="6.7109375" style="5" customWidth="1"/>
    <col min="1303" max="1533" width="9.140625" style="5"/>
    <col min="1534" max="1534" width="72" style="5" customWidth="1"/>
    <col min="1535" max="1535" width="16.7109375" style="5" customWidth="1"/>
    <col min="1536" max="1536" width="16.140625" style="5" bestFit="1" customWidth="1"/>
    <col min="1537" max="1540" width="16.5703125" style="5" bestFit="1" customWidth="1"/>
    <col min="1541" max="1541" width="16.5703125" style="5" customWidth="1"/>
    <col min="1542" max="1543" width="16.5703125" style="5" bestFit="1" customWidth="1"/>
    <col min="1544" max="1544" width="16.5703125" style="5" customWidth="1"/>
    <col min="1545" max="1545" width="16.5703125" style="5" bestFit="1" customWidth="1"/>
    <col min="1546" max="1546" width="15.28515625" style="5" bestFit="1" customWidth="1"/>
    <col min="1547" max="1547" width="12.28515625" style="5" bestFit="1" customWidth="1"/>
    <col min="1548" max="1548" width="13.28515625" style="5" customWidth="1"/>
    <col min="1549" max="1549" width="6.7109375" style="5" customWidth="1"/>
    <col min="1550" max="1552" width="16.5703125" style="5" bestFit="1" customWidth="1"/>
    <col min="1553" max="1555" width="6.7109375" style="5" customWidth="1"/>
    <col min="1556" max="1557" width="16.5703125" style="5" bestFit="1" customWidth="1"/>
    <col min="1558" max="1558" width="6.7109375" style="5" customWidth="1"/>
    <col min="1559" max="1789" width="9.140625" style="5"/>
    <col min="1790" max="1790" width="72" style="5" customWidth="1"/>
    <col min="1791" max="1791" width="16.7109375" style="5" customWidth="1"/>
    <col min="1792" max="1792" width="16.140625" style="5" bestFit="1" customWidth="1"/>
    <col min="1793" max="1796" width="16.5703125" style="5" bestFit="1" customWidth="1"/>
    <col min="1797" max="1797" width="16.5703125" style="5" customWidth="1"/>
    <col min="1798" max="1799" width="16.5703125" style="5" bestFit="1" customWidth="1"/>
    <col min="1800" max="1800" width="16.5703125" style="5" customWidth="1"/>
    <col min="1801" max="1801" width="16.5703125" style="5" bestFit="1" customWidth="1"/>
    <col min="1802" max="1802" width="15.28515625" style="5" bestFit="1" customWidth="1"/>
    <col min="1803" max="1803" width="12.28515625" style="5" bestFit="1" customWidth="1"/>
    <col min="1804" max="1804" width="13.28515625" style="5" customWidth="1"/>
    <col min="1805" max="1805" width="6.7109375" style="5" customWidth="1"/>
    <col min="1806" max="1808" width="16.5703125" style="5" bestFit="1" customWidth="1"/>
    <col min="1809" max="1811" width="6.7109375" style="5" customWidth="1"/>
    <col min="1812" max="1813" width="16.5703125" style="5" bestFit="1" customWidth="1"/>
    <col min="1814" max="1814" width="6.7109375" style="5" customWidth="1"/>
    <col min="1815" max="2045" width="9.140625" style="5"/>
    <col min="2046" max="2046" width="72" style="5" customWidth="1"/>
    <col min="2047" max="2047" width="16.7109375" style="5" customWidth="1"/>
    <col min="2048" max="2048" width="16.140625" style="5" bestFit="1" customWidth="1"/>
    <col min="2049" max="2052" width="16.5703125" style="5" bestFit="1" customWidth="1"/>
    <col min="2053" max="2053" width="16.5703125" style="5" customWidth="1"/>
    <col min="2054" max="2055" width="16.5703125" style="5" bestFit="1" customWidth="1"/>
    <col min="2056" max="2056" width="16.5703125" style="5" customWidth="1"/>
    <col min="2057" max="2057" width="16.5703125" style="5" bestFit="1" customWidth="1"/>
    <col min="2058" max="2058" width="15.28515625" style="5" bestFit="1" customWidth="1"/>
    <col min="2059" max="2059" width="12.28515625" style="5" bestFit="1" customWidth="1"/>
    <col min="2060" max="2060" width="13.28515625" style="5" customWidth="1"/>
    <col min="2061" max="2061" width="6.7109375" style="5" customWidth="1"/>
    <col min="2062" max="2064" width="16.5703125" style="5" bestFit="1" customWidth="1"/>
    <col min="2065" max="2067" width="6.7109375" style="5" customWidth="1"/>
    <col min="2068" max="2069" width="16.5703125" style="5" bestFit="1" customWidth="1"/>
    <col min="2070" max="2070" width="6.7109375" style="5" customWidth="1"/>
    <col min="2071" max="2301" width="9.140625" style="5"/>
    <col min="2302" max="2302" width="72" style="5" customWidth="1"/>
    <col min="2303" max="2303" width="16.7109375" style="5" customWidth="1"/>
    <col min="2304" max="2304" width="16.140625" style="5" bestFit="1" customWidth="1"/>
    <col min="2305" max="2308" width="16.5703125" style="5" bestFit="1" customWidth="1"/>
    <col min="2309" max="2309" width="16.5703125" style="5" customWidth="1"/>
    <col min="2310" max="2311" width="16.5703125" style="5" bestFit="1" customWidth="1"/>
    <col min="2312" max="2312" width="16.5703125" style="5" customWidth="1"/>
    <col min="2313" max="2313" width="16.5703125" style="5" bestFit="1" customWidth="1"/>
    <col min="2314" max="2314" width="15.28515625" style="5" bestFit="1" customWidth="1"/>
    <col min="2315" max="2315" width="12.28515625" style="5" bestFit="1" customWidth="1"/>
    <col min="2316" max="2316" width="13.28515625" style="5" customWidth="1"/>
    <col min="2317" max="2317" width="6.7109375" style="5" customWidth="1"/>
    <col min="2318" max="2320" width="16.5703125" style="5" bestFit="1" customWidth="1"/>
    <col min="2321" max="2323" width="6.7109375" style="5" customWidth="1"/>
    <col min="2324" max="2325" width="16.5703125" style="5" bestFit="1" customWidth="1"/>
    <col min="2326" max="2326" width="6.7109375" style="5" customWidth="1"/>
    <col min="2327" max="2557" width="9.140625" style="5"/>
    <col min="2558" max="2558" width="72" style="5" customWidth="1"/>
    <col min="2559" max="2559" width="16.7109375" style="5" customWidth="1"/>
    <col min="2560" max="2560" width="16.140625" style="5" bestFit="1" customWidth="1"/>
    <col min="2561" max="2564" width="16.5703125" style="5" bestFit="1" customWidth="1"/>
    <col min="2565" max="2565" width="16.5703125" style="5" customWidth="1"/>
    <col min="2566" max="2567" width="16.5703125" style="5" bestFit="1" customWidth="1"/>
    <col min="2568" max="2568" width="16.5703125" style="5" customWidth="1"/>
    <col min="2569" max="2569" width="16.5703125" style="5" bestFit="1" customWidth="1"/>
    <col min="2570" max="2570" width="15.28515625" style="5" bestFit="1" customWidth="1"/>
    <col min="2571" max="2571" width="12.28515625" style="5" bestFit="1" customWidth="1"/>
    <col min="2572" max="2572" width="13.28515625" style="5" customWidth="1"/>
    <col min="2573" max="2573" width="6.7109375" style="5" customWidth="1"/>
    <col min="2574" max="2576" width="16.5703125" style="5" bestFit="1" customWidth="1"/>
    <col min="2577" max="2579" width="6.7109375" style="5" customWidth="1"/>
    <col min="2580" max="2581" width="16.5703125" style="5" bestFit="1" customWidth="1"/>
    <col min="2582" max="2582" width="6.7109375" style="5" customWidth="1"/>
    <col min="2583" max="2813" width="9.140625" style="5"/>
    <col min="2814" max="2814" width="72" style="5" customWidth="1"/>
    <col min="2815" max="2815" width="16.7109375" style="5" customWidth="1"/>
    <col min="2816" max="2816" width="16.140625" style="5" bestFit="1" customWidth="1"/>
    <col min="2817" max="2820" width="16.5703125" style="5" bestFit="1" customWidth="1"/>
    <col min="2821" max="2821" width="16.5703125" style="5" customWidth="1"/>
    <col min="2822" max="2823" width="16.5703125" style="5" bestFit="1" customWidth="1"/>
    <col min="2824" max="2824" width="16.5703125" style="5" customWidth="1"/>
    <col min="2825" max="2825" width="16.5703125" style="5" bestFit="1" customWidth="1"/>
    <col min="2826" max="2826" width="15.28515625" style="5" bestFit="1" customWidth="1"/>
    <col min="2827" max="2827" width="12.28515625" style="5" bestFit="1" customWidth="1"/>
    <col min="2828" max="2828" width="13.28515625" style="5" customWidth="1"/>
    <col min="2829" max="2829" width="6.7109375" style="5" customWidth="1"/>
    <col min="2830" max="2832" width="16.5703125" style="5" bestFit="1" customWidth="1"/>
    <col min="2833" max="2835" width="6.7109375" style="5" customWidth="1"/>
    <col min="2836" max="2837" width="16.5703125" style="5" bestFit="1" customWidth="1"/>
    <col min="2838" max="2838" width="6.7109375" style="5" customWidth="1"/>
    <col min="2839" max="3069" width="9.140625" style="5"/>
    <col min="3070" max="3070" width="72" style="5" customWidth="1"/>
    <col min="3071" max="3071" width="16.7109375" style="5" customWidth="1"/>
    <col min="3072" max="3072" width="16.140625" style="5" bestFit="1" customWidth="1"/>
    <col min="3073" max="3076" width="16.5703125" style="5" bestFit="1" customWidth="1"/>
    <col min="3077" max="3077" width="16.5703125" style="5" customWidth="1"/>
    <col min="3078" max="3079" width="16.5703125" style="5" bestFit="1" customWidth="1"/>
    <col min="3080" max="3080" width="16.5703125" style="5" customWidth="1"/>
    <col min="3081" max="3081" width="16.5703125" style="5" bestFit="1" customWidth="1"/>
    <col min="3082" max="3082" width="15.28515625" style="5" bestFit="1" customWidth="1"/>
    <col min="3083" max="3083" width="12.28515625" style="5" bestFit="1" customWidth="1"/>
    <col min="3084" max="3084" width="13.28515625" style="5" customWidth="1"/>
    <col min="3085" max="3085" width="6.7109375" style="5" customWidth="1"/>
    <col min="3086" max="3088" width="16.5703125" style="5" bestFit="1" customWidth="1"/>
    <col min="3089" max="3091" width="6.7109375" style="5" customWidth="1"/>
    <col min="3092" max="3093" width="16.5703125" style="5" bestFit="1" customWidth="1"/>
    <col min="3094" max="3094" width="6.7109375" style="5" customWidth="1"/>
    <col min="3095" max="3325" width="9.140625" style="5"/>
    <col min="3326" max="3326" width="72" style="5" customWidth="1"/>
    <col min="3327" max="3327" width="16.7109375" style="5" customWidth="1"/>
    <col min="3328" max="3328" width="16.140625" style="5" bestFit="1" customWidth="1"/>
    <col min="3329" max="3332" width="16.5703125" style="5" bestFit="1" customWidth="1"/>
    <col min="3333" max="3333" width="16.5703125" style="5" customWidth="1"/>
    <col min="3334" max="3335" width="16.5703125" style="5" bestFit="1" customWidth="1"/>
    <col min="3336" max="3336" width="16.5703125" style="5" customWidth="1"/>
    <col min="3337" max="3337" width="16.5703125" style="5" bestFit="1" customWidth="1"/>
    <col min="3338" max="3338" width="15.28515625" style="5" bestFit="1" customWidth="1"/>
    <col min="3339" max="3339" width="12.28515625" style="5" bestFit="1" customWidth="1"/>
    <col min="3340" max="3340" width="13.28515625" style="5" customWidth="1"/>
    <col min="3341" max="3341" width="6.7109375" style="5" customWidth="1"/>
    <col min="3342" max="3344" width="16.5703125" style="5" bestFit="1" customWidth="1"/>
    <col min="3345" max="3347" width="6.7109375" style="5" customWidth="1"/>
    <col min="3348" max="3349" width="16.5703125" style="5" bestFit="1" customWidth="1"/>
    <col min="3350" max="3350" width="6.7109375" style="5" customWidth="1"/>
    <col min="3351" max="3581" width="9.140625" style="5"/>
    <col min="3582" max="3582" width="72" style="5" customWidth="1"/>
    <col min="3583" max="3583" width="16.7109375" style="5" customWidth="1"/>
    <col min="3584" max="3584" width="16.140625" style="5" bestFit="1" customWidth="1"/>
    <col min="3585" max="3588" width="16.5703125" style="5" bestFit="1" customWidth="1"/>
    <col min="3589" max="3589" width="16.5703125" style="5" customWidth="1"/>
    <col min="3590" max="3591" width="16.5703125" style="5" bestFit="1" customWidth="1"/>
    <col min="3592" max="3592" width="16.5703125" style="5" customWidth="1"/>
    <col min="3593" max="3593" width="16.5703125" style="5" bestFit="1" customWidth="1"/>
    <col min="3594" max="3594" width="15.28515625" style="5" bestFit="1" customWidth="1"/>
    <col min="3595" max="3595" width="12.28515625" style="5" bestFit="1" customWidth="1"/>
    <col min="3596" max="3596" width="13.28515625" style="5" customWidth="1"/>
    <col min="3597" max="3597" width="6.7109375" style="5" customWidth="1"/>
    <col min="3598" max="3600" width="16.5703125" style="5" bestFit="1" customWidth="1"/>
    <col min="3601" max="3603" width="6.7109375" style="5" customWidth="1"/>
    <col min="3604" max="3605" width="16.5703125" style="5" bestFit="1" customWidth="1"/>
    <col min="3606" max="3606" width="6.7109375" style="5" customWidth="1"/>
    <col min="3607" max="3837" width="9.140625" style="5"/>
    <col min="3838" max="3838" width="72" style="5" customWidth="1"/>
    <col min="3839" max="3839" width="16.7109375" style="5" customWidth="1"/>
    <col min="3840" max="3840" width="16.140625" style="5" bestFit="1" customWidth="1"/>
    <col min="3841" max="3844" width="16.5703125" style="5" bestFit="1" customWidth="1"/>
    <col min="3845" max="3845" width="16.5703125" style="5" customWidth="1"/>
    <col min="3846" max="3847" width="16.5703125" style="5" bestFit="1" customWidth="1"/>
    <col min="3848" max="3848" width="16.5703125" style="5" customWidth="1"/>
    <col min="3849" max="3849" width="16.5703125" style="5" bestFit="1" customWidth="1"/>
    <col min="3850" max="3850" width="15.28515625" style="5" bestFit="1" customWidth="1"/>
    <col min="3851" max="3851" width="12.28515625" style="5" bestFit="1" customWidth="1"/>
    <col min="3852" max="3852" width="13.28515625" style="5" customWidth="1"/>
    <col min="3853" max="3853" width="6.7109375" style="5" customWidth="1"/>
    <col min="3854" max="3856" width="16.5703125" style="5" bestFit="1" customWidth="1"/>
    <col min="3857" max="3859" width="6.7109375" style="5" customWidth="1"/>
    <col min="3860" max="3861" width="16.5703125" style="5" bestFit="1" customWidth="1"/>
    <col min="3862" max="3862" width="6.7109375" style="5" customWidth="1"/>
    <col min="3863" max="4093" width="9.140625" style="5"/>
    <col min="4094" max="4094" width="72" style="5" customWidth="1"/>
    <col min="4095" max="4095" width="16.7109375" style="5" customWidth="1"/>
    <col min="4096" max="4096" width="16.140625" style="5" bestFit="1" customWidth="1"/>
    <col min="4097" max="4100" width="16.5703125" style="5" bestFit="1" customWidth="1"/>
    <col min="4101" max="4101" width="16.5703125" style="5" customWidth="1"/>
    <col min="4102" max="4103" width="16.5703125" style="5" bestFit="1" customWidth="1"/>
    <col min="4104" max="4104" width="16.5703125" style="5" customWidth="1"/>
    <col min="4105" max="4105" width="16.5703125" style="5" bestFit="1" customWidth="1"/>
    <col min="4106" max="4106" width="15.28515625" style="5" bestFit="1" customWidth="1"/>
    <col min="4107" max="4107" width="12.28515625" style="5" bestFit="1" customWidth="1"/>
    <col min="4108" max="4108" width="13.28515625" style="5" customWidth="1"/>
    <col min="4109" max="4109" width="6.7109375" style="5" customWidth="1"/>
    <col min="4110" max="4112" width="16.5703125" style="5" bestFit="1" customWidth="1"/>
    <col min="4113" max="4115" width="6.7109375" style="5" customWidth="1"/>
    <col min="4116" max="4117" width="16.5703125" style="5" bestFit="1" customWidth="1"/>
    <col min="4118" max="4118" width="6.7109375" style="5" customWidth="1"/>
    <col min="4119" max="4349" width="9.140625" style="5"/>
    <col min="4350" max="4350" width="72" style="5" customWidth="1"/>
    <col min="4351" max="4351" width="16.7109375" style="5" customWidth="1"/>
    <col min="4352" max="4352" width="16.140625" style="5" bestFit="1" customWidth="1"/>
    <col min="4353" max="4356" width="16.5703125" style="5" bestFit="1" customWidth="1"/>
    <col min="4357" max="4357" width="16.5703125" style="5" customWidth="1"/>
    <col min="4358" max="4359" width="16.5703125" style="5" bestFit="1" customWidth="1"/>
    <col min="4360" max="4360" width="16.5703125" style="5" customWidth="1"/>
    <col min="4361" max="4361" width="16.5703125" style="5" bestFit="1" customWidth="1"/>
    <col min="4362" max="4362" width="15.28515625" style="5" bestFit="1" customWidth="1"/>
    <col min="4363" max="4363" width="12.28515625" style="5" bestFit="1" customWidth="1"/>
    <col min="4364" max="4364" width="13.28515625" style="5" customWidth="1"/>
    <col min="4365" max="4365" width="6.7109375" style="5" customWidth="1"/>
    <col min="4366" max="4368" width="16.5703125" style="5" bestFit="1" customWidth="1"/>
    <col min="4369" max="4371" width="6.7109375" style="5" customWidth="1"/>
    <col min="4372" max="4373" width="16.5703125" style="5" bestFit="1" customWidth="1"/>
    <col min="4374" max="4374" width="6.7109375" style="5" customWidth="1"/>
    <col min="4375" max="4605" width="9.140625" style="5"/>
    <col min="4606" max="4606" width="72" style="5" customWidth="1"/>
    <col min="4607" max="4607" width="16.7109375" style="5" customWidth="1"/>
    <col min="4608" max="4608" width="16.140625" style="5" bestFit="1" customWidth="1"/>
    <col min="4609" max="4612" width="16.5703125" style="5" bestFit="1" customWidth="1"/>
    <col min="4613" max="4613" width="16.5703125" style="5" customWidth="1"/>
    <col min="4614" max="4615" width="16.5703125" style="5" bestFit="1" customWidth="1"/>
    <col min="4616" max="4616" width="16.5703125" style="5" customWidth="1"/>
    <col min="4617" max="4617" width="16.5703125" style="5" bestFit="1" customWidth="1"/>
    <col min="4618" max="4618" width="15.28515625" style="5" bestFit="1" customWidth="1"/>
    <col min="4619" max="4619" width="12.28515625" style="5" bestFit="1" customWidth="1"/>
    <col min="4620" max="4620" width="13.28515625" style="5" customWidth="1"/>
    <col min="4621" max="4621" width="6.7109375" style="5" customWidth="1"/>
    <col min="4622" max="4624" width="16.5703125" style="5" bestFit="1" customWidth="1"/>
    <col min="4625" max="4627" width="6.7109375" style="5" customWidth="1"/>
    <col min="4628" max="4629" width="16.5703125" style="5" bestFit="1" customWidth="1"/>
    <col min="4630" max="4630" width="6.7109375" style="5" customWidth="1"/>
    <col min="4631" max="4861" width="9.140625" style="5"/>
    <col min="4862" max="4862" width="72" style="5" customWidth="1"/>
    <col min="4863" max="4863" width="16.7109375" style="5" customWidth="1"/>
    <col min="4864" max="4864" width="16.140625" style="5" bestFit="1" customWidth="1"/>
    <col min="4865" max="4868" width="16.5703125" style="5" bestFit="1" customWidth="1"/>
    <col min="4869" max="4869" width="16.5703125" style="5" customWidth="1"/>
    <col min="4870" max="4871" width="16.5703125" style="5" bestFit="1" customWidth="1"/>
    <col min="4872" max="4872" width="16.5703125" style="5" customWidth="1"/>
    <col min="4873" max="4873" width="16.5703125" style="5" bestFit="1" customWidth="1"/>
    <col min="4874" max="4874" width="15.28515625" style="5" bestFit="1" customWidth="1"/>
    <col min="4875" max="4875" width="12.28515625" style="5" bestFit="1" customWidth="1"/>
    <col min="4876" max="4876" width="13.28515625" style="5" customWidth="1"/>
    <col min="4877" max="4877" width="6.7109375" style="5" customWidth="1"/>
    <col min="4878" max="4880" width="16.5703125" style="5" bestFit="1" customWidth="1"/>
    <col min="4881" max="4883" width="6.7109375" style="5" customWidth="1"/>
    <col min="4884" max="4885" width="16.5703125" style="5" bestFit="1" customWidth="1"/>
    <col min="4886" max="4886" width="6.7109375" style="5" customWidth="1"/>
    <col min="4887" max="5117" width="9.140625" style="5"/>
    <col min="5118" max="5118" width="72" style="5" customWidth="1"/>
    <col min="5119" max="5119" width="16.7109375" style="5" customWidth="1"/>
    <col min="5120" max="5120" width="16.140625" style="5" bestFit="1" customWidth="1"/>
    <col min="5121" max="5124" width="16.5703125" style="5" bestFit="1" customWidth="1"/>
    <col min="5125" max="5125" width="16.5703125" style="5" customWidth="1"/>
    <col min="5126" max="5127" width="16.5703125" style="5" bestFit="1" customWidth="1"/>
    <col min="5128" max="5128" width="16.5703125" style="5" customWidth="1"/>
    <col min="5129" max="5129" width="16.5703125" style="5" bestFit="1" customWidth="1"/>
    <col min="5130" max="5130" width="15.28515625" style="5" bestFit="1" customWidth="1"/>
    <col min="5131" max="5131" width="12.28515625" style="5" bestFit="1" customWidth="1"/>
    <col min="5132" max="5132" width="13.28515625" style="5" customWidth="1"/>
    <col min="5133" max="5133" width="6.7109375" style="5" customWidth="1"/>
    <col min="5134" max="5136" width="16.5703125" style="5" bestFit="1" customWidth="1"/>
    <col min="5137" max="5139" width="6.7109375" style="5" customWidth="1"/>
    <col min="5140" max="5141" width="16.5703125" style="5" bestFit="1" customWidth="1"/>
    <col min="5142" max="5142" width="6.7109375" style="5" customWidth="1"/>
    <col min="5143" max="5373" width="9.140625" style="5"/>
    <col min="5374" max="5374" width="72" style="5" customWidth="1"/>
    <col min="5375" max="5375" width="16.7109375" style="5" customWidth="1"/>
    <col min="5376" max="5376" width="16.140625" style="5" bestFit="1" customWidth="1"/>
    <col min="5377" max="5380" width="16.5703125" style="5" bestFit="1" customWidth="1"/>
    <col min="5381" max="5381" width="16.5703125" style="5" customWidth="1"/>
    <col min="5382" max="5383" width="16.5703125" style="5" bestFit="1" customWidth="1"/>
    <col min="5384" max="5384" width="16.5703125" style="5" customWidth="1"/>
    <col min="5385" max="5385" width="16.5703125" style="5" bestFit="1" customWidth="1"/>
    <col min="5386" max="5386" width="15.28515625" style="5" bestFit="1" customWidth="1"/>
    <col min="5387" max="5387" width="12.28515625" style="5" bestFit="1" customWidth="1"/>
    <col min="5388" max="5388" width="13.28515625" style="5" customWidth="1"/>
    <col min="5389" max="5389" width="6.7109375" style="5" customWidth="1"/>
    <col min="5390" max="5392" width="16.5703125" style="5" bestFit="1" customWidth="1"/>
    <col min="5393" max="5395" width="6.7109375" style="5" customWidth="1"/>
    <col min="5396" max="5397" width="16.5703125" style="5" bestFit="1" customWidth="1"/>
    <col min="5398" max="5398" width="6.7109375" style="5" customWidth="1"/>
    <col min="5399" max="5629" width="9.140625" style="5"/>
    <col min="5630" max="5630" width="72" style="5" customWidth="1"/>
    <col min="5631" max="5631" width="16.7109375" style="5" customWidth="1"/>
    <col min="5632" max="5632" width="16.140625" style="5" bestFit="1" customWidth="1"/>
    <col min="5633" max="5636" width="16.5703125" style="5" bestFit="1" customWidth="1"/>
    <col min="5637" max="5637" width="16.5703125" style="5" customWidth="1"/>
    <col min="5638" max="5639" width="16.5703125" style="5" bestFit="1" customWidth="1"/>
    <col min="5640" max="5640" width="16.5703125" style="5" customWidth="1"/>
    <col min="5641" max="5641" width="16.5703125" style="5" bestFit="1" customWidth="1"/>
    <col min="5642" max="5642" width="15.28515625" style="5" bestFit="1" customWidth="1"/>
    <col min="5643" max="5643" width="12.28515625" style="5" bestFit="1" customWidth="1"/>
    <col min="5644" max="5644" width="13.28515625" style="5" customWidth="1"/>
    <col min="5645" max="5645" width="6.7109375" style="5" customWidth="1"/>
    <col min="5646" max="5648" width="16.5703125" style="5" bestFit="1" customWidth="1"/>
    <col min="5649" max="5651" width="6.7109375" style="5" customWidth="1"/>
    <col min="5652" max="5653" width="16.5703125" style="5" bestFit="1" customWidth="1"/>
    <col min="5654" max="5654" width="6.7109375" style="5" customWidth="1"/>
    <col min="5655" max="5885" width="9.140625" style="5"/>
    <col min="5886" max="5886" width="72" style="5" customWidth="1"/>
    <col min="5887" max="5887" width="16.7109375" style="5" customWidth="1"/>
    <col min="5888" max="5888" width="16.140625" style="5" bestFit="1" customWidth="1"/>
    <col min="5889" max="5892" width="16.5703125" style="5" bestFit="1" customWidth="1"/>
    <col min="5893" max="5893" width="16.5703125" style="5" customWidth="1"/>
    <col min="5894" max="5895" width="16.5703125" style="5" bestFit="1" customWidth="1"/>
    <col min="5896" max="5896" width="16.5703125" style="5" customWidth="1"/>
    <col min="5897" max="5897" width="16.5703125" style="5" bestFit="1" customWidth="1"/>
    <col min="5898" max="5898" width="15.28515625" style="5" bestFit="1" customWidth="1"/>
    <col min="5899" max="5899" width="12.28515625" style="5" bestFit="1" customWidth="1"/>
    <col min="5900" max="5900" width="13.28515625" style="5" customWidth="1"/>
    <col min="5901" max="5901" width="6.7109375" style="5" customWidth="1"/>
    <col min="5902" max="5904" width="16.5703125" style="5" bestFit="1" customWidth="1"/>
    <col min="5905" max="5907" width="6.7109375" style="5" customWidth="1"/>
    <col min="5908" max="5909" width="16.5703125" style="5" bestFit="1" customWidth="1"/>
    <col min="5910" max="5910" width="6.7109375" style="5" customWidth="1"/>
    <col min="5911" max="6141" width="9.140625" style="5"/>
    <col min="6142" max="6142" width="72" style="5" customWidth="1"/>
    <col min="6143" max="6143" width="16.7109375" style="5" customWidth="1"/>
    <col min="6144" max="6144" width="16.140625" style="5" bestFit="1" customWidth="1"/>
    <col min="6145" max="6148" width="16.5703125" style="5" bestFit="1" customWidth="1"/>
    <col min="6149" max="6149" width="16.5703125" style="5" customWidth="1"/>
    <col min="6150" max="6151" width="16.5703125" style="5" bestFit="1" customWidth="1"/>
    <col min="6152" max="6152" width="16.5703125" style="5" customWidth="1"/>
    <col min="6153" max="6153" width="16.5703125" style="5" bestFit="1" customWidth="1"/>
    <col min="6154" max="6154" width="15.28515625" style="5" bestFit="1" customWidth="1"/>
    <col min="6155" max="6155" width="12.28515625" style="5" bestFit="1" customWidth="1"/>
    <col min="6156" max="6156" width="13.28515625" style="5" customWidth="1"/>
    <col min="6157" max="6157" width="6.7109375" style="5" customWidth="1"/>
    <col min="6158" max="6160" width="16.5703125" style="5" bestFit="1" customWidth="1"/>
    <col min="6161" max="6163" width="6.7109375" style="5" customWidth="1"/>
    <col min="6164" max="6165" width="16.5703125" style="5" bestFit="1" customWidth="1"/>
    <col min="6166" max="6166" width="6.7109375" style="5" customWidth="1"/>
    <col min="6167" max="6397" width="9.140625" style="5"/>
    <col min="6398" max="6398" width="72" style="5" customWidth="1"/>
    <col min="6399" max="6399" width="16.7109375" style="5" customWidth="1"/>
    <col min="6400" max="6400" width="16.140625" style="5" bestFit="1" customWidth="1"/>
    <col min="6401" max="6404" width="16.5703125" style="5" bestFit="1" customWidth="1"/>
    <col min="6405" max="6405" width="16.5703125" style="5" customWidth="1"/>
    <col min="6406" max="6407" width="16.5703125" style="5" bestFit="1" customWidth="1"/>
    <col min="6408" max="6408" width="16.5703125" style="5" customWidth="1"/>
    <col min="6409" max="6409" width="16.5703125" style="5" bestFit="1" customWidth="1"/>
    <col min="6410" max="6410" width="15.28515625" style="5" bestFit="1" customWidth="1"/>
    <col min="6411" max="6411" width="12.28515625" style="5" bestFit="1" customWidth="1"/>
    <col min="6412" max="6412" width="13.28515625" style="5" customWidth="1"/>
    <col min="6413" max="6413" width="6.7109375" style="5" customWidth="1"/>
    <col min="6414" max="6416" width="16.5703125" style="5" bestFit="1" customWidth="1"/>
    <col min="6417" max="6419" width="6.7109375" style="5" customWidth="1"/>
    <col min="6420" max="6421" width="16.5703125" style="5" bestFit="1" customWidth="1"/>
    <col min="6422" max="6422" width="6.7109375" style="5" customWidth="1"/>
    <col min="6423" max="6653" width="9.140625" style="5"/>
    <col min="6654" max="6654" width="72" style="5" customWidth="1"/>
    <col min="6655" max="6655" width="16.7109375" style="5" customWidth="1"/>
    <col min="6656" max="6656" width="16.140625" style="5" bestFit="1" customWidth="1"/>
    <col min="6657" max="6660" width="16.5703125" style="5" bestFit="1" customWidth="1"/>
    <col min="6661" max="6661" width="16.5703125" style="5" customWidth="1"/>
    <col min="6662" max="6663" width="16.5703125" style="5" bestFit="1" customWidth="1"/>
    <col min="6664" max="6664" width="16.5703125" style="5" customWidth="1"/>
    <col min="6665" max="6665" width="16.5703125" style="5" bestFit="1" customWidth="1"/>
    <col min="6666" max="6666" width="15.28515625" style="5" bestFit="1" customWidth="1"/>
    <col min="6667" max="6667" width="12.28515625" style="5" bestFit="1" customWidth="1"/>
    <col min="6668" max="6668" width="13.28515625" style="5" customWidth="1"/>
    <col min="6669" max="6669" width="6.7109375" style="5" customWidth="1"/>
    <col min="6670" max="6672" width="16.5703125" style="5" bestFit="1" customWidth="1"/>
    <col min="6673" max="6675" width="6.7109375" style="5" customWidth="1"/>
    <col min="6676" max="6677" width="16.5703125" style="5" bestFit="1" customWidth="1"/>
    <col min="6678" max="6678" width="6.7109375" style="5" customWidth="1"/>
    <col min="6679" max="6909" width="9.140625" style="5"/>
    <col min="6910" max="6910" width="72" style="5" customWidth="1"/>
    <col min="6911" max="6911" width="16.7109375" style="5" customWidth="1"/>
    <col min="6912" max="6912" width="16.140625" style="5" bestFit="1" customWidth="1"/>
    <col min="6913" max="6916" width="16.5703125" style="5" bestFit="1" customWidth="1"/>
    <col min="6917" max="6917" width="16.5703125" style="5" customWidth="1"/>
    <col min="6918" max="6919" width="16.5703125" style="5" bestFit="1" customWidth="1"/>
    <col min="6920" max="6920" width="16.5703125" style="5" customWidth="1"/>
    <col min="6921" max="6921" width="16.5703125" style="5" bestFit="1" customWidth="1"/>
    <col min="6922" max="6922" width="15.28515625" style="5" bestFit="1" customWidth="1"/>
    <col min="6923" max="6923" width="12.28515625" style="5" bestFit="1" customWidth="1"/>
    <col min="6924" max="6924" width="13.28515625" style="5" customWidth="1"/>
    <col min="6925" max="6925" width="6.7109375" style="5" customWidth="1"/>
    <col min="6926" max="6928" width="16.5703125" style="5" bestFit="1" customWidth="1"/>
    <col min="6929" max="6931" width="6.7109375" style="5" customWidth="1"/>
    <col min="6932" max="6933" width="16.5703125" style="5" bestFit="1" customWidth="1"/>
    <col min="6934" max="6934" width="6.7109375" style="5" customWidth="1"/>
    <col min="6935" max="7165" width="9.140625" style="5"/>
    <col min="7166" max="7166" width="72" style="5" customWidth="1"/>
    <col min="7167" max="7167" width="16.7109375" style="5" customWidth="1"/>
    <col min="7168" max="7168" width="16.140625" style="5" bestFit="1" customWidth="1"/>
    <col min="7169" max="7172" width="16.5703125" style="5" bestFit="1" customWidth="1"/>
    <col min="7173" max="7173" width="16.5703125" style="5" customWidth="1"/>
    <col min="7174" max="7175" width="16.5703125" style="5" bestFit="1" customWidth="1"/>
    <col min="7176" max="7176" width="16.5703125" style="5" customWidth="1"/>
    <col min="7177" max="7177" width="16.5703125" style="5" bestFit="1" customWidth="1"/>
    <col min="7178" max="7178" width="15.28515625" style="5" bestFit="1" customWidth="1"/>
    <col min="7179" max="7179" width="12.28515625" style="5" bestFit="1" customWidth="1"/>
    <col min="7180" max="7180" width="13.28515625" style="5" customWidth="1"/>
    <col min="7181" max="7181" width="6.7109375" style="5" customWidth="1"/>
    <col min="7182" max="7184" width="16.5703125" style="5" bestFit="1" customWidth="1"/>
    <col min="7185" max="7187" width="6.7109375" style="5" customWidth="1"/>
    <col min="7188" max="7189" width="16.5703125" style="5" bestFit="1" customWidth="1"/>
    <col min="7190" max="7190" width="6.7109375" style="5" customWidth="1"/>
    <col min="7191" max="7421" width="9.140625" style="5"/>
    <col min="7422" max="7422" width="72" style="5" customWidth="1"/>
    <col min="7423" max="7423" width="16.7109375" style="5" customWidth="1"/>
    <col min="7424" max="7424" width="16.140625" style="5" bestFit="1" customWidth="1"/>
    <col min="7425" max="7428" width="16.5703125" style="5" bestFit="1" customWidth="1"/>
    <col min="7429" max="7429" width="16.5703125" style="5" customWidth="1"/>
    <col min="7430" max="7431" width="16.5703125" style="5" bestFit="1" customWidth="1"/>
    <col min="7432" max="7432" width="16.5703125" style="5" customWidth="1"/>
    <col min="7433" max="7433" width="16.5703125" style="5" bestFit="1" customWidth="1"/>
    <col min="7434" max="7434" width="15.28515625" style="5" bestFit="1" customWidth="1"/>
    <col min="7435" max="7435" width="12.28515625" style="5" bestFit="1" customWidth="1"/>
    <col min="7436" max="7436" width="13.28515625" style="5" customWidth="1"/>
    <col min="7437" max="7437" width="6.7109375" style="5" customWidth="1"/>
    <col min="7438" max="7440" width="16.5703125" style="5" bestFit="1" customWidth="1"/>
    <col min="7441" max="7443" width="6.7109375" style="5" customWidth="1"/>
    <col min="7444" max="7445" width="16.5703125" style="5" bestFit="1" customWidth="1"/>
    <col min="7446" max="7446" width="6.7109375" style="5" customWidth="1"/>
    <col min="7447" max="7677" width="9.140625" style="5"/>
    <col min="7678" max="7678" width="72" style="5" customWidth="1"/>
    <col min="7679" max="7679" width="16.7109375" style="5" customWidth="1"/>
    <col min="7680" max="7680" width="16.140625" style="5" bestFit="1" customWidth="1"/>
    <col min="7681" max="7684" width="16.5703125" style="5" bestFit="1" customWidth="1"/>
    <col min="7685" max="7685" width="16.5703125" style="5" customWidth="1"/>
    <col min="7686" max="7687" width="16.5703125" style="5" bestFit="1" customWidth="1"/>
    <col min="7688" max="7688" width="16.5703125" style="5" customWidth="1"/>
    <col min="7689" max="7689" width="16.5703125" style="5" bestFit="1" customWidth="1"/>
    <col min="7690" max="7690" width="15.28515625" style="5" bestFit="1" customWidth="1"/>
    <col min="7691" max="7691" width="12.28515625" style="5" bestFit="1" customWidth="1"/>
    <col min="7692" max="7692" width="13.28515625" style="5" customWidth="1"/>
    <col min="7693" max="7693" width="6.7109375" style="5" customWidth="1"/>
    <col min="7694" max="7696" width="16.5703125" style="5" bestFit="1" customWidth="1"/>
    <col min="7697" max="7699" width="6.7109375" style="5" customWidth="1"/>
    <col min="7700" max="7701" width="16.5703125" style="5" bestFit="1" customWidth="1"/>
    <col min="7702" max="7702" width="6.7109375" style="5" customWidth="1"/>
    <col min="7703" max="7933" width="9.140625" style="5"/>
    <col min="7934" max="7934" width="72" style="5" customWidth="1"/>
    <col min="7935" max="7935" width="16.7109375" style="5" customWidth="1"/>
    <col min="7936" max="7936" width="16.140625" style="5" bestFit="1" customWidth="1"/>
    <col min="7937" max="7940" width="16.5703125" style="5" bestFit="1" customWidth="1"/>
    <col min="7941" max="7941" width="16.5703125" style="5" customWidth="1"/>
    <col min="7942" max="7943" width="16.5703125" style="5" bestFit="1" customWidth="1"/>
    <col min="7944" max="7944" width="16.5703125" style="5" customWidth="1"/>
    <col min="7945" max="7945" width="16.5703125" style="5" bestFit="1" customWidth="1"/>
    <col min="7946" max="7946" width="15.28515625" style="5" bestFit="1" customWidth="1"/>
    <col min="7947" max="7947" width="12.28515625" style="5" bestFit="1" customWidth="1"/>
    <col min="7948" max="7948" width="13.28515625" style="5" customWidth="1"/>
    <col min="7949" max="7949" width="6.7109375" style="5" customWidth="1"/>
    <col min="7950" max="7952" width="16.5703125" style="5" bestFit="1" customWidth="1"/>
    <col min="7953" max="7955" width="6.7109375" style="5" customWidth="1"/>
    <col min="7956" max="7957" width="16.5703125" style="5" bestFit="1" customWidth="1"/>
    <col min="7958" max="7958" width="6.7109375" style="5" customWidth="1"/>
    <col min="7959" max="8189" width="9.140625" style="5"/>
    <col min="8190" max="8190" width="72" style="5" customWidth="1"/>
    <col min="8191" max="8191" width="16.7109375" style="5" customWidth="1"/>
    <col min="8192" max="8192" width="16.140625" style="5" bestFit="1" customWidth="1"/>
    <col min="8193" max="8196" width="16.5703125" style="5" bestFit="1" customWidth="1"/>
    <col min="8197" max="8197" width="16.5703125" style="5" customWidth="1"/>
    <col min="8198" max="8199" width="16.5703125" style="5" bestFit="1" customWidth="1"/>
    <col min="8200" max="8200" width="16.5703125" style="5" customWidth="1"/>
    <col min="8201" max="8201" width="16.5703125" style="5" bestFit="1" customWidth="1"/>
    <col min="8202" max="8202" width="15.28515625" style="5" bestFit="1" customWidth="1"/>
    <col min="8203" max="8203" width="12.28515625" style="5" bestFit="1" customWidth="1"/>
    <col min="8204" max="8204" width="13.28515625" style="5" customWidth="1"/>
    <col min="8205" max="8205" width="6.7109375" style="5" customWidth="1"/>
    <col min="8206" max="8208" width="16.5703125" style="5" bestFit="1" customWidth="1"/>
    <col min="8209" max="8211" width="6.7109375" style="5" customWidth="1"/>
    <col min="8212" max="8213" width="16.5703125" style="5" bestFit="1" customWidth="1"/>
    <col min="8214" max="8214" width="6.7109375" style="5" customWidth="1"/>
    <col min="8215" max="8445" width="9.140625" style="5"/>
    <col min="8446" max="8446" width="72" style="5" customWidth="1"/>
    <col min="8447" max="8447" width="16.7109375" style="5" customWidth="1"/>
    <col min="8448" max="8448" width="16.140625" style="5" bestFit="1" customWidth="1"/>
    <col min="8449" max="8452" width="16.5703125" style="5" bestFit="1" customWidth="1"/>
    <col min="8453" max="8453" width="16.5703125" style="5" customWidth="1"/>
    <col min="8454" max="8455" width="16.5703125" style="5" bestFit="1" customWidth="1"/>
    <col min="8456" max="8456" width="16.5703125" style="5" customWidth="1"/>
    <col min="8457" max="8457" width="16.5703125" style="5" bestFit="1" customWidth="1"/>
    <col min="8458" max="8458" width="15.28515625" style="5" bestFit="1" customWidth="1"/>
    <col min="8459" max="8459" width="12.28515625" style="5" bestFit="1" customWidth="1"/>
    <col min="8460" max="8460" width="13.28515625" style="5" customWidth="1"/>
    <col min="8461" max="8461" width="6.7109375" style="5" customWidth="1"/>
    <col min="8462" max="8464" width="16.5703125" style="5" bestFit="1" customWidth="1"/>
    <col min="8465" max="8467" width="6.7109375" style="5" customWidth="1"/>
    <col min="8468" max="8469" width="16.5703125" style="5" bestFit="1" customWidth="1"/>
    <col min="8470" max="8470" width="6.7109375" style="5" customWidth="1"/>
    <col min="8471" max="8701" width="9.140625" style="5"/>
    <col min="8702" max="8702" width="72" style="5" customWidth="1"/>
    <col min="8703" max="8703" width="16.7109375" style="5" customWidth="1"/>
    <col min="8704" max="8704" width="16.140625" style="5" bestFit="1" customWidth="1"/>
    <col min="8705" max="8708" width="16.5703125" style="5" bestFit="1" customWidth="1"/>
    <col min="8709" max="8709" width="16.5703125" style="5" customWidth="1"/>
    <col min="8710" max="8711" width="16.5703125" style="5" bestFit="1" customWidth="1"/>
    <col min="8712" max="8712" width="16.5703125" style="5" customWidth="1"/>
    <col min="8713" max="8713" width="16.5703125" style="5" bestFit="1" customWidth="1"/>
    <col min="8714" max="8714" width="15.28515625" style="5" bestFit="1" customWidth="1"/>
    <col min="8715" max="8715" width="12.28515625" style="5" bestFit="1" customWidth="1"/>
    <col min="8716" max="8716" width="13.28515625" style="5" customWidth="1"/>
    <col min="8717" max="8717" width="6.7109375" style="5" customWidth="1"/>
    <col min="8718" max="8720" width="16.5703125" style="5" bestFit="1" customWidth="1"/>
    <col min="8721" max="8723" width="6.7109375" style="5" customWidth="1"/>
    <col min="8724" max="8725" width="16.5703125" style="5" bestFit="1" customWidth="1"/>
    <col min="8726" max="8726" width="6.7109375" style="5" customWidth="1"/>
    <col min="8727" max="8957" width="9.140625" style="5"/>
    <col min="8958" max="8958" width="72" style="5" customWidth="1"/>
    <col min="8959" max="8959" width="16.7109375" style="5" customWidth="1"/>
    <col min="8960" max="8960" width="16.140625" style="5" bestFit="1" customWidth="1"/>
    <col min="8961" max="8964" width="16.5703125" style="5" bestFit="1" customWidth="1"/>
    <col min="8965" max="8965" width="16.5703125" style="5" customWidth="1"/>
    <col min="8966" max="8967" width="16.5703125" style="5" bestFit="1" customWidth="1"/>
    <col min="8968" max="8968" width="16.5703125" style="5" customWidth="1"/>
    <col min="8969" max="8969" width="16.5703125" style="5" bestFit="1" customWidth="1"/>
    <col min="8970" max="8970" width="15.28515625" style="5" bestFit="1" customWidth="1"/>
    <col min="8971" max="8971" width="12.28515625" style="5" bestFit="1" customWidth="1"/>
    <col min="8972" max="8972" width="13.28515625" style="5" customWidth="1"/>
    <col min="8973" max="8973" width="6.7109375" style="5" customWidth="1"/>
    <col min="8974" max="8976" width="16.5703125" style="5" bestFit="1" customWidth="1"/>
    <col min="8977" max="8979" width="6.7109375" style="5" customWidth="1"/>
    <col min="8980" max="8981" width="16.5703125" style="5" bestFit="1" customWidth="1"/>
    <col min="8982" max="8982" width="6.7109375" style="5" customWidth="1"/>
    <col min="8983" max="9213" width="9.140625" style="5"/>
    <col min="9214" max="9214" width="72" style="5" customWidth="1"/>
    <col min="9215" max="9215" width="16.7109375" style="5" customWidth="1"/>
    <col min="9216" max="9216" width="16.140625" style="5" bestFit="1" customWidth="1"/>
    <col min="9217" max="9220" width="16.5703125" style="5" bestFit="1" customWidth="1"/>
    <col min="9221" max="9221" width="16.5703125" style="5" customWidth="1"/>
    <col min="9222" max="9223" width="16.5703125" style="5" bestFit="1" customWidth="1"/>
    <col min="9224" max="9224" width="16.5703125" style="5" customWidth="1"/>
    <col min="9225" max="9225" width="16.5703125" style="5" bestFit="1" customWidth="1"/>
    <col min="9226" max="9226" width="15.28515625" style="5" bestFit="1" customWidth="1"/>
    <col min="9227" max="9227" width="12.28515625" style="5" bestFit="1" customWidth="1"/>
    <col min="9228" max="9228" width="13.28515625" style="5" customWidth="1"/>
    <col min="9229" max="9229" width="6.7109375" style="5" customWidth="1"/>
    <col min="9230" max="9232" width="16.5703125" style="5" bestFit="1" customWidth="1"/>
    <col min="9233" max="9235" width="6.7109375" style="5" customWidth="1"/>
    <col min="9236" max="9237" width="16.5703125" style="5" bestFit="1" customWidth="1"/>
    <col min="9238" max="9238" width="6.7109375" style="5" customWidth="1"/>
    <col min="9239" max="9469" width="9.140625" style="5"/>
    <col min="9470" max="9470" width="72" style="5" customWidth="1"/>
    <col min="9471" max="9471" width="16.7109375" style="5" customWidth="1"/>
    <col min="9472" max="9472" width="16.140625" style="5" bestFit="1" customWidth="1"/>
    <col min="9473" max="9476" width="16.5703125" style="5" bestFit="1" customWidth="1"/>
    <col min="9477" max="9477" width="16.5703125" style="5" customWidth="1"/>
    <col min="9478" max="9479" width="16.5703125" style="5" bestFit="1" customWidth="1"/>
    <col min="9480" max="9480" width="16.5703125" style="5" customWidth="1"/>
    <col min="9481" max="9481" width="16.5703125" style="5" bestFit="1" customWidth="1"/>
    <col min="9482" max="9482" width="15.28515625" style="5" bestFit="1" customWidth="1"/>
    <col min="9483" max="9483" width="12.28515625" style="5" bestFit="1" customWidth="1"/>
    <col min="9484" max="9484" width="13.28515625" style="5" customWidth="1"/>
    <col min="9485" max="9485" width="6.7109375" style="5" customWidth="1"/>
    <col min="9486" max="9488" width="16.5703125" style="5" bestFit="1" customWidth="1"/>
    <col min="9489" max="9491" width="6.7109375" style="5" customWidth="1"/>
    <col min="9492" max="9493" width="16.5703125" style="5" bestFit="1" customWidth="1"/>
    <col min="9494" max="9494" width="6.7109375" style="5" customWidth="1"/>
    <col min="9495" max="9725" width="9.140625" style="5"/>
    <col min="9726" max="9726" width="72" style="5" customWidth="1"/>
    <col min="9727" max="9727" width="16.7109375" style="5" customWidth="1"/>
    <col min="9728" max="9728" width="16.140625" style="5" bestFit="1" customWidth="1"/>
    <col min="9729" max="9732" width="16.5703125" style="5" bestFit="1" customWidth="1"/>
    <col min="9733" max="9733" width="16.5703125" style="5" customWidth="1"/>
    <col min="9734" max="9735" width="16.5703125" style="5" bestFit="1" customWidth="1"/>
    <col min="9736" max="9736" width="16.5703125" style="5" customWidth="1"/>
    <col min="9737" max="9737" width="16.5703125" style="5" bestFit="1" customWidth="1"/>
    <col min="9738" max="9738" width="15.28515625" style="5" bestFit="1" customWidth="1"/>
    <col min="9739" max="9739" width="12.28515625" style="5" bestFit="1" customWidth="1"/>
    <col min="9740" max="9740" width="13.28515625" style="5" customWidth="1"/>
    <col min="9741" max="9741" width="6.7109375" style="5" customWidth="1"/>
    <col min="9742" max="9744" width="16.5703125" style="5" bestFit="1" customWidth="1"/>
    <col min="9745" max="9747" width="6.7109375" style="5" customWidth="1"/>
    <col min="9748" max="9749" width="16.5703125" style="5" bestFit="1" customWidth="1"/>
    <col min="9750" max="9750" width="6.7109375" style="5" customWidth="1"/>
    <col min="9751" max="9981" width="9.140625" style="5"/>
    <col min="9982" max="9982" width="72" style="5" customWidth="1"/>
    <col min="9983" max="9983" width="16.7109375" style="5" customWidth="1"/>
    <col min="9984" max="9984" width="16.140625" style="5" bestFit="1" customWidth="1"/>
    <col min="9985" max="9988" width="16.5703125" style="5" bestFit="1" customWidth="1"/>
    <col min="9989" max="9989" width="16.5703125" style="5" customWidth="1"/>
    <col min="9990" max="9991" width="16.5703125" style="5" bestFit="1" customWidth="1"/>
    <col min="9992" max="9992" width="16.5703125" style="5" customWidth="1"/>
    <col min="9993" max="9993" width="16.5703125" style="5" bestFit="1" customWidth="1"/>
    <col min="9994" max="9994" width="15.28515625" style="5" bestFit="1" customWidth="1"/>
    <col min="9995" max="9995" width="12.28515625" style="5" bestFit="1" customWidth="1"/>
    <col min="9996" max="9996" width="13.28515625" style="5" customWidth="1"/>
    <col min="9997" max="9997" width="6.7109375" style="5" customWidth="1"/>
    <col min="9998" max="10000" width="16.5703125" style="5" bestFit="1" customWidth="1"/>
    <col min="10001" max="10003" width="6.7109375" style="5" customWidth="1"/>
    <col min="10004" max="10005" width="16.5703125" style="5" bestFit="1" customWidth="1"/>
    <col min="10006" max="10006" width="6.7109375" style="5" customWidth="1"/>
    <col min="10007" max="10237" width="9.140625" style="5"/>
    <col min="10238" max="10238" width="72" style="5" customWidth="1"/>
    <col min="10239" max="10239" width="16.7109375" style="5" customWidth="1"/>
    <col min="10240" max="10240" width="16.140625" style="5" bestFit="1" customWidth="1"/>
    <col min="10241" max="10244" width="16.5703125" style="5" bestFit="1" customWidth="1"/>
    <col min="10245" max="10245" width="16.5703125" style="5" customWidth="1"/>
    <col min="10246" max="10247" width="16.5703125" style="5" bestFit="1" customWidth="1"/>
    <col min="10248" max="10248" width="16.5703125" style="5" customWidth="1"/>
    <col min="10249" max="10249" width="16.5703125" style="5" bestFit="1" customWidth="1"/>
    <col min="10250" max="10250" width="15.28515625" style="5" bestFit="1" customWidth="1"/>
    <col min="10251" max="10251" width="12.28515625" style="5" bestFit="1" customWidth="1"/>
    <col min="10252" max="10252" width="13.28515625" style="5" customWidth="1"/>
    <col min="10253" max="10253" width="6.7109375" style="5" customWidth="1"/>
    <col min="10254" max="10256" width="16.5703125" style="5" bestFit="1" customWidth="1"/>
    <col min="10257" max="10259" width="6.7109375" style="5" customWidth="1"/>
    <col min="10260" max="10261" width="16.5703125" style="5" bestFit="1" customWidth="1"/>
    <col min="10262" max="10262" width="6.7109375" style="5" customWidth="1"/>
    <col min="10263" max="10493" width="9.140625" style="5"/>
    <col min="10494" max="10494" width="72" style="5" customWidth="1"/>
    <col min="10495" max="10495" width="16.7109375" style="5" customWidth="1"/>
    <col min="10496" max="10496" width="16.140625" style="5" bestFit="1" customWidth="1"/>
    <col min="10497" max="10500" width="16.5703125" style="5" bestFit="1" customWidth="1"/>
    <col min="10501" max="10501" width="16.5703125" style="5" customWidth="1"/>
    <col min="10502" max="10503" width="16.5703125" style="5" bestFit="1" customWidth="1"/>
    <col min="10504" max="10504" width="16.5703125" style="5" customWidth="1"/>
    <col min="10505" max="10505" width="16.5703125" style="5" bestFit="1" customWidth="1"/>
    <col min="10506" max="10506" width="15.28515625" style="5" bestFit="1" customWidth="1"/>
    <col min="10507" max="10507" width="12.28515625" style="5" bestFit="1" customWidth="1"/>
    <col min="10508" max="10508" width="13.28515625" style="5" customWidth="1"/>
    <col min="10509" max="10509" width="6.7109375" style="5" customWidth="1"/>
    <col min="10510" max="10512" width="16.5703125" style="5" bestFit="1" customWidth="1"/>
    <col min="10513" max="10515" width="6.7109375" style="5" customWidth="1"/>
    <col min="10516" max="10517" width="16.5703125" style="5" bestFit="1" customWidth="1"/>
    <col min="10518" max="10518" width="6.7109375" style="5" customWidth="1"/>
    <col min="10519" max="10749" width="9.140625" style="5"/>
    <col min="10750" max="10750" width="72" style="5" customWidth="1"/>
    <col min="10751" max="10751" width="16.7109375" style="5" customWidth="1"/>
    <col min="10752" max="10752" width="16.140625" style="5" bestFit="1" customWidth="1"/>
    <col min="10753" max="10756" width="16.5703125" style="5" bestFit="1" customWidth="1"/>
    <col min="10757" max="10757" width="16.5703125" style="5" customWidth="1"/>
    <col min="10758" max="10759" width="16.5703125" style="5" bestFit="1" customWidth="1"/>
    <col min="10760" max="10760" width="16.5703125" style="5" customWidth="1"/>
    <col min="10761" max="10761" width="16.5703125" style="5" bestFit="1" customWidth="1"/>
    <col min="10762" max="10762" width="15.28515625" style="5" bestFit="1" customWidth="1"/>
    <col min="10763" max="10763" width="12.28515625" style="5" bestFit="1" customWidth="1"/>
    <col min="10764" max="10764" width="13.28515625" style="5" customWidth="1"/>
    <col min="10765" max="10765" width="6.7109375" style="5" customWidth="1"/>
    <col min="10766" max="10768" width="16.5703125" style="5" bestFit="1" customWidth="1"/>
    <col min="10769" max="10771" width="6.7109375" style="5" customWidth="1"/>
    <col min="10772" max="10773" width="16.5703125" style="5" bestFit="1" customWidth="1"/>
    <col min="10774" max="10774" width="6.7109375" style="5" customWidth="1"/>
    <col min="10775" max="11005" width="9.140625" style="5"/>
    <col min="11006" max="11006" width="72" style="5" customWidth="1"/>
    <col min="11007" max="11007" width="16.7109375" style="5" customWidth="1"/>
    <col min="11008" max="11008" width="16.140625" style="5" bestFit="1" customWidth="1"/>
    <col min="11009" max="11012" width="16.5703125" style="5" bestFit="1" customWidth="1"/>
    <col min="11013" max="11013" width="16.5703125" style="5" customWidth="1"/>
    <col min="11014" max="11015" width="16.5703125" style="5" bestFit="1" customWidth="1"/>
    <col min="11016" max="11016" width="16.5703125" style="5" customWidth="1"/>
    <col min="11017" max="11017" width="16.5703125" style="5" bestFit="1" customWidth="1"/>
    <col min="11018" max="11018" width="15.28515625" style="5" bestFit="1" customWidth="1"/>
    <col min="11019" max="11019" width="12.28515625" style="5" bestFit="1" customWidth="1"/>
    <col min="11020" max="11020" width="13.28515625" style="5" customWidth="1"/>
    <col min="11021" max="11021" width="6.7109375" style="5" customWidth="1"/>
    <col min="11022" max="11024" width="16.5703125" style="5" bestFit="1" customWidth="1"/>
    <col min="11025" max="11027" width="6.7109375" style="5" customWidth="1"/>
    <col min="11028" max="11029" width="16.5703125" style="5" bestFit="1" customWidth="1"/>
    <col min="11030" max="11030" width="6.7109375" style="5" customWidth="1"/>
    <col min="11031" max="11261" width="9.140625" style="5"/>
    <col min="11262" max="11262" width="72" style="5" customWidth="1"/>
    <col min="11263" max="11263" width="16.7109375" style="5" customWidth="1"/>
    <col min="11264" max="11264" width="16.140625" style="5" bestFit="1" customWidth="1"/>
    <col min="11265" max="11268" width="16.5703125" style="5" bestFit="1" customWidth="1"/>
    <col min="11269" max="11269" width="16.5703125" style="5" customWidth="1"/>
    <col min="11270" max="11271" width="16.5703125" style="5" bestFit="1" customWidth="1"/>
    <col min="11272" max="11272" width="16.5703125" style="5" customWidth="1"/>
    <col min="11273" max="11273" width="16.5703125" style="5" bestFit="1" customWidth="1"/>
    <col min="11274" max="11274" width="15.28515625" style="5" bestFit="1" customWidth="1"/>
    <col min="11275" max="11275" width="12.28515625" style="5" bestFit="1" customWidth="1"/>
    <col min="11276" max="11276" width="13.28515625" style="5" customWidth="1"/>
    <col min="11277" max="11277" width="6.7109375" style="5" customWidth="1"/>
    <col min="11278" max="11280" width="16.5703125" style="5" bestFit="1" customWidth="1"/>
    <col min="11281" max="11283" width="6.7109375" style="5" customWidth="1"/>
    <col min="11284" max="11285" width="16.5703125" style="5" bestFit="1" customWidth="1"/>
    <col min="11286" max="11286" width="6.7109375" style="5" customWidth="1"/>
    <col min="11287" max="11517" width="9.140625" style="5"/>
    <col min="11518" max="11518" width="72" style="5" customWidth="1"/>
    <col min="11519" max="11519" width="16.7109375" style="5" customWidth="1"/>
    <col min="11520" max="11520" width="16.140625" style="5" bestFit="1" customWidth="1"/>
    <col min="11521" max="11524" width="16.5703125" style="5" bestFit="1" customWidth="1"/>
    <col min="11525" max="11525" width="16.5703125" style="5" customWidth="1"/>
    <col min="11526" max="11527" width="16.5703125" style="5" bestFit="1" customWidth="1"/>
    <col min="11528" max="11528" width="16.5703125" style="5" customWidth="1"/>
    <col min="11529" max="11529" width="16.5703125" style="5" bestFit="1" customWidth="1"/>
    <col min="11530" max="11530" width="15.28515625" style="5" bestFit="1" customWidth="1"/>
    <col min="11531" max="11531" width="12.28515625" style="5" bestFit="1" customWidth="1"/>
    <col min="11532" max="11532" width="13.28515625" style="5" customWidth="1"/>
    <col min="11533" max="11533" width="6.7109375" style="5" customWidth="1"/>
    <col min="11534" max="11536" width="16.5703125" style="5" bestFit="1" customWidth="1"/>
    <col min="11537" max="11539" width="6.7109375" style="5" customWidth="1"/>
    <col min="11540" max="11541" width="16.5703125" style="5" bestFit="1" customWidth="1"/>
    <col min="11542" max="11542" width="6.7109375" style="5" customWidth="1"/>
    <col min="11543" max="11773" width="9.140625" style="5"/>
    <col min="11774" max="11774" width="72" style="5" customWidth="1"/>
    <col min="11775" max="11775" width="16.7109375" style="5" customWidth="1"/>
    <col min="11776" max="11776" width="16.140625" style="5" bestFit="1" customWidth="1"/>
    <col min="11777" max="11780" width="16.5703125" style="5" bestFit="1" customWidth="1"/>
    <col min="11781" max="11781" width="16.5703125" style="5" customWidth="1"/>
    <col min="11782" max="11783" width="16.5703125" style="5" bestFit="1" customWidth="1"/>
    <col min="11784" max="11784" width="16.5703125" style="5" customWidth="1"/>
    <col min="11785" max="11785" width="16.5703125" style="5" bestFit="1" customWidth="1"/>
    <col min="11786" max="11786" width="15.28515625" style="5" bestFit="1" customWidth="1"/>
    <col min="11787" max="11787" width="12.28515625" style="5" bestFit="1" customWidth="1"/>
    <col min="11788" max="11788" width="13.28515625" style="5" customWidth="1"/>
    <col min="11789" max="11789" width="6.7109375" style="5" customWidth="1"/>
    <col min="11790" max="11792" width="16.5703125" style="5" bestFit="1" customWidth="1"/>
    <col min="11793" max="11795" width="6.7109375" style="5" customWidth="1"/>
    <col min="11796" max="11797" width="16.5703125" style="5" bestFit="1" customWidth="1"/>
    <col min="11798" max="11798" width="6.7109375" style="5" customWidth="1"/>
    <col min="11799" max="12029" width="9.140625" style="5"/>
    <col min="12030" max="12030" width="72" style="5" customWidth="1"/>
    <col min="12031" max="12031" width="16.7109375" style="5" customWidth="1"/>
    <col min="12032" max="12032" width="16.140625" style="5" bestFit="1" customWidth="1"/>
    <col min="12033" max="12036" width="16.5703125" style="5" bestFit="1" customWidth="1"/>
    <col min="12037" max="12037" width="16.5703125" style="5" customWidth="1"/>
    <col min="12038" max="12039" width="16.5703125" style="5" bestFit="1" customWidth="1"/>
    <col min="12040" max="12040" width="16.5703125" style="5" customWidth="1"/>
    <col min="12041" max="12041" width="16.5703125" style="5" bestFit="1" customWidth="1"/>
    <col min="12042" max="12042" width="15.28515625" style="5" bestFit="1" customWidth="1"/>
    <col min="12043" max="12043" width="12.28515625" style="5" bestFit="1" customWidth="1"/>
    <col min="12044" max="12044" width="13.28515625" style="5" customWidth="1"/>
    <col min="12045" max="12045" width="6.7109375" style="5" customWidth="1"/>
    <col min="12046" max="12048" width="16.5703125" style="5" bestFit="1" customWidth="1"/>
    <col min="12049" max="12051" width="6.7109375" style="5" customWidth="1"/>
    <col min="12052" max="12053" width="16.5703125" style="5" bestFit="1" customWidth="1"/>
    <col min="12054" max="12054" width="6.7109375" style="5" customWidth="1"/>
    <col min="12055" max="12285" width="9.140625" style="5"/>
    <col min="12286" max="12286" width="72" style="5" customWidth="1"/>
    <col min="12287" max="12287" width="16.7109375" style="5" customWidth="1"/>
    <col min="12288" max="12288" width="16.140625" style="5" bestFit="1" customWidth="1"/>
    <col min="12289" max="12292" width="16.5703125" style="5" bestFit="1" customWidth="1"/>
    <col min="12293" max="12293" width="16.5703125" style="5" customWidth="1"/>
    <col min="12294" max="12295" width="16.5703125" style="5" bestFit="1" customWidth="1"/>
    <col min="12296" max="12296" width="16.5703125" style="5" customWidth="1"/>
    <col min="12297" max="12297" width="16.5703125" style="5" bestFit="1" customWidth="1"/>
    <col min="12298" max="12298" width="15.28515625" style="5" bestFit="1" customWidth="1"/>
    <col min="12299" max="12299" width="12.28515625" style="5" bestFit="1" customWidth="1"/>
    <col min="12300" max="12300" width="13.28515625" style="5" customWidth="1"/>
    <col min="12301" max="12301" width="6.7109375" style="5" customWidth="1"/>
    <col min="12302" max="12304" width="16.5703125" style="5" bestFit="1" customWidth="1"/>
    <col min="12305" max="12307" width="6.7109375" style="5" customWidth="1"/>
    <col min="12308" max="12309" width="16.5703125" style="5" bestFit="1" customWidth="1"/>
    <col min="12310" max="12310" width="6.7109375" style="5" customWidth="1"/>
    <col min="12311" max="12541" width="9.140625" style="5"/>
    <col min="12542" max="12542" width="72" style="5" customWidth="1"/>
    <col min="12543" max="12543" width="16.7109375" style="5" customWidth="1"/>
    <col min="12544" max="12544" width="16.140625" style="5" bestFit="1" customWidth="1"/>
    <col min="12545" max="12548" width="16.5703125" style="5" bestFit="1" customWidth="1"/>
    <col min="12549" max="12549" width="16.5703125" style="5" customWidth="1"/>
    <col min="12550" max="12551" width="16.5703125" style="5" bestFit="1" customWidth="1"/>
    <col min="12552" max="12552" width="16.5703125" style="5" customWidth="1"/>
    <col min="12553" max="12553" width="16.5703125" style="5" bestFit="1" customWidth="1"/>
    <col min="12554" max="12554" width="15.28515625" style="5" bestFit="1" customWidth="1"/>
    <col min="12555" max="12555" width="12.28515625" style="5" bestFit="1" customWidth="1"/>
    <col min="12556" max="12556" width="13.28515625" style="5" customWidth="1"/>
    <col min="12557" max="12557" width="6.7109375" style="5" customWidth="1"/>
    <col min="12558" max="12560" width="16.5703125" style="5" bestFit="1" customWidth="1"/>
    <col min="12561" max="12563" width="6.7109375" style="5" customWidth="1"/>
    <col min="12564" max="12565" width="16.5703125" style="5" bestFit="1" customWidth="1"/>
    <col min="12566" max="12566" width="6.7109375" style="5" customWidth="1"/>
    <col min="12567" max="12797" width="9.140625" style="5"/>
    <col min="12798" max="12798" width="72" style="5" customWidth="1"/>
    <col min="12799" max="12799" width="16.7109375" style="5" customWidth="1"/>
    <col min="12800" max="12800" width="16.140625" style="5" bestFit="1" customWidth="1"/>
    <col min="12801" max="12804" width="16.5703125" style="5" bestFit="1" customWidth="1"/>
    <col min="12805" max="12805" width="16.5703125" style="5" customWidth="1"/>
    <col min="12806" max="12807" width="16.5703125" style="5" bestFit="1" customWidth="1"/>
    <col min="12808" max="12808" width="16.5703125" style="5" customWidth="1"/>
    <col min="12809" max="12809" width="16.5703125" style="5" bestFit="1" customWidth="1"/>
    <col min="12810" max="12810" width="15.28515625" style="5" bestFit="1" customWidth="1"/>
    <col min="12811" max="12811" width="12.28515625" style="5" bestFit="1" customWidth="1"/>
    <col min="12812" max="12812" width="13.28515625" style="5" customWidth="1"/>
    <col min="12813" max="12813" width="6.7109375" style="5" customWidth="1"/>
    <col min="12814" max="12816" width="16.5703125" style="5" bestFit="1" customWidth="1"/>
    <col min="12817" max="12819" width="6.7109375" style="5" customWidth="1"/>
    <col min="12820" max="12821" width="16.5703125" style="5" bestFit="1" customWidth="1"/>
    <col min="12822" max="12822" width="6.7109375" style="5" customWidth="1"/>
    <col min="12823" max="13053" width="9.140625" style="5"/>
    <col min="13054" max="13054" width="72" style="5" customWidth="1"/>
    <col min="13055" max="13055" width="16.7109375" style="5" customWidth="1"/>
    <col min="13056" max="13056" width="16.140625" style="5" bestFit="1" customWidth="1"/>
    <col min="13057" max="13060" width="16.5703125" style="5" bestFit="1" customWidth="1"/>
    <col min="13061" max="13061" width="16.5703125" style="5" customWidth="1"/>
    <col min="13062" max="13063" width="16.5703125" style="5" bestFit="1" customWidth="1"/>
    <col min="13064" max="13064" width="16.5703125" style="5" customWidth="1"/>
    <col min="13065" max="13065" width="16.5703125" style="5" bestFit="1" customWidth="1"/>
    <col min="13066" max="13066" width="15.28515625" style="5" bestFit="1" customWidth="1"/>
    <col min="13067" max="13067" width="12.28515625" style="5" bestFit="1" customWidth="1"/>
    <col min="13068" max="13068" width="13.28515625" style="5" customWidth="1"/>
    <col min="13069" max="13069" width="6.7109375" style="5" customWidth="1"/>
    <col min="13070" max="13072" width="16.5703125" style="5" bestFit="1" customWidth="1"/>
    <col min="13073" max="13075" width="6.7109375" style="5" customWidth="1"/>
    <col min="13076" max="13077" width="16.5703125" style="5" bestFit="1" customWidth="1"/>
    <col min="13078" max="13078" width="6.7109375" style="5" customWidth="1"/>
    <col min="13079" max="13309" width="9.140625" style="5"/>
    <col min="13310" max="13310" width="72" style="5" customWidth="1"/>
    <col min="13311" max="13311" width="16.7109375" style="5" customWidth="1"/>
    <col min="13312" max="13312" width="16.140625" style="5" bestFit="1" customWidth="1"/>
    <col min="13313" max="13316" width="16.5703125" style="5" bestFit="1" customWidth="1"/>
    <col min="13317" max="13317" width="16.5703125" style="5" customWidth="1"/>
    <col min="13318" max="13319" width="16.5703125" style="5" bestFit="1" customWidth="1"/>
    <col min="13320" max="13320" width="16.5703125" style="5" customWidth="1"/>
    <col min="13321" max="13321" width="16.5703125" style="5" bestFit="1" customWidth="1"/>
    <col min="13322" max="13322" width="15.28515625" style="5" bestFit="1" customWidth="1"/>
    <col min="13323" max="13323" width="12.28515625" style="5" bestFit="1" customWidth="1"/>
    <col min="13324" max="13324" width="13.28515625" style="5" customWidth="1"/>
    <col min="13325" max="13325" width="6.7109375" style="5" customWidth="1"/>
    <col min="13326" max="13328" width="16.5703125" style="5" bestFit="1" customWidth="1"/>
    <col min="13329" max="13331" width="6.7109375" style="5" customWidth="1"/>
    <col min="13332" max="13333" width="16.5703125" style="5" bestFit="1" customWidth="1"/>
    <col min="13334" max="13334" width="6.7109375" style="5" customWidth="1"/>
    <col min="13335" max="13565" width="9.140625" style="5"/>
    <col min="13566" max="13566" width="72" style="5" customWidth="1"/>
    <col min="13567" max="13567" width="16.7109375" style="5" customWidth="1"/>
    <col min="13568" max="13568" width="16.140625" style="5" bestFit="1" customWidth="1"/>
    <col min="13569" max="13572" width="16.5703125" style="5" bestFit="1" customWidth="1"/>
    <col min="13573" max="13573" width="16.5703125" style="5" customWidth="1"/>
    <col min="13574" max="13575" width="16.5703125" style="5" bestFit="1" customWidth="1"/>
    <col min="13576" max="13576" width="16.5703125" style="5" customWidth="1"/>
    <col min="13577" max="13577" width="16.5703125" style="5" bestFit="1" customWidth="1"/>
    <col min="13578" max="13578" width="15.28515625" style="5" bestFit="1" customWidth="1"/>
    <col min="13579" max="13579" width="12.28515625" style="5" bestFit="1" customWidth="1"/>
    <col min="13580" max="13580" width="13.28515625" style="5" customWidth="1"/>
    <col min="13581" max="13581" width="6.7109375" style="5" customWidth="1"/>
    <col min="13582" max="13584" width="16.5703125" style="5" bestFit="1" customWidth="1"/>
    <col min="13585" max="13587" width="6.7109375" style="5" customWidth="1"/>
    <col min="13588" max="13589" width="16.5703125" style="5" bestFit="1" customWidth="1"/>
    <col min="13590" max="13590" width="6.7109375" style="5" customWidth="1"/>
    <col min="13591" max="13821" width="9.140625" style="5"/>
    <col min="13822" max="13822" width="72" style="5" customWidth="1"/>
    <col min="13823" max="13823" width="16.7109375" style="5" customWidth="1"/>
    <col min="13824" max="13824" width="16.140625" style="5" bestFit="1" customWidth="1"/>
    <col min="13825" max="13828" width="16.5703125" style="5" bestFit="1" customWidth="1"/>
    <col min="13829" max="13829" width="16.5703125" style="5" customWidth="1"/>
    <col min="13830" max="13831" width="16.5703125" style="5" bestFit="1" customWidth="1"/>
    <col min="13832" max="13832" width="16.5703125" style="5" customWidth="1"/>
    <col min="13833" max="13833" width="16.5703125" style="5" bestFit="1" customWidth="1"/>
    <col min="13834" max="13834" width="15.28515625" style="5" bestFit="1" customWidth="1"/>
    <col min="13835" max="13835" width="12.28515625" style="5" bestFit="1" customWidth="1"/>
    <col min="13836" max="13836" width="13.28515625" style="5" customWidth="1"/>
    <col min="13837" max="13837" width="6.7109375" style="5" customWidth="1"/>
    <col min="13838" max="13840" width="16.5703125" style="5" bestFit="1" customWidth="1"/>
    <col min="13841" max="13843" width="6.7109375" style="5" customWidth="1"/>
    <col min="13844" max="13845" width="16.5703125" style="5" bestFit="1" customWidth="1"/>
    <col min="13846" max="13846" width="6.7109375" style="5" customWidth="1"/>
    <col min="13847" max="14077" width="9.140625" style="5"/>
    <col min="14078" max="14078" width="72" style="5" customWidth="1"/>
    <col min="14079" max="14079" width="16.7109375" style="5" customWidth="1"/>
    <col min="14080" max="14080" width="16.140625" style="5" bestFit="1" customWidth="1"/>
    <col min="14081" max="14084" width="16.5703125" style="5" bestFit="1" customWidth="1"/>
    <col min="14085" max="14085" width="16.5703125" style="5" customWidth="1"/>
    <col min="14086" max="14087" width="16.5703125" style="5" bestFit="1" customWidth="1"/>
    <col min="14088" max="14088" width="16.5703125" style="5" customWidth="1"/>
    <col min="14089" max="14089" width="16.5703125" style="5" bestFit="1" customWidth="1"/>
    <col min="14090" max="14090" width="15.28515625" style="5" bestFit="1" customWidth="1"/>
    <col min="14091" max="14091" width="12.28515625" style="5" bestFit="1" customWidth="1"/>
    <col min="14092" max="14092" width="13.28515625" style="5" customWidth="1"/>
    <col min="14093" max="14093" width="6.7109375" style="5" customWidth="1"/>
    <col min="14094" max="14096" width="16.5703125" style="5" bestFit="1" customWidth="1"/>
    <col min="14097" max="14099" width="6.7109375" style="5" customWidth="1"/>
    <col min="14100" max="14101" width="16.5703125" style="5" bestFit="1" customWidth="1"/>
    <col min="14102" max="14102" width="6.7109375" style="5" customWidth="1"/>
    <col min="14103" max="14333" width="9.140625" style="5"/>
    <col min="14334" max="14334" width="72" style="5" customWidth="1"/>
    <col min="14335" max="14335" width="16.7109375" style="5" customWidth="1"/>
    <col min="14336" max="14336" width="16.140625" style="5" bestFit="1" customWidth="1"/>
    <col min="14337" max="14340" width="16.5703125" style="5" bestFit="1" customWidth="1"/>
    <col min="14341" max="14341" width="16.5703125" style="5" customWidth="1"/>
    <col min="14342" max="14343" width="16.5703125" style="5" bestFit="1" customWidth="1"/>
    <col min="14344" max="14344" width="16.5703125" style="5" customWidth="1"/>
    <col min="14345" max="14345" width="16.5703125" style="5" bestFit="1" customWidth="1"/>
    <col min="14346" max="14346" width="15.28515625" style="5" bestFit="1" customWidth="1"/>
    <col min="14347" max="14347" width="12.28515625" style="5" bestFit="1" customWidth="1"/>
    <col min="14348" max="14348" width="13.28515625" style="5" customWidth="1"/>
    <col min="14349" max="14349" width="6.7109375" style="5" customWidth="1"/>
    <col min="14350" max="14352" width="16.5703125" style="5" bestFit="1" customWidth="1"/>
    <col min="14353" max="14355" width="6.7109375" style="5" customWidth="1"/>
    <col min="14356" max="14357" width="16.5703125" style="5" bestFit="1" customWidth="1"/>
    <col min="14358" max="14358" width="6.7109375" style="5" customWidth="1"/>
    <col min="14359" max="14589" width="9.140625" style="5"/>
    <col min="14590" max="14590" width="72" style="5" customWidth="1"/>
    <col min="14591" max="14591" width="16.7109375" style="5" customWidth="1"/>
    <col min="14592" max="14592" width="16.140625" style="5" bestFit="1" customWidth="1"/>
    <col min="14593" max="14596" width="16.5703125" style="5" bestFit="1" customWidth="1"/>
    <col min="14597" max="14597" width="16.5703125" style="5" customWidth="1"/>
    <col min="14598" max="14599" width="16.5703125" style="5" bestFit="1" customWidth="1"/>
    <col min="14600" max="14600" width="16.5703125" style="5" customWidth="1"/>
    <col min="14601" max="14601" width="16.5703125" style="5" bestFit="1" customWidth="1"/>
    <col min="14602" max="14602" width="15.28515625" style="5" bestFit="1" customWidth="1"/>
    <col min="14603" max="14603" width="12.28515625" style="5" bestFit="1" customWidth="1"/>
    <col min="14604" max="14604" width="13.28515625" style="5" customWidth="1"/>
    <col min="14605" max="14605" width="6.7109375" style="5" customWidth="1"/>
    <col min="14606" max="14608" width="16.5703125" style="5" bestFit="1" customWidth="1"/>
    <col min="14609" max="14611" width="6.7109375" style="5" customWidth="1"/>
    <col min="14612" max="14613" width="16.5703125" style="5" bestFit="1" customWidth="1"/>
    <col min="14614" max="14614" width="6.7109375" style="5" customWidth="1"/>
    <col min="14615" max="14845" width="9.140625" style="5"/>
    <col min="14846" max="14846" width="72" style="5" customWidth="1"/>
    <col min="14847" max="14847" width="16.7109375" style="5" customWidth="1"/>
    <col min="14848" max="14848" width="16.140625" style="5" bestFit="1" customWidth="1"/>
    <col min="14849" max="14852" width="16.5703125" style="5" bestFit="1" customWidth="1"/>
    <col min="14853" max="14853" width="16.5703125" style="5" customWidth="1"/>
    <col min="14854" max="14855" width="16.5703125" style="5" bestFit="1" customWidth="1"/>
    <col min="14856" max="14856" width="16.5703125" style="5" customWidth="1"/>
    <col min="14857" max="14857" width="16.5703125" style="5" bestFit="1" customWidth="1"/>
    <col min="14858" max="14858" width="15.28515625" style="5" bestFit="1" customWidth="1"/>
    <col min="14859" max="14859" width="12.28515625" style="5" bestFit="1" customWidth="1"/>
    <col min="14860" max="14860" width="13.28515625" style="5" customWidth="1"/>
    <col min="14861" max="14861" width="6.7109375" style="5" customWidth="1"/>
    <col min="14862" max="14864" width="16.5703125" style="5" bestFit="1" customWidth="1"/>
    <col min="14865" max="14867" width="6.7109375" style="5" customWidth="1"/>
    <col min="14868" max="14869" width="16.5703125" style="5" bestFit="1" customWidth="1"/>
    <col min="14870" max="14870" width="6.7109375" style="5" customWidth="1"/>
    <col min="14871" max="15101" width="9.140625" style="5"/>
    <col min="15102" max="15102" width="72" style="5" customWidth="1"/>
    <col min="15103" max="15103" width="16.7109375" style="5" customWidth="1"/>
    <col min="15104" max="15104" width="16.140625" style="5" bestFit="1" customWidth="1"/>
    <col min="15105" max="15108" width="16.5703125" style="5" bestFit="1" customWidth="1"/>
    <col min="15109" max="15109" width="16.5703125" style="5" customWidth="1"/>
    <col min="15110" max="15111" width="16.5703125" style="5" bestFit="1" customWidth="1"/>
    <col min="15112" max="15112" width="16.5703125" style="5" customWidth="1"/>
    <col min="15113" max="15113" width="16.5703125" style="5" bestFit="1" customWidth="1"/>
    <col min="15114" max="15114" width="15.28515625" style="5" bestFit="1" customWidth="1"/>
    <col min="15115" max="15115" width="12.28515625" style="5" bestFit="1" customWidth="1"/>
    <col min="15116" max="15116" width="13.28515625" style="5" customWidth="1"/>
    <col min="15117" max="15117" width="6.7109375" style="5" customWidth="1"/>
    <col min="15118" max="15120" width="16.5703125" style="5" bestFit="1" customWidth="1"/>
    <col min="15121" max="15123" width="6.7109375" style="5" customWidth="1"/>
    <col min="15124" max="15125" width="16.5703125" style="5" bestFit="1" customWidth="1"/>
    <col min="15126" max="15126" width="6.7109375" style="5" customWidth="1"/>
    <col min="15127" max="15357" width="9.140625" style="5"/>
    <col min="15358" max="15358" width="72" style="5" customWidth="1"/>
    <col min="15359" max="15359" width="16.7109375" style="5" customWidth="1"/>
    <col min="15360" max="15360" width="16.140625" style="5" bestFit="1" customWidth="1"/>
    <col min="15361" max="15364" width="16.5703125" style="5" bestFit="1" customWidth="1"/>
    <col min="15365" max="15365" width="16.5703125" style="5" customWidth="1"/>
    <col min="15366" max="15367" width="16.5703125" style="5" bestFit="1" customWidth="1"/>
    <col min="15368" max="15368" width="16.5703125" style="5" customWidth="1"/>
    <col min="15369" max="15369" width="16.5703125" style="5" bestFit="1" customWidth="1"/>
    <col min="15370" max="15370" width="15.28515625" style="5" bestFit="1" customWidth="1"/>
    <col min="15371" max="15371" width="12.28515625" style="5" bestFit="1" customWidth="1"/>
    <col min="15372" max="15372" width="13.28515625" style="5" customWidth="1"/>
    <col min="15373" max="15373" width="6.7109375" style="5" customWidth="1"/>
    <col min="15374" max="15376" width="16.5703125" style="5" bestFit="1" customWidth="1"/>
    <col min="15377" max="15379" width="6.7109375" style="5" customWidth="1"/>
    <col min="15380" max="15381" width="16.5703125" style="5" bestFit="1" customWidth="1"/>
    <col min="15382" max="15382" width="6.7109375" style="5" customWidth="1"/>
    <col min="15383" max="15613" width="9.140625" style="5"/>
    <col min="15614" max="15614" width="72" style="5" customWidth="1"/>
    <col min="15615" max="15615" width="16.7109375" style="5" customWidth="1"/>
    <col min="15616" max="15616" width="16.140625" style="5" bestFit="1" customWidth="1"/>
    <col min="15617" max="15620" width="16.5703125" style="5" bestFit="1" customWidth="1"/>
    <col min="15621" max="15621" width="16.5703125" style="5" customWidth="1"/>
    <col min="15622" max="15623" width="16.5703125" style="5" bestFit="1" customWidth="1"/>
    <col min="15624" max="15624" width="16.5703125" style="5" customWidth="1"/>
    <col min="15625" max="15625" width="16.5703125" style="5" bestFit="1" customWidth="1"/>
    <col min="15626" max="15626" width="15.28515625" style="5" bestFit="1" customWidth="1"/>
    <col min="15627" max="15627" width="12.28515625" style="5" bestFit="1" customWidth="1"/>
    <col min="15628" max="15628" width="13.28515625" style="5" customWidth="1"/>
    <col min="15629" max="15629" width="6.7109375" style="5" customWidth="1"/>
    <col min="15630" max="15632" width="16.5703125" style="5" bestFit="1" customWidth="1"/>
    <col min="15633" max="15635" width="6.7109375" style="5" customWidth="1"/>
    <col min="15636" max="15637" width="16.5703125" style="5" bestFit="1" customWidth="1"/>
    <col min="15638" max="15638" width="6.7109375" style="5" customWidth="1"/>
    <col min="15639" max="15869" width="9.140625" style="5"/>
    <col min="15870" max="15870" width="72" style="5" customWidth="1"/>
    <col min="15871" max="15871" width="16.7109375" style="5" customWidth="1"/>
    <col min="15872" max="15872" width="16.140625" style="5" bestFit="1" customWidth="1"/>
    <col min="15873" max="15876" width="16.5703125" style="5" bestFit="1" customWidth="1"/>
    <col min="15877" max="15877" width="16.5703125" style="5" customWidth="1"/>
    <col min="15878" max="15879" width="16.5703125" style="5" bestFit="1" customWidth="1"/>
    <col min="15880" max="15880" width="16.5703125" style="5" customWidth="1"/>
    <col min="15881" max="15881" width="16.5703125" style="5" bestFit="1" customWidth="1"/>
    <col min="15882" max="15882" width="15.28515625" style="5" bestFit="1" customWidth="1"/>
    <col min="15883" max="15883" width="12.28515625" style="5" bestFit="1" customWidth="1"/>
    <col min="15884" max="15884" width="13.28515625" style="5" customWidth="1"/>
    <col min="15885" max="15885" width="6.7109375" style="5" customWidth="1"/>
    <col min="15886" max="15888" width="16.5703125" style="5" bestFit="1" customWidth="1"/>
    <col min="15889" max="15891" width="6.7109375" style="5" customWidth="1"/>
    <col min="15892" max="15893" width="16.5703125" style="5" bestFit="1" customWidth="1"/>
    <col min="15894" max="15894" width="6.7109375" style="5" customWidth="1"/>
    <col min="15895" max="16125" width="9.140625" style="5"/>
    <col min="16126" max="16126" width="72" style="5" customWidth="1"/>
    <col min="16127" max="16127" width="16.7109375" style="5" customWidth="1"/>
    <col min="16128" max="16128" width="16.140625" style="5" bestFit="1" customWidth="1"/>
    <col min="16129" max="16132" width="16.5703125" style="5" bestFit="1" customWidth="1"/>
    <col min="16133" max="16133" width="16.5703125" style="5" customWidth="1"/>
    <col min="16134" max="16135" width="16.5703125" style="5" bestFit="1" customWidth="1"/>
    <col min="16136" max="16136" width="16.5703125" style="5" customWidth="1"/>
    <col min="16137" max="16137" width="16.5703125" style="5" bestFit="1" customWidth="1"/>
    <col min="16138" max="16138" width="15.28515625" style="5" bestFit="1" customWidth="1"/>
    <col min="16139" max="16139" width="12.28515625" style="5" bestFit="1" customWidth="1"/>
    <col min="16140" max="16140" width="13.28515625" style="5" customWidth="1"/>
    <col min="16141" max="16141" width="6.7109375" style="5" customWidth="1"/>
    <col min="16142" max="16144" width="16.5703125" style="5" bestFit="1" customWidth="1"/>
    <col min="16145" max="16147" width="6.7109375" style="5" customWidth="1"/>
    <col min="16148" max="16149" width="16.5703125" style="5" bestFit="1" customWidth="1"/>
    <col min="16150" max="16150" width="6.7109375" style="5" customWidth="1"/>
    <col min="16151" max="16384" width="9.140625" style="5"/>
  </cols>
  <sheetData>
    <row r="1" spans="2:22" ht="31.5">
      <c r="C1" s="6" t="s">
        <v>303</v>
      </c>
      <c r="D1" s="6"/>
    </row>
    <row r="2" spans="2:22" s="7" customFormat="1" ht="15.75">
      <c r="C2" s="8"/>
      <c r="D2" s="35"/>
      <c r="E2" s="36"/>
      <c r="Q2" s="92" t="s">
        <v>304</v>
      </c>
      <c r="R2" s="92"/>
      <c r="S2" s="92"/>
      <c r="U2" s="92" t="s">
        <v>304</v>
      </c>
      <c r="V2" s="92"/>
    </row>
    <row r="3" spans="2:22" s="7" customFormat="1" ht="39">
      <c r="B3" s="9" t="s">
        <v>305</v>
      </c>
      <c r="C3" s="9" t="s">
        <v>437</v>
      </c>
      <c r="D3" s="9" t="s">
        <v>436</v>
      </c>
      <c r="E3" s="10" t="s">
        <v>1</v>
      </c>
      <c r="F3" s="10" t="s">
        <v>306</v>
      </c>
      <c r="G3" s="10" t="s">
        <v>307</v>
      </c>
      <c r="H3" s="10" t="s">
        <v>308</v>
      </c>
      <c r="I3" s="10" t="s">
        <v>309</v>
      </c>
      <c r="J3" s="10" t="s">
        <v>310</v>
      </c>
      <c r="K3" s="10" t="s">
        <v>311</v>
      </c>
      <c r="L3" s="10" t="s">
        <v>312</v>
      </c>
      <c r="M3" s="10" t="s">
        <v>313</v>
      </c>
      <c r="N3" s="10" t="s">
        <v>314</v>
      </c>
      <c r="O3" s="10" t="s">
        <v>315</v>
      </c>
      <c r="P3" s="10" t="s">
        <v>316</v>
      </c>
      <c r="Q3" s="10" t="s">
        <v>317</v>
      </c>
      <c r="R3" s="10" t="s">
        <v>318</v>
      </c>
      <c r="S3" s="10" t="s">
        <v>319</v>
      </c>
      <c r="T3" s="10" t="s">
        <v>316</v>
      </c>
      <c r="U3" s="10" t="s">
        <v>320</v>
      </c>
      <c r="V3" s="10" t="s">
        <v>321</v>
      </c>
    </row>
    <row r="4" spans="2:22" s="7" customFormat="1"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s="7" customFormat="1">
      <c r="B5" s="9" t="s">
        <v>322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2" s="7" customFormat="1">
      <c r="B6" s="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2:22">
      <c r="B7" s="12" t="s">
        <v>440</v>
      </c>
      <c r="C7" s="13" t="s">
        <v>323</v>
      </c>
      <c r="D7" s="13">
        <v>1</v>
      </c>
      <c r="E7" s="14">
        <f>SUM(F7:O7)</f>
        <v>1115040</v>
      </c>
      <c r="F7" s="14">
        <v>980660</v>
      </c>
      <c r="G7" s="14">
        <v>117918</v>
      </c>
      <c r="H7" s="14">
        <v>7616</v>
      </c>
      <c r="I7" s="14">
        <v>778</v>
      </c>
      <c r="J7" s="14">
        <f>SUM(Q7:S7)</f>
        <v>634</v>
      </c>
      <c r="K7" s="14">
        <v>158</v>
      </c>
      <c r="L7" s="14">
        <v>25</v>
      </c>
      <c r="M7" s="14">
        <f>U7+V7</f>
        <v>16</v>
      </c>
      <c r="N7" s="14">
        <v>7227</v>
      </c>
      <c r="O7" s="14">
        <v>8</v>
      </c>
      <c r="P7" s="14"/>
      <c r="Q7" s="14">
        <v>475</v>
      </c>
      <c r="R7" s="14">
        <v>1</v>
      </c>
      <c r="S7" s="14">
        <v>158</v>
      </c>
      <c r="T7" s="14"/>
      <c r="U7" s="14">
        <v>2</v>
      </c>
      <c r="V7" s="14">
        <v>14</v>
      </c>
    </row>
    <row r="8" spans="2:22">
      <c r="B8" s="12" t="s">
        <v>441</v>
      </c>
      <c r="C8" s="13" t="s">
        <v>324</v>
      </c>
      <c r="D8" s="13">
        <f>D7+1</f>
        <v>2</v>
      </c>
      <c r="E8" s="14">
        <f t="shared" ref="E8:E71" si="0">SUM(F8:O8)</f>
        <v>1106972</v>
      </c>
      <c r="F8" s="14">
        <v>980660</v>
      </c>
      <c r="G8" s="14">
        <v>117918</v>
      </c>
      <c r="H8" s="14">
        <v>7616</v>
      </c>
      <c r="I8" s="14">
        <v>778</v>
      </c>
      <c r="J8" s="14">
        <f t="shared" ref="J8:J58" si="1">SUM(Q8:S8)</f>
        <v>0</v>
      </c>
      <c r="K8" s="14">
        <v>0</v>
      </c>
      <c r="L8" s="14">
        <v>0</v>
      </c>
      <c r="M8" s="14">
        <f t="shared" ref="M8:M58" si="2">U8+V8</f>
        <v>0</v>
      </c>
      <c r="N8" s="14">
        <v>0</v>
      </c>
      <c r="O8" s="14">
        <v>0</v>
      </c>
      <c r="P8" s="14"/>
      <c r="Q8" s="14">
        <v>0</v>
      </c>
      <c r="R8" s="14">
        <v>0</v>
      </c>
      <c r="S8" s="14">
        <v>0</v>
      </c>
      <c r="T8" s="14"/>
      <c r="U8" s="14">
        <v>0</v>
      </c>
      <c r="V8" s="14">
        <v>0</v>
      </c>
    </row>
    <row r="9" spans="2:22">
      <c r="B9" s="12" t="s">
        <v>442</v>
      </c>
      <c r="C9" s="13" t="s">
        <v>325</v>
      </c>
      <c r="D9" s="13">
        <f t="shared" ref="D9:D72" si="3">D8+1</f>
        <v>3</v>
      </c>
      <c r="E9" s="14">
        <f t="shared" si="0"/>
        <v>25302937.027326714</v>
      </c>
      <c r="F9" s="14">
        <v>21775683.003815174</v>
      </c>
      <c r="G9" s="14">
        <v>2606606.821129892</v>
      </c>
      <c r="H9" s="14">
        <v>216906.71686354594</v>
      </c>
      <c r="I9" s="14">
        <v>121483.56323524928</v>
      </c>
      <c r="J9" s="14">
        <f t="shared" si="1"/>
        <v>47992.721926148399</v>
      </c>
      <c r="K9" s="14">
        <v>78494.339012835961</v>
      </c>
      <c r="L9" s="14">
        <v>47853.400905634764</v>
      </c>
      <c r="M9" s="14">
        <f t="shared" si="2"/>
        <v>302986.52947190317</v>
      </c>
      <c r="N9" s="14">
        <v>104905.13428470223</v>
      </c>
      <c r="O9" s="14">
        <v>24.796681627020366</v>
      </c>
      <c r="P9" s="14"/>
      <c r="Q9" s="14">
        <v>42408.004722189718</v>
      </c>
      <c r="R9" s="14">
        <v>16.75537372639668</v>
      </c>
      <c r="S9" s="14">
        <v>5567.961830232286</v>
      </c>
      <c r="T9" s="14"/>
      <c r="U9" s="14">
        <v>15058.300807760153</v>
      </c>
      <c r="V9" s="14">
        <v>287928.22866414301</v>
      </c>
    </row>
    <row r="10" spans="2:22">
      <c r="B10" s="12" t="s">
        <v>443</v>
      </c>
      <c r="C10" s="13" t="s">
        <v>326</v>
      </c>
      <c r="D10" s="13">
        <f t="shared" si="3"/>
        <v>4</v>
      </c>
      <c r="E10" s="14">
        <f t="shared" si="0"/>
        <v>1137948</v>
      </c>
      <c r="F10" s="14">
        <v>999962</v>
      </c>
      <c r="G10" s="14">
        <v>128234</v>
      </c>
      <c r="H10" s="14">
        <v>7993</v>
      </c>
      <c r="I10" s="14">
        <v>815</v>
      </c>
      <c r="J10" s="14">
        <f t="shared" si="1"/>
        <v>659</v>
      </c>
      <c r="K10" s="14">
        <v>190</v>
      </c>
      <c r="L10" s="14">
        <v>37</v>
      </c>
      <c r="M10" s="14">
        <f t="shared" si="2"/>
        <v>49</v>
      </c>
      <c r="N10" s="14">
        <v>0</v>
      </c>
      <c r="O10" s="14">
        <v>9</v>
      </c>
      <c r="P10" s="14"/>
      <c r="Q10" s="14">
        <v>494</v>
      </c>
      <c r="R10" s="14">
        <v>1</v>
      </c>
      <c r="S10" s="14">
        <v>164</v>
      </c>
      <c r="T10" s="14"/>
      <c r="U10" s="14">
        <v>2</v>
      </c>
      <c r="V10" s="14">
        <v>47</v>
      </c>
    </row>
    <row r="11" spans="2:22">
      <c r="B11" s="12" t="s">
        <v>444</v>
      </c>
      <c r="C11" s="13" t="s">
        <v>327</v>
      </c>
      <c r="D11" s="13">
        <f t="shared" si="3"/>
        <v>5</v>
      </c>
      <c r="E11" s="14">
        <f t="shared" si="0"/>
        <v>1</v>
      </c>
      <c r="F11" s="14">
        <v>0</v>
      </c>
      <c r="G11" s="14">
        <v>0</v>
      </c>
      <c r="H11" s="14">
        <v>0</v>
      </c>
      <c r="I11" s="14">
        <v>0</v>
      </c>
      <c r="J11" s="14">
        <f t="shared" si="1"/>
        <v>0</v>
      </c>
      <c r="K11" s="14">
        <v>1</v>
      </c>
      <c r="L11" s="14">
        <v>0</v>
      </c>
      <c r="M11" s="14">
        <f t="shared" si="2"/>
        <v>0</v>
      </c>
      <c r="N11" s="14">
        <v>0</v>
      </c>
      <c r="O11" s="14">
        <v>0</v>
      </c>
      <c r="P11" s="14"/>
      <c r="Q11" s="14">
        <v>0</v>
      </c>
      <c r="R11" s="14">
        <v>0</v>
      </c>
      <c r="S11" s="14">
        <v>0</v>
      </c>
      <c r="T11" s="14"/>
      <c r="U11" s="14">
        <v>0</v>
      </c>
      <c r="V11" s="14">
        <v>0</v>
      </c>
    </row>
    <row r="12" spans="2:22">
      <c r="B12" s="12" t="s">
        <v>445</v>
      </c>
      <c r="C12" s="13" t="s">
        <v>328</v>
      </c>
      <c r="D12" s="13">
        <f t="shared" si="3"/>
        <v>6</v>
      </c>
      <c r="E12" s="14">
        <f t="shared" si="0"/>
        <v>18752</v>
      </c>
      <c r="F12" s="14">
        <v>0</v>
      </c>
      <c r="G12" s="14">
        <v>0</v>
      </c>
      <c r="H12" s="14">
        <v>0</v>
      </c>
      <c r="I12" s="14">
        <v>0</v>
      </c>
      <c r="J12" s="14">
        <f t="shared" si="1"/>
        <v>0</v>
      </c>
      <c r="K12" s="14">
        <v>0</v>
      </c>
      <c r="L12" s="14">
        <v>0</v>
      </c>
      <c r="M12" s="14">
        <f t="shared" si="2"/>
        <v>18752</v>
      </c>
      <c r="N12" s="14">
        <v>0</v>
      </c>
      <c r="O12" s="14">
        <v>0</v>
      </c>
      <c r="P12" s="14"/>
      <c r="Q12" s="14">
        <v>0</v>
      </c>
      <c r="R12" s="14">
        <v>0</v>
      </c>
      <c r="S12" s="14">
        <v>0</v>
      </c>
      <c r="T12" s="14"/>
      <c r="U12" s="14">
        <v>259792</v>
      </c>
      <c r="V12" s="14">
        <v>-241040</v>
      </c>
    </row>
    <row r="13" spans="2:22">
      <c r="B13" s="12" t="s">
        <v>446</v>
      </c>
      <c r="C13" s="13" t="s">
        <v>329</v>
      </c>
      <c r="D13" s="13">
        <f t="shared" si="3"/>
        <v>7</v>
      </c>
      <c r="E13" s="14">
        <f t="shared" si="0"/>
        <v>7494527</v>
      </c>
      <c r="F13" s="14">
        <v>0</v>
      </c>
      <c r="G13" s="14">
        <v>0</v>
      </c>
      <c r="H13" s="14">
        <v>0</v>
      </c>
      <c r="I13" s="14">
        <v>0</v>
      </c>
      <c r="J13" s="14">
        <f t="shared" si="1"/>
        <v>0</v>
      </c>
      <c r="K13" s="14">
        <v>0</v>
      </c>
      <c r="L13" s="14">
        <v>0</v>
      </c>
      <c r="M13" s="14">
        <f t="shared" si="2"/>
        <v>7494527</v>
      </c>
      <c r="N13" s="14">
        <v>0</v>
      </c>
      <c r="O13" s="14">
        <v>0</v>
      </c>
      <c r="P13" s="14"/>
      <c r="Q13" s="14">
        <v>0</v>
      </c>
      <c r="R13" s="14">
        <v>0</v>
      </c>
      <c r="S13" s="14">
        <v>0</v>
      </c>
      <c r="T13" s="14"/>
      <c r="U13" s="14">
        <v>339573</v>
      </c>
      <c r="V13" s="14">
        <v>7154954</v>
      </c>
    </row>
    <row r="14" spans="2:22">
      <c r="B14" s="12" t="s">
        <v>447</v>
      </c>
      <c r="C14" s="13" t="s">
        <v>330</v>
      </c>
      <c r="D14" s="13">
        <f t="shared" si="3"/>
        <v>8</v>
      </c>
      <c r="E14" s="14">
        <f t="shared" si="0"/>
        <v>1</v>
      </c>
      <c r="F14" s="14">
        <v>0</v>
      </c>
      <c r="G14" s="14">
        <v>0</v>
      </c>
      <c r="H14" s="14">
        <v>0</v>
      </c>
      <c r="I14" s="14">
        <v>0</v>
      </c>
      <c r="J14" s="14">
        <f t="shared" si="1"/>
        <v>0</v>
      </c>
      <c r="K14" s="14">
        <v>0</v>
      </c>
      <c r="L14" s="14">
        <v>0</v>
      </c>
      <c r="M14" s="14">
        <f t="shared" si="2"/>
        <v>0</v>
      </c>
      <c r="N14" s="14">
        <v>0</v>
      </c>
      <c r="O14" s="14">
        <v>1</v>
      </c>
      <c r="P14" s="14"/>
      <c r="Q14" s="14">
        <v>0</v>
      </c>
      <c r="R14" s="14">
        <v>0</v>
      </c>
      <c r="S14" s="14">
        <v>0</v>
      </c>
      <c r="T14" s="14"/>
      <c r="U14" s="14">
        <v>0</v>
      </c>
      <c r="V14" s="14">
        <v>0</v>
      </c>
    </row>
    <row r="15" spans="2:22">
      <c r="B15" s="12" t="s">
        <v>110</v>
      </c>
      <c r="C15" s="13" t="s">
        <v>331</v>
      </c>
      <c r="D15" s="13">
        <f t="shared" si="3"/>
        <v>9</v>
      </c>
      <c r="E15" s="14">
        <f t="shared" si="0"/>
        <v>-30322648.739999998</v>
      </c>
      <c r="F15" s="14">
        <v>-26452302.719999999</v>
      </c>
      <c r="G15" s="14">
        <v>-2326458.21</v>
      </c>
      <c r="H15" s="14">
        <v>-1018782.5900000001</v>
      </c>
      <c r="I15" s="14">
        <v>-449649.14</v>
      </c>
      <c r="J15" s="14">
        <f t="shared" si="1"/>
        <v>-37392.75</v>
      </c>
      <c r="K15" s="14">
        <v>-376</v>
      </c>
      <c r="L15" s="14">
        <v>0</v>
      </c>
      <c r="M15" s="14">
        <f t="shared" si="2"/>
        <v>0</v>
      </c>
      <c r="N15" s="14">
        <v>-37687.33</v>
      </c>
      <c r="O15" s="14">
        <v>0</v>
      </c>
      <c r="P15" s="14"/>
      <c r="Q15" s="14">
        <v>-37392.75</v>
      </c>
      <c r="R15" s="14">
        <v>0</v>
      </c>
      <c r="S15" s="14">
        <v>0</v>
      </c>
      <c r="T15" s="14"/>
      <c r="U15" s="14">
        <v>0</v>
      </c>
      <c r="V15" s="14">
        <v>0</v>
      </c>
    </row>
    <row r="16" spans="2:22">
      <c r="B16" s="12" t="s">
        <v>112</v>
      </c>
      <c r="C16" s="15" t="s">
        <v>332</v>
      </c>
      <c r="D16" s="13">
        <f t="shared" si="3"/>
        <v>10</v>
      </c>
      <c r="E16" s="14">
        <f t="shared" si="0"/>
        <v>-54720677.887500003</v>
      </c>
      <c r="F16" s="14">
        <v>-21173102.935833331</v>
      </c>
      <c r="G16" s="14">
        <v>-31313866.958082631</v>
      </c>
      <c r="H16" s="14">
        <v>-2025260.4454428728</v>
      </c>
      <c r="I16" s="14">
        <v>-208447.54814116366</v>
      </c>
      <c r="J16" s="14">
        <f t="shared" si="1"/>
        <v>0</v>
      </c>
      <c r="K16" s="14">
        <v>0</v>
      </c>
      <c r="L16" s="14">
        <v>0</v>
      </c>
      <c r="M16" s="14">
        <f t="shared" si="2"/>
        <v>0</v>
      </c>
      <c r="N16" s="14">
        <v>0</v>
      </c>
      <c r="O16" s="14">
        <v>0</v>
      </c>
      <c r="P16" s="14"/>
      <c r="Q16" s="14">
        <v>0</v>
      </c>
      <c r="R16" s="14">
        <v>0</v>
      </c>
      <c r="S16" s="14">
        <v>0</v>
      </c>
      <c r="T16" s="14"/>
      <c r="U16" s="14">
        <v>0</v>
      </c>
      <c r="V16" s="14">
        <v>0</v>
      </c>
    </row>
    <row r="17" spans="2:22">
      <c r="B17" s="12" t="s">
        <v>448</v>
      </c>
      <c r="C17" s="13" t="s">
        <v>333</v>
      </c>
      <c r="D17" s="13">
        <f t="shared" si="3"/>
        <v>11</v>
      </c>
      <c r="E17" s="14">
        <f t="shared" si="0"/>
        <v>3221790.9</v>
      </c>
      <c r="F17" s="14">
        <v>0</v>
      </c>
      <c r="G17" s="14">
        <v>0</v>
      </c>
      <c r="H17" s="14">
        <v>0</v>
      </c>
      <c r="I17" s="14">
        <v>0</v>
      </c>
      <c r="J17" s="14">
        <f t="shared" si="1"/>
        <v>860858.16999999993</v>
      </c>
      <c r="K17" s="14">
        <v>2341535.54</v>
      </c>
      <c r="L17" s="14">
        <v>0</v>
      </c>
      <c r="M17" s="14">
        <f t="shared" si="2"/>
        <v>0</v>
      </c>
      <c r="N17" s="14">
        <v>0</v>
      </c>
      <c r="O17" s="14">
        <v>19397.189999999999</v>
      </c>
      <c r="P17" s="14"/>
      <c r="Q17" s="14">
        <v>813608.53999999992</v>
      </c>
      <c r="R17" s="14">
        <v>0</v>
      </c>
      <c r="S17" s="14">
        <v>47249.630000000005</v>
      </c>
      <c r="T17" s="14"/>
      <c r="U17" s="14">
        <v>0</v>
      </c>
      <c r="V17" s="14">
        <v>0</v>
      </c>
    </row>
    <row r="18" spans="2:22">
      <c r="B18" s="12" t="s">
        <v>449</v>
      </c>
      <c r="C18" s="13" t="s">
        <v>334</v>
      </c>
      <c r="D18" s="13">
        <f t="shared" si="3"/>
        <v>12</v>
      </c>
      <c r="E18" s="14">
        <f t="shared" si="0"/>
        <v>1</v>
      </c>
      <c r="F18" s="14">
        <v>0</v>
      </c>
      <c r="G18" s="14">
        <v>0</v>
      </c>
      <c r="H18" s="14">
        <v>0</v>
      </c>
      <c r="I18" s="14">
        <v>0</v>
      </c>
      <c r="J18" s="14">
        <f t="shared" si="1"/>
        <v>0</v>
      </c>
      <c r="K18" s="14">
        <v>0</v>
      </c>
      <c r="L18" s="14">
        <v>0</v>
      </c>
      <c r="M18" s="14">
        <f t="shared" si="2"/>
        <v>0</v>
      </c>
      <c r="N18" s="14">
        <v>1</v>
      </c>
      <c r="O18" s="14">
        <v>0</v>
      </c>
      <c r="P18" s="14"/>
      <c r="Q18" s="14">
        <v>0</v>
      </c>
      <c r="R18" s="14">
        <v>0</v>
      </c>
      <c r="S18" s="14">
        <v>0</v>
      </c>
      <c r="T18" s="14"/>
      <c r="U18" s="14">
        <v>0</v>
      </c>
      <c r="V18" s="14">
        <v>0</v>
      </c>
    </row>
    <row r="19" spans="2:22">
      <c r="B19" s="12" t="s">
        <v>450</v>
      </c>
      <c r="C19" s="13" t="s">
        <v>335</v>
      </c>
      <c r="D19" s="13">
        <f t="shared" si="3"/>
        <v>13</v>
      </c>
      <c r="E19" s="14">
        <f t="shared" si="0"/>
        <v>2848786.9799999995</v>
      </c>
      <c r="F19" s="14">
        <v>2235979.81</v>
      </c>
      <c r="G19" s="14">
        <v>365876.75000000017</v>
      </c>
      <c r="H19" s="14">
        <v>86999.130000000019</v>
      </c>
      <c r="I19" s="14">
        <v>29142.55</v>
      </c>
      <c r="J19" s="14">
        <f t="shared" si="1"/>
        <v>47375.029999999992</v>
      </c>
      <c r="K19" s="14">
        <v>-475.21999999999991</v>
      </c>
      <c r="L19" s="14">
        <v>9912.07</v>
      </c>
      <c r="M19" s="14">
        <f t="shared" si="2"/>
        <v>-16.84</v>
      </c>
      <c r="N19" s="14">
        <v>73933.81</v>
      </c>
      <c r="O19" s="14">
        <v>59.89</v>
      </c>
      <c r="P19" s="14"/>
      <c r="Q19" s="14">
        <v>39987.639999999992</v>
      </c>
      <c r="R19" s="14">
        <v>0</v>
      </c>
      <c r="S19" s="14">
        <v>7387.39</v>
      </c>
      <c r="T19" s="14"/>
      <c r="U19" s="14">
        <v>0</v>
      </c>
      <c r="V19" s="14">
        <v>-16.84</v>
      </c>
    </row>
    <row r="20" spans="2:22">
      <c r="B20" s="12" t="s">
        <v>451</v>
      </c>
      <c r="C20" s="13" t="s">
        <v>336</v>
      </c>
      <c r="D20" s="13">
        <f t="shared" si="3"/>
        <v>14</v>
      </c>
      <c r="E20" s="14">
        <f t="shared" si="0"/>
        <v>301500.40999999992</v>
      </c>
      <c r="F20" s="14">
        <v>291301.34999999998</v>
      </c>
      <c r="G20" s="14">
        <v>10080.040000000001</v>
      </c>
      <c r="H20" s="14">
        <v>40.159999999999997</v>
      </c>
      <c r="I20" s="14">
        <v>0</v>
      </c>
      <c r="J20" s="14">
        <f t="shared" si="1"/>
        <v>0</v>
      </c>
      <c r="K20" s="14">
        <v>0</v>
      </c>
      <c r="L20" s="14">
        <v>0</v>
      </c>
      <c r="M20" s="14">
        <f t="shared" si="2"/>
        <v>0</v>
      </c>
      <c r="N20" s="14">
        <v>78.86</v>
      </c>
      <c r="O20" s="14">
        <v>0</v>
      </c>
      <c r="P20" s="14"/>
      <c r="Q20" s="14">
        <v>0</v>
      </c>
      <c r="R20" s="14">
        <v>0</v>
      </c>
      <c r="S20" s="14">
        <v>0</v>
      </c>
      <c r="T20" s="14"/>
      <c r="U20" s="14">
        <v>0</v>
      </c>
      <c r="V20" s="14">
        <v>0</v>
      </c>
    </row>
    <row r="21" spans="2:22">
      <c r="B21" s="12" t="s">
        <v>452</v>
      </c>
      <c r="C21" s="13" t="s">
        <v>337</v>
      </c>
      <c r="D21" s="13">
        <f t="shared" si="3"/>
        <v>15</v>
      </c>
      <c r="E21" s="14">
        <f t="shared" si="0"/>
        <v>1376036.6900000004</v>
      </c>
      <c r="F21" s="14">
        <v>1342833.9800000002</v>
      </c>
      <c r="G21" s="14">
        <v>32624.380000000005</v>
      </c>
      <c r="H21" s="14">
        <v>578.33000000000004</v>
      </c>
      <c r="I21" s="14">
        <v>0</v>
      </c>
      <c r="J21" s="14">
        <f t="shared" si="1"/>
        <v>0</v>
      </c>
      <c r="K21" s="14">
        <v>0</v>
      </c>
      <c r="L21" s="14">
        <v>0</v>
      </c>
      <c r="M21" s="14">
        <f t="shared" si="2"/>
        <v>0</v>
      </c>
      <c r="N21" s="14">
        <v>0</v>
      </c>
      <c r="O21" s="14">
        <v>0</v>
      </c>
      <c r="P21" s="14"/>
      <c r="Q21" s="14">
        <v>0</v>
      </c>
      <c r="R21" s="14">
        <v>0</v>
      </c>
      <c r="S21" s="14">
        <v>0</v>
      </c>
      <c r="T21" s="14"/>
      <c r="U21" s="14">
        <v>0</v>
      </c>
      <c r="V21" s="14">
        <v>0</v>
      </c>
    </row>
    <row r="22" spans="2:22">
      <c r="B22" s="12" t="s">
        <v>453</v>
      </c>
      <c r="C22" s="13" t="s">
        <v>338</v>
      </c>
      <c r="D22" s="13">
        <f t="shared" si="3"/>
        <v>16</v>
      </c>
      <c r="E22" s="14">
        <f t="shared" si="0"/>
        <v>1532384.3199999998</v>
      </c>
      <c r="F22" s="14">
        <v>1403494.0699999996</v>
      </c>
      <c r="G22" s="14">
        <v>125187.51000000001</v>
      </c>
      <c r="H22" s="14">
        <v>3056.099999999999</v>
      </c>
      <c r="I22" s="14">
        <v>398.09999999999997</v>
      </c>
      <c r="J22" s="14">
        <f t="shared" si="1"/>
        <v>93.710000000000008</v>
      </c>
      <c r="K22" s="14">
        <v>148.72999999999999</v>
      </c>
      <c r="L22" s="14">
        <v>6.1</v>
      </c>
      <c r="M22" s="14">
        <f t="shared" si="2"/>
        <v>0</v>
      </c>
      <c r="N22" s="14">
        <v>0</v>
      </c>
      <c r="O22" s="14">
        <v>0</v>
      </c>
      <c r="P22" s="14"/>
      <c r="Q22" s="14">
        <v>87.2</v>
      </c>
      <c r="R22" s="14">
        <v>0</v>
      </c>
      <c r="S22" s="14">
        <v>6.51</v>
      </c>
      <c r="T22" s="14"/>
      <c r="U22" s="14">
        <v>0</v>
      </c>
      <c r="V22" s="14">
        <v>0</v>
      </c>
    </row>
    <row r="23" spans="2:22">
      <c r="B23" s="12" t="s">
        <v>454</v>
      </c>
      <c r="C23" s="13" t="s">
        <v>339</v>
      </c>
      <c r="D23" s="13">
        <f t="shared" si="3"/>
        <v>17</v>
      </c>
      <c r="E23" s="14">
        <f t="shared" si="0"/>
        <v>980.69999999999982</v>
      </c>
      <c r="F23" s="14">
        <v>-871.72000000000025</v>
      </c>
      <c r="G23" s="14">
        <v>1922.38</v>
      </c>
      <c r="H23" s="14">
        <v>-52.959999999999994</v>
      </c>
      <c r="I23" s="14">
        <v>-17</v>
      </c>
      <c r="J23" s="14">
        <f t="shared" si="1"/>
        <v>0</v>
      </c>
      <c r="K23" s="14">
        <v>0</v>
      </c>
      <c r="L23" s="14">
        <v>0</v>
      </c>
      <c r="M23" s="14">
        <f t="shared" si="2"/>
        <v>0</v>
      </c>
      <c r="N23" s="14">
        <v>0</v>
      </c>
      <c r="O23" s="14">
        <v>0</v>
      </c>
      <c r="P23" s="14"/>
      <c r="Q23" s="14">
        <v>0</v>
      </c>
      <c r="R23" s="14">
        <v>0</v>
      </c>
      <c r="S23" s="14">
        <v>0</v>
      </c>
      <c r="T23" s="14"/>
      <c r="U23" s="14">
        <v>0</v>
      </c>
      <c r="V23" s="14">
        <v>0</v>
      </c>
    </row>
    <row r="24" spans="2:22">
      <c r="B24" s="12" t="s">
        <v>455</v>
      </c>
      <c r="C24" s="13" t="s">
        <v>340</v>
      </c>
      <c r="D24" s="13">
        <f t="shared" si="3"/>
        <v>18</v>
      </c>
      <c r="E24" s="14">
        <f t="shared" si="0"/>
        <v>1247308.1208836439</v>
      </c>
      <c r="F24" s="14">
        <v>1109044.7117056099</v>
      </c>
      <c r="G24" s="14">
        <v>88251.373678375225</v>
      </c>
      <c r="H24" s="14">
        <v>27420.671695450379</v>
      </c>
      <c r="I24" s="14">
        <v>19431.316323957533</v>
      </c>
      <c r="J24" s="14">
        <f t="shared" si="1"/>
        <v>128.35130925331777</v>
      </c>
      <c r="K24" s="14">
        <v>0</v>
      </c>
      <c r="L24" s="14">
        <v>0</v>
      </c>
      <c r="M24" s="14">
        <f t="shared" si="2"/>
        <v>0</v>
      </c>
      <c r="N24" s="14">
        <v>3031.6961709974385</v>
      </c>
      <c r="O24" s="14">
        <v>0</v>
      </c>
      <c r="P24" s="14"/>
      <c r="Q24" s="14">
        <v>128.35130925331777</v>
      </c>
      <c r="R24" s="14">
        <v>0</v>
      </c>
      <c r="S24" s="14">
        <v>0</v>
      </c>
      <c r="T24" s="14"/>
      <c r="U24" s="14">
        <v>0</v>
      </c>
      <c r="V24" s="14">
        <v>0</v>
      </c>
    </row>
    <row r="25" spans="2:22">
      <c r="B25" s="12" t="s">
        <v>456</v>
      </c>
      <c r="C25" s="13" t="s">
        <v>341</v>
      </c>
      <c r="D25" s="13">
        <f t="shared" si="3"/>
        <v>19</v>
      </c>
      <c r="E25" s="14">
        <f t="shared" si="0"/>
        <v>173542936</v>
      </c>
      <c r="F25" s="14">
        <v>112832556</v>
      </c>
      <c r="G25" s="14">
        <v>31972604.787878789</v>
      </c>
      <c r="H25" s="14">
        <v>8684715.833333334</v>
      </c>
      <c r="I25" s="14">
        <v>983431</v>
      </c>
      <c r="J25" s="14">
        <f t="shared" si="1"/>
        <v>16499357</v>
      </c>
      <c r="K25" s="14">
        <v>1032350.3787878788</v>
      </c>
      <c r="L25" s="14">
        <v>534206</v>
      </c>
      <c r="M25" s="14">
        <f t="shared" si="2"/>
        <v>750194.00000000012</v>
      </c>
      <c r="N25" s="14">
        <v>0</v>
      </c>
      <c r="O25" s="14">
        <v>253521</v>
      </c>
      <c r="P25" s="14"/>
      <c r="Q25" s="14">
        <v>12204754</v>
      </c>
      <c r="R25" s="14">
        <v>28682</v>
      </c>
      <c r="S25" s="14">
        <v>4265921</v>
      </c>
      <c r="T25" s="14"/>
      <c r="U25" s="14">
        <v>30620.163265306124</v>
      </c>
      <c r="V25" s="14">
        <v>719573.83673469396</v>
      </c>
    </row>
    <row r="26" spans="2:22">
      <c r="B26" s="12" t="s">
        <v>457</v>
      </c>
      <c r="C26" s="13" t="s">
        <v>342</v>
      </c>
      <c r="D26" s="13">
        <f t="shared" si="3"/>
        <v>20</v>
      </c>
      <c r="E26" s="14">
        <f t="shared" si="0"/>
        <v>403017</v>
      </c>
      <c r="F26" s="14">
        <v>349601</v>
      </c>
      <c r="G26" s="14">
        <v>51562</v>
      </c>
      <c r="H26" s="14">
        <v>1826</v>
      </c>
      <c r="I26" s="14">
        <v>28</v>
      </c>
      <c r="J26" s="14">
        <f t="shared" si="1"/>
        <v>0</v>
      </c>
      <c r="K26" s="14">
        <v>0</v>
      </c>
      <c r="L26" s="14">
        <v>0</v>
      </c>
      <c r="M26" s="14">
        <f t="shared" si="2"/>
        <v>0</v>
      </c>
      <c r="N26" s="14">
        <v>0</v>
      </c>
      <c r="O26" s="14">
        <v>0</v>
      </c>
      <c r="P26" s="14"/>
      <c r="Q26" s="14">
        <v>0</v>
      </c>
      <c r="R26" s="14">
        <v>0</v>
      </c>
      <c r="S26" s="14">
        <v>0</v>
      </c>
      <c r="T26" s="14"/>
      <c r="U26" s="14">
        <v>0</v>
      </c>
      <c r="V26" s="14">
        <v>0</v>
      </c>
    </row>
    <row r="27" spans="2:22">
      <c r="B27" s="12" t="s">
        <v>458</v>
      </c>
      <c r="C27" s="13" t="s">
        <v>343</v>
      </c>
      <c r="D27" s="13">
        <f t="shared" si="3"/>
        <v>21</v>
      </c>
      <c r="E27" s="14">
        <f t="shared" si="0"/>
        <v>404799745.95307964</v>
      </c>
      <c r="F27" s="14">
        <v>295642644.14069372</v>
      </c>
      <c r="G27" s="14">
        <v>46340552.898913719</v>
      </c>
      <c r="H27" s="14">
        <v>5943198.0976538872</v>
      </c>
      <c r="I27" s="14">
        <v>75445.980448461574</v>
      </c>
      <c r="J27" s="14">
        <f t="shared" si="1"/>
        <v>0</v>
      </c>
      <c r="K27" s="14">
        <v>0</v>
      </c>
      <c r="L27" s="14">
        <v>0</v>
      </c>
      <c r="M27" s="14">
        <f t="shared" si="2"/>
        <v>0</v>
      </c>
      <c r="N27" s="14">
        <v>56797904.835369848</v>
      </c>
      <c r="O27" s="14">
        <v>0</v>
      </c>
      <c r="P27" s="14"/>
      <c r="Q27" s="14">
        <v>0</v>
      </c>
      <c r="R27" s="14">
        <v>0</v>
      </c>
      <c r="S27" s="14">
        <v>0</v>
      </c>
      <c r="T27" s="14"/>
      <c r="U27" s="14">
        <v>0</v>
      </c>
      <c r="V27" s="14">
        <v>0</v>
      </c>
    </row>
    <row r="28" spans="2:22">
      <c r="B28" s="12" t="s">
        <v>459</v>
      </c>
      <c r="C28" s="13" t="s">
        <v>344</v>
      </c>
      <c r="D28" s="13">
        <f t="shared" si="3"/>
        <v>22</v>
      </c>
      <c r="E28" s="14">
        <f t="shared" si="0"/>
        <v>1963503474.129941</v>
      </c>
      <c r="F28" s="14">
        <v>1066627454</v>
      </c>
      <c r="G28" s="14">
        <v>266944271</v>
      </c>
      <c r="H28" s="14">
        <v>252922820</v>
      </c>
      <c r="I28" s="14">
        <v>151834735</v>
      </c>
      <c r="J28" s="14">
        <f t="shared" si="1"/>
        <v>111980715</v>
      </c>
      <c r="K28" s="14">
        <v>47836622.129941091</v>
      </c>
      <c r="L28" s="14">
        <v>40360092</v>
      </c>
      <c r="M28" s="14">
        <f t="shared" si="2"/>
        <v>7513279</v>
      </c>
      <c r="N28" s="14">
        <v>17167097</v>
      </c>
      <c r="O28" s="14">
        <v>316389</v>
      </c>
      <c r="P28" s="14"/>
      <c r="Q28" s="14">
        <v>101394675</v>
      </c>
      <c r="R28" s="14">
        <v>248214</v>
      </c>
      <c r="S28" s="14">
        <v>10337826</v>
      </c>
      <c r="T28" s="14"/>
      <c r="U28" s="14">
        <v>0</v>
      </c>
      <c r="V28" s="14">
        <v>7513279</v>
      </c>
    </row>
    <row r="29" spans="2:22">
      <c r="B29" s="12" t="s">
        <v>460</v>
      </c>
      <c r="C29" s="13" t="s">
        <v>345</v>
      </c>
      <c r="D29" s="13">
        <f t="shared" si="3"/>
        <v>23</v>
      </c>
      <c r="E29" s="14">
        <f t="shared" si="0"/>
        <v>1955673806.129941</v>
      </c>
      <c r="F29" s="14">
        <v>1066627454</v>
      </c>
      <c r="G29" s="14">
        <v>266944271</v>
      </c>
      <c r="H29" s="14">
        <v>252922820</v>
      </c>
      <c r="I29" s="14">
        <v>151834735</v>
      </c>
      <c r="J29" s="14">
        <f t="shared" si="1"/>
        <v>111980715</v>
      </c>
      <c r="K29" s="14">
        <v>47836622.129941091</v>
      </c>
      <c r="L29" s="14">
        <v>40360092</v>
      </c>
      <c r="M29" s="14">
        <f t="shared" si="2"/>
        <v>0</v>
      </c>
      <c r="N29" s="14">
        <v>17167097</v>
      </c>
      <c r="O29" s="14">
        <v>0</v>
      </c>
      <c r="P29" s="14"/>
      <c r="Q29" s="14">
        <v>101394675</v>
      </c>
      <c r="R29" s="14">
        <v>248214</v>
      </c>
      <c r="S29" s="14">
        <v>10337826</v>
      </c>
      <c r="T29" s="14"/>
      <c r="U29" s="14">
        <v>0</v>
      </c>
      <c r="V29" s="14">
        <v>0</v>
      </c>
    </row>
    <row r="30" spans="2:22">
      <c r="B30" s="12" t="s">
        <v>461</v>
      </c>
      <c r="C30" s="13" t="s">
        <v>346</v>
      </c>
      <c r="D30" s="13">
        <f t="shared" si="3"/>
        <v>24</v>
      </c>
      <c r="E30" s="14">
        <f t="shared" si="0"/>
        <v>1</v>
      </c>
      <c r="F30" s="14">
        <v>1</v>
      </c>
      <c r="G30" s="14">
        <v>0</v>
      </c>
      <c r="H30" s="14">
        <v>0</v>
      </c>
      <c r="I30" s="14">
        <v>0</v>
      </c>
      <c r="J30" s="14">
        <f t="shared" si="1"/>
        <v>0</v>
      </c>
      <c r="K30" s="14">
        <v>0</v>
      </c>
      <c r="L30" s="14">
        <v>0</v>
      </c>
      <c r="M30" s="14">
        <f t="shared" si="2"/>
        <v>0</v>
      </c>
      <c r="N30" s="14">
        <v>0</v>
      </c>
      <c r="O30" s="14">
        <v>0</v>
      </c>
      <c r="P30" s="14"/>
      <c r="Q30" s="14">
        <v>0</v>
      </c>
      <c r="R30" s="14">
        <v>0</v>
      </c>
      <c r="S30" s="14">
        <v>0</v>
      </c>
      <c r="T30" s="14"/>
      <c r="U30" s="14">
        <v>0</v>
      </c>
      <c r="V30" s="14">
        <v>0</v>
      </c>
    </row>
    <row r="31" spans="2:22">
      <c r="B31" s="12" t="s">
        <v>462</v>
      </c>
      <c r="C31" s="13" t="s">
        <v>347</v>
      </c>
      <c r="D31" s="13">
        <f t="shared" si="3"/>
        <v>25</v>
      </c>
      <c r="E31" s="14">
        <f t="shared" si="0"/>
        <v>491404408.74264705</v>
      </c>
      <c r="F31" s="14">
        <v>361443716.53278774</v>
      </c>
      <c r="G31" s="14">
        <v>71223270.920080781</v>
      </c>
      <c r="H31" s="14">
        <v>43117510.157735966</v>
      </c>
      <c r="I31" s="14">
        <v>14458390.062042588</v>
      </c>
      <c r="J31" s="14">
        <f t="shared" si="1"/>
        <v>0</v>
      </c>
      <c r="K31" s="14">
        <v>0</v>
      </c>
      <c r="L31" s="14">
        <v>0</v>
      </c>
      <c r="M31" s="14">
        <f t="shared" si="2"/>
        <v>0</v>
      </c>
      <c r="N31" s="14">
        <v>1132486.0600000008</v>
      </c>
      <c r="O31" s="14">
        <v>29035.010000000002</v>
      </c>
      <c r="P31" s="14"/>
      <c r="Q31" s="14">
        <v>0</v>
      </c>
      <c r="R31" s="14">
        <v>0</v>
      </c>
      <c r="S31" s="14">
        <v>0</v>
      </c>
      <c r="T31" s="14"/>
      <c r="U31" s="14">
        <v>0</v>
      </c>
      <c r="V31" s="14">
        <v>0</v>
      </c>
    </row>
    <row r="32" spans="2:22">
      <c r="B32" s="12" t="s">
        <v>463</v>
      </c>
      <c r="C32" s="13" t="s">
        <v>348</v>
      </c>
      <c r="D32" s="13">
        <f t="shared" si="3"/>
        <v>26</v>
      </c>
      <c r="E32" s="14">
        <f t="shared" si="0"/>
        <v>4147590.7055583247</v>
      </c>
      <c r="F32" s="14">
        <v>2449337.0233694115</v>
      </c>
      <c r="G32" s="14">
        <v>452185.59957767127</v>
      </c>
      <c r="H32" s="14">
        <v>407742.38404954295</v>
      </c>
      <c r="I32" s="14">
        <v>238328.87931575972</v>
      </c>
      <c r="J32" s="14">
        <f t="shared" si="1"/>
        <v>186957.72715097645</v>
      </c>
      <c r="K32" s="14">
        <v>87032.883781565266</v>
      </c>
      <c r="L32" s="14">
        <v>71371.975379274751</v>
      </c>
      <c r="M32" s="14">
        <f t="shared" si="2"/>
        <v>239990.70555832356</v>
      </c>
      <c r="N32" s="14">
        <v>13181.805734309255</v>
      </c>
      <c r="O32" s="14">
        <v>1461.7216414892087</v>
      </c>
      <c r="P32" s="14"/>
      <c r="Q32" s="14">
        <v>160009.09787502696</v>
      </c>
      <c r="R32" s="14">
        <v>4.2699602406555197</v>
      </c>
      <c r="S32" s="14">
        <v>26944.35931570884</v>
      </c>
      <c r="T32" s="14"/>
      <c r="U32" s="14">
        <v>12060.963921797667</v>
      </c>
      <c r="V32" s="14">
        <v>227929.7416365259</v>
      </c>
    </row>
    <row r="33" spans="2:22">
      <c r="B33" s="12" t="s">
        <v>464</v>
      </c>
      <c r="C33" s="13" t="s">
        <v>349</v>
      </c>
      <c r="D33" s="13">
        <f t="shared" si="3"/>
        <v>27</v>
      </c>
      <c r="E33" s="14">
        <f t="shared" si="0"/>
        <v>4115660.1608276716</v>
      </c>
      <c r="F33" s="14">
        <v>2449337.0233694115</v>
      </c>
      <c r="G33" s="14">
        <v>452185.59957767127</v>
      </c>
      <c r="H33" s="14">
        <v>407742.38404954295</v>
      </c>
      <c r="I33" s="14">
        <v>238328.87931575972</v>
      </c>
      <c r="J33" s="14">
        <f t="shared" si="1"/>
        <v>160013.36783526762</v>
      </c>
      <c r="K33" s="14">
        <v>87032.883781565266</v>
      </c>
      <c r="L33" s="14">
        <v>66385.789964330965</v>
      </c>
      <c r="M33" s="14">
        <f t="shared" si="2"/>
        <v>239990.70555832356</v>
      </c>
      <c r="N33" s="14">
        <v>13181.805734309255</v>
      </c>
      <c r="O33" s="14">
        <v>1461.7216414892087</v>
      </c>
      <c r="P33" s="14"/>
      <c r="Q33" s="14">
        <v>160009.09787502696</v>
      </c>
      <c r="R33" s="14">
        <v>4.2699602406555197</v>
      </c>
      <c r="S33" s="14">
        <v>0</v>
      </c>
      <c r="T33" s="14"/>
      <c r="U33" s="14">
        <v>12060.963921797667</v>
      </c>
      <c r="V33" s="14">
        <v>227929.7416365259</v>
      </c>
    </row>
    <row r="34" spans="2:22">
      <c r="B34" s="12" t="s">
        <v>465</v>
      </c>
      <c r="C34" s="13" t="s">
        <v>350</v>
      </c>
      <c r="D34" s="13">
        <f t="shared" si="3"/>
        <v>28</v>
      </c>
      <c r="E34" s="14">
        <f t="shared" si="0"/>
        <v>3875669.4552693479</v>
      </c>
      <c r="F34" s="14">
        <v>2449337.0233694115</v>
      </c>
      <c r="G34" s="14">
        <v>452185.59957767127</v>
      </c>
      <c r="H34" s="14">
        <v>407742.38404954295</v>
      </c>
      <c r="I34" s="14">
        <v>238328.87931575972</v>
      </c>
      <c r="J34" s="14">
        <f t="shared" si="1"/>
        <v>160013.36783526762</v>
      </c>
      <c r="K34" s="14">
        <v>87032.883781565266</v>
      </c>
      <c r="L34" s="14">
        <v>66385.789964330965</v>
      </c>
      <c r="M34" s="14">
        <f t="shared" si="2"/>
        <v>0</v>
      </c>
      <c r="N34" s="14">
        <v>13181.805734309255</v>
      </c>
      <c r="O34" s="14">
        <v>1461.7216414892087</v>
      </c>
      <c r="P34" s="14"/>
      <c r="Q34" s="14">
        <v>160009.09787502696</v>
      </c>
      <c r="R34" s="14">
        <v>4.2699602406555197</v>
      </c>
      <c r="S34" s="14">
        <v>0</v>
      </c>
      <c r="T34" s="14"/>
      <c r="U34" s="14">
        <v>0</v>
      </c>
      <c r="V34" s="14">
        <v>0</v>
      </c>
    </row>
    <row r="35" spans="2:22">
      <c r="B35" s="12" t="s">
        <v>466</v>
      </c>
      <c r="C35" s="13" t="s">
        <v>351</v>
      </c>
      <c r="D35" s="13">
        <f t="shared" si="3"/>
        <v>29</v>
      </c>
      <c r="E35" s="14">
        <f t="shared" si="0"/>
        <v>4184918.5092511759</v>
      </c>
      <c r="F35" s="14">
        <v>2401760.8159533199</v>
      </c>
      <c r="G35" s="14">
        <v>483797.35950569448</v>
      </c>
      <c r="H35" s="14">
        <v>451080.23982046382</v>
      </c>
      <c r="I35" s="14">
        <v>256180.171393383</v>
      </c>
      <c r="J35" s="14">
        <f t="shared" si="1"/>
        <v>175565.14788950197</v>
      </c>
      <c r="K35" s="14">
        <v>90791.570981487195</v>
      </c>
      <c r="L35" s="14">
        <v>67179.705291231017</v>
      </c>
      <c r="M35" s="14">
        <f t="shared" si="2"/>
        <v>243260.65072504251</v>
      </c>
      <c r="N35" s="14">
        <v>13772.381425311305</v>
      </c>
      <c r="O35" s="14">
        <v>1530.4662657410647</v>
      </c>
      <c r="P35" s="14"/>
      <c r="Q35" s="14">
        <v>175561.10593684699</v>
      </c>
      <c r="R35" s="14">
        <v>4.0419526549894496</v>
      </c>
      <c r="S35" s="14">
        <v>0</v>
      </c>
      <c r="T35" s="14"/>
      <c r="U35" s="14">
        <v>12414.482378834524</v>
      </c>
      <c r="V35" s="14">
        <v>230846.168346208</v>
      </c>
    </row>
    <row r="36" spans="2:22">
      <c r="B36" s="12" t="s">
        <v>467</v>
      </c>
      <c r="C36" s="13" t="s">
        <v>352</v>
      </c>
      <c r="D36" s="13">
        <f t="shared" si="3"/>
        <v>30</v>
      </c>
      <c r="E36" s="14">
        <f t="shared" si="0"/>
        <v>3941657.8585261335</v>
      </c>
      <c r="F36" s="14">
        <v>2401760.8159533199</v>
      </c>
      <c r="G36" s="14">
        <v>483797.35950569448</v>
      </c>
      <c r="H36" s="14">
        <v>451080.23982046382</v>
      </c>
      <c r="I36" s="14">
        <v>256180.171393383</v>
      </c>
      <c r="J36" s="14">
        <f t="shared" si="1"/>
        <v>175565.14788950197</v>
      </c>
      <c r="K36" s="14">
        <v>90791.570981487195</v>
      </c>
      <c r="L36" s="14">
        <v>67179.705291231017</v>
      </c>
      <c r="M36" s="14">
        <f t="shared" si="2"/>
        <v>0</v>
      </c>
      <c r="N36" s="14">
        <v>13772.381425311305</v>
      </c>
      <c r="O36" s="14">
        <v>1530.4662657410647</v>
      </c>
      <c r="P36" s="14"/>
      <c r="Q36" s="14">
        <v>175561.10593684699</v>
      </c>
      <c r="R36" s="14">
        <v>4.0419526549894496</v>
      </c>
      <c r="S36" s="14">
        <v>0</v>
      </c>
      <c r="T36" s="14"/>
      <c r="U36" s="14">
        <v>0</v>
      </c>
      <c r="V36" s="14">
        <v>0</v>
      </c>
    </row>
    <row r="37" spans="2:22">
      <c r="B37" s="12" t="s">
        <v>468</v>
      </c>
      <c r="C37" s="13" t="s">
        <v>353</v>
      </c>
      <c r="D37" s="13">
        <f t="shared" si="3"/>
        <v>31</v>
      </c>
      <c r="E37" s="14">
        <f t="shared" si="0"/>
        <v>-10782.6924</v>
      </c>
      <c r="F37" s="14">
        <v>0</v>
      </c>
      <c r="G37" s="14">
        <v>0</v>
      </c>
      <c r="H37" s="14">
        <v>0</v>
      </c>
      <c r="I37" s="14">
        <v>0</v>
      </c>
      <c r="J37" s="14">
        <f t="shared" si="1"/>
        <v>0</v>
      </c>
      <c r="K37" s="14">
        <v>0</v>
      </c>
      <c r="L37" s="14">
        <v>-10782.6924</v>
      </c>
      <c r="M37" s="14">
        <f t="shared" si="2"/>
        <v>0</v>
      </c>
      <c r="N37" s="14">
        <v>0</v>
      </c>
      <c r="O37" s="14">
        <v>0</v>
      </c>
      <c r="P37" s="14"/>
      <c r="Q37" s="14">
        <v>0</v>
      </c>
      <c r="R37" s="14">
        <v>0</v>
      </c>
      <c r="S37" s="14">
        <v>0</v>
      </c>
      <c r="T37" s="14"/>
      <c r="U37" s="14">
        <v>0</v>
      </c>
      <c r="V37" s="14">
        <v>0</v>
      </c>
    </row>
    <row r="38" spans="2:22">
      <c r="B38" s="12" t="s">
        <v>469</v>
      </c>
      <c r="C38" s="13" t="s">
        <v>354</v>
      </c>
      <c r="D38" s="13">
        <f t="shared" si="3"/>
        <v>32</v>
      </c>
      <c r="E38" s="14">
        <f t="shared" si="0"/>
        <v>-220823.63379989978</v>
      </c>
      <c r="F38" s="14">
        <v>0</v>
      </c>
      <c r="G38" s="14">
        <v>0</v>
      </c>
      <c r="H38" s="14">
        <v>0</v>
      </c>
      <c r="I38" s="14">
        <v>0</v>
      </c>
      <c r="J38" s="14">
        <f t="shared" si="1"/>
        <v>-9600.18</v>
      </c>
      <c r="K38" s="14">
        <v>-74119.409106299776</v>
      </c>
      <c r="L38" s="14">
        <v>-51224.674693600005</v>
      </c>
      <c r="M38" s="14">
        <f t="shared" si="2"/>
        <v>-85879.37</v>
      </c>
      <c r="N38" s="14">
        <v>0</v>
      </c>
      <c r="O38" s="14">
        <v>0</v>
      </c>
      <c r="P38" s="14"/>
      <c r="Q38" s="14">
        <v>-9600.18</v>
      </c>
      <c r="R38" s="14">
        <v>0</v>
      </c>
      <c r="S38" s="14">
        <v>0</v>
      </c>
      <c r="T38" s="14"/>
      <c r="U38" s="14">
        <v>0</v>
      </c>
      <c r="V38" s="14">
        <v>-85879.37</v>
      </c>
    </row>
    <row r="39" spans="2:22">
      <c r="B39" s="12" t="s">
        <v>470</v>
      </c>
      <c r="C39" s="13" t="s">
        <v>355</v>
      </c>
      <c r="D39" s="13">
        <f t="shared" si="3"/>
        <v>33</v>
      </c>
      <c r="E39" s="14">
        <f t="shared" si="0"/>
        <v>-11695665.535143986</v>
      </c>
      <c r="F39" s="14">
        <v>0</v>
      </c>
      <c r="G39" s="14">
        <v>0</v>
      </c>
      <c r="H39" s="14">
        <v>0</v>
      </c>
      <c r="I39" s="14">
        <v>0</v>
      </c>
      <c r="J39" s="14">
        <f t="shared" si="1"/>
        <v>-649747.09400000004</v>
      </c>
      <c r="K39" s="14">
        <v>-3693957.1280391854</v>
      </c>
      <c r="L39" s="14">
        <v>-3946793.8331048009</v>
      </c>
      <c r="M39" s="14">
        <f t="shared" si="2"/>
        <v>-3405167.48</v>
      </c>
      <c r="N39" s="14">
        <v>0</v>
      </c>
      <c r="O39" s="14">
        <v>0</v>
      </c>
      <c r="P39" s="14"/>
      <c r="Q39" s="14">
        <v>-649747.09400000004</v>
      </c>
      <c r="R39" s="14">
        <v>0</v>
      </c>
      <c r="S39" s="14">
        <v>0</v>
      </c>
      <c r="T39" s="14"/>
      <c r="U39" s="14">
        <v>0</v>
      </c>
      <c r="V39" s="14">
        <v>-3405167.48</v>
      </c>
    </row>
    <row r="40" spans="2:22">
      <c r="B40" s="12" t="s">
        <v>471</v>
      </c>
      <c r="C40" s="13" t="s">
        <v>356</v>
      </c>
      <c r="D40" s="13">
        <f t="shared" si="3"/>
        <v>34</v>
      </c>
      <c r="E40" s="14">
        <f t="shared" si="0"/>
        <v>-1499101.6792449784</v>
      </c>
      <c r="F40" s="14">
        <v>0</v>
      </c>
      <c r="G40" s="14">
        <v>0</v>
      </c>
      <c r="H40" s="14">
        <v>0</v>
      </c>
      <c r="I40" s="14">
        <v>0</v>
      </c>
      <c r="J40" s="14">
        <f t="shared" si="1"/>
        <v>0</v>
      </c>
      <c r="K40" s="14">
        <v>-1499101.6792449784</v>
      </c>
      <c r="L40" s="14">
        <v>0</v>
      </c>
      <c r="M40" s="14">
        <f t="shared" si="2"/>
        <v>0</v>
      </c>
      <c r="N40" s="14">
        <v>0</v>
      </c>
      <c r="O40" s="14">
        <v>0</v>
      </c>
      <c r="P40" s="14"/>
      <c r="Q40" s="14">
        <v>0</v>
      </c>
      <c r="R40" s="14">
        <v>0</v>
      </c>
      <c r="S40" s="14">
        <v>0</v>
      </c>
      <c r="T40" s="14"/>
      <c r="U40" s="14">
        <v>0</v>
      </c>
      <c r="V40" s="14">
        <v>0</v>
      </c>
    </row>
    <row r="41" spans="2:22">
      <c r="B41" s="12" t="s">
        <v>472</v>
      </c>
      <c r="C41" s="13" t="s">
        <v>357</v>
      </c>
      <c r="D41" s="13">
        <f t="shared" si="3"/>
        <v>35</v>
      </c>
      <c r="E41" s="14">
        <f t="shared" si="0"/>
        <v>-18068917.610241123</v>
      </c>
      <c r="F41" s="14">
        <v>0</v>
      </c>
      <c r="G41" s="14">
        <v>0</v>
      </c>
      <c r="H41" s="14">
        <v>0</v>
      </c>
      <c r="I41" s="14">
        <v>0</v>
      </c>
      <c r="J41" s="14">
        <f t="shared" si="1"/>
        <v>0</v>
      </c>
      <c r="K41" s="14">
        <v>-16494305.592241121</v>
      </c>
      <c r="L41" s="14">
        <v>-1574612.0180000002</v>
      </c>
      <c r="M41" s="14">
        <f t="shared" si="2"/>
        <v>0</v>
      </c>
      <c r="N41" s="14">
        <v>0</v>
      </c>
      <c r="O41" s="14">
        <v>0</v>
      </c>
      <c r="P41" s="14"/>
      <c r="Q41" s="14">
        <v>0</v>
      </c>
      <c r="R41" s="14">
        <v>0</v>
      </c>
      <c r="S41" s="14">
        <v>0</v>
      </c>
      <c r="T41" s="14"/>
      <c r="U41" s="14">
        <v>0</v>
      </c>
      <c r="V41" s="14">
        <v>0</v>
      </c>
    </row>
    <row r="42" spans="2:22">
      <c r="B42" s="12" t="s">
        <v>474</v>
      </c>
      <c r="C42" s="13" t="s">
        <v>358</v>
      </c>
      <c r="D42" s="13">
        <f t="shared" si="3"/>
        <v>36</v>
      </c>
      <c r="E42" s="14">
        <f t="shared" si="0"/>
        <v>5346857.3397640157</v>
      </c>
      <c r="F42" s="14">
        <v>0</v>
      </c>
      <c r="G42" s="14">
        <v>0</v>
      </c>
      <c r="H42" s="14">
        <v>0</v>
      </c>
      <c r="I42" s="14">
        <v>0</v>
      </c>
      <c r="J42" s="14">
        <f t="shared" si="1"/>
        <v>0</v>
      </c>
      <c r="K42" s="14">
        <v>4604125.9627512153</v>
      </c>
      <c r="L42" s="14">
        <v>742731.37701280008</v>
      </c>
      <c r="M42" s="14">
        <f t="shared" si="2"/>
        <v>0</v>
      </c>
      <c r="N42" s="14">
        <v>0</v>
      </c>
      <c r="O42" s="14">
        <v>0</v>
      </c>
      <c r="P42" s="14"/>
      <c r="Q42" s="14">
        <v>0</v>
      </c>
      <c r="R42" s="14">
        <v>0</v>
      </c>
      <c r="S42" s="14">
        <v>0</v>
      </c>
      <c r="T42" s="14"/>
      <c r="U42" s="14">
        <v>0</v>
      </c>
      <c r="V42" s="14">
        <v>0</v>
      </c>
    </row>
    <row r="43" spans="2:22">
      <c r="B43" s="12" t="s">
        <v>473</v>
      </c>
      <c r="C43" s="13" t="s">
        <v>359</v>
      </c>
      <c r="D43" s="13">
        <f t="shared" si="3"/>
        <v>37</v>
      </c>
      <c r="E43" s="14">
        <f t="shared" si="0"/>
        <v>720950.67220432428</v>
      </c>
      <c r="F43" s="14">
        <v>0</v>
      </c>
      <c r="G43" s="14">
        <v>0</v>
      </c>
      <c r="H43" s="14">
        <v>0</v>
      </c>
      <c r="I43" s="14">
        <v>0</v>
      </c>
      <c r="J43" s="14">
        <f t="shared" si="1"/>
        <v>0</v>
      </c>
      <c r="K43" s="14">
        <v>365041.24012752424</v>
      </c>
      <c r="L43" s="14">
        <v>162866.1520768</v>
      </c>
      <c r="M43" s="14">
        <f t="shared" si="2"/>
        <v>193043.28</v>
      </c>
      <c r="N43" s="14">
        <v>0</v>
      </c>
      <c r="O43" s="14">
        <v>0</v>
      </c>
      <c r="P43" s="14"/>
      <c r="Q43" s="14">
        <v>0</v>
      </c>
      <c r="R43" s="14">
        <v>0</v>
      </c>
      <c r="S43" s="14">
        <v>0</v>
      </c>
      <c r="T43" s="14"/>
      <c r="U43" s="14">
        <v>0</v>
      </c>
      <c r="V43" s="14">
        <v>193043.28</v>
      </c>
    </row>
    <row r="44" spans="2:22">
      <c r="B44" s="12" t="s">
        <v>475</v>
      </c>
      <c r="C44" s="13" t="s">
        <v>360</v>
      </c>
      <c r="D44" s="13">
        <f t="shared" si="3"/>
        <v>38</v>
      </c>
      <c r="E44" s="14">
        <f t="shared" si="0"/>
        <v>36623515.68906261</v>
      </c>
      <c r="F44" s="14">
        <v>0</v>
      </c>
      <c r="G44" s="14">
        <v>0</v>
      </c>
      <c r="H44" s="14">
        <v>0</v>
      </c>
      <c r="I44" s="14">
        <v>0</v>
      </c>
      <c r="J44" s="14">
        <f t="shared" si="1"/>
        <v>774254.26600000006</v>
      </c>
      <c r="K44" s="14">
        <v>14726654.160007808</v>
      </c>
      <c r="L44" s="14">
        <v>14438848.538054798</v>
      </c>
      <c r="M44" s="14">
        <f t="shared" si="2"/>
        <v>6683758.7249999996</v>
      </c>
      <c r="N44" s="14">
        <v>0</v>
      </c>
      <c r="O44" s="14">
        <v>0</v>
      </c>
      <c r="P44" s="14"/>
      <c r="Q44" s="14">
        <v>774254.26600000006</v>
      </c>
      <c r="R44" s="14">
        <v>0</v>
      </c>
      <c r="S44" s="14">
        <v>0</v>
      </c>
      <c r="T44" s="14"/>
      <c r="U44" s="14">
        <v>0</v>
      </c>
      <c r="V44" s="14">
        <v>6683758.7249999996</v>
      </c>
    </row>
    <row r="45" spans="2:22">
      <c r="B45" s="12" t="s">
        <v>476</v>
      </c>
      <c r="C45" s="13" t="s">
        <v>361</v>
      </c>
      <c r="D45" s="13">
        <f t="shared" si="3"/>
        <v>39</v>
      </c>
      <c r="E45" s="14">
        <f t="shared" si="0"/>
        <v>1638327.3314998201</v>
      </c>
      <c r="F45" s="14">
        <v>0</v>
      </c>
      <c r="G45" s="14">
        <v>0</v>
      </c>
      <c r="H45" s="14">
        <v>0</v>
      </c>
      <c r="I45" s="14">
        <v>0</v>
      </c>
      <c r="J45" s="14">
        <f t="shared" si="1"/>
        <v>0</v>
      </c>
      <c r="K45" s="14">
        <v>1638327.3314998201</v>
      </c>
      <c r="L45" s="14">
        <v>0</v>
      </c>
      <c r="M45" s="14">
        <f t="shared" si="2"/>
        <v>0</v>
      </c>
      <c r="N45" s="14">
        <v>0</v>
      </c>
      <c r="O45" s="14">
        <v>0</v>
      </c>
      <c r="P45" s="14"/>
      <c r="Q45" s="14">
        <v>0</v>
      </c>
      <c r="R45" s="14">
        <v>0</v>
      </c>
      <c r="S45" s="14">
        <v>0</v>
      </c>
      <c r="T45" s="14"/>
      <c r="U45" s="14">
        <v>0</v>
      </c>
      <c r="V45" s="14">
        <v>0</v>
      </c>
    </row>
    <row r="46" spans="2:22">
      <c r="B46" s="12" t="s">
        <v>472</v>
      </c>
      <c r="C46" s="13" t="s">
        <v>362</v>
      </c>
      <c r="D46" s="13">
        <f t="shared" si="3"/>
        <v>40</v>
      </c>
      <c r="E46" s="14">
        <f t="shared" si="0"/>
        <v>34343068.147723362</v>
      </c>
      <c r="F46" s="14">
        <v>0</v>
      </c>
      <c r="G46" s="14">
        <v>0</v>
      </c>
      <c r="H46" s="14">
        <v>0</v>
      </c>
      <c r="I46" s="14">
        <v>0</v>
      </c>
      <c r="J46" s="14">
        <f t="shared" si="1"/>
        <v>0</v>
      </c>
      <c r="K46" s="14">
        <v>27686863.057723358</v>
      </c>
      <c r="L46" s="14">
        <v>6656205.0899999999</v>
      </c>
      <c r="M46" s="14">
        <f t="shared" si="2"/>
        <v>0</v>
      </c>
      <c r="N46" s="14">
        <v>0</v>
      </c>
      <c r="O46" s="14">
        <v>0</v>
      </c>
      <c r="P46" s="14"/>
      <c r="Q46" s="14">
        <v>0</v>
      </c>
      <c r="R46" s="14">
        <v>0</v>
      </c>
      <c r="S46" s="14">
        <v>0</v>
      </c>
      <c r="T46" s="14"/>
      <c r="U46" s="14">
        <v>0</v>
      </c>
      <c r="V46" s="14">
        <v>0</v>
      </c>
    </row>
    <row r="47" spans="2:22">
      <c r="B47" s="12" t="s">
        <v>477</v>
      </c>
      <c r="C47" s="13" t="s">
        <v>363</v>
      </c>
      <c r="D47" s="13">
        <f t="shared" si="3"/>
        <v>41</v>
      </c>
      <c r="E47" s="14">
        <f t="shared" si="0"/>
        <v>3221790.9</v>
      </c>
      <c r="F47" s="14">
        <v>0</v>
      </c>
      <c r="G47" s="14">
        <v>0</v>
      </c>
      <c r="H47" s="14">
        <v>0</v>
      </c>
      <c r="I47" s="14">
        <v>0</v>
      </c>
      <c r="J47" s="14">
        <f t="shared" si="1"/>
        <v>860858.16999999993</v>
      </c>
      <c r="K47" s="14">
        <v>2341535.54</v>
      </c>
      <c r="L47" s="14">
        <v>0</v>
      </c>
      <c r="M47" s="14">
        <f t="shared" si="2"/>
        <v>0</v>
      </c>
      <c r="N47" s="14">
        <v>0</v>
      </c>
      <c r="O47" s="14">
        <v>19397.189999999999</v>
      </c>
      <c r="P47" s="14"/>
      <c r="Q47" s="14">
        <v>813608.53999999992</v>
      </c>
      <c r="R47" s="14">
        <v>0</v>
      </c>
      <c r="S47" s="14">
        <v>47249.630000000005</v>
      </c>
      <c r="T47" s="14"/>
      <c r="U47" s="14">
        <v>0</v>
      </c>
      <c r="V47" s="14">
        <v>0</v>
      </c>
    </row>
    <row r="48" spans="2:22">
      <c r="B48" s="12" t="s">
        <v>478</v>
      </c>
      <c r="C48" s="13" t="s">
        <v>364</v>
      </c>
      <c r="D48" s="13">
        <f t="shared" si="3"/>
        <v>42</v>
      </c>
      <c r="E48" s="14">
        <f t="shared" si="0"/>
        <v>26055023</v>
      </c>
      <c r="F48" s="14">
        <v>10667069</v>
      </c>
      <c r="G48" s="14">
        <v>4170814</v>
      </c>
      <c r="H48" s="14">
        <v>5246789</v>
      </c>
      <c r="I48" s="14">
        <v>2979109</v>
      </c>
      <c r="J48" s="14">
        <f t="shared" si="1"/>
        <v>2967993</v>
      </c>
      <c r="K48" s="14">
        <v>0</v>
      </c>
      <c r="L48" s="14">
        <v>0</v>
      </c>
      <c r="M48" s="14">
        <f t="shared" si="2"/>
        <v>0</v>
      </c>
      <c r="N48" s="14">
        <v>21527</v>
      </c>
      <c r="O48" s="14">
        <v>1722</v>
      </c>
      <c r="P48" s="14"/>
      <c r="Q48" s="14">
        <v>2825681</v>
      </c>
      <c r="R48" s="14">
        <v>529</v>
      </c>
      <c r="S48" s="14">
        <v>141783</v>
      </c>
      <c r="T48" s="14"/>
      <c r="U48" s="14">
        <v>0</v>
      </c>
      <c r="V48" s="14">
        <v>0</v>
      </c>
    </row>
    <row r="49" spans="1:22">
      <c r="B49" s="12" t="s">
        <v>479</v>
      </c>
      <c r="C49" s="13" t="s">
        <v>365</v>
      </c>
      <c r="D49" s="13">
        <f t="shared" si="3"/>
        <v>43</v>
      </c>
      <c r="E49" s="14">
        <f t="shared" si="0"/>
        <v>13712733</v>
      </c>
      <c r="F49" s="14">
        <v>6801670</v>
      </c>
      <c r="G49" s="14">
        <v>2002826</v>
      </c>
      <c r="H49" s="14">
        <v>2405759</v>
      </c>
      <c r="I49" s="14">
        <v>1500444</v>
      </c>
      <c r="J49" s="14">
        <f t="shared" si="1"/>
        <v>988551</v>
      </c>
      <c r="K49" s="14">
        <v>0</v>
      </c>
      <c r="L49" s="14">
        <v>0</v>
      </c>
      <c r="M49" s="14">
        <f t="shared" si="2"/>
        <v>0</v>
      </c>
      <c r="N49" s="14">
        <v>12009</v>
      </c>
      <c r="O49" s="14">
        <v>1474</v>
      </c>
      <c r="P49" s="14"/>
      <c r="Q49" s="14">
        <v>867734</v>
      </c>
      <c r="R49" s="14">
        <v>0</v>
      </c>
      <c r="S49" s="14">
        <v>120817</v>
      </c>
      <c r="T49" s="14"/>
      <c r="U49" s="14">
        <v>0</v>
      </c>
      <c r="V49" s="14">
        <v>0</v>
      </c>
    </row>
    <row r="50" spans="1:22">
      <c r="B50" s="12" t="s">
        <v>480</v>
      </c>
      <c r="C50" s="13" t="s">
        <v>366</v>
      </c>
      <c r="D50" s="13">
        <f t="shared" si="3"/>
        <v>44</v>
      </c>
      <c r="E50" s="14">
        <f t="shared" si="0"/>
        <v>761229596</v>
      </c>
      <c r="F50" s="14">
        <v>414546792</v>
      </c>
      <c r="G50" s="14">
        <v>107241552</v>
      </c>
      <c r="H50" s="14">
        <v>115502609</v>
      </c>
      <c r="I50" s="14">
        <v>65465410</v>
      </c>
      <c r="J50" s="14">
        <f t="shared" si="1"/>
        <v>57521124</v>
      </c>
      <c r="K50" s="14">
        <v>0</v>
      </c>
      <c r="L50" s="14">
        <v>0</v>
      </c>
      <c r="M50" s="14">
        <f t="shared" si="2"/>
        <v>0</v>
      </c>
      <c r="N50" s="14">
        <v>734055</v>
      </c>
      <c r="O50" s="14">
        <v>218054</v>
      </c>
      <c r="P50" s="14"/>
      <c r="Q50" s="14">
        <v>50774605</v>
      </c>
      <c r="R50" s="14">
        <v>185511</v>
      </c>
      <c r="S50" s="14">
        <v>6561008</v>
      </c>
      <c r="T50" s="14"/>
      <c r="U50" s="14">
        <v>0</v>
      </c>
      <c r="V50" s="14">
        <v>0</v>
      </c>
    </row>
    <row r="51" spans="1:22">
      <c r="B51" s="12" t="s">
        <v>481</v>
      </c>
      <c r="C51" s="13" t="s">
        <v>367</v>
      </c>
      <c r="D51" s="13">
        <f t="shared" si="3"/>
        <v>45</v>
      </c>
      <c r="E51" s="14">
        <f t="shared" si="0"/>
        <v>9948.2199999999993</v>
      </c>
      <c r="F51" s="14">
        <v>6758</v>
      </c>
      <c r="G51" s="14">
        <v>1295.83</v>
      </c>
      <c r="H51" s="14">
        <v>1001.04</v>
      </c>
      <c r="I51" s="14">
        <v>417.12</v>
      </c>
      <c r="J51" s="14">
        <f t="shared" si="1"/>
        <v>462.65999999999997</v>
      </c>
      <c r="K51" s="14">
        <v>0</v>
      </c>
      <c r="L51" s="14">
        <v>0</v>
      </c>
      <c r="M51" s="14">
        <f t="shared" si="2"/>
        <v>0</v>
      </c>
      <c r="N51" s="14">
        <v>6.51</v>
      </c>
      <c r="O51" s="14">
        <v>7.06</v>
      </c>
      <c r="P51" s="14"/>
      <c r="Q51" s="14">
        <v>355.32</v>
      </c>
      <c r="R51" s="14">
        <v>7.96</v>
      </c>
      <c r="S51" s="14">
        <v>99.38</v>
      </c>
      <c r="T51" s="14"/>
      <c r="U51" s="14">
        <v>0</v>
      </c>
      <c r="V51" s="14">
        <v>0</v>
      </c>
    </row>
    <row r="52" spans="1:22">
      <c r="B52" s="12" t="s">
        <v>458</v>
      </c>
      <c r="C52" s="13" t="s">
        <v>368</v>
      </c>
      <c r="D52" s="13">
        <f t="shared" si="3"/>
        <v>46</v>
      </c>
      <c r="E52" s="14">
        <f t="shared" si="0"/>
        <v>404799745.95307964</v>
      </c>
      <c r="F52" s="14">
        <v>295642644.14069372</v>
      </c>
      <c r="G52" s="14">
        <v>46340552.898913719</v>
      </c>
      <c r="H52" s="14">
        <v>5943198.0976538872</v>
      </c>
      <c r="I52" s="14">
        <v>75445.980448461574</v>
      </c>
      <c r="J52" s="14">
        <f t="shared" si="1"/>
        <v>0</v>
      </c>
      <c r="K52" s="14">
        <v>0</v>
      </c>
      <c r="L52" s="14">
        <v>0</v>
      </c>
      <c r="M52" s="14">
        <f t="shared" si="2"/>
        <v>0</v>
      </c>
      <c r="N52" s="14">
        <v>56797904.835369848</v>
      </c>
      <c r="O52" s="14">
        <v>0</v>
      </c>
      <c r="P52" s="14"/>
      <c r="Q52" s="14">
        <v>0</v>
      </c>
      <c r="R52" s="14">
        <v>0</v>
      </c>
      <c r="S52" s="14">
        <v>0</v>
      </c>
      <c r="T52" s="14"/>
      <c r="U52" s="14">
        <v>0</v>
      </c>
      <c r="V52" s="14">
        <v>0</v>
      </c>
    </row>
    <row r="53" spans="1:22">
      <c r="B53" s="12" t="s">
        <v>482</v>
      </c>
      <c r="C53" s="13" t="s">
        <v>369</v>
      </c>
      <c r="D53" s="13">
        <f t="shared" si="3"/>
        <v>47</v>
      </c>
      <c r="E53" s="14">
        <f t="shared" si="0"/>
        <v>9811.19</v>
      </c>
      <c r="F53" s="14">
        <v>6550.31</v>
      </c>
      <c r="G53" s="14">
        <v>1212.1300000000001</v>
      </c>
      <c r="H53" s="14">
        <v>1118.6499999999999</v>
      </c>
      <c r="I53" s="14">
        <v>480.35</v>
      </c>
      <c r="J53" s="14">
        <f t="shared" si="1"/>
        <v>442.36</v>
      </c>
      <c r="K53" s="14">
        <v>0</v>
      </c>
      <c r="L53" s="14">
        <v>0</v>
      </c>
      <c r="M53" s="14">
        <f t="shared" si="2"/>
        <v>0</v>
      </c>
      <c r="N53" s="14">
        <v>4.8</v>
      </c>
      <c r="O53" s="14">
        <v>2.59</v>
      </c>
      <c r="P53" s="14"/>
      <c r="Q53" s="14">
        <v>326.98</v>
      </c>
      <c r="R53" s="14">
        <v>3.64</v>
      </c>
      <c r="S53" s="14">
        <v>111.74</v>
      </c>
      <c r="T53" s="14"/>
      <c r="U53" s="14">
        <v>0</v>
      </c>
      <c r="V53" s="14">
        <v>0</v>
      </c>
    </row>
    <row r="54" spans="1:22">
      <c r="B54" s="12" t="s">
        <v>462</v>
      </c>
      <c r="C54" s="13" t="s">
        <v>370</v>
      </c>
      <c r="D54" s="13">
        <f t="shared" si="3"/>
        <v>48</v>
      </c>
      <c r="E54" s="14">
        <f t="shared" si="0"/>
        <v>491404408.74264705</v>
      </c>
      <c r="F54" s="14">
        <v>361443716.53278774</v>
      </c>
      <c r="G54" s="14">
        <v>71223270.920080781</v>
      </c>
      <c r="H54" s="14">
        <v>43117510.157735966</v>
      </c>
      <c r="I54" s="14">
        <v>14458390.062042588</v>
      </c>
      <c r="J54" s="14">
        <f t="shared" si="1"/>
        <v>0</v>
      </c>
      <c r="K54" s="14">
        <v>0</v>
      </c>
      <c r="L54" s="14">
        <v>0</v>
      </c>
      <c r="M54" s="14">
        <f t="shared" si="2"/>
        <v>0</v>
      </c>
      <c r="N54" s="14">
        <v>1132486.0600000008</v>
      </c>
      <c r="O54" s="14">
        <v>29035.010000000002</v>
      </c>
      <c r="P54" s="14"/>
      <c r="Q54" s="14">
        <v>0</v>
      </c>
      <c r="R54" s="14">
        <v>0</v>
      </c>
      <c r="S54" s="14">
        <v>0</v>
      </c>
      <c r="T54" s="14"/>
      <c r="U54" s="14">
        <v>0</v>
      </c>
      <c r="V54" s="14">
        <v>0</v>
      </c>
    </row>
    <row r="55" spans="1:22">
      <c r="B55" s="12" t="s">
        <v>483</v>
      </c>
      <c r="C55" s="13" t="s">
        <v>371</v>
      </c>
      <c r="D55" s="13">
        <f t="shared" si="3"/>
        <v>49</v>
      </c>
      <c r="E55" s="14">
        <f t="shared" si="0"/>
        <v>4480475.8</v>
      </c>
      <c r="F55" s="14">
        <v>0</v>
      </c>
      <c r="G55" s="14">
        <v>0</v>
      </c>
      <c r="H55" s="14">
        <v>0</v>
      </c>
      <c r="I55" s="14">
        <v>0</v>
      </c>
      <c r="J55" s="14">
        <f t="shared" si="1"/>
        <v>696219.91</v>
      </c>
      <c r="K55" s="14">
        <v>81187.12</v>
      </c>
      <c r="L55" s="14">
        <v>2852603.1200000006</v>
      </c>
      <c r="M55" s="14">
        <f t="shared" si="2"/>
        <v>846988.8899999999</v>
      </c>
      <c r="N55" s="14">
        <v>0</v>
      </c>
      <c r="O55" s="14">
        <v>3476.76</v>
      </c>
      <c r="P55" s="14"/>
      <c r="Q55" s="14">
        <v>683364.28</v>
      </c>
      <c r="R55" s="14">
        <v>0</v>
      </c>
      <c r="S55" s="14">
        <v>12855.629999999997</v>
      </c>
      <c r="T55" s="14"/>
      <c r="U55" s="14">
        <v>0</v>
      </c>
      <c r="V55" s="14">
        <v>846988.8899999999</v>
      </c>
    </row>
    <row r="56" spans="1:22">
      <c r="B56" s="12" t="s">
        <v>484</v>
      </c>
      <c r="C56" s="13" t="s">
        <v>372</v>
      </c>
      <c r="D56" s="13">
        <f t="shared" si="3"/>
        <v>50</v>
      </c>
      <c r="E56" s="14">
        <f t="shared" si="0"/>
        <v>10679687650.016161</v>
      </c>
      <c r="F56" s="14">
        <v>10201987686.310894</v>
      </c>
      <c r="G56" s="14">
        <v>255780408.9580256</v>
      </c>
      <c r="H56" s="14">
        <v>166043869.83243227</v>
      </c>
      <c r="I56" s="14">
        <v>17290774.545454547</v>
      </c>
      <c r="J56" s="14">
        <f t="shared" si="1"/>
        <v>36603277.142857142</v>
      </c>
      <c r="K56" s="14">
        <v>0</v>
      </c>
      <c r="L56" s="14">
        <v>0</v>
      </c>
      <c r="M56" s="14">
        <f t="shared" si="2"/>
        <v>0</v>
      </c>
      <c r="N56" s="14">
        <v>1981633.2265000001</v>
      </c>
      <c r="O56" s="14">
        <v>0</v>
      </c>
      <c r="P56" s="14"/>
      <c r="Q56" s="14">
        <v>32150677.142857142</v>
      </c>
      <c r="R56" s="14">
        <v>4452600</v>
      </c>
      <c r="S56" s="14">
        <v>0</v>
      </c>
      <c r="T56" s="14"/>
      <c r="U56" s="14">
        <v>0</v>
      </c>
      <c r="V56" s="14">
        <v>0</v>
      </c>
    </row>
    <row r="57" spans="1:22">
      <c r="B57" s="12" t="s">
        <v>485</v>
      </c>
      <c r="C57" s="13" t="s">
        <v>373</v>
      </c>
      <c r="D57" s="13">
        <f t="shared" si="3"/>
        <v>51</v>
      </c>
      <c r="E57" s="14">
        <f t="shared" si="0"/>
        <v>24452276608.805584</v>
      </c>
      <c r="F57" s="14">
        <v>11362694034.5944</v>
      </c>
      <c r="G57" s="14">
        <v>2983708616.2943888</v>
      </c>
      <c r="H57" s="14">
        <v>3072024705.4856691</v>
      </c>
      <c r="I57" s="14">
        <v>2026649549.543107</v>
      </c>
      <c r="J57" s="14">
        <f t="shared" si="1"/>
        <v>1452577471.3449566</v>
      </c>
      <c r="K57" s="14">
        <v>692524766.1750226</v>
      </c>
      <c r="L57" s="14">
        <v>632887813.72208166</v>
      </c>
      <c r="M57" s="14">
        <f t="shared" si="2"/>
        <v>2140447568.8055859</v>
      </c>
      <c r="N57" s="14">
        <v>81534389.017231286</v>
      </c>
      <c r="O57" s="14">
        <v>7227693.8231415441</v>
      </c>
      <c r="P57" s="14"/>
      <c r="Q57" s="14">
        <v>1323003367.1184549</v>
      </c>
      <c r="R57" s="14">
        <v>4594563.3633324662</v>
      </c>
      <c r="S57" s="14">
        <v>124979540.86316925</v>
      </c>
      <c r="T57" s="14"/>
      <c r="U57" s="14">
        <v>107396590.46418484</v>
      </c>
      <c r="V57" s="14">
        <v>2033050978.3414011</v>
      </c>
    </row>
    <row r="58" spans="1:22" ht="16.5" customHeight="1">
      <c r="B58" s="12" t="s">
        <v>486</v>
      </c>
      <c r="C58" s="13" t="s">
        <v>374</v>
      </c>
      <c r="D58" s="13">
        <f t="shared" si="3"/>
        <v>52</v>
      </c>
      <c r="E58" s="14">
        <f t="shared" si="0"/>
        <v>22311829039.999996</v>
      </c>
      <c r="F58" s="14">
        <v>11362694034.5944</v>
      </c>
      <c r="G58" s="14">
        <v>2983708616.2943888</v>
      </c>
      <c r="H58" s="14">
        <v>3072024705.4856691</v>
      </c>
      <c r="I58" s="14">
        <v>2026649549.543107</v>
      </c>
      <c r="J58" s="14">
        <f t="shared" si="1"/>
        <v>1452577471.3449566</v>
      </c>
      <c r="K58" s="14">
        <v>692524766.1750226</v>
      </c>
      <c r="L58" s="14">
        <v>632887813.72208166</v>
      </c>
      <c r="M58" s="14">
        <f t="shared" si="2"/>
        <v>0</v>
      </c>
      <c r="N58" s="14">
        <v>81534389.017231286</v>
      </c>
      <c r="O58" s="14">
        <v>7227693.8231415441</v>
      </c>
      <c r="P58" s="14"/>
      <c r="Q58" s="14">
        <v>1323003367.1184549</v>
      </c>
      <c r="R58" s="14">
        <v>4594563.3633324662</v>
      </c>
      <c r="S58" s="14">
        <v>124979540.86316925</v>
      </c>
      <c r="T58" s="14"/>
      <c r="U58" s="14">
        <v>0</v>
      </c>
      <c r="V58" s="14">
        <v>0</v>
      </c>
    </row>
    <row r="59" spans="1:22" s="7" customFormat="1">
      <c r="B59" s="16"/>
      <c r="C59" s="17"/>
      <c r="D59" s="13">
        <f t="shared" si="3"/>
        <v>53</v>
      </c>
      <c r="E59" s="14">
        <f t="shared" si="0"/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>
      <c r="A60" s="13"/>
      <c r="B60" s="13" t="s">
        <v>376</v>
      </c>
      <c r="C60" s="13" t="s">
        <v>375</v>
      </c>
      <c r="D60" s="13">
        <f t="shared" si="3"/>
        <v>54</v>
      </c>
      <c r="E60" s="14">
        <f t="shared" si="0"/>
        <v>0</v>
      </c>
    </row>
    <row r="61" spans="1:22">
      <c r="A61" s="13"/>
      <c r="B61" s="13" t="s">
        <v>376</v>
      </c>
      <c r="C61" s="13" t="s">
        <v>377</v>
      </c>
      <c r="D61" s="13">
        <f t="shared" si="3"/>
        <v>55</v>
      </c>
      <c r="E61" s="14">
        <f t="shared" si="0"/>
        <v>7971125.8320833305</v>
      </c>
      <c r="F61" s="29">
        <f>SUM('Rate Base'!G39:G40)</f>
        <v>3596168.5303501668</v>
      </c>
      <c r="G61" s="29">
        <f>SUM('Rate Base'!H39:H40)</f>
        <v>1058931.0908890173</v>
      </c>
      <c r="H61" s="29">
        <f>SUM('Rate Base'!I39:I40)</f>
        <v>1271969.2086512116</v>
      </c>
      <c r="I61" s="29">
        <f>SUM('Rate Base'!J39:J40)</f>
        <v>793312.45037655835</v>
      </c>
      <c r="J61" s="29">
        <f>SUM('Rate Base'!K39:K40)</f>
        <v>522665.16853157943</v>
      </c>
      <c r="K61" s="29">
        <f>SUM('Rate Base'!L39:L40)</f>
        <v>365041.24012752424</v>
      </c>
      <c r="L61" s="29">
        <f>SUM('Rate Base'!M39:M40)</f>
        <v>162866.1520768</v>
      </c>
      <c r="M61" s="29">
        <f>SUM('Rate Base'!N39:N40)</f>
        <v>193043.27999999997</v>
      </c>
      <c r="N61" s="29">
        <f>SUM('Rate Base'!O39:O40)</f>
        <v>6349.380061216606</v>
      </c>
      <c r="O61" s="29">
        <f>SUM('Rate Base'!P39:P40)</f>
        <v>779.33101925499852</v>
      </c>
    </row>
    <row r="62" spans="1:22">
      <c r="A62" s="13"/>
      <c r="B62" s="13" t="s">
        <v>379</v>
      </c>
      <c r="C62" s="13" t="s">
        <v>378</v>
      </c>
      <c r="D62" s="13">
        <f t="shared" si="3"/>
        <v>56</v>
      </c>
      <c r="E62" s="14">
        <f t="shared" si="0"/>
        <v>417873813.04102892</v>
      </c>
      <c r="F62" s="5">
        <f>'Rate Base'!G41+'Rate Base'!G42</f>
        <v>207938553.65897152</v>
      </c>
      <c r="G62" s="5">
        <f>'Rate Base'!H41+'Rate Base'!H42</f>
        <v>53792849.553696178</v>
      </c>
      <c r="H62" s="5">
        <f>'Rate Base'!I41+'Rate Base'!I42</f>
        <v>57936633.265027665</v>
      </c>
      <c r="I62" s="5">
        <f>'Rate Base'!J41+'Rate Base'!J42</f>
        <v>32837746.987296835</v>
      </c>
      <c r="J62" s="5">
        <f>'Rate Base'!K41+'Rate Base'!K42</f>
        <v>29614724.321904607</v>
      </c>
      <c r="K62" s="5">
        <f>'Rate Base'!L41+'Rate Base'!L42</f>
        <v>14491048.15719921</v>
      </c>
      <c r="L62" s="5">
        <f>'Rate Base'!M41+'Rate Base'!M42</f>
        <v>14207847.025270712</v>
      </c>
      <c r="M62" s="5">
        <f>'Rate Base'!N41+'Rate Base'!N42</f>
        <v>6576827.8729663622</v>
      </c>
      <c r="N62" s="5">
        <f>'Rate Base'!O41+'Rate Base'!O42</f>
        <v>368205.3219365796</v>
      </c>
      <c r="O62" s="5">
        <f>'Rate Base'!P41+'Rate Base'!P42</f>
        <v>109376.87675931495</v>
      </c>
    </row>
    <row r="63" spans="1:22">
      <c r="A63" s="13"/>
      <c r="B63" s="13" t="s">
        <v>381</v>
      </c>
      <c r="C63" s="13" t="s">
        <v>380</v>
      </c>
      <c r="D63" s="13">
        <f t="shared" si="3"/>
        <v>57</v>
      </c>
      <c r="E63" s="14">
        <f t="shared" si="0"/>
        <v>724869247.95305204</v>
      </c>
      <c r="F63" s="5">
        <f>'Rate Base'!G45+'Rate Base'!G46+'Rate Base'!G44</f>
        <v>491303425.51740175</v>
      </c>
      <c r="G63" s="5">
        <f>'Rate Base'!H45+'Rate Base'!H46+'Rate Base'!H44</f>
        <v>94206232.300712436</v>
      </c>
      <c r="H63" s="5">
        <f>'Rate Base'!I45+'Rate Base'!I46+'Rate Base'!I44</f>
        <v>72775137.774480596</v>
      </c>
      <c r="I63" s="5">
        <f>'Rate Base'!J45+'Rate Base'!J46+'Rate Base'!J44</f>
        <v>30324428.063305508</v>
      </c>
      <c r="J63" s="5">
        <f>'Rate Base'!K45+'Rate Base'!K46+'Rate Base'!K44</f>
        <v>33635164.671482846</v>
      </c>
      <c r="K63" s="5">
        <f>'Rate Base'!L45+'Rate Base'!L46+'Rate Base'!L44</f>
        <v>1638327</v>
      </c>
      <c r="L63" s="5">
        <f>'Rate Base'!M45+'Rate Base'!M46+'Rate Base'!M44</f>
        <v>0</v>
      </c>
      <c r="M63" s="5">
        <f>'Rate Base'!N45+'Rate Base'!N46+'Rate Base'!N44</f>
        <v>0</v>
      </c>
      <c r="N63" s="5">
        <f>'Rate Base'!O45+'Rate Base'!O46+'Rate Base'!O44</f>
        <v>473273.94201217603</v>
      </c>
      <c r="O63" s="5">
        <f>'Rate Base'!P45+'Rate Base'!P46+'Rate Base'!P44</f>
        <v>513258.68365682993</v>
      </c>
    </row>
    <row r="64" spans="1:22">
      <c r="A64" s="13"/>
      <c r="B64" s="13" t="s">
        <v>383</v>
      </c>
      <c r="C64" s="13" t="s">
        <v>382</v>
      </c>
      <c r="D64" s="13">
        <f t="shared" si="3"/>
        <v>58</v>
      </c>
      <c r="E64" s="14">
        <f t="shared" si="0"/>
        <v>1498330904.6204162</v>
      </c>
      <c r="F64" s="5">
        <f>SUM('Rate Base'!G47:G49)</f>
        <v>977411931.18525326</v>
      </c>
      <c r="G64" s="5">
        <f>SUM('Rate Base'!H47:H49)</f>
        <v>180869351.85473377</v>
      </c>
      <c r="H64" s="5">
        <f>SUM('Rate Base'!I47:I49)</f>
        <v>166920627.69859493</v>
      </c>
      <c r="I64" s="5">
        <f>SUM('Rate Base'!J47:J49)</f>
        <v>71675969.709042221</v>
      </c>
      <c r="J64" s="5">
        <f>SUM('Rate Base'!K47:K49)</f>
        <v>66007248.798775718</v>
      </c>
      <c r="K64" s="5">
        <f>SUM('Rate Base'!L47:L49)</f>
        <v>27686863.057723358</v>
      </c>
      <c r="L64" s="5">
        <f>SUM('Rate Base'!M47:M49)</f>
        <v>6656205.0899999999</v>
      </c>
      <c r="M64" s="5">
        <f>SUM('Rate Base'!N47:N49)</f>
        <v>0</v>
      </c>
      <c r="N64" s="5">
        <f>SUM('Rate Base'!O47:O49)</f>
        <v>716237.44062330085</v>
      </c>
      <c r="O64" s="5">
        <f>SUM('Rate Base'!P47:P49)</f>
        <v>386469.78566965612</v>
      </c>
    </row>
    <row r="65" spans="1:15">
      <c r="A65" s="13"/>
      <c r="B65" s="13" t="s">
        <v>385</v>
      </c>
      <c r="C65" s="13" t="s">
        <v>384</v>
      </c>
      <c r="D65" s="13">
        <f t="shared" si="3"/>
        <v>59</v>
      </c>
      <c r="E65" s="14">
        <f t="shared" si="0"/>
        <v>457328636</v>
      </c>
      <c r="F65" s="5">
        <f>SUM('Rate Base'!G50:G52)</f>
        <v>333189335.57624215</v>
      </c>
      <c r="G65" s="5">
        <f>SUM('Rate Base'!H50:H52)</f>
        <v>60999147.517986134</v>
      </c>
      <c r="H65" s="5">
        <f>SUM('Rate Base'!I50:I52)</f>
        <v>28287904.79640856</v>
      </c>
      <c r="I65" s="5">
        <f>SUM('Rate Base'!J50:J52)</f>
        <v>8736373.9710735735</v>
      </c>
      <c r="J65" s="5">
        <f>SUM('Rate Base'!K50:K52)</f>
        <v>860858.16999999981</v>
      </c>
      <c r="K65" s="5">
        <f>SUM('Rate Base'!L50:L52)</f>
        <v>2341535.54</v>
      </c>
      <c r="L65" s="5">
        <f>SUM('Rate Base'!M50:M52)</f>
        <v>0</v>
      </c>
      <c r="M65" s="5">
        <f>SUM('Rate Base'!N50:N52)</f>
        <v>0</v>
      </c>
      <c r="N65" s="5">
        <f>SUM('Rate Base'!O50:O52)</f>
        <v>22876598.255147059</v>
      </c>
      <c r="O65" s="5">
        <f>SUM('Rate Base'!P50:P52)</f>
        <v>36882.173142559688</v>
      </c>
    </row>
    <row r="66" spans="1:15">
      <c r="A66" s="13"/>
      <c r="B66" s="13" t="s">
        <v>387</v>
      </c>
      <c r="C66" s="13" t="s">
        <v>386</v>
      </c>
      <c r="D66" s="13">
        <f t="shared" si="3"/>
        <v>60</v>
      </c>
      <c r="E66" s="14">
        <f t="shared" si="0"/>
        <v>0</v>
      </c>
    </row>
    <row r="67" spans="1:15">
      <c r="A67" s="13"/>
      <c r="B67" s="13" t="s">
        <v>389</v>
      </c>
      <c r="C67" s="13" t="s">
        <v>388</v>
      </c>
      <c r="D67" s="13">
        <f t="shared" si="3"/>
        <v>61</v>
      </c>
      <c r="E67" s="14">
        <f t="shared" si="0"/>
        <v>0</v>
      </c>
    </row>
    <row r="68" spans="1:15">
      <c r="A68" s="13"/>
      <c r="B68" s="13" t="s">
        <v>391</v>
      </c>
      <c r="C68" s="13" t="s">
        <v>390</v>
      </c>
      <c r="D68" s="13">
        <f t="shared" si="3"/>
        <v>62</v>
      </c>
      <c r="E68" s="14">
        <f t="shared" si="0"/>
        <v>292445279.27594101</v>
      </c>
      <c r="F68" s="5">
        <f>Expenses!G40+Expenses!G44+Expenses!G57+Expenses!G65+Expenses!G76+Expenses!G102-Expenses!G69</f>
        <v>181478464.98401171</v>
      </c>
      <c r="G68" s="5">
        <f>Expenses!H40+Expenses!H44+Expenses!H57+Expenses!H65+Expenses!H76+Expenses!H102-Expenses!H69</f>
        <v>36568676.697710373</v>
      </c>
      <c r="H68" s="5">
        <f>Expenses!I40+Expenses!I44+Expenses!I57+Expenses!I65+Expenses!I76+Expenses!I102-Expenses!I69</f>
        <v>28836920.126713566</v>
      </c>
      <c r="I68" s="5">
        <f>Expenses!J40+Expenses!J44+Expenses!J57+Expenses!J65+Expenses!J76+Expenses!J102-Expenses!J69</f>
        <v>16519034.209970767</v>
      </c>
      <c r="J68" s="5">
        <f>Expenses!K40+Expenses!K44+Expenses!K57+Expenses!K65+Expenses!K76+Expenses!K102-Expenses!K69</f>
        <v>13440391.361285282</v>
      </c>
      <c r="K68" s="5">
        <f>Expenses!L40+Expenses!L44+Expenses!L57+Expenses!L65+Expenses!L76+Expenses!L102-Expenses!L69</f>
        <v>5243023.1931325598</v>
      </c>
      <c r="L68" s="5">
        <f>Expenses!M40+Expenses!M44+Expenses!M57+Expenses!M65+Expenses!M76+Expenses!M102-Expenses!M69</f>
        <v>4248098.1109427642</v>
      </c>
      <c r="M68" s="5">
        <f>Expenses!N40+Expenses!N44+Expenses!N57+Expenses!N65+Expenses!N76+Expenses!N102-Expenses!N69</f>
        <v>1746405.5274967132</v>
      </c>
      <c r="N68" s="5">
        <f>Expenses!O40+Expenses!O44+Expenses!O57+Expenses!O65+Expenses!O76+Expenses!O102-Expenses!O69</f>
        <v>4260809.6218894497</v>
      </c>
      <c r="O68" s="5">
        <f>Expenses!P40+Expenses!P44+Expenses!P57+Expenses!P65+Expenses!P76+Expenses!P102-Expenses!P69</f>
        <v>103455.44278778363</v>
      </c>
    </row>
    <row r="69" spans="1:15">
      <c r="A69" s="13"/>
      <c r="B69" s="19" t="s">
        <v>393</v>
      </c>
      <c r="C69" s="13" t="s">
        <v>392</v>
      </c>
      <c r="D69" s="13">
        <f t="shared" si="3"/>
        <v>63</v>
      </c>
      <c r="E69" s="14">
        <f t="shared" si="0"/>
        <v>50229724.321116567</v>
      </c>
      <c r="F69" s="5">
        <f>Expenses!G65</f>
        <v>43816951.773889594</v>
      </c>
      <c r="G69" s="5">
        <f>Expenses!H65</f>
        <v>5487069.6394549664</v>
      </c>
      <c r="H69" s="5">
        <f>Expenses!I65</f>
        <v>380334.27401122102</v>
      </c>
      <c r="I69" s="5">
        <f>Expenses!J65</f>
        <v>108570.76810961298</v>
      </c>
      <c r="J69" s="5">
        <f>Expenses!K65</f>
        <v>52482.697017727718</v>
      </c>
      <c r="K69" s="5">
        <f>Expenses!L65</f>
        <v>60504.301090520123</v>
      </c>
      <c r="L69" s="5">
        <f>Expenses!M65</f>
        <v>34637.712657808683</v>
      </c>
      <c r="M69" s="5">
        <f>Expenses!N65</f>
        <v>214031.30590799806</v>
      </c>
      <c r="N69" s="5">
        <f>Expenses!O65</f>
        <v>74867.798723352273</v>
      </c>
      <c r="O69" s="5">
        <f>Expenses!P65</f>
        <v>274.05025375791286</v>
      </c>
    </row>
    <row r="70" spans="1:15">
      <c r="A70" s="13"/>
      <c r="B70" s="13" t="s">
        <v>395</v>
      </c>
      <c r="C70" s="13" t="s">
        <v>394</v>
      </c>
      <c r="D70" s="13">
        <f t="shared" si="3"/>
        <v>64</v>
      </c>
      <c r="E70" s="14">
        <f t="shared" si="0"/>
        <v>39536103.639074974</v>
      </c>
      <c r="F70" s="5">
        <f>SUM(Expenses!G61:G64)</f>
        <v>34488573.646273606</v>
      </c>
      <c r="G70" s="5">
        <f>SUM(Expenses!H61:H64)</f>
        <v>4318903.9333252497</v>
      </c>
      <c r="H70" s="5">
        <f>SUM(Expenses!I61:I64)</f>
        <v>299363.28494796157</v>
      </c>
      <c r="I70" s="5">
        <f>SUM(Expenses!J61:J64)</f>
        <v>85456.673278039147</v>
      </c>
      <c r="J70" s="5">
        <f>SUM(Expenses!K61:K64)</f>
        <v>41309.431349571249</v>
      </c>
      <c r="K70" s="5">
        <f>SUM(Expenses!L61:L64)</f>
        <v>47623.281848651524</v>
      </c>
      <c r="L70" s="5">
        <f>SUM(Expenses!M61:M64)</f>
        <v>27263.54197576017</v>
      </c>
      <c r="M70" s="5">
        <f>SUM(Expenses!N61:N64)</f>
        <v>168465.26646828049</v>
      </c>
      <c r="N70" s="5">
        <f>SUM(Expenses!O61:O64)</f>
        <v>58928.87308385018</v>
      </c>
      <c r="O70" s="5">
        <f>SUM(Expenses!P61:P64)</f>
        <v>215.7065240020172</v>
      </c>
    </row>
    <row r="71" spans="1:15">
      <c r="A71" s="13"/>
      <c r="B71" s="19" t="s">
        <v>397</v>
      </c>
      <c r="C71" s="13" t="s">
        <v>396</v>
      </c>
      <c r="D71" s="13">
        <f t="shared" si="3"/>
        <v>65</v>
      </c>
      <c r="E71" s="14">
        <f t="shared" si="0"/>
        <v>16118520.550502924</v>
      </c>
      <c r="F71" s="5">
        <f>SUM(Expenses!G47:G54)</f>
        <v>9841995.7782958671</v>
      </c>
      <c r="G71" s="5">
        <f>SUM(Expenses!H47:H54)</f>
        <v>2235630.1483331155</v>
      </c>
      <c r="H71" s="5">
        <f>SUM(Expenses!I47:I54)</f>
        <v>1409691.0213755649</v>
      </c>
      <c r="I71" s="5">
        <f>SUM(Expenses!J47:J54)</f>
        <v>558064.08058192057</v>
      </c>
      <c r="J71" s="5">
        <f>SUM(Expenses!K47:K54)</f>
        <v>997877.44306920422</v>
      </c>
      <c r="K71" s="5">
        <f>SUM(Expenses!L47:L54)</f>
        <v>176973.0895630655</v>
      </c>
      <c r="L71" s="5">
        <f>SUM(Expenses!M47:M54)</f>
        <v>99351.363578156059</v>
      </c>
      <c r="M71" s="5">
        <f>SUM(Expenses!N47:N54)</f>
        <v>52989.752312673299</v>
      </c>
      <c r="N71" s="5">
        <f>SUM(Expenses!O47:O54)</f>
        <v>733814.34687959007</v>
      </c>
      <c r="O71" s="5">
        <f>SUM(Expenses!P47:P54)</f>
        <v>12133.526513767332</v>
      </c>
    </row>
    <row r="72" spans="1:15">
      <c r="A72" s="13"/>
      <c r="B72" s="13" t="s">
        <v>399</v>
      </c>
      <c r="C72" s="13" t="s">
        <v>398</v>
      </c>
      <c r="D72" s="13">
        <f t="shared" si="3"/>
        <v>66</v>
      </c>
      <c r="E72" s="14">
        <f t="shared" ref="E72:E135" si="4">SUM(F72:O72)</f>
        <v>0</v>
      </c>
    </row>
    <row r="73" spans="1:15">
      <c r="A73" s="13"/>
      <c r="B73" s="19" t="s">
        <v>401</v>
      </c>
      <c r="C73" s="13" t="s">
        <v>400</v>
      </c>
      <c r="D73" s="13">
        <f t="shared" ref="D73:D125" si="5">D72+1</f>
        <v>67</v>
      </c>
      <c r="E73" s="14">
        <f t="shared" si="4"/>
        <v>12075218.906426268</v>
      </c>
      <c r="F73" s="5">
        <f>SUM(Expenses!G48:G53)</f>
        <v>7373148.9888715399</v>
      </c>
      <c r="G73" s="5">
        <f>SUM(Expenses!H48:H53)</f>
        <v>1674826.3806436188</v>
      </c>
      <c r="H73" s="5">
        <f>SUM(Expenses!I48:I53)</f>
        <v>1056072.5855824563</v>
      </c>
      <c r="I73" s="5">
        <f>SUM(Expenses!J48:J53)</f>
        <v>418074.71819303784</v>
      </c>
      <c r="J73" s="5">
        <f>SUM(Expenses!K48:K53)</f>
        <v>747561.6964405328</v>
      </c>
      <c r="K73" s="5">
        <f>SUM(Expenses!L48:L53)</f>
        <v>132579.71104264405</v>
      </c>
      <c r="L73" s="5">
        <f>SUM(Expenses!M48:M53)</f>
        <v>74429.25422958548</v>
      </c>
      <c r="M73" s="5">
        <f>SUM(Expenses!N48:N53)</f>
        <v>39697.369058655502</v>
      </c>
      <c r="N73" s="5">
        <f>SUM(Expenses!O48:O53)</f>
        <v>549738.34896843508</v>
      </c>
      <c r="O73" s="5">
        <f>SUM(Expenses!P48:P53)</f>
        <v>9089.8533957631844</v>
      </c>
    </row>
    <row r="74" spans="1:15">
      <c r="A74" s="13"/>
      <c r="B74" s="13" t="s">
        <v>403</v>
      </c>
      <c r="C74" s="13" t="s">
        <v>402</v>
      </c>
      <c r="D74" s="13">
        <f t="shared" si="5"/>
        <v>68</v>
      </c>
      <c r="E74" s="14">
        <f t="shared" si="4"/>
        <v>3527157160.3556805</v>
      </c>
      <c r="F74" s="5">
        <f>'Rate Base'!G58</f>
        <v>2297509443.7289076</v>
      </c>
      <c r="G74" s="5">
        <f>'Rate Base'!H58</f>
        <v>428319023.41192031</v>
      </c>
      <c r="H74" s="5">
        <f>'Rate Base'!I58</f>
        <v>343101552.89962858</v>
      </c>
      <c r="I74" s="5">
        <f>'Rate Base'!J58</f>
        <v>150165803.19580317</v>
      </c>
      <c r="J74" s="5">
        <f>'Rate Base'!K58</f>
        <v>148548746.71016735</v>
      </c>
      <c r="K74" s="5">
        <f>'Rate Base'!L58</f>
        <v>51971299.359962955</v>
      </c>
      <c r="L74" s="5">
        <f>'Rate Base'!M58</f>
        <v>22196387.318155434</v>
      </c>
      <c r="M74" s="5">
        <f>'Rate Base'!N58</f>
        <v>7357965.4024387831</v>
      </c>
      <c r="N74" s="5">
        <f>'Rate Base'!O58</f>
        <v>76736834.86834909</v>
      </c>
      <c r="O74" s="5">
        <f>'Rate Base'!P58</f>
        <v>1250103.460347346</v>
      </c>
    </row>
    <row r="75" spans="1:15">
      <c r="A75" s="13"/>
      <c r="B75" s="19" t="s">
        <v>405</v>
      </c>
      <c r="C75" s="13" t="s">
        <v>404</v>
      </c>
      <c r="D75" s="13">
        <f t="shared" si="5"/>
        <v>69</v>
      </c>
      <c r="E75" s="14">
        <f t="shared" si="4"/>
        <v>9523077020.022953</v>
      </c>
      <c r="F75" s="5">
        <f>'Rate Base'!G74</f>
        <v>5497453895.7471933</v>
      </c>
      <c r="G75" s="5">
        <f>'Rate Base'!H74</f>
        <v>1195993846.5953555</v>
      </c>
      <c r="H75" s="5">
        <f>'Rate Base'!I74</f>
        <v>1102643898.8976381</v>
      </c>
      <c r="I75" s="5">
        <f>'Rate Base'!J74</f>
        <v>631339145.12642348</v>
      </c>
      <c r="J75" s="5">
        <f>'Rate Base'!K74</f>
        <v>493176892.13153571</v>
      </c>
      <c r="K75" s="5">
        <f>'Rate Base'!L74</f>
        <v>217623747.99921405</v>
      </c>
      <c r="L75" s="5">
        <f>'Rate Base'!M74</f>
        <v>166289704.17439842</v>
      </c>
      <c r="M75" s="5">
        <f>'Rate Base'!N74</f>
        <v>112005581.9681609</v>
      </c>
      <c r="N75" s="5">
        <f>'Rate Base'!O74</f>
        <v>103318235.46576931</v>
      </c>
      <c r="O75" s="5">
        <f>'Rate Base'!P74</f>
        <v>3232071.9172646585</v>
      </c>
    </row>
    <row r="76" spans="1:15">
      <c r="A76" s="13"/>
      <c r="B76" s="13" t="s">
        <v>407</v>
      </c>
      <c r="C76" s="13" t="s">
        <v>406</v>
      </c>
      <c r="D76" s="13">
        <f t="shared" si="5"/>
        <v>70</v>
      </c>
      <c r="E76" s="14">
        <f t="shared" si="4"/>
        <v>454603105.91412473</v>
      </c>
      <c r="F76" s="5">
        <f>'Rate Base'!G72</f>
        <v>277392087.44024873</v>
      </c>
      <c r="G76" s="5">
        <f>'Rate Base'!H72</f>
        <v>56095210.143461466</v>
      </c>
      <c r="H76" s="5">
        <f>'Rate Base'!I72</f>
        <v>46923090.758396544</v>
      </c>
      <c r="I76" s="5">
        <f>'Rate Base'!J72</f>
        <v>26636495.518762294</v>
      </c>
      <c r="J76" s="5">
        <f>'Rate Base'!K72</f>
        <v>20856443.308760066</v>
      </c>
      <c r="K76" s="5">
        <f>'Rate Base'!L72</f>
        <v>9202083.2157112379</v>
      </c>
      <c r="L76" s="5">
        <f>'Rate Base'!M72</f>
        <v>6977132.377514746</v>
      </c>
      <c r="M76" s="5">
        <f>'Rate Base'!N72</f>
        <v>4954411.5255641937</v>
      </c>
      <c r="N76" s="5">
        <f>'Rate Base'!O72</f>
        <v>5428821.230944749</v>
      </c>
      <c r="O76" s="5">
        <f>'Rate Base'!P72</f>
        <v>137330.39476069916</v>
      </c>
    </row>
    <row r="77" spans="1:15">
      <c r="A77" s="13"/>
      <c r="B77" s="19" t="s">
        <v>409</v>
      </c>
      <c r="C77" s="13" t="s">
        <v>408</v>
      </c>
      <c r="D77" s="13">
        <f t="shared" si="5"/>
        <v>71</v>
      </c>
      <c r="E77" s="14">
        <f t="shared" si="4"/>
        <v>2223200152.5734682</v>
      </c>
      <c r="F77" s="5">
        <f>SUM('Rate Base'!G44:G49)</f>
        <v>1468715356.7026548</v>
      </c>
      <c r="G77" s="5">
        <f>SUM('Rate Base'!H44:H49)</f>
        <v>275075584.15544617</v>
      </c>
      <c r="H77" s="5">
        <f>SUM('Rate Base'!I44:I49)</f>
        <v>239695765.47307551</v>
      </c>
      <c r="I77" s="5">
        <f>SUM('Rate Base'!J44:J49)</f>
        <v>102000397.77234772</v>
      </c>
      <c r="J77" s="5">
        <f>SUM('Rate Base'!K44:K49)</f>
        <v>99642413.470258564</v>
      </c>
      <c r="K77" s="5">
        <f>SUM('Rate Base'!L44:L49)</f>
        <v>29325190.057723358</v>
      </c>
      <c r="L77" s="5">
        <f>SUM('Rate Base'!M44:M49)</f>
        <v>6656205.0899999999</v>
      </c>
      <c r="M77" s="5">
        <f>SUM('Rate Base'!N44:N49)</f>
        <v>0</v>
      </c>
      <c r="N77" s="5">
        <f>SUM('Rate Base'!O44:O49)</f>
        <v>1189511.382635477</v>
      </c>
      <c r="O77" s="5">
        <f>SUM('Rate Base'!P44:P49)</f>
        <v>899728.469326486</v>
      </c>
    </row>
    <row r="78" spans="1:15">
      <c r="A78" s="13"/>
      <c r="B78" s="13" t="s">
        <v>411</v>
      </c>
      <c r="C78" s="13" t="s">
        <v>410</v>
      </c>
      <c r="D78" s="13">
        <f t="shared" si="5"/>
        <v>72</v>
      </c>
      <c r="E78" s="14">
        <f t="shared" si="4"/>
        <v>0</v>
      </c>
    </row>
    <row r="79" spans="1:15">
      <c r="A79" s="13"/>
      <c r="B79" s="19" t="s">
        <v>413</v>
      </c>
      <c r="C79" s="13" t="s">
        <v>412</v>
      </c>
      <c r="D79" s="13">
        <f t="shared" si="5"/>
        <v>73</v>
      </c>
      <c r="E79" s="14">
        <f t="shared" si="4"/>
        <v>3887841988.9148164</v>
      </c>
      <c r="F79" s="5">
        <f>'Rate Base'!G22</f>
        <v>2077206614.5085719</v>
      </c>
      <c r="G79" s="5">
        <f>'Rate Base'!H22</f>
        <v>509232005.17934597</v>
      </c>
      <c r="H79" s="5">
        <f>'Rate Base'!I22</f>
        <v>512706223.88907379</v>
      </c>
      <c r="I79" s="5">
        <f>'Rate Base'!J22</f>
        <v>328028785.81533992</v>
      </c>
      <c r="J79" s="5">
        <f>'Rate Base'!K22</f>
        <v>233126035.0578827</v>
      </c>
      <c r="K79" s="5">
        <f>'Rate Base'!L22</f>
        <v>112892460.92754212</v>
      </c>
      <c r="L79" s="5">
        <f>'Rate Base'!M22</f>
        <v>99276272.518812999</v>
      </c>
      <c r="M79" s="5">
        <f>'Rate Base'!N22</f>
        <v>0</v>
      </c>
      <c r="N79" s="5">
        <f>'Rate Base'!O22</f>
        <v>14051627.715589538</v>
      </c>
      <c r="O79" s="5">
        <f>'Rate Base'!P22</f>
        <v>1321963.302657017</v>
      </c>
    </row>
    <row r="80" spans="1:15">
      <c r="A80" s="13"/>
      <c r="B80" s="13" t="s">
        <v>415</v>
      </c>
      <c r="C80" s="13" t="s">
        <v>414</v>
      </c>
      <c r="D80" s="13">
        <f t="shared" si="5"/>
        <v>74</v>
      </c>
      <c r="E80" s="14">
        <f t="shared" si="4"/>
        <v>9258652470.184618</v>
      </c>
      <c r="F80" s="5">
        <f>'Rate Base'!G22+'Rate Base'!G34+'Rate Base'!G58+'Rate Base'!G72</f>
        <v>5342693550.3222294</v>
      </c>
      <c r="G80" s="5">
        <f>'Rate Base'!H22+'Rate Base'!H34+'Rate Base'!H58+'Rate Base'!H72</f>
        <v>1162707031.0852649</v>
      </c>
      <c r="H80" s="5">
        <f>'Rate Base'!I22+'Rate Base'!I34+'Rate Base'!I58+'Rate Base'!I72</f>
        <v>1072863494.0536014</v>
      </c>
      <c r="I80" s="5">
        <f>'Rate Base'!J22+'Rate Base'!J34+'Rate Base'!J58+'Rate Base'!J72</f>
        <v>613608291.52276289</v>
      </c>
      <c r="J80" s="5">
        <f>'Rate Base'!K22+'Rate Base'!K34+'Rate Base'!K58+'Rate Base'!K72</f>
        <v>479823132.3773725</v>
      </c>
      <c r="K80" s="5">
        <f>'Rate Base'!L22+'Rate Base'!L34+'Rate Base'!L58+'Rate Base'!L72</f>
        <v>211507916.31514484</v>
      </c>
      <c r="L80" s="5">
        <f>'Rate Base'!M22+'Rate Base'!M34+'Rate Base'!M58+'Rate Base'!M72</f>
        <v>161347223.88022095</v>
      </c>
      <c r="M80" s="5">
        <f>'Rate Base'!N22+'Rate Base'!N34+'Rate Base'!N58+'Rate Base'!N72</f>
        <v>110069666.31290135</v>
      </c>
      <c r="N80" s="5">
        <f>'Rate Base'!O22+'Rate Base'!O34+'Rate Base'!O58+'Rate Base'!O72</f>
        <v>100883264.53871822</v>
      </c>
      <c r="O80" s="5">
        <f>'Rate Base'!P22+'Rate Base'!P34+'Rate Base'!P58+'Rate Base'!P72</f>
        <v>3148899.7764042909</v>
      </c>
    </row>
    <row r="81" spans="1:15">
      <c r="A81" s="13"/>
      <c r="B81" s="19" t="s">
        <v>417</v>
      </c>
      <c r="C81" s="13" t="s">
        <v>416</v>
      </c>
      <c r="D81" s="13">
        <f t="shared" si="5"/>
        <v>75</v>
      </c>
      <c r="E81" s="14">
        <f t="shared" si="4"/>
        <v>8804049364.2704945</v>
      </c>
      <c r="F81" s="5">
        <f>'Rate Base'!G22+'Rate Base'!G34+'Rate Base'!G58</f>
        <v>5065301462.8819809</v>
      </c>
      <c r="G81" s="5">
        <f>'Rate Base'!H22+'Rate Base'!H34+'Rate Base'!H58</f>
        <v>1106611820.9418035</v>
      </c>
      <c r="H81" s="5">
        <f>'Rate Base'!I22+'Rate Base'!I34+'Rate Base'!I58</f>
        <v>1025940403.2952049</v>
      </c>
      <c r="I81" s="5">
        <f>'Rate Base'!J22+'Rate Base'!J34+'Rate Base'!J58</f>
        <v>586971796.00400054</v>
      </c>
      <c r="J81" s="5">
        <f>'Rate Base'!K22+'Rate Base'!K34+'Rate Base'!K58</f>
        <v>458966689.06861246</v>
      </c>
      <c r="K81" s="5">
        <f>'Rate Base'!L22+'Rate Base'!L34+'Rate Base'!L58</f>
        <v>202305833.0994336</v>
      </c>
      <c r="L81" s="5">
        <f>'Rate Base'!M22+'Rate Base'!M34+'Rate Base'!M58</f>
        <v>154370091.5027062</v>
      </c>
      <c r="M81" s="5">
        <f>'Rate Base'!N22+'Rate Base'!N34+'Rate Base'!N58</f>
        <v>105115254.78733715</v>
      </c>
      <c r="N81" s="5">
        <f>'Rate Base'!O22+'Rate Base'!O34+'Rate Base'!O58</f>
        <v>95454443.307773471</v>
      </c>
      <c r="O81" s="5">
        <f>'Rate Base'!P22+'Rate Base'!P34+'Rate Base'!P58</f>
        <v>3011569.3816435919</v>
      </c>
    </row>
    <row r="82" spans="1:15">
      <c r="A82" s="13"/>
      <c r="B82" s="13" t="s">
        <v>419</v>
      </c>
      <c r="C82" s="13" t="s">
        <v>418</v>
      </c>
      <c r="D82" s="13">
        <f t="shared" si="5"/>
        <v>76</v>
      </c>
      <c r="E82" s="14">
        <f t="shared" si="4"/>
        <v>5097747768.4587593</v>
      </c>
      <c r="F82" s="5">
        <f>'Rate Base'!G159</f>
        <v>2919904460.3460264</v>
      </c>
      <c r="G82" s="5">
        <f>'Rate Base'!H159</f>
        <v>622692019.70814347</v>
      </c>
      <c r="H82" s="5">
        <f>'Rate Base'!I159</f>
        <v>604694234.22540092</v>
      </c>
      <c r="I82" s="5">
        <f>'Rate Base'!J159</f>
        <v>348593128.89978755</v>
      </c>
      <c r="J82" s="5">
        <f>'Rate Base'!K159</f>
        <v>272817427.0344553</v>
      </c>
      <c r="K82" s="5">
        <f>'Rate Base'!L159</f>
        <v>115475288.50640027</v>
      </c>
      <c r="L82" s="5">
        <f>'Rate Base'!M159</f>
        <v>94175270.801626295</v>
      </c>
      <c r="M82" s="5">
        <f>'Rate Base'!N159</f>
        <v>63088298.230920762</v>
      </c>
      <c r="N82" s="5">
        <f>'Rate Base'!O159</f>
        <v>54530380.699964538</v>
      </c>
      <c r="O82" s="5">
        <f>'Rate Base'!P159</f>
        <v>1777260.0060338946</v>
      </c>
    </row>
    <row r="83" spans="1:15">
      <c r="A83" s="13"/>
      <c r="B83" s="19" t="s">
        <v>421</v>
      </c>
      <c r="C83" s="13" t="s">
        <v>420</v>
      </c>
      <c r="D83" s="13">
        <f t="shared" si="5"/>
        <v>77</v>
      </c>
      <c r="E83" s="14">
        <f t="shared" si="4"/>
        <v>1979688699.2951281</v>
      </c>
      <c r="F83" s="5">
        <f>+Expenses!G111+Expenses!G137+('Rate Base'!G159*0.0774)</f>
        <v>1126266196.2427638</v>
      </c>
      <c r="G83" s="5">
        <f>+Expenses!H111+Expenses!H137+('Rate Base'!H159*0.0774)</f>
        <v>251222606.4734748</v>
      </c>
      <c r="H83" s="5">
        <f>+Expenses!I111+Expenses!I137+('Rate Base'!I159*0.0774)</f>
        <v>235872637.35157627</v>
      </c>
      <c r="I83" s="5">
        <f>+Expenses!J111+Expenses!J137+('Rate Base'!J159*0.0774)</f>
        <v>142079396.00819343</v>
      </c>
      <c r="J83" s="5">
        <f>+Expenses!K111+Expenses!K137+('Rate Base'!K159*0.0774)</f>
        <v>107072190.41400725</v>
      </c>
      <c r="K83" s="5">
        <f>+Expenses!L111+Expenses!L137+('Rate Base'!L159*0.0774)</f>
        <v>48036043.069441713</v>
      </c>
      <c r="L83" s="5">
        <f>+Expenses!M111+Expenses!M137+('Rate Base'!M159*0.0774)</f>
        <v>40042124.044984594</v>
      </c>
      <c r="M83" s="5">
        <f>+Expenses!N111+Expenses!N137+('Rate Base'!N159*0.0774)</f>
        <v>11190356.935425667</v>
      </c>
      <c r="N83" s="5">
        <f>+Expenses!O111+Expenses!O137+('Rate Base'!O159*0.0774)</f>
        <v>17228677.386273965</v>
      </c>
      <c r="O83" s="5">
        <f>+Expenses!P111+Expenses!P137+('Rate Base'!P159*0.0774)</f>
        <v>678471.36898656841</v>
      </c>
    </row>
    <row r="84" spans="1:15">
      <c r="A84" s="13"/>
      <c r="B84" s="13" t="s">
        <v>423</v>
      </c>
      <c r="C84" s="13" t="s">
        <v>422</v>
      </c>
      <c r="D84" s="13">
        <f t="shared" si="5"/>
        <v>78</v>
      </c>
      <c r="E84" s="14">
        <f t="shared" si="4"/>
        <v>99584184.594994336</v>
      </c>
      <c r="F84" s="5">
        <f>Labor!G42</f>
        <v>61018717.839295752</v>
      </c>
      <c r="G84" s="5">
        <f>Labor!H42</f>
        <v>12271349.559277389</v>
      </c>
      <c r="H84" s="5">
        <f>Labor!I42</f>
        <v>10180448.292089779</v>
      </c>
      <c r="I84" s="5">
        <f>Labor!J42</f>
        <v>5777421.365717316</v>
      </c>
      <c r="J84" s="5">
        <f>Labor!K42</f>
        <v>4522710.2153665246</v>
      </c>
      <c r="K84" s="5">
        <f>Labor!L42</f>
        <v>1996318.4188666348</v>
      </c>
      <c r="L84" s="5">
        <f>Labor!M42</f>
        <v>1513670.4501308915</v>
      </c>
      <c r="M84" s="5">
        <f>Labor!N42</f>
        <v>1078059.5416867463</v>
      </c>
      <c r="N84" s="5">
        <f>Labor!O42</f>
        <v>1195713.6874755621</v>
      </c>
      <c r="O84" s="5">
        <f>Labor!P42</f>
        <v>29775.225087735205</v>
      </c>
    </row>
    <row r="85" spans="1:15">
      <c r="A85" s="13"/>
      <c r="B85" s="19" t="s">
        <v>425</v>
      </c>
      <c r="C85" s="13" t="s">
        <v>424</v>
      </c>
      <c r="D85" s="13">
        <f t="shared" si="5"/>
        <v>79</v>
      </c>
      <c r="E85" s="14">
        <f t="shared" si="4"/>
        <v>58815910.633751214</v>
      </c>
      <c r="F85" s="5">
        <f>Labor!G13+Labor!G17+Labor!G21</f>
        <v>33941002.393780567</v>
      </c>
      <c r="G85" s="5">
        <f>Labor!H13+Labor!H17+Labor!H21</f>
        <v>7385775.4515612479</v>
      </c>
      <c r="H85" s="5">
        <f>Labor!I13+Labor!I17+Labor!I21</f>
        <v>6825883.7994253729</v>
      </c>
      <c r="I85" s="5">
        <f>Labor!J13+Labor!J17+Labor!J21</f>
        <v>3886948.9279857399</v>
      </c>
      <c r="J85" s="5">
        <f>Labor!K13+Labor!K17+Labor!K21</f>
        <v>3051670.3008556254</v>
      </c>
      <c r="K85" s="5">
        <f>Labor!L13+Labor!L17+Labor!L21</f>
        <v>1339762.7288937303</v>
      </c>
      <c r="L85" s="5">
        <f>Labor!M13+Labor!M17+Labor!M21</f>
        <v>1015365.7008541483</v>
      </c>
      <c r="M85" s="5">
        <f>Labor!N13+Labor!N17+Labor!N21</f>
        <v>696464.02987951948</v>
      </c>
      <c r="N85" s="5">
        <f>Labor!O13+Labor!O17+Labor!O21</f>
        <v>652903.78023998137</v>
      </c>
      <c r="O85" s="5">
        <f>Labor!P13+Labor!P17+Labor!P21</f>
        <v>20133.520275277922</v>
      </c>
    </row>
    <row r="86" spans="1:15">
      <c r="A86" s="13"/>
      <c r="B86" s="13" t="s">
        <v>427</v>
      </c>
      <c r="C86" s="13" t="s">
        <v>426</v>
      </c>
      <c r="D86" s="13">
        <f t="shared" si="5"/>
        <v>80</v>
      </c>
      <c r="E86" s="14">
        <f t="shared" si="4"/>
        <v>4916207375.3556805</v>
      </c>
      <c r="F86" s="5">
        <f>'Rate Base'!G34+'Rate Base'!G58</f>
        <v>2988094848.3734093</v>
      </c>
      <c r="G86" s="5">
        <f>'Rate Base'!H34+'Rate Base'!H58</f>
        <v>597379815.76245761</v>
      </c>
      <c r="H86" s="5">
        <f>'Rate Base'!I34+'Rate Base'!I58</f>
        <v>513234179.40613115</v>
      </c>
      <c r="I86" s="5">
        <f>'Rate Base'!J34+'Rate Base'!J58</f>
        <v>258943010.18866059</v>
      </c>
      <c r="J86" s="5">
        <f>'Rate Base'!K34+'Rate Base'!K58</f>
        <v>225840654.01072976</v>
      </c>
      <c r="K86" s="5">
        <f>'Rate Base'!L34+'Rate Base'!L58</f>
        <v>89413372.171891466</v>
      </c>
      <c r="L86" s="5">
        <f>'Rate Base'!M34+'Rate Base'!M58</f>
        <v>55093818.983893186</v>
      </c>
      <c r="M86" s="5">
        <f>'Rate Base'!N34+'Rate Base'!N58</f>
        <v>105115254.78733715</v>
      </c>
      <c r="N86" s="5">
        <f>'Rate Base'!O34+'Rate Base'!O58</f>
        <v>81402815.592183948</v>
      </c>
      <c r="O86" s="5">
        <f>'Rate Base'!P34+'Rate Base'!P58</f>
        <v>1689606.0789865749</v>
      </c>
    </row>
    <row r="87" spans="1:15">
      <c r="A87" s="13"/>
      <c r="B87" s="19" t="s">
        <v>429</v>
      </c>
      <c r="C87" s="13" t="s">
        <v>428</v>
      </c>
      <c r="D87" s="13">
        <f t="shared" si="5"/>
        <v>81</v>
      </c>
      <c r="E87" s="14">
        <f t="shared" si="4"/>
        <v>0</v>
      </c>
      <c r="F87" s="30"/>
    </row>
    <row r="88" spans="1:15">
      <c r="A88" s="13"/>
      <c r="B88" s="13" t="s">
        <v>431</v>
      </c>
      <c r="C88" s="13" t="s">
        <v>430</v>
      </c>
      <c r="D88" s="13">
        <f t="shared" si="5"/>
        <v>82</v>
      </c>
      <c r="E88" s="14">
        <f t="shared" si="4"/>
        <v>1389050215.0000002</v>
      </c>
      <c r="F88" s="5">
        <f>'Rate Base'!G34</f>
        <v>690585404.64450169</v>
      </c>
      <c r="G88" s="5">
        <f>'Rate Base'!H34</f>
        <v>169060792.35053724</v>
      </c>
      <c r="H88" s="5">
        <f>'Rate Base'!I34</f>
        <v>170132626.50650257</v>
      </c>
      <c r="I88" s="5">
        <f>'Rate Base'!J34</f>
        <v>108777206.99285743</v>
      </c>
      <c r="J88" s="5">
        <f>'Rate Base'!K34</f>
        <v>77291907.300562412</v>
      </c>
      <c r="K88" s="5">
        <f>'Rate Base'!L34</f>
        <v>37442072.811928511</v>
      </c>
      <c r="L88" s="5">
        <f>'Rate Base'!M34</f>
        <v>32897431.665737756</v>
      </c>
      <c r="M88" s="5">
        <f>'Rate Base'!N34</f>
        <v>97757289.384898365</v>
      </c>
      <c r="N88" s="5">
        <f>'Rate Base'!O34</f>
        <v>4665980.7238348508</v>
      </c>
      <c r="O88" s="5">
        <f>'Rate Base'!P34</f>
        <v>439502.61863922881</v>
      </c>
    </row>
    <row r="89" spans="1:15">
      <c r="A89" s="13"/>
      <c r="B89" s="19" t="s">
        <v>433</v>
      </c>
      <c r="C89" s="13" t="s">
        <v>432</v>
      </c>
      <c r="D89" s="13">
        <f t="shared" si="5"/>
        <v>83</v>
      </c>
      <c r="E89" s="14">
        <f t="shared" si="4"/>
        <v>999373071.86042702</v>
      </c>
      <c r="F89" s="5">
        <f>Expenses!G20+Expenses!G29+Expenses!G35+Expenses!G40+Expenses!G44+Expenses!G57+Expenses!G102</f>
        <v>541251883.37166023</v>
      </c>
      <c r="G89" s="5">
        <f>Expenses!H20+Expenses!H29+Expenses!H35+Expenses!H40+Expenses!H44+Expenses!H57+Expenses!H102</f>
        <v>130362894.77324867</v>
      </c>
      <c r="H89" s="5">
        <f>Expenses!I20+Expenses!I29+Expenses!I35+Expenses!I40+Expenses!I44+Expenses!I57+Expenses!I102</f>
        <v>128633863.88964027</v>
      </c>
      <c r="I89" s="5">
        <f>Expenses!J20+Expenses!J29+Expenses!J35+Expenses!J40+Expenses!J44+Expenses!J57+Expenses!J102</f>
        <v>80511815.702884361</v>
      </c>
      <c r="J89" s="5">
        <f>Expenses!K20+Expenses!K29+Expenses!K35+Expenses!K40+Expenses!K44+Expenses!K57+Expenses!K102</f>
        <v>58943793.994897708</v>
      </c>
      <c r="K89" s="5">
        <f>Expenses!L20+Expenses!L29+Expenses!L35+Expenses!L40+Expenses!L44+Expenses!L57+Expenses!L102</f>
        <v>27243479.900771752</v>
      </c>
      <c r="L89" s="5">
        <f>Expenses!M20+Expenses!M29+Expenses!M35+Expenses!M40+Expenses!M44+Expenses!M57+Expenses!M102</f>
        <v>23613828.438458756</v>
      </c>
      <c r="M89" s="5">
        <f>Expenses!N20+Expenses!N29+Expenses!N35+Expenses!N40+Expenses!N44+Expenses!N57+Expenses!N102</f>
        <v>1532342.7351142978</v>
      </c>
      <c r="N89" s="5">
        <f>Expenses!O20+Expenses!O29+Expenses!O35+Expenses!O40+Expenses!O44+Expenses!O57+Expenses!O102</f>
        <v>6917667.3590537515</v>
      </c>
      <c r="O89" s="5">
        <f>Expenses!P20+Expenses!P29+Expenses!P35+Expenses!P40+Expenses!P44+Expenses!P57+Expenses!P102</f>
        <v>361501.69469712174</v>
      </c>
    </row>
    <row r="90" spans="1:15">
      <c r="D90" s="13">
        <f t="shared" si="5"/>
        <v>84</v>
      </c>
      <c r="E90" s="14">
        <f t="shared" si="4"/>
        <v>0</v>
      </c>
    </row>
    <row r="91" spans="1:15">
      <c r="D91" s="13">
        <f t="shared" si="5"/>
        <v>85</v>
      </c>
      <c r="E91" s="14">
        <f t="shared" si="4"/>
        <v>0</v>
      </c>
    </row>
    <row r="92" spans="1:15">
      <c r="D92" s="13">
        <f t="shared" si="5"/>
        <v>86</v>
      </c>
      <c r="E92" s="14"/>
    </row>
    <row r="93" spans="1:15">
      <c r="B93" s="16" t="s">
        <v>489</v>
      </c>
      <c r="D93" s="13">
        <f t="shared" si="5"/>
        <v>87</v>
      </c>
      <c r="E93" s="14">
        <f t="shared" si="4"/>
        <v>1214311299</v>
      </c>
      <c r="F93" s="5">
        <f>'Rate Base'!G29+'Rate Base'!G30</f>
        <v>597433388.70555842</v>
      </c>
      <c r="G93" s="5">
        <f>'Rate Base'!H29+'Rate Base'!H30</f>
        <v>146224360.22493044</v>
      </c>
      <c r="H93" s="5">
        <f>'Rate Base'!I29+'Rate Base'!I30</f>
        <v>147140393.56918859</v>
      </c>
      <c r="I93" s="5">
        <f>'Rate Base'!J29+'Rate Base'!J30</f>
        <v>94066805.788049072</v>
      </c>
      <c r="J93" s="5">
        <f>'Rate Base'!K29+'Rate Base'!K30</f>
        <v>66837405.576075941</v>
      </c>
      <c r="K93" s="5">
        <f>'Rate Base'!L29+'Rate Base'!L30</f>
        <v>32379427.50440003</v>
      </c>
      <c r="L93" s="5">
        <f>'Rate Base'!M29+'Rate Base'!M30</f>
        <v>28445402.264599342</v>
      </c>
      <c r="M93" s="5">
        <f>'Rate Base'!N29+'Rate Base'!N30</f>
        <v>97368058.384898365</v>
      </c>
      <c r="N93" s="5">
        <f>'Rate Base'!O29+'Rate Base'!O30</f>
        <v>4035837.6076959856</v>
      </c>
      <c r="O93" s="5">
        <f>'Rate Base'!P29+'Rate Base'!P30</f>
        <v>380219.37460385484</v>
      </c>
    </row>
    <row r="94" spans="1:15">
      <c r="B94" s="16"/>
      <c r="D94" s="13">
        <f t="shared" si="5"/>
        <v>88</v>
      </c>
      <c r="E94" s="14"/>
    </row>
    <row r="95" spans="1:15">
      <c r="D95" s="13">
        <f t="shared" si="5"/>
        <v>89</v>
      </c>
      <c r="E95" s="14">
        <f t="shared" si="4"/>
        <v>0</v>
      </c>
    </row>
    <row r="96" spans="1:15">
      <c r="D96" s="13">
        <f t="shared" si="5"/>
        <v>90</v>
      </c>
      <c r="E96" s="14">
        <f t="shared" si="4"/>
        <v>0</v>
      </c>
    </row>
    <row r="97" spans="4:5">
      <c r="D97" s="13">
        <f t="shared" si="5"/>
        <v>91</v>
      </c>
      <c r="E97" s="14">
        <f t="shared" si="4"/>
        <v>0</v>
      </c>
    </row>
    <row r="98" spans="4:5">
      <c r="D98" s="13">
        <f t="shared" si="5"/>
        <v>92</v>
      </c>
      <c r="E98" s="14">
        <f t="shared" si="4"/>
        <v>0</v>
      </c>
    </row>
    <row r="99" spans="4:5">
      <c r="D99" s="13">
        <f t="shared" si="5"/>
        <v>93</v>
      </c>
      <c r="E99" s="14">
        <f t="shared" si="4"/>
        <v>0</v>
      </c>
    </row>
    <row r="100" spans="4:5">
      <c r="D100" s="13">
        <f t="shared" si="5"/>
        <v>94</v>
      </c>
      <c r="E100" s="14">
        <f t="shared" si="4"/>
        <v>0</v>
      </c>
    </row>
    <row r="101" spans="4:5">
      <c r="D101" s="13">
        <f t="shared" si="5"/>
        <v>95</v>
      </c>
      <c r="E101" s="14">
        <f t="shared" si="4"/>
        <v>0</v>
      </c>
    </row>
    <row r="102" spans="4:5">
      <c r="D102" s="13">
        <f t="shared" si="5"/>
        <v>96</v>
      </c>
      <c r="E102" s="14">
        <f t="shared" si="4"/>
        <v>0</v>
      </c>
    </row>
    <row r="103" spans="4:5">
      <c r="D103" s="13">
        <f t="shared" si="5"/>
        <v>97</v>
      </c>
      <c r="E103" s="14">
        <f t="shared" si="4"/>
        <v>0</v>
      </c>
    </row>
    <row r="104" spans="4:5">
      <c r="D104" s="13">
        <f t="shared" si="5"/>
        <v>98</v>
      </c>
      <c r="E104" s="14">
        <f t="shared" si="4"/>
        <v>0</v>
      </c>
    </row>
    <row r="105" spans="4:5">
      <c r="D105" s="13">
        <f t="shared" si="5"/>
        <v>99</v>
      </c>
      <c r="E105" s="14">
        <f t="shared" si="4"/>
        <v>0</v>
      </c>
    </row>
    <row r="106" spans="4:5">
      <c r="D106" s="13">
        <f t="shared" si="5"/>
        <v>100</v>
      </c>
      <c r="E106" s="14">
        <f t="shared" si="4"/>
        <v>0</v>
      </c>
    </row>
    <row r="107" spans="4:5">
      <c r="D107" s="13">
        <f t="shared" si="5"/>
        <v>101</v>
      </c>
      <c r="E107" s="14">
        <f t="shared" si="4"/>
        <v>0</v>
      </c>
    </row>
    <row r="108" spans="4:5">
      <c r="D108" s="13">
        <f t="shared" si="5"/>
        <v>102</v>
      </c>
      <c r="E108" s="14">
        <f t="shared" si="4"/>
        <v>0</v>
      </c>
    </row>
    <row r="109" spans="4:5">
      <c r="D109" s="13">
        <f t="shared" si="5"/>
        <v>103</v>
      </c>
      <c r="E109" s="14">
        <f t="shared" si="4"/>
        <v>0</v>
      </c>
    </row>
    <row r="110" spans="4:5">
      <c r="D110" s="13">
        <f t="shared" si="5"/>
        <v>104</v>
      </c>
      <c r="E110" s="14">
        <f t="shared" si="4"/>
        <v>0</v>
      </c>
    </row>
    <row r="111" spans="4:5">
      <c r="D111" s="13">
        <f t="shared" si="5"/>
        <v>105</v>
      </c>
      <c r="E111" s="14">
        <f t="shared" si="4"/>
        <v>0</v>
      </c>
    </row>
    <row r="112" spans="4:5">
      <c r="D112" s="13">
        <f t="shared" si="5"/>
        <v>106</v>
      </c>
      <c r="E112" s="14">
        <f t="shared" si="4"/>
        <v>0</v>
      </c>
    </row>
    <row r="113" spans="4:5">
      <c r="D113" s="13">
        <f t="shared" si="5"/>
        <v>107</v>
      </c>
      <c r="E113" s="14">
        <f t="shared" si="4"/>
        <v>0</v>
      </c>
    </row>
    <row r="114" spans="4:5">
      <c r="D114" s="13">
        <f t="shared" si="5"/>
        <v>108</v>
      </c>
      <c r="E114" s="14">
        <f t="shared" si="4"/>
        <v>0</v>
      </c>
    </row>
    <row r="115" spans="4:5">
      <c r="D115" s="13">
        <f t="shared" si="5"/>
        <v>109</v>
      </c>
      <c r="E115" s="14">
        <f t="shared" si="4"/>
        <v>0</v>
      </c>
    </row>
    <row r="116" spans="4:5">
      <c r="D116" s="13">
        <f t="shared" si="5"/>
        <v>110</v>
      </c>
      <c r="E116" s="14">
        <f t="shared" si="4"/>
        <v>0</v>
      </c>
    </row>
    <row r="117" spans="4:5">
      <c r="D117" s="13">
        <f t="shared" si="5"/>
        <v>111</v>
      </c>
      <c r="E117" s="14">
        <f t="shared" si="4"/>
        <v>0</v>
      </c>
    </row>
    <row r="118" spans="4:5">
      <c r="D118" s="13">
        <f t="shared" si="5"/>
        <v>112</v>
      </c>
      <c r="E118" s="14">
        <f t="shared" si="4"/>
        <v>0</v>
      </c>
    </row>
    <row r="119" spans="4:5">
      <c r="D119" s="13">
        <f t="shared" si="5"/>
        <v>113</v>
      </c>
      <c r="E119" s="14">
        <f t="shared" si="4"/>
        <v>0</v>
      </c>
    </row>
    <row r="120" spans="4:5">
      <c r="D120" s="13">
        <f t="shared" si="5"/>
        <v>114</v>
      </c>
      <c r="E120" s="14">
        <f t="shared" si="4"/>
        <v>0</v>
      </c>
    </row>
    <row r="121" spans="4:5">
      <c r="D121" s="13">
        <f t="shared" si="5"/>
        <v>115</v>
      </c>
      <c r="E121" s="14">
        <f t="shared" si="4"/>
        <v>0</v>
      </c>
    </row>
    <row r="122" spans="4:5">
      <c r="D122" s="13">
        <f t="shared" si="5"/>
        <v>116</v>
      </c>
      <c r="E122" s="14">
        <f t="shared" si="4"/>
        <v>0</v>
      </c>
    </row>
    <row r="123" spans="4:5">
      <c r="D123" s="13">
        <f t="shared" si="5"/>
        <v>117</v>
      </c>
      <c r="E123" s="14">
        <f t="shared" si="4"/>
        <v>0</v>
      </c>
    </row>
    <row r="124" spans="4:5">
      <c r="D124" s="13">
        <f t="shared" si="5"/>
        <v>118</v>
      </c>
      <c r="E124" s="14">
        <f t="shared" si="4"/>
        <v>0</v>
      </c>
    </row>
    <row r="125" spans="4:5">
      <c r="D125" s="13">
        <f t="shared" si="5"/>
        <v>119</v>
      </c>
      <c r="E125" s="14">
        <f t="shared" si="4"/>
        <v>0</v>
      </c>
    </row>
    <row r="126" spans="4:5">
      <c r="E126" s="14">
        <f t="shared" si="4"/>
        <v>0</v>
      </c>
    </row>
    <row r="127" spans="4:5">
      <c r="E127" s="14">
        <f t="shared" si="4"/>
        <v>0</v>
      </c>
    </row>
    <row r="128" spans="4:5">
      <c r="E128" s="14">
        <f t="shared" si="4"/>
        <v>0</v>
      </c>
    </row>
    <row r="129" spans="5:5">
      <c r="E129" s="14">
        <f t="shared" si="4"/>
        <v>0</v>
      </c>
    </row>
    <row r="130" spans="5:5">
      <c r="E130" s="14">
        <f t="shared" si="4"/>
        <v>0</v>
      </c>
    </row>
    <row r="131" spans="5:5">
      <c r="E131" s="14">
        <f t="shared" si="4"/>
        <v>0</v>
      </c>
    </row>
    <row r="132" spans="5:5">
      <c r="E132" s="14">
        <f t="shared" si="4"/>
        <v>0</v>
      </c>
    </row>
    <row r="133" spans="5:5">
      <c r="E133" s="14">
        <f t="shared" si="4"/>
        <v>0</v>
      </c>
    </row>
    <row r="134" spans="5:5">
      <c r="E134" s="14">
        <f t="shared" si="4"/>
        <v>0</v>
      </c>
    </row>
    <row r="135" spans="5:5">
      <c r="E135" s="14">
        <f t="shared" si="4"/>
        <v>0</v>
      </c>
    </row>
    <row r="136" spans="5:5">
      <c r="E136" s="14">
        <f t="shared" ref="E136:E152" si="6">SUM(F136:O136)</f>
        <v>0</v>
      </c>
    </row>
    <row r="137" spans="5:5">
      <c r="E137" s="14">
        <f t="shared" si="6"/>
        <v>0</v>
      </c>
    </row>
    <row r="138" spans="5:5">
      <c r="E138" s="14">
        <f t="shared" si="6"/>
        <v>0</v>
      </c>
    </row>
    <row r="139" spans="5:5">
      <c r="E139" s="14">
        <f t="shared" si="6"/>
        <v>0</v>
      </c>
    </row>
    <row r="140" spans="5:5">
      <c r="E140" s="14">
        <f t="shared" si="6"/>
        <v>0</v>
      </c>
    </row>
    <row r="141" spans="5:5">
      <c r="E141" s="14">
        <f t="shared" si="6"/>
        <v>0</v>
      </c>
    </row>
    <row r="142" spans="5:5">
      <c r="E142" s="14">
        <f t="shared" si="6"/>
        <v>0</v>
      </c>
    </row>
    <row r="143" spans="5:5">
      <c r="E143" s="14">
        <f t="shared" si="6"/>
        <v>0</v>
      </c>
    </row>
    <row r="144" spans="5:5">
      <c r="E144" s="14">
        <f t="shared" si="6"/>
        <v>0</v>
      </c>
    </row>
    <row r="145" spans="5:5">
      <c r="E145" s="14">
        <f t="shared" si="6"/>
        <v>0</v>
      </c>
    </row>
    <row r="146" spans="5:5">
      <c r="E146" s="14">
        <f t="shared" si="6"/>
        <v>0</v>
      </c>
    </row>
    <row r="147" spans="5:5">
      <c r="E147" s="14">
        <f t="shared" si="6"/>
        <v>0</v>
      </c>
    </row>
    <row r="148" spans="5:5">
      <c r="E148" s="14">
        <f t="shared" si="6"/>
        <v>0</v>
      </c>
    </row>
    <row r="149" spans="5:5">
      <c r="E149" s="14">
        <f t="shared" si="6"/>
        <v>0</v>
      </c>
    </row>
    <row r="150" spans="5:5">
      <c r="E150" s="14">
        <f t="shared" si="6"/>
        <v>0</v>
      </c>
    </row>
    <row r="151" spans="5:5">
      <c r="E151" s="14">
        <f t="shared" si="6"/>
        <v>0</v>
      </c>
    </row>
    <row r="152" spans="5:5">
      <c r="E152" s="14">
        <f t="shared" si="6"/>
        <v>0</v>
      </c>
    </row>
  </sheetData>
  <mergeCells count="2">
    <mergeCell ref="Q2:S2"/>
    <mergeCell ref="U2:V2"/>
  </mergeCells>
  <pageMargins left="0.7" right="0.7" top="0.75" bottom="0.75" header="0.3" footer="0.3"/>
  <pageSetup scale="58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25"/>
  <sheetViews>
    <sheetView topLeftCell="B82" workbookViewId="0">
      <selection activeCell="F88" sqref="F88"/>
    </sheetView>
  </sheetViews>
  <sheetFormatPr defaultRowHeight="15"/>
  <cols>
    <col min="1" max="1" width="9.140625" style="5"/>
    <col min="2" max="2" width="72" style="5" customWidth="1"/>
    <col min="3" max="4" width="16.7109375" style="5" customWidth="1"/>
    <col min="5" max="5" width="16.140625" style="5" bestFit="1" customWidth="1"/>
    <col min="6" max="9" width="16.5703125" style="5" bestFit="1" customWidth="1"/>
    <col min="10" max="10" width="16.5703125" style="5" customWidth="1"/>
    <col min="11" max="12" width="16.5703125" style="5" bestFit="1" customWidth="1"/>
    <col min="13" max="13" width="16.5703125" style="5" customWidth="1"/>
    <col min="14" max="14" width="16.5703125" style="5" bestFit="1" customWidth="1"/>
    <col min="15" max="15" width="15.28515625" style="5" bestFit="1" customWidth="1"/>
    <col min="16" max="16" width="13.28515625" style="5" customWidth="1"/>
    <col min="17" max="19" width="16.5703125" style="5" bestFit="1" customWidth="1"/>
    <col min="20" max="20" width="6.7109375" style="5" customWidth="1"/>
    <col min="21" max="22" width="16.5703125" style="5" bestFit="1" customWidth="1"/>
    <col min="23" max="253" width="9.140625" style="5"/>
    <col min="254" max="254" width="72" style="5" customWidth="1"/>
    <col min="255" max="255" width="16.7109375" style="5" customWidth="1"/>
    <col min="256" max="256" width="16.140625" style="5" bestFit="1" customWidth="1"/>
    <col min="257" max="260" width="16.5703125" style="5" bestFit="1" customWidth="1"/>
    <col min="261" max="261" width="16.5703125" style="5" customWidth="1"/>
    <col min="262" max="263" width="16.5703125" style="5" bestFit="1" customWidth="1"/>
    <col min="264" max="264" width="16.5703125" style="5" customWidth="1"/>
    <col min="265" max="265" width="16.5703125" style="5" bestFit="1" customWidth="1"/>
    <col min="266" max="266" width="15.28515625" style="5" bestFit="1" customWidth="1"/>
    <col min="267" max="267" width="12.28515625" style="5" bestFit="1" customWidth="1"/>
    <col min="268" max="268" width="13.28515625" style="5" customWidth="1"/>
    <col min="269" max="269" width="6.7109375" style="5" customWidth="1"/>
    <col min="270" max="272" width="16.5703125" style="5" bestFit="1" customWidth="1"/>
    <col min="273" max="275" width="6.7109375" style="5" customWidth="1"/>
    <col min="276" max="277" width="16.5703125" style="5" bestFit="1" customWidth="1"/>
    <col min="278" max="278" width="6.7109375" style="5" customWidth="1"/>
    <col min="279" max="509" width="9.140625" style="5"/>
    <col min="510" max="510" width="72" style="5" customWidth="1"/>
    <col min="511" max="511" width="16.7109375" style="5" customWidth="1"/>
    <col min="512" max="512" width="16.140625" style="5" bestFit="1" customWidth="1"/>
    <col min="513" max="516" width="16.5703125" style="5" bestFit="1" customWidth="1"/>
    <col min="517" max="517" width="16.5703125" style="5" customWidth="1"/>
    <col min="518" max="519" width="16.5703125" style="5" bestFit="1" customWidth="1"/>
    <col min="520" max="520" width="16.5703125" style="5" customWidth="1"/>
    <col min="521" max="521" width="16.5703125" style="5" bestFit="1" customWidth="1"/>
    <col min="522" max="522" width="15.28515625" style="5" bestFit="1" customWidth="1"/>
    <col min="523" max="523" width="12.28515625" style="5" bestFit="1" customWidth="1"/>
    <col min="524" max="524" width="13.28515625" style="5" customWidth="1"/>
    <col min="525" max="525" width="6.7109375" style="5" customWidth="1"/>
    <col min="526" max="528" width="16.5703125" style="5" bestFit="1" customWidth="1"/>
    <col min="529" max="531" width="6.7109375" style="5" customWidth="1"/>
    <col min="532" max="533" width="16.5703125" style="5" bestFit="1" customWidth="1"/>
    <col min="534" max="534" width="6.7109375" style="5" customWidth="1"/>
    <col min="535" max="765" width="9.140625" style="5"/>
    <col min="766" max="766" width="72" style="5" customWidth="1"/>
    <col min="767" max="767" width="16.7109375" style="5" customWidth="1"/>
    <col min="768" max="768" width="16.140625" style="5" bestFit="1" customWidth="1"/>
    <col min="769" max="772" width="16.5703125" style="5" bestFit="1" customWidth="1"/>
    <col min="773" max="773" width="16.5703125" style="5" customWidth="1"/>
    <col min="774" max="775" width="16.5703125" style="5" bestFit="1" customWidth="1"/>
    <col min="776" max="776" width="16.5703125" style="5" customWidth="1"/>
    <col min="777" max="777" width="16.5703125" style="5" bestFit="1" customWidth="1"/>
    <col min="778" max="778" width="15.28515625" style="5" bestFit="1" customWidth="1"/>
    <col min="779" max="779" width="12.28515625" style="5" bestFit="1" customWidth="1"/>
    <col min="780" max="780" width="13.28515625" style="5" customWidth="1"/>
    <col min="781" max="781" width="6.7109375" style="5" customWidth="1"/>
    <col min="782" max="784" width="16.5703125" style="5" bestFit="1" customWidth="1"/>
    <col min="785" max="787" width="6.7109375" style="5" customWidth="1"/>
    <col min="788" max="789" width="16.5703125" style="5" bestFit="1" customWidth="1"/>
    <col min="790" max="790" width="6.7109375" style="5" customWidth="1"/>
    <col min="791" max="1021" width="9.140625" style="5"/>
    <col min="1022" max="1022" width="72" style="5" customWidth="1"/>
    <col min="1023" max="1023" width="16.7109375" style="5" customWidth="1"/>
    <col min="1024" max="1024" width="16.140625" style="5" bestFit="1" customWidth="1"/>
    <col min="1025" max="1028" width="16.5703125" style="5" bestFit="1" customWidth="1"/>
    <col min="1029" max="1029" width="16.5703125" style="5" customWidth="1"/>
    <col min="1030" max="1031" width="16.5703125" style="5" bestFit="1" customWidth="1"/>
    <col min="1032" max="1032" width="16.5703125" style="5" customWidth="1"/>
    <col min="1033" max="1033" width="16.5703125" style="5" bestFit="1" customWidth="1"/>
    <col min="1034" max="1034" width="15.28515625" style="5" bestFit="1" customWidth="1"/>
    <col min="1035" max="1035" width="12.28515625" style="5" bestFit="1" customWidth="1"/>
    <col min="1036" max="1036" width="13.28515625" style="5" customWidth="1"/>
    <col min="1037" max="1037" width="6.7109375" style="5" customWidth="1"/>
    <col min="1038" max="1040" width="16.5703125" style="5" bestFit="1" customWidth="1"/>
    <col min="1041" max="1043" width="6.7109375" style="5" customWidth="1"/>
    <col min="1044" max="1045" width="16.5703125" style="5" bestFit="1" customWidth="1"/>
    <col min="1046" max="1046" width="6.7109375" style="5" customWidth="1"/>
    <col min="1047" max="1277" width="9.140625" style="5"/>
    <col min="1278" max="1278" width="72" style="5" customWidth="1"/>
    <col min="1279" max="1279" width="16.7109375" style="5" customWidth="1"/>
    <col min="1280" max="1280" width="16.140625" style="5" bestFit="1" customWidth="1"/>
    <col min="1281" max="1284" width="16.5703125" style="5" bestFit="1" customWidth="1"/>
    <col min="1285" max="1285" width="16.5703125" style="5" customWidth="1"/>
    <col min="1286" max="1287" width="16.5703125" style="5" bestFit="1" customWidth="1"/>
    <col min="1288" max="1288" width="16.5703125" style="5" customWidth="1"/>
    <col min="1289" max="1289" width="16.5703125" style="5" bestFit="1" customWidth="1"/>
    <col min="1290" max="1290" width="15.28515625" style="5" bestFit="1" customWidth="1"/>
    <col min="1291" max="1291" width="12.28515625" style="5" bestFit="1" customWidth="1"/>
    <col min="1292" max="1292" width="13.28515625" style="5" customWidth="1"/>
    <col min="1293" max="1293" width="6.7109375" style="5" customWidth="1"/>
    <col min="1294" max="1296" width="16.5703125" style="5" bestFit="1" customWidth="1"/>
    <col min="1297" max="1299" width="6.7109375" style="5" customWidth="1"/>
    <col min="1300" max="1301" width="16.5703125" style="5" bestFit="1" customWidth="1"/>
    <col min="1302" max="1302" width="6.7109375" style="5" customWidth="1"/>
    <col min="1303" max="1533" width="9.140625" style="5"/>
    <col min="1534" max="1534" width="72" style="5" customWidth="1"/>
    <col min="1535" max="1535" width="16.7109375" style="5" customWidth="1"/>
    <col min="1536" max="1536" width="16.140625" style="5" bestFit="1" customWidth="1"/>
    <col min="1537" max="1540" width="16.5703125" style="5" bestFit="1" customWidth="1"/>
    <col min="1541" max="1541" width="16.5703125" style="5" customWidth="1"/>
    <col min="1542" max="1543" width="16.5703125" style="5" bestFit="1" customWidth="1"/>
    <col min="1544" max="1544" width="16.5703125" style="5" customWidth="1"/>
    <col min="1545" max="1545" width="16.5703125" style="5" bestFit="1" customWidth="1"/>
    <col min="1546" max="1546" width="15.28515625" style="5" bestFit="1" customWidth="1"/>
    <col min="1547" max="1547" width="12.28515625" style="5" bestFit="1" customWidth="1"/>
    <col min="1548" max="1548" width="13.28515625" style="5" customWidth="1"/>
    <col min="1549" max="1549" width="6.7109375" style="5" customWidth="1"/>
    <col min="1550" max="1552" width="16.5703125" style="5" bestFit="1" customWidth="1"/>
    <col min="1553" max="1555" width="6.7109375" style="5" customWidth="1"/>
    <col min="1556" max="1557" width="16.5703125" style="5" bestFit="1" customWidth="1"/>
    <col min="1558" max="1558" width="6.7109375" style="5" customWidth="1"/>
    <col min="1559" max="1789" width="9.140625" style="5"/>
    <col min="1790" max="1790" width="72" style="5" customWidth="1"/>
    <col min="1791" max="1791" width="16.7109375" style="5" customWidth="1"/>
    <col min="1792" max="1792" width="16.140625" style="5" bestFit="1" customWidth="1"/>
    <col min="1793" max="1796" width="16.5703125" style="5" bestFit="1" customWidth="1"/>
    <col min="1797" max="1797" width="16.5703125" style="5" customWidth="1"/>
    <col min="1798" max="1799" width="16.5703125" style="5" bestFit="1" customWidth="1"/>
    <col min="1800" max="1800" width="16.5703125" style="5" customWidth="1"/>
    <col min="1801" max="1801" width="16.5703125" style="5" bestFit="1" customWidth="1"/>
    <col min="1802" max="1802" width="15.28515625" style="5" bestFit="1" customWidth="1"/>
    <col min="1803" max="1803" width="12.28515625" style="5" bestFit="1" customWidth="1"/>
    <col min="1804" max="1804" width="13.28515625" style="5" customWidth="1"/>
    <col min="1805" max="1805" width="6.7109375" style="5" customWidth="1"/>
    <col min="1806" max="1808" width="16.5703125" style="5" bestFit="1" customWidth="1"/>
    <col min="1809" max="1811" width="6.7109375" style="5" customWidth="1"/>
    <col min="1812" max="1813" width="16.5703125" style="5" bestFit="1" customWidth="1"/>
    <col min="1814" max="1814" width="6.7109375" style="5" customWidth="1"/>
    <col min="1815" max="2045" width="9.140625" style="5"/>
    <col min="2046" max="2046" width="72" style="5" customWidth="1"/>
    <col min="2047" max="2047" width="16.7109375" style="5" customWidth="1"/>
    <col min="2048" max="2048" width="16.140625" style="5" bestFit="1" customWidth="1"/>
    <col min="2049" max="2052" width="16.5703125" style="5" bestFit="1" customWidth="1"/>
    <col min="2053" max="2053" width="16.5703125" style="5" customWidth="1"/>
    <col min="2054" max="2055" width="16.5703125" style="5" bestFit="1" customWidth="1"/>
    <col min="2056" max="2056" width="16.5703125" style="5" customWidth="1"/>
    <col min="2057" max="2057" width="16.5703125" style="5" bestFit="1" customWidth="1"/>
    <col min="2058" max="2058" width="15.28515625" style="5" bestFit="1" customWidth="1"/>
    <col min="2059" max="2059" width="12.28515625" style="5" bestFit="1" customWidth="1"/>
    <col min="2060" max="2060" width="13.28515625" style="5" customWidth="1"/>
    <col min="2061" max="2061" width="6.7109375" style="5" customWidth="1"/>
    <col min="2062" max="2064" width="16.5703125" style="5" bestFit="1" customWidth="1"/>
    <col min="2065" max="2067" width="6.7109375" style="5" customWidth="1"/>
    <col min="2068" max="2069" width="16.5703125" style="5" bestFit="1" customWidth="1"/>
    <col min="2070" max="2070" width="6.7109375" style="5" customWidth="1"/>
    <col min="2071" max="2301" width="9.140625" style="5"/>
    <col min="2302" max="2302" width="72" style="5" customWidth="1"/>
    <col min="2303" max="2303" width="16.7109375" style="5" customWidth="1"/>
    <col min="2304" max="2304" width="16.140625" style="5" bestFit="1" customWidth="1"/>
    <col min="2305" max="2308" width="16.5703125" style="5" bestFit="1" customWidth="1"/>
    <col min="2309" max="2309" width="16.5703125" style="5" customWidth="1"/>
    <col min="2310" max="2311" width="16.5703125" style="5" bestFit="1" customWidth="1"/>
    <col min="2312" max="2312" width="16.5703125" style="5" customWidth="1"/>
    <col min="2313" max="2313" width="16.5703125" style="5" bestFit="1" customWidth="1"/>
    <col min="2314" max="2314" width="15.28515625" style="5" bestFit="1" customWidth="1"/>
    <col min="2315" max="2315" width="12.28515625" style="5" bestFit="1" customWidth="1"/>
    <col min="2316" max="2316" width="13.28515625" style="5" customWidth="1"/>
    <col min="2317" max="2317" width="6.7109375" style="5" customWidth="1"/>
    <col min="2318" max="2320" width="16.5703125" style="5" bestFit="1" customWidth="1"/>
    <col min="2321" max="2323" width="6.7109375" style="5" customWidth="1"/>
    <col min="2324" max="2325" width="16.5703125" style="5" bestFit="1" customWidth="1"/>
    <col min="2326" max="2326" width="6.7109375" style="5" customWidth="1"/>
    <col min="2327" max="2557" width="9.140625" style="5"/>
    <col min="2558" max="2558" width="72" style="5" customWidth="1"/>
    <col min="2559" max="2559" width="16.7109375" style="5" customWidth="1"/>
    <col min="2560" max="2560" width="16.140625" style="5" bestFit="1" customWidth="1"/>
    <col min="2561" max="2564" width="16.5703125" style="5" bestFit="1" customWidth="1"/>
    <col min="2565" max="2565" width="16.5703125" style="5" customWidth="1"/>
    <col min="2566" max="2567" width="16.5703125" style="5" bestFit="1" customWidth="1"/>
    <col min="2568" max="2568" width="16.5703125" style="5" customWidth="1"/>
    <col min="2569" max="2569" width="16.5703125" style="5" bestFit="1" customWidth="1"/>
    <col min="2570" max="2570" width="15.28515625" style="5" bestFit="1" customWidth="1"/>
    <col min="2571" max="2571" width="12.28515625" style="5" bestFit="1" customWidth="1"/>
    <col min="2572" max="2572" width="13.28515625" style="5" customWidth="1"/>
    <col min="2573" max="2573" width="6.7109375" style="5" customWidth="1"/>
    <col min="2574" max="2576" width="16.5703125" style="5" bestFit="1" customWidth="1"/>
    <col min="2577" max="2579" width="6.7109375" style="5" customWidth="1"/>
    <col min="2580" max="2581" width="16.5703125" style="5" bestFit="1" customWidth="1"/>
    <col min="2582" max="2582" width="6.7109375" style="5" customWidth="1"/>
    <col min="2583" max="2813" width="9.140625" style="5"/>
    <col min="2814" max="2814" width="72" style="5" customWidth="1"/>
    <col min="2815" max="2815" width="16.7109375" style="5" customWidth="1"/>
    <col min="2816" max="2816" width="16.140625" style="5" bestFit="1" customWidth="1"/>
    <col min="2817" max="2820" width="16.5703125" style="5" bestFit="1" customWidth="1"/>
    <col min="2821" max="2821" width="16.5703125" style="5" customWidth="1"/>
    <col min="2822" max="2823" width="16.5703125" style="5" bestFit="1" customWidth="1"/>
    <col min="2824" max="2824" width="16.5703125" style="5" customWidth="1"/>
    <col min="2825" max="2825" width="16.5703125" style="5" bestFit="1" customWidth="1"/>
    <col min="2826" max="2826" width="15.28515625" style="5" bestFit="1" customWidth="1"/>
    <col min="2827" max="2827" width="12.28515625" style="5" bestFit="1" customWidth="1"/>
    <col min="2828" max="2828" width="13.28515625" style="5" customWidth="1"/>
    <col min="2829" max="2829" width="6.7109375" style="5" customWidth="1"/>
    <col min="2830" max="2832" width="16.5703125" style="5" bestFit="1" customWidth="1"/>
    <col min="2833" max="2835" width="6.7109375" style="5" customWidth="1"/>
    <col min="2836" max="2837" width="16.5703125" style="5" bestFit="1" customWidth="1"/>
    <col min="2838" max="2838" width="6.7109375" style="5" customWidth="1"/>
    <col min="2839" max="3069" width="9.140625" style="5"/>
    <col min="3070" max="3070" width="72" style="5" customWidth="1"/>
    <col min="3071" max="3071" width="16.7109375" style="5" customWidth="1"/>
    <col min="3072" max="3072" width="16.140625" style="5" bestFit="1" customWidth="1"/>
    <col min="3073" max="3076" width="16.5703125" style="5" bestFit="1" customWidth="1"/>
    <col min="3077" max="3077" width="16.5703125" style="5" customWidth="1"/>
    <col min="3078" max="3079" width="16.5703125" style="5" bestFit="1" customWidth="1"/>
    <col min="3080" max="3080" width="16.5703125" style="5" customWidth="1"/>
    <col min="3081" max="3081" width="16.5703125" style="5" bestFit="1" customWidth="1"/>
    <col min="3082" max="3082" width="15.28515625" style="5" bestFit="1" customWidth="1"/>
    <col min="3083" max="3083" width="12.28515625" style="5" bestFit="1" customWidth="1"/>
    <col min="3084" max="3084" width="13.28515625" style="5" customWidth="1"/>
    <col min="3085" max="3085" width="6.7109375" style="5" customWidth="1"/>
    <col min="3086" max="3088" width="16.5703125" style="5" bestFit="1" customWidth="1"/>
    <col min="3089" max="3091" width="6.7109375" style="5" customWidth="1"/>
    <col min="3092" max="3093" width="16.5703125" style="5" bestFit="1" customWidth="1"/>
    <col min="3094" max="3094" width="6.7109375" style="5" customWidth="1"/>
    <col min="3095" max="3325" width="9.140625" style="5"/>
    <col min="3326" max="3326" width="72" style="5" customWidth="1"/>
    <col min="3327" max="3327" width="16.7109375" style="5" customWidth="1"/>
    <col min="3328" max="3328" width="16.140625" style="5" bestFit="1" customWidth="1"/>
    <col min="3329" max="3332" width="16.5703125" style="5" bestFit="1" customWidth="1"/>
    <col min="3333" max="3333" width="16.5703125" style="5" customWidth="1"/>
    <col min="3334" max="3335" width="16.5703125" style="5" bestFit="1" customWidth="1"/>
    <col min="3336" max="3336" width="16.5703125" style="5" customWidth="1"/>
    <col min="3337" max="3337" width="16.5703125" style="5" bestFit="1" customWidth="1"/>
    <col min="3338" max="3338" width="15.28515625" style="5" bestFit="1" customWidth="1"/>
    <col min="3339" max="3339" width="12.28515625" style="5" bestFit="1" customWidth="1"/>
    <col min="3340" max="3340" width="13.28515625" style="5" customWidth="1"/>
    <col min="3341" max="3341" width="6.7109375" style="5" customWidth="1"/>
    <col min="3342" max="3344" width="16.5703125" style="5" bestFit="1" customWidth="1"/>
    <col min="3345" max="3347" width="6.7109375" style="5" customWidth="1"/>
    <col min="3348" max="3349" width="16.5703125" style="5" bestFit="1" customWidth="1"/>
    <col min="3350" max="3350" width="6.7109375" style="5" customWidth="1"/>
    <col min="3351" max="3581" width="9.140625" style="5"/>
    <col min="3582" max="3582" width="72" style="5" customWidth="1"/>
    <col min="3583" max="3583" width="16.7109375" style="5" customWidth="1"/>
    <col min="3584" max="3584" width="16.140625" style="5" bestFit="1" customWidth="1"/>
    <col min="3585" max="3588" width="16.5703125" style="5" bestFit="1" customWidth="1"/>
    <col min="3589" max="3589" width="16.5703125" style="5" customWidth="1"/>
    <col min="3590" max="3591" width="16.5703125" style="5" bestFit="1" customWidth="1"/>
    <col min="3592" max="3592" width="16.5703125" style="5" customWidth="1"/>
    <col min="3593" max="3593" width="16.5703125" style="5" bestFit="1" customWidth="1"/>
    <col min="3594" max="3594" width="15.28515625" style="5" bestFit="1" customWidth="1"/>
    <col min="3595" max="3595" width="12.28515625" style="5" bestFit="1" customWidth="1"/>
    <col min="3596" max="3596" width="13.28515625" style="5" customWidth="1"/>
    <col min="3597" max="3597" width="6.7109375" style="5" customWidth="1"/>
    <col min="3598" max="3600" width="16.5703125" style="5" bestFit="1" customWidth="1"/>
    <col min="3601" max="3603" width="6.7109375" style="5" customWidth="1"/>
    <col min="3604" max="3605" width="16.5703125" style="5" bestFit="1" customWidth="1"/>
    <col min="3606" max="3606" width="6.7109375" style="5" customWidth="1"/>
    <col min="3607" max="3837" width="9.140625" style="5"/>
    <col min="3838" max="3838" width="72" style="5" customWidth="1"/>
    <col min="3839" max="3839" width="16.7109375" style="5" customWidth="1"/>
    <col min="3840" max="3840" width="16.140625" style="5" bestFit="1" customWidth="1"/>
    <col min="3841" max="3844" width="16.5703125" style="5" bestFit="1" customWidth="1"/>
    <col min="3845" max="3845" width="16.5703125" style="5" customWidth="1"/>
    <col min="3846" max="3847" width="16.5703125" style="5" bestFit="1" customWidth="1"/>
    <col min="3848" max="3848" width="16.5703125" style="5" customWidth="1"/>
    <col min="3849" max="3849" width="16.5703125" style="5" bestFit="1" customWidth="1"/>
    <col min="3850" max="3850" width="15.28515625" style="5" bestFit="1" customWidth="1"/>
    <col min="3851" max="3851" width="12.28515625" style="5" bestFit="1" customWidth="1"/>
    <col min="3852" max="3852" width="13.28515625" style="5" customWidth="1"/>
    <col min="3853" max="3853" width="6.7109375" style="5" customWidth="1"/>
    <col min="3854" max="3856" width="16.5703125" style="5" bestFit="1" customWidth="1"/>
    <col min="3857" max="3859" width="6.7109375" style="5" customWidth="1"/>
    <col min="3860" max="3861" width="16.5703125" style="5" bestFit="1" customWidth="1"/>
    <col min="3862" max="3862" width="6.7109375" style="5" customWidth="1"/>
    <col min="3863" max="4093" width="9.140625" style="5"/>
    <col min="4094" max="4094" width="72" style="5" customWidth="1"/>
    <col min="4095" max="4095" width="16.7109375" style="5" customWidth="1"/>
    <col min="4096" max="4096" width="16.140625" style="5" bestFit="1" customWidth="1"/>
    <col min="4097" max="4100" width="16.5703125" style="5" bestFit="1" customWidth="1"/>
    <col min="4101" max="4101" width="16.5703125" style="5" customWidth="1"/>
    <col min="4102" max="4103" width="16.5703125" style="5" bestFit="1" customWidth="1"/>
    <col min="4104" max="4104" width="16.5703125" style="5" customWidth="1"/>
    <col min="4105" max="4105" width="16.5703125" style="5" bestFit="1" customWidth="1"/>
    <col min="4106" max="4106" width="15.28515625" style="5" bestFit="1" customWidth="1"/>
    <col min="4107" max="4107" width="12.28515625" style="5" bestFit="1" customWidth="1"/>
    <col min="4108" max="4108" width="13.28515625" style="5" customWidth="1"/>
    <col min="4109" max="4109" width="6.7109375" style="5" customWidth="1"/>
    <col min="4110" max="4112" width="16.5703125" style="5" bestFit="1" customWidth="1"/>
    <col min="4113" max="4115" width="6.7109375" style="5" customWidth="1"/>
    <col min="4116" max="4117" width="16.5703125" style="5" bestFit="1" customWidth="1"/>
    <col min="4118" max="4118" width="6.7109375" style="5" customWidth="1"/>
    <col min="4119" max="4349" width="9.140625" style="5"/>
    <col min="4350" max="4350" width="72" style="5" customWidth="1"/>
    <col min="4351" max="4351" width="16.7109375" style="5" customWidth="1"/>
    <col min="4352" max="4352" width="16.140625" style="5" bestFit="1" customWidth="1"/>
    <col min="4353" max="4356" width="16.5703125" style="5" bestFit="1" customWidth="1"/>
    <col min="4357" max="4357" width="16.5703125" style="5" customWidth="1"/>
    <col min="4358" max="4359" width="16.5703125" style="5" bestFit="1" customWidth="1"/>
    <col min="4360" max="4360" width="16.5703125" style="5" customWidth="1"/>
    <col min="4361" max="4361" width="16.5703125" style="5" bestFit="1" customWidth="1"/>
    <col min="4362" max="4362" width="15.28515625" style="5" bestFit="1" customWidth="1"/>
    <col min="4363" max="4363" width="12.28515625" style="5" bestFit="1" customWidth="1"/>
    <col min="4364" max="4364" width="13.28515625" style="5" customWidth="1"/>
    <col min="4365" max="4365" width="6.7109375" style="5" customWidth="1"/>
    <col min="4366" max="4368" width="16.5703125" style="5" bestFit="1" customWidth="1"/>
    <col min="4369" max="4371" width="6.7109375" style="5" customWidth="1"/>
    <col min="4372" max="4373" width="16.5703125" style="5" bestFit="1" customWidth="1"/>
    <col min="4374" max="4374" width="6.7109375" style="5" customWidth="1"/>
    <col min="4375" max="4605" width="9.140625" style="5"/>
    <col min="4606" max="4606" width="72" style="5" customWidth="1"/>
    <col min="4607" max="4607" width="16.7109375" style="5" customWidth="1"/>
    <col min="4608" max="4608" width="16.140625" style="5" bestFit="1" customWidth="1"/>
    <col min="4609" max="4612" width="16.5703125" style="5" bestFit="1" customWidth="1"/>
    <col min="4613" max="4613" width="16.5703125" style="5" customWidth="1"/>
    <col min="4614" max="4615" width="16.5703125" style="5" bestFit="1" customWidth="1"/>
    <col min="4616" max="4616" width="16.5703125" style="5" customWidth="1"/>
    <col min="4617" max="4617" width="16.5703125" style="5" bestFit="1" customWidth="1"/>
    <col min="4618" max="4618" width="15.28515625" style="5" bestFit="1" customWidth="1"/>
    <col min="4619" max="4619" width="12.28515625" style="5" bestFit="1" customWidth="1"/>
    <col min="4620" max="4620" width="13.28515625" style="5" customWidth="1"/>
    <col min="4621" max="4621" width="6.7109375" style="5" customWidth="1"/>
    <col min="4622" max="4624" width="16.5703125" style="5" bestFit="1" customWidth="1"/>
    <col min="4625" max="4627" width="6.7109375" style="5" customWidth="1"/>
    <col min="4628" max="4629" width="16.5703125" style="5" bestFit="1" customWidth="1"/>
    <col min="4630" max="4630" width="6.7109375" style="5" customWidth="1"/>
    <col min="4631" max="4861" width="9.140625" style="5"/>
    <col min="4862" max="4862" width="72" style="5" customWidth="1"/>
    <col min="4863" max="4863" width="16.7109375" style="5" customWidth="1"/>
    <col min="4864" max="4864" width="16.140625" style="5" bestFit="1" customWidth="1"/>
    <col min="4865" max="4868" width="16.5703125" style="5" bestFit="1" customWidth="1"/>
    <col min="4869" max="4869" width="16.5703125" style="5" customWidth="1"/>
    <col min="4870" max="4871" width="16.5703125" style="5" bestFit="1" customWidth="1"/>
    <col min="4872" max="4872" width="16.5703125" style="5" customWidth="1"/>
    <col min="4873" max="4873" width="16.5703125" style="5" bestFit="1" customWidth="1"/>
    <col min="4874" max="4874" width="15.28515625" style="5" bestFit="1" customWidth="1"/>
    <col min="4875" max="4875" width="12.28515625" style="5" bestFit="1" customWidth="1"/>
    <col min="4876" max="4876" width="13.28515625" style="5" customWidth="1"/>
    <col min="4877" max="4877" width="6.7109375" style="5" customWidth="1"/>
    <col min="4878" max="4880" width="16.5703125" style="5" bestFit="1" customWidth="1"/>
    <col min="4881" max="4883" width="6.7109375" style="5" customWidth="1"/>
    <col min="4884" max="4885" width="16.5703125" style="5" bestFit="1" customWidth="1"/>
    <col min="4886" max="4886" width="6.7109375" style="5" customWidth="1"/>
    <col min="4887" max="5117" width="9.140625" style="5"/>
    <col min="5118" max="5118" width="72" style="5" customWidth="1"/>
    <col min="5119" max="5119" width="16.7109375" style="5" customWidth="1"/>
    <col min="5120" max="5120" width="16.140625" style="5" bestFit="1" customWidth="1"/>
    <col min="5121" max="5124" width="16.5703125" style="5" bestFit="1" customWidth="1"/>
    <col min="5125" max="5125" width="16.5703125" style="5" customWidth="1"/>
    <col min="5126" max="5127" width="16.5703125" style="5" bestFit="1" customWidth="1"/>
    <col min="5128" max="5128" width="16.5703125" style="5" customWidth="1"/>
    <col min="5129" max="5129" width="16.5703125" style="5" bestFit="1" customWidth="1"/>
    <col min="5130" max="5130" width="15.28515625" style="5" bestFit="1" customWidth="1"/>
    <col min="5131" max="5131" width="12.28515625" style="5" bestFit="1" customWidth="1"/>
    <col min="5132" max="5132" width="13.28515625" style="5" customWidth="1"/>
    <col min="5133" max="5133" width="6.7109375" style="5" customWidth="1"/>
    <col min="5134" max="5136" width="16.5703125" style="5" bestFit="1" customWidth="1"/>
    <col min="5137" max="5139" width="6.7109375" style="5" customWidth="1"/>
    <col min="5140" max="5141" width="16.5703125" style="5" bestFit="1" customWidth="1"/>
    <col min="5142" max="5142" width="6.7109375" style="5" customWidth="1"/>
    <col min="5143" max="5373" width="9.140625" style="5"/>
    <col min="5374" max="5374" width="72" style="5" customWidth="1"/>
    <col min="5375" max="5375" width="16.7109375" style="5" customWidth="1"/>
    <col min="5376" max="5376" width="16.140625" style="5" bestFit="1" customWidth="1"/>
    <col min="5377" max="5380" width="16.5703125" style="5" bestFit="1" customWidth="1"/>
    <col min="5381" max="5381" width="16.5703125" style="5" customWidth="1"/>
    <col min="5382" max="5383" width="16.5703125" style="5" bestFit="1" customWidth="1"/>
    <col min="5384" max="5384" width="16.5703125" style="5" customWidth="1"/>
    <col min="5385" max="5385" width="16.5703125" style="5" bestFit="1" customWidth="1"/>
    <col min="5386" max="5386" width="15.28515625" style="5" bestFit="1" customWidth="1"/>
    <col min="5387" max="5387" width="12.28515625" style="5" bestFit="1" customWidth="1"/>
    <col min="5388" max="5388" width="13.28515625" style="5" customWidth="1"/>
    <col min="5389" max="5389" width="6.7109375" style="5" customWidth="1"/>
    <col min="5390" max="5392" width="16.5703125" style="5" bestFit="1" customWidth="1"/>
    <col min="5393" max="5395" width="6.7109375" style="5" customWidth="1"/>
    <col min="5396" max="5397" width="16.5703125" style="5" bestFit="1" customWidth="1"/>
    <col min="5398" max="5398" width="6.7109375" style="5" customWidth="1"/>
    <col min="5399" max="5629" width="9.140625" style="5"/>
    <col min="5630" max="5630" width="72" style="5" customWidth="1"/>
    <col min="5631" max="5631" width="16.7109375" style="5" customWidth="1"/>
    <col min="5632" max="5632" width="16.140625" style="5" bestFit="1" customWidth="1"/>
    <col min="5633" max="5636" width="16.5703125" style="5" bestFit="1" customWidth="1"/>
    <col min="5637" max="5637" width="16.5703125" style="5" customWidth="1"/>
    <col min="5638" max="5639" width="16.5703125" style="5" bestFit="1" customWidth="1"/>
    <col min="5640" max="5640" width="16.5703125" style="5" customWidth="1"/>
    <col min="5641" max="5641" width="16.5703125" style="5" bestFit="1" customWidth="1"/>
    <col min="5642" max="5642" width="15.28515625" style="5" bestFit="1" customWidth="1"/>
    <col min="5643" max="5643" width="12.28515625" style="5" bestFit="1" customWidth="1"/>
    <col min="5644" max="5644" width="13.28515625" style="5" customWidth="1"/>
    <col min="5645" max="5645" width="6.7109375" style="5" customWidth="1"/>
    <col min="5646" max="5648" width="16.5703125" style="5" bestFit="1" customWidth="1"/>
    <col min="5649" max="5651" width="6.7109375" style="5" customWidth="1"/>
    <col min="5652" max="5653" width="16.5703125" style="5" bestFit="1" customWidth="1"/>
    <col min="5654" max="5654" width="6.7109375" style="5" customWidth="1"/>
    <col min="5655" max="5885" width="9.140625" style="5"/>
    <col min="5886" max="5886" width="72" style="5" customWidth="1"/>
    <col min="5887" max="5887" width="16.7109375" style="5" customWidth="1"/>
    <col min="5888" max="5888" width="16.140625" style="5" bestFit="1" customWidth="1"/>
    <col min="5889" max="5892" width="16.5703125" style="5" bestFit="1" customWidth="1"/>
    <col min="5893" max="5893" width="16.5703125" style="5" customWidth="1"/>
    <col min="5894" max="5895" width="16.5703125" style="5" bestFit="1" customWidth="1"/>
    <col min="5896" max="5896" width="16.5703125" style="5" customWidth="1"/>
    <col min="5897" max="5897" width="16.5703125" style="5" bestFit="1" customWidth="1"/>
    <col min="5898" max="5898" width="15.28515625" style="5" bestFit="1" customWidth="1"/>
    <col min="5899" max="5899" width="12.28515625" style="5" bestFit="1" customWidth="1"/>
    <col min="5900" max="5900" width="13.28515625" style="5" customWidth="1"/>
    <col min="5901" max="5901" width="6.7109375" style="5" customWidth="1"/>
    <col min="5902" max="5904" width="16.5703125" style="5" bestFit="1" customWidth="1"/>
    <col min="5905" max="5907" width="6.7109375" style="5" customWidth="1"/>
    <col min="5908" max="5909" width="16.5703125" style="5" bestFit="1" customWidth="1"/>
    <col min="5910" max="5910" width="6.7109375" style="5" customWidth="1"/>
    <col min="5911" max="6141" width="9.140625" style="5"/>
    <col min="6142" max="6142" width="72" style="5" customWidth="1"/>
    <col min="6143" max="6143" width="16.7109375" style="5" customWidth="1"/>
    <col min="6144" max="6144" width="16.140625" style="5" bestFit="1" customWidth="1"/>
    <col min="6145" max="6148" width="16.5703125" style="5" bestFit="1" customWidth="1"/>
    <col min="6149" max="6149" width="16.5703125" style="5" customWidth="1"/>
    <col min="6150" max="6151" width="16.5703125" style="5" bestFit="1" customWidth="1"/>
    <col min="6152" max="6152" width="16.5703125" style="5" customWidth="1"/>
    <col min="6153" max="6153" width="16.5703125" style="5" bestFit="1" customWidth="1"/>
    <col min="6154" max="6154" width="15.28515625" style="5" bestFit="1" customWidth="1"/>
    <col min="6155" max="6155" width="12.28515625" style="5" bestFit="1" customWidth="1"/>
    <col min="6156" max="6156" width="13.28515625" style="5" customWidth="1"/>
    <col min="6157" max="6157" width="6.7109375" style="5" customWidth="1"/>
    <col min="6158" max="6160" width="16.5703125" style="5" bestFit="1" customWidth="1"/>
    <col min="6161" max="6163" width="6.7109375" style="5" customWidth="1"/>
    <col min="6164" max="6165" width="16.5703125" style="5" bestFit="1" customWidth="1"/>
    <col min="6166" max="6166" width="6.7109375" style="5" customWidth="1"/>
    <col min="6167" max="6397" width="9.140625" style="5"/>
    <col min="6398" max="6398" width="72" style="5" customWidth="1"/>
    <col min="6399" max="6399" width="16.7109375" style="5" customWidth="1"/>
    <col min="6400" max="6400" width="16.140625" style="5" bestFit="1" customWidth="1"/>
    <col min="6401" max="6404" width="16.5703125" style="5" bestFit="1" customWidth="1"/>
    <col min="6405" max="6405" width="16.5703125" style="5" customWidth="1"/>
    <col min="6406" max="6407" width="16.5703125" style="5" bestFit="1" customWidth="1"/>
    <col min="6408" max="6408" width="16.5703125" style="5" customWidth="1"/>
    <col min="6409" max="6409" width="16.5703125" style="5" bestFit="1" customWidth="1"/>
    <col min="6410" max="6410" width="15.28515625" style="5" bestFit="1" customWidth="1"/>
    <col min="6411" max="6411" width="12.28515625" style="5" bestFit="1" customWidth="1"/>
    <col min="6412" max="6412" width="13.28515625" style="5" customWidth="1"/>
    <col min="6413" max="6413" width="6.7109375" style="5" customWidth="1"/>
    <col min="6414" max="6416" width="16.5703125" style="5" bestFit="1" customWidth="1"/>
    <col min="6417" max="6419" width="6.7109375" style="5" customWidth="1"/>
    <col min="6420" max="6421" width="16.5703125" style="5" bestFit="1" customWidth="1"/>
    <col min="6422" max="6422" width="6.7109375" style="5" customWidth="1"/>
    <col min="6423" max="6653" width="9.140625" style="5"/>
    <col min="6654" max="6654" width="72" style="5" customWidth="1"/>
    <col min="6655" max="6655" width="16.7109375" style="5" customWidth="1"/>
    <col min="6656" max="6656" width="16.140625" style="5" bestFit="1" customWidth="1"/>
    <col min="6657" max="6660" width="16.5703125" style="5" bestFit="1" customWidth="1"/>
    <col min="6661" max="6661" width="16.5703125" style="5" customWidth="1"/>
    <col min="6662" max="6663" width="16.5703125" style="5" bestFit="1" customWidth="1"/>
    <col min="6664" max="6664" width="16.5703125" style="5" customWidth="1"/>
    <col min="6665" max="6665" width="16.5703125" style="5" bestFit="1" customWidth="1"/>
    <col min="6666" max="6666" width="15.28515625" style="5" bestFit="1" customWidth="1"/>
    <col min="6667" max="6667" width="12.28515625" style="5" bestFit="1" customWidth="1"/>
    <col min="6668" max="6668" width="13.28515625" style="5" customWidth="1"/>
    <col min="6669" max="6669" width="6.7109375" style="5" customWidth="1"/>
    <col min="6670" max="6672" width="16.5703125" style="5" bestFit="1" customWidth="1"/>
    <col min="6673" max="6675" width="6.7109375" style="5" customWidth="1"/>
    <col min="6676" max="6677" width="16.5703125" style="5" bestFit="1" customWidth="1"/>
    <col min="6678" max="6678" width="6.7109375" style="5" customWidth="1"/>
    <col min="6679" max="6909" width="9.140625" style="5"/>
    <col min="6910" max="6910" width="72" style="5" customWidth="1"/>
    <col min="6911" max="6911" width="16.7109375" style="5" customWidth="1"/>
    <col min="6912" max="6912" width="16.140625" style="5" bestFit="1" customWidth="1"/>
    <col min="6913" max="6916" width="16.5703125" style="5" bestFit="1" customWidth="1"/>
    <col min="6917" max="6917" width="16.5703125" style="5" customWidth="1"/>
    <col min="6918" max="6919" width="16.5703125" style="5" bestFit="1" customWidth="1"/>
    <col min="6920" max="6920" width="16.5703125" style="5" customWidth="1"/>
    <col min="6921" max="6921" width="16.5703125" style="5" bestFit="1" customWidth="1"/>
    <col min="6922" max="6922" width="15.28515625" style="5" bestFit="1" customWidth="1"/>
    <col min="6923" max="6923" width="12.28515625" style="5" bestFit="1" customWidth="1"/>
    <col min="6924" max="6924" width="13.28515625" style="5" customWidth="1"/>
    <col min="6925" max="6925" width="6.7109375" style="5" customWidth="1"/>
    <col min="6926" max="6928" width="16.5703125" style="5" bestFit="1" customWidth="1"/>
    <col min="6929" max="6931" width="6.7109375" style="5" customWidth="1"/>
    <col min="6932" max="6933" width="16.5703125" style="5" bestFit="1" customWidth="1"/>
    <col min="6934" max="6934" width="6.7109375" style="5" customWidth="1"/>
    <col min="6935" max="7165" width="9.140625" style="5"/>
    <col min="7166" max="7166" width="72" style="5" customWidth="1"/>
    <col min="7167" max="7167" width="16.7109375" style="5" customWidth="1"/>
    <col min="7168" max="7168" width="16.140625" style="5" bestFit="1" customWidth="1"/>
    <col min="7169" max="7172" width="16.5703125" style="5" bestFit="1" customWidth="1"/>
    <col min="7173" max="7173" width="16.5703125" style="5" customWidth="1"/>
    <col min="7174" max="7175" width="16.5703125" style="5" bestFit="1" customWidth="1"/>
    <col min="7176" max="7176" width="16.5703125" style="5" customWidth="1"/>
    <col min="7177" max="7177" width="16.5703125" style="5" bestFit="1" customWidth="1"/>
    <col min="7178" max="7178" width="15.28515625" style="5" bestFit="1" customWidth="1"/>
    <col min="7179" max="7179" width="12.28515625" style="5" bestFit="1" customWidth="1"/>
    <col min="7180" max="7180" width="13.28515625" style="5" customWidth="1"/>
    <col min="7181" max="7181" width="6.7109375" style="5" customWidth="1"/>
    <col min="7182" max="7184" width="16.5703125" style="5" bestFit="1" customWidth="1"/>
    <col min="7185" max="7187" width="6.7109375" style="5" customWidth="1"/>
    <col min="7188" max="7189" width="16.5703125" style="5" bestFit="1" customWidth="1"/>
    <col min="7190" max="7190" width="6.7109375" style="5" customWidth="1"/>
    <col min="7191" max="7421" width="9.140625" style="5"/>
    <col min="7422" max="7422" width="72" style="5" customWidth="1"/>
    <col min="7423" max="7423" width="16.7109375" style="5" customWidth="1"/>
    <col min="7424" max="7424" width="16.140625" style="5" bestFit="1" customWidth="1"/>
    <col min="7425" max="7428" width="16.5703125" style="5" bestFit="1" customWidth="1"/>
    <col min="7429" max="7429" width="16.5703125" style="5" customWidth="1"/>
    <col min="7430" max="7431" width="16.5703125" style="5" bestFit="1" customWidth="1"/>
    <col min="7432" max="7432" width="16.5703125" style="5" customWidth="1"/>
    <col min="7433" max="7433" width="16.5703125" style="5" bestFit="1" customWidth="1"/>
    <col min="7434" max="7434" width="15.28515625" style="5" bestFit="1" customWidth="1"/>
    <col min="7435" max="7435" width="12.28515625" style="5" bestFit="1" customWidth="1"/>
    <col min="7436" max="7436" width="13.28515625" style="5" customWidth="1"/>
    <col min="7437" max="7437" width="6.7109375" style="5" customWidth="1"/>
    <col min="7438" max="7440" width="16.5703125" style="5" bestFit="1" customWidth="1"/>
    <col min="7441" max="7443" width="6.7109375" style="5" customWidth="1"/>
    <col min="7444" max="7445" width="16.5703125" style="5" bestFit="1" customWidth="1"/>
    <col min="7446" max="7446" width="6.7109375" style="5" customWidth="1"/>
    <col min="7447" max="7677" width="9.140625" style="5"/>
    <col min="7678" max="7678" width="72" style="5" customWidth="1"/>
    <col min="7679" max="7679" width="16.7109375" style="5" customWidth="1"/>
    <col min="7680" max="7680" width="16.140625" style="5" bestFit="1" customWidth="1"/>
    <col min="7681" max="7684" width="16.5703125" style="5" bestFit="1" customWidth="1"/>
    <col min="7685" max="7685" width="16.5703125" style="5" customWidth="1"/>
    <col min="7686" max="7687" width="16.5703125" style="5" bestFit="1" customWidth="1"/>
    <col min="7688" max="7688" width="16.5703125" style="5" customWidth="1"/>
    <col min="7689" max="7689" width="16.5703125" style="5" bestFit="1" customWidth="1"/>
    <col min="7690" max="7690" width="15.28515625" style="5" bestFit="1" customWidth="1"/>
    <col min="7691" max="7691" width="12.28515625" style="5" bestFit="1" customWidth="1"/>
    <col min="7692" max="7692" width="13.28515625" style="5" customWidth="1"/>
    <col min="7693" max="7693" width="6.7109375" style="5" customWidth="1"/>
    <col min="7694" max="7696" width="16.5703125" style="5" bestFit="1" customWidth="1"/>
    <col min="7697" max="7699" width="6.7109375" style="5" customWidth="1"/>
    <col min="7700" max="7701" width="16.5703125" style="5" bestFit="1" customWidth="1"/>
    <col min="7702" max="7702" width="6.7109375" style="5" customWidth="1"/>
    <col min="7703" max="7933" width="9.140625" style="5"/>
    <col min="7934" max="7934" width="72" style="5" customWidth="1"/>
    <col min="7935" max="7935" width="16.7109375" style="5" customWidth="1"/>
    <col min="7936" max="7936" width="16.140625" style="5" bestFit="1" customWidth="1"/>
    <col min="7937" max="7940" width="16.5703125" style="5" bestFit="1" customWidth="1"/>
    <col min="7941" max="7941" width="16.5703125" style="5" customWidth="1"/>
    <col min="7942" max="7943" width="16.5703125" style="5" bestFit="1" customWidth="1"/>
    <col min="7944" max="7944" width="16.5703125" style="5" customWidth="1"/>
    <col min="7945" max="7945" width="16.5703125" style="5" bestFit="1" customWidth="1"/>
    <col min="7946" max="7946" width="15.28515625" style="5" bestFit="1" customWidth="1"/>
    <col min="7947" max="7947" width="12.28515625" style="5" bestFit="1" customWidth="1"/>
    <col min="7948" max="7948" width="13.28515625" style="5" customWidth="1"/>
    <col min="7949" max="7949" width="6.7109375" style="5" customWidth="1"/>
    <col min="7950" max="7952" width="16.5703125" style="5" bestFit="1" customWidth="1"/>
    <col min="7953" max="7955" width="6.7109375" style="5" customWidth="1"/>
    <col min="7956" max="7957" width="16.5703125" style="5" bestFit="1" customWidth="1"/>
    <col min="7958" max="7958" width="6.7109375" style="5" customWidth="1"/>
    <col min="7959" max="8189" width="9.140625" style="5"/>
    <col min="8190" max="8190" width="72" style="5" customWidth="1"/>
    <col min="8191" max="8191" width="16.7109375" style="5" customWidth="1"/>
    <col min="8192" max="8192" width="16.140625" style="5" bestFit="1" customWidth="1"/>
    <col min="8193" max="8196" width="16.5703125" style="5" bestFit="1" customWidth="1"/>
    <col min="8197" max="8197" width="16.5703125" style="5" customWidth="1"/>
    <col min="8198" max="8199" width="16.5703125" style="5" bestFit="1" customWidth="1"/>
    <col min="8200" max="8200" width="16.5703125" style="5" customWidth="1"/>
    <col min="8201" max="8201" width="16.5703125" style="5" bestFit="1" customWidth="1"/>
    <col min="8202" max="8202" width="15.28515625" style="5" bestFit="1" customWidth="1"/>
    <col min="8203" max="8203" width="12.28515625" style="5" bestFit="1" customWidth="1"/>
    <col min="8204" max="8204" width="13.28515625" style="5" customWidth="1"/>
    <col min="8205" max="8205" width="6.7109375" style="5" customWidth="1"/>
    <col min="8206" max="8208" width="16.5703125" style="5" bestFit="1" customWidth="1"/>
    <col min="8209" max="8211" width="6.7109375" style="5" customWidth="1"/>
    <col min="8212" max="8213" width="16.5703125" style="5" bestFit="1" customWidth="1"/>
    <col min="8214" max="8214" width="6.7109375" style="5" customWidth="1"/>
    <col min="8215" max="8445" width="9.140625" style="5"/>
    <col min="8446" max="8446" width="72" style="5" customWidth="1"/>
    <col min="8447" max="8447" width="16.7109375" style="5" customWidth="1"/>
    <col min="8448" max="8448" width="16.140625" style="5" bestFit="1" customWidth="1"/>
    <col min="8449" max="8452" width="16.5703125" style="5" bestFit="1" customWidth="1"/>
    <col min="8453" max="8453" width="16.5703125" style="5" customWidth="1"/>
    <col min="8454" max="8455" width="16.5703125" style="5" bestFit="1" customWidth="1"/>
    <col min="8456" max="8456" width="16.5703125" style="5" customWidth="1"/>
    <col min="8457" max="8457" width="16.5703125" style="5" bestFit="1" customWidth="1"/>
    <col min="8458" max="8458" width="15.28515625" style="5" bestFit="1" customWidth="1"/>
    <col min="8459" max="8459" width="12.28515625" style="5" bestFit="1" customWidth="1"/>
    <col min="8460" max="8460" width="13.28515625" style="5" customWidth="1"/>
    <col min="8461" max="8461" width="6.7109375" style="5" customWidth="1"/>
    <col min="8462" max="8464" width="16.5703125" style="5" bestFit="1" customWidth="1"/>
    <col min="8465" max="8467" width="6.7109375" style="5" customWidth="1"/>
    <col min="8468" max="8469" width="16.5703125" style="5" bestFit="1" customWidth="1"/>
    <col min="8470" max="8470" width="6.7109375" style="5" customWidth="1"/>
    <col min="8471" max="8701" width="9.140625" style="5"/>
    <col min="8702" max="8702" width="72" style="5" customWidth="1"/>
    <col min="8703" max="8703" width="16.7109375" style="5" customWidth="1"/>
    <col min="8704" max="8704" width="16.140625" style="5" bestFit="1" customWidth="1"/>
    <col min="8705" max="8708" width="16.5703125" style="5" bestFit="1" customWidth="1"/>
    <col min="8709" max="8709" width="16.5703125" style="5" customWidth="1"/>
    <col min="8710" max="8711" width="16.5703125" style="5" bestFit="1" customWidth="1"/>
    <col min="8712" max="8712" width="16.5703125" style="5" customWidth="1"/>
    <col min="8713" max="8713" width="16.5703125" style="5" bestFit="1" customWidth="1"/>
    <col min="8714" max="8714" width="15.28515625" style="5" bestFit="1" customWidth="1"/>
    <col min="8715" max="8715" width="12.28515625" style="5" bestFit="1" customWidth="1"/>
    <col min="8716" max="8716" width="13.28515625" style="5" customWidth="1"/>
    <col min="8717" max="8717" width="6.7109375" style="5" customWidth="1"/>
    <col min="8718" max="8720" width="16.5703125" style="5" bestFit="1" customWidth="1"/>
    <col min="8721" max="8723" width="6.7109375" style="5" customWidth="1"/>
    <col min="8724" max="8725" width="16.5703125" style="5" bestFit="1" customWidth="1"/>
    <col min="8726" max="8726" width="6.7109375" style="5" customWidth="1"/>
    <col min="8727" max="8957" width="9.140625" style="5"/>
    <col min="8958" max="8958" width="72" style="5" customWidth="1"/>
    <col min="8959" max="8959" width="16.7109375" style="5" customWidth="1"/>
    <col min="8960" max="8960" width="16.140625" style="5" bestFit="1" customWidth="1"/>
    <col min="8961" max="8964" width="16.5703125" style="5" bestFit="1" customWidth="1"/>
    <col min="8965" max="8965" width="16.5703125" style="5" customWidth="1"/>
    <col min="8966" max="8967" width="16.5703125" style="5" bestFit="1" customWidth="1"/>
    <col min="8968" max="8968" width="16.5703125" style="5" customWidth="1"/>
    <col min="8969" max="8969" width="16.5703125" style="5" bestFit="1" customWidth="1"/>
    <col min="8970" max="8970" width="15.28515625" style="5" bestFit="1" customWidth="1"/>
    <col min="8971" max="8971" width="12.28515625" style="5" bestFit="1" customWidth="1"/>
    <col min="8972" max="8972" width="13.28515625" style="5" customWidth="1"/>
    <col min="8973" max="8973" width="6.7109375" style="5" customWidth="1"/>
    <col min="8974" max="8976" width="16.5703125" style="5" bestFit="1" customWidth="1"/>
    <col min="8977" max="8979" width="6.7109375" style="5" customWidth="1"/>
    <col min="8980" max="8981" width="16.5703125" style="5" bestFit="1" customWidth="1"/>
    <col min="8982" max="8982" width="6.7109375" style="5" customWidth="1"/>
    <col min="8983" max="9213" width="9.140625" style="5"/>
    <col min="9214" max="9214" width="72" style="5" customWidth="1"/>
    <col min="9215" max="9215" width="16.7109375" style="5" customWidth="1"/>
    <col min="9216" max="9216" width="16.140625" style="5" bestFit="1" customWidth="1"/>
    <col min="9217" max="9220" width="16.5703125" style="5" bestFit="1" customWidth="1"/>
    <col min="9221" max="9221" width="16.5703125" style="5" customWidth="1"/>
    <col min="9222" max="9223" width="16.5703125" style="5" bestFit="1" customWidth="1"/>
    <col min="9224" max="9224" width="16.5703125" style="5" customWidth="1"/>
    <col min="9225" max="9225" width="16.5703125" style="5" bestFit="1" customWidth="1"/>
    <col min="9226" max="9226" width="15.28515625" style="5" bestFit="1" customWidth="1"/>
    <col min="9227" max="9227" width="12.28515625" style="5" bestFit="1" customWidth="1"/>
    <col min="9228" max="9228" width="13.28515625" style="5" customWidth="1"/>
    <col min="9229" max="9229" width="6.7109375" style="5" customWidth="1"/>
    <col min="9230" max="9232" width="16.5703125" style="5" bestFit="1" customWidth="1"/>
    <col min="9233" max="9235" width="6.7109375" style="5" customWidth="1"/>
    <col min="9236" max="9237" width="16.5703125" style="5" bestFit="1" customWidth="1"/>
    <col min="9238" max="9238" width="6.7109375" style="5" customWidth="1"/>
    <col min="9239" max="9469" width="9.140625" style="5"/>
    <col min="9470" max="9470" width="72" style="5" customWidth="1"/>
    <col min="9471" max="9471" width="16.7109375" style="5" customWidth="1"/>
    <col min="9472" max="9472" width="16.140625" style="5" bestFit="1" customWidth="1"/>
    <col min="9473" max="9476" width="16.5703125" style="5" bestFit="1" customWidth="1"/>
    <col min="9477" max="9477" width="16.5703125" style="5" customWidth="1"/>
    <col min="9478" max="9479" width="16.5703125" style="5" bestFit="1" customWidth="1"/>
    <col min="9480" max="9480" width="16.5703125" style="5" customWidth="1"/>
    <col min="9481" max="9481" width="16.5703125" style="5" bestFit="1" customWidth="1"/>
    <col min="9482" max="9482" width="15.28515625" style="5" bestFit="1" customWidth="1"/>
    <col min="9483" max="9483" width="12.28515625" style="5" bestFit="1" customWidth="1"/>
    <col min="9484" max="9484" width="13.28515625" style="5" customWidth="1"/>
    <col min="9485" max="9485" width="6.7109375" style="5" customWidth="1"/>
    <col min="9486" max="9488" width="16.5703125" style="5" bestFit="1" customWidth="1"/>
    <col min="9489" max="9491" width="6.7109375" style="5" customWidth="1"/>
    <col min="9492" max="9493" width="16.5703125" style="5" bestFit="1" customWidth="1"/>
    <col min="9494" max="9494" width="6.7109375" style="5" customWidth="1"/>
    <col min="9495" max="9725" width="9.140625" style="5"/>
    <col min="9726" max="9726" width="72" style="5" customWidth="1"/>
    <col min="9727" max="9727" width="16.7109375" style="5" customWidth="1"/>
    <col min="9728" max="9728" width="16.140625" style="5" bestFit="1" customWidth="1"/>
    <col min="9729" max="9732" width="16.5703125" style="5" bestFit="1" customWidth="1"/>
    <col min="9733" max="9733" width="16.5703125" style="5" customWidth="1"/>
    <col min="9734" max="9735" width="16.5703125" style="5" bestFit="1" customWidth="1"/>
    <col min="9736" max="9736" width="16.5703125" style="5" customWidth="1"/>
    <col min="9737" max="9737" width="16.5703125" style="5" bestFit="1" customWidth="1"/>
    <col min="9738" max="9738" width="15.28515625" style="5" bestFit="1" customWidth="1"/>
    <col min="9739" max="9739" width="12.28515625" style="5" bestFit="1" customWidth="1"/>
    <col min="9740" max="9740" width="13.28515625" style="5" customWidth="1"/>
    <col min="9741" max="9741" width="6.7109375" style="5" customWidth="1"/>
    <col min="9742" max="9744" width="16.5703125" style="5" bestFit="1" customWidth="1"/>
    <col min="9745" max="9747" width="6.7109375" style="5" customWidth="1"/>
    <col min="9748" max="9749" width="16.5703125" style="5" bestFit="1" customWidth="1"/>
    <col min="9750" max="9750" width="6.7109375" style="5" customWidth="1"/>
    <col min="9751" max="9981" width="9.140625" style="5"/>
    <col min="9982" max="9982" width="72" style="5" customWidth="1"/>
    <col min="9983" max="9983" width="16.7109375" style="5" customWidth="1"/>
    <col min="9984" max="9984" width="16.140625" style="5" bestFit="1" customWidth="1"/>
    <col min="9985" max="9988" width="16.5703125" style="5" bestFit="1" customWidth="1"/>
    <col min="9989" max="9989" width="16.5703125" style="5" customWidth="1"/>
    <col min="9990" max="9991" width="16.5703125" style="5" bestFit="1" customWidth="1"/>
    <col min="9992" max="9992" width="16.5703125" style="5" customWidth="1"/>
    <col min="9993" max="9993" width="16.5703125" style="5" bestFit="1" customWidth="1"/>
    <col min="9994" max="9994" width="15.28515625" style="5" bestFit="1" customWidth="1"/>
    <col min="9995" max="9995" width="12.28515625" style="5" bestFit="1" customWidth="1"/>
    <col min="9996" max="9996" width="13.28515625" style="5" customWidth="1"/>
    <col min="9997" max="9997" width="6.7109375" style="5" customWidth="1"/>
    <col min="9998" max="10000" width="16.5703125" style="5" bestFit="1" customWidth="1"/>
    <col min="10001" max="10003" width="6.7109375" style="5" customWidth="1"/>
    <col min="10004" max="10005" width="16.5703125" style="5" bestFit="1" customWidth="1"/>
    <col min="10006" max="10006" width="6.7109375" style="5" customWidth="1"/>
    <col min="10007" max="10237" width="9.140625" style="5"/>
    <col min="10238" max="10238" width="72" style="5" customWidth="1"/>
    <col min="10239" max="10239" width="16.7109375" style="5" customWidth="1"/>
    <col min="10240" max="10240" width="16.140625" style="5" bestFit="1" customWidth="1"/>
    <col min="10241" max="10244" width="16.5703125" style="5" bestFit="1" customWidth="1"/>
    <col min="10245" max="10245" width="16.5703125" style="5" customWidth="1"/>
    <col min="10246" max="10247" width="16.5703125" style="5" bestFit="1" customWidth="1"/>
    <col min="10248" max="10248" width="16.5703125" style="5" customWidth="1"/>
    <col min="10249" max="10249" width="16.5703125" style="5" bestFit="1" customWidth="1"/>
    <col min="10250" max="10250" width="15.28515625" style="5" bestFit="1" customWidth="1"/>
    <col min="10251" max="10251" width="12.28515625" style="5" bestFit="1" customWidth="1"/>
    <col min="10252" max="10252" width="13.28515625" style="5" customWidth="1"/>
    <col min="10253" max="10253" width="6.7109375" style="5" customWidth="1"/>
    <col min="10254" max="10256" width="16.5703125" style="5" bestFit="1" customWidth="1"/>
    <col min="10257" max="10259" width="6.7109375" style="5" customWidth="1"/>
    <col min="10260" max="10261" width="16.5703125" style="5" bestFit="1" customWidth="1"/>
    <col min="10262" max="10262" width="6.7109375" style="5" customWidth="1"/>
    <col min="10263" max="10493" width="9.140625" style="5"/>
    <col min="10494" max="10494" width="72" style="5" customWidth="1"/>
    <col min="10495" max="10495" width="16.7109375" style="5" customWidth="1"/>
    <col min="10496" max="10496" width="16.140625" style="5" bestFit="1" customWidth="1"/>
    <col min="10497" max="10500" width="16.5703125" style="5" bestFit="1" customWidth="1"/>
    <col min="10501" max="10501" width="16.5703125" style="5" customWidth="1"/>
    <col min="10502" max="10503" width="16.5703125" style="5" bestFit="1" customWidth="1"/>
    <col min="10504" max="10504" width="16.5703125" style="5" customWidth="1"/>
    <col min="10505" max="10505" width="16.5703125" style="5" bestFit="1" customWidth="1"/>
    <col min="10506" max="10506" width="15.28515625" style="5" bestFit="1" customWidth="1"/>
    <col min="10507" max="10507" width="12.28515625" style="5" bestFit="1" customWidth="1"/>
    <col min="10508" max="10508" width="13.28515625" style="5" customWidth="1"/>
    <col min="10509" max="10509" width="6.7109375" style="5" customWidth="1"/>
    <col min="10510" max="10512" width="16.5703125" style="5" bestFit="1" customWidth="1"/>
    <col min="10513" max="10515" width="6.7109375" style="5" customWidth="1"/>
    <col min="10516" max="10517" width="16.5703125" style="5" bestFit="1" customWidth="1"/>
    <col min="10518" max="10518" width="6.7109375" style="5" customWidth="1"/>
    <col min="10519" max="10749" width="9.140625" style="5"/>
    <col min="10750" max="10750" width="72" style="5" customWidth="1"/>
    <col min="10751" max="10751" width="16.7109375" style="5" customWidth="1"/>
    <col min="10752" max="10752" width="16.140625" style="5" bestFit="1" customWidth="1"/>
    <col min="10753" max="10756" width="16.5703125" style="5" bestFit="1" customWidth="1"/>
    <col min="10757" max="10757" width="16.5703125" style="5" customWidth="1"/>
    <col min="10758" max="10759" width="16.5703125" style="5" bestFit="1" customWidth="1"/>
    <col min="10760" max="10760" width="16.5703125" style="5" customWidth="1"/>
    <col min="10761" max="10761" width="16.5703125" style="5" bestFit="1" customWidth="1"/>
    <col min="10762" max="10762" width="15.28515625" style="5" bestFit="1" customWidth="1"/>
    <col min="10763" max="10763" width="12.28515625" style="5" bestFit="1" customWidth="1"/>
    <col min="10764" max="10764" width="13.28515625" style="5" customWidth="1"/>
    <col min="10765" max="10765" width="6.7109375" style="5" customWidth="1"/>
    <col min="10766" max="10768" width="16.5703125" style="5" bestFit="1" customWidth="1"/>
    <col min="10769" max="10771" width="6.7109375" style="5" customWidth="1"/>
    <col min="10772" max="10773" width="16.5703125" style="5" bestFit="1" customWidth="1"/>
    <col min="10774" max="10774" width="6.7109375" style="5" customWidth="1"/>
    <col min="10775" max="11005" width="9.140625" style="5"/>
    <col min="11006" max="11006" width="72" style="5" customWidth="1"/>
    <col min="11007" max="11007" width="16.7109375" style="5" customWidth="1"/>
    <col min="11008" max="11008" width="16.140625" style="5" bestFit="1" customWidth="1"/>
    <col min="11009" max="11012" width="16.5703125" style="5" bestFit="1" customWidth="1"/>
    <col min="11013" max="11013" width="16.5703125" style="5" customWidth="1"/>
    <col min="11014" max="11015" width="16.5703125" style="5" bestFit="1" customWidth="1"/>
    <col min="11016" max="11016" width="16.5703125" style="5" customWidth="1"/>
    <col min="11017" max="11017" width="16.5703125" style="5" bestFit="1" customWidth="1"/>
    <col min="11018" max="11018" width="15.28515625" style="5" bestFit="1" customWidth="1"/>
    <col min="11019" max="11019" width="12.28515625" style="5" bestFit="1" customWidth="1"/>
    <col min="11020" max="11020" width="13.28515625" style="5" customWidth="1"/>
    <col min="11021" max="11021" width="6.7109375" style="5" customWidth="1"/>
    <col min="11022" max="11024" width="16.5703125" style="5" bestFit="1" customWidth="1"/>
    <col min="11025" max="11027" width="6.7109375" style="5" customWidth="1"/>
    <col min="11028" max="11029" width="16.5703125" style="5" bestFit="1" customWidth="1"/>
    <col min="11030" max="11030" width="6.7109375" style="5" customWidth="1"/>
    <col min="11031" max="11261" width="9.140625" style="5"/>
    <col min="11262" max="11262" width="72" style="5" customWidth="1"/>
    <col min="11263" max="11263" width="16.7109375" style="5" customWidth="1"/>
    <col min="11264" max="11264" width="16.140625" style="5" bestFit="1" customWidth="1"/>
    <col min="11265" max="11268" width="16.5703125" style="5" bestFit="1" customWidth="1"/>
    <col min="11269" max="11269" width="16.5703125" style="5" customWidth="1"/>
    <col min="11270" max="11271" width="16.5703125" style="5" bestFit="1" customWidth="1"/>
    <col min="11272" max="11272" width="16.5703125" style="5" customWidth="1"/>
    <col min="11273" max="11273" width="16.5703125" style="5" bestFit="1" customWidth="1"/>
    <col min="11274" max="11274" width="15.28515625" style="5" bestFit="1" customWidth="1"/>
    <col min="11275" max="11275" width="12.28515625" style="5" bestFit="1" customWidth="1"/>
    <col min="11276" max="11276" width="13.28515625" style="5" customWidth="1"/>
    <col min="11277" max="11277" width="6.7109375" style="5" customWidth="1"/>
    <col min="11278" max="11280" width="16.5703125" style="5" bestFit="1" customWidth="1"/>
    <col min="11281" max="11283" width="6.7109375" style="5" customWidth="1"/>
    <col min="11284" max="11285" width="16.5703125" style="5" bestFit="1" customWidth="1"/>
    <col min="11286" max="11286" width="6.7109375" style="5" customWidth="1"/>
    <col min="11287" max="11517" width="9.140625" style="5"/>
    <col min="11518" max="11518" width="72" style="5" customWidth="1"/>
    <col min="11519" max="11519" width="16.7109375" style="5" customWidth="1"/>
    <col min="11520" max="11520" width="16.140625" style="5" bestFit="1" customWidth="1"/>
    <col min="11521" max="11524" width="16.5703125" style="5" bestFit="1" customWidth="1"/>
    <col min="11525" max="11525" width="16.5703125" style="5" customWidth="1"/>
    <col min="11526" max="11527" width="16.5703125" style="5" bestFit="1" customWidth="1"/>
    <col min="11528" max="11528" width="16.5703125" style="5" customWidth="1"/>
    <col min="11529" max="11529" width="16.5703125" style="5" bestFit="1" customWidth="1"/>
    <col min="11530" max="11530" width="15.28515625" style="5" bestFit="1" customWidth="1"/>
    <col min="11531" max="11531" width="12.28515625" style="5" bestFit="1" customWidth="1"/>
    <col min="11532" max="11532" width="13.28515625" style="5" customWidth="1"/>
    <col min="11533" max="11533" width="6.7109375" style="5" customWidth="1"/>
    <col min="11534" max="11536" width="16.5703125" style="5" bestFit="1" customWidth="1"/>
    <col min="11537" max="11539" width="6.7109375" style="5" customWidth="1"/>
    <col min="11540" max="11541" width="16.5703125" style="5" bestFit="1" customWidth="1"/>
    <col min="11542" max="11542" width="6.7109375" style="5" customWidth="1"/>
    <col min="11543" max="11773" width="9.140625" style="5"/>
    <col min="11774" max="11774" width="72" style="5" customWidth="1"/>
    <col min="11775" max="11775" width="16.7109375" style="5" customWidth="1"/>
    <col min="11776" max="11776" width="16.140625" style="5" bestFit="1" customWidth="1"/>
    <col min="11777" max="11780" width="16.5703125" style="5" bestFit="1" customWidth="1"/>
    <col min="11781" max="11781" width="16.5703125" style="5" customWidth="1"/>
    <col min="11782" max="11783" width="16.5703125" style="5" bestFit="1" customWidth="1"/>
    <col min="11784" max="11784" width="16.5703125" style="5" customWidth="1"/>
    <col min="11785" max="11785" width="16.5703125" style="5" bestFit="1" customWidth="1"/>
    <col min="11786" max="11786" width="15.28515625" style="5" bestFit="1" customWidth="1"/>
    <col min="11787" max="11787" width="12.28515625" style="5" bestFit="1" customWidth="1"/>
    <col min="11788" max="11788" width="13.28515625" style="5" customWidth="1"/>
    <col min="11789" max="11789" width="6.7109375" style="5" customWidth="1"/>
    <col min="11790" max="11792" width="16.5703125" style="5" bestFit="1" customWidth="1"/>
    <col min="11793" max="11795" width="6.7109375" style="5" customWidth="1"/>
    <col min="11796" max="11797" width="16.5703125" style="5" bestFit="1" customWidth="1"/>
    <col min="11798" max="11798" width="6.7109375" style="5" customWidth="1"/>
    <col min="11799" max="12029" width="9.140625" style="5"/>
    <col min="12030" max="12030" width="72" style="5" customWidth="1"/>
    <col min="12031" max="12031" width="16.7109375" style="5" customWidth="1"/>
    <col min="12032" max="12032" width="16.140625" style="5" bestFit="1" customWidth="1"/>
    <col min="12033" max="12036" width="16.5703125" style="5" bestFit="1" customWidth="1"/>
    <col min="12037" max="12037" width="16.5703125" style="5" customWidth="1"/>
    <col min="12038" max="12039" width="16.5703125" style="5" bestFit="1" customWidth="1"/>
    <col min="12040" max="12040" width="16.5703125" style="5" customWidth="1"/>
    <col min="12041" max="12041" width="16.5703125" style="5" bestFit="1" customWidth="1"/>
    <col min="12042" max="12042" width="15.28515625" style="5" bestFit="1" customWidth="1"/>
    <col min="12043" max="12043" width="12.28515625" style="5" bestFit="1" customWidth="1"/>
    <col min="12044" max="12044" width="13.28515625" style="5" customWidth="1"/>
    <col min="12045" max="12045" width="6.7109375" style="5" customWidth="1"/>
    <col min="12046" max="12048" width="16.5703125" style="5" bestFit="1" customWidth="1"/>
    <col min="12049" max="12051" width="6.7109375" style="5" customWidth="1"/>
    <col min="12052" max="12053" width="16.5703125" style="5" bestFit="1" customWidth="1"/>
    <col min="12054" max="12054" width="6.7109375" style="5" customWidth="1"/>
    <col min="12055" max="12285" width="9.140625" style="5"/>
    <col min="12286" max="12286" width="72" style="5" customWidth="1"/>
    <col min="12287" max="12287" width="16.7109375" style="5" customWidth="1"/>
    <col min="12288" max="12288" width="16.140625" style="5" bestFit="1" customWidth="1"/>
    <col min="12289" max="12292" width="16.5703125" style="5" bestFit="1" customWidth="1"/>
    <col min="12293" max="12293" width="16.5703125" style="5" customWidth="1"/>
    <col min="12294" max="12295" width="16.5703125" style="5" bestFit="1" customWidth="1"/>
    <col min="12296" max="12296" width="16.5703125" style="5" customWidth="1"/>
    <col min="12297" max="12297" width="16.5703125" style="5" bestFit="1" customWidth="1"/>
    <col min="12298" max="12298" width="15.28515625" style="5" bestFit="1" customWidth="1"/>
    <col min="12299" max="12299" width="12.28515625" style="5" bestFit="1" customWidth="1"/>
    <col min="12300" max="12300" width="13.28515625" style="5" customWidth="1"/>
    <col min="12301" max="12301" width="6.7109375" style="5" customWidth="1"/>
    <col min="12302" max="12304" width="16.5703125" style="5" bestFit="1" customWidth="1"/>
    <col min="12305" max="12307" width="6.7109375" style="5" customWidth="1"/>
    <col min="12308" max="12309" width="16.5703125" style="5" bestFit="1" customWidth="1"/>
    <col min="12310" max="12310" width="6.7109375" style="5" customWidth="1"/>
    <col min="12311" max="12541" width="9.140625" style="5"/>
    <col min="12542" max="12542" width="72" style="5" customWidth="1"/>
    <col min="12543" max="12543" width="16.7109375" style="5" customWidth="1"/>
    <col min="12544" max="12544" width="16.140625" style="5" bestFit="1" customWidth="1"/>
    <col min="12545" max="12548" width="16.5703125" style="5" bestFit="1" customWidth="1"/>
    <col min="12549" max="12549" width="16.5703125" style="5" customWidth="1"/>
    <col min="12550" max="12551" width="16.5703125" style="5" bestFit="1" customWidth="1"/>
    <col min="12552" max="12552" width="16.5703125" style="5" customWidth="1"/>
    <col min="12553" max="12553" width="16.5703125" style="5" bestFit="1" customWidth="1"/>
    <col min="12554" max="12554" width="15.28515625" style="5" bestFit="1" customWidth="1"/>
    <col min="12555" max="12555" width="12.28515625" style="5" bestFit="1" customWidth="1"/>
    <col min="12556" max="12556" width="13.28515625" style="5" customWidth="1"/>
    <col min="12557" max="12557" width="6.7109375" style="5" customWidth="1"/>
    <col min="12558" max="12560" width="16.5703125" style="5" bestFit="1" customWidth="1"/>
    <col min="12561" max="12563" width="6.7109375" style="5" customWidth="1"/>
    <col min="12564" max="12565" width="16.5703125" style="5" bestFit="1" customWidth="1"/>
    <col min="12566" max="12566" width="6.7109375" style="5" customWidth="1"/>
    <col min="12567" max="12797" width="9.140625" style="5"/>
    <col min="12798" max="12798" width="72" style="5" customWidth="1"/>
    <col min="12799" max="12799" width="16.7109375" style="5" customWidth="1"/>
    <col min="12800" max="12800" width="16.140625" style="5" bestFit="1" customWidth="1"/>
    <col min="12801" max="12804" width="16.5703125" style="5" bestFit="1" customWidth="1"/>
    <col min="12805" max="12805" width="16.5703125" style="5" customWidth="1"/>
    <col min="12806" max="12807" width="16.5703125" style="5" bestFit="1" customWidth="1"/>
    <col min="12808" max="12808" width="16.5703125" style="5" customWidth="1"/>
    <col min="12809" max="12809" width="16.5703125" style="5" bestFit="1" customWidth="1"/>
    <col min="12810" max="12810" width="15.28515625" style="5" bestFit="1" customWidth="1"/>
    <col min="12811" max="12811" width="12.28515625" style="5" bestFit="1" customWidth="1"/>
    <col min="12812" max="12812" width="13.28515625" style="5" customWidth="1"/>
    <col min="12813" max="12813" width="6.7109375" style="5" customWidth="1"/>
    <col min="12814" max="12816" width="16.5703125" style="5" bestFit="1" customWidth="1"/>
    <col min="12817" max="12819" width="6.7109375" style="5" customWidth="1"/>
    <col min="12820" max="12821" width="16.5703125" style="5" bestFit="1" customWidth="1"/>
    <col min="12822" max="12822" width="6.7109375" style="5" customWidth="1"/>
    <col min="12823" max="13053" width="9.140625" style="5"/>
    <col min="13054" max="13054" width="72" style="5" customWidth="1"/>
    <col min="13055" max="13055" width="16.7109375" style="5" customWidth="1"/>
    <col min="13056" max="13056" width="16.140625" style="5" bestFit="1" customWidth="1"/>
    <col min="13057" max="13060" width="16.5703125" style="5" bestFit="1" customWidth="1"/>
    <col min="13061" max="13061" width="16.5703125" style="5" customWidth="1"/>
    <col min="13062" max="13063" width="16.5703125" style="5" bestFit="1" customWidth="1"/>
    <col min="13064" max="13064" width="16.5703125" style="5" customWidth="1"/>
    <col min="13065" max="13065" width="16.5703125" style="5" bestFit="1" customWidth="1"/>
    <col min="13066" max="13066" width="15.28515625" style="5" bestFit="1" customWidth="1"/>
    <col min="13067" max="13067" width="12.28515625" style="5" bestFit="1" customWidth="1"/>
    <col min="13068" max="13068" width="13.28515625" style="5" customWidth="1"/>
    <col min="13069" max="13069" width="6.7109375" style="5" customWidth="1"/>
    <col min="13070" max="13072" width="16.5703125" style="5" bestFit="1" customWidth="1"/>
    <col min="13073" max="13075" width="6.7109375" style="5" customWidth="1"/>
    <col min="13076" max="13077" width="16.5703125" style="5" bestFit="1" customWidth="1"/>
    <col min="13078" max="13078" width="6.7109375" style="5" customWidth="1"/>
    <col min="13079" max="13309" width="9.140625" style="5"/>
    <col min="13310" max="13310" width="72" style="5" customWidth="1"/>
    <col min="13311" max="13311" width="16.7109375" style="5" customWidth="1"/>
    <col min="13312" max="13312" width="16.140625" style="5" bestFit="1" customWidth="1"/>
    <col min="13313" max="13316" width="16.5703125" style="5" bestFit="1" customWidth="1"/>
    <col min="13317" max="13317" width="16.5703125" style="5" customWidth="1"/>
    <col min="13318" max="13319" width="16.5703125" style="5" bestFit="1" customWidth="1"/>
    <col min="13320" max="13320" width="16.5703125" style="5" customWidth="1"/>
    <col min="13321" max="13321" width="16.5703125" style="5" bestFit="1" customWidth="1"/>
    <col min="13322" max="13322" width="15.28515625" style="5" bestFit="1" customWidth="1"/>
    <col min="13323" max="13323" width="12.28515625" style="5" bestFit="1" customWidth="1"/>
    <col min="13324" max="13324" width="13.28515625" style="5" customWidth="1"/>
    <col min="13325" max="13325" width="6.7109375" style="5" customWidth="1"/>
    <col min="13326" max="13328" width="16.5703125" style="5" bestFit="1" customWidth="1"/>
    <col min="13329" max="13331" width="6.7109375" style="5" customWidth="1"/>
    <col min="13332" max="13333" width="16.5703125" style="5" bestFit="1" customWidth="1"/>
    <col min="13334" max="13334" width="6.7109375" style="5" customWidth="1"/>
    <col min="13335" max="13565" width="9.140625" style="5"/>
    <col min="13566" max="13566" width="72" style="5" customWidth="1"/>
    <col min="13567" max="13567" width="16.7109375" style="5" customWidth="1"/>
    <col min="13568" max="13568" width="16.140625" style="5" bestFit="1" customWidth="1"/>
    <col min="13569" max="13572" width="16.5703125" style="5" bestFit="1" customWidth="1"/>
    <col min="13573" max="13573" width="16.5703125" style="5" customWidth="1"/>
    <col min="13574" max="13575" width="16.5703125" style="5" bestFit="1" customWidth="1"/>
    <col min="13576" max="13576" width="16.5703125" style="5" customWidth="1"/>
    <col min="13577" max="13577" width="16.5703125" style="5" bestFit="1" customWidth="1"/>
    <col min="13578" max="13578" width="15.28515625" style="5" bestFit="1" customWidth="1"/>
    <col min="13579" max="13579" width="12.28515625" style="5" bestFit="1" customWidth="1"/>
    <col min="13580" max="13580" width="13.28515625" style="5" customWidth="1"/>
    <col min="13581" max="13581" width="6.7109375" style="5" customWidth="1"/>
    <col min="13582" max="13584" width="16.5703125" style="5" bestFit="1" customWidth="1"/>
    <col min="13585" max="13587" width="6.7109375" style="5" customWidth="1"/>
    <col min="13588" max="13589" width="16.5703125" style="5" bestFit="1" customWidth="1"/>
    <col min="13590" max="13590" width="6.7109375" style="5" customWidth="1"/>
    <col min="13591" max="13821" width="9.140625" style="5"/>
    <col min="13822" max="13822" width="72" style="5" customWidth="1"/>
    <col min="13823" max="13823" width="16.7109375" style="5" customWidth="1"/>
    <col min="13824" max="13824" width="16.140625" style="5" bestFit="1" customWidth="1"/>
    <col min="13825" max="13828" width="16.5703125" style="5" bestFit="1" customWidth="1"/>
    <col min="13829" max="13829" width="16.5703125" style="5" customWidth="1"/>
    <col min="13830" max="13831" width="16.5703125" style="5" bestFit="1" customWidth="1"/>
    <col min="13832" max="13832" width="16.5703125" style="5" customWidth="1"/>
    <col min="13833" max="13833" width="16.5703125" style="5" bestFit="1" customWidth="1"/>
    <col min="13834" max="13834" width="15.28515625" style="5" bestFit="1" customWidth="1"/>
    <col min="13835" max="13835" width="12.28515625" style="5" bestFit="1" customWidth="1"/>
    <col min="13836" max="13836" width="13.28515625" style="5" customWidth="1"/>
    <col min="13837" max="13837" width="6.7109375" style="5" customWidth="1"/>
    <col min="13838" max="13840" width="16.5703125" style="5" bestFit="1" customWidth="1"/>
    <col min="13841" max="13843" width="6.7109375" style="5" customWidth="1"/>
    <col min="13844" max="13845" width="16.5703125" style="5" bestFit="1" customWidth="1"/>
    <col min="13846" max="13846" width="6.7109375" style="5" customWidth="1"/>
    <col min="13847" max="14077" width="9.140625" style="5"/>
    <col min="14078" max="14078" width="72" style="5" customWidth="1"/>
    <col min="14079" max="14079" width="16.7109375" style="5" customWidth="1"/>
    <col min="14080" max="14080" width="16.140625" style="5" bestFit="1" customWidth="1"/>
    <col min="14081" max="14084" width="16.5703125" style="5" bestFit="1" customWidth="1"/>
    <col min="14085" max="14085" width="16.5703125" style="5" customWidth="1"/>
    <col min="14086" max="14087" width="16.5703125" style="5" bestFit="1" customWidth="1"/>
    <col min="14088" max="14088" width="16.5703125" style="5" customWidth="1"/>
    <col min="14089" max="14089" width="16.5703125" style="5" bestFit="1" customWidth="1"/>
    <col min="14090" max="14090" width="15.28515625" style="5" bestFit="1" customWidth="1"/>
    <col min="14091" max="14091" width="12.28515625" style="5" bestFit="1" customWidth="1"/>
    <col min="14092" max="14092" width="13.28515625" style="5" customWidth="1"/>
    <col min="14093" max="14093" width="6.7109375" style="5" customWidth="1"/>
    <col min="14094" max="14096" width="16.5703125" style="5" bestFit="1" customWidth="1"/>
    <col min="14097" max="14099" width="6.7109375" style="5" customWidth="1"/>
    <col min="14100" max="14101" width="16.5703125" style="5" bestFit="1" customWidth="1"/>
    <col min="14102" max="14102" width="6.7109375" style="5" customWidth="1"/>
    <col min="14103" max="14333" width="9.140625" style="5"/>
    <col min="14334" max="14334" width="72" style="5" customWidth="1"/>
    <col min="14335" max="14335" width="16.7109375" style="5" customWidth="1"/>
    <col min="14336" max="14336" width="16.140625" style="5" bestFit="1" customWidth="1"/>
    <col min="14337" max="14340" width="16.5703125" style="5" bestFit="1" customWidth="1"/>
    <col min="14341" max="14341" width="16.5703125" style="5" customWidth="1"/>
    <col min="14342" max="14343" width="16.5703125" style="5" bestFit="1" customWidth="1"/>
    <col min="14344" max="14344" width="16.5703125" style="5" customWidth="1"/>
    <col min="14345" max="14345" width="16.5703125" style="5" bestFit="1" customWidth="1"/>
    <col min="14346" max="14346" width="15.28515625" style="5" bestFit="1" customWidth="1"/>
    <col min="14347" max="14347" width="12.28515625" style="5" bestFit="1" customWidth="1"/>
    <col min="14348" max="14348" width="13.28515625" style="5" customWidth="1"/>
    <col min="14349" max="14349" width="6.7109375" style="5" customWidth="1"/>
    <col min="14350" max="14352" width="16.5703125" style="5" bestFit="1" customWidth="1"/>
    <col min="14353" max="14355" width="6.7109375" style="5" customWidth="1"/>
    <col min="14356" max="14357" width="16.5703125" style="5" bestFit="1" customWidth="1"/>
    <col min="14358" max="14358" width="6.7109375" style="5" customWidth="1"/>
    <col min="14359" max="14589" width="9.140625" style="5"/>
    <col min="14590" max="14590" width="72" style="5" customWidth="1"/>
    <col min="14591" max="14591" width="16.7109375" style="5" customWidth="1"/>
    <col min="14592" max="14592" width="16.140625" style="5" bestFit="1" customWidth="1"/>
    <col min="14593" max="14596" width="16.5703125" style="5" bestFit="1" customWidth="1"/>
    <col min="14597" max="14597" width="16.5703125" style="5" customWidth="1"/>
    <col min="14598" max="14599" width="16.5703125" style="5" bestFit="1" customWidth="1"/>
    <col min="14600" max="14600" width="16.5703125" style="5" customWidth="1"/>
    <col min="14601" max="14601" width="16.5703125" style="5" bestFit="1" customWidth="1"/>
    <col min="14602" max="14602" width="15.28515625" style="5" bestFit="1" customWidth="1"/>
    <col min="14603" max="14603" width="12.28515625" style="5" bestFit="1" customWidth="1"/>
    <col min="14604" max="14604" width="13.28515625" style="5" customWidth="1"/>
    <col min="14605" max="14605" width="6.7109375" style="5" customWidth="1"/>
    <col min="14606" max="14608" width="16.5703125" style="5" bestFit="1" customWidth="1"/>
    <col min="14609" max="14611" width="6.7109375" style="5" customWidth="1"/>
    <col min="14612" max="14613" width="16.5703125" style="5" bestFit="1" customWidth="1"/>
    <col min="14614" max="14614" width="6.7109375" style="5" customWidth="1"/>
    <col min="14615" max="14845" width="9.140625" style="5"/>
    <col min="14846" max="14846" width="72" style="5" customWidth="1"/>
    <col min="14847" max="14847" width="16.7109375" style="5" customWidth="1"/>
    <col min="14848" max="14848" width="16.140625" style="5" bestFit="1" customWidth="1"/>
    <col min="14849" max="14852" width="16.5703125" style="5" bestFit="1" customWidth="1"/>
    <col min="14853" max="14853" width="16.5703125" style="5" customWidth="1"/>
    <col min="14854" max="14855" width="16.5703125" style="5" bestFit="1" customWidth="1"/>
    <col min="14856" max="14856" width="16.5703125" style="5" customWidth="1"/>
    <col min="14857" max="14857" width="16.5703125" style="5" bestFit="1" customWidth="1"/>
    <col min="14858" max="14858" width="15.28515625" style="5" bestFit="1" customWidth="1"/>
    <col min="14859" max="14859" width="12.28515625" style="5" bestFit="1" customWidth="1"/>
    <col min="14860" max="14860" width="13.28515625" style="5" customWidth="1"/>
    <col min="14861" max="14861" width="6.7109375" style="5" customWidth="1"/>
    <col min="14862" max="14864" width="16.5703125" style="5" bestFit="1" customWidth="1"/>
    <col min="14865" max="14867" width="6.7109375" style="5" customWidth="1"/>
    <col min="14868" max="14869" width="16.5703125" style="5" bestFit="1" customWidth="1"/>
    <col min="14870" max="14870" width="6.7109375" style="5" customWidth="1"/>
    <col min="14871" max="15101" width="9.140625" style="5"/>
    <col min="15102" max="15102" width="72" style="5" customWidth="1"/>
    <col min="15103" max="15103" width="16.7109375" style="5" customWidth="1"/>
    <col min="15104" max="15104" width="16.140625" style="5" bestFit="1" customWidth="1"/>
    <col min="15105" max="15108" width="16.5703125" style="5" bestFit="1" customWidth="1"/>
    <col min="15109" max="15109" width="16.5703125" style="5" customWidth="1"/>
    <col min="15110" max="15111" width="16.5703125" style="5" bestFit="1" customWidth="1"/>
    <col min="15112" max="15112" width="16.5703125" style="5" customWidth="1"/>
    <col min="15113" max="15113" width="16.5703125" style="5" bestFit="1" customWidth="1"/>
    <col min="15114" max="15114" width="15.28515625" style="5" bestFit="1" customWidth="1"/>
    <col min="15115" max="15115" width="12.28515625" style="5" bestFit="1" customWidth="1"/>
    <col min="15116" max="15116" width="13.28515625" style="5" customWidth="1"/>
    <col min="15117" max="15117" width="6.7109375" style="5" customWidth="1"/>
    <col min="15118" max="15120" width="16.5703125" style="5" bestFit="1" customWidth="1"/>
    <col min="15121" max="15123" width="6.7109375" style="5" customWidth="1"/>
    <col min="15124" max="15125" width="16.5703125" style="5" bestFit="1" customWidth="1"/>
    <col min="15126" max="15126" width="6.7109375" style="5" customWidth="1"/>
    <col min="15127" max="15357" width="9.140625" style="5"/>
    <col min="15358" max="15358" width="72" style="5" customWidth="1"/>
    <col min="15359" max="15359" width="16.7109375" style="5" customWidth="1"/>
    <col min="15360" max="15360" width="16.140625" style="5" bestFit="1" customWidth="1"/>
    <col min="15361" max="15364" width="16.5703125" style="5" bestFit="1" customWidth="1"/>
    <col min="15365" max="15365" width="16.5703125" style="5" customWidth="1"/>
    <col min="15366" max="15367" width="16.5703125" style="5" bestFit="1" customWidth="1"/>
    <col min="15368" max="15368" width="16.5703125" style="5" customWidth="1"/>
    <col min="15369" max="15369" width="16.5703125" style="5" bestFit="1" customWidth="1"/>
    <col min="15370" max="15370" width="15.28515625" style="5" bestFit="1" customWidth="1"/>
    <col min="15371" max="15371" width="12.28515625" style="5" bestFit="1" customWidth="1"/>
    <col min="15372" max="15372" width="13.28515625" style="5" customWidth="1"/>
    <col min="15373" max="15373" width="6.7109375" style="5" customWidth="1"/>
    <col min="15374" max="15376" width="16.5703125" style="5" bestFit="1" customWidth="1"/>
    <col min="15377" max="15379" width="6.7109375" style="5" customWidth="1"/>
    <col min="15380" max="15381" width="16.5703125" style="5" bestFit="1" customWidth="1"/>
    <col min="15382" max="15382" width="6.7109375" style="5" customWidth="1"/>
    <col min="15383" max="15613" width="9.140625" style="5"/>
    <col min="15614" max="15614" width="72" style="5" customWidth="1"/>
    <col min="15615" max="15615" width="16.7109375" style="5" customWidth="1"/>
    <col min="15616" max="15616" width="16.140625" style="5" bestFit="1" customWidth="1"/>
    <col min="15617" max="15620" width="16.5703125" style="5" bestFit="1" customWidth="1"/>
    <col min="15621" max="15621" width="16.5703125" style="5" customWidth="1"/>
    <col min="15622" max="15623" width="16.5703125" style="5" bestFit="1" customWidth="1"/>
    <col min="15624" max="15624" width="16.5703125" style="5" customWidth="1"/>
    <col min="15625" max="15625" width="16.5703125" style="5" bestFit="1" customWidth="1"/>
    <col min="15626" max="15626" width="15.28515625" style="5" bestFit="1" customWidth="1"/>
    <col min="15627" max="15627" width="12.28515625" style="5" bestFit="1" customWidth="1"/>
    <col min="15628" max="15628" width="13.28515625" style="5" customWidth="1"/>
    <col min="15629" max="15629" width="6.7109375" style="5" customWidth="1"/>
    <col min="15630" max="15632" width="16.5703125" style="5" bestFit="1" customWidth="1"/>
    <col min="15633" max="15635" width="6.7109375" style="5" customWidth="1"/>
    <col min="15636" max="15637" width="16.5703125" style="5" bestFit="1" customWidth="1"/>
    <col min="15638" max="15638" width="6.7109375" style="5" customWidth="1"/>
    <col min="15639" max="15869" width="9.140625" style="5"/>
    <col min="15870" max="15870" width="72" style="5" customWidth="1"/>
    <col min="15871" max="15871" width="16.7109375" style="5" customWidth="1"/>
    <col min="15872" max="15872" width="16.140625" style="5" bestFit="1" customWidth="1"/>
    <col min="15873" max="15876" width="16.5703125" style="5" bestFit="1" customWidth="1"/>
    <col min="15877" max="15877" width="16.5703125" style="5" customWidth="1"/>
    <col min="15878" max="15879" width="16.5703125" style="5" bestFit="1" customWidth="1"/>
    <col min="15880" max="15880" width="16.5703125" style="5" customWidth="1"/>
    <col min="15881" max="15881" width="16.5703125" style="5" bestFit="1" customWidth="1"/>
    <col min="15882" max="15882" width="15.28515625" style="5" bestFit="1" customWidth="1"/>
    <col min="15883" max="15883" width="12.28515625" style="5" bestFit="1" customWidth="1"/>
    <col min="15884" max="15884" width="13.28515625" style="5" customWidth="1"/>
    <col min="15885" max="15885" width="6.7109375" style="5" customWidth="1"/>
    <col min="15886" max="15888" width="16.5703125" style="5" bestFit="1" customWidth="1"/>
    <col min="15889" max="15891" width="6.7109375" style="5" customWidth="1"/>
    <col min="15892" max="15893" width="16.5703125" style="5" bestFit="1" customWidth="1"/>
    <col min="15894" max="15894" width="6.7109375" style="5" customWidth="1"/>
    <col min="15895" max="16125" width="9.140625" style="5"/>
    <col min="16126" max="16126" width="72" style="5" customWidth="1"/>
    <col min="16127" max="16127" width="16.7109375" style="5" customWidth="1"/>
    <col min="16128" max="16128" width="16.140625" style="5" bestFit="1" customWidth="1"/>
    <col min="16129" max="16132" width="16.5703125" style="5" bestFit="1" customWidth="1"/>
    <col min="16133" max="16133" width="16.5703125" style="5" customWidth="1"/>
    <col min="16134" max="16135" width="16.5703125" style="5" bestFit="1" customWidth="1"/>
    <col min="16136" max="16136" width="16.5703125" style="5" customWidth="1"/>
    <col min="16137" max="16137" width="16.5703125" style="5" bestFit="1" customWidth="1"/>
    <col min="16138" max="16138" width="15.28515625" style="5" bestFit="1" customWidth="1"/>
    <col min="16139" max="16139" width="12.28515625" style="5" bestFit="1" customWidth="1"/>
    <col min="16140" max="16140" width="13.28515625" style="5" customWidth="1"/>
    <col min="16141" max="16141" width="6.7109375" style="5" customWidth="1"/>
    <col min="16142" max="16144" width="16.5703125" style="5" bestFit="1" customWidth="1"/>
    <col min="16145" max="16147" width="6.7109375" style="5" customWidth="1"/>
    <col min="16148" max="16149" width="16.5703125" style="5" bestFit="1" customWidth="1"/>
    <col min="16150" max="16150" width="6.7109375" style="5" customWidth="1"/>
    <col min="16151" max="16384" width="9.140625" style="5"/>
  </cols>
  <sheetData>
    <row r="1" spans="2:22" ht="31.5">
      <c r="C1" s="6" t="s">
        <v>303</v>
      </c>
      <c r="D1" s="6"/>
    </row>
    <row r="2" spans="2:22" s="7" customFormat="1" ht="15.75">
      <c r="C2" s="8"/>
      <c r="D2" s="8"/>
      <c r="Q2" s="92" t="s">
        <v>304</v>
      </c>
      <c r="R2" s="92"/>
      <c r="S2" s="92"/>
      <c r="U2" s="92" t="s">
        <v>304</v>
      </c>
      <c r="V2" s="92"/>
    </row>
    <row r="3" spans="2:22" s="7" customFormat="1" ht="39">
      <c r="B3" s="9" t="s">
        <v>305</v>
      </c>
      <c r="C3" s="9" t="s">
        <v>437</v>
      </c>
      <c r="D3" s="9" t="s">
        <v>436</v>
      </c>
      <c r="E3" s="10" t="s">
        <v>1</v>
      </c>
      <c r="F3" s="10" t="s">
        <v>306</v>
      </c>
      <c r="G3" s="10" t="s">
        <v>307</v>
      </c>
      <c r="H3" s="10" t="s">
        <v>308</v>
      </c>
      <c r="I3" s="10" t="s">
        <v>309</v>
      </c>
      <c r="J3" s="10" t="s">
        <v>310</v>
      </c>
      <c r="K3" s="10" t="s">
        <v>311</v>
      </c>
      <c r="L3" s="10" t="s">
        <v>312</v>
      </c>
      <c r="M3" s="10" t="s">
        <v>313</v>
      </c>
      <c r="N3" s="10" t="s">
        <v>314</v>
      </c>
      <c r="O3" s="10" t="s">
        <v>315</v>
      </c>
      <c r="P3" s="10" t="s">
        <v>316</v>
      </c>
      <c r="Q3" s="10" t="s">
        <v>317</v>
      </c>
      <c r="R3" s="10" t="s">
        <v>318</v>
      </c>
      <c r="S3" s="10" t="s">
        <v>319</v>
      </c>
      <c r="T3" s="10" t="s">
        <v>316</v>
      </c>
      <c r="U3" s="10" t="s">
        <v>320</v>
      </c>
      <c r="V3" s="10" t="s">
        <v>321</v>
      </c>
    </row>
    <row r="4" spans="2:22" s="7" customFormat="1"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s="7" customFormat="1">
      <c r="B5" s="9" t="s">
        <v>322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2" s="7" customFormat="1">
      <c r="B6" s="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2:22">
      <c r="B7" s="12" t="str">
        <f>'Alloc Amt'!B7</f>
        <v>Ave. No Cust</v>
      </c>
      <c r="C7" s="12" t="str">
        <f>'Alloc Amt'!C7</f>
        <v>CUST_1</v>
      </c>
      <c r="D7" s="12">
        <f>'Alloc Amt'!D7</f>
        <v>1</v>
      </c>
      <c r="E7" s="20">
        <f>SUM(F7:O7)</f>
        <v>0.99999999999999989</v>
      </c>
      <c r="F7" s="20">
        <f>'Alloc Amt'!F7/'Alloc Amt'!$E7</f>
        <v>0.8794841440665806</v>
      </c>
      <c r="G7" s="20">
        <f>'Alloc Amt'!G7/'Alloc Amt'!$E7</f>
        <v>0.10575226000860956</v>
      </c>
      <c r="H7" s="20">
        <f>'Alloc Amt'!H7/'Alloc Amt'!$E7</f>
        <v>6.830248242215526E-3</v>
      </c>
      <c r="I7" s="20">
        <f>'Alloc Amt'!I7/'Alloc Amt'!$E7</f>
        <v>6.9773281675993687E-4</v>
      </c>
      <c r="J7" s="20">
        <f>'Alloc Amt'!J7/'Alloc Amt'!$E7</f>
        <v>5.6858946764241642E-4</v>
      </c>
      <c r="K7" s="20">
        <f>'Alloc Amt'!K7/'Alloc Amt'!$E7</f>
        <v>1.4169895250394605E-4</v>
      </c>
      <c r="L7" s="20">
        <f>'Alloc Amt'!L7/'Alloc Amt'!$E7</f>
        <v>2.2420720332902856E-5</v>
      </c>
      <c r="M7" s="20">
        <f>'Alloc Amt'!M7/'Alloc Amt'!$E7</f>
        <v>1.4349261013057828E-5</v>
      </c>
      <c r="N7" s="20">
        <f>'Alloc Amt'!N7/'Alloc Amt'!$E7</f>
        <v>6.4813818338355575E-3</v>
      </c>
      <c r="O7" s="20">
        <f>'Alloc Amt'!O7/'Alloc Amt'!$E7</f>
        <v>7.1746305065289138E-6</v>
      </c>
      <c r="P7" s="14"/>
      <c r="Q7" s="14"/>
      <c r="R7" s="14"/>
      <c r="S7" s="14"/>
      <c r="T7" s="14"/>
      <c r="U7" s="14"/>
      <c r="V7" s="14"/>
    </row>
    <row r="8" spans="2:22">
      <c r="B8" s="12" t="str">
        <f>'Alloc Amt'!B8</f>
        <v>Ave No. Cust Incl RES &amp; SEC Only, No Sch 40</v>
      </c>
      <c r="C8" s="12" t="str">
        <f>'Alloc Amt'!C8</f>
        <v>CUST_2</v>
      </c>
      <c r="D8" s="12">
        <f>'Alloc Amt'!D8</f>
        <v>2</v>
      </c>
      <c r="E8" s="20">
        <f t="shared" ref="E8:E71" si="0">SUM(F8:O8)</f>
        <v>0.99999999999999989</v>
      </c>
      <c r="F8" s="20">
        <f>'Alloc Amt'!F8/'Alloc Amt'!$E8</f>
        <v>0.88589413282359442</v>
      </c>
      <c r="G8" s="20">
        <f>'Alloc Amt'!G8/'Alloc Amt'!$E8</f>
        <v>0.10652301955243673</v>
      </c>
      <c r="H8" s="20">
        <f>'Alloc Amt'!H8/'Alloc Amt'!$E8</f>
        <v>6.8800294858406535E-3</v>
      </c>
      <c r="I8" s="20">
        <f>'Alloc Amt'!I8/'Alloc Amt'!$E8</f>
        <v>7.0281813812815498E-4</v>
      </c>
      <c r="J8" s="20">
        <f>'Alloc Amt'!J8/'Alloc Amt'!$E8</f>
        <v>0</v>
      </c>
      <c r="K8" s="20">
        <f>'Alloc Amt'!K8/'Alloc Amt'!$E8</f>
        <v>0</v>
      </c>
      <c r="L8" s="20">
        <f>'Alloc Amt'!L8/'Alloc Amt'!$E8</f>
        <v>0</v>
      </c>
      <c r="M8" s="20">
        <f>'Alloc Amt'!M8/'Alloc Amt'!$E8</f>
        <v>0</v>
      </c>
      <c r="N8" s="20">
        <f>'Alloc Amt'!N8/'Alloc Amt'!$E8</f>
        <v>0</v>
      </c>
      <c r="O8" s="20">
        <f>'Alloc Amt'!O8/'Alloc Amt'!$E8</f>
        <v>0</v>
      </c>
      <c r="P8" s="14"/>
      <c r="Q8" s="14"/>
      <c r="R8" s="14"/>
      <c r="S8" s="14"/>
      <c r="T8" s="14"/>
      <c r="U8" s="14"/>
      <c r="V8" s="14"/>
    </row>
    <row r="9" spans="2:22">
      <c r="B9" s="12" t="str">
        <f>'Alloc Amt'!B9</f>
        <v>Wtd. Ave. No. Cust. A/C 903 Customer Records Direct Assignment (Needs Proforma Adjustment)</v>
      </c>
      <c r="C9" s="12" t="str">
        <f>'Alloc Amt'!C9</f>
        <v>CUST_3</v>
      </c>
      <c r="D9" s="12">
        <f>'Alloc Amt'!D9</f>
        <v>3</v>
      </c>
      <c r="E9" s="20">
        <f t="shared" si="0"/>
        <v>0.99999999999999989</v>
      </c>
      <c r="F9" s="20">
        <f>'Alloc Amt'!F9/'Alloc Amt'!$E9</f>
        <v>0.86059902770567032</v>
      </c>
      <c r="G9" s="20">
        <f>'Alloc Amt'!G9/'Alloc Amt'!$E9</f>
        <v>0.1030159786713615</v>
      </c>
      <c r="H9" s="20">
        <f>'Alloc Amt'!H9/'Alloc Amt'!$E9</f>
        <v>8.5723928660649401E-3</v>
      </c>
      <c r="I9" s="20">
        <f>'Alloc Amt'!I9/'Alloc Amt'!$E9</f>
        <v>4.8011645092444896E-3</v>
      </c>
      <c r="J9" s="20">
        <f>'Alloc Amt'!J9/'Alloc Amt'!$E9</f>
        <v>1.8967253435566442E-3</v>
      </c>
      <c r="K9" s="20">
        <f>'Alloc Amt'!K9/'Alloc Amt'!$E9</f>
        <v>3.1021829176614358E-3</v>
      </c>
      <c r="L9" s="20">
        <f>'Alloc Amt'!L9/'Alloc Amt'!$E9</f>
        <v>1.8912192230472675E-3</v>
      </c>
      <c r="M9" s="20">
        <f>'Alloc Amt'!M9/'Alloc Amt'!$E9</f>
        <v>1.1974362072856728E-2</v>
      </c>
      <c r="N9" s="20">
        <f>'Alloc Amt'!N9/'Alloc Amt'!$E9</f>
        <v>4.1459666983088396E-3</v>
      </c>
      <c r="O9" s="20">
        <f>'Alloc Amt'!O9/'Alloc Amt'!$E9</f>
        <v>9.7999222778922465E-7</v>
      </c>
      <c r="P9" s="14"/>
      <c r="Q9" s="14"/>
      <c r="R9" s="14"/>
      <c r="S9" s="14"/>
      <c r="T9" s="14"/>
      <c r="U9" s="14"/>
      <c r="V9" s="14"/>
    </row>
    <row r="10" spans="2:22">
      <c r="B10" s="12" t="str">
        <f>'Alloc Amt'!B10</f>
        <v>Meter Counts A/C 902</v>
      </c>
      <c r="C10" s="12" t="str">
        <f>'Alloc Amt'!C10</f>
        <v>CUST_4</v>
      </c>
      <c r="D10" s="12">
        <f>'Alloc Amt'!D10</f>
        <v>4</v>
      </c>
      <c r="E10" s="20">
        <f t="shared" si="0"/>
        <v>1</v>
      </c>
      <c r="F10" s="20">
        <f>'Alloc Amt'!F10/'Alloc Amt'!$E10</f>
        <v>0.878741383613311</v>
      </c>
      <c r="G10" s="20">
        <f>'Alloc Amt'!G10/'Alloc Amt'!$E10</f>
        <v>0.11268880476085023</v>
      </c>
      <c r="H10" s="20">
        <f>'Alloc Amt'!H10/'Alloc Amt'!$E10</f>
        <v>7.0240467929993285E-3</v>
      </c>
      <c r="I10" s="20">
        <f>'Alloc Amt'!I10/'Alloc Amt'!$E10</f>
        <v>7.162014432996938E-4</v>
      </c>
      <c r="J10" s="20">
        <f>'Alloc Amt'!J10/'Alloc Amt'!$E10</f>
        <v>5.7911257807913893E-4</v>
      </c>
      <c r="K10" s="20">
        <f>'Alloc Amt'!K10/'Alloc Amt'!$E10</f>
        <v>1.6696720764041941E-4</v>
      </c>
      <c r="L10" s="20">
        <f>'Alloc Amt'!L10/'Alloc Amt'!$E10</f>
        <v>3.2514666751029043E-5</v>
      </c>
      <c r="M10" s="20">
        <f>'Alloc Amt'!M10/'Alloc Amt'!$E10</f>
        <v>4.3059964075687116E-5</v>
      </c>
      <c r="N10" s="20">
        <f>'Alloc Amt'!N10/'Alloc Amt'!$E10</f>
        <v>0</v>
      </c>
      <c r="O10" s="20">
        <f>'Alloc Amt'!O10/'Alloc Amt'!$E10</f>
        <v>7.9089729934935515E-6</v>
      </c>
      <c r="P10" s="14"/>
      <c r="Q10" s="14"/>
      <c r="R10" s="14"/>
      <c r="S10" s="14"/>
      <c r="T10" s="14"/>
      <c r="U10" s="14"/>
      <c r="V10" s="14"/>
    </row>
    <row r="11" spans="2:22">
      <c r="B11" s="12" t="str">
        <f>'Alloc Amt'!B11</f>
        <v>Direct Assignment Schedule 40</v>
      </c>
      <c r="C11" s="12" t="str">
        <f>'Alloc Amt'!C11</f>
        <v>DIR_40</v>
      </c>
      <c r="D11" s="12">
        <f>'Alloc Amt'!D11</f>
        <v>5</v>
      </c>
      <c r="E11" s="20">
        <f t="shared" si="0"/>
        <v>1</v>
      </c>
      <c r="F11" s="20">
        <f>'Alloc Amt'!F11/'Alloc Amt'!$E11</f>
        <v>0</v>
      </c>
      <c r="G11" s="20">
        <f>'Alloc Amt'!G11/'Alloc Amt'!$E11</f>
        <v>0</v>
      </c>
      <c r="H11" s="20">
        <f>'Alloc Amt'!H11/'Alloc Amt'!$E11</f>
        <v>0</v>
      </c>
      <c r="I11" s="20">
        <f>'Alloc Amt'!I11/'Alloc Amt'!$E11</f>
        <v>0</v>
      </c>
      <c r="J11" s="20">
        <f>'Alloc Amt'!J11/'Alloc Amt'!$E11</f>
        <v>0</v>
      </c>
      <c r="K11" s="20">
        <f>'Alloc Amt'!K11/'Alloc Amt'!$E11</f>
        <v>1</v>
      </c>
      <c r="L11" s="20">
        <f>'Alloc Amt'!L11/'Alloc Amt'!$E11</f>
        <v>0</v>
      </c>
      <c r="M11" s="20">
        <f>'Alloc Amt'!M11/'Alloc Amt'!$E11</f>
        <v>0</v>
      </c>
      <c r="N11" s="20">
        <f>'Alloc Amt'!N11/'Alloc Amt'!$E11</f>
        <v>0</v>
      </c>
      <c r="O11" s="20">
        <f>'Alloc Amt'!O11/'Alloc Amt'!$E11</f>
        <v>0</v>
      </c>
      <c r="P11" s="14"/>
      <c r="Q11" s="14"/>
      <c r="R11" s="14"/>
      <c r="S11" s="14"/>
      <c r="T11" s="14"/>
      <c r="U11" s="14"/>
      <c r="V11" s="14"/>
    </row>
    <row r="12" spans="2:22">
      <c r="B12" s="12" t="str">
        <f>'Alloc Amt'!B12</f>
        <v>Schedule 449 / 459 Retail Revenue</v>
      </c>
      <c r="C12" s="12" t="str">
        <f>'Alloc Amt'!C12</f>
        <v>DIR_449</v>
      </c>
      <c r="D12" s="12">
        <f>'Alloc Amt'!D12</f>
        <v>6</v>
      </c>
      <c r="E12" s="20">
        <f t="shared" si="0"/>
        <v>1</v>
      </c>
      <c r="F12" s="20">
        <f>'Alloc Amt'!F12/'Alloc Amt'!$E12</f>
        <v>0</v>
      </c>
      <c r="G12" s="20">
        <f>'Alloc Amt'!G12/'Alloc Amt'!$E12</f>
        <v>0</v>
      </c>
      <c r="H12" s="20">
        <f>'Alloc Amt'!H12/'Alloc Amt'!$E12</f>
        <v>0</v>
      </c>
      <c r="I12" s="20">
        <f>'Alloc Amt'!I12/'Alloc Amt'!$E12</f>
        <v>0</v>
      </c>
      <c r="J12" s="20">
        <f>'Alloc Amt'!J12/'Alloc Amt'!$E12</f>
        <v>0</v>
      </c>
      <c r="K12" s="20">
        <f>'Alloc Amt'!K12/'Alloc Amt'!$E12</f>
        <v>0</v>
      </c>
      <c r="L12" s="20">
        <f>'Alloc Amt'!L12/'Alloc Amt'!$E12</f>
        <v>0</v>
      </c>
      <c r="M12" s="20">
        <f>'Alloc Amt'!M12/'Alloc Amt'!$E12</f>
        <v>1</v>
      </c>
      <c r="N12" s="20">
        <f>'Alloc Amt'!N12/'Alloc Amt'!$E12</f>
        <v>0</v>
      </c>
      <c r="O12" s="20">
        <f>'Alloc Amt'!O12/'Alloc Amt'!$E12</f>
        <v>0</v>
      </c>
      <c r="P12" s="14"/>
      <c r="Q12" s="14"/>
      <c r="R12" s="14"/>
      <c r="S12" s="14"/>
      <c r="T12" s="14"/>
      <c r="U12" s="14"/>
      <c r="V12" s="14"/>
    </row>
    <row r="13" spans="2:22">
      <c r="B13" s="12" t="str">
        <f>'Alloc Amt'!B13</f>
        <v>Transportation OATT Revenue</v>
      </c>
      <c r="C13" s="12" t="str">
        <f>'Alloc Amt'!C13</f>
        <v>DIR_449_OATT</v>
      </c>
      <c r="D13" s="12">
        <f>'Alloc Amt'!D13</f>
        <v>7</v>
      </c>
      <c r="E13" s="20">
        <f t="shared" si="0"/>
        <v>1</v>
      </c>
      <c r="F13" s="20">
        <f>'Alloc Amt'!F13/'Alloc Amt'!$E13</f>
        <v>0</v>
      </c>
      <c r="G13" s="20">
        <f>'Alloc Amt'!G13/'Alloc Amt'!$E13</f>
        <v>0</v>
      </c>
      <c r="H13" s="20">
        <f>'Alloc Amt'!H13/'Alloc Amt'!$E13</f>
        <v>0</v>
      </c>
      <c r="I13" s="20">
        <f>'Alloc Amt'!I13/'Alloc Amt'!$E13</f>
        <v>0</v>
      </c>
      <c r="J13" s="20">
        <f>'Alloc Amt'!J13/'Alloc Amt'!$E13</f>
        <v>0</v>
      </c>
      <c r="K13" s="20">
        <f>'Alloc Amt'!K13/'Alloc Amt'!$E13</f>
        <v>0</v>
      </c>
      <c r="L13" s="20">
        <f>'Alloc Amt'!L13/'Alloc Amt'!$E13</f>
        <v>0</v>
      </c>
      <c r="M13" s="20">
        <f>'Alloc Amt'!M13/'Alloc Amt'!$E13</f>
        <v>1</v>
      </c>
      <c r="N13" s="20">
        <f>'Alloc Amt'!N13/'Alloc Amt'!$E13</f>
        <v>0</v>
      </c>
      <c r="O13" s="20">
        <f>'Alloc Amt'!O13/'Alloc Amt'!$E13</f>
        <v>0</v>
      </c>
      <c r="P13" s="14"/>
      <c r="Q13" s="14"/>
      <c r="R13" s="14"/>
      <c r="S13" s="14"/>
      <c r="T13" s="14"/>
      <c r="U13" s="14"/>
      <c r="V13" s="14"/>
    </row>
    <row r="14" spans="2:22">
      <c r="B14" s="12" t="str">
        <f>'Alloc Amt'!B14</f>
        <v>Small Firm Resale Allocation Only</v>
      </c>
      <c r="C14" s="12" t="str">
        <f>'Alloc Amt'!C14</f>
        <v>DIR_RESALE_SMALL</v>
      </c>
      <c r="D14" s="12">
        <f>'Alloc Amt'!D14</f>
        <v>8</v>
      </c>
      <c r="E14" s="20">
        <f t="shared" si="0"/>
        <v>1</v>
      </c>
      <c r="F14" s="20">
        <f>'Alloc Amt'!F14/'Alloc Amt'!$E14</f>
        <v>0</v>
      </c>
      <c r="G14" s="20">
        <f>'Alloc Amt'!G14/'Alloc Amt'!$E14</f>
        <v>0</v>
      </c>
      <c r="H14" s="20">
        <f>'Alloc Amt'!H14/'Alloc Amt'!$E14</f>
        <v>0</v>
      </c>
      <c r="I14" s="20">
        <f>'Alloc Amt'!I14/'Alloc Amt'!$E14</f>
        <v>0</v>
      </c>
      <c r="J14" s="20">
        <f>'Alloc Amt'!J14/'Alloc Amt'!$E14</f>
        <v>0</v>
      </c>
      <c r="K14" s="20">
        <f>'Alloc Amt'!K14/'Alloc Amt'!$E14</f>
        <v>0</v>
      </c>
      <c r="L14" s="20">
        <f>'Alloc Amt'!L14/'Alloc Amt'!$E14</f>
        <v>0</v>
      </c>
      <c r="M14" s="20">
        <f>'Alloc Amt'!M14/'Alloc Amt'!$E14</f>
        <v>0</v>
      </c>
      <c r="N14" s="20">
        <f>'Alloc Amt'!N14/'Alloc Amt'!$E14</f>
        <v>0</v>
      </c>
      <c r="O14" s="20">
        <f>'Alloc Amt'!O14/'Alloc Amt'!$E14</f>
        <v>1</v>
      </c>
      <c r="P14" s="14"/>
      <c r="Q14" s="14"/>
      <c r="R14" s="14"/>
      <c r="S14" s="14"/>
      <c r="T14" s="14"/>
      <c r="U14" s="14"/>
      <c r="V14" s="14"/>
    </row>
    <row r="15" spans="2:22">
      <c r="B15" s="12" t="str">
        <f>'Alloc Amt'!B15</f>
        <v>Customer Deposits</v>
      </c>
      <c r="C15" s="12" t="str">
        <f>'Alloc Amt'!C15</f>
        <v>DIR235.00</v>
      </c>
      <c r="D15" s="12">
        <f>'Alloc Amt'!D15</f>
        <v>9</v>
      </c>
      <c r="E15" s="20">
        <f t="shared" si="0"/>
        <v>1</v>
      </c>
      <c r="F15" s="20">
        <f>'Alloc Amt'!F15/'Alloc Amt'!$E15</f>
        <v>0.87236121576363324</v>
      </c>
      <c r="G15" s="20">
        <f>'Alloc Amt'!G15/'Alloc Amt'!$E15</f>
        <v>7.6723449522767523E-2</v>
      </c>
      <c r="H15" s="20">
        <f>'Alloc Amt'!H15/'Alloc Amt'!$E15</f>
        <v>3.3598073794129907E-2</v>
      </c>
      <c r="I15" s="20">
        <f>'Alloc Amt'!I15/'Alloc Amt'!$E15</f>
        <v>1.4828821316221204E-2</v>
      </c>
      <c r="J15" s="20">
        <f>'Alloc Amt'!J15/'Alloc Amt'!$E15</f>
        <v>1.233162390285302E-3</v>
      </c>
      <c r="K15" s="20">
        <f>'Alloc Amt'!K15/'Alloc Amt'!$E15</f>
        <v>1.2399972153619982E-5</v>
      </c>
      <c r="L15" s="20">
        <f>'Alloc Amt'!L15/'Alloc Amt'!$E15</f>
        <v>0</v>
      </c>
      <c r="M15" s="20">
        <f>'Alloc Amt'!M15/'Alloc Amt'!$E15</f>
        <v>0</v>
      </c>
      <c r="N15" s="20">
        <f>'Alloc Amt'!N15/'Alloc Amt'!$E15</f>
        <v>1.2428772408092739E-3</v>
      </c>
      <c r="O15" s="20">
        <f>'Alloc Amt'!O15/'Alloc Amt'!$E15</f>
        <v>0</v>
      </c>
      <c r="P15" s="14"/>
      <c r="Q15" s="14"/>
      <c r="R15" s="14"/>
      <c r="S15" s="14"/>
      <c r="T15" s="14"/>
      <c r="U15" s="14"/>
      <c r="V15" s="14"/>
    </row>
    <row r="16" spans="2:22">
      <c r="B16" s="12" t="str">
        <f>'Alloc Amt'!B16</f>
        <v>Customer Advances</v>
      </c>
      <c r="C16" s="12" t="str">
        <f>'Alloc Amt'!C16</f>
        <v>DIR252.00</v>
      </c>
      <c r="D16" s="12">
        <f>'Alloc Amt'!D16</f>
        <v>10</v>
      </c>
      <c r="E16" s="20">
        <f t="shared" si="0"/>
        <v>1</v>
      </c>
      <c r="F16" s="20">
        <f>'Alloc Amt'!F16/'Alloc Amt'!$E16</f>
        <v>0.386930567259474</v>
      </c>
      <c r="G16" s="20">
        <f>'Alloc Amt'!G16/'Alloc Amt'!$E16</f>
        <v>0.57224925141572025</v>
      </c>
      <c r="H16" s="20">
        <f>'Alloc Amt'!H16/'Alloc Amt'!$E16</f>
        <v>3.7010880048061481E-2</v>
      </c>
      <c r="I16" s="20">
        <f>'Alloc Amt'!I16/'Alloc Amt'!$E16</f>
        <v>3.8093012767442327E-3</v>
      </c>
      <c r="J16" s="20">
        <f>'Alloc Amt'!J16/'Alloc Amt'!$E16</f>
        <v>0</v>
      </c>
      <c r="K16" s="20">
        <f>'Alloc Amt'!K16/'Alloc Amt'!$E16</f>
        <v>0</v>
      </c>
      <c r="L16" s="20">
        <f>'Alloc Amt'!L16/'Alloc Amt'!$E16</f>
        <v>0</v>
      </c>
      <c r="M16" s="20">
        <f>'Alloc Amt'!M16/'Alloc Amt'!$E16</f>
        <v>0</v>
      </c>
      <c r="N16" s="20">
        <f>'Alloc Amt'!N16/'Alloc Amt'!$E16</f>
        <v>0</v>
      </c>
      <c r="O16" s="20">
        <f>'Alloc Amt'!O16/'Alloc Amt'!$E16</f>
        <v>0</v>
      </c>
      <c r="P16" s="14"/>
      <c r="Q16" s="14"/>
      <c r="R16" s="14"/>
      <c r="S16" s="14"/>
      <c r="T16" s="14"/>
      <c r="U16" s="14"/>
      <c r="V16" s="14"/>
    </row>
    <row r="17" spans="2:22">
      <c r="B17" s="12" t="str">
        <f>'Alloc Amt'!B17</f>
        <v>Line Transformers - Customer Related</v>
      </c>
      <c r="C17" s="12" t="str">
        <f>'Alloc Amt'!C17</f>
        <v>DIR368.03C</v>
      </c>
      <c r="D17" s="12">
        <f>'Alloc Amt'!D17</f>
        <v>11</v>
      </c>
      <c r="E17" s="20">
        <f t="shared" si="0"/>
        <v>1</v>
      </c>
      <c r="F17" s="20">
        <f>'Alloc Amt'!F17/'Alloc Amt'!$E17</f>
        <v>0</v>
      </c>
      <c r="G17" s="20">
        <f>'Alloc Amt'!G17/'Alloc Amt'!$E17</f>
        <v>0</v>
      </c>
      <c r="H17" s="20">
        <f>'Alloc Amt'!H17/'Alloc Amt'!$E17</f>
        <v>0</v>
      </c>
      <c r="I17" s="20">
        <f>'Alloc Amt'!I17/'Alloc Amt'!$E17</f>
        <v>0</v>
      </c>
      <c r="J17" s="20">
        <f>'Alloc Amt'!J17/'Alloc Amt'!$E17</f>
        <v>0.26719864718719016</v>
      </c>
      <c r="K17" s="20">
        <f>'Alloc Amt'!K17/'Alloc Amt'!$E17</f>
        <v>0.72678072931424575</v>
      </c>
      <c r="L17" s="20">
        <f>'Alloc Amt'!L17/'Alloc Amt'!$E17</f>
        <v>0</v>
      </c>
      <c r="M17" s="20">
        <f>'Alloc Amt'!M17/'Alloc Amt'!$E17</f>
        <v>0</v>
      </c>
      <c r="N17" s="20">
        <f>'Alloc Amt'!N17/'Alloc Amt'!$E17</f>
        <v>0</v>
      </c>
      <c r="O17" s="20">
        <f>'Alloc Amt'!O17/'Alloc Amt'!$E17</f>
        <v>6.0206234985641059E-3</v>
      </c>
      <c r="P17" s="14"/>
      <c r="Q17" s="14"/>
      <c r="R17" s="14"/>
      <c r="S17" s="14"/>
      <c r="T17" s="14"/>
      <c r="U17" s="14"/>
      <c r="V17" s="14"/>
    </row>
    <row r="18" spans="2:22">
      <c r="B18" s="12" t="str">
        <f>'Alloc Amt'!B18</f>
        <v>Str. &amp; Signal Systems</v>
      </c>
      <c r="C18" s="12" t="str">
        <f>'Alloc Amt'!C18</f>
        <v>DIR373.00</v>
      </c>
      <c r="D18" s="12">
        <f>'Alloc Amt'!D18</f>
        <v>12</v>
      </c>
      <c r="E18" s="20">
        <f t="shared" si="0"/>
        <v>1</v>
      </c>
      <c r="F18" s="20">
        <f>'Alloc Amt'!F18/'Alloc Amt'!$E18</f>
        <v>0</v>
      </c>
      <c r="G18" s="20">
        <f>'Alloc Amt'!G18/'Alloc Amt'!$E18</f>
        <v>0</v>
      </c>
      <c r="H18" s="20">
        <f>'Alloc Amt'!H18/'Alloc Amt'!$E18</f>
        <v>0</v>
      </c>
      <c r="I18" s="20">
        <f>'Alloc Amt'!I18/'Alloc Amt'!$E18</f>
        <v>0</v>
      </c>
      <c r="J18" s="20">
        <f>'Alloc Amt'!J18/'Alloc Amt'!$E18</f>
        <v>0</v>
      </c>
      <c r="K18" s="20">
        <f>'Alloc Amt'!K18/'Alloc Amt'!$E18</f>
        <v>0</v>
      </c>
      <c r="L18" s="20">
        <f>'Alloc Amt'!L18/'Alloc Amt'!$E18</f>
        <v>0</v>
      </c>
      <c r="M18" s="20">
        <f>'Alloc Amt'!M18/'Alloc Amt'!$E18</f>
        <v>0</v>
      </c>
      <c r="N18" s="20">
        <f>'Alloc Amt'!N18/'Alloc Amt'!$E18</f>
        <v>1</v>
      </c>
      <c r="O18" s="20">
        <f>'Alloc Amt'!O18/'Alloc Amt'!$E18</f>
        <v>0</v>
      </c>
      <c r="P18" s="14"/>
      <c r="Q18" s="14"/>
      <c r="R18" s="14"/>
      <c r="S18" s="14"/>
      <c r="T18" s="14"/>
      <c r="U18" s="14"/>
      <c r="V18" s="14"/>
    </row>
    <row r="19" spans="2:22">
      <c r="B19" s="12" t="str">
        <f>'Alloc Amt'!B19</f>
        <v>Late Payment Interest Rev</v>
      </c>
      <c r="C19" s="12" t="str">
        <f>'Alloc Amt'!C19</f>
        <v>DIR450.01</v>
      </c>
      <c r="D19" s="12">
        <f>'Alloc Amt'!D19</f>
        <v>13</v>
      </c>
      <c r="E19" s="20">
        <f t="shared" si="0"/>
        <v>1.0000000000000002</v>
      </c>
      <c r="F19" s="20">
        <f>'Alloc Amt'!F19/'Alloc Amt'!$E19</f>
        <v>0.78488838431857777</v>
      </c>
      <c r="G19" s="20">
        <f>'Alloc Amt'!G19/'Alloc Amt'!$E19</f>
        <v>0.12843247058086465</v>
      </c>
      <c r="H19" s="20">
        <f>'Alloc Amt'!H19/'Alloc Amt'!$E19</f>
        <v>3.053900857129024E-2</v>
      </c>
      <c r="I19" s="20">
        <f>'Alloc Amt'!I19/'Alloc Amt'!$E19</f>
        <v>1.0229810162920643E-2</v>
      </c>
      <c r="J19" s="20">
        <f>'Alloc Amt'!J19/'Alloc Amt'!$E19</f>
        <v>1.6629895577520506E-2</v>
      </c>
      <c r="K19" s="20">
        <f>'Alloc Amt'!K19/'Alloc Amt'!$E19</f>
        <v>-1.6681485956524555E-4</v>
      </c>
      <c r="L19" s="20">
        <f>'Alloc Amt'!L19/'Alloc Amt'!$E19</f>
        <v>3.4794002042230626E-3</v>
      </c>
      <c r="M19" s="20">
        <f>'Alloc Amt'!M19/'Alloc Amt'!$E19</f>
        <v>-5.9112878984022885E-6</v>
      </c>
      <c r="N19" s="20">
        <f>'Alloc Amt'!N19/'Alloc Amt'!$E19</f>
        <v>2.5952733749155233E-2</v>
      </c>
      <c r="O19" s="20">
        <f>'Alloc Amt'!O19/'Alloc Amt'!$E19</f>
        <v>2.1022982911835693E-5</v>
      </c>
      <c r="P19" s="14"/>
      <c r="Q19" s="14"/>
      <c r="R19" s="14"/>
      <c r="S19" s="14"/>
      <c r="T19" s="14"/>
      <c r="U19" s="14"/>
      <c r="V19" s="14"/>
    </row>
    <row r="20" spans="2:22">
      <c r="B20" s="12" t="str">
        <f>'Alloc Amt'!B20</f>
        <v>Direct Assign Disconnect Call - A/C 450.02</v>
      </c>
      <c r="C20" s="12" t="str">
        <f>'Alloc Amt'!C20</f>
        <v>DIR450.02</v>
      </c>
      <c r="D20" s="12">
        <f>'Alloc Amt'!D20</f>
        <v>14</v>
      </c>
      <c r="E20" s="20">
        <f t="shared" si="0"/>
        <v>1.0000000000000002</v>
      </c>
      <c r="F20" s="20">
        <f>'Alloc Amt'!F20/'Alloc Amt'!$E20</f>
        <v>0.96617231797462588</v>
      </c>
      <c r="G20" s="20">
        <f>'Alloc Amt'!G20/'Alloc Amt'!$E20</f>
        <v>3.3432923026539177E-2</v>
      </c>
      <c r="H20" s="20">
        <f>'Alloc Amt'!H20/'Alloc Amt'!$E20</f>
        <v>1.3320048221493301E-4</v>
      </c>
      <c r="I20" s="20">
        <f>'Alloc Amt'!I20/'Alloc Amt'!$E20</f>
        <v>0</v>
      </c>
      <c r="J20" s="20">
        <f>'Alloc Amt'!J20/'Alloc Amt'!$E20</f>
        <v>0</v>
      </c>
      <c r="K20" s="20">
        <f>'Alloc Amt'!K20/'Alloc Amt'!$E20</f>
        <v>0</v>
      </c>
      <c r="L20" s="20">
        <f>'Alloc Amt'!L20/'Alloc Amt'!$E20</f>
        <v>0</v>
      </c>
      <c r="M20" s="20">
        <f>'Alloc Amt'!M20/'Alloc Amt'!$E20</f>
        <v>0</v>
      </c>
      <c r="N20" s="20">
        <f>'Alloc Amt'!N20/'Alloc Amt'!$E20</f>
        <v>2.6155851662025938E-4</v>
      </c>
      <c r="O20" s="20">
        <f>'Alloc Amt'!O20/'Alloc Amt'!$E20</f>
        <v>0</v>
      </c>
      <c r="P20" s="14"/>
      <c r="Q20" s="14"/>
      <c r="R20" s="14"/>
      <c r="S20" s="14"/>
      <c r="T20" s="14"/>
      <c r="U20" s="14"/>
      <c r="V20" s="14"/>
    </row>
    <row r="21" spans="2:22">
      <c r="B21" s="12" t="str">
        <f>'Alloc Amt'!B21</f>
        <v>Connect/Reconnect Revenue</v>
      </c>
      <c r="C21" s="12" t="str">
        <f>'Alloc Amt'!C21</f>
        <v>DIR451.02</v>
      </c>
      <c r="D21" s="12">
        <f>'Alloc Amt'!D21</f>
        <v>15</v>
      </c>
      <c r="E21" s="20">
        <f t="shared" si="0"/>
        <v>0.99999999999999989</v>
      </c>
      <c r="F21" s="20">
        <f>'Alloc Amt'!F21/'Alloc Amt'!$E21</f>
        <v>0.97587076693427399</v>
      </c>
      <c r="G21" s="20">
        <f>'Alloc Amt'!G21/'Alloc Amt'!$E21</f>
        <v>2.3708946307238358E-2</v>
      </c>
      <c r="H21" s="20">
        <f>'Alloc Amt'!H21/'Alloc Amt'!$E21</f>
        <v>4.2028675848752249E-4</v>
      </c>
      <c r="I21" s="20">
        <f>'Alloc Amt'!I21/'Alloc Amt'!$E21</f>
        <v>0</v>
      </c>
      <c r="J21" s="20">
        <f>'Alloc Amt'!J21/'Alloc Amt'!$E21</f>
        <v>0</v>
      </c>
      <c r="K21" s="20">
        <f>'Alloc Amt'!K21/'Alloc Amt'!$E21</f>
        <v>0</v>
      </c>
      <c r="L21" s="20">
        <f>'Alloc Amt'!L21/'Alloc Amt'!$E21</f>
        <v>0</v>
      </c>
      <c r="M21" s="20">
        <f>'Alloc Amt'!M21/'Alloc Amt'!$E21</f>
        <v>0</v>
      </c>
      <c r="N21" s="20">
        <f>'Alloc Amt'!N21/'Alloc Amt'!$E21</f>
        <v>0</v>
      </c>
      <c r="O21" s="20">
        <f>'Alloc Amt'!O21/'Alloc Amt'!$E21</f>
        <v>0</v>
      </c>
      <c r="P21" s="14"/>
      <c r="Q21" s="14"/>
      <c r="R21" s="14"/>
      <c r="S21" s="14"/>
      <c r="T21" s="14"/>
      <c r="U21" s="14"/>
      <c r="V21" s="14"/>
    </row>
    <row r="22" spans="2:22">
      <c r="B22" s="12" t="str">
        <f>'Alloc Amt'!B22</f>
        <v>Billing Initiation Charge</v>
      </c>
      <c r="C22" s="12" t="str">
        <f>'Alloc Amt'!C22</f>
        <v>DIR451.05</v>
      </c>
      <c r="D22" s="12">
        <f>'Alloc Amt'!D22</f>
        <v>16</v>
      </c>
      <c r="E22" s="20">
        <f t="shared" si="0"/>
        <v>0.99999999999999989</v>
      </c>
      <c r="F22" s="20">
        <f>'Alloc Amt'!F22/'Alloc Amt'!$E22</f>
        <v>0.91588908322946017</v>
      </c>
      <c r="G22" s="20">
        <f>'Alloc Amt'!G22/'Alloc Amt'!$E22</f>
        <v>8.1694590819096885E-2</v>
      </c>
      <c r="H22" s="20">
        <f>'Alloc Amt'!H22/'Alloc Amt'!$E22</f>
        <v>1.9943430379136214E-3</v>
      </c>
      <c r="I22" s="20">
        <f>'Alloc Amt'!I22/'Alloc Amt'!$E22</f>
        <v>2.5979122521953242E-4</v>
      </c>
      <c r="J22" s="20">
        <f>'Alloc Amt'!J22/'Alloc Amt'!$E22</f>
        <v>6.1153066353485019E-5</v>
      </c>
      <c r="K22" s="20">
        <f>'Alloc Amt'!K22/'Alloc Amt'!$E22</f>
        <v>9.7057897329568088E-5</v>
      </c>
      <c r="L22" s="20">
        <f>'Alloc Amt'!L22/'Alloc Amt'!$E22</f>
        <v>3.9807246265740961E-6</v>
      </c>
      <c r="M22" s="20">
        <f>'Alloc Amt'!M22/'Alloc Amt'!$E22</f>
        <v>0</v>
      </c>
      <c r="N22" s="20">
        <f>'Alloc Amt'!N22/'Alloc Amt'!$E22</f>
        <v>0</v>
      </c>
      <c r="O22" s="20">
        <f>'Alloc Amt'!O22/'Alloc Amt'!$E22</f>
        <v>0</v>
      </c>
      <c r="P22" s="14"/>
      <c r="Q22" s="14"/>
      <c r="R22" s="14"/>
      <c r="S22" s="14"/>
      <c r="T22" s="14"/>
      <c r="U22" s="14"/>
      <c r="V22" s="14"/>
    </row>
    <row r="23" spans="2:22">
      <c r="B23" s="12" t="str">
        <f>'Alloc Amt'!B23</f>
        <v>NSF Check Charge Revenue</v>
      </c>
      <c r="C23" s="12" t="str">
        <f>'Alloc Amt'!C23</f>
        <v>DIR451.06</v>
      </c>
      <c r="D23" s="12">
        <f>'Alloc Amt'!D23</f>
        <v>17</v>
      </c>
      <c r="E23" s="20">
        <f t="shared" si="0"/>
        <v>1.0000000000000004</v>
      </c>
      <c r="F23" s="20">
        <f>'Alloc Amt'!F23/'Alloc Amt'!$E23</f>
        <v>-0.88887529315794878</v>
      </c>
      <c r="G23" s="20">
        <f>'Alloc Amt'!G23/'Alloc Amt'!$E23</f>
        <v>1.9602120934026721</v>
      </c>
      <c r="H23" s="20">
        <f>'Alloc Amt'!H23/'Alloc Amt'!$E23</f>
        <v>-5.4002243295605185E-2</v>
      </c>
      <c r="I23" s="20">
        <f>'Alloc Amt'!I23/'Alloc Amt'!$E23</f>
        <v>-1.733455694911798E-2</v>
      </c>
      <c r="J23" s="20">
        <f>'Alloc Amt'!J23/'Alloc Amt'!$E23</f>
        <v>0</v>
      </c>
      <c r="K23" s="20">
        <f>'Alloc Amt'!K23/'Alloc Amt'!$E23</f>
        <v>0</v>
      </c>
      <c r="L23" s="20">
        <f>'Alloc Amt'!L23/'Alloc Amt'!$E23</f>
        <v>0</v>
      </c>
      <c r="M23" s="20">
        <f>'Alloc Amt'!M23/'Alloc Amt'!$E23</f>
        <v>0</v>
      </c>
      <c r="N23" s="20">
        <f>'Alloc Amt'!N23/'Alloc Amt'!$E23</f>
        <v>0</v>
      </c>
      <c r="O23" s="20">
        <f>'Alloc Amt'!O23/'Alloc Amt'!$E23</f>
        <v>0</v>
      </c>
      <c r="P23" s="14"/>
      <c r="Q23" s="14"/>
      <c r="R23" s="14"/>
      <c r="S23" s="14"/>
      <c r="T23" s="14"/>
      <c r="U23" s="14"/>
      <c r="V23" s="14"/>
    </row>
    <row r="24" spans="2:22">
      <c r="B24" s="12" t="str">
        <f>'Alloc Amt'!B24</f>
        <v>Direct Assign 904 Uncollectibles</v>
      </c>
      <c r="C24" s="12" t="str">
        <f>'Alloc Amt'!C24</f>
        <v>DIR904.00</v>
      </c>
      <c r="D24" s="12">
        <f>'Alloc Amt'!D24</f>
        <v>18</v>
      </c>
      <c r="E24" s="20">
        <f t="shared" si="0"/>
        <v>0.99999999999999989</v>
      </c>
      <c r="F24" s="20">
        <f>'Alloc Amt'!F24/'Alloc Amt'!$E24</f>
        <v>0.8891505580192306</v>
      </c>
      <c r="G24" s="20">
        <f>'Alloc Amt'!G24/'Alloc Amt'!$E24</f>
        <v>7.0753466766378753E-2</v>
      </c>
      <c r="H24" s="20">
        <f>'Alloc Amt'!H24/'Alloc Amt'!$E24</f>
        <v>2.1983879713718579E-2</v>
      </c>
      <c r="I24" s="20">
        <f>'Alloc Amt'!I24/'Alloc Amt'!$E24</f>
        <v>1.55786016290759E-2</v>
      </c>
      <c r="J24" s="20">
        <f>'Alloc Amt'!J24/'Alloc Amt'!$E24</f>
        <v>1.0290264859527129E-4</v>
      </c>
      <c r="K24" s="20">
        <f>'Alloc Amt'!K24/'Alloc Amt'!$E24</f>
        <v>0</v>
      </c>
      <c r="L24" s="20">
        <f>'Alloc Amt'!L24/'Alloc Amt'!$E24</f>
        <v>0</v>
      </c>
      <c r="M24" s="20">
        <f>'Alloc Amt'!M24/'Alloc Amt'!$E24</f>
        <v>0</v>
      </c>
      <c r="N24" s="20">
        <f>'Alloc Amt'!N24/'Alloc Amt'!$E24</f>
        <v>2.4305912230008263E-3</v>
      </c>
      <c r="O24" s="20">
        <f>'Alloc Amt'!O24/'Alloc Amt'!$E24</f>
        <v>0</v>
      </c>
      <c r="P24" s="14"/>
      <c r="Q24" s="14"/>
      <c r="R24" s="14"/>
      <c r="S24" s="14"/>
      <c r="T24" s="14"/>
      <c r="U24" s="14"/>
      <c r="V24" s="14"/>
    </row>
    <row r="25" spans="2:22">
      <c r="B25" s="12" t="str">
        <f>'Alloc Amt'!B25</f>
        <v>Meter Investment</v>
      </c>
      <c r="C25" s="12" t="str">
        <f>'Alloc Amt'!C25</f>
        <v>METER</v>
      </c>
      <c r="D25" s="12">
        <f>'Alloc Amt'!D25</f>
        <v>19</v>
      </c>
      <c r="E25" s="20">
        <f t="shared" si="0"/>
        <v>1</v>
      </c>
      <c r="F25" s="20">
        <f>'Alloc Amt'!F25/'Alloc Amt'!$E25</f>
        <v>0.65017083726185199</v>
      </c>
      <c r="G25" s="20">
        <f>'Alloc Amt'!G25/'Alloc Amt'!$E25</f>
        <v>0.18423455039321676</v>
      </c>
      <c r="H25" s="20">
        <f>'Alloc Amt'!H25/'Alloc Amt'!$E25</f>
        <v>5.0043614759020409E-2</v>
      </c>
      <c r="I25" s="20">
        <f>'Alloc Amt'!I25/'Alloc Amt'!$E25</f>
        <v>5.6667878432113189E-3</v>
      </c>
      <c r="J25" s="20">
        <f>'Alloc Amt'!J25/'Alloc Amt'!$E25</f>
        <v>9.5073630654721658E-2</v>
      </c>
      <c r="K25" s="20">
        <f>'Alloc Amt'!K25/'Alloc Amt'!$E25</f>
        <v>5.9486741585833194E-3</v>
      </c>
      <c r="L25" s="20">
        <f>'Alloc Amt'!L25/'Alloc Amt'!$E25</f>
        <v>3.0782353480524266E-3</v>
      </c>
      <c r="M25" s="20">
        <f>'Alloc Amt'!M25/'Alloc Amt'!$E25</f>
        <v>4.322814960327743E-3</v>
      </c>
      <c r="N25" s="20">
        <f>'Alloc Amt'!N25/'Alloc Amt'!$E25</f>
        <v>0</v>
      </c>
      <c r="O25" s="20">
        <f>'Alloc Amt'!O25/'Alloc Amt'!$E25</f>
        <v>1.4608546210143638E-3</v>
      </c>
      <c r="P25" s="14"/>
      <c r="Q25" s="14"/>
      <c r="R25" s="14"/>
      <c r="S25" s="14"/>
      <c r="T25" s="14"/>
      <c r="U25" s="14"/>
      <c r="V25" s="14"/>
    </row>
    <row r="26" spans="2:22">
      <c r="B26" s="12" t="str">
        <f>'Alloc Amt'!B26</f>
        <v>Dist OH Services (Sec Voltage Only)</v>
      </c>
      <c r="C26" s="12" t="str">
        <f>'Alloc Amt'!C26</f>
        <v>OH_SVC</v>
      </c>
      <c r="D26" s="12">
        <f>'Alloc Amt'!D26</f>
        <v>20</v>
      </c>
      <c r="E26" s="20">
        <f t="shared" si="0"/>
        <v>0.99999999999999989</v>
      </c>
      <c r="F26" s="20">
        <f>'Alloc Amt'!F26/'Alloc Amt'!$E26</f>
        <v>0.86745968532344786</v>
      </c>
      <c r="G26" s="20">
        <f>'Alloc Amt'!G26/'Alloc Amt'!$E26</f>
        <v>0.12794001245605024</v>
      </c>
      <c r="H26" s="20">
        <f>'Alloc Amt'!H26/'Alloc Amt'!$E26</f>
        <v>4.530826243061707E-3</v>
      </c>
      <c r="I26" s="20">
        <f>'Alloc Amt'!I26/'Alloc Amt'!$E26</f>
        <v>6.9475977440157616E-5</v>
      </c>
      <c r="J26" s="20">
        <f>'Alloc Amt'!J26/'Alloc Amt'!$E26</f>
        <v>0</v>
      </c>
      <c r="K26" s="20">
        <f>'Alloc Amt'!K26/'Alloc Amt'!$E26</f>
        <v>0</v>
      </c>
      <c r="L26" s="20">
        <f>'Alloc Amt'!L26/'Alloc Amt'!$E26</f>
        <v>0</v>
      </c>
      <c r="M26" s="20">
        <f>'Alloc Amt'!M26/'Alloc Amt'!$E26</f>
        <v>0</v>
      </c>
      <c r="N26" s="20">
        <f>'Alloc Amt'!N26/'Alloc Amt'!$E26</f>
        <v>0</v>
      </c>
      <c r="O26" s="20">
        <f>'Alloc Amt'!O26/'Alloc Amt'!$E26</f>
        <v>0</v>
      </c>
      <c r="P26" s="14"/>
      <c r="Q26" s="14"/>
      <c r="R26" s="14"/>
      <c r="S26" s="14"/>
      <c r="T26" s="14"/>
      <c r="U26" s="14"/>
      <c r="V26" s="14"/>
    </row>
    <row r="27" spans="2:22">
      <c r="B27" s="12" t="str">
        <f>'Alloc Amt'!B27</f>
        <v>Allocate Overhead Transformers</v>
      </c>
      <c r="C27" s="12" t="str">
        <f>'Alloc Amt'!C27</f>
        <v>OH_TFMRC</v>
      </c>
      <c r="D27" s="12">
        <f>'Alloc Amt'!D27</f>
        <v>21</v>
      </c>
      <c r="E27" s="20">
        <f t="shared" si="0"/>
        <v>1</v>
      </c>
      <c r="F27" s="20">
        <f>'Alloc Amt'!F27/'Alloc Amt'!$E27</f>
        <v>0.7303429587007737</v>
      </c>
      <c r="G27" s="20">
        <f>'Alloc Amt'!G27/'Alloc Amt'!$E27</f>
        <v>0.11447772228662677</v>
      </c>
      <c r="H27" s="20">
        <f>'Alloc Amt'!H27/'Alloc Amt'!$E27</f>
        <v>1.4681822696456839E-2</v>
      </c>
      <c r="I27" s="20">
        <f>'Alloc Amt'!I27/'Alloc Amt'!$E27</f>
        <v>1.8637852716737259E-4</v>
      </c>
      <c r="J27" s="20">
        <f>'Alloc Amt'!J27/'Alloc Amt'!$E27</f>
        <v>0</v>
      </c>
      <c r="K27" s="20">
        <f>'Alloc Amt'!K27/'Alloc Amt'!$E27</f>
        <v>0</v>
      </c>
      <c r="L27" s="20">
        <f>'Alloc Amt'!L27/'Alloc Amt'!$E27</f>
        <v>0</v>
      </c>
      <c r="M27" s="20">
        <f>'Alloc Amt'!M27/'Alloc Amt'!$E27</f>
        <v>0</v>
      </c>
      <c r="N27" s="20">
        <f>'Alloc Amt'!N27/'Alloc Amt'!$E27</f>
        <v>0.14031111778897534</v>
      </c>
      <c r="O27" s="20">
        <f>'Alloc Amt'!O27/'Alloc Amt'!$E27</f>
        <v>0</v>
      </c>
      <c r="P27" s="14"/>
      <c r="Q27" s="14"/>
      <c r="R27" s="14"/>
      <c r="S27" s="14"/>
      <c r="T27" s="14"/>
      <c r="U27" s="14"/>
      <c r="V27" s="14"/>
    </row>
    <row r="28" spans="2:22">
      <c r="B28" s="12" t="str">
        <f>'Alloc Amt'!B28</f>
        <v>Proforma Revenue</v>
      </c>
      <c r="C28" s="12" t="str">
        <f>'Alloc Amt'!C28</f>
        <v>PROFORMA</v>
      </c>
      <c r="D28" s="12">
        <f>'Alloc Amt'!D28</f>
        <v>22</v>
      </c>
      <c r="E28" s="20">
        <f t="shared" si="0"/>
        <v>1</v>
      </c>
      <c r="F28" s="20">
        <f>'Alloc Amt'!F28/'Alloc Amt'!$E28</f>
        <v>0.54322667010947834</v>
      </c>
      <c r="G28" s="20">
        <f>'Alloc Amt'!G28/'Alloc Amt'!$E28</f>
        <v>0.13595304236387315</v>
      </c>
      <c r="H28" s="20">
        <f>'Alloc Amt'!H28/'Alloc Amt'!$E28</f>
        <v>0.12881200534268167</v>
      </c>
      <c r="I28" s="20">
        <f>'Alloc Amt'!I28/'Alloc Amt'!$E28</f>
        <v>7.7328477897030637E-2</v>
      </c>
      <c r="J28" s="20">
        <f>'Alloc Amt'!J28/'Alloc Amt'!$E28</f>
        <v>5.7031075562328913E-2</v>
      </c>
      <c r="K28" s="20">
        <f>'Alloc Amt'!K28/'Alloc Amt'!$E28</f>
        <v>2.4362891515197469E-2</v>
      </c>
      <c r="L28" s="20">
        <f>'Alloc Amt'!L28/'Alloc Amt'!$E28</f>
        <v>2.055514162911486E-2</v>
      </c>
      <c r="M28" s="20">
        <f>'Alloc Amt'!M28/'Alloc Amt'!$E28</f>
        <v>3.8264658550345837E-3</v>
      </c>
      <c r="N28" s="20">
        <f>'Alloc Amt'!N28/'Alloc Amt'!$E28</f>
        <v>8.7430947926420196E-3</v>
      </c>
      <c r="O28" s="20">
        <f>'Alloc Amt'!O28/'Alloc Amt'!$E28</f>
        <v>1.6113493261843954E-4</v>
      </c>
      <c r="P28" s="14"/>
      <c r="Q28" s="14"/>
      <c r="R28" s="14"/>
      <c r="S28" s="14"/>
      <c r="T28" s="14"/>
      <c r="U28" s="14"/>
      <c r="V28" s="14"/>
    </row>
    <row r="29" spans="2:22">
      <c r="B29" s="12" t="str">
        <f>'Alloc Amt'!B29</f>
        <v>Proforma Retail Revenue - No Transportation</v>
      </c>
      <c r="C29" s="12" t="str">
        <f>'Alloc Amt'!C29</f>
        <v>PROFORMA_RETAIL</v>
      </c>
      <c r="D29" s="12">
        <f>'Alloc Amt'!D29</f>
        <v>23</v>
      </c>
      <c r="E29" s="20">
        <f t="shared" si="0"/>
        <v>1</v>
      </c>
      <c r="F29" s="20">
        <f>'Alloc Amt'!F29/'Alloc Amt'!$E29</f>
        <v>0.54540151361475564</v>
      </c>
      <c r="G29" s="20">
        <f>'Alloc Amt'!G29/'Alloc Amt'!$E29</f>
        <v>0.13649733926142457</v>
      </c>
      <c r="H29" s="20">
        <f>'Alloc Amt'!H29/'Alloc Amt'!$E29</f>
        <v>0.12932771263143616</v>
      </c>
      <c r="I29" s="20">
        <f>'Alloc Amt'!I29/'Alloc Amt'!$E29</f>
        <v>7.7638067516210135E-2</v>
      </c>
      <c r="J29" s="20">
        <f>'Alloc Amt'!J29/'Alloc Amt'!$E29</f>
        <v>5.725940320364431E-2</v>
      </c>
      <c r="K29" s="20">
        <f>'Alloc Amt'!K29/'Alloc Amt'!$E29</f>
        <v>2.446042994491213E-2</v>
      </c>
      <c r="L29" s="20">
        <f>'Alloc Amt'!L29/'Alloc Amt'!$E29</f>
        <v>2.0637435483102415E-2</v>
      </c>
      <c r="M29" s="20">
        <f>'Alloc Amt'!M29/'Alloc Amt'!$E29</f>
        <v>0</v>
      </c>
      <c r="N29" s="20">
        <f>'Alloc Amt'!N29/'Alloc Amt'!$E29</f>
        <v>8.7780983445147013E-3</v>
      </c>
      <c r="O29" s="20">
        <f>'Alloc Amt'!O29/'Alloc Amt'!$E29</f>
        <v>0</v>
      </c>
      <c r="P29" s="14"/>
      <c r="Q29" s="14"/>
      <c r="R29" s="14"/>
      <c r="S29" s="14"/>
      <c r="T29" s="14"/>
      <c r="U29" s="14"/>
      <c r="V29" s="14"/>
    </row>
    <row r="30" spans="2:22">
      <c r="B30" s="12" t="str">
        <f>'Alloc Amt'!B30</f>
        <v>Residential Allocation Only</v>
      </c>
      <c r="C30" s="12" t="str">
        <f>'Alloc Amt'!C30</f>
        <v>RESID</v>
      </c>
      <c r="D30" s="12">
        <f>'Alloc Amt'!D30</f>
        <v>24</v>
      </c>
      <c r="E30" s="20">
        <f t="shared" si="0"/>
        <v>1</v>
      </c>
      <c r="F30" s="20">
        <f>'Alloc Amt'!F30/'Alloc Amt'!$E30</f>
        <v>1</v>
      </c>
      <c r="G30" s="20">
        <f>'Alloc Amt'!G30/'Alloc Amt'!$E30</f>
        <v>0</v>
      </c>
      <c r="H30" s="20">
        <f>'Alloc Amt'!H30/'Alloc Amt'!$E30</f>
        <v>0</v>
      </c>
      <c r="I30" s="20">
        <f>'Alloc Amt'!I30/'Alloc Amt'!$E30</f>
        <v>0</v>
      </c>
      <c r="J30" s="20">
        <f>'Alloc Amt'!J30/'Alloc Amt'!$E30</f>
        <v>0</v>
      </c>
      <c r="K30" s="20">
        <f>'Alloc Amt'!K30/'Alloc Amt'!$E30</f>
        <v>0</v>
      </c>
      <c r="L30" s="20">
        <f>'Alloc Amt'!L30/'Alloc Amt'!$E30</f>
        <v>0</v>
      </c>
      <c r="M30" s="20">
        <f>'Alloc Amt'!M30/'Alloc Amt'!$E30</f>
        <v>0</v>
      </c>
      <c r="N30" s="20">
        <f>'Alloc Amt'!N30/'Alloc Amt'!$E30</f>
        <v>0</v>
      </c>
      <c r="O30" s="20">
        <f>'Alloc Amt'!O30/'Alloc Amt'!$E30</f>
        <v>0</v>
      </c>
      <c r="P30" s="14"/>
      <c r="Q30" s="14"/>
      <c r="R30" s="14"/>
      <c r="S30" s="14"/>
      <c r="T30" s="14"/>
      <c r="U30" s="14"/>
      <c r="V30" s="14"/>
    </row>
    <row r="31" spans="2:22">
      <c r="B31" s="12" t="str">
        <f>'Alloc Amt'!B31</f>
        <v>Allocate Underground Transformers</v>
      </c>
      <c r="C31" s="12" t="str">
        <f>'Alloc Amt'!C31</f>
        <v>UG_TFMRC</v>
      </c>
      <c r="D31" s="12">
        <f>'Alloc Amt'!D31</f>
        <v>25</v>
      </c>
      <c r="E31" s="20">
        <f t="shared" si="0"/>
        <v>1</v>
      </c>
      <c r="F31" s="20">
        <f>'Alloc Amt'!F31/'Alloc Amt'!$E31</f>
        <v>0.7355320996358401</v>
      </c>
      <c r="G31" s="20">
        <f>'Alloc Amt'!G31/'Alloc Amt'!$E31</f>
        <v>0.14493820090527729</v>
      </c>
      <c r="H31" s="20">
        <f>'Alloc Amt'!H31/'Alloc Amt'!$E31</f>
        <v>8.7743433698652465E-2</v>
      </c>
      <c r="I31" s="20">
        <f>'Alloc Amt'!I31/'Alloc Amt'!$E31</f>
        <v>2.9422589225516247E-2</v>
      </c>
      <c r="J31" s="20">
        <f>'Alloc Amt'!J31/'Alloc Amt'!$E31</f>
        <v>0</v>
      </c>
      <c r="K31" s="20">
        <f>'Alloc Amt'!K31/'Alloc Amt'!$E31</f>
        <v>0</v>
      </c>
      <c r="L31" s="20">
        <f>'Alloc Amt'!L31/'Alloc Amt'!$E31</f>
        <v>0</v>
      </c>
      <c r="M31" s="20">
        <f>'Alloc Amt'!M31/'Alloc Amt'!$E31</f>
        <v>0</v>
      </c>
      <c r="N31" s="20">
        <f>'Alloc Amt'!N31/'Alloc Amt'!$E31</f>
        <v>2.3045907603834585E-3</v>
      </c>
      <c r="O31" s="20">
        <f>'Alloc Amt'!O31/'Alloc Amt'!$E31</f>
        <v>5.9085774330539027E-5</v>
      </c>
      <c r="P31" s="14"/>
      <c r="Q31" s="14"/>
      <c r="R31" s="14"/>
      <c r="S31" s="14"/>
      <c r="T31" s="14"/>
      <c r="U31" s="14"/>
      <c r="V31" s="14"/>
    </row>
    <row r="32" spans="2:22">
      <c r="B32" s="12" t="str">
        <f>'Alloc Amt'!B32</f>
        <v>Top 75 CP Hours (not used)</v>
      </c>
      <c r="C32" s="12" t="str">
        <f>'Alloc Amt'!C32</f>
        <v>DEM_1</v>
      </c>
      <c r="D32" s="12">
        <f>'Alloc Amt'!D32</f>
        <v>26</v>
      </c>
      <c r="E32" s="20">
        <f t="shared" si="0"/>
        <v>0.99999999999999967</v>
      </c>
      <c r="F32" s="20">
        <f>'Alloc Amt'!F32/'Alloc Amt'!$E32</f>
        <v>0.59054453470709467</v>
      </c>
      <c r="G32" s="20">
        <f>'Alloc Amt'!G32/'Alloc Amt'!$E32</f>
        <v>0.10902367945122508</v>
      </c>
      <c r="H32" s="20">
        <f>'Alloc Amt'!H32/'Alloc Amt'!$E32</f>
        <v>9.8308250016838392E-2</v>
      </c>
      <c r="I32" s="20">
        <f>'Alloc Amt'!I32/'Alloc Amt'!$E32</f>
        <v>5.7462005350809385E-2</v>
      </c>
      <c r="J32" s="20">
        <f>'Alloc Amt'!J32/'Alloc Amt'!$E32</f>
        <v>4.507622386664821E-2</v>
      </c>
      <c r="K32" s="20">
        <f>'Alloc Amt'!K32/'Alloc Amt'!$E32</f>
        <v>2.0983961523717756E-2</v>
      </c>
      <c r="L32" s="20">
        <f>'Alloc Amt'!L32/'Alloc Amt'!$E32</f>
        <v>1.7208056543194291E-2</v>
      </c>
      <c r="M32" s="20">
        <f>'Alloc Amt'!M32/'Alloc Amt'!$E32</f>
        <v>5.7862678020930085E-2</v>
      </c>
      <c r="N32" s="20">
        <f>'Alloc Amt'!N32/'Alloc Amt'!$E32</f>
        <v>3.1781838349294873E-3</v>
      </c>
      <c r="O32" s="20">
        <f>'Alloc Amt'!O32/'Alloc Amt'!$E32</f>
        <v>3.5242668461242012E-4</v>
      </c>
      <c r="P32" s="14"/>
      <c r="Q32" s="14"/>
      <c r="R32" s="14"/>
      <c r="S32" s="14"/>
      <c r="T32" s="14"/>
      <c r="U32" s="14"/>
      <c r="V32" s="14"/>
    </row>
    <row r="33" spans="2:22">
      <c r="B33" s="12" t="str">
        <f>'Alloc Amt'!B33</f>
        <v>Top 75 CP Hours Excl. Interruptible (not used)</v>
      </c>
      <c r="C33" s="12" t="str">
        <f>'Alloc Amt'!C33</f>
        <v>DEM_1A</v>
      </c>
      <c r="D33" s="12">
        <f>'Alloc Amt'!D33</f>
        <v>27</v>
      </c>
      <c r="E33" s="20">
        <f t="shared" si="0"/>
        <v>1</v>
      </c>
      <c r="F33" s="20">
        <f>'Alloc Amt'!F33/'Alloc Amt'!$E33</f>
        <v>0.59512615902592947</v>
      </c>
      <c r="G33" s="20">
        <f>'Alloc Amt'!G33/'Alloc Amt'!$E33</f>
        <v>0.10986951835370572</v>
      </c>
      <c r="H33" s="20">
        <f>'Alloc Amt'!H33/'Alloc Amt'!$E33</f>
        <v>9.9070955354959314E-2</v>
      </c>
      <c r="I33" s="20">
        <f>'Alloc Amt'!I33/'Alloc Amt'!$E33</f>
        <v>5.7907813085284247E-2</v>
      </c>
      <c r="J33" s="20">
        <f>'Alloc Amt'!J33/'Alloc Amt'!$E33</f>
        <v>3.8879149779725362E-2</v>
      </c>
      <c r="K33" s="20">
        <f>'Alloc Amt'!K33/'Alloc Amt'!$E33</f>
        <v>2.1146761486755674E-2</v>
      </c>
      <c r="L33" s="20">
        <f>'Alloc Amt'!L33/'Alloc Amt'!$E33</f>
        <v>1.6130046546646987E-2</v>
      </c>
      <c r="M33" s="20">
        <f>'Alloc Amt'!M33/'Alloc Amt'!$E33</f>
        <v>5.8311594295983059E-2</v>
      </c>
      <c r="N33" s="20">
        <f>'Alloc Amt'!N33/'Alloc Amt'!$E33</f>
        <v>3.2028411528658269E-3</v>
      </c>
      <c r="O33" s="20">
        <f>'Alloc Amt'!O33/'Alloc Amt'!$E33</f>
        <v>3.551609181442357E-4</v>
      </c>
      <c r="P33" s="14"/>
      <c r="Q33" s="14"/>
      <c r="R33" s="14"/>
      <c r="S33" s="14"/>
      <c r="T33" s="14"/>
      <c r="U33" s="14"/>
      <c r="V33" s="14"/>
    </row>
    <row r="34" spans="2:22">
      <c r="B34" s="12" t="str">
        <f>'Alloc Amt'!B34</f>
        <v>Top 75 CP No Interruptibles or Transportation (not used)</v>
      </c>
      <c r="C34" s="12" t="str">
        <f>'Alloc Amt'!C34</f>
        <v>DEM_1B</v>
      </c>
      <c r="D34" s="12">
        <f>'Alloc Amt'!D34</f>
        <v>28</v>
      </c>
      <c r="E34" s="20">
        <f t="shared" si="0"/>
        <v>0.99999999999999978</v>
      </c>
      <c r="F34" s="20">
        <f>'Alloc Amt'!F34/'Alloc Amt'!$E34</f>
        <v>0.6319777916146333</v>
      </c>
      <c r="G34" s="20">
        <f>'Alloc Amt'!G34/'Alloc Amt'!$E34</f>
        <v>0.11667290123590936</v>
      </c>
      <c r="H34" s="20">
        <f>'Alloc Amt'!H34/'Alloc Amt'!$E34</f>
        <v>0.10520566543547147</v>
      </c>
      <c r="I34" s="20">
        <f>'Alloc Amt'!I34/'Alloc Amt'!$E34</f>
        <v>6.1493603122353101E-2</v>
      </c>
      <c r="J34" s="20">
        <f>'Alloc Amt'!J34/'Alloc Amt'!$E34</f>
        <v>4.1286639555319651E-2</v>
      </c>
      <c r="K34" s="20">
        <f>'Alloc Amt'!K34/'Alloc Amt'!$E34</f>
        <v>2.2456219444420274E-2</v>
      </c>
      <c r="L34" s="20">
        <f>'Alloc Amt'!L34/'Alloc Amt'!$E34</f>
        <v>1.7128857538166228E-2</v>
      </c>
      <c r="M34" s="20">
        <f>'Alloc Amt'!M34/'Alloc Amt'!$E34</f>
        <v>0</v>
      </c>
      <c r="N34" s="20">
        <f>'Alloc Amt'!N34/'Alloc Amt'!$E34</f>
        <v>3.4011687236091079E-3</v>
      </c>
      <c r="O34" s="20">
        <f>'Alloc Amt'!O34/'Alloc Amt'!$E34</f>
        <v>3.7715333011742181E-4</v>
      </c>
      <c r="P34" s="14"/>
      <c r="Q34" s="14"/>
      <c r="R34" s="14"/>
      <c r="S34" s="14"/>
      <c r="T34" s="14"/>
      <c r="U34" s="14"/>
      <c r="V34" s="14"/>
    </row>
    <row r="35" spans="2:22">
      <c r="B35" s="12" t="str">
        <f>'Alloc Amt'!B35</f>
        <v>4 CP Winter Peak - No Interruptibles</v>
      </c>
      <c r="C35" s="12" t="str">
        <f>'Alloc Amt'!C35</f>
        <v>DEM_2A</v>
      </c>
      <c r="D35" s="12">
        <f>'Alloc Amt'!D35</f>
        <v>29</v>
      </c>
      <c r="E35" s="20">
        <f t="shared" si="0"/>
        <v>1.0000000000000002</v>
      </c>
      <c r="F35" s="20">
        <f>'Alloc Amt'!F35/'Alloc Amt'!$E35</f>
        <v>0.57390862226922468</v>
      </c>
      <c r="G35" s="20">
        <f>'Alloc Amt'!G35/'Alloc Amt'!$E35</f>
        <v>0.1156049654100104</v>
      </c>
      <c r="H35" s="20">
        <f>'Alloc Amt'!H35/'Alloc Amt'!$E35</f>
        <v>0.10778710238283168</v>
      </c>
      <c r="I35" s="20">
        <f>'Alloc Amt'!I35/'Alloc Amt'!$E35</f>
        <v>6.1215091961067204E-2</v>
      </c>
      <c r="J35" s="20">
        <f>'Alloc Amt'!J35/'Alloc Amt'!$E35</f>
        <v>4.1951867760721712E-2</v>
      </c>
      <c r="K35" s="20">
        <f>'Alloc Amt'!K35/'Alloc Amt'!$E35</f>
        <v>2.1694943588694369E-2</v>
      </c>
      <c r="L35" s="20">
        <f>'Alloc Amt'!L35/'Alloc Amt'!$E35</f>
        <v>1.6052810859452493E-2</v>
      </c>
      <c r="M35" s="20">
        <f>'Alloc Amt'!M35/'Alloc Amt'!$E35</f>
        <v>5.8127930134670672E-2</v>
      </c>
      <c r="N35" s="20">
        <f>'Alloc Amt'!N35/'Alloc Amt'!$E35</f>
        <v>3.2909557007779469E-3</v>
      </c>
      <c r="O35" s="20">
        <f>'Alloc Amt'!O35/'Alloc Amt'!$E35</f>
        <v>3.6570993254894158E-4</v>
      </c>
      <c r="P35" s="14"/>
      <c r="Q35" s="14"/>
      <c r="R35" s="14"/>
      <c r="S35" s="14"/>
      <c r="T35" s="14"/>
      <c r="U35" s="14"/>
      <c r="V35" s="14"/>
    </row>
    <row r="36" spans="2:22">
      <c r="B36" s="12" t="str">
        <f>'Alloc Amt'!B36</f>
        <v>4 CP Winter Peak - No Interruptibles or Transportation</v>
      </c>
      <c r="C36" s="12" t="str">
        <f>'Alloc Amt'!C36</f>
        <v>DEM_2B</v>
      </c>
      <c r="D36" s="12">
        <f>'Alloc Amt'!D36</f>
        <v>30</v>
      </c>
      <c r="E36" s="20">
        <f t="shared" si="0"/>
        <v>1</v>
      </c>
      <c r="F36" s="20">
        <f>'Alloc Amt'!F36/'Alloc Amt'!$E36</f>
        <v>0.60932757285316175</v>
      </c>
      <c r="G36" s="20">
        <f>'Alloc Amt'!G36/'Alloc Amt'!$E36</f>
        <v>0.12273956210055131</v>
      </c>
      <c r="H36" s="20">
        <f>'Alloc Amt'!H36/'Alloc Amt'!$E36</f>
        <v>0.11443921720520206</v>
      </c>
      <c r="I36" s="20">
        <f>'Alloc Amt'!I36/'Alloc Amt'!$E36</f>
        <v>6.4993000556667804E-2</v>
      </c>
      <c r="J36" s="20">
        <f>'Alloc Amt'!J36/'Alloc Amt'!$E36</f>
        <v>4.4540940434426586E-2</v>
      </c>
      <c r="K36" s="20">
        <f>'Alloc Amt'!K36/'Alloc Amt'!$E36</f>
        <v>2.3033853835156565E-2</v>
      </c>
      <c r="L36" s="20">
        <f>'Alloc Amt'!L36/'Alloc Amt'!$E36</f>
        <v>1.7043515115325328E-2</v>
      </c>
      <c r="M36" s="20">
        <f>'Alloc Amt'!M36/'Alloc Amt'!$E36</f>
        <v>0</v>
      </c>
      <c r="N36" s="20">
        <f>'Alloc Amt'!N36/'Alloc Amt'!$E36</f>
        <v>3.4940580637968107E-3</v>
      </c>
      <c r="O36" s="20">
        <f>'Alloc Amt'!O36/'Alloc Amt'!$E36</f>
        <v>3.8827983571190457E-4</v>
      </c>
      <c r="P36" s="14"/>
      <c r="Q36" s="14"/>
      <c r="R36" s="14"/>
      <c r="S36" s="14"/>
      <c r="T36" s="14"/>
      <c r="U36" s="14"/>
      <c r="V36" s="14"/>
    </row>
    <row r="37" spans="2:22">
      <c r="B37" s="12" t="str">
        <f>'Alloc Amt'!B37</f>
        <v>Direct Assign Substation Ease - Accum Depr</v>
      </c>
      <c r="C37" s="12" t="str">
        <f>'Alloc Amt'!C37</f>
        <v>DIR108.360</v>
      </c>
      <c r="D37" s="12">
        <f>'Alloc Amt'!D37</f>
        <v>31</v>
      </c>
      <c r="E37" s="20">
        <f t="shared" si="0"/>
        <v>1</v>
      </c>
      <c r="F37" s="20">
        <f>'Alloc Amt'!F37/'Alloc Amt'!$E37</f>
        <v>0</v>
      </c>
      <c r="G37" s="20">
        <f>'Alloc Amt'!G37/'Alloc Amt'!$E37</f>
        <v>0</v>
      </c>
      <c r="H37" s="20">
        <f>'Alloc Amt'!H37/'Alloc Amt'!$E37</f>
        <v>0</v>
      </c>
      <c r="I37" s="20">
        <f>'Alloc Amt'!I37/'Alloc Amt'!$E37</f>
        <v>0</v>
      </c>
      <c r="J37" s="20">
        <f>'Alloc Amt'!J37/'Alloc Amt'!$E37</f>
        <v>0</v>
      </c>
      <c r="K37" s="20">
        <f>'Alloc Amt'!K37/'Alloc Amt'!$E37</f>
        <v>0</v>
      </c>
      <c r="L37" s="20">
        <f>'Alloc Amt'!L37/'Alloc Amt'!$E37</f>
        <v>1</v>
      </c>
      <c r="M37" s="20">
        <f>'Alloc Amt'!M37/'Alloc Amt'!$E37</f>
        <v>0</v>
      </c>
      <c r="N37" s="20">
        <f>'Alloc Amt'!N37/'Alloc Amt'!$E37</f>
        <v>0</v>
      </c>
      <c r="O37" s="20">
        <f>'Alloc Amt'!O37/'Alloc Amt'!$E37</f>
        <v>0</v>
      </c>
      <c r="P37" s="14"/>
      <c r="Q37" s="14"/>
      <c r="R37" s="14"/>
      <c r="S37" s="14"/>
      <c r="T37" s="14"/>
      <c r="U37" s="14"/>
      <c r="V37" s="14"/>
    </row>
    <row r="38" spans="2:22">
      <c r="B38" s="12" t="str">
        <f>'Alloc Amt'!B38</f>
        <v>Direct Assign Substation Structures - Accum Depr</v>
      </c>
      <c r="C38" s="12" t="str">
        <f>'Alloc Amt'!C38</f>
        <v>DIR108.361</v>
      </c>
      <c r="D38" s="12">
        <f>'Alloc Amt'!D38</f>
        <v>32</v>
      </c>
      <c r="E38" s="20">
        <f t="shared" si="0"/>
        <v>1</v>
      </c>
      <c r="F38" s="20">
        <f>'Alloc Amt'!F38/'Alloc Amt'!$E38</f>
        <v>0</v>
      </c>
      <c r="G38" s="20">
        <f>'Alloc Amt'!G38/'Alloc Amt'!$E38</f>
        <v>0</v>
      </c>
      <c r="H38" s="20">
        <f>'Alloc Amt'!H38/'Alloc Amt'!$E38</f>
        <v>0</v>
      </c>
      <c r="I38" s="20">
        <f>'Alloc Amt'!I38/'Alloc Amt'!$E38</f>
        <v>0</v>
      </c>
      <c r="J38" s="20">
        <f>'Alloc Amt'!J38/'Alloc Amt'!$E38</f>
        <v>4.3474422709207122E-2</v>
      </c>
      <c r="K38" s="20">
        <f>'Alloc Amt'!K38/'Alloc Amt'!$E38</f>
        <v>0.33564980265410982</v>
      </c>
      <c r="L38" s="20">
        <f>'Alloc Amt'!L38/'Alloc Amt'!$E38</f>
        <v>0.23197097979112802</v>
      </c>
      <c r="M38" s="20">
        <f>'Alloc Amt'!M38/'Alloc Amt'!$E38</f>
        <v>0.38890479484555501</v>
      </c>
      <c r="N38" s="20">
        <f>'Alloc Amt'!N38/'Alloc Amt'!$E38</f>
        <v>0</v>
      </c>
      <c r="O38" s="20">
        <f>'Alloc Amt'!O38/'Alloc Amt'!$E38</f>
        <v>0</v>
      </c>
      <c r="P38" s="14"/>
      <c r="Q38" s="14"/>
      <c r="R38" s="14"/>
      <c r="S38" s="14"/>
      <c r="T38" s="14"/>
      <c r="U38" s="14"/>
      <c r="V38" s="14"/>
    </row>
    <row r="39" spans="2:22">
      <c r="B39" s="12" t="str">
        <f>'Alloc Amt'!B39</f>
        <v>Direct Assign Substation Equipment - Accum Depr</v>
      </c>
      <c r="C39" s="12" t="str">
        <f>'Alloc Amt'!C39</f>
        <v>DIR108.362</v>
      </c>
      <c r="D39" s="12">
        <f>'Alloc Amt'!D39</f>
        <v>33</v>
      </c>
      <c r="E39" s="20">
        <f t="shared" si="0"/>
        <v>1</v>
      </c>
      <c r="F39" s="20">
        <f>'Alloc Amt'!F39/'Alloc Amt'!$E39</f>
        <v>0</v>
      </c>
      <c r="G39" s="20">
        <f>'Alloc Amt'!G39/'Alloc Amt'!$E39</f>
        <v>0</v>
      </c>
      <c r="H39" s="20">
        <f>'Alloc Amt'!H39/'Alloc Amt'!$E39</f>
        <v>0</v>
      </c>
      <c r="I39" s="20">
        <f>'Alloc Amt'!I39/'Alloc Amt'!$E39</f>
        <v>0</v>
      </c>
      <c r="J39" s="20">
        <f>'Alloc Amt'!J39/'Alloc Amt'!$E39</f>
        <v>5.55545207793086E-2</v>
      </c>
      <c r="K39" s="20">
        <f>'Alloc Amt'!K39/'Alloc Amt'!$E39</f>
        <v>0.31583983972004964</v>
      </c>
      <c r="L39" s="20">
        <f>'Alloc Amt'!L39/'Alloc Amt'!$E39</f>
        <v>0.33745782326325829</v>
      </c>
      <c r="M39" s="20">
        <f>'Alloc Amt'!M39/'Alloc Amt'!$E39</f>
        <v>0.29114781623738345</v>
      </c>
      <c r="N39" s="20">
        <f>'Alloc Amt'!N39/'Alloc Amt'!$E39</f>
        <v>0</v>
      </c>
      <c r="O39" s="20">
        <f>'Alloc Amt'!O39/'Alloc Amt'!$E39</f>
        <v>0</v>
      </c>
      <c r="P39" s="14"/>
      <c r="Q39" s="14"/>
      <c r="R39" s="14"/>
      <c r="S39" s="14"/>
      <c r="T39" s="14"/>
      <c r="U39" s="14"/>
      <c r="V39" s="14"/>
    </row>
    <row r="40" spans="2:22">
      <c r="B40" s="12" t="str">
        <f>'Alloc Amt'!B40</f>
        <v>Direct Assign OH Dist Lines - Accum Depr</v>
      </c>
      <c r="C40" s="12" t="str">
        <f>'Alloc Amt'!C40</f>
        <v>DIR108.364</v>
      </c>
      <c r="D40" s="12">
        <f>'Alloc Amt'!D40</f>
        <v>34</v>
      </c>
      <c r="E40" s="20">
        <f t="shared" si="0"/>
        <v>1</v>
      </c>
      <c r="F40" s="20">
        <f>'Alloc Amt'!F40/'Alloc Amt'!$E40</f>
        <v>0</v>
      </c>
      <c r="G40" s="20">
        <f>'Alloc Amt'!G40/'Alloc Amt'!$E40</f>
        <v>0</v>
      </c>
      <c r="H40" s="20">
        <f>'Alloc Amt'!H40/'Alloc Amt'!$E40</f>
        <v>0</v>
      </c>
      <c r="I40" s="20">
        <f>'Alloc Amt'!I40/'Alloc Amt'!$E40</f>
        <v>0</v>
      </c>
      <c r="J40" s="20">
        <f>'Alloc Amt'!J40/'Alloc Amt'!$E40</f>
        <v>0</v>
      </c>
      <c r="K40" s="20">
        <f>'Alloc Amt'!K40/'Alloc Amt'!$E40</f>
        <v>1</v>
      </c>
      <c r="L40" s="20">
        <f>'Alloc Amt'!L40/'Alloc Amt'!$E40</f>
        <v>0</v>
      </c>
      <c r="M40" s="20">
        <f>'Alloc Amt'!M40/'Alloc Amt'!$E40</f>
        <v>0</v>
      </c>
      <c r="N40" s="20">
        <f>'Alloc Amt'!N40/'Alloc Amt'!$E40</f>
        <v>0</v>
      </c>
      <c r="O40" s="20">
        <f>'Alloc Amt'!O40/'Alloc Amt'!$E40</f>
        <v>0</v>
      </c>
      <c r="P40" s="14"/>
      <c r="Q40" s="14"/>
      <c r="R40" s="14"/>
      <c r="S40" s="14"/>
      <c r="T40" s="14"/>
      <c r="U40" s="14"/>
      <c r="V40" s="14"/>
    </row>
    <row r="41" spans="2:22">
      <c r="B41" s="12" t="str">
        <f>'Alloc Amt'!B41</f>
        <v>Direct Assign UG Dist Lines</v>
      </c>
      <c r="C41" s="12" t="str">
        <f>'Alloc Amt'!C41</f>
        <v>DIR108.366</v>
      </c>
      <c r="D41" s="12">
        <f>'Alloc Amt'!D41</f>
        <v>35</v>
      </c>
      <c r="E41" s="20">
        <f t="shared" si="0"/>
        <v>0.99999999999999989</v>
      </c>
      <c r="F41" s="20">
        <f>'Alloc Amt'!F41/'Alloc Amt'!$E41</f>
        <v>0</v>
      </c>
      <c r="G41" s="20">
        <f>'Alloc Amt'!G41/'Alloc Amt'!$E41</f>
        <v>0</v>
      </c>
      <c r="H41" s="20">
        <f>'Alloc Amt'!H41/'Alloc Amt'!$E41</f>
        <v>0</v>
      </c>
      <c r="I41" s="20">
        <f>'Alloc Amt'!I41/'Alloc Amt'!$E41</f>
        <v>0</v>
      </c>
      <c r="J41" s="20">
        <f>'Alloc Amt'!J41/'Alloc Amt'!$E41</f>
        <v>0</v>
      </c>
      <c r="K41" s="20">
        <f>'Alloc Amt'!K41/'Alloc Amt'!$E41</f>
        <v>0.91285521070130171</v>
      </c>
      <c r="L41" s="20">
        <f>'Alloc Amt'!L41/'Alloc Amt'!$E41</f>
        <v>8.7144789298698205E-2</v>
      </c>
      <c r="M41" s="20">
        <f>'Alloc Amt'!M41/'Alloc Amt'!$E41</f>
        <v>0</v>
      </c>
      <c r="N41" s="20">
        <f>'Alloc Amt'!N41/'Alloc Amt'!$E41</f>
        <v>0</v>
      </c>
      <c r="O41" s="20">
        <f>'Alloc Amt'!O41/'Alloc Amt'!$E41</f>
        <v>0</v>
      </c>
      <c r="P41" s="14"/>
      <c r="Q41" s="14"/>
      <c r="R41" s="14"/>
      <c r="S41" s="14"/>
      <c r="T41" s="14"/>
      <c r="U41" s="14"/>
      <c r="V41" s="14"/>
    </row>
    <row r="42" spans="2:22">
      <c r="B42" s="12" t="str">
        <f>'Alloc Amt'!B42</f>
        <v>Direct Assign Substation Land</v>
      </c>
      <c r="C42" s="12" t="str">
        <f>'Alloc Amt'!C42</f>
        <v>DIR360.01</v>
      </c>
      <c r="D42" s="12">
        <f>'Alloc Amt'!D42</f>
        <v>36</v>
      </c>
      <c r="E42" s="20">
        <f t="shared" si="0"/>
        <v>1</v>
      </c>
      <c r="F42" s="20">
        <f>'Alloc Amt'!F42/'Alloc Amt'!$E42</f>
        <v>0</v>
      </c>
      <c r="G42" s="20">
        <f>'Alloc Amt'!G42/'Alloc Amt'!$E42</f>
        <v>0</v>
      </c>
      <c r="H42" s="20">
        <f>'Alloc Amt'!H42/'Alloc Amt'!$E42</f>
        <v>0</v>
      </c>
      <c r="I42" s="20">
        <f>'Alloc Amt'!I42/'Alloc Amt'!$E42</f>
        <v>0</v>
      </c>
      <c r="J42" s="20">
        <f>'Alloc Amt'!J42/'Alloc Amt'!$E42</f>
        <v>0</v>
      </c>
      <c r="K42" s="20">
        <f>'Alloc Amt'!K42/'Alloc Amt'!$E42</f>
        <v>0.86109010773689709</v>
      </c>
      <c r="L42" s="20">
        <f>'Alloc Amt'!L42/'Alloc Amt'!$E42</f>
        <v>0.13890989226310285</v>
      </c>
      <c r="M42" s="20">
        <f>'Alloc Amt'!M42/'Alloc Amt'!$E42</f>
        <v>0</v>
      </c>
      <c r="N42" s="20">
        <f>'Alloc Amt'!N42/'Alloc Amt'!$E42</f>
        <v>0</v>
      </c>
      <c r="O42" s="20">
        <f>'Alloc Amt'!O42/'Alloc Amt'!$E42</f>
        <v>0</v>
      </c>
      <c r="P42" s="14"/>
      <c r="Q42" s="14"/>
      <c r="R42" s="14"/>
      <c r="S42" s="14"/>
      <c r="T42" s="14"/>
      <c r="U42" s="14"/>
      <c r="V42" s="14"/>
    </row>
    <row r="43" spans="2:22">
      <c r="B43" s="12" t="str">
        <f>'Alloc Amt'!B43</f>
        <v>Direct Assign Substation Structures</v>
      </c>
      <c r="C43" s="12" t="str">
        <f>'Alloc Amt'!C43</f>
        <v>DIR361.01</v>
      </c>
      <c r="D43" s="12">
        <f>'Alloc Amt'!D43</f>
        <v>37</v>
      </c>
      <c r="E43" s="20">
        <f t="shared" si="0"/>
        <v>1</v>
      </c>
      <c r="F43" s="20">
        <f>'Alloc Amt'!F43/'Alloc Amt'!$E43</f>
        <v>0</v>
      </c>
      <c r="G43" s="20">
        <f>'Alloc Amt'!G43/'Alloc Amt'!$E43</f>
        <v>0</v>
      </c>
      <c r="H43" s="20">
        <f>'Alloc Amt'!H43/'Alloc Amt'!$E43</f>
        <v>0</v>
      </c>
      <c r="I43" s="20">
        <f>'Alloc Amt'!I43/'Alloc Amt'!$E43</f>
        <v>0</v>
      </c>
      <c r="J43" s="20">
        <f>'Alloc Amt'!J43/'Alloc Amt'!$E43</f>
        <v>0</v>
      </c>
      <c r="K43" s="20">
        <f>'Alloc Amt'!K43/'Alloc Amt'!$E43</f>
        <v>0.50633317118826138</v>
      </c>
      <c r="L43" s="20">
        <f>'Alloc Amt'!L43/'Alloc Amt'!$E43</f>
        <v>0.22590470937329563</v>
      </c>
      <c r="M43" s="20">
        <f>'Alloc Amt'!M43/'Alloc Amt'!$E43</f>
        <v>0.26776211943844291</v>
      </c>
      <c r="N43" s="20">
        <f>'Alloc Amt'!N43/'Alloc Amt'!$E43</f>
        <v>0</v>
      </c>
      <c r="O43" s="20">
        <f>'Alloc Amt'!O43/'Alloc Amt'!$E43</f>
        <v>0</v>
      </c>
      <c r="P43" s="14"/>
      <c r="Q43" s="14"/>
      <c r="R43" s="14"/>
      <c r="S43" s="14"/>
      <c r="T43" s="14"/>
      <c r="U43" s="14"/>
      <c r="V43" s="14"/>
    </row>
    <row r="44" spans="2:22">
      <c r="B44" s="12" t="str">
        <f>'Alloc Amt'!B44</f>
        <v>Direct Assign Substation Equipment</v>
      </c>
      <c r="C44" s="12" t="str">
        <f>'Alloc Amt'!C44</f>
        <v>DIR362.01</v>
      </c>
      <c r="D44" s="12">
        <f>'Alloc Amt'!D44</f>
        <v>38</v>
      </c>
      <c r="E44" s="20">
        <f t="shared" si="0"/>
        <v>0.99999999999999989</v>
      </c>
      <c r="F44" s="20">
        <f>'Alloc Amt'!F44/'Alloc Amt'!$E44</f>
        <v>0</v>
      </c>
      <c r="G44" s="20">
        <f>'Alloc Amt'!G44/'Alloc Amt'!$E44</f>
        <v>0</v>
      </c>
      <c r="H44" s="20">
        <f>'Alloc Amt'!H44/'Alloc Amt'!$E44</f>
        <v>0</v>
      </c>
      <c r="I44" s="20">
        <f>'Alloc Amt'!I44/'Alloc Amt'!$E44</f>
        <v>0</v>
      </c>
      <c r="J44" s="20">
        <f>'Alloc Amt'!J44/'Alloc Amt'!$E44</f>
        <v>2.1140905001406689E-2</v>
      </c>
      <c r="K44" s="20">
        <f>'Alloc Amt'!K44/'Alloc Amt'!$E44</f>
        <v>0.40210924273460275</v>
      </c>
      <c r="L44" s="20">
        <f>'Alloc Amt'!L44/'Alloc Amt'!$E44</f>
        <v>0.39425075027318779</v>
      </c>
      <c r="M44" s="20">
        <f>'Alloc Amt'!M44/'Alloc Amt'!$E44</f>
        <v>0.18249910199080269</v>
      </c>
      <c r="N44" s="20">
        <f>'Alloc Amt'!N44/'Alloc Amt'!$E44</f>
        <v>0</v>
      </c>
      <c r="O44" s="20">
        <f>'Alloc Amt'!O44/'Alloc Amt'!$E44</f>
        <v>0</v>
      </c>
      <c r="P44" s="14"/>
      <c r="Q44" s="14"/>
      <c r="R44" s="14"/>
      <c r="S44" s="14"/>
      <c r="T44" s="14"/>
      <c r="U44" s="14"/>
      <c r="V44" s="14"/>
    </row>
    <row r="45" spans="2:22">
      <c r="B45" s="12" t="str">
        <f>'Alloc Amt'!B45</f>
        <v>Direct Assign OH Dist Lines</v>
      </c>
      <c r="C45" s="12" t="str">
        <f>'Alloc Amt'!C45</f>
        <v>DIR364.01</v>
      </c>
      <c r="D45" s="12">
        <f>'Alloc Amt'!D45</f>
        <v>39</v>
      </c>
      <c r="E45" s="20">
        <f t="shared" si="0"/>
        <v>1</v>
      </c>
      <c r="F45" s="20">
        <f>'Alloc Amt'!F45/'Alloc Amt'!$E45</f>
        <v>0</v>
      </c>
      <c r="G45" s="20">
        <f>'Alloc Amt'!G45/'Alloc Amt'!$E45</f>
        <v>0</v>
      </c>
      <c r="H45" s="20">
        <f>'Alloc Amt'!H45/'Alloc Amt'!$E45</f>
        <v>0</v>
      </c>
      <c r="I45" s="20">
        <f>'Alloc Amt'!I45/'Alloc Amt'!$E45</f>
        <v>0</v>
      </c>
      <c r="J45" s="20">
        <f>'Alloc Amt'!J45/'Alloc Amt'!$E45</f>
        <v>0</v>
      </c>
      <c r="K45" s="20">
        <f>'Alloc Amt'!K45/'Alloc Amt'!$E45</f>
        <v>1</v>
      </c>
      <c r="L45" s="20">
        <f>'Alloc Amt'!L45/'Alloc Amt'!$E45</f>
        <v>0</v>
      </c>
      <c r="M45" s="20">
        <f>'Alloc Amt'!M45/'Alloc Amt'!$E45</f>
        <v>0</v>
      </c>
      <c r="N45" s="20">
        <f>'Alloc Amt'!N45/'Alloc Amt'!$E45</f>
        <v>0</v>
      </c>
      <c r="O45" s="20">
        <f>'Alloc Amt'!O45/'Alloc Amt'!$E45</f>
        <v>0</v>
      </c>
      <c r="P45" s="14"/>
      <c r="Q45" s="14"/>
      <c r="R45" s="14"/>
      <c r="S45" s="14"/>
      <c r="T45" s="14"/>
      <c r="U45" s="14"/>
      <c r="V45" s="14"/>
    </row>
    <row r="46" spans="2:22">
      <c r="B46" s="12" t="str">
        <f>'Alloc Amt'!B46</f>
        <v>Direct Assign UG Dist Lines</v>
      </c>
      <c r="C46" s="12" t="str">
        <f>'Alloc Amt'!C46</f>
        <v>DIR366.01</v>
      </c>
      <c r="D46" s="12">
        <f>'Alloc Amt'!D46</f>
        <v>40</v>
      </c>
      <c r="E46" s="20">
        <f t="shared" si="0"/>
        <v>0.99999999999999978</v>
      </c>
      <c r="F46" s="20">
        <f>'Alloc Amt'!F46/'Alloc Amt'!$E46</f>
        <v>0</v>
      </c>
      <c r="G46" s="20">
        <f>'Alloc Amt'!G46/'Alloc Amt'!$E46</f>
        <v>0</v>
      </c>
      <c r="H46" s="20">
        <f>'Alloc Amt'!H46/'Alloc Amt'!$E46</f>
        <v>0</v>
      </c>
      <c r="I46" s="20">
        <f>'Alloc Amt'!I46/'Alloc Amt'!$E46</f>
        <v>0</v>
      </c>
      <c r="J46" s="20">
        <f>'Alloc Amt'!J46/'Alloc Amt'!$E46</f>
        <v>0</v>
      </c>
      <c r="K46" s="20">
        <f>'Alloc Amt'!K46/'Alloc Amt'!$E46</f>
        <v>0.80618490283486066</v>
      </c>
      <c r="L46" s="20">
        <f>'Alloc Amt'!L46/'Alloc Amt'!$E46</f>
        <v>0.19381509716513917</v>
      </c>
      <c r="M46" s="20">
        <f>'Alloc Amt'!M46/'Alloc Amt'!$E46</f>
        <v>0</v>
      </c>
      <c r="N46" s="20">
        <f>'Alloc Amt'!N46/'Alloc Amt'!$E46</f>
        <v>0</v>
      </c>
      <c r="O46" s="20">
        <f>'Alloc Amt'!O46/'Alloc Amt'!$E46</f>
        <v>0</v>
      </c>
      <c r="P46" s="14"/>
      <c r="Q46" s="14"/>
      <c r="R46" s="14"/>
      <c r="S46" s="14"/>
      <c r="T46" s="14"/>
      <c r="U46" s="14"/>
      <c r="V46" s="14"/>
    </row>
    <row r="47" spans="2:22">
      <c r="B47" s="12" t="str">
        <f>'Alloc Amt'!B47</f>
        <v>Line Transformers</v>
      </c>
      <c r="C47" s="12" t="str">
        <f>'Alloc Amt'!C47</f>
        <v>DIR368.03</v>
      </c>
      <c r="D47" s="12">
        <f>'Alloc Amt'!D47</f>
        <v>41</v>
      </c>
      <c r="E47" s="20">
        <f t="shared" si="0"/>
        <v>1</v>
      </c>
      <c r="F47" s="20">
        <f>'Alloc Amt'!F47/'Alloc Amt'!$E47</f>
        <v>0</v>
      </c>
      <c r="G47" s="20">
        <f>'Alloc Amt'!G47/'Alloc Amt'!$E47</f>
        <v>0</v>
      </c>
      <c r="H47" s="20">
        <f>'Alloc Amt'!H47/'Alloc Amt'!$E47</f>
        <v>0</v>
      </c>
      <c r="I47" s="20">
        <f>'Alloc Amt'!I47/'Alloc Amt'!$E47</f>
        <v>0</v>
      </c>
      <c r="J47" s="20">
        <f>'Alloc Amt'!J47/'Alloc Amt'!$E47</f>
        <v>0.26719864718719016</v>
      </c>
      <c r="K47" s="20">
        <f>'Alloc Amt'!K47/'Alloc Amt'!$E47</f>
        <v>0.72678072931424575</v>
      </c>
      <c r="L47" s="20">
        <f>'Alloc Amt'!L47/'Alloc Amt'!$E47</f>
        <v>0</v>
      </c>
      <c r="M47" s="20">
        <f>'Alloc Amt'!M47/'Alloc Amt'!$E47</f>
        <v>0</v>
      </c>
      <c r="N47" s="20">
        <f>'Alloc Amt'!N47/'Alloc Amt'!$E47</f>
        <v>0</v>
      </c>
      <c r="O47" s="20">
        <f>'Alloc Amt'!O47/'Alloc Amt'!$E47</f>
        <v>6.0206234985641059E-3</v>
      </c>
      <c r="P47" s="14"/>
      <c r="Q47" s="14"/>
      <c r="R47" s="14"/>
      <c r="S47" s="14"/>
      <c r="T47" s="14"/>
      <c r="U47" s="14"/>
      <c r="V47" s="14"/>
    </row>
    <row r="48" spans="2:22">
      <c r="B48" s="12" t="str">
        <f>'Alloc Amt'!B48</f>
        <v>Allocate Substation Land - 12 NCP</v>
      </c>
      <c r="C48" s="12" t="str">
        <f>'Alloc Amt'!C48</f>
        <v>NCP_360</v>
      </c>
      <c r="D48" s="12">
        <f>'Alloc Amt'!D48</f>
        <v>42</v>
      </c>
      <c r="E48" s="20">
        <f t="shared" si="0"/>
        <v>1</v>
      </c>
      <c r="F48" s="20">
        <f>'Alloc Amt'!F48/'Alloc Amt'!$E48</f>
        <v>0.40940547241121222</v>
      </c>
      <c r="G48" s="20">
        <f>'Alloc Amt'!G48/'Alloc Amt'!$E48</f>
        <v>0.16007715671561679</v>
      </c>
      <c r="H48" s="20">
        <f>'Alloc Amt'!H48/'Alloc Amt'!$E48</f>
        <v>0.20137341655772095</v>
      </c>
      <c r="I48" s="20">
        <f>'Alloc Amt'!I48/'Alloc Amt'!$E48</f>
        <v>0.114339142974466</v>
      </c>
      <c r="J48" s="20">
        <f>'Alloc Amt'!J48/'Alloc Amt'!$E48</f>
        <v>0.11391250738869046</v>
      </c>
      <c r="K48" s="20">
        <f>'Alloc Amt'!K48/'Alloc Amt'!$E48</f>
        <v>0</v>
      </c>
      <c r="L48" s="20">
        <f>'Alloc Amt'!L48/'Alloc Amt'!$E48</f>
        <v>0</v>
      </c>
      <c r="M48" s="20">
        <f>'Alloc Amt'!M48/'Alloc Amt'!$E48</f>
        <v>0</v>
      </c>
      <c r="N48" s="20">
        <f>'Alloc Amt'!N48/'Alloc Amt'!$E48</f>
        <v>8.2621304920744076E-4</v>
      </c>
      <c r="O48" s="20">
        <f>'Alloc Amt'!O48/'Alloc Amt'!$E48</f>
        <v>6.6090903086134288E-5</v>
      </c>
      <c r="P48" s="14"/>
      <c r="Q48" s="14"/>
      <c r="R48" s="14"/>
      <c r="S48" s="14"/>
      <c r="T48" s="14"/>
      <c r="U48" s="14"/>
      <c r="V48" s="14"/>
    </row>
    <row r="49" spans="2:22">
      <c r="B49" s="12" t="str">
        <f>'Alloc Amt'!B49</f>
        <v>Allocate Substation Structures - 12 NCP</v>
      </c>
      <c r="C49" s="12" t="str">
        <f>'Alloc Amt'!C49</f>
        <v>NCP_361</v>
      </c>
      <c r="D49" s="12">
        <f>'Alloc Amt'!D49</f>
        <v>43</v>
      </c>
      <c r="E49" s="20">
        <f t="shared" si="0"/>
        <v>0.99999999999999989</v>
      </c>
      <c r="F49" s="20">
        <f>'Alloc Amt'!F49/'Alloc Amt'!$E49</f>
        <v>0.49601126194172962</v>
      </c>
      <c r="G49" s="20">
        <f>'Alloc Amt'!G49/'Alloc Amt'!$E49</f>
        <v>0.14605593210339615</v>
      </c>
      <c r="H49" s="20">
        <f>'Alloc Amt'!H49/'Alloc Amt'!$E49</f>
        <v>0.17543979015707517</v>
      </c>
      <c r="I49" s="20">
        <f>'Alloc Amt'!I49/'Alloc Amt'!$E49</f>
        <v>0.10941976336883391</v>
      </c>
      <c r="J49" s="20">
        <f>'Alloc Amt'!J49/'Alloc Amt'!$E49</f>
        <v>7.2090005690331749E-2</v>
      </c>
      <c r="K49" s="20">
        <f>'Alloc Amt'!K49/'Alloc Amt'!$E49</f>
        <v>0</v>
      </c>
      <c r="L49" s="20">
        <f>'Alloc Amt'!L49/'Alloc Amt'!$E49</f>
        <v>0</v>
      </c>
      <c r="M49" s="20">
        <f>'Alloc Amt'!M49/'Alloc Amt'!$E49</f>
        <v>0</v>
      </c>
      <c r="N49" s="20">
        <f>'Alloc Amt'!N49/'Alloc Amt'!$E49</f>
        <v>8.7575540193191243E-4</v>
      </c>
      <c r="O49" s="20">
        <f>'Alloc Amt'!O49/'Alloc Amt'!$E49</f>
        <v>1.0749133670144383E-4</v>
      </c>
      <c r="P49" s="14"/>
      <c r="Q49" s="14"/>
      <c r="R49" s="14"/>
      <c r="S49" s="14"/>
      <c r="T49" s="14"/>
      <c r="U49" s="14"/>
      <c r="V49" s="14"/>
    </row>
    <row r="50" spans="2:22">
      <c r="B50" s="12" t="str">
        <f>'Alloc Amt'!B50</f>
        <v>Allocate Substation Equipment - 12 NCP</v>
      </c>
      <c r="C50" s="12" t="str">
        <f>'Alloc Amt'!C50</f>
        <v>NCP_362</v>
      </c>
      <c r="D50" s="12">
        <f>'Alloc Amt'!D50</f>
        <v>44</v>
      </c>
      <c r="E50" s="20">
        <f t="shared" si="0"/>
        <v>1</v>
      </c>
      <c r="F50" s="20">
        <f>'Alloc Amt'!F50/'Alloc Amt'!$E50</f>
        <v>0.54457524271034785</v>
      </c>
      <c r="G50" s="20">
        <f>'Alloc Amt'!G50/'Alloc Amt'!$E50</f>
        <v>0.14087937800043182</v>
      </c>
      <c r="H50" s="20">
        <f>'Alloc Amt'!H50/'Alloc Amt'!$E50</f>
        <v>0.15173163209487195</v>
      </c>
      <c r="I50" s="20">
        <f>'Alloc Amt'!I50/'Alloc Amt'!$E50</f>
        <v>8.5999559586225016E-2</v>
      </c>
      <c r="J50" s="20">
        <f>'Alloc Amt'!J50/'Alloc Amt'!$E50</f>
        <v>7.556343618568398E-2</v>
      </c>
      <c r="K50" s="20">
        <f>'Alloc Amt'!K50/'Alloc Amt'!$E50</f>
        <v>0</v>
      </c>
      <c r="L50" s="20">
        <f>'Alloc Amt'!L50/'Alloc Amt'!$E50</f>
        <v>0</v>
      </c>
      <c r="M50" s="20">
        <f>'Alloc Amt'!M50/'Alloc Amt'!$E50</f>
        <v>0</v>
      </c>
      <c r="N50" s="20">
        <f>'Alloc Amt'!N50/'Alloc Amt'!$E50</f>
        <v>9.6430170852159034E-4</v>
      </c>
      <c r="O50" s="20">
        <f>'Alloc Amt'!O50/'Alloc Amt'!$E50</f>
        <v>2.864497139178493E-4</v>
      </c>
      <c r="P50" s="14"/>
      <c r="Q50" s="14"/>
      <c r="R50" s="14"/>
      <c r="S50" s="14"/>
      <c r="T50" s="14"/>
      <c r="U50" s="14"/>
      <c r="V50" s="14"/>
    </row>
    <row r="51" spans="2:22">
      <c r="B51" s="12" t="str">
        <f>'Alloc Amt'!B51</f>
        <v>Allocate Overhead Lines - 12 NCP</v>
      </c>
      <c r="C51" s="12" t="str">
        <f>'Alloc Amt'!C51</f>
        <v>OH_NCP</v>
      </c>
      <c r="D51" s="12">
        <f>'Alloc Amt'!D51</f>
        <v>45</v>
      </c>
      <c r="E51" s="20">
        <f t="shared" si="0"/>
        <v>1</v>
      </c>
      <c r="F51" s="20">
        <f>'Alloc Amt'!F51/'Alloc Amt'!$E51</f>
        <v>0.67931750604630781</v>
      </c>
      <c r="G51" s="20">
        <f>'Alloc Amt'!G51/'Alloc Amt'!$E51</f>
        <v>0.13025747319620998</v>
      </c>
      <c r="H51" s="20">
        <f>'Alloc Amt'!H51/'Alloc Amt'!$E51</f>
        <v>0.10062503643867948</v>
      </c>
      <c r="I51" s="20">
        <f>'Alloc Amt'!I51/'Alloc Amt'!$E51</f>
        <v>4.1929108926018928E-2</v>
      </c>
      <c r="J51" s="20">
        <f>'Alloc Amt'!J51/'Alloc Amt'!$E51</f>
        <v>4.6506812273954534E-2</v>
      </c>
      <c r="K51" s="20">
        <f>'Alloc Amt'!K51/'Alloc Amt'!$E51</f>
        <v>0</v>
      </c>
      <c r="L51" s="20">
        <f>'Alloc Amt'!L51/'Alloc Amt'!$E51</f>
        <v>0</v>
      </c>
      <c r="M51" s="20">
        <f>'Alloc Amt'!M51/'Alloc Amt'!$E51</f>
        <v>0</v>
      </c>
      <c r="N51" s="20">
        <f>'Alloc Amt'!N51/'Alloc Amt'!$E51</f>
        <v>6.5438842325561762E-4</v>
      </c>
      <c r="O51" s="20">
        <f>'Alloc Amt'!O51/'Alloc Amt'!$E51</f>
        <v>7.0967469557368056E-4</v>
      </c>
      <c r="P51" s="14"/>
      <c r="Q51" s="14"/>
      <c r="R51" s="14"/>
      <c r="S51" s="14"/>
      <c r="T51" s="14"/>
      <c r="U51" s="14"/>
      <c r="V51" s="14"/>
    </row>
    <row r="52" spans="2:22">
      <c r="B52" s="12" t="str">
        <f>'Alloc Amt'!B52</f>
        <v>Allocate Overhead Transformers</v>
      </c>
      <c r="C52" s="12" t="str">
        <f>'Alloc Amt'!C52</f>
        <v>OH_TFMR</v>
      </c>
      <c r="D52" s="12">
        <f>'Alloc Amt'!D52</f>
        <v>46</v>
      </c>
      <c r="E52" s="20">
        <f t="shared" si="0"/>
        <v>1</v>
      </c>
      <c r="F52" s="20">
        <f>'Alloc Amt'!F52/'Alloc Amt'!$E52</f>
        <v>0.7303429587007737</v>
      </c>
      <c r="G52" s="20">
        <f>'Alloc Amt'!G52/'Alloc Amt'!$E52</f>
        <v>0.11447772228662677</v>
      </c>
      <c r="H52" s="20">
        <f>'Alloc Amt'!H52/'Alloc Amt'!$E52</f>
        <v>1.4681822696456839E-2</v>
      </c>
      <c r="I52" s="20">
        <f>'Alloc Amt'!I52/'Alloc Amt'!$E52</f>
        <v>1.8637852716737259E-4</v>
      </c>
      <c r="J52" s="20">
        <f>'Alloc Amt'!J52/'Alloc Amt'!$E52</f>
        <v>0</v>
      </c>
      <c r="K52" s="20">
        <f>'Alloc Amt'!K52/'Alloc Amt'!$E52</f>
        <v>0</v>
      </c>
      <c r="L52" s="20">
        <f>'Alloc Amt'!L52/'Alloc Amt'!$E52</f>
        <v>0</v>
      </c>
      <c r="M52" s="20">
        <f>'Alloc Amt'!M52/'Alloc Amt'!$E52</f>
        <v>0</v>
      </c>
      <c r="N52" s="20">
        <f>'Alloc Amt'!N52/'Alloc Amt'!$E52</f>
        <v>0.14031111778897534</v>
      </c>
      <c r="O52" s="20">
        <f>'Alloc Amt'!O52/'Alloc Amt'!$E52</f>
        <v>0</v>
      </c>
      <c r="P52" s="14"/>
      <c r="Q52" s="14"/>
      <c r="R52" s="14"/>
      <c r="S52" s="14"/>
      <c r="T52" s="14"/>
      <c r="U52" s="14"/>
      <c r="V52" s="14"/>
    </row>
    <row r="53" spans="2:22">
      <c r="B53" s="12" t="str">
        <f>'Alloc Amt'!B53</f>
        <v>Allocate Underground Lines - 12 CP</v>
      </c>
      <c r="C53" s="12" t="str">
        <f>'Alloc Amt'!C53</f>
        <v>UG_NCP</v>
      </c>
      <c r="D53" s="12">
        <f>'Alloc Amt'!D53</f>
        <v>47</v>
      </c>
      <c r="E53" s="20">
        <f t="shared" si="0"/>
        <v>1</v>
      </c>
      <c r="F53" s="20">
        <f>'Alloc Amt'!F53/'Alloc Amt'!$E53</f>
        <v>0.66763664754224517</v>
      </c>
      <c r="G53" s="20">
        <f>'Alloc Amt'!G53/'Alloc Amt'!$E53</f>
        <v>0.1235456657143527</v>
      </c>
      <c r="H53" s="20">
        <f>'Alloc Amt'!H53/'Alloc Amt'!$E53</f>
        <v>0.11401776950604359</v>
      </c>
      <c r="I53" s="20">
        <f>'Alloc Amt'!I53/'Alloc Amt'!$E53</f>
        <v>4.8959402478190715E-2</v>
      </c>
      <c r="J53" s="20">
        <f>'Alloc Amt'!J53/'Alloc Amt'!$E53</f>
        <v>4.5087293182580299E-2</v>
      </c>
      <c r="K53" s="20">
        <f>'Alloc Amt'!K53/'Alloc Amt'!$E53</f>
        <v>0</v>
      </c>
      <c r="L53" s="20">
        <f>'Alloc Amt'!L53/'Alloc Amt'!$E53</f>
        <v>0</v>
      </c>
      <c r="M53" s="20">
        <f>'Alloc Amt'!M53/'Alloc Amt'!$E53</f>
        <v>0</v>
      </c>
      <c r="N53" s="20">
        <f>'Alloc Amt'!N53/'Alloc Amt'!$E53</f>
        <v>4.8923728925848945E-4</v>
      </c>
      <c r="O53" s="20">
        <f>'Alloc Amt'!O53/'Alloc Amt'!$E53</f>
        <v>2.6398428732905994E-4</v>
      </c>
      <c r="P53" s="14"/>
      <c r="Q53" s="14"/>
      <c r="R53" s="14"/>
      <c r="S53" s="14"/>
      <c r="T53" s="14"/>
      <c r="U53" s="14"/>
      <c r="V53" s="14"/>
    </row>
    <row r="54" spans="2:22">
      <c r="B54" s="12" t="str">
        <f>'Alloc Amt'!B54</f>
        <v>Allocate Underground Transformers</v>
      </c>
      <c r="C54" s="12" t="str">
        <f>'Alloc Amt'!C54</f>
        <v>UG_TFMR</v>
      </c>
      <c r="D54" s="12">
        <f>'Alloc Amt'!D54</f>
        <v>48</v>
      </c>
      <c r="E54" s="20">
        <f t="shared" si="0"/>
        <v>1</v>
      </c>
      <c r="F54" s="20">
        <f>'Alloc Amt'!F54/'Alloc Amt'!$E54</f>
        <v>0.7355320996358401</v>
      </c>
      <c r="G54" s="20">
        <f>'Alloc Amt'!G54/'Alloc Amt'!$E54</f>
        <v>0.14493820090527729</v>
      </c>
      <c r="H54" s="20">
        <f>'Alloc Amt'!H54/'Alloc Amt'!$E54</f>
        <v>8.7743433698652465E-2</v>
      </c>
      <c r="I54" s="20">
        <f>'Alloc Amt'!I54/'Alloc Amt'!$E54</f>
        <v>2.9422589225516247E-2</v>
      </c>
      <c r="J54" s="20">
        <f>'Alloc Amt'!J54/'Alloc Amt'!$E54</f>
        <v>0</v>
      </c>
      <c r="K54" s="20">
        <f>'Alloc Amt'!K54/'Alloc Amt'!$E54</f>
        <v>0</v>
      </c>
      <c r="L54" s="20">
        <f>'Alloc Amt'!L54/'Alloc Amt'!$E54</f>
        <v>0</v>
      </c>
      <c r="M54" s="20">
        <f>'Alloc Amt'!M54/'Alloc Amt'!$E54</f>
        <v>0</v>
      </c>
      <c r="N54" s="20">
        <f>'Alloc Amt'!N54/'Alloc Amt'!$E54</f>
        <v>2.3045907603834585E-3</v>
      </c>
      <c r="O54" s="20">
        <f>'Alloc Amt'!O54/'Alloc Amt'!$E54</f>
        <v>5.9085774330539027E-5</v>
      </c>
      <c r="P54" s="14"/>
      <c r="Q54" s="14"/>
      <c r="R54" s="14"/>
      <c r="S54" s="14"/>
      <c r="T54" s="14"/>
      <c r="U54" s="14"/>
      <c r="V54" s="14"/>
    </row>
    <row r="55" spans="2:22">
      <c r="B55" s="12" t="str">
        <f>'Alloc Amt'!B55</f>
        <v>Equip. (Transformer &amp; Substation) Rentals</v>
      </c>
      <c r="C55" s="12" t="str">
        <f>'Alloc Amt'!C55</f>
        <v>DIR454.05</v>
      </c>
      <c r="D55" s="12">
        <f>'Alloc Amt'!D55</f>
        <v>49</v>
      </c>
      <c r="E55" s="20">
        <f t="shared" si="0"/>
        <v>1.0000000000000002</v>
      </c>
      <c r="F55" s="20">
        <f>'Alloc Amt'!F55/'Alloc Amt'!$E55</f>
        <v>0</v>
      </c>
      <c r="G55" s="20">
        <f>'Alloc Amt'!G55/'Alloc Amt'!$E55</f>
        <v>0</v>
      </c>
      <c r="H55" s="20">
        <f>'Alloc Amt'!H55/'Alloc Amt'!$E55</f>
        <v>0</v>
      </c>
      <c r="I55" s="20">
        <f>'Alloc Amt'!I55/'Alloc Amt'!$E55</f>
        <v>0</v>
      </c>
      <c r="J55" s="20">
        <f>'Alloc Amt'!J55/'Alloc Amt'!$E55</f>
        <v>0.15538972668929493</v>
      </c>
      <c r="K55" s="20">
        <f>'Alloc Amt'!K55/'Alloc Amt'!$E55</f>
        <v>1.8120200537630402E-2</v>
      </c>
      <c r="L55" s="20">
        <f>'Alloc Amt'!L55/'Alloc Amt'!$E55</f>
        <v>0.63667414965169566</v>
      </c>
      <c r="M55" s="20">
        <f>'Alloc Amt'!M55/'Alloc Amt'!$E55</f>
        <v>0.18903994303462143</v>
      </c>
      <c r="N55" s="20">
        <f>'Alloc Amt'!N55/'Alloc Amt'!$E55</f>
        <v>0</v>
      </c>
      <c r="O55" s="20">
        <f>'Alloc Amt'!O55/'Alloc Amt'!$E55</f>
        <v>7.7598008675775019E-4</v>
      </c>
      <c r="P55" s="14"/>
      <c r="Q55" s="14"/>
      <c r="R55" s="14"/>
      <c r="S55" s="14"/>
      <c r="T55" s="14"/>
      <c r="U55" s="14"/>
      <c r="V55" s="14"/>
    </row>
    <row r="56" spans="2:22">
      <c r="B56" s="12" t="str">
        <f>'Alloc Amt'!B56</f>
        <v>BPA Residential Exchange kWh</v>
      </c>
      <c r="C56" s="12" t="str">
        <f>'Alloc Amt'!C56</f>
        <v>BPAX</v>
      </c>
      <c r="D56" s="12">
        <f>'Alloc Amt'!D56</f>
        <v>50</v>
      </c>
      <c r="E56" s="20">
        <f t="shared" si="0"/>
        <v>1.0000000000000002</v>
      </c>
      <c r="F56" s="20">
        <f>'Alloc Amt'!F56/'Alloc Amt'!$E56</f>
        <v>0.95527023080075346</v>
      </c>
      <c r="G56" s="20">
        <f>'Alloc Amt'!G56/'Alloc Amt'!$E56</f>
        <v>2.3950176947135578E-2</v>
      </c>
      <c r="H56" s="20">
        <f>'Alloc Amt'!H56/'Alloc Amt'!$E56</f>
        <v>1.5547633533287933E-2</v>
      </c>
      <c r="I56" s="20">
        <f>'Alloc Amt'!I56/'Alloc Amt'!$E56</f>
        <v>1.6190337313309329E-3</v>
      </c>
      <c r="J56" s="20">
        <f>'Alloc Amt'!J56/'Alloc Amt'!$E56</f>
        <v>3.4273733785464928E-3</v>
      </c>
      <c r="K56" s="20">
        <f>'Alloc Amt'!K56/'Alloc Amt'!$E56</f>
        <v>0</v>
      </c>
      <c r="L56" s="20">
        <f>'Alloc Amt'!L56/'Alloc Amt'!$E56</f>
        <v>0</v>
      </c>
      <c r="M56" s="20">
        <f>'Alloc Amt'!M56/'Alloc Amt'!$E56</f>
        <v>0</v>
      </c>
      <c r="N56" s="20">
        <f>'Alloc Amt'!N56/'Alloc Amt'!$E56</f>
        <v>1.8555160894588536E-4</v>
      </c>
      <c r="O56" s="20">
        <f>'Alloc Amt'!O56/'Alloc Amt'!$E56</f>
        <v>0</v>
      </c>
      <c r="P56" s="14"/>
      <c r="Q56" s="14"/>
      <c r="R56" s="14"/>
      <c r="S56" s="14"/>
      <c r="T56" s="14"/>
      <c r="U56" s="14"/>
      <c r="V56" s="14"/>
    </row>
    <row r="57" spans="2:22">
      <c r="B57" s="12" t="str">
        <f>'Alloc Amt'!B57</f>
        <v>Annual kWhs</v>
      </c>
      <c r="C57" s="12" t="str">
        <f>'Alloc Amt'!C57</f>
        <v>ENERGY_1</v>
      </c>
      <c r="D57" s="12">
        <f>'Alloc Amt'!D57</f>
        <v>51</v>
      </c>
      <c r="E57" s="20">
        <f t="shared" si="0"/>
        <v>1.0000000000000002</v>
      </c>
      <c r="F57" s="20">
        <f>'Alloc Amt'!F57/'Alloc Amt'!$E57</f>
        <v>0.46468859388342376</v>
      </c>
      <c r="G57" s="20">
        <f>'Alloc Amt'!G57/'Alloc Amt'!$E57</f>
        <v>0.12202171045373814</v>
      </c>
      <c r="H57" s="20">
        <f>'Alloc Amt'!H57/'Alloc Amt'!$E57</f>
        <v>0.12563348413862588</v>
      </c>
      <c r="I57" s="20">
        <f>'Alloc Amt'!I57/'Alloc Amt'!$E57</f>
        <v>8.2881834765981835E-2</v>
      </c>
      <c r="J57" s="20">
        <f>'Alloc Amt'!J57/'Alloc Amt'!$E57</f>
        <v>5.9404590197620476E-2</v>
      </c>
      <c r="K57" s="20">
        <f>'Alloc Amt'!K57/'Alloc Amt'!$E57</f>
        <v>2.8321484222276278E-2</v>
      </c>
      <c r="L57" s="20">
        <f>'Alloc Amt'!L57/'Alloc Amt'!$E57</f>
        <v>2.5882572156662523E-2</v>
      </c>
      <c r="M57" s="20">
        <f>'Alloc Amt'!M57/'Alloc Amt'!$E57</f>
        <v>8.75357171460584E-2</v>
      </c>
      <c r="N57" s="20">
        <f>'Alloc Amt'!N57/'Alloc Amt'!$E57</f>
        <v>3.3344293589362426E-3</v>
      </c>
      <c r="O57" s="20">
        <f>'Alloc Amt'!O57/'Alloc Amt'!$E57</f>
        <v>2.9558367667650046E-4</v>
      </c>
      <c r="P57" s="14"/>
      <c r="Q57" s="14"/>
      <c r="R57" s="14"/>
      <c r="S57" s="14"/>
      <c r="T57" s="14"/>
      <c r="U57" s="14"/>
      <c r="V57" s="14"/>
    </row>
    <row r="58" spans="2:22">
      <c r="B58" s="12" t="str">
        <f>'Alloc Amt'!B58</f>
        <v>Energy - No Retail Wheeling</v>
      </c>
      <c r="C58" s="12" t="str">
        <f>'Alloc Amt'!C58</f>
        <v>ENERGY_2</v>
      </c>
      <c r="D58" s="12">
        <f>'Alloc Amt'!D58</f>
        <v>52</v>
      </c>
      <c r="E58" s="20">
        <f t="shared" si="0"/>
        <v>1.0000000000000002</v>
      </c>
      <c r="F58" s="20">
        <f>'Alloc Amt'!F58/'Alloc Amt'!$E58</f>
        <v>0.50926770791510168</v>
      </c>
      <c r="G58" s="20">
        <f>'Alloc Amt'!G58/'Alloc Amt'!$E58</f>
        <v>0.13372765679341139</v>
      </c>
      <c r="H58" s="20">
        <f>'Alloc Amt'!H58/'Alloc Amt'!$E58</f>
        <v>0.13768591987587539</v>
      </c>
      <c r="I58" s="20">
        <f>'Alloc Amt'!I58/'Alloc Amt'!$E58</f>
        <v>9.0832963353644783E-2</v>
      </c>
      <c r="J58" s="20">
        <f>'Alloc Amt'!J58/'Alloc Amt'!$E58</f>
        <v>6.5103469049570886E-2</v>
      </c>
      <c r="K58" s="20">
        <f>'Alloc Amt'!K58/'Alloc Amt'!$E58</f>
        <v>3.1038457893052353E-2</v>
      </c>
      <c r="L58" s="20">
        <f>'Alloc Amt'!L58/'Alloc Amt'!$E58</f>
        <v>2.8365572924902698E-2</v>
      </c>
      <c r="M58" s="20">
        <f>'Alloc Amt'!M58/'Alloc Amt'!$E58</f>
        <v>0</v>
      </c>
      <c r="N58" s="20">
        <f>'Alloc Amt'!N58/'Alloc Amt'!$E58</f>
        <v>3.6543121978506923E-3</v>
      </c>
      <c r="O58" s="20">
        <f>'Alloc Amt'!O58/'Alloc Amt'!$E58</f>
        <v>3.2393999659032641E-4</v>
      </c>
      <c r="P58" s="14"/>
      <c r="Q58" s="14"/>
      <c r="R58" s="14"/>
      <c r="S58" s="14"/>
      <c r="T58" s="14"/>
      <c r="U58" s="14"/>
      <c r="V58" s="14"/>
    </row>
    <row r="59" spans="2:22">
      <c r="B59" s="12">
        <f>'Alloc Amt'!B59</f>
        <v>0</v>
      </c>
      <c r="C59" s="12">
        <f>'Alloc Amt'!C59</f>
        <v>0</v>
      </c>
      <c r="D59" s="12">
        <f>'Alloc Amt'!D59</f>
        <v>53</v>
      </c>
      <c r="E59" s="20" t="e">
        <f t="shared" si="0"/>
        <v>#DIV/0!</v>
      </c>
      <c r="F59" s="20" t="e">
        <f>'Alloc Amt'!F59/'Alloc Amt'!$E59</f>
        <v>#DIV/0!</v>
      </c>
      <c r="G59" s="20" t="e">
        <f>'Alloc Amt'!G59/'Alloc Amt'!$E59</f>
        <v>#DIV/0!</v>
      </c>
      <c r="H59" s="20" t="e">
        <f>'Alloc Amt'!H59/'Alloc Amt'!$E59</f>
        <v>#DIV/0!</v>
      </c>
      <c r="I59" s="20" t="e">
        <f>'Alloc Amt'!I59/'Alloc Amt'!$E59</f>
        <v>#DIV/0!</v>
      </c>
      <c r="J59" s="20" t="e">
        <f>'Alloc Amt'!J59/'Alloc Amt'!$E59</f>
        <v>#DIV/0!</v>
      </c>
      <c r="K59" s="20" t="e">
        <f>'Alloc Amt'!K59/'Alloc Amt'!$E59</f>
        <v>#DIV/0!</v>
      </c>
      <c r="L59" s="20" t="e">
        <f>'Alloc Amt'!L59/'Alloc Amt'!$E59</f>
        <v>#DIV/0!</v>
      </c>
      <c r="M59" s="20" t="e">
        <f>'Alloc Amt'!M59/'Alloc Amt'!$E59</f>
        <v>#DIV/0!</v>
      </c>
      <c r="N59" s="20" t="e">
        <f>'Alloc Amt'!N59/'Alloc Amt'!$E59</f>
        <v>#DIV/0!</v>
      </c>
      <c r="O59" s="20" t="e">
        <f>'Alloc Amt'!O59/'Alloc Amt'!$E59</f>
        <v>#DIV/0!</v>
      </c>
    </row>
    <row r="60" spans="2:22">
      <c r="B60" s="12" t="str">
        <f>'Alloc Amt'!B60</f>
        <v>Total Struct and Improvements</v>
      </c>
      <c r="C60" s="12" t="str">
        <f>'Alloc Amt'!C60</f>
        <v>D360.T</v>
      </c>
      <c r="D60" s="12">
        <f>'Alloc Amt'!D60</f>
        <v>54</v>
      </c>
      <c r="E60" s="20" t="e">
        <f t="shared" si="0"/>
        <v>#DIV/0!</v>
      </c>
      <c r="F60" s="20" t="e">
        <f>'Alloc Amt'!F60/'Alloc Amt'!$E60</f>
        <v>#DIV/0!</v>
      </c>
      <c r="G60" s="20" t="e">
        <f>'Alloc Amt'!G60/'Alloc Amt'!$E60</f>
        <v>#DIV/0!</v>
      </c>
      <c r="H60" s="20" t="e">
        <f>'Alloc Amt'!H60/'Alloc Amt'!$E60</f>
        <v>#DIV/0!</v>
      </c>
      <c r="I60" s="20" t="e">
        <f>'Alloc Amt'!I60/'Alloc Amt'!$E60</f>
        <v>#DIV/0!</v>
      </c>
      <c r="J60" s="20" t="e">
        <f>'Alloc Amt'!J60/'Alloc Amt'!$E60</f>
        <v>#DIV/0!</v>
      </c>
      <c r="K60" s="20" t="e">
        <f>'Alloc Amt'!K60/'Alloc Amt'!$E60</f>
        <v>#DIV/0!</v>
      </c>
      <c r="L60" s="20" t="e">
        <f>'Alloc Amt'!L60/'Alloc Amt'!$E60</f>
        <v>#DIV/0!</v>
      </c>
      <c r="M60" s="20" t="e">
        <f>'Alloc Amt'!M60/'Alloc Amt'!$E60</f>
        <v>#DIV/0!</v>
      </c>
      <c r="N60" s="20" t="e">
        <f>'Alloc Amt'!N60/'Alloc Amt'!$E60</f>
        <v>#DIV/0!</v>
      </c>
      <c r="O60" s="20" t="e">
        <f>'Alloc Amt'!O60/'Alloc Amt'!$E60</f>
        <v>#DIV/0!</v>
      </c>
    </row>
    <row r="61" spans="2:22">
      <c r="B61" s="12" t="str">
        <f>'Alloc Amt'!B61</f>
        <v>Total Struct and Improvements</v>
      </c>
      <c r="C61" s="12" t="str">
        <f>'Alloc Amt'!C61</f>
        <v>D361.T</v>
      </c>
      <c r="D61" s="12">
        <f>'Alloc Amt'!D61</f>
        <v>55</v>
      </c>
      <c r="E61" s="20">
        <f t="shared" si="0"/>
        <v>0.99999999999999978</v>
      </c>
      <c r="F61" s="20">
        <f>'Alloc Amt'!F61/'Alloc Amt'!$E61</f>
        <v>0.45114938668710913</v>
      </c>
      <c r="G61" s="20">
        <f>'Alloc Amt'!G61/'Alloc Amt'!$E61</f>
        <v>0.13284586308083102</v>
      </c>
      <c r="H61" s="20">
        <f>'Alloc Amt'!H61/'Alloc Amt'!$E61</f>
        <v>0.15957208999657332</v>
      </c>
      <c r="I61" s="20">
        <f>'Alloc Amt'!I61/'Alloc Amt'!$E61</f>
        <v>9.952326272200103E-2</v>
      </c>
      <c r="J61" s="20">
        <f>'Alloc Amt'!J61/'Alloc Amt'!$E61</f>
        <v>6.5569805262373562E-2</v>
      </c>
      <c r="K61" s="20">
        <f>'Alloc Amt'!K61/'Alloc Amt'!$E61</f>
        <v>4.5795443180466917E-2</v>
      </c>
      <c r="L61" s="20">
        <f>'Alloc Amt'!L61/'Alloc Amt'!$E61</f>
        <v>2.043201368384789E-2</v>
      </c>
      <c r="M61" s="20">
        <f>'Alloc Amt'!M61/'Alloc Amt'!$E61</f>
        <v>2.4217818670357917E-2</v>
      </c>
      <c r="N61" s="20">
        <f>'Alloc Amt'!N61/'Alloc Amt'!$E61</f>
        <v>7.9654746330320243E-4</v>
      </c>
      <c r="O61" s="20">
        <f>'Alloc Amt'!O61/'Alloc Amt'!$E61</f>
        <v>9.7769253135891458E-5</v>
      </c>
    </row>
    <row r="62" spans="2:22">
      <c r="B62" s="12" t="str">
        <f>'Alloc Amt'!B62</f>
        <v>Total Station Equip</v>
      </c>
      <c r="C62" s="12" t="str">
        <f>'Alloc Amt'!C62</f>
        <v>D362.T</v>
      </c>
      <c r="D62" s="12">
        <f>'Alloc Amt'!D62</f>
        <v>56</v>
      </c>
      <c r="E62" s="20">
        <f t="shared" si="0"/>
        <v>1</v>
      </c>
      <c r="F62" s="20">
        <f>'Alloc Amt'!F62/'Alloc Amt'!$E62</f>
        <v>0.49761087478950272</v>
      </c>
      <c r="G62" s="20">
        <f>'Alloc Amt'!G62/'Alloc Amt'!$E62</f>
        <v>0.12872988896390722</v>
      </c>
      <c r="H62" s="20">
        <f>'Alloc Amt'!H62/'Alloc Amt'!$E62</f>
        <v>0.13864624069979509</v>
      </c>
      <c r="I62" s="20">
        <f>'Alloc Amt'!I62/'Alloc Amt'!$E62</f>
        <v>7.8582926142999693E-2</v>
      </c>
      <c r="J62" s="20">
        <f>'Alloc Amt'!J62/'Alloc Amt'!$E62</f>
        <v>7.0870017210188013E-2</v>
      </c>
      <c r="K62" s="20">
        <f>'Alloc Amt'!K62/'Alloc Amt'!$E62</f>
        <v>3.4678048025412897E-2</v>
      </c>
      <c r="L62" s="20">
        <f>'Alloc Amt'!L62/'Alloc Amt'!$E62</f>
        <v>3.4000328764022633E-2</v>
      </c>
      <c r="M62" s="20">
        <f>'Alloc Amt'!M62/'Alloc Amt'!$E62</f>
        <v>1.5738789241432117E-2</v>
      </c>
      <c r="N62" s="20">
        <f>'Alloc Amt'!N62/'Alloc Amt'!$E62</f>
        <v>8.8113997681981424E-4</v>
      </c>
      <c r="O62" s="20">
        <f>'Alloc Amt'!O62/'Alloc Amt'!$E62</f>
        <v>2.6174618591994847E-4</v>
      </c>
    </row>
    <row r="63" spans="2:22">
      <c r="B63" s="12" t="str">
        <f>'Alloc Amt'!B63</f>
        <v>Total OVHD Lines</v>
      </c>
      <c r="C63" s="12" t="str">
        <f>'Alloc Amt'!C63</f>
        <v>D364.T</v>
      </c>
      <c r="D63" s="12">
        <f>'Alloc Amt'!D63</f>
        <v>57</v>
      </c>
      <c r="E63" s="20">
        <f t="shared" si="0"/>
        <v>1</v>
      </c>
      <c r="F63" s="20">
        <f>'Alloc Amt'!F63/'Alloc Amt'!$E63</f>
        <v>0.67778213368105555</v>
      </c>
      <c r="G63" s="20">
        <f>'Alloc Amt'!G63/'Alloc Amt'!$E63</f>
        <v>0.12996306929386242</v>
      </c>
      <c r="H63" s="20">
        <f>'Alloc Amt'!H63/'Alloc Amt'!$E63</f>
        <v>0.1003976068511518</v>
      </c>
      <c r="I63" s="20">
        <f>'Alloc Amt'!I63/'Alloc Amt'!$E63</f>
        <v>4.1834342054016267E-2</v>
      </c>
      <c r="J63" s="20">
        <f>'Alloc Amt'!J63/'Alloc Amt'!$E63</f>
        <v>4.6401699018774362E-2</v>
      </c>
      <c r="K63" s="20">
        <f>'Alloc Amt'!K63/'Alloc Amt'!$E63</f>
        <v>2.2601689954794583E-3</v>
      </c>
      <c r="L63" s="20">
        <f>'Alloc Amt'!L63/'Alloc Amt'!$E63</f>
        <v>0</v>
      </c>
      <c r="M63" s="20">
        <f>'Alloc Amt'!M63/'Alloc Amt'!$E63</f>
        <v>0</v>
      </c>
      <c r="N63" s="20">
        <f>'Alloc Amt'!N63/'Alloc Amt'!$E63</f>
        <v>6.5290939483037469E-4</v>
      </c>
      <c r="O63" s="20">
        <f>'Alloc Amt'!O63/'Alloc Amt'!$E63</f>
        <v>7.080707108298687E-4</v>
      </c>
    </row>
    <row r="64" spans="2:22">
      <c r="B64" s="12" t="str">
        <f>'Alloc Amt'!B64</f>
        <v>Total UNGD Lines</v>
      </c>
      <c r="C64" s="12" t="str">
        <f>'Alloc Amt'!C64</f>
        <v>D366.T</v>
      </c>
      <c r="D64" s="12">
        <f>'Alloc Amt'!D64</f>
        <v>58</v>
      </c>
      <c r="E64" s="20">
        <f t="shared" si="0"/>
        <v>1</v>
      </c>
      <c r="F64" s="20">
        <f>'Alloc Amt'!F64/'Alloc Amt'!$E64</f>
        <v>0.65233382570645748</v>
      </c>
      <c r="G64" s="20">
        <f>'Alloc Amt'!G64/'Alloc Amt'!$E64</f>
        <v>0.12071388990041208</v>
      </c>
      <c r="H64" s="20">
        <f>'Alloc Amt'!H64/'Alloc Amt'!$E64</f>
        <v>0.11140438149133834</v>
      </c>
      <c r="I64" s="20">
        <f>'Alloc Amt'!I64/'Alloc Amt'!$E64</f>
        <v>4.7837209716501475E-2</v>
      </c>
      <c r="J64" s="20">
        <f>'Alloc Amt'!J64/'Alloc Amt'!$E64</f>
        <v>4.4053852587054423E-2</v>
      </c>
      <c r="K64" s="20">
        <f>'Alloc Amt'!K64/'Alloc Amt'!$E64</f>
        <v>1.8478470258035215E-2</v>
      </c>
      <c r="L64" s="20">
        <f>'Alloc Amt'!L64/'Alloc Amt'!$E64</f>
        <v>4.4424132676394792E-3</v>
      </c>
      <c r="M64" s="20">
        <f>'Alloc Amt'!M64/'Alloc Amt'!$E64</f>
        <v>0</v>
      </c>
      <c r="N64" s="20">
        <f>'Alloc Amt'!N64/'Alloc Amt'!$E64</f>
        <v>4.780235383349787E-4</v>
      </c>
      <c r="O64" s="20">
        <f>'Alloc Amt'!O64/'Alloc Amt'!$E64</f>
        <v>2.5793353422658231E-4</v>
      </c>
    </row>
    <row r="65" spans="2:15">
      <c r="B65" s="12" t="str">
        <f>'Alloc Amt'!B65</f>
        <v>Total Transformers</v>
      </c>
      <c r="C65" s="12" t="str">
        <f>'Alloc Amt'!C65</f>
        <v>D368.T</v>
      </c>
      <c r="D65" s="12">
        <f>'Alloc Amt'!D65</f>
        <v>59</v>
      </c>
      <c r="E65" s="20">
        <f t="shared" si="0"/>
        <v>1</v>
      </c>
      <c r="F65" s="20">
        <f>'Alloc Amt'!F65/'Alloc Amt'!$E65</f>
        <v>0.72855559295491423</v>
      </c>
      <c r="G65" s="20">
        <f>'Alloc Amt'!G65/'Alloc Amt'!$E65</f>
        <v>0.13338143014946943</v>
      </c>
      <c r="H65" s="20">
        <f>'Alloc Amt'!H65/'Alloc Amt'!$E65</f>
        <v>6.1854654551762117E-2</v>
      </c>
      <c r="I65" s="20">
        <f>'Alloc Amt'!I65/'Alloc Amt'!$E65</f>
        <v>1.9103054747425817E-2</v>
      </c>
      <c r="J65" s="20">
        <f>'Alloc Amt'!J65/'Alloc Amt'!$E65</f>
        <v>1.8823622713186057E-3</v>
      </c>
      <c r="K65" s="20">
        <f>'Alloc Amt'!K65/'Alloc Amt'!$E65</f>
        <v>5.1200282590657632E-3</v>
      </c>
      <c r="L65" s="20">
        <f>'Alloc Amt'!L65/'Alloc Amt'!$E65</f>
        <v>0</v>
      </c>
      <c r="M65" s="20">
        <f>'Alloc Amt'!M65/'Alloc Amt'!$E65</f>
        <v>0</v>
      </c>
      <c r="N65" s="20">
        <f>'Alloc Amt'!N65/'Alloc Amt'!$E65</f>
        <v>5.0022230086521541E-2</v>
      </c>
      <c r="O65" s="20">
        <f>'Alloc Amt'!O65/'Alloc Amt'!$E65</f>
        <v>8.0646979522532434E-5</v>
      </c>
    </row>
    <row r="66" spans="2:15">
      <c r="B66" s="12" t="str">
        <f>'Alloc Amt'!B66</f>
        <v>Total Services</v>
      </c>
      <c r="C66" s="12" t="str">
        <f>'Alloc Amt'!C66</f>
        <v>D369.T</v>
      </c>
      <c r="D66" s="12">
        <f>'Alloc Amt'!D66</f>
        <v>60</v>
      </c>
      <c r="E66" s="20" t="e">
        <f t="shared" si="0"/>
        <v>#DIV/0!</v>
      </c>
      <c r="F66" s="20" t="e">
        <f>'Alloc Amt'!F66/'Alloc Amt'!$E66</f>
        <v>#DIV/0!</v>
      </c>
      <c r="G66" s="20" t="e">
        <f>'Alloc Amt'!G66/'Alloc Amt'!$E66</f>
        <v>#DIV/0!</v>
      </c>
      <c r="H66" s="20" t="e">
        <f>'Alloc Amt'!H66/'Alloc Amt'!$E66</f>
        <v>#DIV/0!</v>
      </c>
      <c r="I66" s="20" t="e">
        <f>'Alloc Amt'!I66/'Alloc Amt'!$E66</f>
        <v>#DIV/0!</v>
      </c>
      <c r="J66" s="20" t="e">
        <f>'Alloc Amt'!J66/'Alloc Amt'!$E66</f>
        <v>#DIV/0!</v>
      </c>
      <c r="K66" s="20" t="e">
        <f>'Alloc Amt'!K66/'Alloc Amt'!$E66</f>
        <v>#DIV/0!</v>
      </c>
      <c r="L66" s="20" t="e">
        <f>'Alloc Amt'!L66/'Alloc Amt'!$E66</f>
        <v>#DIV/0!</v>
      </c>
      <c r="M66" s="20" t="e">
        <f>'Alloc Amt'!M66/'Alloc Amt'!$E66</f>
        <v>#DIV/0!</v>
      </c>
      <c r="N66" s="20" t="e">
        <f>'Alloc Amt'!N66/'Alloc Amt'!$E66</f>
        <v>#DIV/0!</v>
      </c>
      <c r="O66" s="20" t="e">
        <f>'Alloc Amt'!O66/'Alloc Amt'!$E66</f>
        <v>#DIV/0!</v>
      </c>
    </row>
    <row r="67" spans="2:15">
      <c r="B67" s="12" t="str">
        <f>'Alloc Amt'!B67</f>
        <v>Total Meters</v>
      </c>
      <c r="C67" s="12" t="str">
        <f>'Alloc Amt'!C67</f>
        <v>D370.T</v>
      </c>
      <c r="D67" s="12">
        <f>'Alloc Amt'!D67</f>
        <v>61</v>
      </c>
      <c r="E67" s="20" t="e">
        <f t="shared" si="0"/>
        <v>#DIV/0!</v>
      </c>
      <c r="F67" s="20" t="e">
        <f>'Alloc Amt'!F67/'Alloc Amt'!$E67</f>
        <v>#DIV/0!</v>
      </c>
      <c r="G67" s="20" t="e">
        <f>'Alloc Amt'!G67/'Alloc Amt'!$E67</f>
        <v>#DIV/0!</v>
      </c>
      <c r="H67" s="20" t="e">
        <f>'Alloc Amt'!H67/'Alloc Amt'!$E67</f>
        <v>#DIV/0!</v>
      </c>
      <c r="I67" s="20" t="e">
        <f>'Alloc Amt'!I67/'Alloc Amt'!$E67</f>
        <v>#DIV/0!</v>
      </c>
      <c r="J67" s="20" t="e">
        <f>'Alloc Amt'!J67/'Alloc Amt'!$E67</f>
        <v>#DIV/0!</v>
      </c>
      <c r="K67" s="20" t="e">
        <f>'Alloc Amt'!K67/'Alloc Amt'!$E67</f>
        <v>#DIV/0!</v>
      </c>
      <c r="L67" s="20" t="e">
        <f>'Alloc Amt'!L67/'Alloc Amt'!$E67</f>
        <v>#DIV/0!</v>
      </c>
      <c r="M67" s="20" t="e">
        <f>'Alloc Amt'!M67/'Alloc Amt'!$E67</f>
        <v>#DIV/0!</v>
      </c>
      <c r="N67" s="20" t="e">
        <f>'Alloc Amt'!N67/'Alloc Amt'!$E67</f>
        <v>#DIV/0!</v>
      </c>
      <c r="O67" s="20" t="e">
        <f>'Alloc Amt'!O67/'Alloc Amt'!$E67</f>
        <v>#DIV/0!</v>
      </c>
    </row>
    <row r="68" spans="2:15">
      <c r="B68" s="12" t="str">
        <f>'Alloc Amt'!B68</f>
        <v>Adj Total Prod Trans Dist &amp; Cust Exp</v>
      </c>
      <c r="C68" s="12" t="str">
        <f>'Alloc Amt'!C68</f>
        <v>ADJPTDCE.T</v>
      </c>
      <c r="D68" s="12">
        <f>'Alloc Amt'!D68</f>
        <v>62</v>
      </c>
      <c r="E68" s="20">
        <f t="shared" si="0"/>
        <v>1</v>
      </c>
      <c r="F68" s="20">
        <f>'Alloc Amt'!F68/'Alloc Amt'!$E68</f>
        <v>0.62055528963685225</v>
      </c>
      <c r="G68" s="20">
        <f>'Alloc Amt'!G68/'Alloc Amt'!$E68</f>
        <v>0.12504451016699594</v>
      </c>
      <c r="H68" s="20">
        <f>'Alloc Amt'!H68/'Alloc Amt'!$E68</f>
        <v>9.860620830710716E-2</v>
      </c>
      <c r="I68" s="20">
        <f>'Alloc Amt'!I68/'Alloc Amt'!$E68</f>
        <v>5.6485897980196119E-2</v>
      </c>
      <c r="J68" s="20">
        <f>'Alloc Amt'!J68/'Alloc Amt'!$E68</f>
        <v>4.5958653853336452E-2</v>
      </c>
      <c r="K68" s="20">
        <f>'Alloc Amt'!K68/'Alloc Amt'!$E68</f>
        <v>1.7928219618089401E-2</v>
      </c>
      <c r="L68" s="20">
        <f>'Alloc Amt'!L68/'Alloc Amt'!$E68</f>
        <v>1.4526129884744726E-2</v>
      </c>
      <c r="M68" s="20">
        <f>'Alloc Amt'!M68/'Alloc Amt'!$E68</f>
        <v>5.9717343764980621E-3</v>
      </c>
      <c r="N68" s="20">
        <f>'Alloc Amt'!N68/'Alloc Amt'!$E68</f>
        <v>1.4569596173474562E-2</v>
      </c>
      <c r="O68" s="20">
        <f>'Alloc Amt'!O68/'Alloc Amt'!$E68</f>
        <v>3.537600027052129E-4</v>
      </c>
    </row>
    <row r="69" spans="2:15">
      <c r="B69" s="12" t="str">
        <f>'Alloc Amt'!B69</f>
        <v>Cust Accts Exp - Total</v>
      </c>
      <c r="C69" s="12" t="str">
        <f>'Alloc Amt'!C69</f>
        <v>CAE.T</v>
      </c>
      <c r="D69" s="12">
        <f>'Alloc Amt'!D69</f>
        <v>63</v>
      </c>
      <c r="E69" s="20">
        <f t="shared" si="0"/>
        <v>0.99999999999999989</v>
      </c>
      <c r="F69" s="20">
        <f>'Alloc Amt'!F69/'Alloc Amt'!$E69</f>
        <v>0.87233112198206819</v>
      </c>
      <c r="G69" s="20">
        <f>'Alloc Amt'!G69/'Alloc Amt'!$E69</f>
        <v>0.1092394934197997</v>
      </c>
      <c r="H69" s="20">
        <f>'Alloc Amt'!H69/'Alloc Amt'!$E69</f>
        <v>7.5718965045429992E-3</v>
      </c>
      <c r="I69" s="20">
        <f>'Alloc Amt'!I69/'Alloc Amt'!$E69</f>
        <v>2.1614844512290077E-3</v>
      </c>
      <c r="J69" s="20">
        <f>'Alloc Amt'!J69/'Alloc Amt'!$E69</f>
        <v>1.0448533757065437E-3</v>
      </c>
      <c r="K69" s="20">
        <f>'Alloc Amt'!K69/'Alloc Amt'!$E69</f>
        <v>1.2045517252636828E-3</v>
      </c>
      <c r="L69" s="20">
        <f>'Alloc Amt'!L69/'Alloc Amt'!$E69</f>
        <v>6.8958595982671945E-4</v>
      </c>
      <c r="M69" s="20">
        <f>'Alloc Amt'!M69/'Alloc Amt'!$E69</f>
        <v>4.261048787361537E-3</v>
      </c>
      <c r="N69" s="20">
        <f>'Alloc Amt'!N69/'Alloc Amt'!$E69</f>
        <v>1.4905078563586275E-3</v>
      </c>
      <c r="O69" s="20">
        <f>'Alloc Amt'!O69/'Alloc Amt'!$E69</f>
        <v>5.4559378428183443E-6</v>
      </c>
    </row>
    <row r="70" spans="2:15">
      <c r="B70" s="12" t="str">
        <f>'Alloc Amt'!B70</f>
        <v>Cust Accts Exp - Subtotal ID902.00 to ID905.00</v>
      </c>
      <c r="C70" s="12" t="str">
        <f>'Alloc Amt'!C70</f>
        <v>CAES1.T</v>
      </c>
      <c r="D70" s="12">
        <f>'Alloc Amt'!D70</f>
        <v>64</v>
      </c>
      <c r="E70" s="20">
        <f t="shared" si="0"/>
        <v>1</v>
      </c>
      <c r="F70" s="20">
        <f>'Alloc Amt'!F70/'Alloc Amt'!$E70</f>
        <v>0.8723311219820683</v>
      </c>
      <c r="G70" s="20">
        <f>'Alloc Amt'!G70/'Alloc Amt'!$E70</f>
        <v>0.1092394934197997</v>
      </c>
      <c r="H70" s="20">
        <f>'Alloc Amt'!H70/'Alloc Amt'!$E70</f>
        <v>7.5718965045430001E-3</v>
      </c>
      <c r="I70" s="20">
        <f>'Alloc Amt'!I70/'Alloc Amt'!$E70</f>
        <v>2.1614844512290077E-3</v>
      </c>
      <c r="J70" s="20">
        <f>'Alloc Amt'!J70/'Alloc Amt'!$E70</f>
        <v>1.0448533757065437E-3</v>
      </c>
      <c r="K70" s="20">
        <f>'Alloc Amt'!K70/'Alloc Amt'!$E70</f>
        <v>1.2045517252636828E-3</v>
      </c>
      <c r="L70" s="20">
        <f>'Alloc Amt'!L70/'Alloc Amt'!$E70</f>
        <v>6.8958595982671945E-4</v>
      </c>
      <c r="M70" s="20">
        <f>'Alloc Amt'!M70/'Alloc Amt'!$E70</f>
        <v>4.2610487873615379E-3</v>
      </c>
      <c r="N70" s="20">
        <f>'Alloc Amt'!N70/'Alloc Amt'!$E70</f>
        <v>1.4905078563586277E-3</v>
      </c>
      <c r="O70" s="20">
        <f>'Alloc Amt'!O70/'Alloc Amt'!$E70</f>
        <v>5.4559378428183443E-6</v>
      </c>
    </row>
    <row r="71" spans="2:15">
      <c r="B71" s="12" t="str">
        <f>'Alloc Amt'!B71</f>
        <v>Dist O&amp;M - ID581.00 to ID589.00 Subtotal</v>
      </c>
      <c r="C71" s="12" t="str">
        <f>'Alloc Amt'!C71</f>
        <v>DES1.T</v>
      </c>
      <c r="D71" s="12">
        <f>'Alloc Amt'!D71</f>
        <v>65</v>
      </c>
      <c r="E71" s="20">
        <f t="shared" si="0"/>
        <v>1.0000000000000002</v>
      </c>
      <c r="F71" s="20">
        <f>'Alloc Amt'!F71/'Alloc Amt'!$E71</f>
        <v>0.61060168316680785</v>
      </c>
      <c r="G71" s="20">
        <f>'Alloc Amt'!G71/'Alloc Amt'!$E71</f>
        <v>0.13869946322482804</v>
      </c>
      <c r="H71" s="20">
        <f>'Alloc Amt'!H71/'Alloc Amt'!$E71</f>
        <v>8.7457841863258362E-2</v>
      </c>
      <c r="I71" s="20">
        <f>'Alloc Amt'!I71/'Alloc Amt'!$E71</f>
        <v>3.462253739934637E-2</v>
      </c>
      <c r="J71" s="20">
        <f>'Alloc Amt'!J71/'Alloc Amt'!$E71</f>
        <v>6.1908749003522459E-2</v>
      </c>
      <c r="K71" s="20">
        <f>'Alloc Amt'!K71/'Alloc Amt'!$E71</f>
        <v>1.0979487168724282E-2</v>
      </c>
      <c r="L71" s="20">
        <f>'Alloc Amt'!L71/'Alloc Amt'!$E71</f>
        <v>6.1638016508317904E-3</v>
      </c>
      <c r="M71" s="20">
        <f>'Alloc Amt'!M71/'Alloc Amt'!$E71</f>
        <v>3.2875071968698722E-3</v>
      </c>
      <c r="N71" s="20">
        <f>'Alloc Amt'!N71/'Alloc Amt'!$E71</f>
        <v>4.5526160082768503E-2</v>
      </c>
      <c r="O71" s="20">
        <f>'Alloc Amt'!O71/'Alloc Amt'!$E71</f>
        <v>7.5276924304251648E-4</v>
      </c>
    </row>
    <row r="72" spans="2:15">
      <c r="B72" s="12" t="str">
        <f>'Alloc Amt'!B72</f>
        <v>Dist O&amp;M - ID591.00 to ID597.00 Subtotal</v>
      </c>
      <c r="C72" s="12" t="str">
        <f>'Alloc Amt'!C72</f>
        <v>DES2.T</v>
      </c>
      <c r="D72" s="12">
        <f>'Alloc Amt'!D72</f>
        <v>66</v>
      </c>
      <c r="E72" s="20" t="e">
        <f t="shared" ref="E72:E125" si="1">SUM(F72:O72)</f>
        <v>#DIV/0!</v>
      </c>
      <c r="F72" s="20" t="e">
        <f>'Alloc Amt'!F72/'Alloc Amt'!$E72</f>
        <v>#DIV/0!</v>
      </c>
      <c r="G72" s="20" t="e">
        <f>'Alloc Amt'!G72/'Alloc Amt'!$E72</f>
        <v>#DIV/0!</v>
      </c>
      <c r="H72" s="20" t="e">
        <f>'Alloc Amt'!H72/'Alloc Amt'!$E72</f>
        <v>#DIV/0!</v>
      </c>
      <c r="I72" s="20" t="e">
        <f>'Alloc Amt'!I72/'Alloc Amt'!$E72</f>
        <v>#DIV/0!</v>
      </c>
      <c r="J72" s="20" t="e">
        <f>'Alloc Amt'!J72/'Alloc Amt'!$E72</f>
        <v>#DIV/0!</v>
      </c>
      <c r="K72" s="20" t="e">
        <f>'Alloc Amt'!K72/'Alloc Amt'!$E72</f>
        <v>#DIV/0!</v>
      </c>
      <c r="L72" s="20" t="e">
        <f>'Alloc Amt'!L72/'Alloc Amt'!$E72</f>
        <v>#DIV/0!</v>
      </c>
      <c r="M72" s="20" t="e">
        <f>'Alloc Amt'!M72/'Alloc Amt'!$E72</f>
        <v>#DIV/0!</v>
      </c>
      <c r="N72" s="20" t="e">
        <f>'Alloc Amt'!N72/'Alloc Amt'!$E72</f>
        <v>#DIV/0!</v>
      </c>
      <c r="O72" s="20" t="e">
        <f>'Alloc Amt'!O72/'Alloc Amt'!$E72</f>
        <v>#DIV/0!</v>
      </c>
    </row>
    <row r="73" spans="2:15">
      <c r="B73" s="12" t="str">
        <f>'Alloc Amt'!B73</f>
        <v>Dist O&amp;M - ID582.00 to ID587.00 Subtotal</v>
      </c>
      <c r="C73" s="12" t="str">
        <f>'Alloc Amt'!C73</f>
        <v>DES3.T</v>
      </c>
      <c r="D73" s="12">
        <f>'Alloc Amt'!D73</f>
        <v>67</v>
      </c>
      <c r="E73" s="20">
        <f t="shared" si="1"/>
        <v>1.0000000000000002</v>
      </c>
      <c r="F73" s="20">
        <f>'Alloc Amt'!F73/'Alloc Amt'!$E73</f>
        <v>0.61060168316680785</v>
      </c>
      <c r="G73" s="20">
        <f>'Alloc Amt'!G73/'Alloc Amt'!$E73</f>
        <v>0.13869946322482807</v>
      </c>
      <c r="H73" s="20">
        <f>'Alloc Amt'!H73/'Alloc Amt'!$E73</f>
        <v>8.7457841863258376E-2</v>
      </c>
      <c r="I73" s="20">
        <f>'Alloc Amt'!I73/'Alloc Amt'!$E73</f>
        <v>3.462253739934637E-2</v>
      </c>
      <c r="J73" s="20">
        <f>'Alloc Amt'!J73/'Alloc Amt'!$E73</f>
        <v>6.1908749003522466E-2</v>
      </c>
      <c r="K73" s="20">
        <f>'Alloc Amt'!K73/'Alloc Amt'!$E73</f>
        <v>1.0979487168724281E-2</v>
      </c>
      <c r="L73" s="20">
        <f>'Alloc Amt'!L73/'Alloc Amt'!$E73</f>
        <v>6.1638016508317904E-3</v>
      </c>
      <c r="M73" s="20">
        <f>'Alloc Amt'!M73/'Alloc Amt'!$E73</f>
        <v>3.2875071968698722E-3</v>
      </c>
      <c r="N73" s="20">
        <f>'Alloc Amt'!N73/'Alloc Amt'!$E73</f>
        <v>4.5526160082768503E-2</v>
      </c>
      <c r="O73" s="20">
        <f>'Alloc Amt'!O73/'Alloc Amt'!$E73</f>
        <v>7.5276924304251637E-4</v>
      </c>
    </row>
    <row r="74" spans="2:15">
      <c r="B74" s="12" t="str">
        <f>'Alloc Amt'!B74</f>
        <v>Total Distribution Plant</v>
      </c>
      <c r="C74" s="12" t="str">
        <f>'Alloc Amt'!C74</f>
        <v>DP.T</v>
      </c>
      <c r="D74" s="12">
        <f>'Alloc Amt'!D74</f>
        <v>68</v>
      </c>
      <c r="E74" s="20">
        <f t="shared" si="1"/>
        <v>0.99999999999999978</v>
      </c>
      <c r="F74" s="20">
        <f>'Alloc Amt'!F74/'Alloc Amt'!$E74</f>
        <v>0.65137711172961332</v>
      </c>
      <c r="G74" s="20">
        <f>'Alloc Amt'!G74/'Alloc Amt'!$E74</f>
        <v>0.1214346296292418</v>
      </c>
      <c r="H74" s="20">
        <f>'Alloc Amt'!H74/'Alloc Amt'!$E74</f>
        <v>9.7274245887311137E-2</v>
      </c>
      <c r="I74" s="20">
        <f>'Alloc Amt'!I74/'Alloc Amt'!$E74</f>
        <v>4.257417414897962E-2</v>
      </c>
      <c r="J74" s="20">
        <f>'Alloc Amt'!J74/'Alloc Amt'!$E74</f>
        <v>4.2115715279096778E-2</v>
      </c>
      <c r="K74" s="20">
        <f>'Alloc Amt'!K74/'Alloc Amt'!$E74</f>
        <v>1.4734614024038027E-2</v>
      </c>
      <c r="L74" s="20">
        <f>'Alloc Amt'!L74/'Alloc Amt'!$E74</f>
        <v>6.2929964016452096E-3</v>
      </c>
      <c r="M74" s="20">
        <f>'Alloc Amt'!M74/'Alloc Amt'!$E74</f>
        <v>2.0860894675010177E-3</v>
      </c>
      <c r="N74" s="20">
        <f>'Alloc Amt'!N74/'Alloc Amt'!$E74</f>
        <v>2.1756001045502293E-2</v>
      </c>
      <c r="O74" s="20">
        <f>'Alloc Amt'!O74/'Alloc Amt'!$E74</f>
        <v>3.5442238707086274E-4</v>
      </c>
    </row>
    <row r="75" spans="2:15">
      <c r="B75" s="12" t="str">
        <f>'Alloc Amt'!B75</f>
        <v>Total Elec Plant In Service</v>
      </c>
      <c r="C75" s="12" t="str">
        <f>'Alloc Amt'!C75</f>
        <v>EPIS.T</v>
      </c>
      <c r="D75" s="12">
        <f>'Alloc Amt'!D75</f>
        <v>69</v>
      </c>
      <c r="E75" s="20">
        <f t="shared" si="1"/>
        <v>1</v>
      </c>
      <c r="F75" s="20">
        <f>'Alloc Amt'!F75/'Alloc Amt'!$E75</f>
        <v>0.57727705910478322</v>
      </c>
      <c r="G75" s="20">
        <f>'Alloc Amt'!G75/'Alloc Amt'!$E75</f>
        <v>0.12558901330743127</v>
      </c>
      <c r="H75" s="20">
        <f>'Alloc Amt'!H75/'Alloc Amt'!$E75</f>
        <v>0.11578651486061177</v>
      </c>
      <c r="I75" s="20">
        <f>'Alloc Amt'!I75/'Alloc Amt'!$E75</f>
        <v>6.6295709233369388E-2</v>
      </c>
      <c r="J75" s="20">
        <f>'Alloc Amt'!J75/'Alloc Amt'!$E75</f>
        <v>5.1787556804864215E-2</v>
      </c>
      <c r="K75" s="20">
        <f>'Alloc Amt'!K75/'Alloc Amt'!$E75</f>
        <v>2.2852251172771627E-2</v>
      </c>
      <c r="L75" s="20">
        <f>'Alloc Amt'!L75/'Alloc Amt'!$E75</f>
        <v>1.7461761973022204E-2</v>
      </c>
      <c r="M75" s="20">
        <f>'Alloc Amt'!M75/'Alloc Amt'!$E75</f>
        <v>1.1761490716987915E-2</v>
      </c>
      <c r="N75" s="20">
        <f>'Alloc Amt'!N75/'Alloc Amt'!$E75</f>
        <v>1.0849249171096201E-2</v>
      </c>
      <c r="O75" s="20">
        <f>'Alloc Amt'!O75/'Alloc Amt'!$E75</f>
        <v>3.393936550622236E-4</v>
      </c>
    </row>
    <row r="76" spans="2:15">
      <c r="B76" s="12" t="str">
        <f>'Alloc Amt'!B76</f>
        <v>Total General Plant</v>
      </c>
      <c r="C76" s="12" t="str">
        <f>'Alloc Amt'!C76</f>
        <v>GP.T</v>
      </c>
      <c r="D76" s="12">
        <f>'Alloc Amt'!D76</f>
        <v>70</v>
      </c>
      <c r="E76" s="20">
        <f t="shared" si="1"/>
        <v>1</v>
      </c>
      <c r="F76" s="20">
        <f>'Alloc Amt'!F76/'Alloc Amt'!$E76</f>
        <v>0.61018520074222404</v>
      </c>
      <c r="G76" s="20">
        <f>'Alloc Amt'!G76/'Alloc Amt'!$E76</f>
        <v>0.12339381190690313</v>
      </c>
      <c r="H76" s="20">
        <f>'Alloc Amt'!H76/'Alloc Amt'!$E76</f>
        <v>0.10321770825573812</v>
      </c>
      <c r="I76" s="20">
        <f>'Alloc Amt'!I76/'Alloc Amt'!$E76</f>
        <v>5.8592858632589222E-2</v>
      </c>
      <c r="J76" s="20">
        <f>'Alloc Amt'!J76/'Alloc Amt'!$E76</f>
        <v>4.5878356389188156E-2</v>
      </c>
      <c r="K76" s="20">
        <f>'Alloc Amt'!K76/'Alloc Amt'!$E76</f>
        <v>2.0242015718760897E-2</v>
      </c>
      <c r="L76" s="20">
        <f>'Alloc Amt'!L76/'Alloc Amt'!$E76</f>
        <v>1.5347744629867835E-2</v>
      </c>
      <c r="M76" s="20">
        <f>'Alloc Amt'!M76/'Alloc Amt'!$E76</f>
        <v>1.0898323089108174E-2</v>
      </c>
      <c r="N76" s="20">
        <f>'Alloc Amt'!N76/'Alloc Amt'!$E76</f>
        <v>1.1941892081947769E-2</v>
      </c>
      <c r="O76" s="20">
        <f>'Alloc Amt'!O76/'Alloc Amt'!$E76</f>
        <v>3.0208855367266473E-4</v>
      </c>
    </row>
    <row r="77" spans="2:15">
      <c r="B77" s="12" t="str">
        <f>'Alloc Amt'!B77</f>
        <v>Total Distribution OH &amp; UG Lines</v>
      </c>
      <c r="C77" s="12" t="str">
        <f>'Alloc Amt'!C77</f>
        <v>LINE.T</v>
      </c>
      <c r="D77" s="12">
        <f>'Alloc Amt'!D77</f>
        <v>71</v>
      </c>
      <c r="E77" s="20">
        <f t="shared" si="1"/>
        <v>1</v>
      </c>
      <c r="F77" s="20">
        <f>'Alloc Amt'!F77/'Alloc Amt'!$E77</f>
        <v>0.66063118743606664</v>
      </c>
      <c r="G77" s="20">
        <f>'Alloc Amt'!G77/'Alloc Amt'!$E77</f>
        <v>0.12372956336703742</v>
      </c>
      <c r="H77" s="20">
        <f>'Alloc Amt'!H77/'Alloc Amt'!$E77</f>
        <v>0.10781564817527355</v>
      </c>
      <c r="I77" s="20">
        <f>'Alloc Amt'!I77/'Alloc Amt'!$E77</f>
        <v>4.5879988652518321E-2</v>
      </c>
      <c r="J77" s="20">
        <f>'Alloc Amt'!J77/'Alloc Amt'!$E77</f>
        <v>4.4819362464921277E-2</v>
      </c>
      <c r="K77" s="20">
        <f>'Alloc Amt'!K77/'Alloc Amt'!$E77</f>
        <v>1.3190530786793058E-2</v>
      </c>
      <c r="L77" s="20">
        <f>'Alloc Amt'!L77/'Alloc Amt'!$E77</f>
        <v>2.9939747360556365E-3</v>
      </c>
      <c r="M77" s="20">
        <f>'Alloc Amt'!M77/'Alloc Amt'!$E77</f>
        <v>0</v>
      </c>
      <c r="N77" s="20">
        <f>'Alloc Amt'!N77/'Alloc Amt'!$E77</f>
        <v>5.3504466579788442E-4</v>
      </c>
      <c r="O77" s="20">
        <f>'Alloc Amt'!O77/'Alloc Amt'!$E77</f>
        <v>4.0469971553618516E-4</v>
      </c>
    </row>
    <row r="78" spans="2:15">
      <c r="B78" s="12" t="str">
        <f>'Alloc Amt'!B78</f>
        <v>Sales of Electricity - Non Firm</v>
      </c>
      <c r="C78" s="12" t="str">
        <f>'Alloc Amt'!C78</f>
        <v>POWER.T</v>
      </c>
      <c r="D78" s="12">
        <f>'Alloc Amt'!D78</f>
        <v>72</v>
      </c>
      <c r="E78" s="20" t="e">
        <f t="shared" si="1"/>
        <v>#DIV/0!</v>
      </c>
      <c r="F78" s="20" t="e">
        <f>'Alloc Amt'!F78/'Alloc Amt'!$E78</f>
        <v>#DIV/0!</v>
      </c>
      <c r="G78" s="20" t="e">
        <f>'Alloc Amt'!G78/'Alloc Amt'!$E78</f>
        <v>#DIV/0!</v>
      </c>
      <c r="H78" s="20" t="e">
        <f>'Alloc Amt'!H78/'Alloc Amt'!$E78</f>
        <v>#DIV/0!</v>
      </c>
      <c r="I78" s="20" t="e">
        <f>'Alloc Amt'!I78/'Alloc Amt'!$E78</f>
        <v>#DIV/0!</v>
      </c>
      <c r="J78" s="20" t="e">
        <f>'Alloc Amt'!J78/'Alloc Amt'!$E78</f>
        <v>#DIV/0!</v>
      </c>
      <c r="K78" s="20" t="e">
        <f>'Alloc Amt'!K78/'Alloc Amt'!$E78</f>
        <v>#DIV/0!</v>
      </c>
      <c r="L78" s="20" t="e">
        <f>'Alloc Amt'!L78/'Alloc Amt'!$E78</f>
        <v>#DIV/0!</v>
      </c>
      <c r="M78" s="20" t="e">
        <f>'Alloc Amt'!M78/'Alloc Amt'!$E78</f>
        <v>#DIV/0!</v>
      </c>
      <c r="N78" s="20" t="e">
        <f>'Alloc Amt'!N78/'Alloc Amt'!$E78</f>
        <v>#DIV/0!</v>
      </c>
      <c r="O78" s="20" t="e">
        <f>'Alloc Amt'!O78/'Alloc Amt'!$E78</f>
        <v>#DIV/0!</v>
      </c>
    </row>
    <row r="79" spans="2:15">
      <c r="B79" s="12" t="str">
        <f>'Alloc Amt'!B79</f>
        <v>Total Production Plant</v>
      </c>
      <c r="C79" s="12" t="str">
        <f>'Alloc Amt'!C79</f>
        <v>PP.T</v>
      </c>
      <c r="D79" s="12">
        <f>'Alloc Amt'!D79</f>
        <v>73</v>
      </c>
      <c r="E79" s="20">
        <f t="shared" si="1"/>
        <v>0.99999999999999989</v>
      </c>
      <c r="F79" s="20">
        <f>'Alloc Amt'!F79/'Alloc Amt'!$E79</f>
        <v>0.5342826741496165</v>
      </c>
      <c r="G79" s="20">
        <f>'Alloc Amt'!G79/'Alloc Amt'!$E79</f>
        <v>0.13098063312019634</v>
      </c>
      <c r="H79" s="20">
        <f>'Alloc Amt'!H79/'Alloc Amt'!$E79</f>
        <v>0.13187424420820701</v>
      </c>
      <c r="I79" s="20">
        <f>'Alloc Amt'!I79/'Alloc Amt'!$E79</f>
        <v>8.4372972654400524E-2</v>
      </c>
      <c r="J79" s="20">
        <f>'Alloc Amt'!J79/'Alloc Amt'!$E79</f>
        <v>5.9962836895784799E-2</v>
      </c>
      <c r="K79" s="20">
        <f>'Alloc Amt'!K79/'Alloc Amt'!$E79</f>
        <v>2.90373068785784E-2</v>
      </c>
      <c r="L79" s="20">
        <f>'Alloc Amt'!L79/'Alloc Amt'!$E79</f>
        <v>2.5535058472508351E-2</v>
      </c>
      <c r="M79" s="20">
        <f>'Alloc Amt'!M79/'Alloc Amt'!$E79</f>
        <v>0</v>
      </c>
      <c r="N79" s="20">
        <f>'Alloc Amt'!N79/'Alloc Amt'!$E79</f>
        <v>3.6142486643372207E-3</v>
      </c>
      <c r="O79" s="20">
        <f>'Alloc Amt'!O79/'Alloc Amt'!$E79</f>
        <v>3.4002495637072087E-4</v>
      </c>
    </row>
    <row r="80" spans="2:15">
      <c r="B80" s="12" t="str">
        <f>'Alloc Amt'!B80</f>
        <v>Total Prod, Trans, Dist &amp; Gen Plant</v>
      </c>
      <c r="C80" s="12" t="str">
        <f>'Alloc Amt'!C80</f>
        <v>PTDGP.T</v>
      </c>
      <c r="D80" s="12">
        <f>'Alloc Amt'!D80</f>
        <v>74</v>
      </c>
      <c r="E80" s="20">
        <f t="shared" si="1"/>
        <v>1.0000000000000002</v>
      </c>
      <c r="F80" s="20">
        <f>'Alloc Amt'!F80/'Alloc Amt'!$E80</f>
        <v>0.57704871929550838</v>
      </c>
      <c r="G80" s="20">
        <f>'Alloc Amt'!G80/'Alloc Amt'!$E80</f>
        <v>0.12558058905758673</v>
      </c>
      <c r="H80" s="20">
        <f>'Alloc Amt'!H80/'Alloc Amt'!$E80</f>
        <v>0.11587685114097478</v>
      </c>
      <c r="I80" s="20">
        <f>'Alloc Amt'!I80/'Alloc Amt'!$E80</f>
        <v>6.627403863561665E-2</v>
      </c>
      <c r="J80" s="20">
        <f>'Alloc Amt'!J80/'Alloc Amt'!$E80</f>
        <v>5.1824294509652848E-2</v>
      </c>
      <c r="K80" s="20">
        <f>'Alloc Amt'!K80/'Alloc Amt'!$E80</f>
        <v>2.2844352025984119E-2</v>
      </c>
      <c r="L80" s="20">
        <f>'Alloc Amt'!L80/'Alloc Amt'!$E80</f>
        <v>1.7426642203042284E-2</v>
      </c>
      <c r="M80" s="20">
        <f>'Alloc Amt'!M80/'Alloc Amt'!$E80</f>
        <v>1.1888303040572659E-2</v>
      </c>
      <c r="N80" s="20">
        <f>'Alloc Amt'!N80/'Alloc Amt'!$E80</f>
        <v>1.0896106627134975E-2</v>
      </c>
      <c r="O80" s="20">
        <f>'Alloc Amt'!O80/'Alloc Amt'!$E80</f>
        <v>3.4010346392680856E-4</v>
      </c>
    </row>
    <row r="81" spans="2:15">
      <c r="B81" s="12" t="str">
        <f>'Alloc Amt'!B81</f>
        <v>Prod Trans Dist Allocation Factor</v>
      </c>
      <c r="C81" s="12" t="str">
        <f>'Alloc Amt'!C81</f>
        <v>PTDP.T</v>
      </c>
      <c r="D81" s="12">
        <f>'Alloc Amt'!D81</f>
        <v>75</v>
      </c>
      <c r="E81" s="20">
        <f t="shared" si="1"/>
        <v>1</v>
      </c>
      <c r="F81" s="20">
        <f>'Alloc Amt'!F81/'Alloc Amt'!$E81</f>
        <v>0.57533769442939653</v>
      </c>
      <c r="G81" s="20">
        <f>'Alloc Amt'!G81/'Alloc Amt'!$E81</f>
        <v>0.12569350479028096</v>
      </c>
      <c r="H81" s="20">
        <f>'Alloc Amt'!H81/'Alloc Amt'!$E81</f>
        <v>0.11653051463554742</v>
      </c>
      <c r="I81" s="20">
        <f>'Alloc Amt'!I81/'Alloc Amt'!$E81</f>
        <v>6.6670661614655444E-2</v>
      </c>
      <c r="J81" s="20">
        <f>'Alloc Amt'!J81/'Alloc Amt'!$E81</f>
        <v>5.2131317088161572E-2</v>
      </c>
      <c r="K81" s="20">
        <f>'Alloc Amt'!K81/'Alloc Amt'!$E81</f>
        <v>2.2978725439733685E-2</v>
      </c>
      <c r="L81" s="20">
        <f>'Alloc Amt'!L81/'Alloc Amt'!$E81</f>
        <v>1.7533987500023218E-2</v>
      </c>
      <c r="M81" s="20">
        <f>'Alloc Amt'!M81/'Alloc Amt'!$E81</f>
        <v>1.193942133195286E-2</v>
      </c>
      <c r="N81" s="20">
        <f>'Alloc Amt'!N81/'Alloc Amt'!$E81</f>
        <v>1.0842106780449981E-2</v>
      </c>
      <c r="O81" s="20">
        <f>'Alloc Amt'!O81/'Alloc Amt'!$E81</f>
        <v>3.4206638979847781E-4</v>
      </c>
    </row>
    <row r="82" spans="2:15">
      <c r="B82" s="12" t="str">
        <f>'Alloc Amt'!B82</f>
        <v>Total Ratebase</v>
      </c>
      <c r="C82" s="12" t="str">
        <f>'Alloc Amt'!C82</f>
        <v>RB.T</v>
      </c>
      <c r="D82" s="12">
        <f>'Alloc Amt'!D82</f>
        <v>76</v>
      </c>
      <c r="E82" s="20">
        <f t="shared" si="1"/>
        <v>1</v>
      </c>
      <c r="F82" s="20">
        <f>'Alloc Amt'!F82/'Alloc Amt'!$E82</f>
        <v>0.5727832354539627</v>
      </c>
      <c r="G82" s="20">
        <f>'Alloc Amt'!G82/'Alloc Amt'!$E82</f>
        <v>0.12215041779056218</v>
      </c>
      <c r="H82" s="20">
        <f>'Alloc Amt'!H82/'Alloc Amt'!$E82</f>
        <v>0.11861988111040314</v>
      </c>
      <c r="I82" s="20">
        <f>'Alloc Amt'!I82/'Alloc Amt'!$E82</f>
        <v>6.8381792260620286E-2</v>
      </c>
      <c r="J82" s="20">
        <f>'Alloc Amt'!J82/'Alloc Amt'!$E82</f>
        <v>5.3517247111058666E-2</v>
      </c>
      <c r="K82" s="20">
        <f>'Alloc Amt'!K82/'Alloc Amt'!$E82</f>
        <v>2.2652216969399563E-2</v>
      </c>
      <c r="L82" s="20">
        <f>'Alloc Amt'!L82/'Alloc Amt'!$E82</f>
        <v>1.8473897705240723E-2</v>
      </c>
      <c r="M82" s="20">
        <f>'Alloc Amt'!M82/'Alloc Amt'!$E82</f>
        <v>1.2375719846569561E-2</v>
      </c>
      <c r="N82" s="20">
        <f>'Alloc Amt'!N82/'Alloc Amt'!$E82</f>
        <v>1.0696955435370848E-2</v>
      </c>
      <c r="O82" s="20">
        <f>'Alloc Amt'!O82/'Alloc Amt'!$E82</f>
        <v>3.4863631681236105E-4</v>
      </c>
    </row>
    <row r="83" spans="2:15">
      <c r="B83" s="12" t="str">
        <f>'Alloc Amt'!B83</f>
        <v>REVFAC1 = (OME.T+DAE.T+RRB.T)</v>
      </c>
      <c r="C83" s="12" t="str">
        <f>'Alloc Amt'!C83</f>
        <v>REVFAC1.T</v>
      </c>
      <c r="D83" s="12">
        <f>'Alloc Amt'!D83</f>
        <v>77</v>
      </c>
      <c r="E83" s="20">
        <f t="shared" si="1"/>
        <v>0.99999999999999989</v>
      </c>
      <c r="F83" s="20">
        <f>'Alloc Amt'!F83/'Alloc Amt'!$E83</f>
        <v>0.56891075684968695</v>
      </c>
      <c r="G83" s="20">
        <f>'Alloc Amt'!G83/'Alloc Amt'!$E83</f>
        <v>0.1269000558334869</v>
      </c>
      <c r="H83" s="20">
        <f>'Alloc Amt'!H83/'Alloc Amt'!$E83</f>
        <v>0.11914632711474242</v>
      </c>
      <c r="I83" s="20">
        <f>'Alloc Amt'!I83/'Alloc Amt'!$E83</f>
        <v>7.1768554348358438E-2</v>
      </c>
      <c r="J83" s="20">
        <f>'Alloc Amt'!J83/'Alloc Amt'!$E83</f>
        <v>5.4085367286346837E-2</v>
      </c>
      <c r="K83" s="20">
        <f>'Alloc Amt'!K83/'Alloc Amt'!$E83</f>
        <v>2.4264442731094561E-2</v>
      </c>
      <c r="L83" s="20">
        <f>'Alloc Amt'!L83/'Alloc Amt'!$E83</f>
        <v>2.0226475030767042E-2</v>
      </c>
      <c r="M83" s="20">
        <f>'Alloc Amt'!M83/'Alloc Amt'!$E83</f>
        <v>5.6525841357835775E-3</v>
      </c>
      <c r="N83" s="20">
        <f>'Alloc Amt'!N83/'Alloc Amt'!$E83</f>
        <v>8.7027204794411714E-3</v>
      </c>
      <c r="O83" s="20">
        <f>'Alloc Amt'!O83/'Alloc Amt'!$E83</f>
        <v>3.4271619029200873E-4</v>
      </c>
    </row>
    <row r="84" spans="2:15">
      <c r="B84" s="12" t="str">
        <f>'Alloc Amt'!B84</f>
        <v>Salary &amp; Wages - Total</v>
      </c>
      <c r="C84" s="12" t="str">
        <f>'Alloc Amt'!C84</f>
        <v>SW.T</v>
      </c>
      <c r="D84" s="12">
        <f>'Alloc Amt'!D84</f>
        <v>78</v>
      </c>
      <c r="E84" s="20">
        <f t="shared" si="1"/>
        <v>1</v>
      </c>
      <c r="F84" s="20">
        <f>'Alloc Amt'!F84/'Alloc Amt'!$E84</f>
        <v>0.61273502501885124</v>
      </c>
      <c r="G84" s="20">
        <f>'Alloc Amt'!G84/'Alloc Amt'!$E84</f>
        <v>0.12322588781727312</v>
      </c>
      <c r="H84" s="20">
        <f>'Alloc Amt'!H84/'Alloc Amt'!$E84</f>
        <v>0.1022295692181779</v>
      </c>
      <c r="I84" s="20">
        <f>'Alloc Amt'!I84/'Alloc Amt'!$E84</f>
        <v>5.8015450839045399E-2</v>
      </c>
      <c r="J84" s="20">
        <f>'Alloc Amt'!J84/'Alloc Amt'!$E84</f>
        <v>4.5415948664541878E-2</v>
      </c>
      <c r="K84" s="20">
        <f>'Alloc Amt'!K84/'Alloc Amt'!$E84</f>
        <v>2.0046540793456285E-2</v>
      </c>
      <c r="L84" s="20">
        <f>'Alloc Amt'!L84/'Alloc Amt'!$E84</f>
        <v>1.519990806057147E-2</v>
      </c>
      <c r="M84" s="20">
        <f>'Alloc Amt'!M84/'Alloc Amt'!$E84</f>
        <v>1.0825609970811927E-2</v>
      </c>
      <c r="N84" s="20">
        <f>'Alloc Amt'!N84/'Alloc Amt'!$E84</f>
        <v>1.2007064096959683E-2</v>
      </c>
      <c r="O84" s="20">
        <f>'Alloc Amt'!O84/'Alloc Amt'!$E84</f>
        <v>2.9899552031108239E-4</v>
      </c>
    </row>
    <row r="85" spans="2:15">
      <c r="B85" s="12" t="str">
        <f>'Alloc Amt'!B85</f>
        <v>Salary &amp; Wages - PTD Subtotal</v>
      </c>
      <c r="C85" s="12" t="str">
        <f>'Alloc Amt'!C85</f>
        <v>SWPTD.T</v>
      </c>
      <c r="D85" s="12">
        <f>'Alloc Amt'!D85</f>
        <v>79</v>
      </c>
      <c r="E85" s="20">
        <f t="shared" si="1"/>
        <v>0.99999999999999989</v>
      </c>
      <c r="F85" s="20">
        <f>'Alloc Amt'!F85/'Alloc Amt'!$E85</f>
        <v>0.57707178258502889</v>
      </c>
      <c r="G85" s="20">
        <f>'Alloc Amt'!G85/'Alloc Amt'!$E85</f>
        <v>0.12557444698174847</v>
      </c>
      <c r="H85" s="20">
        <f>'Alloc Amt'!H85/'Alloc Amt'!$E85</f>
        <v>0.11605505595127816</v>
      </c>
      <c r="I85" s="20">
        <f>'Alloc Amt'!I85/'Alloc Amt'!$E85</f>
        <v>6.6086691272875295E-2</v>
      </c>
      <c r="J85" s="20">
        <f>'Alloc Amt'!J85/'Alloc Amt'!$E85</f>
        <v>5.1885115234523632E-2</v>
      </c>
      <c r="K85" s="20">
        <f>'Alloc Amt'!K85/'Alloc Amt'!$E85</f>
        <v>2.2778916698858596E-2</v>
      </c>
      <c r="L85" s="20">
        <f>'Alloc Amt'!L85/'Alloc Amt'!$E85</f>
        <v>1.7263452863577458E-2</v>
      </c>
      <c r="M85" s="20">
        <f>'Alloc Amt'!M85/'Alloc Amt'!$E85</f>
        <v>1.1841422199792603E-2</v>
      </c>
      <c r="N85" s="20">
        <f>'Alloc Amt'!N85/'Alloc Amt'!$E85</f>
        <v>1.1100802031369312E-2</v>
      </c>
      <c r="O85" s="20">
        <f>'Alloc Amt'!O85/'Alloc Amt'!$E85</f>
        <v>3.4231418094756837E-4</v>
      </c>
    </row>
    <row r="86" spans="2:15">
      <c r="B86" s="12" t="str">
        <f>'Alloc Amt'!B86</f>
        <v>Total Transmission &amp; Distribution Plant</v>
      </c>
      <c r="C86" s="12" t="str">
        <f>'Alloc Amt'!C86</f>
        <v>TDP.T</v>
      </c>
      <c r="D86" s="12">
        <f>'Alloc Amt'!D86</f>
        <v>80</v>
      </c>
      <c r="E86" s="20">
        <f t="shared" si="1"/>
        <v>1</v>
      </c>
      <c r="F86" s="20">
        <f>'Alloc Amt'!F86/'Alloc Amt'!$E86</f>
        <v>0.60780488295761226</v>
      </c>
      <c r="G86" s="20">
        <f>'Alloc Amt'!G86/'Alloc Amt'!$E86</f>
        <v>0.12151233057357309</v>
      </c>
      <c r="H86" s="20">
        <f>'Alloc Amt'!H86/'Alloc Amt'!$E86</f>
        <v>0.10439636496599157</v>
      </c>
      <c r="I86" s="20">
        <f>'Alloc Amt'!I86/'Alloc Amt'!$E86</f>
        <v>5.2671295252252545E-2</v>
      </c>
      <c r="J86" s="20">
        <f>'Alloc Amt'!J86/'Alloc Amt'!$E86</f>
        <v>4.59379836462636E-2</v>
      </c>
      <c r="K86" s="20">
        <f>'Alloc Amt'!K86/'Alloc Amt'!$E86</f>
        <v>1.8187469597012788E-2</v>
      </c>
      <c r="L86" s="20">
        <f>'Alloc Amt'!L86/'Alloc Amt'!$E86</f>
        <v>1.1206569368914636E-2</v>
      </c>
      <c r="M86" s="20">
        <f>'Alloc Amt'!M86/'Alloc Amt'!$E86</f>
        <v>2.1381371199731422E-2</v>
      </c>
      <c r="N86" s="20">
        <f>'Alloc Amt'!N86/'Alloc Amt'!$E86</f>
        <v>1.6558051639612655E-2</v>
      </c>
      <c r="O86" s="20">
        <f>'Alloc Amt'!O86/'Alloc Amt'!$E86</f>
        <v>3.4368079903552369E-4</v>
      </c>
    </row>
    <row r="87" spans="2:15">
      <c r="B87" s="12" t="str">
        <f>'Alloc Amt'!B87</f>
        <v>Total Expenses Before FIT</v>
      </c>
      <c r="C87" s="12" t="str">
        <f>'Alloc Amt'!C87</f>
        <v>EBFIT.T</v>
      </c>
      <c r="D87" s="12">
        <f>'Alloc Amt'!D87</f>
        <v>81</v>
      </c>
      <c r="E87" s="20" t="e">
        <f t="shared" si="1"/>
        <v>#DIV/0!</v>
      </c>
      <c r="F87" s="20" t="e">
        <f>'Alloc Amt'!F87/'Alloc Amt'!$E87</f>
        <v>#DIV/0!</v>
      </c>
      <c r="G87" s="20" t="e">
        <f>'Alloc Amt'!G87/'Alloc Amt'!$E87</f>
        <v>#DIV/0!</v>
      </c>
      <c r="H87" s="20" t="e">
        <f>'Alloc Amt'!H87/'Alloc Amt'!$E87</f>
        <v>#DIV/0!</v>
      </c>
      <c r="I87" s="20" t="e">
        <f>'Alloc Amt'!I87/'Alloc Amt'!$E87</f>
        <v>#DIV/0!</v>
      </c>
      <c r="J87" s="20" t="e">
        <f>'Alloc Amt'!J87/'Alloc Amt'!$E87</f>
        <v>#DIV/0!</v>
      </c>
      <c r="K87" s="20" t="e">
        <f>'Alloc Amt'!K87/'Alloc Amt'!$E87</f>
        <v>#DIV/0!</v>
      </c>
      <c r="L87" s="20" t="e">
        <f>'Alloc Amt'!L87/'Alloc Amt'!$E87</f>
        <v>#DIV/0!</v>
      </c>
      <c r="M87" s="20" t="e">
        <f>'Alloc Amt'!M87/'Alloc Amt'!$E87</f>
        <v>#DIV/0!</v>
      </c>
      <c r="N87" s="20" t="e">
        <f>'Alloc Amt'!N87/'Alloc Amt'!$E87</f>
        <v>#DIV/0!</v>
      </c>
      <c r="O87" s="20" t="e">
        <f>'Alloc Amt'!O87/'Alloc Amt'!$E87</f>
        <v>#DIV/0!</v>
      </c>
    </row>
    <row r="88" spans="2:15">
      <c r="B88" s="12" t="str">
        <f>'Alloc Amt'!B88</f>
        <v>Total Transmission Plant</v>
      </c>
      <c r="C88" s="12" t="str">
        <f>'Alloc Amt'!C88</f>
        <v>TP.T</v>
      </c>
      <c r="D88" s="12">
        <f>'Alloc Amt'!D88</f>
        <v>82</v>
      </c>
      <c r="E88" s="20">
        <f t="shared" si="1"/>
        <v>1</v>
      </c>
      <c r="F88" s="20">
        <f>'Alloc Amt'!F88/'Alloc Amt'!$E88</f>
        <v>0.49716374338886055</v>
      </c>
      <c r="G88" s="20">
        <f>'Alloc Amt'!G88/'Alloc Amt'!$E88</f>
        <v>0.12170963333426878</v>
      </c>
      <c r="H88" s="20">
        <f>'Alloc Amt'!H88/'Alloc Amt'!$E88</f>
        <v>0.12248126429792355</v>
      </c>
      <c r="I88" s="20">
        <f>'Alloc Amt'!I88/'Alloc Amt'!$E88</f>
        <v>7.8310492895217187E-2</v>
      </c>
      <c r="J88" s="20">
        <f>'Alloc Amt'!J88/'Alloc Amt'!$E88</f>
        <v>5.5643709972401825E-2</v>
      </c>
      <c r="K88" s="20">
        <f>'Alloc Amt'!K88/'Alloc Amt'!$E88</f>
        <v>2.6955161453200958E-2</v>
      </c>
      <c r="L88" s="20">
        <f>'Alloc Amt'!L88/'Alloc Amt'!$E88</f>
        <v>2.3683399858757267E-2</v>
      </c>
      <c r="M88" s="20">
        <f>'Alloc Amt'!M88/'Alloc Amt'!$E88</f>
        <v>7.0377073722204017E-2</v>
      </c>
      <c r="N88" s="20">
        <f>'Alloc Amt'!N88/'Alloc Amt'!$E88</f>
        <v>3.3591159437204722E-3</v>
      </c>
      <c r="O88" s="20">
        <f>'Alloc Amt'!O88/'Alloc Amt'!$E88</f>
        <v>3.1640513344525036E-4</v>
      </c>
    </row>
    <row r="89" spans="2:15">
      <c r="B89" s="12" t="str">
        <f>'Alloc Amt'!B89</f>
        <v>Prod Trans Dist Exp Allocation Factor</v>
      </c>
      <c r="C89" s="12" t="str">
        <f>'Alloc Amt'!C89</f>
        <v>PTDE.T</v>
      </c>
      <c r="D89" s="12">
        <f>'Alloc Amt'!D89</f>
        <v>83</v>
      </c>
      <c r="E89" s="20">
        <f t="shared" si="1"/>
        <v>0.99999999999999989</v>
      </c>
      <c r="F89" s="20">
        <f>'Alloc Amt'!F89/'Alloc Amt'!$E89</f>
        <v>0.54159142227443546</v>
      </c>
      <c r="G89" s="20">
        <f>'Alloc Amt'!G89/'Alloc Amt'!$E89</f>
        <v>0.13044467421016845</v>
      </c>
      <c r="H89" s="20">
        <f>'Alloc Amt'!H89/'Alloc Amt'!$E89</f>
        <v>0.12871455866844222</v>
      </c>
      <c r="I89" s="20">
        <f>'Alloc Amt'!I89/'Alloc Amt'!$E89</f>
        <v>8.0562322489842603E-2</v>
      </c>
      <c r="J89" s="20">
        <f>'Alloc Amt'!J89/'Alloc Amt'!$E89</f>
        <v>5.8980770699743078E-2</v>
      </c>
      <c r="K89" s="20">
        <f>'Alloc Amt'!K89/'Alloc Amt'!$E89</f>
        <v>2.7260570319405795E-2</v>
      </c>
      <c r="L89" s="20">
        <f>'Alloc Amt'!L89/'Alloc Amt'!$E89</f>
        <v>2.362864189896511E-2</v>
      </c>
      <c r="M89" s="20">
        <f>'Alloc Amt'!M89/'Alloc Amt'!$E89</f>
        <v>1.5333040065425192E-3</v>
      </c>
      <c r="N89" s="20">
        <f>'Alloc Amt'!N89/'Alloc Amt'!$E89</f>
        <v>6.922006959999295E-3</v>
      </c>
      <c r="O89" s="20">
        <f>'Alloc Amt'!O89/'Alloc Amt'!$E89</f>
        <v>3.6172847245538879E-4</v>
      </c>
    </row>
    <row r="90" spans="2:15">
      <c r="B90" s="12">
        <f>'Alloc Amt'!B90</f>
        <v>0</v>
      </c>
      <c r="C90" s="12">
        <f>'Alloc Amt'!C90</f>
        <v>0</v>
      </c>
      <c r="D90" s="12">
        <f>'Alloc Amt'!D90</f>
        <v>84</v>
      </c>
      <c r="E90" s="20" t="e">
        <f t="shared" si="1"/>
        <v>#DIV/0!</v>
      </c>
      <c r="F90" s="20" t="e">
        <f>'Alloc Amt'!F90/'Alloc Amt'!$E90</f>
        <v>#DIV/0!</v>
      </c>
      <c r="G90" s="20" t="e">
        <f>'Alloc Amt'!G90/'Alloc Amt'!$E90</f>
        <v>#DIV/0!</v>
      </c>
      <c r="H90" s="20" t="e">
        <f>'Alloc Amt'!H90/'Alloc Amt'!$E90</f>
        <v>#DIV/0!</v>
      </c>
      <c r="I90" s="20" t="e">
        <f>'Alloc Amt'!I90/'Alloc Amt'!$E90</f>
        <v>#DIV/0!</v>
      </c>
      <c r="J90" s="20" t="e">
        <f>'Alloc Amt'!J90/'Alloc Amt'!$E90</f>
        <v>#DIV/0!</v>
      </c>
      <c r="K90" s="20" t="e">
        <f>'Alloc Amt'!K90/'Alloc Amt'!$E90</f>
        <v>#DIV/0!</v>
      </c>
      <c r="L90" s="20" t="e">
        <f>'Alloc Amt'!L90/'Alloc Amt'!$E90</f>
        <v>#DIV/0!</v>
      </c>
      <c r="M90" s="20" t="e">
        <f>'Alloc Amt'!M90/'Alloc Amt'!$E90</f>
        <v>#DIV/0!</v>
      </c>
      <c r="N90" s="20" t="e">
        <f>'Alloc Amt'!N90/'Alloc Amt'!$E90</f>
        <v>#DIV/0!</v>
      </c>
      <c r="O90" s="20" t="e">
        <f>'Alloc Amt'!O90/'Alloc Amt'!$E90</f>
        <v>#DIV/0!</v>
      </c>
    </row>
    <row r="91" spans="2:15">
      <c r="B91" s="12">
        <f>'Alloc Amt'!B91</f>
        <v>0</v>
      </c>
      <c r="C91" s="12">
        <f>'Alloc Amt'!C91</f>
        <v>0</v>
      </c>
      <c r="D91" s="12">
        <f>'Alloc Amt'!D91</f>
        <v>85</v>
      </c>
      <c r="E91" s="20" t="e">
        <f t="shared" si="1"/>
        <v>#DIV/0!</v>
      </c>
      <c r="F91" s="20" t="e">
        <f>'Alloc Amt'!F91/'Alloc Amt'!$E91</f>
        <v>#DIV/0!</v>
      </c>
      <c r="G91" s="20" t="e">
        <f>'Alloc Amt'!G91/'Alloc Amt'!$E91</f>
        <v>#DIV/0!</v>
      </c>
      <c r="H91" s="20" t="e">
        <f>'Alloc Amt'!H91/'Alloc Amt'!$E91</f>
        <v>#DIV/0!</v>
      </c>
      <c r="I91" s="20" t="e">
        <f>'Alloc Amt'!I91/'Alloc Amt'!$E91</f>
        <v>#DIV/0!</v>
      </c>
      <c r="J91" s="20" t="e">
        <f>'Alloc Amt'!J91/'Alloc Amt'!$E91</f>
        <v>#DIV/0!</v>
      </c>
      <c r="K91" s="20" t="e">
        <f>'Alloc Amt'!K91/'Alloc Amt'!$E91</f>
        <v>#DIV/0!</v>
      </c>
      <c r="L91" s="20" t="e">
        <f>'Alloc Amt'!L91/'Alloc Amt'!$E91</f>
        <v>#DIV/0!</v>
      </c>
      <c r="M91" s="20" t="e">
        <f>'Alloc Amt'!M91/'Alloc Amt'!$E91</f>
        <v>#DIV/0!</v>
      </c>
      <c r="N91" s="20" t="e">
        <f>'Alloc Amt'!N91/'Alloc Amt'!$E91</f>
        <v>#DIV/0!</v>
      </c>
      <c r="O91" s="20" t="e">
        <f>'Alloc Amt'!O91/'Alloc Amt'!$E91</f>
        <v>#DIV/0!</v>
      </c>
    </row>
    <row r="92" spans="2:15">
      <c r="B92" s="12">
        <f>'Alloc Amt'!B92</f>
        <v>0</v>
      </c>
      <c r="C92" s="12">
        <f>'Alloc Amt'!C92</f>
        <v>0</v>
      </c>
      <c r="D92" s="12">
        <f>'Alloc Amt'!D92</f>
        <v>86</v>
      </c>
      <c r="E92" s="20" t="e">
        <f t="shared" si="1"/>
        <v>#DIV/0!</v>
      </c>
      <c r="F92" s="20" t="e">
        <f>'Alloc Amt'!F92/'Alloc Amt'!$E92</f>
        <v>#DIV/0!</v>
      </c>
      <c r="G92" s="20" t="e">
        <f>'Alloc Amt'!G92/'Alloc Amt'!$E92</f>
        <v>#DIV/0!</v>
      </c>
      <c r="H92" s="20" t="e">
        <f>'Alloc Amt'!H92/'Alloc Amt'!$E92</f>
        <v>#DIV/0!</v>
      </c>
      <c r="I92" s="20" t="e">
        <f>'Alloc Amt'!I92/'Alloc Amt'!$E92</f>
        <v>#DIV/0!</v>
      </c>
      <c r="J92" s="20" t="e">
        <f>'Alloc Amt'!J92/'Alloc Amt'!$E92</f>
        <v>#DIV/0!</v>
      </c>
      <c r="K92" s="20" t="e">
        <f>'Alloc Amt'!K92/'Alloc Amt'!$E92</f>
        <v>#DIV/0!</v>
      </c>
      <c r="L92" s="20" t="e">
        <f>'Alloc Amt'!L92/'Alloc Amt'!$E92</f>
        <v>#DIV/0!</v>
      </c>
      <c r="M92" s="20" t="e">
        <f>'Alloc Amt'!M92/'Alloc Amt'!$E92</f>
        <v>#DIV/0!</v>
      </c>
      <c r="N92" s="20" t="e">
        <f>'Alloc Amt'!N92/'Alloc Amt'!$E92</f>
        <v>#DIV/0!</v>
      </c>
      <c r="O92" s="20" t="e">
        <f>'Alloc Amt'!O92/'Alloc Amt'!$E92</f>
        <v>#DIV/0!</v>
      </c>
    </row>
    <row r="93" spans="2:15">
      <c r="B93" s="12" t="str">
        <f>'Alloc Amt'!B93</f>
        <v>Bulk Transmission Plt</v>
      </c>
      <c r="C93" s="12">
        <f>'Alloc Amt'!C93</f>
        <v>0</v>
      </c>
      <c r="D93" s="12">
        <f>'Alloc Amt'!D93</f>
        <v>87</v>
      </c>
      <c r="E93" s="20">
        <f t="shared" si="1"/>
        <v>1</v>
      </c>
      <c r="F93" s="20">
        <f>'Alloc Amt'!F93/'Alloc Amt'!$E93</f>
        <v>0.49199360097987394</v>
      </c>
      <c r="G93" s="20">
        <f>'Alloc Amt'!G93/'Alloc Amt'!$E93</f>
        <v>0.12041752419280621</v>
      </c>
      <c r="H93" s="20">
        <f>'Alloc Amt'!H93/'Alloc Amt'!$E93</f>
        <v>0.12117188869967732</v>
      </c>
      <c r="I93" s="20">
        <f>'Alloc Amt'!I93/'Alloc Amt'!$E93</f>
        <v>7.7465149064753186E-2</v>
      </c>
      <c r="J93" s="20">
        <f>'Alloc Amt'!J93/'Alloc Amt'!$E93</f>
        <v>5.5041409588395783E-2</v>
      </c>
      <c r="K93" s="20">
        <f>'Alloc Amt'!K93/'Alloc Amt'!$E93</f>
        <v>2.6664849063880801E-2</v>
      </c>
      <c r="L93" s="20">
        <f>'Alloc Amt'!L93/'Alloc Amt'!$E93</f>
        <v>2.3425131832360016E-2</v>
      </c>
      <c r="M93" s="20">
        <f>'Alloc Amt'!M93/'Alloc Amt'!$E93</f>
        <v>8.0183770393211479E-2</v>
      </c>
      <c r="N93" s="20">
        <f>'Alloc Amt'!N93/'Alloc Amt'!$E93</f>
        <v>3.3235609443966686E-3</v>
      </c>
      <c r="O93" s="20">
        <f>'Alloc Amt'!O93/'Alloc Amt'!$E93</f>
        <v>3.1311524064461072E-4</v>
      </c>
    </row>
    <row r="94" spans="2:15">
      <c r="B94" s="12">
        <f>'Alloc Amt'!B94</f>
        <v>0</v>
      </c>
      <c r="C94" s="12">
        <f>'Alloc Amt'!C94</f>
        <v>0</v>
      </c>
      <c r="D94" s="12">
        <f>'Alloc Amt'!D94</f>
        <v>88</v>
      </c>
      <c r="E94" s="20" t="e">
        <f t="shared" si="1"/>
        <v>#DIV/0!</v>
      </c>
      <c r="F94" s="20" t="e">
        <f>'Alloc Amt'!F94/'Alloc Amt'!$E94</f>
        <v>#DIV/0!</v>
      </c>
      <c r="G94" s="20" t="e">
        <f>'Alloc Amt'!G94/'Alloc Amt'!$E94</f>
        <v>#DIV/0!</v>
      </c>
      <c r="H94" s="20" t="e">
        <f>'Alloc Amt'!H94/'Alloc Amt'!$E94</f>
        <v>#DIV/0!</v>
      </c>
      <c r="I94" s="20" t="e">
        <f>'Alloc Amt'!I94/'Alloc Amt'!$E94</f>
        <v>#DIV/0!</v>
      </c>
      <c r="J94" s="20" t="e">
        <f>'Alloc Amt'!J94/'Alloc Amt'!$E94</f>
        <v>#DIV/0!</v>
      </c>
      <c r="K94" s="20" t="e">
        <f>'Alloc Amt'!K94/'Alloc Amt'!$E94</f>
        <v>#DIV/0!</v>
      </c>
      <c r="L94" s="20" t="e">
        <f>'Alloc Amt'!L94/'Alloc Amt'!$E94</f>
        <v>#DIV/0!</v>
      </c>
      <c r="M94" s="20" t="e">
        <f>'Alloc Amt'!M94/'Alloc Amt'!$E94</f>
        <v>#DIV/0!</v>
      </c>
      <c r="N94" s="20" t="e">
        <f>'Alloc Amt'!N94/'Alloc Amt'!$E94</f>
        <v>#DIV/0!</v>
      </c>
      <c r="O94" s="20" t="e">
        <f>'Alloc Amt'!O94/'Alloc Amt'!$E94</f>
        <v>#DIV/0!</v>
      </c>
    </row>
    <row r="95" spans="2:15">
      <c r="B95" s="12">
        <f>'Alloc Amt'!B95</f>
        <v>0</v>
      </c>
      <c r="C95" s="12">
        <f>'Alloc Amt'!C95</f>
        <v>0</v>
      </c>
      <c r="D95" s="12">
        <f>'Alloc Amt'!D95</f>
        <v>89</v>
      </c>
      <c r="E95" s="20" t="e">
        <f t="shared" si="1"/>
        <v>#DIV/0!</v>
      </c>
      <c r="F95" s="20" t="e">
        <f>'Alloc Amt'!F95/'Alloc Amt'!$E95</f>
        <v>#DIV/0!</v>
      </c>
      <c r="G95" s="20" t="e">
        <f>'Alloc Amt'!G95/'Alloc Amt'!$E95</f>
        <v>#DIV/0!</v>
      </c>
      <c r="H95" s="20" t="e">
        <f>'Alloc Amt'!H95/'Alloc Amt'!$E95</f>
        <v>#DIV/0!</v>
      </c>
      <c r="I95" s="20" t="e">
        <f>'Alloc Amt'!I95/'Alloc Amt'!$E95</f>
        <v>#DIV/0!</v>
      </c>
      <c r="J95" s="20" t="e">
        <f>'Alloc Amt'!J95/'Alloc Amt'!$E95</f>
        <v>#DIV/0!</v>
      </c>
      <c r="K95" s="20" t="e">
        <f>'Alloc Amt'!K95/'Alloc Amt'!$E95</f>
        <v>#DIV/0!</v>
      </c>
      <c r="L95" s="20" t="e">
        <f>'Alloc Amt'!L95/'Alloc Amt'!$E95</f>
        <v>#DIV/0!</v>
      </c>
      <c r="M95" s="20" t="e">
        <f>'Alloc Amt'!M95/'Alloc Amt'!$E95</f>
        <v>#DIV/0!</v>
      </c>
      <c r="N95" s="20" t="e">
        <f>'Alloc Amt'!N95/'Alloc Amt'!$E95</f>
        <v>#DIV/0!</v>
      </c>
      <c r="O95" s="20" t="e">
        <f>'Alloc Amt'!O95/'Alloc Amt'!$E95</f>
        <v>#DIV/0!</v>
      </c>
    </row>
    <row r="96" spans="2:15">
      <c r="B96" s="12">
        <f>'Alloc Amt'!B96</f>
        <v>0</v>
      </c>
      <c r="C96" s="12">
        <f>'Alloc Amt'!C96</f>
        <v>0</v>
      </c>
      <c r="D96" s="12">
        <f>'Alloc Amt'!D96</f>
        <v>90</v>
      </c>
      <c r="E96" s="20" t="e">
        <f t="shared" si="1"/>
        <v>#DIV/0!</v>
      </c>
      <c r="F96" s="20" t="e">
        <f>'Alloc Amt'!F96/'Alloc Amt'!$E96</f>
        <v>#DIV/0!</v>
      </c>
      <c r="G96" s="20" t="e">
        <f>'Alloc Amt'!G96/'Alloc Amt'!$E96</f>
        <v>#DIV/0!</v>
      </c>
      <c r="H96" s="20" t="e">
        <f>'Alloc Amt'!H96/'Alloc Amt'!$E96</f>
        <v>#DIV/0!</v>
      </c>
      <c r="I96" s="20" t="e">
        <f>'Alloc Amt'!I96/'Alloc Amt'!$E96</f>
        <v>#DIV/0!</v>
      </c>
      <c r="J96" s="20" t="e">
        <f>'Alloc Amt'!J96/'Alloc Amt'!$E96</f>
        <v>#DIV/0!</v>
      </c>
      <c r="K96" s="20" t="e">
        <f>'Alloc Amt'!K96/'Alloc Amt'!$E96</f>
        <v>#DIV/0!</v>
      </c>
      <c r="L96" s="20" t="e">
        <f>'Alloc Amt'!L96/'Alloc Amt'!$E96</f>
        <v>#DIV/0!</v>
      </c>
      <c r="M96" s="20" t="e">
        <f>'Alloc Amt'!M96/'Alloc Amt'!$E96</f>
        <v>#DIV/0!</v>
      </c>
      <c r="N96" s="20" t="e">
        <f>'Alloc Amt'!N96/'Alloc Amt'!$E96</f>
        <v>#DIV/0!</v>
      </c>
      <c r="O96" s="20" t="e">
        <f>'Alloc Amt'!O96/'Alloc Amt'!$E96</f>
        <v>#DIV/0!</v>
      </c>
    </row>
    <row r="97" spans="2:15">
      <c r="B97" s="12">
        <f>'Alloc Amt'!B97</f>
        <v>0</v>
      </c>
      <c r="C97" s="12">
        <f>'Alloc Amt'!C97</f>
        <v>0</v>
      </c>
      <c r="D97" s="12">
        <f>'Alloc Amt'!D97</f>
        <v>91</v>
      </c>
      <c r="E97" s="20" t="e">
        <f t="shared" si="1"/>
        <v>#DIV/0!</v>
      </c>
      <c r="F97" s="20" t="e">
        <f>'Alloc Amt'!F97/'Alloc Amt'!$E97</f>
        <v>#DIV/0!</v>
      </c>
      <c r="G97" s="20" t="e">
        <f>'Alloc Amt'!G97/'Alloc Amt'!$E97</f>
        <v>#DIV/0!</v>
      </c>
      <c r="H97" s="20" t="e">
        <f>'Alloc Amt'!H97/'Alloc Amt'!$E97</f>
        <v>#DIV/0!</v>
      </c>
      <c r="I97" s="20" t="e">
        <f>'Alloc Amt'!I97/'Alloc Amt'!$E97</f>
        <v>#DIV/0!</v>
      </c>
      <c r="J97" s="20" t="e">
        <f>'Alloc Amt'!J97/'Alloc Amt'!$E97</f>
        <v>#DIV/0!</v>
      </c>
      <c r="K97" s="20" t="e">
        <f>'Alloc Amt'!K97/'Alloc Amt'!$E97</f>
        <v>#DIV/0!</v>
      </c>
      <c r="L97" s="20" t="e">
        <f>'Alloc Amt'!L97/'Alloc Amt'!$E97</f>
        <v>#DIV/0!</v>
      </c>
      <c r="M97" s="20" t="e">
        <f>'Alloc Amt'!M97/'Alloc Amt'!$E97</f>
        <v>#DIV/0!</v>
      </c>
      <c r="N97" s="20" t="e">
        <f>'Alloc Amt'!N97/'Alloc Amt'!$E97</f>
        <v>#DIV/0!</v>
      </c>
      <c r="O97" s="20" t="e">
        <f>'Alloc Amt'!O97/'Alloc Amt'!$E97</f>
        <v>#DIV/0!</v>
      </c>
    </row>
    <row r="98" spans="2:15">
      <c r="B98" s="12">
        <f>'Alloc Amt'!B98</f>
        <v>0</v>
      </c>
      <c r="C98" s="12">
        <f>'Alloc Amt'!C98</f>
        <v>0</v>
      </c>
      <c r="D98" s="12">
        <f>'Alloc Amt'!D98</f>
        <v>92</v>
      </c>
      <c r="E98" s="20" t="e">
        <f t="shared" si="1"/>
        <v>#DIV/0!</v>
      </c>
      <c r="F98" s="20" t="e">
        <f>'Alloc Amt'!F98/'Alloc Amt'!$E98</f>
        <v>#DIV/0!</v>
      </c>
      <c r="G98" s="20" t="e">
        <f>'Alloc Amt'!G98/'Alloc Amt'!$E98</f>
        <v>#DIV/0!</v>
      </c>
      <c r="H98" s="20" t="e">
        <f>'Alloc Amt'!H98/'Alloc Amt'!$E98</f>
        <v>#DIV/0!</v>
      </c>
      <c r="I98" s="20" t="e">
        <f>'Alloc Amt'!I98/'Alloc Amt'!$E98</f>
        <v>#DIV/0!</v>
      </c>
      <c r="J98" s="20" t="e">
        <f>'Alloc Amt'!J98/'Alloc Amt'!$E98</f>
        <v>#DIV/0!</v>
      </c>
      <c r="K98" s="20" t="e">
        <f>'Alloc Amt'!K98/'Alloc Amt'!$E98</f>
        <v>#DIV/0!</v>
      </c>
      <c r="L98" s="20" t="e">
        <f>'Alloc Amt'!L98/'Alloc Amt'!$E98</f>
        <v>#DIV/0!</v>
      </c>
      <c r="M98" s="20" t="e">
        <f>'Alloc Amt'!M98/'Alloc Amt'!$E98</f>
        <v>#DIV/0!</v>
      </c>
      <c r="N98" s="20" t="e">
        <f>'Alloc Amt'!N98/'Alloc Amt'!$E98</f>
        <v>#DIV/0!</v>
      </c>
      <c r="O98" s="20" t="e">
        <f>'Alloc Amt'!O98/'Alloc Amt'!$E98</f>
        <v>#DIV/0!</v>
      </c>
    </row>
    <row r="99" spans="2:15">
      <c r="B99" s="12">
        <f>'Alloc Amt'!B99</f>
        <v>0</v>
      </c>
      <c r="C99" s="12">
        <f>'Alloc Amt'!C99</f>
        <v>0</v>
      </c>
      <c r="D99" s="12">
        <f>'Alloc Amt'!D99</f>
        <v>93</v>
      </c>
      <c r="E99" s="20" t="e">
        <f t="shared" si="1"/>
        <v>#DIV/0!</v>
      </c>
      <c r="F99" s="20" t="e">
        <f>'Alloc Amt'!F99/'Alloc Amt'!$E99</f>
        <v>#DIV/0!</v>
      </c>
      <c r="G99" s="20" t="e">
        <f>'Alloc Amt'!G99/'Alloc Amt'!$E99</f>
        <v>#DIV/0!</v>
      </c>
      <c r="H99" s="20" t="e">
        <f>'Alloc Amt'!H99/'Alloc Amt'!$E99</f>
        <v>#DIV/0!</v>
      </c>
      <c r="I99" s="20" t="e">
        <f>'Alloc Amt'!I99/'Alloc Amt'!$E99</f>
        <v>#DIV/0!</v>
      </c>
      <c r="J99" s="20" t="e">
        <f>'Alloc Amt'!J99/'Alloc Amt'!$E99</f>
        <v>#DIV/0!</v>
      </c>
      <c r="K99" s="20" t="e">
        <f>'Alloc Amt'!K99/'Alloc Amt'!$E99</f>
        <v>#DIV/0!</v>
      </c>
      <c r="L99" s="20" t="e">
        <f>'Alloc Amt'!L99/'Alloc Amt'!$E99</f>
        <v>#DIV/0!</v>
      </c>
      <c r="M99" s="20" t="e">
        <f>'Alloc Amt'!M99/'Alloc Amt'!$E99</f>
        <v>#DIV/0!</v>
      </c>
      <c r="N99" s="20" t="e">
        <f>'Alloc Amt'!N99/'Alloc Amt'!$E99</f>
        <v>#DIV/0!</v>
      </c>
      <c r="O99" s="20" t="e">
        <f>'Alloc Amt'!O99/'Alloc Amt'!$E99</f>
        <v>#DIV/0!</v>
      </c>
    </row>
    <row r="100" spans="2:15">
      <c r="B100" s="12">
        <f>'Alloc Amt'!B100</f>
        <v>0</v>
      </c>
      <c r="C100" s="12">
        <f>'Alloc Amt'!C100</f>
        <v>0</v>
      </c>
      <c r="D100" s="12">
        <f>'Alloc Amt'!D100</f>
        <v>94</v>
      </c>
      <c r="E100" s="20" t="e">
        <f t="shared" si="1"/>
        <v>#DIV/0!</v>
      </c>
      <c r="F100" s="20" t="e">
        <f>'Alloc Amt'!F100/'Alloc Amt'!$E100</f>
        <v>#DIV/0!</v>
      </c>
      <c r="G100" s="20" t="e">
        <f>'Alloc Amt'!G100/'Alloc Amt'!$E100</f>
        <v>#DIV/0!</v>
      </c>
      <c r="H100" s="20" t="e">
        <f>'Alloc Amt'!H100/'Alloc Amt'!$E100</f>
        <v>#DIV/0!</v>
      </c>
      <c r="I100" s="20" t="e">
        <f>'Alloc Amt'!I100/'Alloc Amt'!$E100</f>
        <v>#DIV/0!</v>
      </c>
      <c r="J100" s="20" t="e">
        <f>'Alloc Amt'!J100/'Alloc Amt'!$E100</f>
        <v>#DIV/0!</v>
      </c>
      <c r="K100" s="20" t="e">
        <f>'Alloc Amt'!K100/'Alloc Amt'!$E100</f>
        <v>#DIV/0!</v>
      </c>
      <c r="L100" s="20" t="e">
        <f>'Alloc Amt'!L100/'Alloc Amt'!$E100</f>
        <v>#DIV/0!</v>
      </c>
      <c r="M100" s="20" t="e">
        <f>'Alloc Amt'!M100/'Alloc Amt'!$E100</f>
        <v>#DIV/0!</v>
      </c>
      <c r="N100" s="20" t="e">
        <f>'Alloc Amt'!N100/'Alloc Amt'!$E100</f>
        <v>#DIV/0!</v>
      </c>
      <c r="O100" s="20" t="e">
        <f>'Alloc Amt'!O100/'Alloc Amt'!$E100</f>
        <v>#DIV/0!</v>
      </c>
    </row>
    <row r="101" spans="2:15">
      <c r="B101" s="12">
        <f>'Alloc Amt'!B101</f>
        <v>0</v>
      </c>
      <c r="C101" s="12">
        <f>'Alloc Amt'!C101</f>
        <v>0</v>
      </c>
      <c r="D101" s="12">
        <f>'Alloc Amt'!D101</f>
        <v>95</v>
      </c>
      <c r="E101" s="20" t="e">
        <f t="shared" si="1"/>
        <v>#DIV/0!</v>
      </c>
      <c r="F101" s="20" t="e">
        <f>'Alloc Amt'!F101/'Alloc Amt'!$E101</f>
        <v>#DIV/0!</v>
      </c>
      <c r="G101" s="20" t="e">
        <f>'Alloc Amt'!G101/'Alloc Amt'!$E101</f>
        <v>#DIV/0!</v>
      </c>
      <c r="H101" s="20" t="e">
        <f>'Alloc Amt'!H101/'Alloc Amt'!$E101</f>
        <v>#DIV/0!</v>
      </c>
      <c r="I101" s="20" t="e">
        <f>'Alloc Amt'!I101/'Alloc Amt'!$E101</f>
        <v>#DIV/0!</v>
      </c>
      <c r="J101" s="20" t="e">
        <f>'Alloc Amt'!J101/'Alloc Amt'!$E101</f>
        <v>#DIV/0!</v>
      </c>
      <c r="K101" s="20" t="e">
        <f>'Alloc Amt'!K101/'Alloc Amt'!$E101</f>
        <v>#DIV/0!</v>
      </c>
      <c r="L101" s="20" t="e">
        <f>'Alloc Amt'!L101/'Alloc Amt'!$E101</f>
        <v>#DIV/0!</v>
      </c>
      <c r="M101" s="20" t="e">
        <f>'Alloc Amt'!M101/'Alloc Amt'!$E101</f>
        <v>#DIV/0!</v>
      </c>
      <c r="N101" s="20" t="e">
        <f>'Alloc Amt'!N101/'Alloc Amt'!$E101</f>
        <v>#DIV/0!</v>
      </c>
      <c r="O101" s="20" t="e">
        <f>'Alloc Amt'!O101/'Alloc Amt'!$E101</f>
        <v>#DIV/0!</v>
      </c>
    </row>
    <row r="102" spans="2:15">
      <c r="B102" s="12">
        <f>'Alloc Amt'!B102</f>
        <v>0</v>
      </c>
      <c r="C102" s="12">
        <f>'Alloc Amt'!C102</f>
        <v>0</v>
      </c>
      <c r="D102" s="12">
        <f>'Alloc Amt'!D102</f>
        <v>96</v>
      </c>
      <c r="E102" s="20" t="e">
        <f t="shared" si="1"/>
        <v>#DIV/0!</v>
      </c>
      <c r="F102" s="20" t="e">
        <f>'Alloc Amt'!F102/'Alloc Amt'!$E102</f>
        <v>#DIV/0!</v>
      </c>
      <c r="G102" s="20" t="e">
        <f>'Alloc Amt'!G102/'Alloc Amt'!$E102</f>
        <v>#DIV/0!</v>
      </c>
      <c r="H102" s="20" t="e">
        <f>'Alloc Amt'!H102/'Alloc Amt'!$E102</f>
        <v>#DIV/0!</v>
      </c>
      <c r="I102" s="20" t="e">
        <f>'Alloc Amt'!I102/'Alloc Amt'!$E102</f>
        <v>#DIV/0!</v>
      </c>
      <c r="J102" s="20" t="e">
        <f>'Alloc Amt'!J102/'Alloc Amt'!$E102</f>
        <v>#DIV/0!</v>
      </c>
      <c r="K102" s="20" t="e">
        <f>'Alloc Amt'!K102/'Alloc Amt'!$E102</f>
        <v>#DIV/0!</v>
      </c>
      <c r="L102" s="20" t="e">
        <f>'Alloc Amt'!L102/'Alloc Amt'!$E102</f>
        <v>#DIV/0!</v>
      </c>
      <c r="M102" s="20" t="e">
        <f>'Alloc Amt'!M102/'Alloc Amt'!$E102</f>
        <v>#DIV/0!</v>
      </c>
      <c r="N102" s="20" t="e">
        <f>'Alloc Amt'!N102/'Alloc Amt'!$E102</f>
        <v>#DIV/0!</v>
      </c>
      <c r="O102" s="20" t="e">
        <f>'Alloc Amt'!O102/'Alloc Amt'!$E102</f>
        <v>#DIV/0!</v>
      </c>
    </row>
    <row r="103" spans="2:15">
      <c r="B103" s="12">
        <f>'Alloc Amt'!B103</f>
        <v>0</v>
      </c>
      <c r="C103" s="12">
        <f>'Alloc Amt'!C103</f>
        <v>0</v>
      </c>
      <c r="D103" s="12">
        <f>'Alloc Amt'!D103</f>
        <v>97</v>
      </c>
      <c r="E103" s="20" t="e">
        <f t="shared" si="1"/>
        <v>#DIV/0!</v>
      </c>
      <c r="F103" s="20" t="e">
        <f>'Alloc Amt'!F103/'Alloc Amt'!$E103</f>
        <v>#DIV/0!</v>
      </c>
      <c r="G103" s="20" t="e">
        <f>'Alloc Amt'!G103/'Alloc Amt'!$E103</f>
        <v>#DIV/0!</v>
      </c>
      <c r="H103" s="20" t="e">
        <f>'Alloc Amt'!H103/'Alloc Amt'!$E103</f>
        <v>#DIV/0!</v>
      </c>
      <c r="I103" s="20" t="e">
        <f>'Alloc Amt'!I103/'Alloc Amt'!$E103</f>
        <v>#DIV/0!</v>
      </c>
      <c r="J103" s="20" t="e">
        <f>'Alloc Amt'!J103/'Alloc Amt'!$E103</f>
        <v>#DIV/0!</v>
      </c>
      <c r="K103" s="20" t="e">
        <f>'Alloc Amt'!K103/'Alloc Amt'!$E103</f>
        <v>#DIV/0!</v>
      </c>
      <c r="L103" s="20" t="e">
        <f>'Alloc Amt'!L103/'Alloc Amt'!$E103</f>
        <v>#DIV/0!</v>
      </c>
      <c r="M103" s="20" t="e">
        <f>'Alloc Amt'!M103/'Alloc Amt'!$E103</f>
        <v>#DIV/0!</v>
      </c>
      <c r="N103" s="20" t="e">
        <f>'Alloc Amt'!N103/'Alloc Amt'!$E103</f>
        <v>#DIV/0!</v>
      </c>
      <c r="O103" s="20" t="e">
        <f>'Alloc Amt'!O103/'Alloc Amt'!$E103</f>
        <v>#DIV/0!</v>
      </c>
    </row>
    <row r="104" spans="2:15">
      <c r="B104" s="12">
        <f>'Alloc Amt'!B104</f>
        <v>0</v>
      </c>
      <c r="C104" s="12">
        <f>'Alloc Amt'!C104</f>
        <v>0</v>
      </c>
      <c r="D104" s="12">
        <f>'Alloc Amt'!D104</f>
        <v>98</v>
      </c>
      <c r="E104" s="20" t="e">
        <f t="shared" si="1"/>
        <v>#DIV/0!</v>
      </c>
      <c r="F104" s="20" t="e">
        <f>'Alloc Amt'!F104/'Alloc Amt'!$E104</f>
        <v>#DIV/0!</v>
      </c>
      <c r="G104" s="20" t="e">
        <f>'Alloc Amt'!G104/'Alloc Amt'!$E104</f>
        <v>#DIV/0!</v>
      </c>
      <c r="H104" s="20" t="e">
        <f>'Alloc Amt'!H104/'Alloc Amt'!$E104</f>
        <v>#DIV/0!</v>
      </c>
      <c r="I104" s="20" t="e">
        <f>'Alloc Amt'!I104/'Alloc Amt'!$E104</f>
        <v>#DIV/0!</v>
      </c>
      <c r="J104" s="20" t="e">
        <f>'Alloc Amt'!J104/'Alloc Amt'!$E104</f>
        <v>#DIV/0!</v>
      </c>
      <c r="K104" s="20" t="e">
        <f>'Alloc Amt'!K104/'Alloc Amt'!$E104</f>
        <v>#DIV/0!</v>
      </c>
      <c r="L104" s="20" t="e">
        <f>'Alloc Amt'!L104/'Alloc Amt'!$E104</f>
        <v>#DIV/0!</v>
      </c>
      <c r="M104" s="20" t="e">
        <f>'Alloc Amt'!M104/'Alloc Amt'!$E104</f>
        <v>#DIV/0!</v>
      </c>
      <c r="N104" s="20" t="e">
        <f>'Alloc Amt'!N104/'Alloc Amt'!$E104</f>
        <v>#DIV/0!</v>
      </c>
      <c r="O104" s="20" t="e">
        <f>'Alloc Amt'!O104/'Alloc Amt'!$E104</f>
        <v>#DIV/0!</v>
      </c>
    </row>
    <row r="105" spans="2:15">
      <c r="B105" s="12">
        <f>'Alloc Amt'!B105</f>
        <v>0</v>
      </c>
      <c r="C105" s="12">
        <f>'Alloc Amt'!C105</f>
        <v>0</v>
      </c>
      <c r="D105" s="12">
        <f>'Alloc Amt'!D105</f>
        <v>99</v>
      </c>
      <c r="E105" s="20" t="e">
        <f t="shared" si="1"/>
        <v>#DIV/0!</v>
      </c>
      <c r="F105" s="20" t="e">
        <f>'Alloc Amt'!F105/'Alloc Amt'!$E105</f>
        <v>#DIV/0!</v>
      </c>
      <c r="G105" s="20" t="e">
        <f>'Alloc Amt'!G105/'Alloc Amt'!$E105</f>
        <v>#DIV/0!</v>
      </c>
      <c r="H105" s="20" t="e">
        <f>'Alloc Amt'!H105/'Alloc Amt'!$E105</f>
        <v>#DIV/0!</v>
      </c>
      <c r="I105" s="20" t="e">
        <f>'Alloc Amt'!I105/'Alloc Amt'!$E105</f>
        <v>#DIV/0!</v>
      </c>
      <c r="J105" s="20" t="e">
        <f>'Alloc Amt'!J105/'Alloc Amt'!$E105</f>
        <v>#DIV/0!</v>
      </c>
      <c r="K105" s="20" t="e">
        <f>'Alloc Amt'!K105/'Alloc Amt'!$E105</f>
        <v>#DIV/0!</v>
      </c>
      <c r="L105" s="20" t="e">
        <f>'Alloc Amt'!L105/'Alloc Amt'!$E105</f>
        <v>#DIV/0!</v>
      </c>
      <c r="M105" s="20" t="e">
        <f>'Alloc Amt'!M105/'Alloc Amt'!$E105</f>
        <v>#DIV/0!</v>
      </c>
      <c r="N105" s="20" t="e">
        <f>'Alloc Amt'!N105/'Alloc Amt'!$E105</f>
        <v>#DIV/0!</v>
      </c>
      <c r="O105" s="20" t="e">
        <f>'Alloc Amt'!O105/'Alloc Amt'!$E105</f>
        <v>#DIV/0!</v>
      </c>
    </row>
    <row r="106" spans="2:15">
      <c r="B106" s="12">
        <f>'Alloc Amt'!B106</f>
        <v>0</v>
      </c>
      <c r="C106" s="12">
        <f>'Alloc Amt'!C106</f>
        <v>0</v>
      </c>
      <c r="D106" s="12">
        <f>'Alloc Amt'!D106</f>
        <v>100</v>
      </c>
      <c r="E106" s="20" t="e">
        <f t="shared" si="1"/>
        <v>#DIV/0!</v>
      </c>
      <c r="F106" s="20" t="e">
        <f>'Alloc Amt'!F106/'Alloc Amt'!$E106</f>
        <v>#DIV/0!</v>
      </c>
      <c r="G106" s="20" t="e">
        <f>'Alloc Amt'!G106/'Alloc Amt'!$E106</f>
        <v>#DIV/0!</v>
      </c>
      <c r="H106" s="20" t="e">
        <f>'Alloc Amt'!H106/'Alloc Amt'!$E106</f>
        <v>#DIV/0!</v>
      </c>
      <c r="I106" s="20" t="e">
        <f>'Alloc Amt'!I106/'Alloc Amt'!$E106</f>
        <v>#DIV/0!</v>
      </c>
      <c r="J106" s="20" t="e">
        <f>'Alloc Amt'!J106/'Alloc Amt'!$E106</f>
        <v>#DIV/0!</v>
      </c>
      <c r="K106" s="20" t="e">
        <f>'Alloc Amt'!K106/'Alloc Amt'!$E106</f>
        <v>#DIV/0!</v>
      </c>
      <c r="L106" s="20" t="e">
        <f>'Alloc Amt'!L106/'Alloc Amt'!$E106</f>
        <v>#DIV/0!</v>
      </c>
      <c r="M106" s="20" t="e">
        <f>'Alloc Amt'!M106/'Alloc Amt'!$E106</f>
        <v>#DIV/0!</v>
      </c>
      <c r="N106" s="20" t="e">
        <f>'Alloc Amt'!N106/'Alloc Amt'!$E106</f>
        <v>#DIV/0!</v>
      </c>
      <c r="O106" s="20" t="e">
        <f>'Alloc Amt'!O106/'Alloc Amt'!$E106</f>
        <v>#DIV/0!</v>
      </c>
    </row>
    <row r="107" spans="2:15">
      <c r="B107" s="12">
        <f>'Alloc Amt'!B107</f>
        <v>0</v>
      </c>
      <c r="C107" s="12">
        <f>'Alloc Amt'!C107</f>
        <v>0</v>
      </c>
      <c r="D107" s="12">
        <f>'Alloc Amt'!D107</f>
        <v>101</v>
      </c>
      <c r="E107" s="20" t="e">
        <f t="shared" si="1"/>
        <v>#DIV/0!</v>
      </c>
      <c r="F107" s="20" t="e">
        <f>'Alloc Amt'!F107/'Alloc Amt'!$E107</f>
        <v>#DIV/0!</v>
      </c>
      <c r="G107" s="20" t="e">
        <f>'Alloc Amt'!G107/'Alloc Amt'!$E107</f>
        <v>#DIV/0!</v>
      </c>
      <c r="H107" s="20" t="e">
        <f>'Alloc Amt'!H107/'Alloc Amt'!$E107</f>
        <v>#DIV/0!</v>
      </c>
      <c r="I107" s="20" t="e">
        <f>'Alloc Amt'!I107/'Alloc Amt'!$E107</f>
        <v>#DIV/0!</v>
      </c>
      <c r="J107" s="20" t="e">
        <f>'Alloc Amt'!J107/'Alloc Amt'!$E107</f>
        <v>#DIV/0!</v>
      </c>
      <c r="K107" s="20" t="e">
        <f>'Alloc Amt'!K107/'Alloc Amt'!$E107</f>
        <v>#DIV/0!</v>
      </c>
      <c r="L107" s="20" t="e">
        <f>'Alloc Amt'!L107/'Alloc Amt'!$E107</f>
        <v>#DIV/0!</v>
      </c>
      <c r="M107" s="20" t="e">
        <f>'Alloc Amt'!M107/'Alloc Amt'!$E107</f>
        <v>#DIV/0!</v>
      </c>
      <c r="N107" s="20" t="e">
        <f>'Alloc Amt'!N107/'Alloc Amt'!$E107</f>
        <v>#DIV/0!</v>
      </c>
      <c r="O107" s="20" t="e">
        <f>'Alloc Amt'!O107/'Alloc Amt'!$E107</f>
        <v>#DIV/0!</v>
      </c>
    </row>
    <row r="108" spans="2:15">
      <c r="B108" s="12">
        <f>'Alloc Amt'!B108</f>
        <v>0</v>
      </c>
      <c r="C108" s="12">
        <f>'Alloc Amt'!C108</f>
        <v>0</v>
      </c>
      <c r="D108" s="12">
        <f>'Alloc Amt'!D108</f>
        <v>102</v>
      </c>
      <c r="E108" s="20" t="e">
        <f t="shared" si="1"/>
        <v>#DIV/0!</v>
      </c>
      <c r="F108" s="20" t="e">
        <f>'Alloc Amt'!F108/'Alloc Amt'!$E108</f>
        <v>#DIV/0!</v>
      </c>
      <c r="G108" s="20" t="e">
        <f>'Alloc Amt'!G108/'Alloc Amt'!$E108</f>
        <v>#DIV/0!</v>
      </c>
      <c r="H108" s="20" t="e">
        <f>'Alloc Amt'!H108/'Alloc Amt'!$E108</f>
        <v>#DIV/0!</v>
      </c>
      <c r="I108" s="20" t="e">
        <f>'Alloc Amt'!I108/'Alloc Amt'!$E108</f>
        <v>#DIV/0!</v>
      </c>
      <c r="J108" s="20" t="e">
        <f>'Alloc Amt'!J108/'Alloc Amt'!$E108</f>
        <v>#DIV/0!</v>
      </c>
      <c r="K108" s="20" t="e">
        <f>'Alloc Amt'!K108/'Alloc Amt'!$E108</f>
        <v>#DIV/0!</v>
      </c>
      <c r="L108" s="20" t="e">
        <f>'Alloc Amt'!L108/'Alloc Amt'!$E108</f>
        <v>#DIV/0!</v>
      </c>
      <c r="M108" s="20" t="e">
        <f>'Alloc Amt'!M108/'Alloc Amt'!$E108</f>
        <v>#DIV/0!</v>
      </c>
      <c r="N108" s="20" t="e">
        <f>'Alloc Amt'!N108/'Alloc Amt'!$E108</f>
        <v>#DIV/0!</v>
      </c>
      <c r="O108" s="20" t="e">
        <f>'Alloc Amt'!O108/'Alloc Amt'!$E108</f>
        <v>#DIV/0!</v>
      </c>
    </row>
    <row r="109" spans="2:15">
      <c r="B109" s="12">
        <f>'Alloc Amt'!B109</f>
        <v>0</v>
      </c>
      <c r="C109" s="12">
        <f>'Alloc Amt'!C109</f>
        <v>0</v>
      </c>
      <c r="D109" s="12">
        <f>'Alloc Amt'!D109</f>
        <v>103</v>
      </c>
      <c r="E109" s="20" t="e">
        <f t="shared" si="1"/>
        <v>#DIV/0!</v>
      </c>
      <c r="F109" s="20" t="e">
        <f>'Alloc Amt'!F109/'Alloc Amt'!$E109</f>
        <v>#DIV/0!</v>
      </c>
      <c r="G109" s="20" t="e">
        <f>'Alloc Amt'!G109/'Alloc Amt'!$E109</f>
        <v>#DIV/0!</v>
      </c>
      <c r="H109" s="20" t="e">
        <f>'Alloc Amt'!H109/'Alloc Amt'!$E109</f>
        <v>#DIV/0!</v>
      </c>
      <c r="I109" s="20" t="e">
        <f>'Alloc Amt'!I109/'Alloc Amt'!$E109</f>
        <v>#DIV/0!</v>
      </c>
      <c r="J109" s="20" t="e">
        <f>'Alloc Amt'!J109/'Alloc Amt'!$E109</f>
        <v>#DIV/0!</v>
      </c>
      <c r="K109" s="20" t="e">
        <f>'Alloc Amt'!K109/'Alloc Amt'!$E109</f>
        <v>#DIV/0!</v>
      </c>
      <c r="L109" s="20" t="e">
        <f>'Alloc Amt'!L109/'Alloc Amt'!$E109</f>
        <v>#DIV/0!</v>
      </c>
      <c r="M109" s="20" t="e">
        <f>'Alloc Amt'!M109/'Alloc Amt'!$E109</f>
        <v>#DIV/0!</v>
      </c>
      <c r="N109" s="20" t="e">
        <f>'Alloc Amt'!N109/'Alloc Amt'!$E109</f>
        <v>#DIV/0!</v>
      </c>
      <c r="O109" s="20" t="e">
        <f>'Alloc Amt'!O109/'Alloc Amt'!$E109</f>
        <v>#DIV/0!</v>
      </c>
    </row>
    <row r="110" spans="2:15">
      <c r="B110" s="12">
        <f>'Alloc Amt'!B110</f>
        <v>0</v>
      </c>
      <c r="C110" s="12">
        <f>'Alloc Amt'!C110</f>
        <v>0</v>
      </c>
      <c r="D110" s="12">
        <f>'Alloc Amt'!D110</f>
        <v>104</v>
      </c>
      <c r="E110" s="20" t="e">
        <f t="shared" si="1"/>
        <v>#DIV/0!</v>
      </c>
      <c r="F110" s="20" t="e">
        <f>'Alloc Amt'!F110/'Alloc Amt'!$E110</f>
        <v>#DIV/0!</v>
      </c>
      <c r="G110" s="20" t="e">
        <f>'Alloc Amt'!G110/'Alloc Amt'!$E110</f>
        <v>#DIV/0!</v>
      </c>
      <c r="H110" s="20" t="e">
        <f>'Alloc Amt'!H110/'Alloc Amt'!$E110</f>
        <v>#DIV/0!</v>
      </c>
      <c r="I110" s="20" t="e">
        <f>'Alloc Amt'!I110/'Alloc Amt'!$E110</f>
        <v>#DIV/0!</v>
      </c>
      <c r="J110" s="20" t="e">
        <f>'Alloc Amt'!J110/'Alloc Amt'!$E110</f>
        <v>#DIV/0!</v>
      </c>
      <c r="K110" s="20" t="e">
        <f>'Alloc Amt'!K110/'Alloc Amt'!$E110</f>
        <v>#DIV/0!</v>
      </c>
      <c r="L110" s="20" t="e">
        <f>'Alloc Amt'!L110/'Alloc Amt'!$E110</f>
        <v>#DIV/0!</v>
      </c>
      <c r="M110" s="20" t="e">
        <f>'Alloc Amt'!M110/'Alloc Amt'!$E110</f>
        <v>#DIV/0!</v>
      </c>
      <c r="N110" s="20" t="e">
        <f>'Alloc Amt'!N110/'Alloc Amt'!$E110</f>
        <v>#DIV/0!</v>
      </c>
      <c r="O110" s="20" t="e">
        <f>'Alloc Amt'!O110/'Alloc Amt'!$E110</f>
        <v>#DIV/0!</v>
      </c>
    </row>
    <row r="111" spans="2:15">
      <c r="B111" s="12">
        <f>'Alloc Amt'!B111</f>
        <v>0</v>
      </c>
      <c r="C111" s="12">
        <f>'Alloc Amt'!C111</f>
        <v>0</v>
      </c>
      <c r="D111" s="12">
        <f>'Alloc Amt'!D111</f>
        <v>105</v>
      </c>
      <c r="E111" s="20" t="e">
        <f t="shared" si="1"/>
        <v>#DIV/0!</v>
      </c>
      <c r="F111" s="20" t="e">
        <f>'Alloc Amt'!F111/'Alloc Amt'!$E111</f>
        <v>#DIV/0!</v>
      </c>
      <c r="G111" s="20" t="e">
        <f>'Alloc Amt'!G111/'Alloc Amt'!$E111</f>
        <v>#DIV/0!</v>
      </c>
      <c r="H111" s="20" t="e">
        <f>'Alloc Amt'!H111/'Alloc Amt'!$E111</f>
        <v>#DIV/0!</v>
      </c>
      <c r="I111" s="20" t="e">
        <f>'Alloc Amt'!I111/'Alloc Amt'!$E111</f>
        <v>#DIV/0!</v>
      </c>
      <c r="J111" s="20" t="e">
        <f>'Alloc Amt'!J111/'Alloc Amt'!$E111</f>
        <v>#DIV/0!</v>
      </c>
      <c r="K111" s="20" t="e">
        <f>'Alloc Amt'!K111/'Alloc Amt'!$E111</f>
        <v>#DIV/0!</v>
      </c>
      <c r="L111" s="20" t="e">
        <f>'Alloc Amt'!L111/'Alloc Amt'!$E111</f>
        <v>#DIV/0!</v>
      </c>
      <c r="M111" s="20" t="e">
        <f>'Alloc Amt'!M111/'Alloc Amt'!$E111</f>
        <v>#DIV/0!</v>
      </c>
      <c r="N111" s="20" t="e">
        <f>'Alloc Amt'!N111/'Alloc Amt'!$E111</f>
        <v>#DIV/0!</v>
      </c>
      <c r="O111" s="20" t="e">
        <f>'Alloc Amt'!O111/'Alloc Amt'!$E111</f>
        <v>#DIV/0!</v>
      </c>
    </row>
    <row r="112" spans="2:15">
      <c r="B112" s="12">
        <f>'Alloc Amt'!B112</f>
        <v>0</v>
      </c>
      <c r="C112" s="12">
        <f>'Alloc Amt'!C112</f>
        <v>0</v>
      </c>
      <c r="D112" s="12">
        <f>'Alloc Amt'!D112</f>
        <v>106</v>
      </c>
      <c r="E112" s="20" t="e">
        <f t="shared" si="1"/>
        <v>#DIV/0!</v>
      </c>
      <c r="F112" s="20" t="e">
        <f>'Alloc Amt'!F112/'Alloc Amt'!$E112</f>
        <v>#DIV/0!</v>
      </c>
      <c r="G112" s="20" t="e">
        <f>'Alloc Amt'!G112/'Alloc Amt'!$E112</f>
        <v>#DIV/0!</v>
      </c>
      <c r="H112" s="20" t="e">
        <f>'Alloc Amt'!H112/'Alloc Amt'!$E112</f>
        <v>#DIV/0!</v>
      </c>
      <c r="I112" s="20" t="e">
        <f>'Alloc Amt'!I112/'Alloc Amt'!$E112</f>
        <v>#DIV/0!</v>
      </c>
      <c r="J112" s="20" t="e">
        <f>'Alloc Amt'!J112/'Alloc Amt'!$E112</f>
        <v>#DIV/0!</v>
      </c>
      <c r="K112" s="20" t="e">
        <f>'Alloc Amt'!K112/'Alloc Amt'!$E112</f>
        <v>#DIV/0!</v>
      </c>
      <c r="L112" s="20" t="e">
        <f>'Alloc Amt'!L112/'Alloc Amt'!$E112</f>
        <v>#DIV/0!</v>
      </c>
      <c r="M112" s="20" t="e">
        <f>'Alloc Amt'!M112/'Alloc Amt'!$E112</f>
        <v>#DIV/0!</v>
      </c>
      <c r="N112" s="20" t="e">
        <f>'Alloc Amt'!N112/'Alloc Amt'!$E112</f>
        <v>#DIV/0!</v>
      </c>
      <c r="O112" s="20" t="e">
        <f>'Alloc Amt'!O112/'Alloc Amt'!$E112</f>
        <v>#DIV/0!</v>
      </c>
    </row>
    <row r="113" spans="2:15">
      <c r="B113" s="12">
        <f>'Alloc Amt'!B113</f>
        <v>0</v>
      </c>
      <c r="C113" s="12">
        <f>'Alloc Amt'!C113</f>
        <v>0</v>
      </c>
      <c r="D113" s="12">
        <f>'Alloc Amt'!D113</f>
        <v>107</v>
      </c>
      <c r="E113" s="20" t="e">
        <f t="shared" si="1"/>
        <v>#DIV/0!</v>
      </c>
      <c r="F113" s="20" t="e">
        <f>'Alloc Amt'!F113/'Alloc Amt'!$E113</f>
        <v>#DIV/0!</v>
      </c>
      <c r="G113" s="20" t="e">
        <f>'Alloc Amt'!G113/'Alloc Amt'!$E113</f>
        <v>#DIV/0!</v>
      </c>
      <c r="H113" s="20" t="e">
        <f>'Alloc Amt'!H113/'Alloc Amt'!$E113</f>
        <v>#DIV/0!</v>
      </c>
      <c r="I113" s="20" t="e">
        <f>'Alloc Amt'!I113/'Alloc Amt'!$E113</f>
        <v>#DIV/0!</v>
      </c>
      <c r="J113" s="20" t="e">
        <f>'Alloc Amt'!J113/'Alloc Amt'!$E113</f>
        <v>#DIV/0!</v>
      </c>
      <c r="K113" s="20" t="e">
        <f>'Alloc Amt'!K113/'Alloc Amt'!$E113</f>
        <v>#DIV/0!</v>
      </c>
      <c r="L113" s="20" t="e">
        <f>'Alloc Amt'!L113/'Alloc Amt'!$E113</f>
        <v>#DIV/0!</v>
      </c>
      <c r="M113" s="20" t="e">
        <f>'Alloc Amt'!M113/'Alloc Amt'!$E113</f>
        <v>#DIV/0!</v>
      </c>
      <c r="N113" s="20" t="e">
        <f>'Alloc Amt'!N113/'Alloc Amt'!$E113</f>
        <v>#DIV/0!</v>
      </c>
      <c r="O113" s="20" t="e">
        <f>'Alloc Amt'!O113/'Alloc Amt'!$E113</f>
        <v>#DIV/0!</v>
      </c>
    </row>
    <row r="114" spans="2:15">
      <c r="B114" s="12">
        <f>'Alloc Amt'!B114</f>
        <v>0</v>
      </c>
      <c r="C114" s="12">
        <f>'Alloc Amt'!C114</f>
        <v>0</v>
      </c>
      <c r="D114" s="12">
        <f>'Alloc Amt'!D114</f>
        <v>108</v>
      </c>
      <c r="E114" s="20" t="e">
        <f t="shared" si="1"/>
        <v>#DIV/0!</v>
      </c>
      <c r="F114" s="20" t="e">
        <f>'Alloc Amt'!F114/'Alloc Amt'!$E114</f>
        <v>#DIV/0!</v>
      </c>
      <c r="G114" s="20" t="e">
        <f>'Alloc Amt'!G114/'Alloc Amt'!$E114</f>
        <v>#DIV/0!</v>
      </c>
      <c r="H114" s="20" t="e">
        <f>'Alloc Amt'!H114/'Alloc Amt'!$E114</f>
        <v>#DIV/0!</v>
      </c>
      <c r="I114" s="20" t="e">
        <f>'Alloc Amt'!I114/'Alloc Amt'!$E114</f>
        <v>#DIV/0!</v>
      </c>
      <c r="J114" s="20" t="e">
        <f>'Alloc Amt'!J114/'Alloc Amt'!$E114</f>
        <v>#DIV/0!</v>
      </c>
      <c r="K114" s="20" t="e">
        <f>'Alloc Amt'!K114/'Alloc Amt'!$E114</f>
        <v>#DIV/0!</v>
      </c>
      <c r="L114" s="20" t="e">
        <f>'Alloc Amt'!L114/'Alloc Amt'!$E114</f>
        <v>#DIV/0!</v>
      </c>
      <c r="M114" s="20" t="e">
        <f>'Alloc Amt'!M114/'Alloc Amt'!$E114</f>
        <v>#DIV/0!</v>
      </c>
      <c r="N114" s="20" t="e">
        <f>'Alloc Amt'!N114/'Alloc Amt'!$E114</f>
        <v>#DIV/0!</v>
      </c>
      <c r="O114" s="20" t="e">
        <f>'Alloc Amt'!O114/'Alloc Amt'!$E114</f>
        <v>#DIV/0!</v>
      </c>
    </row>
    <row r="115" spans="2:15">
      <c r="B115" s="12">
        <f>'Alloc Amt'!B115</f>
        <v>0</v>
      </c>
      <c r="C115" s="12">
        <f>'Alloc Amt'!C115</f>
        <v>0</v>
      </c>
      <c r="D115" s="12">
        <f>'Alloc Amt'!D115</f>
        <v>109</v>
      </c>
      <c r="E115" s="20" t="e">
        <f t="shared" si="1"/>
        <v>#DIV/0!</v>
      </c>
      <c r="F115" s="20" t="e">
        <f>'Alloc Amt'!F115/'Alloc Amt'!$E115</f>
        <v>#DIV/0!</v>
      </c>
      <c r="G115" s="20" t="e">
        <f>'Alloc Amt'!G115/'Alloc Amt'!$E115</f>
        <v>#DIV/0!</v>
      </c>
      <c r="H115" s="20" t="e">
        <f>'Alloc Amt'!H115/'Alloc Amt'!$E115</f>
        <v>#DIV/0!</v>
      </c>
      <c r="I115" s="20" t="e">
        <f>'Alloc Amt'!I115/'Alloc Amt'!$E115</f>
        <v>#DIV/0!</v>
      </c>
      <c r="J115" s="20" t="e">
        <f>'Alloc Amt'!J115/'Alloc Amt'!$E115</f>
        <v>#DIV/0!</v>
      </c>
      <c r="K115" s="20" t="e">
        <f>'Alloc Amt'!K115/'Alloc Amt'!$E115</f>
        <v>#DIV/0!</v>
      </c>
      <c r="L115" s="20" t="e">
        <f>'Alloc Amt'!L115/'Alloc Amt'!$E115</f>
        <v>#DIV/0!</v>
      </c>
      <c r="M115" s="20" t="e">
        <f>'Alloc Amt'!M115/'Alloc Amt'!$E115</f>
        <v>#DIV/0!</v>
      </c>
      <c r="N115" s="20" t="e">
        <f>'Alloc Amt'!N115/'Alloc Amt'!$E115</f>
        <v>#DIV/0!</v>
      </c>
      <c r="O115" s="20" t="e">
        <f>'Alloc Amt'!O115/'Alloc Amt'!$E115</f>
        <v>#DIV/0!</v>
      </c>
    </row>
    <row r="116" spans="2:15">
      <c r="B116" s="12">
        <f>'Alloc Amt'!B116</f>
        <v>0</v>
      </c>
      <c r="C116" s="12">
        <f>'Alloc Amt'!C116</f>
        <v>0</v>
      </c>
      <c r="D116" s="12">
        <f>'Alloc Amt'!D116</f>
        <v>110</v>
      </c>
      <c r="E116" s="20" t="e">
        <f t="shared" si="1"/>
        <v>#DIV/0!</v>
      </c>
      <c r="F116" s="20" t="e">
        <f>'Alloc Amt'!F116/'Alloc Amt'!$E116</f>
        <v>#DIV/0!</v>
      </c>
      <c r="G116" s="20" t="e">
        <f>'Alloc Amt'!G116/'Alloc Amt'!$E116</f>
        <v>#DIV/0!</v>
      </c>
      <c r="H116" s="20" t="e">
        <f>'Alloc Amt'!H116/'Alloc Amt'!$E116</f>
        <v>#DIV/0!</v>
      </c>
      <c r="I116" s="20" t="e">
        <f>'Alloc Amt'!I116/'Alloc Amt'!$E116</f>
        <v>#DIV/0!</v>
      </c>
      <c r="J116" s="20" t="e">
        <f>'Alloc Amt'!J116/'Alloc Amt'!$E116</f>
        <v>#DIV/0!</v>
      </c>
      <c r="K116" s="20" t="e">
        <f>'Alloc Amt'!K116/'Alloc Amt'!$E116</f>
        <v>#DIV/0!</v>
      </c>
      <c r="L116" s="20" t="e">
        <f>'Alloc Amt'!L116/'Alloc Amt'!$E116</f>
        <v>#DIV/0!</v>
      </c>
      <c r="M116" s="20" t="e">
        <f>'Alloc Amt'!M116/'Alloc Amt'!$E116</f>
        <v>#DIV/0!</v>
      </c>
      <c r="N116" s="20" t="e">
        <f>'Alloc Amt'!N116/'Alloc Amt'!$E116</f>
        <v>#DIV/0!</v>
      </c>
      <c r="O116" s="20" t="e">
        <f>'Alloc Amt'!O116/'Alloc Amt'!$E116</f>
        <v>#DIV/0!</v>
      </c>
    </row>
    <row r="117" spans="2:15">
      <c r="B117" s="12">
        <f>'Alloc Amt'!B117</f>
        <v>0</v>
      </c>
      <c r="C117" s="12">
        <f>'Alloc Amt'!C117</f>
        <v>0</v>
      </c>
      <c r="D117" s="12">
        <f>'Alloc Amt'!D117</f>
        <v>111</v>
      </c>
      <c r="E117" s="20" t="e">
        <f t="shared" si="1"/>
        <v>#DIV/0!</v>
      </c>
      <c r="F117" s="20" t="e">
        <f>'Alloc Amt'!F117/'Alloc Amt'!$E117</f>
        <v>#DIV/0!</v>
      </c>
      <c r="G117" s="20" t="e">
        <f>'Alloc Amt'!G117/'Alloc Amt'!$E117</f>
        <v>#DIV/0!</v>
      </c>
      <c r="H117" s="20" t="e">
        <f>'Alloc Amt'!H117/'Alloc Amt'!$E117</f>
        <v>#DIV/0!</v>
      </c>
      <c r="I117" s="20" t="e">
        <f>'Alloc Amt'!I117/'Alloc Amt'!$E117</f>
        <v>#DIV/0!</v>
      </c>
      <c r="J117" s="20" t="e">
        <f>'Alloc Amt'!J117/'Alloc Amt'!$E117</f>
        <v>#DIV/0!</v>
      </c>
      <c r="K117" s="20" t="e">
        <f>'Alloc Amt'!K117/'Alloc Amt'!$E117</f>
        <v>#DIV/0!</v>
      </c>
      <c r="L117" s="20" t="e">
        <f>'Alloc Amt'!L117/'Alloc Amt'!$E117</f>
        <v>#DIV/0!</v>
      </c>
      <c r="M117" s="20" t="e">
        <f>'Alloc Amt'!M117/'Alloc Amt'!$E117</f>
        <v>#DIV/0!</v>
      </c>
      <c r="N117" s="20" t="e">
        <f>'Alloc Amt'!N117/'Alloc Amt'!$E117</f>
        <v>#DIV/0!</v>
      </c>
      <c r="O117" s="20" t="e">
        <f>'Alloc Amt'!O117/'Alloc Amt'!$E117</f>
        <v>#DIV/0!</v>
      </c>
    </row>
    <row r="118" spans="2:15">
      <c r="B118" s="12">
        <f>'Alloc Amt'!B118</f>
        <v>0</v>
      </c>
      <c r="C118" s="12">
        <f>'Alloc Amt'!C118</f>
        <v>0</v>
      </c>
      <c r="D118" s="12">
        <f>'Alloc Amt'!D118</f>
        <v>112</v>
      </c>
      <c r="E118" s="20" t="e">
        <f t="shared" si="1"/>
        <v>#DIV/0!</v>
      </c>
      <c r="F118" s="20" t="e">
        <f>'Alloc Amt'!F118/'Alloc Amt'!$E118</f>
        <v>#DIV/0!</v>
      </c>
      <c r="G118" s="20" t="e">
        <f>'Alloc Amt'!G118/'Alloc Amt'!$E118</f>
        <v>#DIV/0!</v>
      </c>
      <c r="H118" s="20" t="e">
        <f>'Alloc Amt'!H118/'Alloc Amt'!$E118</f>
        <v>#DIV/0!</v>
      </c>
      <c r="I118" s="20" t="e">
        <f>'Alloc Amt'!I118/'Alloc Amt'!$E118</f>
        <v>#DIV/0!</v>
      </c>
      <c r="J118" s="20" t="e">
        <f>'Alloc Amt'!J118/'Alloc Amt'!$E118</f>
        <v>#DIV/0!</v>
      </c>
      <c r="K118" s="20" t="e">
        <f>'Alloc Amt'!K118/'Alloc Amt'!$E118</f>
        <v>#DIV/0!</v>
      </c>
      <c r="L118" s="20" t="e">
        <f>'Alloc Amt'!L118/'Alloc Amt'!$E118</f>
        <v>#DIV/0!</v>
      </c>
      <c r="M118" s="20" t="e">
        <f>'Alloc Amt'!M118/'Alloc Amt'!$E118</f>
        <v>#DIV/0!</v>
      </c>
      <c r="N118" s="20" t="e">
        <f>'Alloc Amt'!N118/'Alloc Amt'!$E118</f>
        <v>#DIV/0!</v>
      </c>
      <c r="O118" s="20" t="e">
        <f>'Alloc Amt'!O118/'Alloc Amt'!$E118</f>
        <v>#DIV/0!</v>
      </c>
    </row>
    <row r="119" spans="2:15">
      <c r="B119" s="12">
        <f>'Alloc Amt'!B119</f>
        <v>0</v>
      </c>
      <c r="C119" s="12">
        <f>'Alloc Amt'!C119</f>
        <v>0</v>
      </c>
      <c r="D119" s="12">
        <f>'Alloc Amt'!D119</f>
        <v>113</v>
      </c>
      <c r="E119" s="20" t="e">
        <f t="shared" si="1"/>
        <v>#DIV/0!</v>
      </c>
      <c r="F119" s="20" t="e">
        <f>'Alloc Amt'!F119/'Alloc Amt'!$E119</f>
        <v>#DIV/0!</v>
      </c>
      <c r="G119" s="20" t="e">
        <f>'Alloc Amt'!G119/'Alloc Amt'!$E119</f>
        <v>#DIV/0!</v>
      </c>
      <c r="H119" s="20" t="e">
        <f>'Alloc Amt'!H119/'Alloc Amt'!$E119</f>
        <v>#DIV/0!</v>
      </c>
      <c r="I119" s="20" t="e">
        <f>'Alloc Amt'!I119/'Alloc Amt'!$E119</f>
        <v>#DIV/0!</v>
      </c>
      <c r="J119" s="20" t="e">
        <f>'Alloc Amt'!J119/'Alloc Amt'!$E119</f>
        <v>#DIV/0!</v>
      </c>
      <c r="K119" s="20" t="e">
        <f>'Alloc Amt'!K119/'Alloc Amt'!$E119</f>
        <v>#DIV/0!</v>
      </c>
      <c r="L119" s="20" t="e">
        <f>'Alloc Amt'!L119/'Alloc Amt'!$E119</f>
        <v>#DIV/0!</v>
      </c>
      <c r="M119" s="20" t="e">
        <f>'Alloc Amt'!M119/'Alloc Amt'!$E119</f>
        <v>#DIV/0!</v>
      </c>
      <c r="N119" s="20" t="e">
        <f>'Alloc Amt'!N119/'Alloc Amt'!$E119</f>
        <v>#DIV/0!</v>
      </c>
      <c r="O119" s="20" t="e">
        <f>'Alloc Amt'!O119/'Alloc Amt'!$E119</f>
        <v>#DIV/0!</v>
      </c>
    </row>
    <row r="120" spans="2:15">
      <c r="B120" s="12">
        <f>'Alloc Amt'!B120</f>
        <v>0</v>
      </c>
      <c r="C120" s="12">
        <f>'Alloc Amt'!C120</f>
        <v>0</v>
      </c>
      <c r="D120" s="12">
        <f>'Alloc Amt'!D120</f>
        <v>114</v>
      </c>
      <c r="E120" s="20" t="e">
        <f t="shared" si="1"/>
        <v>#DIV/0!</v>
      </c>
      <c r="F120" s="20" t="e">
        <f>'Alloc Amt'!F120/'Alloc Amt'!$E120</f>
        <v>#DIV/0!</v>
      </c>
      <c r="G120" s="20" t="e">
        <f>'Alloc Amt'!G120/'Alloc Amt'!$E120</f>
        <v>#DIV/0!</v>
      </c>
      <c r="H120" s="20" t="e">
        <f>'Alloc Amt'!H120/'Alloc Amt'!$E120</f>
        <v>#DIV/0!</v>
      </c>
      <c r="I120" s="20" t="e">
        <f>'Alloc Amt'!I120/'Alloc Amt'!$E120</f>
        <v>#DIV/0!</v>
      </c>
      <c r="J120" s="20" t="e">
        <f>'Alloc Amt'!J120/'Alloc Amt'!$E120</f>
        <v>#DIV/0!</v>
      </c>
      <c r="K120" s="20" t="e">
        <f>'Alloc Amt'!K120/'Alloc Amt'!$E120</f>
        <v>#DIV/0!</v>
      </c>
      <c r="L120" s="20" t="e">
        <f>'Alloc Amt'!L120/'Alloc Amt'!$E120</f>
        <v>#DIV/0!</v>
      </c>
      <c r="M120" s="20" t="e">
        <f>'Alloc Amt'!M120/'Alloc Amt'!$E120</f>
        <v>#DIV/0!</v>
      </c>
      <c r="N120" s="20" t="e">
        <f>'Alloc Amt'!N120/'Alloc Amt'!$E120</f>
        <v>#DIV/0!</v>
      </c>
      <c r="O120" s="20" t="e">
        <f>'Alloc Amt'!O120/'Alloc Amt'!$E120</f>
        <v>#DIV/0!</v>
      </c>
    </row>
    <row r="121" spans="2:15">
      <c r="B121" s="12">
        <f>'Alloc Amt'!B121</f>
        <v>0</v>
      </c>
      <c r="C121" s="12">
        <f>'Alloc Amt'!C121</f>
        <v>0</v>
      </c>
      <c r="D121" s="12">
        <f>'Alloc Amt'!D121</f>
        <v>115</v>
      </c>
      <c r="E121" s="20" t="e">
        <f t="shared" si="1"/>
        <v>#DIV/0!</v>
      </c>
      <c r="F121" s="20" t="e">
        <f>'Alloc Amt'!F121/'Alloc Amt'!$E121</f>
        <v>#DIV/0!</v>
      </c>
      <c r="G121" s="20" t="e">
        <f>'Alloc Amt'!G121/'Alloc Amt'!$E121</f>
        <v>#DIV/0!</v>
      </c>
      <c r="H121" s="20" t="e">
        <f>'Alloc Amt'!H121/'Alloc Amt'!$E121</f>
        <v>#DIV/0!</v>
      </c>
      <c r="I121" s="20" t="e">
        <f>'Alloc Amt'!I121/'Alloc Amt'!$E121</f>
        <v>#DIV/0!</v>
      </c>
      <c r="J121" s="20" t="e">
        <f>'Alloc Amt'!J121/'Alloc Amt'!$E121</f>
        <v>#DIV/0!</v>
      </c>
      <c r="K121" s="20" t="e">
        <f>'Alloc Amt'!K121/'Alloc Amt'!$E121</f>
        <v>#DIV/0!</v>
      </c>
      <c r="L121" s="20" t="e">
        <f>'Alloc Amt'!L121/'Alloc Amt'!$E121</f>
        <v>#DIV/0!</v>
      </c>
      <c r="M121" s="20" t="e">
        <f>'Alloc Amt'!M121/'Alloc Amt'!$E121</f>
        <v>#DIV/0!</v>
      </c>
      <c r="N121" s="20" t="e">
        <f>'Alloc Amt'!N121/'Alloc Amt'!$E121</f>
        <v>#DIV/0!</v>
      </c>
      <c r="O121" s="20" t="e">
        <f>'Alloc Amt'!O121/'Alloc Amt'!$E121</f>
        <v>#DIV/0!</v>
      </c>
    </row>
    <row r="122" spans="2:15">
      <c r="B122" s="12">
        <f>'Alloc Amt'!B122</f>
        <v>0</v>
      </c>
      <c r="C122" s="12">
        <f>'Alloc Amt'!C122</f>
        <v>0</v>
      </c>
      <c r="D122" s="12">
        <f>'Alloc Amt'!D122</f>
        <v>116</v>
      </c>
      <c r="E122" s="20" t="e">
        <f t="shared" si="1"/>
        <v>#DIV/0!</v>
      </c>
      <c r="F122" s="20" t="e">
        <f>'Alloc Amt'!F122/'Alloc Amt'!$E122</f>
        <v>#DIV/0!</v>
      </c>
      <c r="G122" s="20" t="e">
        <f>'Alloc Amt'!G122/'Alloc Amt'!$E122</f>
        <v>#DIV/0!</v>
      </c>
      <c r="H122" s="20" t="e">
        <f>'Alloc Amt'!H122/'Alloc Amt'!$E122</f>
        <v>#DIV/0!</v>
      </c>
      <c r="I122" s="20" t="e">
        <f>'Alloc Amt'!I122/'Alloc Amt'!$E122</f>
        <v>#DIV/0!</v>
      </c>
      <c r="J122" s="20" t="e">
        <f>'Alloc Amt'!J122/'Alloc Amt'!$E122</f>
        <v>#DIV/0!</v>
      </c>
      <c r="K122" s="20" t="e">
        <f>'Alloc Amt'!K122/'Alloc Amt'!$E122</f>
        <v>#DIV/0!</v>
      </c>
      <c r="L122" s="20" t="e">
        <f>'Alloc Amt'!L122/'Alloc Amt'!$E122</f>
        <v>#DIV/0!</v>
      </c>
      <c r="M122" s="20" t="e">
        <f>'Alloc Amt'!M122/'Alloc Amt'!$E122</f>
        <v>#DIV/0!</v>
      </c>
      <c r="N122" s="20" t="e">
        <f>'Alloc Amt'!N122/'Alloc Amt'!$E122</f>
        <v>#DIV/0!</v>
      </c>
      <c r="O122" s="20" t="e">
        <f>'Alloc Amt'!O122/'Alloc Amt'!$E122</f>
        <v>#DIV/0!</v>
      </c>
    </row>
    <row r="123" spans="2:15">
      <c r="B123" s="12">
        <f>'Alloc Amt'!B123</f>
        <v>0</v>
      </c>
      <c r="C123" s="12">
        <f>'Alloc Amt'!C123</f>
        <v>0</v>
      </c>
      <c r="D123" s="12">
        <f>'Alloc Amt'!D123</f>
        <v>117</v>
      </c>
      <c r="E123" s="20" t="e">
        <f t="shared" si="1"/>
        <v>#DIV/0!</v>
      </c>
      <c r="F123" s="20" t="e">
        <f>'Alloc Amt'!F123/'Alloc Amt'!$E123</f>
        <v>#DIV/0!</v>
      </c>
      <c r="G123" s="20" t="e">
        <f>'Alloc Amt'!G123/'Alloc Amt'!$E123</f>
        <v>#DIV/0!</v>
      </c>
      <c r="H123" s="20" t="e">
        <f>'Alloc Amt'!H123/'Alloc Amt'!$E123</f>
        <v>#DIV/0!</v>
      </c>
      <c r="I123" s="20" t="e">
        <f>'Alloc Amt'!I123/'Alloc Amt'!$E123</f>
        <v>#DIV/0!</v>
      </c>
      <c r="J123" s="20" t="e">
        <f>'Alloc Amt'!J123/'Alloc Amt'!$E123</f>
        <v>#DIV/0!</v>
      </c>
      <c r="K123" s="20" t="e">
        <f>'Alloc Amt'!K123/'Alloc Amt'!$E123</f>
        <v>#DIV/0!</v>
      </c>
      <c r="L123" s="20" t="e">
        <f>'Alloc Amt'!L123/'Alloc Amt'!$E123</f>
        <v>#DIV/0!</v>
      </c>
      <c r="M123" s="20" t="e">
        <f>'Alloc Amt'!M123/'Alloc Amt'!$E123</f>
        <v>#DIV/0!</v>
      </c>
      <c r="N123" s="20" t="e">
        <f>'Alloc Amt'!N123/'Alloc Amt'!$E123</f>
        <v>#DIV/0!</v>
      </c>
      <c r="O123" s="20" t="e">
        <f>'Alloc Amt'!O123/'Alloc Amt'!$E123</f>
        <v>#DIV/0!</v>
      </c>
    </row>
    <row r="124" spans="2:15">
      <c r="B124" s="12">
        <f>'Alloc Amt'!B124</f>
        <v>0</v>
      </c>
      <c r="C124" s="12">
        <f>'Alloc Amt'!C124</f>
        <v>0</v>
      </c>
      <c r="D124" s="12">
        <f>'Alloc Amt'!D124</f>
        <v>118</v>
      </c>
      <c r="E124" s="20" t="e">
        <f t="shared" si="1"/>
        <v>#DIV/0!</v>
      </c>
      <c r="F124" s="20" t="e">
        <f>'Alloc Amt'!F124/'Alloc Amt'!$E124</f>
        <v>#DIV/0!</v>
      </c>
      <c r="G124" s="20" t="e">
        <f>'Alloc Amt'!G124/'Alloc Amt'!$E124</f>
        <v>#DIV/0!</v>
      </c>
      <c r="H124" s="20" t="e">
        <f>'Alloc Amt'!H124/'Alloc Amt'!$E124</f>
        <v>#DIV/0!</v>
      </c>
      <c r="I124" s="20" t="e">
        <f>'Alloc Amt'!I124/'Alloc Amt'!$E124</f>
        <v>#DIV/0!</v>
      </c>
      <c r="J124" s="20" t="e">
        <f>'Alloc Amt'!J124/'Alloc Amt'!$E124</f>
        <v>#DIV/0!</v>
      </c>
      <c r="K124" s="20" t="e">
        <f>'Alloc Amt'!K124/'Alloc Amt'!$E124</f>
        <v>#DIV/0!</v>
      </c>
      <c r="L124" s="20" t="e">
        <f>'Alloc Amt'!L124/'Alloc Amt'!$E124</f>
        <v>#DIV/0!</v>
      </c>
      <c r="M124" s="20" t="e">
        <f>'Alloc Amt'!M124/'Alloc Amt'!$E124</f>
        <v>#DIV/0!</v>
      </c>
      <c r="N124" s="20" t="e">
        <f>'Alloc Amt'!N124/'Alloc Amt'!$E124</f>
        <v>#DIV/0!</v>
      </c>
      <c r="O124" s="20" t="e">
        <f>'Alloc Amt'!O124/'Alloc Amt'!$E124</f>
        <v>#DIV/0!</v>
      </c>
    </row>
    <row r="125" spans="2:15">
      <c r="B125" s="12">
        <f>'Alloc Amt'!B125</f>
        <v>0</v>
      </c>
      <c r="C125" s="12">
        <f>'Alloc Amt'!C125</f>
        <v>0</v>
      </c>
      <c r="D125" s="12">
        <f>'Alloc Amt'!D125</f>
        <v>119</v>
      </c>
      <c r="E125" s="20" t="e">
        <f t="shared" si="1"/>
        <v>#DIV/0!</v>
      </c>
      <c r="F125" s="20" t="e">
        <f>'Alloc Amt'!F125/'Alloc Amt'!$E125</f>
        <v>#DIV/0!</v>
      </c>
      <c r="G125" s="20" t="e">
        <f>'Alloc Amt'!G125/'Alloc Amt'!$E125</f>
        <v>#DIV/0!</v>
      </c>
      <c r="H125" s="20" t="e">
        <f>'Alloc Amt'!H125/'Alloc Amt'!$E125</f>
        <v>#DIV/0!</v>
      </c>
      <c r="I125" s="20" t="e">
        <f>'Alloc Amt'!I125/'Alloc Amt'!$E125</f>
        <v>#DIV/0!</v>
      </c>
      <c r="J125" s="20" t="e">
        <f>'Alloc Amt'!J125/'Alloc Amt'!$E125</f>
        <v>#DIV/0!</v>
      </c>
      <c r="K125" s="20" t="e">
        <f>'Alloc Amt'!K125/'Alloc Amt'!$E125</f>
        <v>#DIV/0!</v>
      </c>
      <c r="L125" s="20" t="e">
        <f>'Alloc Amt'!L125/'Alloc Amt'!$E125</f>
        <v>#DIV/0!</v>
      </c>
      <c r="M125" s="20" t="e">
        <f>'Alloc Amt'!M125/'Alloc Amt'!$E125</f>
        <v>#DIV/0!</v>
      </c>
      <c r="N125" s="20" t="e">
        <f>'Alloc Amt'!N125/'Alloc Amt'!$E125</f>
        <v>#DIV/0!</v>
      </c>
      <c r="O125" s="20" t="e">
        <f>'Alloc Amt'!O125/'Alloc Amt'!$E125</f>
        <v>#DIV/0!</v>
      </c>
    </row>
  </sheetData>
  <mergeCells count="2">
    <mergeCell ref="Q2:S2"/>
    <mergeCell ref="U2:V2"/>
  </mergeCells>
  <pageMargins left="0.7" right="0.7" top="0.75" bottom="0.75" header="0.3" footer="0.3"/>
  <pageSetup scale="58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FAF697B-0E92-4505-A622-2735E08D3EC6}"/>
</file>

<file path=customXml/itemProps2.xml><?xml version="1.0" encoding="utf-8"?>
<ds:datastoreItem xmlns:ds="http://schemas.openxmlformats.org/officeDocument/2006/customXml" ds:itemID="{8688F032-C146-42CB-A641-86B09D2311D3}"/>
</file>

<file path=customXml/itemProps3.xml><?xml version="1.0" encoding="utf-8"?>
<ds:datastoreItem xmlns:ds="http://schemas.openxmlformats.org/officeDocument/2006/customXml" ds:itemID="{96322F06-DCB7-40B9-BBE8-02672EA3BE4A}"/>
</file>

<file path=customXml/itemProps4.xml><?xml version="1.0" encoding="utf-8"?>
<ds:datastoreItem xmlns:ds="http://schemas.openxmlformats.org/officeDocument/2006/customXml" ds:itemID="{D9DFE289-E641-42B1-A23F-F1504BEDF1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'Alloc Amt'!Print_Area</vt:lpstr>
      <vt:lpstr>'Alloc Pct'!Print_Area</vt:lpstr>
      <vt:lpstr>'Rate Base'!Print_Area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JRD</dc:creator>
  <cp:lastModifiedBy>Jenny Dolen</cp:lastModifiedBy>
  <cp:lastPrinted>2017-05-16T17:04:43Z</cp:lastPrinted>
  <dcterms:created xsi:type="dcterms:W3CDTF">2017-04-24T16:57:50Z</dcterms:created>
  <dcterms:modified xsi:type="dcterms:W3CDTF">2017-06-06T16:38:55Z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