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:\2023 IRP\1 - Document\DATA DISCS\PUBLIC\Chapters and Appendix\CH6 - Load and Resource Balance\"/>
    </mc:Choice>
  </mc:AlternateContent>
  <xr:revisionPtr revIDLastSave="0" documentId="13_ncr:1_{F1F2DAEB-84F4-49A2-AE4F-64C5AE9CB20D}" xr6:coauthVersionLast="47" xr6:coauthVersionMax="47" xr10:uidLastSave="{00000000-0000-0000-0000-000000000000}"/>
  <bookViews>
    <workbookView xWindow="2625" yWindow="3720" windowWidth="21600" windowHeight="11325" xr2:uid="{D65ADF67-FBF5-4837-BFF4-6275B2237D93}"/>
  </bookViews>
  <sheets>
    <sheet name="Ch6" sheetId="3" r:id="rId1"/>
  </sheets>
  <definedNames>
    <definedName name="_xlnm._FilterDatabase" localSheetId="0" hidden="1">'Ch6'!$C$3:$J$126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42" i="3" l="1"/>
  <c r="Y41" i="3"/>
  <c r="Y40" i="3"/>
  <c r="Y39" i="3"/>
  <c r="Y38" i="3"/>
  <c r="X32" i="3"/>
  <c r="Y32" i="3"/>
  <c r="X33" i="3"/>
  <c r="Y33" i="3"/>
  <c r="X34" i="3"/>
  <c r="Y34" i="3"/>
  <c r="X35" i="3"/>
  <c r="Y35" i="3"/>
  <c r="X36" i="3"/>
  <c r="Y36" i="3"/>
  <c r="Y30" i="3"/>
  <c r="Y29" i="3"/>
  <c r="Y28" i="3"/>
  <c r="Y27" i="3"/>
  <c r="Y26" i="3"/>
  <c r="Y25" i="3"/>
  <c r="Y24" i="3"/>
  <c r="Y23" i="3"/>
  <c r="Y22" i="3"/>
  <c r="Y21" i="3"/>
  <c r="Y20" i="3"/>
  <c r="Y19" i="3"/>
  <c r="Y18" i="3"/>
  <c r="Y17" i="3"/>
  <c r="Y16" i="3"/>
  <c r="Y15" i="3"/>
  <c r="Y14" i="3"/>
  <c r="Y13" i="3"/>
  <c r="Y12" i="3"/>
  <c r="Y11" i="3"/>
  <c r="Y8" i="3"/>
  <c r="Y7" i="3"/>
  <c r="Y6" i="3"/>
  <c r="Y43" i="3" l="1"/>
  <c r="S41" i="3" l="1"/>
  <c r="S40" i="3"/>
  <c r="S38" i="3"/>
  <c r="S37" i="3"/>
  <c r="T37" i="3" s="1"/>
  <c r="S34" i="3"/>
  <c r="S30" i="3"/>
  <c r="S25" i="3"/>
  <c r="S24" i="3"/>
  <c r="S19" i="3"/>
  <c r="S18" i="3"/>
  <c r="S17" i="3"/>
  <c r="S13" i="3"/>
  <c r="T13" i="3" s="1"/>
  <c r="S6" i="3"/>
  <c r="R46" i="3"/>
  <c r="R42" i="3"/>
  <c r="R39" i="3"/>
  <c r="R36" i="3"/>
  <c r="R35" i="3"/>
  <c r="R33" i="3"/>
  <c r="R32" i="3"/>
  <c r="R31" i="3"/>
  <c r="R29" i="3"/>
  <c r="R28" i="3"/>
  <c r="R27" i="3"/>
  <c r="R26" i="3"/>
  <c r="R23" i="3"/>
  <c r="R22" i="3"/>
  <c r="R21" i="3"/>
  <c r="R20" i="3"/>
  <c r="R16" i="3"/>
  <c r="R15" i="3"/>
  <c r="R14" i="3"/>
  <c r="R12" i="3"/>
  <c r="R11" i="3"/>
  <c r="R10" i="3"/>
  <c r="R9" i="3"/>
  <c r="R8" i="3"/>
  <c r="R7" i="3"/>
  <c r="Y5" i="3"/>
  <c r="Y9" i="3" l="1"/>
  <c r="Y31" i="3" s="1"/>
  <c r="T21" i="3"/>
  <c r="T29" i="3"/>
  <c r="T35" i="3"/>
  <c r="T11" i="3"/>
  <c r="T27" i="3"/>
  <c r="T19" i="3"/>
  <c r="T12" i="3"/>
  <c r="T20" i="3"/>
  <c r="T28" i="3"/>
  <c r="T36" i="3"/>
  <c r="T6" i="3"/>
  <c r="T14" i="3"/>
  <c r="T22" i="3"/>
  <c r="T30" i="3"/>
  <c r="T38" i="3"/>
  <c r="T7" i="3"/>
  <c r="T15" i="3"/>
  <c r="T23" i="3"/>
  <c r="T31" i="3"/>
  <c r="T39" i="3"/>
  <c r="T8" i="3"/>
  <c r="T16" i="3"/>
  <c r="T24" i="3"/>
  <c r="T32" i="3"/>
  <c r="T40" i="3"/>
  <c r="T9" i="3"/>
  <c r="T17" i="3"/>
  <c r="T25" i="3"/>
  <c r="T33" i="3"/>
  <c r="T41" i="3"/>
  <c r="T10" i="3"/>
  <c r="T18" i="3"/>
  <c r="T26" i="3"/>
  <c r="T34" i="3"/>
  <c r="T42" i="3"/>
  <c r="AB31" i="3" l="1"/>
  <c r="Y44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G111" authorId="0" shapeId="0" xr:uid="{E7D6D128-FA31-4B49-879C-162CED9C9B72}">
      <text>
        <r>
          <rPr>
            <b/>
            <sz val="9"/>
            <color indexed="81"/>
            <rFont val="Tahoma"/>
            <family val="2"/>
          </rPr>
          <t xml:space="preserve">PacifiCorp: </t>
        </r>
        <r>
          <rPr>
            <sz val="9"/>
            <color indexed="81"/>
            <rFont val="Tahoma"/>
            <family val="2"/>
          </rPr>
          <t>PacifiCorp entitled to renewable energy credits (REC) beginning 2024 (deficiency period).</t>
        </r>
      </text>
    </comment>
  </commentList>
</comments>
</file>

<file path=xl/sharedStrings.xml><?xml version="1.0" encoding="utf-8"?>
<sst xmlns="http://schemas.openxmlformats.org/spreadsheetml/2006/main" count="1100" uniqueCount="202">
  <si>
    <t>Grand Total</t>
  </si>
  <si>
    <t>-</t>
  </si>
  <si>
    <t>Plant Name</t>
  </si>
  <si>
    <t>Unit Name</t>
  </si>
  <si>
    <t>Primary Fuel</t>
  </si>
  <si>
    <t>Entitlement Type</t>
  </si>
  <si>
    <t>REC Entitlement</t>
  </si>
  <si>
    <t>Ashton (Small Plants) (GEN-ASHTON)</t>
  </si>
  <si>
    <t>Water</t>
  </si>
  <si>
    <t>Owner</t>
  </si>
  <si>
    <t>Bell Mountain Hydro LLC (Ted Sorenson) (BLLMNT PPA QF)</t>
  </si>
  <si>
    <t>Purchase</t>
  </si>
  <si>
    <t>NO</t>
  </si>
  <si>
    <t>Bell Mountain Power (Jake Amy / Amy Family Holdings) (JAKEAMY PPA QF)</t>
  </si>
  <si>
    <t>unspecified</t>
  </si>
  <si>
    <t>Bend (Small Plants) (GEN-BEND)</t>
  </si>
  <si>
    <t>Bigfork (Small Plants) (GEN-BIGFORK)</t>
  </si>
  <si>
    <t>Birch Creek Hydro (Birch Power Company) (BPCI PPA QF)</t>
  </si>
  <si>
    <t>Bogus Creek (Harold Foster / Robert Walker) (HF&amp;RW PPA QF)</t>
  </si>
  <si>
    <t>YES</t>
  </si>
  <si>
    <t>C Drop Hydro, LLC (CDROP PPA QF)</t>
  </si>
  <si>
    <t>ETO %</t>
  </si>
  <si>
    <t>CDM Hydro - Felt (Fall River Rural Electric Co-operative, Inc) (FALLRIVER PPA QF)</t>
  </si>
  <si>
    <t>Central Oregon Irrigation District (COID) (Siphon) (COID PPA QF or COID PPA QF 2)</t>
  </si>
  <si>
    <t>Central Oregon Irrigation District (COID) (Juniper Ridge) (COID PPA QF or COID PPA QF 2)</t>
  </si>
  <si>
    <t>City of Albany, Department of Public Works (ALBA PPA QF)</t>
  </si>
  <si>
    <t>City of Astoria (ASTORIA PPA QF)</t>
  </si>
  <si>
    <t>City of Portland, Portland Water Bureau (PORTLANDWB PPA QF)</t>
  </si>
  <si>
    <t>Clearwater 1 (North Umpqua River System) (GEN-CLEARWATER #1)</t>
  </si>
  <si>
    <t>Clearwater 2 (North Umpqua River System) (GEN-CLEARWATER #2)</t>
  </si>
  <si>
    <t>Commercial Energy Management (CEMI PPA QF)</t>
  </si>
  <si>
    <t>Consolidated Irrigation Company / District (CIC PPA QF)</t>
  </si>
  <si>
    <t>Copco 1 (Klamath River System) (GEN-COPCO #1)</t>
  </si>
  <si>
    <t>Purchase (Operating Agreement)</t>
  </si>
  <si>
    <t>Copco 2 (Klamath River System) (GEN-COPCO #2)</t>
  </si>
  <si>
    <t>Cottonwood Hydro Lower (Alta Energy) (COTHYDR LOWER PPA QF)</t>
  </si>
  <si>
    <t>Cottonwood Hydro Upper (Alta Energy) (COTHYDR UPPER PPA QF)</t>
  </si>
  <si>
    <t>Cutler (Bear River System) (GEN-CUTLER)</t>
  </si>
  <si>
    <t>Deschutes Valley Water District (Opal Springs) - 5.93 MW (DESVWD - LE) (DESVWD PPA QF)</t>
  </si>
  <si>
    <t>SHARE</t>
  </si>
  <si>
    <t>Dorena Hydro, LLC (DORHDRO PPA QF)</t>
  </si>
  <si>
    <t>Draper Irrigation Company (DRAPIC PPA QF)</t>
  </si>
  <si>
    <t>Dry Creek (Birch Power / Hydroelectric / HDI Associates IV) (BPC PPA QF)</t>
  </si>
  <si>
    <t>Eagle Point (Rogue River System) (GEN-EAGLE POINT)</t>
  </si>
  <si>
    <t>Eagle Point Irrigation District (Nichols Gap) (Gregory Ryan and Pernina Ryan) (NICHGAP PPA QF)</t>
  </si>
  <si>
    <t>East Side (Klamath River System)</t>
  </si>
  <si>
    <t>EBD Hydro, LLC (45 Mile Hydro) (Apple, Inc.) (APPLE EBD PPA QF)</t>
  </si>
  <si>
    <t>Fall Creek (Klamath River System) (GEN-FALL CREEK)</t>
  </si>
  <si>
    <t>Farmers Irrigation District (Copper Dam Plant) (FARMID PPA QF)</t>
  </si>
  <si>
    <t>Fish Creek (North Umpqua River System) (GEN-FISH CREEK)</t>
  </si>
  <si>
    <t>Galesville Dam (Douglas County) (DOUGCO PPA QF)</t>
  </si>
  <si>
    <t>Georgetown Power (Georgetown Irrigation Company) (GTWNIC PPA QF)</t>
  </si>
  <si>
    <t>Grace (Bear River System) (GEN-GRACE)</t>
  </si>
  <si>
    <t>Granite (Small Plants) (GEN-GRANITE)</t>
  </si>
  <si>
    <t>Gunlock (Santa Clara River) (GEN-GUNLOCK)</t>
  </si>
  <si>
    <t>Hayward Paul Luckey (Luckey, Paul) (LUCKEY PPA QF)</t>
  </si>
  <si>
    <t>Iron Gate (Klamath River System) (GEN-IRON GATE)</t>
  </si>
  <si>
    <t>JC Boyle (Klamath River System) (GEN-J.C. BOYLE)</t>
  </si>
  <si>
    <t>Lacomb Irrigation Limited Partnership (LACOMB PPA QF)</t>
  </si>
  <si>
    <t>Lake Siskiyou (Box Canyon) (BOXCAN PPA QF)</t>
  </si>
  <si>
    <t>Last Chance (Bear River System) (GEN-LAST CHANCE)</t>
  </si>
  <si>
    <t>Lemolo 1 (North Umpqua River System) (GEN-LEMOLO #1)</t>
  </si>
  <si>
    <t>Lemolo 2 (North Umpqua River System) (GEN-LEMOLO #2)</t>
  </si>
  <si>
    <t>Loyd Fery (LOYDFRY PPA QF) (Loyd Fery QF)</t>
  </si>
  <si>
    <t>Marsh Valley Hydro &amp; Electric Company (MARSHVA PPA QF)</t>
  </si>
  <si>
    <t>Merwin (Lewis River System) (GEN-MERWIN)</t>
  </si>
  <si>
    <t>House Unit</t>
  </si>
  <si>
    <t>Mid-Columbia Hydro (DOUPUD PPA/PSA 2, GRANDPUD PPA/PSA4, GRANPUD PPA/PSA 3)</t>
  </si>
  <si>
    <t>Priest Rapids</t>
  </si>
  <si>
    <t>Mid-Columbia Hydro (Cowlitz PUD MP share)</t>
  </si>
  <si>
    <t>Mid-Columbia Hydro (EWEB MP share)</t>
  </si>
  <si>
    <t>Mid-Columbia Hydro (Open Market Auction)</t>
  </si>
  <si>
    <t>Mid-Columbia Hydro (Seattle City &amp; Light (SCL) MP share)</t>
  </si>
  <si>
    <t>Mid-Columbia Hydro (Tacoma Power MP share)</t>
  </si>
  <si>
    <t>Middle Fork Irrigation District - Unit 3 Only (MIDFID PPA QF)</t>
  </si>
  <si>
    <t>Mink Creek Hydro (Robert Fackrell) (MINKCRK PPA QF)</t>
  </si>
  <si>
    <t>Monroe Hydro, LLC (Apple, Inc.) (APPLE MONROE PPA QF)</t>
  </si>
  <si>
    <t>O.J. Power Company (Myron Jones / Nora Jones / Larry Oja / Christie Oja) (OJA PPA QF)</t>
  </si>
  <si>
    <t>Oneida (Bear River System) (GEN-ONEIDA)</t>
  </si>
  <si>
    <t>Paris (Small Plants) (GEN-PARIS)</t>
  </si>
  <si>
    <t>Pioneer (Small Plants) (GEN-PIONEER)</t>
  </si>
  <si>
    <t>Preston City Hydro (PRESTON PPA QF)</t>
  </si>
  <si>
    <t>Prospect 1 (Rogue River System) (GEN-PROSPECT #1)</t>
  </si>
  <si>
    <t>Prospect 2  (Rogue River System) (GEN-PROSPECT #2)</t>
  </si>
  <si>
    <t>Prospect 3  (Rogue River System) (GEN-PROSPECT #3)</t>
  </si>
  <si>
    <t>Prospect 4  (Rogue River System) (GEN-PROSPECT #4)</t>
  </si>
  <si>
    <t>Sand Cove (Santa Clara River) (GEN-SANDCOVE)</t>
  </si>
  <si>
    <t>Slate Creek (SLATECR PPA QF)(Central Rivers Power US, LLC)</t>
  </si>
  <si>
    <t>Slide Creek (North Umpqua River System) (GEN-SLIDE CREEK)</t>
  </si>
  <si>
    <t>Soda (Bear River System) (GEN-SODA)</t>
  </si>
  <si>
    <t>Soda Springs (North Umpqua River System) (GEN-SODA SPRINGS)</t>
  </si>
  <si>
    <t>Sprague Hydro (North Fork Sprague) (Frederick D. Ehlers) (HDI Associates V)(Amendment 1) (SPRGHYDRO PPA QF)</t>
  </si>
  <si>
    <t>St. Anthony (ST ANTHONY PPA QF)</t>
  </si>
  <si>
    <t>Stairs (Small Plants) (GEN-STAIRS)</t>
  </si>
  <si>
    <t>Sunny Bar Ranch LLLP (Nicholson Sunnybar Ranch) (NICHSUN PPA QF)</t>
  </si>
  <si>
    <t>Swalley Irrigation District (SWALLEY PPA QF)</t>
  </si>
  <si>
    <t>Swift 1 (Lewis River System) (GEN-SWIFT #1)</t>
  </si>
  <si>
    <t>Swift 2 (COWLITZ SWIFT #2 DEL) (COWLITZ SWIFT #2 REC) (COWPUD )</t>
  </si>
  <si>
    <t>Thayn Ranch Hydro (Green River Hydro) (THAYNHY PPA QF)</t>
  </si>
  <si>
    <t>Three Sisters Irrigation District (McKenzie Reservoir) (300 kW) (TSID PPA QF)</t>
  </si>
  <si>
    <t>Three Sisters Irrigation District (Watson Hydro) (700 kW) (TSID PPA QF)</t>
  </si>
  <si>
    <t>Three Sisters Irrigation District (Watson Hydro) (200 kW) (TSID PPA QF)</t>
  </si>
  <si>
    <t>Toketee (North Umpqua River System) (GEN-TOKETEE)</t>
  </si>
  <si>
    <t>Veyo (Santa Clara River) (GEN-VEYO)</t>
  </si>
  <si>
    <t>Viva Naughton (Small Plants) (GEN-VIVA NAUGHTON)</t>
  </si>
  <si>
    <t>Wallowa Falls (Small Plants) (GEN-WALLOWA FALLS)</t>
  </si>
  <si>
    <t>Weber (Small Plants) (GEN-WEBER)</t>
  </si>
  <si>
    <t>West Side (Klamath River System) (GEN-WEST SIDE)</t>
  </si>
  <si>
    <t>Yakima Tieton (Cowiche) (YTID COWICHE)</t>
  </si>
  <si>
    <t>Yakima Tieton (Orchard) (YTID ORCHARD)</t>
  </si>
  <si>
    <t>Yale (Lewis River System) (GEN-YALE)</t>
  </si>
  <si>
    <t>MW</t>
  </si>
  <si>
    <t>Sum of MW</t>
  </si>
  <si>
    <t>Plant State</t>
  </si>
  <si>
    <t>ID</t>
  </si>
  <si>
    <t>OR</t>
  </si>
  <si>
    <t>MT</t>
  </si>
  <si>
    <t>CA</t>
  </si>
  <si>
    <t>UT</t>
  </si>
  <si>
    <t>WA</t>
  </si>
  <si>
    <t>WY</t>
  </si>
  <si>
    <t>Plant</t>
  </si>
  <si>
    <t>River System</t>
  </si>
  <si>
    <t>State</t>
  </si>
  <si>
    <t>Capacity (MW)</t>
  </si>
  <si>
    <t>East</t>
  </si>
  <si>
    <t>Ashton</t>
  </si>
  <si>
    <t>Bear</t>
  </si>
  <si>
    <t>Cutler</t>
  </si>
  <si>
    <t>Grace</t>
  </si>
  <si>
    <t>Oneida</t>
  </si>
  <si>
    <t>Soda</t>
  </si>
  <si>
    <t>West</t>
  </si>
  <si>
    <t>Bend</t>
  </si>
  <si>
    <t>Lewis</t>
  </si>
  <si>
    <t>Swift 1</t>
  </si>
  <si>
    <t>Yale</t>
  </si>
  <si>
    <t>Merwin</t>
  </si>
  <si>
    <t>Copco 1</t>
  </si>
  <si>
    <t>OR/CA</t>
  </si>
  <si>
    <t>Copco 2</t>
  </si>
  <si>
    <t>Iron Gate</t>
  </si>
  <si>
    <t>JC Boyle</t>
  </si>
  <si>
    <t>Fish Creek</t>
  </si>
  <si>
    <t>Lemolo 1</t>
  </si>
  <si>
    <t>Lemolo 2</t>
  </si>
  <si>
    <t>Slide Creek</t>
  </si>
  <si>
    <t>Soda Springs</t>
  </si>
  <si>
    <t>Toketee</t>
  </si>
  <si>
    <t>Rogue</t>
  </si>
  <si>
    <t>Eagle Point</t>
  </si>
  <si>
    <t>Prospect 1</t>
  </si>
  <si>
    <t>Prospect 2</t>
  </si>
  <si>
    <t>Prospect 3</t>
  </si>
  <si>
    <t>Prospect 4</t>
  </si>
  <si>
    <t>Fall Creek</t>
  </si>
  <si>
    <t>Wallowa Falls</t>
  </si>
  <si>
    <t xml:space="preserve">    Hydroelectric Contracts</t>
  </si>
  <si>
    <t>TOTAL – Hydroelectric</t>
  </si>
  <si>
    <t>Big Fork</t>
  </si>
  <si>
    <t>Clearwater 1</t>
  </si>
  <si>
    <t>Clearwater 2</t>
  </si>
  <si>
    <t>East Side</t>
  </si>
  <si>
    <t>Entitlement End Date / Book Life</t>
  </si>
  <si>
    <t>Granite</t>
  </si>
  <si>
    <t>Gunlock</t>
  </si>
  <si>
    <t>Last Chance</t>
  </si>
  <si>
    <t>Paris</t>
  </si>
  <si>
    <t>Pioneer</t>
  </si>
  <si>
    <t>Sand Cove</t>
  </si>
  <si>
    <t>Stairs</t>
  </si>
  <si>
    <t>Veyo</t>
  </si>
  <si>
    <t>Viva Naughton</t>
  </si>
  <si>
    <t>Weber</t>
  </si>
  <si>
    <t>West Side</t>
  </si>
  <si>
    <t>Large</t>
  </si>
  <si>
    <t>Small</t>
  </si>
  <si>
    <t>IGNORE not operating</t>
  </si>
  <si>
    <t>Other</t>
  </si>
  <si>
    <t>Swift 2</t>
  </si>
  <si>
    <t>Check</t>
  </si>
  <si>
    <t>(Multiple Items)</t>
  </si>
  <si>
    <t>Qualifying Facility (QF)</t>
  </si>
  <si>
    <t>QF</t>
  </si>
  <si>
    <t>Various</t>
  </si>
  <si>
    <t>Mid-Columbia</t>
  </si>
  <si>
    <t>Columbia</t>
  </si>
  <si>
    <t xml:space="preserve">    Owned Hydroelectric</t>
  </si>
  <si>
    <t>Small East 1/</t>
  </si>
  <si>
    <r>
      <t xml:space="preserve">Small East </t>
    </r>
    <r>
      <rPr>
        <vertAlign val="superscript"/>
        <sz val="10"/>
        <color rgb="FF000000"/>
        <rFont val="Times New Roman"/>
        <family val="1"/>
      </rPr>
      <t>1/</t>
    </r>
  </si>
  <si>
    <t>1/</t>
  </si>
  <si>
    <t>2/</t>
  </si>
  <si>
    <t>3/</t>
  </si>
  <si>
    <t xml:space="preserve">N. Umpqua </t>
  </si>
  <si>
    <t>Includes Ashton, Paris, Pioneer, Weber, Stairs, Granite, Veyo, Sand Cove, Viva Naughton, and Gunlock</t>
  </si>
  <si>
    <r>
      <t xml:space="preserve">Swift 2 </t>
    </r>
    <r>
      <rPr>
        <vertAlign val="superscript"/>
        <sz val="10"/>
        <color rgb="FF000000"/>
        <rFont val="Times New Roman"/>
        <family val="1"/>
      </rPr>
      <t>2/</t>
    </r>
  </si>
  <si>
    <r>
      <t xml:space="preserve">Klamath </t>
    </r>
    <r>
      <rPr>
        <vertAlign val="superscript"/>
        <sz val="10"/>
        <color rgb="FF000000"/>
        <rFont val="Times New Roman"/>
        <family val="1"/>
      </rPr>
      <t>3/</t>
    </r>
  </si>
  <si>
    <t>The Klamath projects are being operated by PacifiCorp under an agreement with the Klamath River Renewal Corporation (KRRC)until the KRRC commences removal activities, expected in 2024.</t>
  </si>
  <si>
    <t>Cowlitz County PUD owns Swift No. 2, and is operated in coordination with other Lewis River projects by PacifiCorp</t>
  </si>
  <si>
    <t>Included</t>
  </si>
  <si>
    <t>Owned Resource</t>
  </si>
  <si>
    <t>Non-QF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</si>
</sst>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.000_);_(* \(#,##0.000\);_(* &quot;-&quot;??_);_(@_)"/>
    <numFmt numFmtId="165" formatCode="0.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sz val="10"/>
      <name val="Arial"/>
      <family val="2"/>
    </font>
    <font>
      <sz val="9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rgb="FF000000"/>
      <name val="Times New Roman"/>
      <family val="1"/>
    </font>
    <font>
      <b/>
      <sz val="10"/>
      <color theme="1"/>
      <name val="Times New Roman"/>
      <family val="1"/>
    </font>
    <font>
      <sz val="10"/>
      <color rgb="FF000000"/>
      <name val="Times New Roman"/>
      <family val="1"/>
    </font>
    <font>
      <sz val="10"/>
      <color theme="1"/>
      <name val="Times New Roman"/>
      <family val="1"/>
    </font>
    <font>
      <vertAlign val="superscript"/>
      <sz val="10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8DB4E2"/>
        <bgColor indexed="64"/>
      </patternFill>
    </fill>
  </fills>
  <borders count="11">
    <border>
      <left/>
      <right/>
      <top/>
      <bottom/>
      <diagonal/>
    </border>
    <border>
      <left style="thin">
        <color theme="4" tint="0.79998168889431442"/>
      </left>
      <right style="thin">
        <color theme="4" tint="0.79998168889431442"/>
      </right>
      <top/>
      <bottom style="thin">
        <color theme="4" tint="0.79998168889431442"/>
      </bottom>
      <diagonal/>
    </border>
    <border>
      <left style="thin">
        <color theme="4" tint="0.79998168889431442"/>
      </left>
      <right style="thin">
        <color theme="4" tint="0.79998168889431442"/>
      </right>
      <top style="thin">
        <color theme="4" tint="0.79998168889431442"/>
      </top>
      <bottom style="thin">
        <color theme="4" tint="0.79998168889431442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4" tint="0.79998168889431442"/>
      </left>
      <right style="thin">
        <color theme="4" tint="0.79998168889431442"/>
      </right>
      <top style="thin">
        <color theme="4" tint="0.79998168889431442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41">
    <xf numFmtId="0" fontId="0" fillId="0" borderId="0" xfId="0"/>
    <xf numFmtId="0" fontId="0" fillId="0" borderId="0" xfId="0" pivotButton="1"/>
    <xf numFmtId="0" fontId="2" fillId="2" borderId="1" xfId="0" applyFont="1" applyFill="1" applyBorder="1" applyAlignment="1">
      <alignment horizontal="left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/>
    </xf>
    <xf numFmtId="0" fontId="3" fillId="0" borderId="2" xfId="2" applyFont="1" applyBorder="1" applyAlignment="1">
      <alignment horizontal="left" vertical="center"/>
    </xf>
    <xf numFmtId="0" fontId="3" fillId="0" borderId="2" xfId="0" quotePrefix="1" applyFont="1" applyBorder="1" applyAlignment="1">
      <alignment horizontal="left" vertical="center"/>
    </xf>
    <xf numFmtId="164" fontId="3" fillId="0" borderId="2" xfId="0" applyNumberFormat="1" applyFont="1" applyBorder="1" applyAlignment="1">
      <alignment horizontal="left" vertical="center"/>
    </xf>
    <xf numFmtId="164" fontId="5" fillId="0" borderId="2" xfId="0" applyNumberFormat="1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164" fontId="3" fillId="0" borderId="2" xfId="2" applyNumberFormat="1" applyFont="1" applyBorder="1" applyAlignment="1">
      <alignment horizontal="left" vertical="center"/>
    </xf>
    <xf numFmtId="0" fontId="7" fillId="3" borderId="2" xfId="0" applyFont="1" applyFill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3" fillId="0" borderId="2" xfId="0" applyFont="1" applyBorder="1" applyAlignment="1" applyProtection="1">
      <alignment horizontal="left" vertical="center"/>
      <protection locked="0"/>
    </xf>
    <xf numFmtId="0" fontId="3" fillId="0" borderId="4" xfId="0" applyFont="1" applyBorder="1" applyAlignment="1">
      <alignment horizontal="left" vertical="center"/>
    </xf>
    <xf numFmtId="0" fontId="10" fillId="4" borderId="5" xfId="0" applyFont="1" applyFill="1" applyBorder="1" applyAlignment="1">
      <alignment horizontal="justify" vertical="center" wrapText="1"/>
    </xf>
    <xf numFmtId="0" fontId="10" fillId="4" borderId="6" xfId="0" applyFont="1" applyFill="1" applyBorder="1" applyAlignment="1">
      <alignment horizontal="justify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3" fillId="0" borderId="8" xfId="0" applyFont="1" applyBorder="1" applyAlignment="1">
      <alignment horizontal="center" vertical="center"/>
    </xf>
    <xf numFmtId="0" fontId="11" fillId="0" borderId="7" xfId="0" applyFont="1" applyBorder="1" applyAlignment="1">
      <alignment horizontal="left" vertical="center"/>
    </xf>
    <xf numFmtId="0" fontId="11" fillId="0" borderId="8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left" vertical="center"/>
    </xf>
    <xf numFmtId="14" fontId="2" fillId="3" borderId="2" xfId="0" applyNumberFormat="1" applyFont="1" applyFill="1" applyBorder="1" applyAlignment="1">
      <alignment horizontal="left" vertical="center"/>
    </xf>
    <xf numFmtId="14" fontId="3" fillId="0" borderId="2" xfId="2" applyNumberFormat="1" applyFont="1" applyBorder="1" applyAlignment="1">
      <alignment horizontal="left" vertical="center"/>
    </xf>
    <xf numFmtId="14" fontId="3" fillId="0" borderId="3" xfId="0" applyNumberFormat="1" applyFont="1" applyBorder="1" applyAlignment="1">
      <alignment horizontal="left" vertical="center"/>
    </xf>
    <xf numFmtId="14" fontId="5" fillId="0" borderId="2" xfId="0" applyNumberFormat="1" applyFont="1" applyBorder="1" applyAlignment="1">
      <alignment horizontal="left" vertical="center"/>
    </xf>
    <xf numFmtId="43" fontId="0" fillId="0" borderId="0" xfId="1" applyFont="1"/>
    <xf numFmtId="14" fontId="3" fillId="0" borderId="0" xfId="0" applyNumberFormat="1" applyFont="1" applyBorder="1" applyAlignment="1">
      <alignment horizontal="left" vertical="center"/>
    </xf>
    <xf numFmtId="165" fontId="13" fillId="0" borderId="8" xfId="0" applyNumberFormat="1" applyFont="1" applyBorder="1" applyAlignment="1">
      <alignment horizontal="center" vertical="center"/>
    </xf>
    <xf numFmtId="0" fontId="13" fillId="0" borderId="7" xfId="0" applyFont="1" applyBorder="1" applyAlignment="1">
      <alignment horizontal="left" vertical="center"/>
    </xf>
    <xf numFmtId="0" fontId="13" fillId="0" borderId="8" xfId="0" applyFont="1" applyBorder="1" applyAlignment="1">
      <alignment horizontal="left" vertical="center"/>
    </xf>
    <xf numFmtId="1" fontId="11" fillId="0" borderId="8" xfId="0" applyNumberFormat="1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</cellXfs>
  <cellStyles count="3">
    <cellStyle name="Comma" xfId="1" builtinId="3"/>
    <cellStyle name="Normal" xfId="0" builtinId="0"/>
    <cellStyle name="Normal 10 3" xfId="2" xr:uid="{E424F218-C21A-4DB4-8E8E-780A62E2AD2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CFDDB3-6015-4FE7-83C3-55B15FEFBEE1}">
  <dimension ref="C1:AB141"/>
  <sheetViews>
    <sheetView tabSelected="1" workbookViewId="0"/>
  </sheetViews>
  <sheetFormatPr defaultRowHeight="15" x14ac:dyDescent="0.25"/>
  <cols>
    <col min="3" max="3" width="90" bestFit="1" customWidth="1"/>
    <col min="13" max="13" width="83.85546875" bestFit="1" customWidth="1"/>
    <col min="14" max="14" width="17.85546875" bestFit="1" customWidth="1"/>
    <col min="15" max="16" width="11.42578125" bestFit="1" customWidth="1"/>
    <col min="22" max="22" width="15.85546875" customWidth="1"/>
    <col min="23" max="23" width="15.5703125" customWidth="1"/>
    <col min="28" max="28" width="12" bestFit="1" customWidth="1"/>
  </cols>
  <sheetData>
    <row r="1" spans="3:25" x14ac:dyDescent="0.25">
      <c r="H1" s="16"/>
    </row>
    <row r="2" spans="3:25" ht="15.75" thickBot="1" x14ac:dyDescent="0.3">
      <c r="H2" s="17"/>
    </row>
    <row r="3" spans="3:25" ht="36.75" thickBot="1" x14ac:dyDescent="0.3"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113</v>
      </c>
      <c r="I3" s="3" t="s">
        <v>111</v>
      </c>
      <c r="J3" s="26" t="s">
        <v>163</v>
      </c>
      <c r="K3" s="2" t="s">
        <v>182</v>
      </c>
      <c r="M3" s="1" t="s">
        <v>5</v>
      </c>
      <c r="N3" t="s">
        <v>9</v>
      </c>
      <c r="V3" s="18" t="s">
        <v>121</v>
      </c>
      <c r="W3" s="19" t="s">
        <v>122</v>
      </c>
      <c r="X3" s="20" t="s">
        <v>123</v>
      </c>
      <c r="Y3" s="20" t="s">
        <v>124</v>
      </c>
    </row>
    <row r="4" spans="3:25" ht="15.75" thickBot="1" x14ac:dyDescent="0.3">
      <c r="C4" s="4" t="s">
        <v>7</v>
      </c>
      <c r="D4" s="4">
        <v>2</v>
      </c>
      <c r="E4" s="5" t="s">
        <v>8</v>
      </c>
      <c r="F4" s="4" t="s">
        <v>9</v>
      </c>
      <c r="G4" s="6" t="s">
        <v>1</v>
      </c>
      <c r="H4" s="4" t="s">
        <v>114</v>
      </c>
      <c r="I4" s="7">
        <v>2.15</v>
      </c>
      <c r="J4" s="27">
        <v>46752</v>
      </c>
      <c r="K4" s="33" t="s">
        <v>200</v>
      </c>
      <c r="V4" s="38" t="s">
        <v>125</v>
      </c>
      <c r="W4" s="39"/>
      <c r="X4" s="39"/>
      <c r="Y4" s="40"/>
    </row>
    <row r="5" spans="3:25" ht="15.75" thickBot="1" x14ac:dyDescent="0.3">
      <c r="C5" s="4" t="s">
        <v>7</v>
      </c>
      <c r="D5" s="4">
        <v>3</v>
      </c>
      <c r="E5" s="5" t="s">
        <v>8</v>
      </c>
      <c r="F5" s="4" t="s">
        <v>9</v>
      </c>
      <c r="G5" s="6" t="s">
        <v>1</v>
      </c>
      <c r="H5" s="4" t="s">
        <v>114</v>
      </c>
      <c r="I5" s="7">
        <v>2.15</v>
      </c>
      <c r="J5" s="27">
        <v>46752</v>
      </c>
      <c r="K5" s="33" t="s">
        <v>200</v>
      </c>
      <c r="M5" t="s">
        <v>2</v>
      </c>
      <c r="N5" t="s">
        <v>113</v>
      </c>
      <c r="O5" t="s">
        <v>112</v>
      </c>
      <c r="R5" t="s">
        <v>175</v>
      </c>
      <c r="S5" t="s">
        <v>176</v>
      </c>
      <c r="T5" t="s">
        <v>199</v>
      </c>
      <c r="V5" s="21" t="s">
        <v>128</v>
      </c>
      <c r="W5" s="22" t="s">
        <v>127</v>
      </c>
      <c r="X5" s="23" t="s">
        <v>118</v>
      </c>
      <c r="Y5" s="23">
        <f>SUMIF($Q:$Q,$V5,$O:$O)</f>
        <v>29</v>
      </c>
    </row>
    <row r="6" spans="3:25" ht="15.75" thickBot="1" x14ac:dyDescent="0.3">
      <c r="C6" s="4" t="s">
        <v>7</v>
      </c>
      <c r="D6" s="4">
        <v>1</v>
      </c>
      <c r="E6" s="5" t="s">
        <v>8</v>
      </c>
      <c r="F6" s="4" t="s">
        <v>9</v>
      </c>
      <c r="G6" s="6" t="s">
        <v>1</v>
      </c>
      <c r="H6" s="4" t="s">
        <v>114</v>
      </c>
      <c r="I6" s="7">
        <v>2.9</v>
      </c>
      <c r="J6" s="27">
        <v>46752</v>
      </c>
      <c r="K6" s="33" t="s">
        <v>200</v>
      </c>
      <c r="M6" t="s">
        <v>7</v>
      </c>
      <c r="N6" t="s">
        <v>114</v>
      </c>
      <c r="O6">
        <v>7.1999999999999993</v>
      </c>
      <c r="Q6" t="s">
        <v>126</v>
      </c>
      <c r="S6">
        <f>MATCH(Q6,$M$46:$M$76,0)</f>
        <v>1</v>
      </c>
      <c r="T6" t="b">
        <f>OR(ISNUMBER(S6),ISNUMBER(R6))</f>
        <v>1</v>
      </c>
      <c r="V6" s="21" t="s">
        <v>129</v>
      </c>
      <c r="W6" s="22" t="s">
        <v>127</v>
      </c>
      <c r="X6" s="23" t="s">
        <v>118</v>
      </c>
      <c r="Y6" s="23">
        <f>SUMIF($Q:$Q,$V6,$O:$O)</f>
        <v>33</v>
      </c>
    </row>
    <row r="7" spans="3:25" ht="15.75" thickBot="1" x14ac:dyDescent="0.3">
      <c r="C7" s="4" t="s">
        <v>10</v>
      </c>
      <c r="D7" s="4">
        <v>1</v>
      </c>
      <c r="E7" s="5" t="s">
        <v>8</v>
      </c>
      <c r="F7" s="4" t="s">
        <v>11</v>
      </c>
      <c r="G7" s="4" t="s">
        <v>12</v>
      </c>
      <c r="H7" s="4" t="s">
        <v>114</v>
      </c>
      <c r="I7" s="8">
        <v>0.28999999999999998</v>
      </c>
      <c r="J7" s="27">
        <v>47483</v>
      </c>
      <c r="K7" s="33" t="s">
        <v>183</v>
      </c>
      <c r="M7" t="s">
        <v>15</v>
      </c>
      <c r="N7" t="s">
        <v>115</v>
      </c>
      <c r="O7">
        <v>1</v>
      </c>
      <c r="Q7" t="s">
        <v>133</v>
      </c>
      <c r="R7">
        <f>MATCH(Q7,V:V,0)</f>
        <v>11</v>
      </c>
      <c r="T7" t="b">
        <f t="shared" ref="T7:T42" si="0">OR(ISNUMBER(S7),ISNUMBER(R7))</f>
        <v>1</v>
      </c>
      <c r="V7" s="21" t="s">
        <v>130</v>
      </c>
      <c r="W7" s="22" t="s">
        <v>127</v>
      </c>
      <c r="X7" s="23" t="s">
        <v>118</v>
      </c>
      <c r="Y7" s="23">
        <f>SUMIF($Q:$Q,$V7,$O:$O)</f>
        <v>27.9</v>
      </c>
    </row>
    <row r="8" spans="3:25" ht="15.75" thickBot="1" x14ac:dyDescent="0.3">
      <c r="C8" s="4" t="s">
        <v>13</v>
      </c>
      <c r="D8" s="4" t="s">
        <v>14</v>
      </c>
      <c r="E8" s="5" t="s">
        <v>8</v>
      </c>
      <c r="F8" s="4" t="s">
        <v>11</v>
      </c>
      <c r="G8" s="4" t="s">
        <v>12</v>
      </c>
      <c r="H8" s="4" t="s">
        <v>114</v>
      </c>
      <c r="I8" s="7">
        <v>0.65</v>
      </c>
      <c r="J8" s="27">
        <v>52231</v>
      </c>
      <c r="K8" s="33" t="s">
        <v>183</v>
      </c>
      <c r="M8" t="s">
        <v>16</v>
      </c>
      <c r="N8" t="s">
        <v>116</v>
      </c>
      <c r="O8">
        <v>4.5999999999999996</v>
      </c>
      <c r="Q8" t="s">
        <v>159</v>
      </c>
      <c r="R8">
        <f>MATCH(Q8,V:V,0)</f>
        <v>12</v>
      </c>
      <c r="T8" t="b">
        <f t="shared" si="0"/>
        <v>1</v>
      </c>
      <c r="V8" s="21" t="s">
        <v>131</v>
      </c>
      <c r="W8" s="22" t="s">
        <v>127</v>
      </c>
      <c r="X8" s="23" t="s">
        <v>118</v>
      </c>
      <c r="Y8" s="23">
        <f>SUMIF($Q:$Q,$V8,$O:$O)</f>
        <v>14</v>
      </c>
    </row>
    <row r="9" spans="3:25" ht="16.5" thickBot="1" x14ac:dyDescent="0.3">
      <c r="C9" s="4" t="s">
        <v>15</v>
      </c>
      <c r="D9" s="4">
        <v>3</v>
      </c>
      <c r="E9" s="5" t="s">
        <v>8</v>
      </c>
      <c r="F9" s="4" t="s">
        <v>9</v>
      </c>
      <c r="G9" s="6" t="s">
        <v>1</v>
      </c>
      <c r="H9" s="4" t="s">
        <v>115</v>
      </c>
      <c r="I9" s="7">
        <v>0.5</v>
      </c>
      <c r="J9" s="27">
        <v>51501</v>
      </c>
      <c r="K9" s="33" t="s">
        <v>200</v>
      </c>
      <c r="M9" t="s">
        <v>28</v>
      </c>
      <c r="N9" t="s">
        <v>115</v>
      </c>
      <c r="O9">
        <v>17.899999999999999</v>
      </c>
      <c r="Q9" t="s">
        <v>160</v>
      </c>
      <c r="R9">
        <f>MATCH(Q9,V:V,0)</f>
        <v>16</v>
      </c>
      <c r="T9" t="b">
        <f t="shared" si="0"/>
        <v>1</v>
      </c>
      <c r="V9" s="21" t="s">
        <v>189</v>
      </c>
      <c r="W9" s="22" t="s">
        <v>178</v>
      </c>
      <c r="X9" s="23" t="s">
        <v>118</v>
      </c>
      <c r="Y9" s="23">
        <f>SUMIF($Q:$Q,$V9,$O:$O)</f>
        <v>20.499999999999996</v>
      </c>
    </row>
    <row r="10" spans="3:25" ht="15.75" thickBot="1" x14ac:dyDescent="0.3">
      <c r="C10" s="4" t="s">
        <v>15</v>
      </c>
      <c r="D10" s="4">
        <v>2</v>
      </c>
      <c r="E10" s="5" t="s">
        <v>8</v>
      </c>
      <c r="F10" s="4" t="s">
        <v>9</v>
      </c>
      <c r="G10" s="6" t="s">
        <v>1</v>
      </c>
      <c r="H10" s="4" t="s">
        <v>115</v>
      </c>
      <c r="I10" s="7">
        <v>0.3</v>
      </c>
      <c r="J10" s="27">
        <v>51501</v>
      </c>
      <c r="K10" s="33" t="s">
        <v>200</v>
      </c>
      <c r="M10" t="s">
        <v>29</v>
      </c>
      <c r="N10" t="s">
        <v>115</v>
      </c>
      <c r="O10">
        <v>31</v>
      </c>
      <c r="Q10" t="s">
        <v>161</v>
      </c>
      <c r="R10">
        <f>MATCH(Q10,V:V,0)</f>
        <v>17</v>
      </c>
      <c r="T10" t="b">
        <f t="shared" si="0"/>
        <v>1</v>
      </c>
      <c r="V10" s="38" t="s">
        <v>132</v>
      </c>
      <c r="W10" s="39"/>
      <c r="X10" s="39"/>
      <c r="Y10" s="40"/>
    </row>
    <row r="11" spans="3:25" ht="15.75" thickBot="1" x14ac:dyDescent="0.3">
      <c r="C11" s="4" t="s">
        <v>15</v>
      </c>
      <c r="D11" s="4">
        <v>1</v>
      </c>
      <c r="E11" s="5" t="s">
        <v>8</v>
      </c>
      <c r="F11" s="4" t="s">
        <v>9</v>
      </c>
      <c r="G11" s="6" t="s">
        <v>1</v>
      </c>
      <c r="H11" s="4" t="s">
        <v>115</v>
      </c>
      <c r="I11" s="7">
        <v>0.2</v>
      </c>
      <c r="J11" s="27">
        <v>51501</v>
      </c>
      <c r="K11" s="33" t="s">
        <v>200</v>
      </c>
      <c r="M11" t="s">
        <v>37</v>
      </c>
      <c r="N11" t="s">
        <v>118</v>
      </c>
      <c r="O11">
        <v>29</v>
      </c>
      <c r="Q11" t="s">
        <v>128</v>
      </c>
      <c r="R11">
        <f>MATCH(Q11,V:V,0)</f>
        <v>5</v>
      </c>
      <c r="T11" t="b">
        <f t="shared" si="0"/>
        <v>1</v>
      </c>
      <c r="V11" s="21" t="s">
        <v>133</v>
      </c>
      <c r="W11" s="22" t="s">
        <v>178</v>
      </c>
      <c r="X11" s="23" t="s">
        <v>115</v>
      </c>
      <c r="Y11" s="23">
        <f>SUMIF($Q:$Q,$V11,$O:$O)</f>
        <v>1</v>
      </c>
    </row>
    <row r="12" spans="3:25" ht="15.75" thickBot="1" x14ac:dyDescent="0.3">
      <c r="C12" s="9" t="s">
        <v>16</v>
      </c>
      <c r="D12" s="4">
        <v>2</v>
      </c>
      <c r="E12" s="5" t="s">
        <v>8</v>
      </c>
      <c r="F12" s="4" t="s">
        <v>9</v>
      </c>
      <c r="G12" s="6" t="s">
        <v>1</v>
      </c>
      <c r="H12" s="4" t="s">
        <v>116</v>
      </c>
      <c r="I12" s="7">
        <v>1.9</v>
      </c>
      <c r="J12" s="27">
        <v>56249</v>
      </c>
      <c r="K12" s="33" t="s">
        <v>200</v>
      </c>
      <c r="M12" t="s">
        <v>43</v>
      </c>
      <c r="N12" t="s">
        <v>115</v>
      </c>
      <c r="O12">
        <v>2.8</v>
      </c>
      <c r="Q12" t="s">
        <v>150</v>
      </c>
      <c r="R12">
        <f>MATCH(Q12,V:V,0)</f>
        <v>24</v>
      </c>
      <c r="T12" t="b">
        <f t="shared" si="0"/>
        <v>1</v>
      </c>
      <c r="V12" s="21" t="s">
        <v>159</v>
      </c>
      <c r="W12" s="22" t="s">
        <v>178</v>
      </c>
      <c r="X12" s="23" t="s">
        <v>116</v>
      </c>
      <c r="Y12" s="23">
        <f>SUMIF($Q:$Q,$V12,$O:$O)</f>
        <v>4.5999999999999996</v>
      </c>
    </row>
    <row r="13" spans="3:25" ht="15.75" thickBot="1" x14ac:dyDescent="0.3">
      <c r="C13" s="9" t="s">
        <v>16</v>
      </c>
      <c r="D13" s="4">
        <v>1</v>
      </c>
      <c r="E13" s="5" t="s">
        <v>8</v>
      </c>
      <c r="F13" s="4" t="s">
        <v>9</v>
      </c>
      <c r="G13" s="6" t="s">
        <v>1</v>
      </c>
      <c r="H13" s="4" t="s">
        <v>116</v>
      </c>
      <c r="I13" s="7">
        <v>1.9</v>
      </c>
      <c r="J13" s="27">
        <v>56249</v>
      </c>
      <c r="K13" s="33" t="s">
        <v>200</v>
      </c>
      <c r="M13" t="s">
        <v>45</v>
      </c>
      <c r="N13" t="s">
        <v>115</v>
      </c>
      <c r="O13">
        <v>3</v>
      </c>
      <c r="Q13" t="s">
        <v>162</v>
      </c>
      <c r="S13">
        <f t="shared" ref="S13:S41" si="1">MATCH(Q13,$M$46:$M$76,0)</f>
        <v>13</v>
      </c>
      <c r="T13" t="b">
        <f t="shared" si="0"/>
        <v>1</v>
      </c>
      <c r="V13" s="21" t="s">
        <v>135</v>
      </c>
      <c r="W13" s="22" t="s">
        <v>134</v>
      </c>
      <c r="X13" s="23" t="s">
        <v>119</v>
      </c>
      <c r="Y13" s="23">
        <f>SUMIF($Q:$Q,$V13,$O:$O)</f>
        <v>263.60000000000002</v>
      </c>
    </row>
    <row r="14" spans="3:25" ht="15.75" thickBot="1" x14ac:dyDescent="0.3">
      <c r="C14" s="9" t="s">
        <v>16</v>
      </c>
      <c r="D14" s="4">
        <v>3</v>
      </c>
      <c r="E14" s="5" t="s">
        <v>8</v>
      </c>
      <c r="F14" s="4" t="s">
        <v>9</v>
      </c>
      <c r="G14" s="6" t="s">
        <v>1</v>
      </c>
      <c r="H14" s="4" t="s">
        <v>116</v>
      </c>
      <c r="I14" s="7">
        <v>0.8</v>
      </c>
      <c r="J14" s="27">
        <v>56249</v>
      </c>
      <c r="K14" s="33" t="s">
        <v>200</v>
      </c>
      <c r="M14" t="s">
        <v>47</v>
      </c>
      <c r="N14" t="s">
        <v>117</v>
      </c>
      <c r="O14">
        <v>2</v>
      </c>
      <c r="Q14" t="s">
        <v>155</v>
      </c>
      <c r="R14">
        <f>MATCH(Q14,V:V,0)</f>
        <v>29</v>
      </c>
      <c r="T14" t="b">
        <f t="shared" si="0"/>
        <v>1</v>
      </c>
      <c r="V14" s="21" t="s">
        <v>136</v>
      </c>
      <c r="W14" s="22" t="s">
        <v>134</v>
      </c>
      <c r="X14" s="23" t="s">
        <v>119</v>
      </c>
      <c r="Y14" s="23">
        <f>SUMIF($Q:$Q,$V14,$O:$O)</f>
        <v>163.6</v>
      </c>
    </row>
    <row r="15" spans="3:25" ht="15.75" thickBot="1" x14ac:dyDescent="0.3">
      <c r="C15" s="4" t="s">
        <v>17</v>
      </c>
      <c r="D15" s="4" t="s">
        <v>14</v>
      </c>
      <c r="E15" s="5" t="s">
        <v>8</v>
      </c>
      <c r="F15" s="4" t="s">
        <v>11</v>
      </c>
      <c r="G15" s="4" t="s">
        <v>12</v>
      </c>
      <c r="H15" s="4" t="s">
        <v>114</v>
      </c>
      <c r="I15" s="7">
        <v>2.65</v>
      </c>
      <c r="J15" s="27">
        <v>51956</v>
      </c>
      <c r="K15" s="33" t="s">
        <v>183</v>
      </c>
      <c r="M15" t="s">
        <v>49</v>
      </c>
      <c r="N15" t="s">
        <v>115</v>
      </c>
      <c r="O15">
        <v>10.4</v>
      </c>
      <c r="Q15" t="s">
        <v>143</v>
      </c>
      <c r="R15">
        <f>MATCH(Q15,V:V,0)</f>
        <v>18</v>
      </c>
      <c r="T15" t="b">
        <f t="shared" si="0"/>
        <v>1</v>
      </c>
      <c r="V15" s="21" t="s">
        <v>137</v>
      </c>
      <c r="W15" s="22" t="s">
        <v>134</v>
      </c>
      <c r="X15" s="23" t="s">
        <v>119</v>
      </c>
      <c r="Y15" s="23">
        <f>SUMIF($Q:$Q,$V15,$O:$O)</f>
        <v>151</v>
      </c>
    </row>
    <row r="16" spans="3:25" ht="15.75" thickBot="1" x14ac:dyDescent="0.3">
      <c r="C16" s="10" t="s">
        <v>18</v>
      </c>
      <c r="D16" s="4" t="s">
        <v>14</v>
      </c>
      <c r="E16" s="5" t="s">
        <v>8</v>
      </c>
      <c r="F16" s="4" t="s">
        <v>11</v>
      </c>
      <c r="G16" s="4" t="s">
        <v>19</v>
      </c>
      <c r="H16" s="4" t="s">
        <v>117</v>
      </c>
      <c r="I16" s="7">
        <v>0.16</v>
      </c>
      <c r="J16" s="27">
        <v>51501</v>
      </c>
      <c r="K16" s="33" t="s">
        <v>183</v>
      </c>
      <c r="M16" t="s">
        <v>52</v>
      </c>
      <c r="N16" t="s">
        <v>114</v>
      </c>
      <c r="O16">
        <v>33</v>
      </c>
      <c r="Q16" t="s">
        <v>129</v>
      </c>
      <c r="R16">
        <f>MATCH(Q16,V:V,0)</f>
        <v>6</v>
      </c>
      <c r="T16" t="b">
        <f t="shared" si="0"/>
        <v>1</v>
      </c>
      <c r="V16" s="21" t="s">
        <v>160</v>
      </c>
      <c r="W16" s="22" t="s">
        <v>193</v>
      </c>
      <c r="X16" s="23" t="s">
        <v>115</v>
      </c>
      <c r="Y16" s="23">
        <f>SUMIF($Q:$Q,$V16,$O:$O)</f>
        <v>17.899999999999999</v>
      </c>
    </row>
    <row r="17" spans="3:28" ht="15.75" thickBot="1" x14ac:dyDescent="0.3">
      <c r="C17" s="11" t="s">
        <v>20</v>
      </c>
      <c r="D17" s="4" t="s">
        <v>14</v>
      </c>
      <c r="E17" s="5" t="s">
        <v>8</v>
      </c>
      <c r="F17" s="4" t="s">
        <v>11</v>
      </c>
      <c r="G17" s="4" t="s">
        <v>21</v>
      </c>
      <c r="H17" s="4" t="s">
        <v>115</v>
      </c>
      <c r="I17" s="7">
        <v>1.1000000000000001</v>
      </c>
      <c r="J17" s="27">
        <v>46509</v>
      </c>
      <c r="K17" s="33" t="s">
        <v>183</v>
      </c>
      <c r="M17" t="s">
        <v>53</v>
      </c>
      <c r="N17" t="s">
        <v>118</v>
      </c>
      <c r="O17">
        <v>1.2</v>
      </c>
      <c r="Q17" t="s">
        <v>164</v>
      </c>
      <c r="S17">
        <f t="shared" si="1"/>
        <v>6</v>
      </c>
      <c r="T17" t="b">
        <f t="shared" si="0"/>
        <v>1</v>
      </c>
      <c r="V17" s="21" t="s">
        <v>161</v>
      </c>
      <c r="W17" s="22" t="s">
        <v>193</v>
      </c>
      <c r="X17" s="23" t="s">
        <v>115</v>
      </c>
      <c r="Y17" s="23">
        <f>SUMIF($Q:$Q,$V17,$O:$O)</f>
        <v>31</v>
      </c>
    </row>
    <row r="18" spans="3:28" ht="15.75" thickBot="1" x14ac:dyDescent="0.3">
      <c r="C18" s="10" t="s">
        <v>22</v>
      </c>
      <c r="D18" s="4" t="s">
        <v>14</v>
      </c>
      <c r="E18" s="5" t="s">
        <v>8</v>
      </c>
      <c r="F18" s="4" t="s">
        <v>11</v>
      </c>
      <c r="G18" s="4" t="s">
        <v>12</v>
      </c>
      <c r="H18" s="4" t="s">
        <v>114</v>
      </c>
      <c r="I18" s="7">
        <v>7.45</v>
      </c>
      <c r="J18" s="27">
        <v>51591</v>
      </c>
      <c r="K18" s="33" t="s">
        <v>183</v>
      </c>
      <c r="M18" t="s">
        <v>54</v>
      </c>
      <c r="N18" t="s">
        <v>118</v>
      </c>
      <c r="O18">
        <v>0.8</v>
      </c>
      <c r="Q18" t="s">
        <v>165</v>
      </c>
      <c r="S18">
        <f t="shared" si="1"/>
        <v>10</v>
      </c>
      <c r="T18" t="b">
        <f t="shared" si="0"/>
        <v>1</v>
      </c>
      <c r="V18" s="21" t="s">
        <v>143</v>
      </c>
      <c r="W18" s="22" t="s">
        <v>193</v>
      </c>
      <c r="X18" s="23" t="s">
        <v>115</v>
      </c>
      <c r="Y18" s="23">
        <f>SUMIF($Q:$Q,$V18,$O:$O)</f>
        <v>10.4</v>
      </c>
    </row>
    <row r="19" spans="3:28" ht="15.75" thickBot="1" x14ac:dyDescent="0.3">
      <c r="C19" s="12" t="s">
        <v>23</v>
      </c>
      <c r="D19" s="4" t="s">
        <v>14</v>
      </c>
      <c r="E19" s="5" t="s">
        <v>8</v>
      </c>
      <c r="F19" s="4" t="s">
        <v>11</v>
      </c>
      <c r="G19" s="4" t="s">
        <v>21</v>
      </c>
      <c r="H19" s="4" t="s">
        <v>115</v>
      </c>
      <c r="I19" s="7">
        <v>6</v>
      </c>
      <c r="J19" s="27">
        <v>46022</v>
      </c>
      <c r="K19" s="33" t="s">
        <v>183</v>
      </c>
      <c r="M19" t="s">
        <v>60</v>
      </c>
      <c r="N19" t="s">
        <v>114</v>
      </c>
      <c r="O19">
        <v>1.4000000000000001</v>
      </c>
      <c r="Q19" t="s">
        <v>166</v>
      </c>
      <c r="S19">
        <f t="shared" si="1"/>
        <v>11</v>
      </c>
      <c r="T19" t="b">
        <f t="shared" si="0"/>
        <v>1</v>
      </c>
      <c r="V19" s="21" t="s">
        <v>144</v>
      </c>
      <c r="W19" s="22" t="s">
        <v>193</v>
      </c>
      <c r="X19" s="23" t="s">
        <v>115</v>
      </c>
      <c r="Y19" s="23">
        <f>SUMIF($Q:$Q,$V19,$O:$O)</f>
        <v>32</v>
      </c>
    </row>
    <row r="20" spans="3:28" ht="15.75" thickBot="1" x14ac:dyDescent="0.3">
      <c r="C20" s="12" t="s">
        <v>24</v>
      </c>
      <c r="D20" s="4" t="s">
        <v>14</v>
      </c>
      <c r="E20" s="5" t="s">
        <v>8</v>
      </c>
      <c r="F20" s="4" t="s">
        <v>11</v>
      </c>
      <c r="G20" s="4" t="s">
        <v>21</v>
      </c>
      <c r="H20" s="4" t="s">
        <v>115</v>
      </c>
      <c r="I20" s="7">
        <v>5</v>
      </c>
      <c r="J20" s="27">
        <v>47696</v>
      </c>
      <c r="K20" s="33" t="s">
        <v>183</v>
      </c>
      <c r="M20" t="s">
        <v>61</v>
      </c>
      <c r="N20" t="s">
        <v>115</v>
      </c>
      <c r="O20">
        <v>32</v>
      </c>
      <c r="Q20" t="s">
        <v>144</v>
      </c>
      <c r="R20">
        <f>MATCH(Q20,V:V,0)</f>
        <v>19</v>
      </c>
      <c r="T20" t="b">
        <f t="shared" si="0"/>
        <v>1</v>
      </c>
      <c r="V20" s="21" t="s">
        <v>145</v>
      </c>
      <c r="W20" s="22" t="s">
        <v>193</v>
      </c>
      <c r="X20" s="23" t="s">
        <v>115</v>
      </c>
      <c r="Y20" s="23">
        <f>SUMIF($Q:$Q,$V20,$O:$O)</f>
        <v>38.5</v>
      </c>
    </row>
    <row r="21" spans="3:28" ht="15.75" thickBot="1" x14ac:dyDescent="0.3">
      <c r="C21" s="11" t="s">
        <v>25</v>
      </c>
      <c r="D21" s="4" t="s">
        <v>14</v>
      </c>
      <c r="E21" s="5" t="s">
        <v>8</v>
      </c>
      <c r="F21" s="4" t="s">
        <v>11</v>
      </c>
      <c r="G21" s="4" t="s">
        <v>21</v>
      </c>
      <c r="H21" s="4" t="s">
        <v>115</v>
      </c>
      <c r="I21" s="7">
        <v>0.5</v>
      </c>
      <c r="J21" s="28">
        <v>45208</v>
      </c>
      <c r="K21" s="33" t="s">
        <v>183</v>
      </c>
      <c r="M21" t="s">
        <v>62</v>
      </c>
      <c r="N21" t="s">
        <v>115</v>
      </c>
      <c r="O21">
        <v>38.5</v>
      </c>
      <c r="Q21" t="s">
        <v>145</v>
      </c>
      <c r="R21">
        <f>MATCH(Q21,V:V,0)</f>
        <v>20</v>
      </c>
      <c r="T21" t="b">
        <f t="shared" si="0"/>
        <v>1</v>
      </c>
      <c r="V21" s="21" t="s">
        <v>146</v>
      </c>
      <c r="W21" s="22" t="s">
        <v>193</v>
      </c>
      <c r="X21" s="23" t="s">
        <v>115</v>
      </c>
      <c r="Y21" s="23">
        <f>SUMIF($Q:$Q,$V21,$O:$O)</f>
        <v>18</v>
      </c>
    </row>
    <row r="22" spans="3:28" ht="15.75" thickBot="1" x14ac:dyDescent="0.3">
      <c r="C22" s="11" t="s">
        <v>26</v>
      </c>
      <c r="D22" s="4" t="s">
        <v>14</v>
      </c>
      <c r="E22" s="5" t="s">
        <v>8</v>
      </c>
      <c r="F22" s="4" t="s">
        <v>11</v>
      </c>
      <c r="G22" s="10" t="s">
        <v>21</v>
      </c>
      <c r="H22" s="4" t="s">
        <v>115</v>
      </c>
      <c r="I22" s="7">
        <v>0.03</v>
      </c>
      <c r="J22" s="27">
        <v>47470</v>
      </c>
      <c r="K22" s="33" t="s">
        <v>183</v>
      </c>
      <c r="M22" t="s">
        <v>65</v>
      </c>
      <c r="N22" t="s">
        <v>119</v>
      </c>
      <c r="O22">
        <v>151</v>
      </c>
      <c r="Q22" t="s">
        <v>137</v>
      </c>
      <c r="R22">
        <f>MATCH(Q22,V:V,0)</f>
        <v>15</v>
      </c>
      <c r="T22" t="b">
        <f t="shared" si="0"/>
        <v>1</v>
      </c>
      <c r="V22" s="21" t="s">
        <v>147</v>
      </c>
      <c r="W22" s="22" t="s">
        <v>193</v>
      </c>
      <c r="X22" s="23" t="s">
        <v>115</v>
      </c>
      <c r="Y22" s="23">
        <f>SUMIF($Q:$Q,$V22,$O:$O)</f>
        <v>11.6</v>
      </c>
    </row>
    <row r="23" spans="3:28" ht="15.75" thickBot="1" x14ac:dyDescent="0.3">
      <c r="C23" s="11" t="s">
        <v>27</v>
      </c>
      <c r="D23" s="4" t="s">
        <v>14</v>
      </c>
      <c r="E23" s="5" t="s">
        <v>8</v>
      </c>
      <c r="F23" s="4" t="s">
        <v>11</v>
      </c>
      <c r="G23" s="4" t="s">
        <v>12</v>
      </c>
      <c r="H23" s="4" t="s">
        <v>115</v>
      </c>
      <c r="I23" s="7">
        <v>0.03</v>
      </c>
      <c r="J23" s="27">
        <v>46446</v>
      </c>
      <c r="K23" s="33" t="s">
        <v>183</v>
      </c>
      <c r="M23" t="s">
        <v>78</v>
      </c>
      <c r="N23" t="s">
        <v>114</v>
      </c>
      <c r="O23">
        <v>27.9</v>
      </c>
      <c r="Q23" t="s">
        <v>130</v>
      </c>
      <c r="R23">
        <f>MATCH(Q23,V:V,0)</f>
        <v>7</v>
      </c>
      <c r="T23" t="b">
        <f t="shared" si="0"/>
        <v>1</v>
      </c>
      <c r="V23" s="21" t="s">
        <v>148</v>
      </c>
      <c r="W23" s="22" t="s">
        <v>193</v>
      </c>
      <c r="X23" s="23" t="s">
        <v>115</v>
      </c>
      <c r="Y23" s="23">
        <f>SUMIF($Q:$Q,$V23,$O:$O)</f>
        <v>45</v>
      </c>
    </row>
    <row r="24" spans="3:28" ht="15.75" thickBot="1" x14ac:dyDescent="0.3">
      <c r="C24" s="9" t="s">
        <v>28</v>
      </c>
      <c r="D24" s="4">
        <v>1</v>
      </c>
      <c r="E24" s="5" t="s">
        <v>8</v>
      </c>
      <c r="F24" s="4" t="s">
        <v>9</v>
      </c>
      <c r="G24" s="6" t="s">
        <v>1</v>
      </c>
      <c r="H24" s="4" t="s">
        <v>115</v>
      </c>
      <c r="I24" s="7">
        <v>17.899999999999999</v>
      </c>
      <c r="J24" s="27">
        <v>50770</v>
      </c>
      <c r="K24" s="33" t="s">
        <v>200</v>
      </c>
      <c r="M24" t="s">
        <v>79</v>
      </c>
      <c r="N24" t="s">
        <v>114</v>
      </c>
      <c r="O24">
        <v>0.7</v>
      </c>
      <c r="Q24" t="s">
        <v>167</v>
      </c>
      <c r="S24">
        <f t="shared" si="1"/>
        <v>2</v>
      </c>
      <c r="T24" t="b">
        <f t="shared" si="0"/>
        <v>1</v>
      </c>
      <c r="V24" s="21" t="s">
        <v>150</v>
      </c>
      <c r="W24" s="22" t="s">
        <v>149</v>
      </c>
      <c r="X24" s="23" t="s">
        <v>115</v>
      </c>
      <c r="Y24" s="23">
        <f>SUMIF($Q:$Q,$V24,$O:$O)</f>
        <v>2.8</v>
      </c>
    </row>
    <row r="25" spans="3:28" ht="15.75" thickBot="1" x14ac:dyDescent="0.3">
      <c r="C25" s="9" t="s">
        <v>29</v>
      </c>
      <c r="D25" s="4">
        <v>1</v>
      </c>
      <c r="E25" s="5" t="s">
        <v>8</v>
      </c>
      <c r="F25" s="4" t="s">
        <v>9</v>
      </c>
      <c r="G25" s="6" t="s">
        <v>1</v>
      </c>
      <c r="H25" s="4" t="s">
        <v>115</v>
      </c>
      <c r="I25" s="7">
        <v>31</v>
      </c>
      <c r="J25" s="27">
        <v>50770</v>
      </c>
      <c r="K25" s="33" t="s">
        <v>200</v>
      </c>
      <c r="M25" t="s">
        <v>80</v>
      </c>
      <c r="N25" t="s">
        <v>118</v>
      </c>
      <c r="O25">
        <v>4</v>
      </c>
      <c r="Q25" t="s">
        <v>168</v>
      </c>
      <c r="S25">
        <f t="shared" si="1"/>
        <v>3</v>
      </c>
      <c r="T25" t="b">
        <f t="shared" si="0"/>
        <v>1</v>
      </c>
      <c r="V25" s="21" t="s">
        <v>151</v>
      </c>
      <c r="W25" s="22" t="s">
        <v>149</v>
      </c>
      <c r="X25" s="23" t="s">
        <v>115</v>
      </c>
      <c r="Y25" s="23">
        <f>SUMIF($Q:$Q,$V25,$O:$O)</f>
        <v>4.5999999999999996</v>
      </c>
    </row>
    <row r="26" spans="3:28" ht="15.75" thickBot="1" x14ac:dyDescent="0.3">
      <c r="C26" s="4" t="s">
        <v>30</v>
      </c>
      <c r="D26" s="4" t="s">
        <v>14</v>
      </c>
      <c r="E26" s="5" t="s">
        <v>8</v>
      </c>
      <c r="F26" s="4" t="s">
        <v>11</v>
      </c>
      <c r="G26" s="4" t="s">
        <v>12</v>
      </c>
      <c r="H26" s="4" t="s">
        <v>114</v>
      </c>
      <c r="I26" s="7">
        <v>0.9</v>
      </c>
      <c r="J26" s="27">
        <v>50009</v>
      </c>
      <c r="K26" s="33" t="s">
        <v>183</v>
      </c>
      <c r="M26" t="s">
        <v>82</v>
      </c>
      <c r="N26" t="s">
        <v>115</v>
      </c>
      <c r="O26">
        <v>4.5999999999999996</v>
      </c>
      <c r="Q26" t="s">
        <v>151</v>
      </c>
      <c r="R26">
        <f>MATCH(Q26,V:V,0)</f>
        <v>25</v>
      </c>
      <c r="T26" t="b">
        <f t="shared" si="0"/>
        <v>1</v>
      </c>
      <c r="V26" s="21" t="s">
        <v>152</v>
      </c>
      <c r="W26" s="22" t="s">
        <v>149</v>
      </c>
      <c r="X26" s="23" t="s">
        <v>115</v>
      </c>
      <c r="Y26" s="23">
        <f>SUMIF($Q:$Q,$V26,$O:$O)</f>
        <v>36</v>
      </c>
    </row>
    <row r="27" spans="3:28" ht="15.75" thickBot="1" x14ac:dyDescent="0.3">
      <c r="C27" s="5" t="s">
        <v>31</v>
      </c>
      <c r="D27" s="5" t="s">
        <v>14</v>
      </c>
      <c r="E27" s="5" t="s">
        <v>8</v>
      </c>
      <c r="F27" s="5" t="s">
        <v>11</v>
      </c>
      <c r="G27" s="5" t="s">
        <v>12</v>
      </c>
      <c r="H27" s="5" t="s">
        <v>114</v>
      </c>
      <c r="I27" s="13">
        <v>0.48099999999999998</v>
      </c>
      <c r="J27" s="29">
        <v>49608</v>
      </c>
      <c r="K27" s="33" t="s">
        <v>183</v>
      </c>
      <c r="M27" t="s">
        <v>83</v>
      </c>
      <c r="N27" t="s">
        <v>115</v>
      </c>
      <c r="O27">
        <v>36</v>
      </c>
      <c r="Q27" t="s">
        <v>152</v>
      </c>
      <c r="R27">
        <f>MATCH(Q27,V:V,0)</f>
        <v>26</v>
      </c>
      <c r="T27" t="b">
        <f t="shared" si="0"/>
        <v>1</v>
      </c>
      <c r="V27" s="21" t="s">
        <v>153</v>
      </c>
      <c r="W27" s="22" t="s">
        <v>149</v>
      </c>
      <c r="X27" s="23" t="s">
        <v>115</v>
      </c>
      <c r="Y27" s="23">
        <f>SUMIF($Q:$Q,$V27,$O:$O)</f>
        <v>7.7</v>
      </c>
    </row>
    <row r="28" spans="3:28" ht="15.75" thickBot="1" x14ac:dyDescent="0.3">
      <c r="C28" s="10" t="s">
        <v>32</v>
      </c>
      <c r="D28" s="4">
        <v>1</v>
      </c>
      <c r="E28" s="5" t="s">
        <v>8</v>
      </c>
      <c r="F28" s="4" t="s">
        <v>33</v>
      </c>
      <c r="G28" s="6" t="s">
        <v>12</v>
      </c>
      <c r="H28" s="4" t="s">
        <v>117</v>
      </c>
      <c r="I28" s="7">
        <v>14</v>
      </c>
      <c r="J28" s="27">
        <v>45382</v>
      </c>
      <c r="K28" s="33" t="s">
        <v>201</v>
      </c>
      <c r="M28" t="s">
        <v>84</v>
      </c>
      <c r="N28" t="s">
        <v>115</v>
      </c>
      <c r="O28">
        <v>7.7</v>
      </c>
      <c r="Q28" t="s">
        <v>153</v>
      </c>
      <c r="R28">
        <f>MATCH(Q28,V:V,0)</f>
        <v>27</v>
      </c>
      <c r="T28" t="b">
        <f t="shared" si="0"/>
        <v>1</v>
      </c>
      <c r="V28" s="21" t="s">
        <v>154</v>
      </c>
      <c r="W28" s="22" t="s">
        <v>149</v>
      </c>
      <c r="X28" s="23" t="s">
        <v>115</v>
      </c>
      <c r="Y28" s="23">
        <f>SUMIF($Q:$Q,$V28,$O:$O)</f>
        <v>0.9</v>
      </c>
    </row>
    <row r="29" spans="3:28" ht="15.75" thickBot="1" x14ac:dyDescent="0.3">
      <c r="C29" s="10" t="s">
        <v>32</v>
      </c>
      <c r="D29" s="4">
        <v>2</v>
      </c>
      <c r="E29" s="5" t="s">
        <v>8</v>
      </c>
      <c r="F29" s="4" t="s">
        <v>33</v>
      </c>
      <c r="G29" s="6" t="s">
        <v>12</v>
      </c>
      <c r="H29" s="4" t="s">
        <v>117</v>
      </c>
      <c r="I29" s="7">
        <v>14</v>
      </c>
      <c r="J29" s="27">
        <v>45382</v>
      </c>
      <c r="K29" s="33" t="s">
        <v>201</v>
      </c>
      <c r="M29" t="s">
        <v>85</v>
      </c>
      <c r="N29" t="s">
        <v>115</v>
      </c>
      <c r="O29">
        <v>0.9</v>
      </c>
      <c r="Q29" t="s">
        <v>154</v>
      </c>
      <c r="R29">
        <f>MATCH(Q29,V:V,0)</f>
        <v>28</v>
      </c>
      <c r="T29" t="b">
        <f t="shared" si="0"/>
        <v>1</v>
      </c>
      <c r="V29" s="21" t="s">
        <v>155</v>
      </c>
      <c r="W29" s="22" t="s">
        <v>178</v>
      </c>
      <c r="X29" s="23" t="s">
        <v>115</v>
      </c>
      <c r="Y29" s="23">
        <f>SUMIF($Q:$Q,$V29,$O:$O)</f>
        <v>2</v>
      </c>
    </row>
    <row r="30" spans="3:28" ht="15.75" thickBot="1" x14ac:dyDescent="0.3">
      <c r="C30" s="10" t="s">
        <v>34</v>
      </c>
      <c r="D30" s="4">
        <v>2</v>
      </c>
      <c r="E30" s="5" t="s">
        <v>8</v>
      </c>
      <c r="F30" s="4" t="s">
        <v>33</v>
      </c>
      <c r="G30" s="6" t="s">
        <v>12</v>
      </c>
      <c r="H30" s="4" t="s">
        <v>117</v>
      </c>
      <c r="I30" s="7">
        <v>17</v>
      </c>
      <c r="J30" s="27">
        <v>45382</v>
      </c>
      <c r="K30" s="33" t="s">
        <v>201</v>
      </c>
      <c r="M30" t="s">
        <v>86</v>
      </c>
      <c r="N30" t="s">
        <v>118</v>
      </c>
      <c r="O30">
        <v>0.8</v>
      </c>
      <c r="Q30" t="s">
        <v>169</v>
      </c>
      <c r="S30">
        <f t="shared" si="1"/>
        <v>8</v>
      </c>
      <c r="T30" t="b">
        <f t="shared" si="0"/>
        <v>1</v>
      </c>
      <c r="V30" s="21" t="s">
        <v>156</v>
      </c>
      <c r="W30" s="22" t="s">
        <v>178</v>
      </c>
      <c r="X30" s="23" t="s">
        <v>115</v>
      </c>
      <c r="Y30" s="23">
        <f>SUMIF($Q:$Q,$V30,$O:$O)</f>
        <v>1.1000000000000001</v>
      </c>
    </row>
    <row r="31" spans="3:28" ht="15.75" thickBot="1" x14ac:dyDescent="0.3">
      <c r="C31" s="10" t="s">
        <v>34</v>
      </c>
      <c r="D31" s="4">
        <v>1</v>
      </c>
      <c r="E31" s="5" t="s">
        <v>8</v>
      </c>
      <c r="F31" s="4" t="s">
        <v>33</v>
      </c>
      <c r="G31" s="6" t="s">
        <v>19</v>
      </c>
      <c r="H31" s="4" t="s">
        <v>117</v>
      </c>
      <c r="I31" s="7">
        <v>17</v>
      </c>
      <c r="J31" s="27">
        <v>45382</v>
      </c>
      <c r="K31" s="33" t="s">
        <v>201</v>
      </c>
      <c r="M31" t="s">
        <v>88</v>
      </c>
      <c r="N31" t="s">
        <v>115</v>
      </c>
      <c r="O31">
        <v>18</v>
      </c>
      <c r="Q31" t="s">
        <v>146</v>
      </c>
      <c r="R31">
        <f>MATCH(Q31,V:V,0)</f>
        <v>21</v>
      </c>
      <c r="T31" t="b">
        <f t="shared" si="0"/>
        <v>1</v>
      </c>
      <c r="V31" s="24" t="s">
        <v>187</v>
      </c>
      <c r="W31" s="25"/>
      <c r="X31" s="25"/>
      <c r="Y31" s="37">
        <f>SUM(Y5:Y30)</f>
        <v>967.7</v>
      </c>
      <c r="AA31" t="s">
        <v>180</v>
      </c>
      <c r="AB31" s="32">
        <f>O43-Y31-SUM(O58:O59)</f>
        <v>2.2648549702353193E-14</v>
      </c>
    </row>
    <row r="32" spans="3:28" ht="15.75" thickBot="1" x14ac:dyDescent="0.3">
      <c r="C32" s="10" t="s">
        <v>35</v>
      </c>
      <c r="D32" s="4" t="s">
        <v>14</v>
      </c>
      <c r="E32" s="5" t="s">
        <v>8</v>
      </c>
      <c r="F32" s="4" t="s">
        <v>11</v>
      </c>
      <c r="G32" s="4" t="s">
        <v>12</v>
      </c>
      <c r="H32" s="4" t="s">
        <v>118</v>
      </c>
      <c r="I32" s="7">
        <v>0.85</v>
      </c>
      <c r="J32" s="27">
        <v>46022</v>
      </c>
      <c r="K32" s="33" t="s">
        <v>183</v>
      </c>
      <c r="M32" t="s">
        <v>89</v>
      </c>
      <c r="N32" t="s">
        <v>114</v>
      </c>
      <c r="O32">
        <v>14</v>
      </c>
      <c r="Q32" t="s">
        <v>131</v>
      </c>
      <c r="R32">
        <f>MATCH(Q32,V:V,0)</f>
        <v>8</v>
      </c>
      <c r="T32" t="b">
        <f t="shared" si="0"/>
        <v>1</v>
      </c>
      <c r="V32" s="21" t="s">
        <v>183</v>
      </c>
      <c r="W32" s="22" t="s">
        <v>184</v>
      </c>
      <c r="X32" s="23" t="str">
        <f t="shared" ref="X32:Y36" si="2">M68</f>
        <v>CA</v>
      </c>
      <c r="Y32" s="34">
        <f t="shared" si="2"/>
        <v>9.41</v>
      </c>
    </row>
    <row r="33" spans="3:25" ht="15.75" thickBot="1" x14ac:dyDescent="0.3">
      <c r="C33" s="10" t="s">
        <v>36</v>
      </c>
      <c r="D33" s="4" t="s">
        <v>14</v>
      </c>
      <c r="E33" s="5" t="s">
        <v>8</v>
      </c>
      <c r="F33" s="4" t="s">
        <v>11</v>
      </c>
      <c r="G33" s="4" t="s">
        <v>12</v>
      </c>
      <c r="H33" s="4" t="s">
        <v>118</v>
      </c>
      <c r="I33" s="7">
        <v>0.26100000000000001</v>
      </c>
      <c r="J33" s="27">
        <v>46022</v>
      </c>
      <c r="K33" s="33" t="s">
        <v>183</v>
      </c>
      <c r="M33" t="s">
        <v>90</v>
      </c>
      <c r="N33" t="s">
        <v>115</v>
      </c>
      <c r="O33">
        <v>11.6</v>
      </c>
      <c r="Q33" t="s">
        <v>147</v>
      </c>
      <c r="R33">
        <f>MATCH(Q33,V:V,0)</f>
        <v>22</v>
      </c>
      <c r="T33" t="b">
        <f t="shared" si="0"/>
        <v>1</v>
      </c>
      <c r="V33" s="21" t="s">
        <v>183</v>
      </c>
      <c r="W33" s="22" t="s">
        <v>184</v>
      </c>
      <c r="X33" s="23" t="str">
        <f t="shared" si="2"/>
        <v>ID</v>
      </c>
      <c r="Y33" s="34">
        <f t="shared" si="2"/>
        <v>22.689</v>
      </c>
    </row>
    <row r="34" spans="3:25" ht="15.75" thickBot="1" x14ac:dyDescent="0.3">
      <c r="C34" s="9" t="s">
        <v>37</v>
      </c>
      <c r="D34" s="4">
        <v>1</v>
      </c>
      <c r="E34" s="5" t="s">
        <v>8</v>
      </c>
      <c r="F34" s="4" t="s">
        <v>9</v>
      </c>
      <c r="G34" s="6" t="s">
        <v>1</v>
      </c>
      <c r="H34" s="4" t="s">
        <v>118</v>
      </c>
      <c r="I34" s="7">
        <v>14.5</v>
      </c>
      <c r="J34" s="27">
        <v>56614</v>
      </c>
      <c r="K34" s="33" t="s">
        <v>200</v>
      </c>
      <c r="M34" t="s">
        <v>93</v>
      </c>
      <c r="N34" t="s">
        <v>118</v>
      </c>
      <c r="O34">
        <v>1.2</v>
      </c>
      <c r="Q34" t="s">
        <v>170</v>
      </c>
      <c r="S34">
        <f t="shared" si="1"/>
        <v>5</v>
      </c>
      <c r="T34" t="b">
        <f t="shared" si="0"/>
        <v>1</v>
      </c>
      <c r="V34" s="21" t="s">
        <v>183</v>
      </c>
      <c r="W34" s="22" t="s">
        <v>184</v>
      </c>
      <c r="X34" s="23" t="str">
        <f t="shared" si="2"/>
        <v>OR</v>
      </c>
      <c r="Y34" s="34">
        <f t="shared" si="2"/>
        <v>40.040999999999997</v>
      </c>
    </row>
    <row r="35" spans="3:25" ht="15.75" thickBot="1" x14ac:dyDescent="0.3">
      <c r="C35" s="9" t="s">
        <v>37</v>
      </c>
      <c r="D35" s="4">
        <v>2</v>
      </c>
      <c r="E35" s="5" t="s">
        <v>8</v>
      </c>
      <c r="F35" s="4" t="s">
        <v>9</v>
      </c>
      <c r="G35" s="6" t="s">
        <v>1</v>
      </c>
      <c r="H35" s="4" t="s">
        <v>118</v>
      </c>
      <c r="I35" s="7">
        <v>14.5</v>
      </c>
      <c r="J35" s="27">
        <v>56614</v>
      </c>
      <c r="K35" s="33" t="s">
        <v>200</v>
      </c>
      <c r="M35" t="s">
        <v>96</v>
      </c>
      <c r="N35" t="s">
        <v>119</v>
      </c>
      <c r="O35">
        <v>263.60000000000002</v>
      </c>
      <c r="Q35" t="s">
        <v>135</v>
      </c>
      <c r="R35">
        <f>MATCH(Q35,V:V,0)</f>
        <v>13</v>
      </c>
      <c r="T35" t="b">
        <f t="shared" si="0"/>
        <v>1</v>
      </c>
      <c r="V35" s="21" t="s">
        <v>183</v>
      </c>
      <c r="W35" s="22" t="s">
        <v>184</v>
      </c>
      <c r="X35" s="23" t="str">
        <f t="shared" si="2"/>
        <v>UT</v>
      </c>
      <c r="Y35" s="34">
        <f t="shared" si="2"/>
        <v>2.1959999999999997</v>
      </c>
    </row>
    <row r="36" spans="3:25" ht="15.75" thickBot="1" x14ac:dyDescent="0.3">
      <c r="C36" s="10" t="s">
        <v>38</v>
      </c>
      <c r="D36" s="4" t="s">
        <v>14</v>
      </c>
      <c r="E36" s="5" t="s">
        <v>8</v>
      </c>
      <c r="F36" s="4" t="s">
        <v>11</v>
      </c>
      <c r="G36" s="4" t="s">
        <v>39</v>
      </c>
      <c r="H36" s="4" t="s">
        <v>115</v>
      </c>
      <c r="I36" s="7">
        <v>5.93</v>
      </c>
      <c r="J36" s="27">
        <v>49674</v>
      </c>
      <c r="K36" s="33" t="s">
        <v>183</v>
      </c>
      <c r="M36" t="s">
        <v>102</v>
      </c>
      <c r="N36" t="s">
        <v>115</v>
      </c>
      <c r="O36">
        <v>45</v>
      </c>
      <c r="Q36" t="s">
        <v>148</v>
      </c>
      <c r="R36">
        <f>MATCH(Q36,V:V,0)</f>
        <v>23</v>
      </c>
      <c r="T36" t="b">
        <f t="shared" si="0"/>
        <v>1</v>
      </c>
      <c r="V36" s="21" t="s">
        <v>183</v>
      </c>
      <c r="W36" s="22" t="s">
        <v>184</v>
      </c>
      <c r="X36" s="23" t="str">
        <f t="shared" si="2"/>
        <v>WA</v>
      </c>
      <c r="Y36" s="34">
        <f t="shared" si="2"/>
        <v>2.911</v>
      </c>
    </row>
    <row r="37" spans="3:25" ht="16.5" thickBot="1" x14ac:dyDescent="0.3">
      <c r="C37" s="4" t="s">
        <v>40</v>
      </c>
      <c r="D37" s="4" t="s">
        <v>14</v>
      </c>
      <c r="E37" s="5" t="s">
        <v>8</v>
      </c>
      <c r="F37" s="4" t="s">
        <v>11</v>
      </c>
      <c r="G37" s="4" t="s">
        <v>12</v>
      </c>
      <c r="H37" s="4" t="s">
        <v>115</v>
      </c>
      <c r="I37" s="7">
        <v>6.1</v>
      </c>
      <c r="J37" s="27">
        <v>48548</v>
      </c>
      <c r="K37" s="33" t="s">
        <v>183</v>
      </c>
      <c r="M37" t="s">
        <v>103</v>
      </c>
      <c r="N37" t="s">
        <v>118</v>
      </c>
      <c r="O37">
        <v>0.5</v>
      </c>
      <c r="Q37" t="s">
        <v>171</v>
      </c>
      <c r="S37">
        <f t="shared" si="1"/>
        <v>7</v>
      </c>
      <c r="T37" t="b">
        <f t="shared" si="0"/>
        <v>1</v>
      </c>
      <c r="V37" s="21" t="s">
        <v>195</v>
      </c>
      <c r="W37" s="22" t="s">
        <v>134</v>
      </c>
      <c r="X37" s="23" t="s">
        <v>119</v>
      </c>
      <c r="Y37" s="23">
        <v>51.8</v>
      </c>
    </row>
    <row r="38" spans="3:25" ht="16.5" thickBot="1" x14ac:dyDescent="0.3">
      <c r="C38" s="4" t="s">
        <v>41</v>
      </c>
      <c r="D38" s="4" t="s">
        <v>14</v>
      </c>
      <c r="E38" s="5" t="s">
        <v>8</v>
      </c>
      <c r="F38" s="4" t="s">
        <v>11</v>
      </c>
      <c r="G38" s="4" t="s">
        <v>12</v>
      </c>
      <c r="H38" s="4" t="s">
        <v>118</v>
      </c>
      <c r="I38" s="7">
        <v>0.51</v>
      </c>
      <c r="J38" s="27">
        <v>48273</v>
      </c>
      <c r="K38" s="33" t="s">
        <v>183</v>
      </c>
      <c r="M38" t="s">
        <v>104</v>
      </c>
      <c r="N38" t="s">
        <v>120</v>
      </c>
      <c r="O38">
        <v>0.70000000000000007</v>
      </c>
      <c r="Q38" t="s">
        <v>172</v>
      </c>
      <c r="S38">
        <f t="shared" si="1"/>
        <v>9</v>
      </c>
      <c r="T38" t="b">
        <f t="shared" si="0"/>
        <v>1</v>
      </c>
      <c r="V38" s="21" t="s">
        <v>138</v>
      </c>
      <c r="W38" s="22" t="s">
        <v>196</v>
      </c>
      <c r="X38" s="23" t="s">
        <v>139</v>
      </c>
      <c r="Y38" s="23">
        <f>SUMIF($Q:$Q,$V38,$O:$O)</f>
        <v>28</v>
      </c>
    </row>
    <row r="39" spans="3:25" ht="16.5" thickBot="1" x14ac:dyDescent="0.3">
      <c r="C39" s="4" t="s">
        <v>42</v>
      </c>
      <c r="D39" s="4" t="s">
        <v>14</v>
      </c>
      <c r="E39" s="5" t="s">
        <v>8</v>
      </c>
      <c r="F39" s="4" t="s">
        <v>11</v>
      </c>
      <c r="G39" s="4" t="s">
        <v>12</v>
      </c>
      <c r="H39" s="4" t="s">
        <v>114</v>
      </c>
      <c r="I39" s="7">
        <v>3.4</v>
      </c>
      <c r="J39" s="27">
        <v>51986</v>
      </c>
      <c r="K39" s="33" t="s">
        <v>183</v>
      </c>
      <c r="M39" t="s">
        <v>105</v>
      </c>
      <c r="N39" t="s">
        <v>115</v>
      </c>
      <c r="O39">
        <v>1.1000000000000001</v>
      </c>
      <c r="Q39" t="s">
        <v>156</v>
      </c>
      <c r="R39">
        <f>MATCH(Q39,V:V,0)</f>
        <v>30</v>
      </c>
      <c r="T39" t="b">
        <f t="shared" si="0"/>
        <v>1</v>
      </c>
      <c r="V39" s="21" t="s">
        <v>140</v>
      </c>
      <c r="W39" s="22" t="s">
        <v>196</v>
      </c>
      <c r="X39" s="23" t="s">
        <v>139</v>
      </c>
      <c r="Y39" s="23">
        <f>SUMIF($Q:$Q,$V39,$O:$O)</f>
        <v>34</v>
      </c>
    </row>
    <row r="40" spans="3:25" ht="16.5" thickBot="1" x14ac:dyDescent="0.3">
      <c r="C40" s="9" t="s">
        <v>43</v>
      </c>
      <c r="D40" s="4">
        <v>1</v>
      </c>
      <c r="E40" s="5" t="s">
        <v>8</v>
      </c>
      <c r="F40" s="4" t="s">
        <v>9</v>
      </c>
      <c r="G40" s="6" t="s">
        <v>1</v>
      </c>
      <c r="H40" s="4" t="s">
        <v>115</v>
      </c>
      <c r="I40" s="7">
        <v>2.8</v>
      </c>
      <c r="J40" s="27">
        <v>51501</v>
      </c>
      <c r="K40" s="33" t="s">
        <v>200</v>
      </c>
      <c r="M40" t="s">
        <v>106</v>
      </c>
      <c r="N40" t="s">
        <v>118</v>
      </c>
      <c r="O40">
        <v>2</v>
      </c>
      <c r="Q40" t="s">
        <v>173</v>
      </c>
      <c r="S40">
        <f t="shared" si="1"/>
        <v>4</v>
      </c>
      <c r="T40" t="b">
        <f t="shared" si="0"/>
        <v>1</v>
      </c>
      <c r="V40" s="21" t="s">
        <v>141</v>
      </c>
      <c r="W40" s="22" t="s">
        <v>196</v>
      </c>
      <c r="X40" s="23" t="s">
        <v>139</v>
      </c>
      <c r="Y40" s="23">
        <f>SUMIF($Q:$Q,$V40,$O:$O)</f>
        <v>18.8</v>
      </c>
    </row>
    <row r="41" spans="3:25" ht="16.5" thickBot="1" x14ac:dyDescent="0.3">
      <c r="C41" s="4" t="s">
        <v>44</v>
      </c>
      <c r="D41" s="4" t="s">
        <v>14</v>
      </c>
      <c r="E41" s="5" t="s">
        <v>8</v>
      </c>
      <c r="F41" s="4" t="s">
        <v>11</v>
      </c>
      <c r="G41" s="4" t="s">
        <v>12</v>
      </c>
      <c r="H41" s="4" t="s">
        <v>115</v>
      </c>
      <c r="I41" s="7">
        <v>0.72</v>
      </c>
      <c r="J41" s="28">
        <v>45291</v>
      </c>
      <c r="K41" s="33" t="s">
        <v>183</v>
      </c>
      <c r="M41" t="s">
        <v>107</v>
      </c>
      <c r="N41" t="s">
        <v>115</v>
      </c>
      <c r="O41">
        <v>0.6</v>
      </c>
      <c r="Q41" t="s">
        <v>174</v>
      </c>
      <c r="S41">
        <f t="shared" si="1"/>
        <v>14</v>
      </c>
      <c r="T41" t="b">
        <f t="shared" si="0"/>
        <v>1</v>
      </c>
      <c r="V41" s="21" t="s">
        <v>142</v>
      </c>
      <c r="W41" s="22" t="s">
        <v>196</v>
      </c>
      <c r="X41" s="23" t="s">
        <v>139</v>
      </c>
      <c r="Y41" s="23">
        <f>SUMIF($Q:$Q,$V41,$O:$O)</f>
        <v>83</v>
      </c>
    </row>
    <row r="42" spans="3:25" ht="15.75" thickBot="1" x14ac:dyDescent="0.3">
      <c r="C42" s="10" t="s">
        <v>45</v>
      </c>
      <c r="D42" s="4">
        <v>1</v>
      </c>
      <c r="E42" s="5" t="s">
        <v>8</v>
      </c>
      <c r="F42" s="4" t="s">
        <v>9</v>
      </c>
      <c r="G42" s="6" t="s">
        <v>1</v>
      </c>
      <c r="H42" s="4" t="s">
        <v>115</v>
      </c>
      <c r="I42" s="7">
        <v>3</v>
      </c>
      <c r="J42" s="27">
        <v>45382</v>
      </c>
      <c r="K42" s="33" t="s">
        <v>200</v>
      </c>
      <c r="M42" t="s">
        <v>110</v>
      </c>
      <c r="N42" t="s">
        <v>119</v>
      </c>
      <c r="O42">
        <v>163.6</v>
      </c>
      <c r="Q42" t="s">
        <v>136</v>
      </c>
      <c r="R42">
        <f>MATCH(Q42,V:V,0)</f>
        <v>14</v>
      </c>
      <c r="T42" t="b">
        <f t="shared" si="0"/>
        <v>1</v>
      </c>
      <c r="V42" s="35" t="s">
        <v>185</v>
      </c>
      <c r="W42" s="36" t="s">
        <v>186</v>
      </c>
      <c r="X42" s="23" t="s">
        <v>119</v>
      </c>
      <c r="Y42" s="23">
        <f>SUMIF($Q:$Q,$V42,$O:$O)</f>
        <v>170</v>
      </c>
    </row>
    <row r="43" spans="3:25" ht="15.75" thickBot="1" x14ac:dyDescent="0.3">
      <c r="C43" s="4" t="s">
        <v>46</v>
      </c>
      <c r="D43" s="4" t="s">
        <v>14</v>
      </c>
      <c r="E43" s="5" t="s">
        <v>8</v>
      </c>
      <c r="F43" s="4" t="s">
        <v>11</v>
      </c>
      <c r="G43" s="4" t="s">
        <v>12</v>
      </c>
      <c r="H43" s="4" t="s">
        <v>115</v>
      </c>
      <c r="I43" s="7">
        <v>2.99</v>
      </c>
      <c r="J43" s="27">
        <v>46857</v>
      </c>
      <c r="K43" s="33" t="s">
        <v>183</v>
      </c>
      <c r="M43" t="s">
        <v>0</v>
      </c>
      <c r="O43">
        <v>971.30000000000007</v>
      </c>
      <c r="V43" s="24" t="s">
        <v>157</v>
      </c>
      <c r="W43" s="25"/>
      <c r="X43" s="25"/>
      <c r="Y43" s="37">
        <f>SUM(Y32:Y42)</f>
        <v>462.84699999999998</v>
      </c>
    </row>
    <row r="44" spans="3:25" ht="15.75" thickBot="1" x14ac:dyDescent="0.3">
      <c r="C44" s="9" t="s">
        <v>47</v>
      </c>
      <c r="D44" s="4">
        <v>3</v>
      </c>
      <c r="E44" s="5" t="s">
        <v>8</v>
      </c>
      <c r="F44" s="4" t="s">
        <v>9</v>
      </c>
      <c r="G44" s="6" t="s">
        <v>1</v>
      </c>
      <c r="H44" s="4" t="s">
        <v>117</v>
      </c>
      <c r="I44" s="7">
        <v>1.05</v>
      </c>
      <c r="J44" s="27">
        <v>45382</v>
      </c>
      <c r="K44" s="33" t="s">
        <v>200</v>
      </c>
      <c r="V44" s="24" t="s">
        <v>158</v>
      </c>
      <c r="W44" s="25"/>
      <c r="X44" s="25"/>
      <c r="Y44" s="37">
        <f>Y43+Y31</f>
        <v>1430.547</v>
      </c>
    </row>
    <row r="45" spans="3:25" x14ac:dyDescent="0.25">
      <c r="C45" s="9" t="s">
        <v>47</v>
      </c>
      <c r="D45" s="4">
        <v>2</v>
      </c>
      <c r="E45" s="5" t="s">
        <v>8</v>
      </c>
      <c r="F45" s="4" t="s">
        <v>9</v>
      </c>
      <c r="G45" s="6" t="s">
        <v>1</v>
      </c>
      <c r="H45" s="4" t="s">
        <v>117</v>
      </c>
      <c r="I45" s="7">
        <v>0.45</v>
      </c>
      <c r="J45" s="27">
        <v>45382</v>
      </c>
      <c r="K45" s="33" t="s">
        <v>200</v>
      </c>
      <c r="U45" t="s">
        <v>190</v>
      </c>
      <c r="V45" t="s">
        <v>194</v>
      </c>
    </row>
    <row r="46" spans="3:25" x14ac:dyDescent="0.25">
      <c r="C46" s="9" t="s">
        <v>47</v>
      </c>
      <c r="D46" s="4">
        <v>1</v>
      </c>
      <c r="E46" s="5" t="s">
        <v>8</v>
      </c>
      <c r="F46" s="4" t="s">
        <v>9</v>
      </c>
      <c r="G46" s="6" t="s">
        <v>1</v>
      </c>
      <c r="H46" s="4" t="s">
        <v>117</v>
      </c>
      <c r="I46" s="7">
        <v>0.5</v>
      </c>
      <c r="J46" s="27">
        <v>45382</v>
      </c>
      <c r="K46" s="33" t="s">
        <v>200</v>
      </c>
      <c r="M46" t="s">
        <v>126</v>
      </c>
      <c r="O46">
        <v>7.1999999999999993</v>
      </c>
      <c r="Q46" t="s">
        <v>188</v>
      </c>
      <c r="R46">
        <f>MATCH(Q46,V:V,0)</f>
        <v>9</v>
      </c>
      <c r="U46" t="s">
        <v>191</v>
      </c>
      <c r="V46" t="s">
        <v>198</v>
      </c>
    </row>
    <row r="47" spans="3:25" x14ac:dyDescent="0.25">
      <c r="C47" s="10" t="s">
        <v>48</v>
      </c>
      <c r="D47" s="4" t="s">
        <v>14</v>
      </c>
      <c r="E47" s="5" t="s">
        <v>8</v>
      </c>
      <c r="F47" s="4" t="s">
        <v>11</v>
      </c>
      <c r="G47" s="10" t="s">
        <v>21</v>
      </c>
      <c r="H47" s="4" t="s">
        <v>115</v>
      </c>
      <c r="I47" s="7">
        <v>4.8</v>
      </c>
      <c r="J47" s="27">
        <v>46022</v>
      </c>
      <c r="K47" s="33" t="s">
        <v>183</v>
      </c>
      <c r="M47" t="s">
        <v>167</v>
      </c>
      <c r="O47">
        <v>0.7</v>
      </c>
      <c r="Q47" t="s">
        <v>188</v>
      </c>
      <c r="U47" t="s">
        <v>192</v>
      </c>
      <c r="V47" t="s">
        <v>197</v>
      </c>
    </row>
    <row r="48" spans="3:25" x14ac:dyDescent="0.25">
      <c r="C48" s="9" t="s">
        <v>49</v>
      </c>
      <c r="D48" s="4">
        <v>1</v>
      </c>
      <c r="E48" s="5" t="s">
        <v>8</v>
      </c>
      <c r="F48" s="4" t="s">
        <v>9</v>
      </c>
      <c r="G48" s="6" t="s">
        <v>1</v>
      </c>
      <c r="H48" s="4" t="s">
        <v>115</v>
      </c>
      <c r="I48" s="7">
        <v>10.4</v>
      </c>
      <c r="J48" s="27">
        <v>50770</v>
      </c>
      <c r="K48" s="33" t="s">
        <v>200</v>
      </c>
      <c r="M48" t="s">
        <v>168</v>
      </c>
      <c r="O48">
        <v>4</v>
      </c>
      <c r="Q48" t="s">
        <v>188</v>
      </c>
    </row>
    <row r="49" spans="3:17" x14ac:dyDescent="0.25">
      <c r="C49" s="4" t="s">
        <v>50</v>
      </c>
      <c r="D49" s="4" t="s">
        <v>14</v>
      </c>
      <c r="E49" s="5" t="s">
        <v>8</v>
      </c>
      <c r="F49" s="4" t="s">
        <v>11</v>
      </c>
      <c r="G49" s="14"/>
      <c r="H49" s="4" t="s">
        <v>115</v>
      </c>
      <c r="I49" s="7">
        <v>1.9</v>
      </c>
      <c r="J49" s="27">
        <v>49309</v>
      </c>
      <c r="K49" s="33" t="s">
        <v>183</v>
      </c>
      <c r="M49" t="s">
        <v>173</v>
      </c>
      <c r="O49">
        <v>2</v>
      </c>
      <c r="Q49" t="s">
        <v>188</v>
      </c>
    </row>
    <row r="50" spans="3:17" x14ac:dyDescent="0.25">
      <c r="C50" s="4" t="s">
        <v>51</v>
      </c>
      <c r="D50" s="4" t="s">
        <v>14</v>
      </c>
      <c r="E50" s="5" t="s">
        <v>8</v>
      </c>
      <c r="F50" s="4" t="s">
        <v>11</v>
      </c>
      <c r="G50" s="4" t="s">
        <v>12</v>
      </c>
      <c r="H50" s="4" t="s">
        <v>114</v>
      </c>
      <c r="I50" s="7">
        <v>0.48</v>
      </c>
      <c r="J50" s="27">
        <v>51956</v>
      </c>
      <c r="K50" s="33" t="s">
        <v>183</v>
      </c>
      <c r="M50" t="s">
        <v>170</v>
      </c>
      <c r="O50">
        <v>1.2</v>
      </c>
      <c r="Q50" t="s">
        <v>188</v>
      </c>
    </row>
    <row r="51" spans="3:17" x14ac:dyDescent="0.25">
      <c r="C51" s="9" t="s">
        <v>52</v>
      </c>
      <c r="D51" s="4">
        <v>5</v>
      </c>
      <c r="E51" s="5" t="s">
        <v>8</v>
      </c>
      <c r="F51" s="4" t="s">
        <v>9</v>
      </c>
      <c r="G51" s="6" t="s">
        <v>1</v>
      </c>
      <c r="H51" s="4" t="s">
        <v>114</v>
      </c>
      <c r="I51" s="7">
        <v>11</v>
      </c>
      <c r="J51" s="27">
        <v>48944</v>
      </c>
      <c r="K51" s="33" t="s">
        <v>200</v>
      </c>
      <c r="M51" t="s">
        <v>164</v>
      </c>
      <c r="O51">
        <v>1.2</v>
      </c>
      <c r="Q51" t="s">
        <v>188</v>
      </c>
    </row>
    <row r="52" spans="3:17" x14ac:dyDescent="0.25">
      <c r="C52" s="9" t="s">
        <v>52</v>
      </c>
      <c r="D52" s="4">
        <v>4</v>
      </c>
      <c r="E52" s="5" t="s">
        <v>8</v>
      </c>
      <c r="F52" s="4" t="s">
        <v>9</v>
      </c>
      <c r="G52" s="6" t="s">
        <v>1</v>
      </c>
      <c r="H52" s="4" t="s">
        <v>114</v>
      </c>
      <c r="I52" s="7">
        <v>11</v>
      </c>
      <c r="J52" s="27">
        <v>48944</v>
      </c>
      <c r="K52" s="33" t="s">
        <v>200</v>
      </c>
      <c r="M52" t="s">
        <v>171</v>
      </c>
      <c r="O52">
        <v>0.5</v>
      </c>
      <c r="Q52" t="s">
        <v>188</v>
      </c>
    </row>
    <row r="53" spans="3:17" x14ac:dyDescent="0.25">
      <c r="C53" s="9" t="s">
        <v>52</v>
      </c>
      <c r="D53" s="4">
        <v>3</v>
      </c>
      <c r="E53" s="5" t="s">
        <v>8</v>
      </c>
      <c r="F53" s="4" t="s">
        <v>9</v>
      </c>
      <c r="G53" s="6" t="s">
        <v>1</v>
      </c>
      <c r="H53" s="4" t="s">
        <v>114</v>
      </c>
      <c r="I53" s="7">
        <v>11</v>
      </c>
      <c r="J53" s="27">
        <v>48944</v>
      </c>
      <c r="K53" s="33" t="s">
        <v>200</v>
      </c>
      <c r="M53" t="s">
        <v>169</v>
      </c>
      <c r="O53">
        <v>0.8</v>
      </c>
      <c r="Q53" t="s">
        <v>188</v>
      </c>
    </row>
    <row r="54" spans="3:17" x14ac:dyDescent="0.25">
      <c r="C54" s="9" t="s">
        <v>53</v>
      </c>
      <c r="D54" s="4">
        <v>1</v>
      </c>
      <c r="E54" s="5" t="s">
        <v>8</v>
      </c>
      <c r="F54" s="4" t="s">
        <v>9</v>
      </c>
      <c r="G54" s="6" t="s">
        <v>1</v>
      </c>
      <c r="H54" s="4" t="s">
        <v>118</v>
      </c>
      <c r="I54" s="7">
        <v>1.2</v>
      </c>
      <c r="J54" s="27">
        <v>49674</v>
      </c>
      <c r="K54" s="33" t="s">
        <v>200</v>
      </c>
      <c r="M54" t="s">
        <v>172</v>
      </c>
      <c r="O54">
        <v>0.70000000000000007</v>
      </c>
      <c r="Q54" t="s">
        <v>188</v>
      </c>
    </row>
    <row r="55" spans="3:17" x14ac:dyDescent="0.25">
      <c r="C55" s="10" t="s">
        <v>54</v>
      </c>
      <c r="D55" s="4">
        <v>1</v>
      </c>
      <c r="E55" s="5" t="s">
        <v>8</v>
      </c>
      <c r="F55" s="4" t="s">
        <v>9</v>
      </c>
      <c r="G55" s="6" t="s">
        <v>1</v>
      </c>
      <c r="H55" s="4" t="s">
        <v>118</v>
      </c>
      <c r="I55" s="7">
        <v>0.8</v>
      </c>
      <c r="J55" s="27">
        <v>45657</v>
      </c>
      <c r="K55" s="33" t="s">
        <v>200</v>
      </c>
      <c r="M55" t="s">
        <v>165</v>
      </c>
      <c r="O55">
        <v>0.8</v>
      </c>
      <c r="Q55" t="s">
        <v>188</v>
      </c>
    </row>
    <row r="56" spans="3:17" x14ac:dyDescent="0.25">
      <c r="C56" s="4" t="s">
        <v>55</v>
      </c>
      <c r="D56" s="4" t="s">
        <v>14</v>
      </c>
      <c r="E56" s="5" t="s">
        <v>8</v>
      </c>
      <c r="F56" s="4" t="s">
        <v>11</v>
      </c>
      <c r="G56" s="14"/>
      <c r="H56" s="4" t="s">
        <v>117</v>
      </c>
      <c r="I56" s="7">
        <v>0.05</v>
      </c>
      <c r="J56" s="27">
        <v>49674</v>
      </c>
      <c r="K56" s="33" t="s">
        <v>183</v>
      </c>
      <c r="M56" t="s">
        <v>166</v>
      </c>
      <c r="O56">
        <v>1.4000000000000001</v>
      </c>
      <c r="Q56" t="s">
        <v>188</v>
      </c>
    </row>
    <row r="57" spans="3:17" x14ac:dyDescent="0.25">
      <c r="C57" s="10" t="s">
        <v>56</v>
      </c>
      <c r="D57" s="4">
        <v>1</v>
      </c>
      <c r="E57" s="5" t="s">
        <v>8</v>
      </c>
      <c r="F57" s="4" t="s">
        <v>33</v>
      </c>
      <c r="G57" s="6" t="s">
        <v>12</v>
      </c>
      <c r="H57" s="4" t="s">
        <v>117</v>
      </c>
      <c r="I57" s="7">
        <v>18.8</v>
      </c>
      <c r="J57" s="27">
        <v>45382</v>
      </c>
      <c r="K57" s="33" t="s">
        <v>201</v>
      </c>
    </row>
    <row r="58" spans="3:17" x14ac:dyDescent="0.25">
      <c r="C58" s="10" t="s">
        <v>57</v>
      </c>
      <c r="D58" s="4">
        <v>1</v>
      </c>
      <c r="E58" s="5" t="s">
        <v>8</v>
      </c>
      <c r="F58" s="4" t="s">
        <v>33</v>
      </c>
      <c r="G58" s="6" t="s">
        <v>19</v>
      </c>
      <c r="H58" s="4" t="s">
        <v>115</v>
      </c>
      <c r="I58" s="7">
        <v>43</v>
      </c>
      <c r="J58" s="27">
        <v>45382</v>
      </c>
      <c r="K58" s="33" t="s">
        <v>201</v>
      </c>
      <c r="M58" t="s">
        <v>162</v>
      </c>
      <c r="O58">
        <v>3</v>
      </c>
      <c r="Q58" t="s">
        <v>177</v>
      </c>
    </row>
    <row r="59" spans="3:17" x14ac:dyDescent="0.25">
      <c r="C59" s="10" t="s">
        <v>57</v>
      </c>
      <c r="D59" s="4">
        <v>2</v>
      </c>
      <c r="E59" s="5" t="s">
        <v>8</v>
      </c>
      <c r="F59" s="4" t="s">
        <v>33</v>
      </c>
      <c r="G59" s="6" t="s">
        <v>19</v>
      </c>
      <c r="H59" s="4" t="s">
        <v>115</v>
      </c>
      <c r="I59" s="7">
        <v>40</v>
      </c>
      <c r="J59" s="27">
        <v>45382</v>
      </c>
      <c r="K59" s="33" t="s">
        <v>201</v>
      </c>
      <c r="M59" t="s">
        <v>174</v>
      </c>
      <c r="O59">
        <v>0.6</v>
      </c>
      <c r="Q59" t="s">
        <v>177</v>
      </c>
    </row>
    <row r="60" spans="3:17" x14ac:dyDescent="0.25">
      <c r="C60" s="4" t="s">
        <v>58</v>
      </c>
      <c r="D60" s="4" t="s">
        <v>14</v>
      </c>
      <c r="E60" s="5" t="s">
        <v>8</v>
      </c>
      <c r="F60" s="4" t="s">
        <v>11</v>
      </c>
      <c r="G60" s="4" t="s">
        <v>12</v>
      </c>
      <c r="H60" s="4" t="s">
        <v>115</v>
      </c>
      <c r="I60" s="7">
        <v>0.96</v>
      </c>
      <c r="J60" s="28">
        <v>45016</v>
      </c>
      <c r="K60" s="33" t="s">
        <v>183</v>
      </c>
    </row>
    <row r="61" spans="3:17" x14ac:dyDescent="0.25">
      <c r="C61" s="4" t="s">
        <v>59</v>
      </c>
      <c r="D61" s="4" t="s">
        <v>14</v>
      </c>
      <c r="E61" s="5" t="s">
        <v>8</v>
      </c>
      <c r="F61" s="4" t="s">
        <v>11</v>
      </c>
      <c r="G61" s="4" t="s">
        <v>19</v>
      </c>
      <c r="H61" s="4" t="s">
        <v>117</v>
      </c>
      <c r="I61" s="7">
        <v>5</v>
      </c>
      <c r="J61" s="28">
        <v>45291</v>
      </c>
      <c r="K61" s="33" t="s">
        <v>183</v>
      </c>
    </row>
    <row r="62" spans="3:17" x14ac:dyDescent="0.25">
      <c r="C62" s="10" t="s">
        <v>60</v>
      </c>
      <c r="D62" s="4">
        <v>3</v>
      </c>
      <c r="E62" s="5" t="s">
        <v>8</v>
      </c>
      <c r="F62" s="4" t="s">
        <v>9</v>
      </c>
      <c r="G62" s="6" t="s">
        <v>1</v>
      </c>
      <c r="H62" s="4" t="s">
        <v>114</v>
      </c>
      <c r="I62" s="7">
        <v>0.8</v>
      </c>
      <c r="J62" s="27">
        <v>46022</v>
      </c>
      <c r="K62" s="33" t="s">
        <v>200</v>
      </c>
    </row>
    <row r="63" spans="3:17" x14ac:dyDescent="0.25">
      <c r="C63" s="10" t="s">
        <v>60</v>
      </c>
      <c r="D63" s="4">
        <v>2</v>
      </c>
      <c r="E63" s="5" t="s">
        <v>8</v>
      </c>
      <c r="F63" s="4" t="s">
        <v>9</v>
      </c>
      <c r="G63" s="6" t="s">
        <v>1</v>
      </c>
      <c r="H63" s="4" t="s">
        <v>114</v>
      </c>
      <c r="I63" s="7">
        <v>0.4</v>
      </c>
      <c r="J63" s="27">
        <v>46022</v>
      </c>
      <c r="K63" s="33" t="s">
        <v>200</v>
      </c>
    </row>
    <row r="64" spans="3:17" x14ac:dyDescent="0.25">
      <c r="C64" s="10" t="s">
        <v>60</v>
      </c>
      <c r="D64" s="4">
        <v>1</v>
      </c>
      <c r="E64" s="5" t="s">
        <v>8</v>
      </c>
      <c r="F64" s="4" t="s">
        <v>9</v>
      </c>
      <c r="G64" s="6" t="s">
        <v>1</v>
      </c>
      <c r="H64" s="4" t="s">
        <v>114</v>
      </c>
      <c r="I64" s="7">
        <v>0.2</v>
      </c>
      <c r="J64" s="27">
        <v>46022</v>
      </c>
      <c r="K64" s="33" t="s">
        <v>200</v>
      </c>
      <c r="M64" s="1" t="s">
        <v>5</v>
      </c>
      <c r="N64" t="s">
        <v>181</v>
      </c>
    </row>
    <row r="65" spans="3:17" x14ac:dyDescent="0.25">
      <c r="C65" s="9" t="s">
        <v>61</v>
      </c>
      <c r="D65" s="4">
        <v>1</v>
      </c>
      <c r="E65" s="5" t="s">
        <v>8</v>
      </c>
      <c r="F65" s="4" t="s">
        <v>9</v>
      </c>
      <c r="G65" s="6" t="s">
        <v>1</v>
      </c>
      <c r="H65" s="4" t="s">
        <v>115</v>
      </c>
      <c r="I65" s="7">
        <v>32</v>
      </c>
      <c r="J65" s="27">
        <v>50770</v>
      </c>
      <c r="K65" s="33" t="s">
        <v>200</v>
      </c>
      <c r="M65" s="1" t="s">
        <v>182</v>
      </c>
      <c r="N65" t="s">
        <v>183</v>
      </c>
    </row>
    <row r="66" spans="3:17" x14ac:dyDescent="0.25">
      <c r="C66" s="9" t="s">
        <v>62</v>
      </c>
      <c r="D66" s="4">
        <v>1</v>
      </c>
      <c r="E66" s="5" t="s">
        <v>8</v>
      </c>
      <c r="F66" s="4" t="s">
        <v>9</v>
      </c>
      <c r="G66" s="6" t="s">
        <v>1</v>
      </c>
      <c r="H66" s="4" t="s">
        <v>115</v>
      </c>
      <c r="I66" s="7">
        <v>38.5</v>
      </c>
      <c r="J66" s="27">
        <v>50770</v>
      </c>
      <c r="K66" s="33" t="s">
        <v>200</v>
      </c>
    </row>
    <row r="67" spans="3:17" x14ac:dyDescent="0.25">
      <c r="C67" s="4" t="s">
        <v>63</v>
      </c>
      <c r="D67" s="4" t="s">
        <v>14</v>
      </c>
      <c r="E67" s="5" t="s">
        <v>8</v>
      </c>
      <c r="F67" s="4" t="s">
        <v>11</v>
      </c>
      <c r="G67" s="4" t="s">
        <v>12</v>
      </c>
      <c r="H67" s="4" t="s">
        <v>115</v>
      </c>
      <c r="I67" s="7">
        <v>6.5000000000000002E-2</v>
      </c>
      <c r="J67" s="30">
        <v>45473</v>
      </c>
      <c r="K67" s="33" t="s">
        <v>183</v>
      </c>
      <c r="M67" t="s">
        <v>113</v>
      </c>
      <c r="N67" t="s">
        <v>112</v>
      </c>
    </row>
    <row r="68" spans="3:17" x14ac:dyDescent="0.25">
      <c r="C68" s="4" t="s">
        <v>64</v>
      </c>
      <c r="D68" s="4" t="s">
        <v>14</v>
      </c>
      <c r="E68" s="5" t="s">
        <v>8</v>
      </c>
      <c r="F68" s="4" t="s">
        <v>11</v>
      </c>
      <c r="G68" s="4" t="s">
        <v>12</v>
      </c>
      <c r="H68" s="4" t="s">
        <v>114</v>
      </c>
      <c r="I68" s="7">
        <v>1.7</v>
      </c>
      <c r="J68" s="31">
        <v>46811</v>
      </c>
      <c r="K68" s="33" t="s">
        <v>183</v>
      </c>
      <c r="M68" t="s">
        <v>117</v>
      </c>
      <c r="N68">
        <v>9.41</v>
      </c>
    </row>
    <row r="69" spans="3:17" x14ac:dyDescent="0.25">
      <c r="C69" s="9" t="s">
        <v>65</v>
      </c>
      <c r="D69" s="4">
        <v>3</v>
      </c>
      <c r="E69" s="5" t="s">
        <v>8</v>
      </c>
      <c r="F69" s="4" t="s">
        <v>9</v>
      </c>
      <c r="G69" s="6" t="s">
        <v>1</v>
      </c>
      <c r="H69" s="4" t="s">
        <v>119</v>
      </c>
      <c r="I69" s="7">
        <v>50</v>
      </c>
      <c r="J69" s="27">
        <v>58075</v>
      </c>
      <c r="K69" s="33" t="s">
        <v>200</v>
      </c>
      <c r="M69" t="s">
        <v>114</v>
      </c>
      <c r="N69">
        <v>22.689</v>
      </c>
    </row>
    <row r="70" spans="3:17" x14ac:dyDescent="0.25">
      <c r="C70" s="9" t="s">
        <v>65</v>
      </c>
      <c r="D70" s="4">
        <v>2</v>
      </c>
      <c r="E70" s="5" t="s">
        <v>8</v>
      </c>
      <c r="F70" s="4" t="s">
        <v>9</v>
      </c>
      <c r="G70" s="6" t="s">
        <v>1</v>
      </c>
      <c r="H70" s="4" t="s">
        <v>119</v>
      </c>
      <c r="I70" s="7">
        <v>50</v>
      </c>
      <c r="J70" s="27">
        <v>58075</v>
      </c>
      <c r="K70" s="33" t="s">
        <v>200</v>
      </c>
      <c r="M70" t="s">
        <v>115</v>
      </c>
      <c r="N70">
        <v>40.040999999999997</v>
      </c>
    </row>
    <row r="71" spans="3:17" x14ac:dyDescent="0.25">
      <c r="C71" s="9" t="s">
        <v>65</v>
      </c>
      <c r="D71" s="4">
        <v>1</v>
      </c>
      <c r="E71" s="5" t="s">
        <v>8</v>
      </c>
      <c r="F71" s="4" t="s">
        <v>9</v>
      </c>
      <c r="G71" s="6" t="s">
        <v>1</v>
      </c>
      <c r="H71" s="4" t="s">
        <v>119</v>
      </c>
      <c r="I71" s="7">
        <v>50</v>
      </c>
      <c r="J71" s="27">
        <v>58075</v>
      </c>
      <c r="K71" s="33" t="s">
        <v>200</v>
      </c>
      <c r="M71" t="s">
        <v>118</v>
      </c>
      <c r="N71">
        <v>2.1959999999999997</v>
      </c>
    </row>
    <row r="72" spans="3:17" x14ac:dyDescent="0.25">
      <c r="C72" s="9" t="s">
        <v>65</v>
      </c>
      <c r="D72" s="4" t="s">
        <v>66</v>
      </c>
      <c r="E72" s="5" t="s">
        <v>8</v>
      </c>
      <c r="F72" s="4" t="s">
        <v>9</v>
      </c>
      <c r="G72" s="6" t="s">
        <v>1</v>
      </c>
      <c r="H72" s="4" t="s">
        <v>119</v>
      </c>
      <c r="I72" s="7">
        <v>1</v>
      </c>
      <c r="J72" s="27">
        <v>58075</v>
      </c>
      <c r="K72" s="33" t="s">
        <v>200</v>
      </c>
      <c r="M72" t="s">
        <v>119</v>
      </c>
      <c r="N72">
        <v>2.911</v>
      </c>
    </row>
    <row r="73" spans="3:17" x14ac:dyDescent="0.25">
      <c r="C73" s="4" t="s">
        <v>67</v>
      </c>
      <c r="D73" s="4" t="s">
        <v>68</v>
      </c>
      <c r="E73" s="5" t="s">
        <v>8</v>
      </c>
      <c r="F73" s="4" t="s">
        <v>11</v>
      </c>
      <c r="G73" s="4" t="s">
        <v>12</v>
      </c>
      <c r="H73" s="6" t="s">
        <v>1</v>
      </c>
      <c r="I73" s="7">
        <v>170</v>
      </c>
      <c r="J73" s="27">
        <v>52962</v>
      </c>
      <c r="K73" s="33" t="s">
        <v>201</v>
      </c>
      <c r="M73" t="s">
        <v>0</v>
      </c>
      <c r="N73">
        <v>77.247</v>
      </c>
    </row>
    <row r="74" spans="3:17" x14ac:dyDescent="0.25">
      <c r="C74" s="4" t="s">
        <v>69</v>
      </c>
      <c r="D74" s="4" t="s">
        <v>68</v>
      </c>
      <c r="E74" s="5" t="s">
        <v>8</v>
      </c>
      <c r="F74" s="4" t="s">
        <v>11</v>
      </c>
      <c r="G74" s="4" t="s">
        <v>12</v>
      </c>
      <c r="H74" s="6" t="s">
        <v>1</v>
      </c>
      <c r="I74" s="7">
        <v>23</v>
      </c>
      <c r="J74" s="28">
        <v>45291</v>
      </c>
      <c r="K74" s="33" t="s">
        <v>201</v>
      </c>
    </row>
    <row r="75" spans="3:17" x14ac:dyDescent="0.25">
      <c r="C75" s="4" t="s">
        <v>70</v>
      </c>
      <c r="D75" s="4" t="s">
        <v>68</v>
      </c>
      <c r="E75" s="5" t="s">
        <v>8</v>
      </c>
      <c r="F75" s="4" t="s">
        <v>11</v>
      </c>
      <c r="G75" s="4" t="s">
        <v>12</v>
      </c>
      <c r="H75" s="6" t="s">
        <v>1</v>
      </c>
      <c r="I75" s="7">
        <v>19</v>
      </c>
      <c r="J75" s="28">
        <v>45291</v>
      </c>
      <c r="K75" s="33" t="s">
        <v>201</v>
      </c>
      <c r="M75" s="1" t="s">
        <v>5</v>
      </c>
      <c r="N75" t="s">
        <v>181</v>
      </c>
    </row>
    <row r="76" spans="3:17" x14ac:dyDescent="0.25">
      <c r="C76" s="4" t="s">
        <v>71</v>
      </c>
      <c r="D76" s="4" t="s">
        <v>68</v>
      </c>
      <c r="E76" s="5" t="s">
        <v>8</v>
      </c>
      <c r="F76" s="4" t="s">
        <v>11</v>
      </c>
      <c r="G76" s="4" t="s">
        <v>12</v>
      </c>
      <c r="H76" s="6" t="s">
        <v>1</v>
      </c>
      <c r="I76" s="7">
        <v>84.5</v>
      </c>
      <c r="J76" s="28">
        <v>45291</v>
      </c>
      <c r="K76" s="33" t="s">
        <v>201</v>
      </c>
      <c r="M76" s="1" t="s">
        <v>182</v>
      </c>
      <c r="N76" t="s">
        <v>181</v>
      </c>
    </row>
    <row r="77" spans="3:17" x14ac:dyDescent="0.25">
      <c r="C77" s="4" t="s">
        <v>72</v>
      </c>
      <c r="D77" s="4" t="s">
        <v>68</v>
      </c>
      <c r="E77" s="5" t="s">
        <v>8</v>
      </c>
      <c r="F77" s="4" t="s">
        <v>11</v>
      </c>
      <c r="G77" s="4" t="s">
        <v>12</v>
      </c>
      <c r="H77" s="6" t="s">
        <v>1</v>
      </c>
      <c r="I77" s="7">
        <v>35</v>
      </c>
      <c r="J77" s="28">
        <v>45291</v>
      </c>
      <c r="K77" s="33" t="s">
        <v>201</v>
      </c>
      <c r="M77" s="1" t="s">
        <v>163</v>
      </c>
      <c r="N77" t="s">
        <v>181</v>
      </c>
    </row>
    <row r="78" spans="3:17" x14ac:dyDescent="0.25">
      <c r="C78" s="4" t="s">
        <v>73</v>
      </c>
      <c r="D78" s="4" t="s">
        <v>68</v>
      </c>
      <c r="E78" s="5" t="s">
        <v>8</v>
      </c>
      <c r="F78" s="4" t="s">
        <v>11</v>
      </c>
      <c r="G78" s="4" t="s">
        <v>12</v>
      </c>
      <c r="H78" s="6" t="s">
        <v>1</v>
      </c>
      <c r="I78" s="7">
        <v>35.6</v>
      </c>
      <c r="J78" s="28">
        <v>45291</v>
      </c>
      <c r="K78" s="33" t="s">
        <v>201</v>
      </c>
    </row>
    <row r="79" spans="3:17" x14ac:dyDescent="0.25">
      <c r="C79" s="4" t="s">
        <v>74</v>
      </c>
      <c r="D79" s="4" t="s">
        <v>14</v>
      </c>
      <c r="E79" s="5" t="s">
        <v>8</v>
      </c>
      <c r="F79" s="4" t="s">
        <v>11</v>
      </c>
      <c r="G79" s="4" t="s">
        <v>12</v>
      </c>
      <c r="H79" s="4" t="s">
        <v>115</v>
      </c>
      <c r="I79" s="7">
        <v>0.92</v>
      </c>
      <c r="J79" s="27">
        <v>50040</v>
      </c>
      <c r="K79" s="33" t="s">
        <v>183</v>
      </c>
      <c r="M79" t="s">
        <v>2</v>
      </c>
      <c r="N79" t="s">
        <v>113</v>
      </c>
      <c r="O79" t="s">
        <v>112</v>
      </c>
    </row>
    <row r="80" spans="3:17" x14ac:dyDescent="0.25">
      <c r="C80" s="4" t="s">
        <v>75</v>
      </c>
      <c r="D80" s="4" t="s">
        <v>14</v>
      </c>
      <c r="E80" s="5" t="s">
        <v>8</v>
      </c>
      <c r="F80" s="4" t="s">
        <v>11</v>
      </c>
      <c r="G80" s="4" t="s">
        <v>12</v>
      </c>
      <c r="H80" s="4" t="s">
        <v>114</v>
      </c>
      <c r="I80" s="7">
        <v>2.95</v>
      </c>
      <c r="J80" s="27">
        <v>51956</v>
      </c>
      <c r="K80" s="33" t="s">
        <v>183</v>
      </c>
      <c r="M80" t="s">
        <v>32</v>
      </c>
      <c r="N80" t="s">
        <v>117</v>
      </c>
      <c r="O80">
        <v>28</v>
      </c>
      <c r="Q80" t="s">
        <v>138</v>
      </c>
    </row>
    <row r="81" spans="3:17" x14ac:dyDescent="0.25">
      <c r="C81" s="10" t="s">
        <v>76</v>
      </c>
      <c r="D81" s="4" t="s">
        <v>14</v>
      </c>
      <c r="E81" s="5" t="s">
        <v>8</v>
      </c>
      <c r="F81" s="4" t="s">
        <v>11</v>
      </c>
      <c r="G81" s="4" t="s">
        <v>12</v>
      </c>
      <c r="H81" s="4" t="s">
        <v>115</v>
      </c>
      <c r="I81" s="7">
        <v>0.29599999999999999</v>
      </c>
      <c r="J81" s="27">
        <v>46996</v>
      </c>
      <c r="K81" s="33" t="s">
        <v>183</v>
      </c>
      <c r="M81" t="s">
        <v>34</v>
      </c>
      <c r="N81" t="s">
        <v>117</v>
      </c>
      <c r="O81">
        <v>34</v>
      </c>
      <c r="Q81" t="s">
        <v>140</v>
      </c>
    </row>
    <row r="82" spans="3:17" x14ac:dyDescent="0.25">
      <c r="C82" s="4" t="s">
        <v>77</v>
      </c>
      <c r="D82" s="4" t="s">
        <v>14</v>
      </c>
      <c r="E82" s="5" t="s">
        <v>8</v>
      </c>
      <c r="F82" s="4" t="s">
        <v>11</v>
      </c>
      <c r="G82" s="4" t="s">
        <v>12</v>
      </c>
      <c r="H82" s="4" t="s">
        <v>114</v>
      </c>
      <c r="I82" s="7">
        <v>0.188</v>
      </c>
      <c r="J82" s="27">
        <v>52262</v>
      </c>
      <c r="K82" s="33" t="s">
        <v>183</v>
      </c>
      <c r="M82" t="s">
        <v>56</v>
      </c>
      <c r="N82" t="s">
        <v>117</v>
      </c>
      <c r="O82">
        <v>18.8</v>
      </c>
      <c r="Q82" t="s">
        <v>141</v>
      </c>
    </row>
    <row r="83" spans="3:17" x14ac:dyDescent="0.25">
      <c r="C83" s="9" t="s">
        <v>78</v>
      </c>
      <c r="D83" s="4">
        <v>3</v>
      </c>
      <c r="E83" s="5" t="s">
        <v>8</v>
      </c>
      <c r="F83" s="4" t="s">
        <v>9</v>
      </c>
      <c r="G83" s="6" t="s">
        <v>1</v>
      </c>
      <c r="H83" s="4" t="s">
        <v>114</v>
      </c>
      <c r="I83" s="7">
        <v>9</v>
      </c>
      <c r="J83" s="27">
        <v>48944</v>
      </c>
      <c r="K83" s="33" t="s">
        <v>200</v>
      </c>
      <c r="M83" t="s">
        <v>57</v>
      </c>
      <c r="N83" t="s">
        <v>115</v>
      </c>
      <c r="O83">
        <v>83</v>
      </c>
      <c r="Q83" t="s">
        <v>142</v>
      </c>
    </row>
    <row r="84" spans="3:17" x14ac:dyDescent="0.25">
      <c r="C84" s="9" t="s">
        <v>78</v>
      </c>
      <c r="D84" s="4">
        <v>2</v>
      </c>
      <c r="E84" s="5" t="s">
        <v>8</v>
      </c>
      <c r="F84" s="4" t="s">
        <v>9</v>
      </c>
      <c r="G84" s="6" t="s">
        <v>1</v>
      </c>
      <c r="H84" s="4" t="s">
        <v>114</v>
      </c>
      <c r="I84" s="7">
        <v>9.9</v>
      </c>
      <c r="J84" s="27">
        <v>48944</v>
      </c>
      <c r="K84" s="33" t="s">
        <v>200</v>
      </c>
      <c r="M84" t="s">
        <v>67</v>
      </c>
      <c r="N84" t="s">
        <v>1</v>
      </c>
      <c r="O84">
        <v>170</v>
      </c>
      <c r="Q84" t="s">
        <v>185</v>
      </c>
    </row>
    <row r="85" spans="3:17" x14ac:dyDescent="0.25">
      <c r="C85" s="9" t="s">
        <v>78</v>
      </c>
      <c r="D85" s="4">
        <v>1</v>
      </c>
      <c r="E85" s="5" t="s">
        <v>8</v>
      </c>
      <c r="F85" s="4" t="s">
        <v>9</v>
      </c>
      <c r="G85" s="6" t="s">
        <v>1</v>
      </c>
      <c r="H85" s="4" t="s">
        <v>114</v>
      </c>
      <c r="I85" s="7">
        <v>9</v>
      </c>
      <c r="J85" s="27">
        <v>48944</v>
      </c>
      <c r="K85" s="33" t="s">
        <v>200</v>
      </c>
      <c r="M85" t="s">
        <v>97</v>
      </c>
      <c r="N85" t="s">
        <v>119</v>
      </c>
      <c r="O85">
        <v>51.8</v>
      </c>
      <c r="Q85" t="s">
        <v>179</v>
      </c>
    </row>
    <row r="86" spans="3:17" x14ac:dyDescent="0.25">
      <c r="C86" s="9" t="s">
        <v>79</v>
      </c>
      <c r="D86" s="4">
        <v>1</v>
      </c>
      <c r="E86" s="5" t="s">
        <v>8</v>
      </c>
      <c r="F86" s="4" t="s">
        <v>9</v>
      </c>
      <c r="G86" s="6" t="s">
        <v>1</v>
      </c>
      <c r="H86" s="4" t="s">
        <v>114</v>
      </c>
      <c r="I86" s="7">
        <v>0.7</v>
      </c>
      <c r="J86" s="27">
        <v>45657</v>
      </c>
      <c r="K86" s="33" t="s">
        <v>200</v>
      </c>
      <c r="M86" t="s">
        <v>0</v>
      </c>
      <c r="O86">
        <v>385.6</v>
      </c>
    </row>
    <row r="87" spans="3:17" x14ac:dyDescent="0.25">
      <c r="C87" s="9" t="s">
        <v>80</v>
      </c>
      <c r="D87" s="4">
        <v>3</v>
      </c>
      <c r="E87" s="5" t="s">
        <v>8</v>
      </c>
      <c r="F87" s="4" t="s">
        <v>9</v>
      </c>
      <c r="G87" s="6" t="s">
        <v>1</v>
      </c>
      <c r="H87" s="4" t="s">
        <v>118</v>
      </c>
      <c r="I87" s="7">
        <v>2</v>
      </c>
      <c r="J87" s="27">
        <v>47848</v>
      </c>
      <c r="K87" s="33" t="s">
        <v>200</v>
      </c>
    </row>
    <row r="88" spans="3:17" x14ac:dyDescent="0.25">
      <c r="C88" s="9" t="s">
        <v>80</v>
      </c>
      <c r="D88" s="4">
        <v>6</v>
      </c>
      <c r="E88" s="5" t="s">
        <v>8</v>
      </c>
      <c r="F88" s="4" t="s">
        <v>9</v>
      </c>
      <c r="G88" s="6" t="s">
        <v>1</v>
      </c>
      <c r="H88" s="4" t="s">
        <v>118</v>
      </c>
      <c r="I88" s="7">
        <v>2</v>
      </c>
      <c r="J88" s="27">
        <v>47848</v>
      </c>
      <c r="K88" s="33" t="s">
        <v>200</v>
      </c>
    </row>
    <row r="89" spans="3:17" x14ac:dyDescent="0.25">
      <c r="C89" s="4" t="s">
        <v>81</v>
      </c>
      <c r="D89" s="4" t="s">
        <v>14</v>
      </c>
      <c r="E89" s="5" t="s">
        <v>8</v>
      </c>
      <c r="F89" s="4" t="s">
        <v>11</v>
      </c>
      <c r="G89" s="4" t="s">
        <v>12</v>
      </c>
      <c r="H89" s="4" t="s">
        <v>114</v>
      </c>
      <c r="I89" s="7">
        <v>0.4</v>
      </c>
      <c r="J89" s="27">
        <v>50405</v>
      </c>
      <c r="K89" s="33" t="s">
        <v>183</v>
      </c>
    </row>
    <row r="90" spans="3:17" x14ac:dyDescent="0.25">
      <c r="C90" s="9" t="s">
        <v>82</v>
      </c>
      <c r="D90" s="4">
        <v>1</v>
      </c>
      <c r="E90" s="5" t="s">
        <v>8</v>
      </c>
      <c r="F90" s="4" t="s">
        <v>9</v>
      </c>
      <c r="G90" s="6" t="s">
        <v>1</v>
      </c>
      <c r="H90" s="4" t="s">
        <v>115</v>
      </c>
      <c r="I90" s="7">
        <v>4.5999999999999996</v>
      </c>
      <c r="J90" s="27">
        <v>50770</v>
      </c>
      <c r="K90" s="33" t="s">
        <v>200</v>
      </c>
    </row>
    <row r="91" spans="3:17" x14ac:dyDescent="0.25">
      <c r="C91" s="9" t="s">
        <v>83</v>
      </c>
      <c r="D91" s="4">
        <v>2</v>
      </c>
      <c r="E91" s="5" t="s">
        <v>8</v>
      </c>
      <c r="F91" s="4" t="s">
        <v>9</v>
      </c>
      <c r="G91" s="6" t="s">
        <v>1</v>
      </c>
      <c r="H91" s="4" t="s">
        <v>115</v>
      </c>
      <c r="I91" s="7">
        <v>18</v>
      </c>
      <c r="J91" s="27">
        <v>50770</v>
      </c>
      <c r="K91" s="33" t="s">
        <v>200</v>
      </c>
    </row>
    <row r="92" spans="3:17" x14ac:dyDescent="0.25">
      <c r="C92" s="9" t="s">
        <v>83</v>
      </c>
      <c r="D92" s="4">
        <v>1</v>
      </c>
      <c r="E92" s="5" t="s">
        <v>8</v>
      </c>
      <c r="F92" s="4" t="s">
        <v>9</v>
      </c>
      <c r="G92" s="6" t="s">
        <v>1</v>
      </c>
      <c r="H92" s="4" t="s">
        <v>115</v>
      </c>
      <c r="I92" s="7">
        <v>18</v>
      </c>
      <c r="J92" s="27">
        <v>50770</v>
      </c>
      <c r="K92" s="33" t="s">
        <v>200</v>
      </c>
    </row>
    <row r="93" spans="3:17" x14ac:dyDescent="0.25">
      <c r="C93" s="9" t="s">
        <v>84</v>
      </c>
      <c r="D93" s="4">
        <v>1</v>
      </c>
      <c r="E93" s="5" t="s">
        <v>8</v>
      </c>
      <c r="F93" s="4" t="s">
        <v>9</v>
      </c>
      <c r="G93" s="6" t="s">
        <v>1</v>
      </c>
      <c r="H93" s="4" t="s">
        <v>115</v>
      </c>
      <c r="I93" s="7">
        <v>7.7</v>
      </c>
      <c r="J93" s="27">
        <v>62093</v>
      </c>
      <c r="K93" s="33" t="s">
        <v>200</v>
      </c>
    </row>
    <row r="94" spans="3:17" x14ac:dyDescent="0.25">
      <c r="C94" s="9" t="s">
        <v>85</v>
      </c>
      <c r="D94" s="4">
        <v>1</v>
      </c>
      <c r="E94" s="5" t="s">
        <v>8</v>
      </c>
      <c r="F94" s="4" t="s">
        <v>9</v>
      </c>
      <c r="G94" s="6" t="s">
        <v>1</v>
      </c>
      <c r="H94" s="4" t="s">
        <v>115</v>
      </c>
      <c r="I94" s="7">
        <v>0.9</v>
      </c>
      <c r="J94" s="27">
        <v>50770</v>
      </c>
      <c r="K94" s="33" t="s">
        <v>200</v>
      </c>
    </row>
    <row r="95" spans="3:17" x14ac:dyDescent="0.25">
      <c r="C95" s="9" t="s">
        <v>86</v>
      </c>
      <c r="D95" s="4">
        <v>1</v>
      </c>
      <c r="E95" s="5" t="s">
        <v>8</v>
      </c>
      <c r="F95" s="4" t="s">
        <v>9</v>
      </c>
      <c r="G95" s="6" t="s">
        <v>1</v>
      </c>
      <c r="H95" s="4" t="s">
        <v>118</v>
      </c>
      <c r="I95" s="7">
        <v>0.8</v>
      </c>
      <c r="J95" s="27">
        <v>45657</v>
      </c>
      <c r="K95" s="33" t="s">
        <v>200</v>
      </c>
    </row>
    <row r="96" spans="3:17" x14ac:dyDescent="0.25">
      <c r="C96" s="4" t="s">
        <v>87</v>
      </c>
      <c r="D96" s="4" t="s">
        <v>14</v>
      </c>
      <c r="E96" s="5" t="s">
        <v>8</v>
      </c>
      <c r="F96" s="4" t="s">
        <v>11</v>
      </c>
      <c r="G96" s="4" t="s">
        <v>19</v>
      </c>
      <c r="H96" s="4" t="s">
        <v>117</v>
      </c>
      <c r="I96" s="7">
        <v>4.2</v>
      </c>
      <c r="J96" s="27">
        <v>48944</v>
      </c>
      <c r="K96" s="33" t="s">
        <v>183</v>
      </c>
    </row>
    <row r="97" spans="3:11" x14ac:dyDescent="0.25">
      <c r="C97" s="9" t="s">
        <v>88</v>
      </c>
      <c r="D97" s="4">
        <v>1</v>
      </c>
      <c r="E97" s="5" t="s">
        <v>8</v>
      </c>
      <c r="F97" s="4" t="s">
        <v>9</v>
      </c>
      <c r="G97" s="6" t="s">
        <v>1</v>
      </c>
      <c r="H97" s="4" t="s">
        <v>115</v>
      </c>
      <c r="I97" s="7">
        <v>18</v>
      </c>
      <c r="J97" s="27">
        <v>50770</v>
      </c>
      <c r="K97" s="33" t="s">
        <v>200</v>
      </c>
    </row>
    <row r="98" spans="3:11" x14ac:dyDescent="0.25">
      <c r="C98" s="9" t="s">
        <v>89</v>
      </c>
      <c r="D98" s="4">
        <v>1</v>
      </c>
      <c r="E98" s="5" t="s">
        <v>8</v>
      </c>
      <c r="F98" s="4" t="s">
        <v>9</v>
      </c>
      <c r="G98" s="6" t="s">
        <v>1</v>
      </c>
      <c r="H98" s="4" t="s">
        <v>114</v>
      </c>
      <c r="I98" s="7">
        <v>7</v>
      </c>
      <c r="J98" s="27">
        <v>48944</v>
      </c>
      <c r="K98" s="33" t="s">
        <v>200</v>
      </c>
    </row>
    <row r="99" spans="3:11" x14ac:dyDescent="0.25">
      <c r="C99" s="9" t="s">
        <v>89</v>
      </c>
      <c r="D99" s="4">
        <v>2</v>
      </c>
      <c r="E99" s="5" t="s">
        <v>8</v>
      </c>
      <c r="F99" s="4" t="s">
        <v>9</v>
      </c>
      <c r="G99" s="6" t="s">
        <v>1</v>
      </c>
      <c r="H99" s="4" t="s">
        <v>114</v>
      </c>
      <c r="I99" s="7">
        <v>7</v>
      </c>
      <c r="J99" s="27">
        <v>48944</v>
      </c>
      <c r="K99" s="33" t="s">
        <v>200</v>
      </c>
    </row>
    <row r="100" spans="3:11" x14ac:dyDescent="0.25">
      <c r="C100" s="9" t="s">
        <v>90</v>
      </c>
      <c r="D100" s="4">
        <v>1</v>
      </c>
      <c r="E100" s="5" t="s">
        <v>8</v>
      </c>
      <c r="F100" s="4" t="s">
        <v>9</v>
      </c>
      <c r="G100" s="6" t="s">
        <v>1</v>
      </c>
      <c r="H100" s="4" t="s">
        <v>115</v>
      </c>
      <c r="I100" s="7">
        <v>11.6</v>
      </c>
      <c r="J100" s="27">
        <v>50770</v>
      </c>
      <c r="K100" s="33" t="s">
        <v>200</v>
      </c>
    </row>
    <row r="101" spans="3:11" x14ac:dyDescent="0.25">
      <c r="C101" s="4" t="s">
        <v>91</v>
      </c>
      <c r="D101" s="4" t="s">
        <v>14</v>
      </c>
      <c r="E101" s="5" t="s">
        <v>8</v>
      </c>
      <c r="F101" s="4" t="s">
        <v>11</v>
      </c>
      <c r="G101" s="4" t="s">
        <v>12</v>
      </c>
      <c r="H101" s="4" t="s">
        <v>115</v>
      </c>
      <c r="I101" s="7">
        <v>0.75</v>
      </c>
      <c r="J101" s="28">
        <v>45291</v>
      </c>
      <c r="K101" s="33" t="s">
        <v>183</v>
      </c>
    </row>
    <row r="102" spans="3:11" x14ac:dyDescent="0.25">
      <c r="C102" s="4" t="s">
        <v>92</v>
      </c>
      <c r="D102" s="4">
        <v>1</v>
      </c>
      <c r="E102" s="5" t="s">
        <v>8</v>
      </c>
      <c r="F102" s="4" t="s">
        <v>11</v>
      </c>
      <c r="G102" s="10" t="s">
        <v>39</v>
      </c>
      <c r="H102" s="4" t="s">
        <v>114</v>
      </c>
      <c r="I102" s="8">
        <v>0.7</v>
      </c>
      <c r="J102" s="27">
        <v>48851</v>
      </c>
      <c r="K102" s="33" t="s">
        <v>183</v>
      </c>
    </row>
    <row r="103" spans="3:11" x14ac:dyDescent="0.25">
      <c r="C103" s="9" t="s">
        <v>93</v>
      </c>
      <c r="D103" s="4">
        <v>3</v>
      </c>
      <c r="E103" s="5" t="s">
        <v>8</v>
      </c>
      <c r="F103" s="4" t="s">
        <v>9</v>
      </c>
      <c r="G103" s="6" t="s">
        <v>1</v>
      </c>
      <c r="H103" s="4" t="s">
        <v>118</v>
      </c>
      <c r="I103" s="7">
        <v>1.2</v>
      </c>
      <c r="J103" s="27">
        <v>47848</v>
      </c>
      <c r="K103" s="33" t="s">
        <v>200</v>
      </c>
    </row>
    <row r="104" spans="3:11" x14ac:dyDescent="0.25">
      <c r="C104" s="15" t="s">
        <v>94</v>
      </c>
      <c r="D104" s="4" t="s">
        <v>14</v>
      </c>
      <c r="E104" s="5" t="s">
        <v>8</v>
      </c>
      <c r="F104" s="4" t="s">
        <v>11</v>
      </c>
      <c r="G104" s="4" t="s">
        <v>12</v>
      </c>
      <c r="H104" s="4" t="s">
        <v>114</v>
      </c>
      <c r="I104" s="7">
        <v>0.45</v>
      </c>
      <c r="J104" s="27">
        <v>51621</v>
      </c>
      <c r="K104" s="33" t="s">
        <v>183</v>
      </c>
    </row>
    <row r="105" spans="3:11" x14ac:dyDescent="0.25">
      <c r="C105" s="4" t="s">
        <v>95</v>
      </c>
      <c r="D105" s="6" t="s">
        <v>1</v>
      </c>
      <c r="E105" s="5" t="s">
        <v>8</v>
      </c>
      <c r="F105" s="4" t="s">
        <v>11</v>
      </c>
      <c r="G105" s="10" t="s">
        <v>21</v>
      </c>
      <c r="H105" s="4" t="s">
        <v>115</v>
      </c>
      <c r="I105" s="7">
        <v>0.75</v>
      </c>
      <c r="J105" s="27">
        <v>47486</v>
      </c>
      <c r="K105" s="33" t="s">
        <v>183</v>
      </c>
    </row>
    <row r="106" spans="3:11" x14ac:dyDescent="0.25">
      <c r="C106" s="9" t="s">
        <v>96</v>
      </c>
      <c r="D106" s="4">
        <v>1</v>
      </c>
      <c r="E106" s="5" t="s">
        <v>8</v>
      </c>
      <c r="F106" s="4" t="s">
        <v>9</v>
      </c>
      <c r="G106" s="6" t="s">
        <v>1</v>
      </c>
      <c r="H106" s="4" t="s">
        <v>119</v>
      </c>
      <c r="I106" s="7">
        <v>87.867000000000004</v>
      </c>
      <c r="J106" s="27">
        <v>58075</v>
      </c>
      <c r="K106" s="33" t="s">
        <v>200</v>
      </c>
    </row>
    <row r="107" spans="3:11" x14ac:dyDescent="0.25">
      <c r="C107" s="9" t="s">
        <v>96</v>
      </c>
      <c r="D107" s="4">
        <v>2</v>
      </c>
      <c r="E107" s="5" t="s">
        <v>8</v>
      </c>
      <c r="F107" s="4" t="s">
        <v>9</v>
      </c>
      <c r="G107" s="6" t="s">
        <v>1</v>
      </c>
      <c r="H107" s="4" t="s">
        <v>119</v>
      </c>
      <c r="I107" s="7">
        <v>87.867000000000004</v>
      </c>
      <c r="J107" s="27">
        <v>58075</v>
      </c>
      <c r="K107" s="33" t="s">
        <v>200</v>
      </c>
    </row>
    <row r="108" spans="3:11" x14ac:dyDescent="0.25">
      <c r="C108" s="9" t="s">
        <v>96</v>
      </c>
      <c r="D108" s="4">
        <v>3</v>
      </c>
      <c r="E108" s="5" t="s">
        <v>8</v>
      </c>
      <c r="F108" s="4" t="s">
        <v>9</v>
      </c>
      <c r="G108" s="6" t="s">
        <v>1</v>
      </c>
      <c r="H108" s="4" t="s">
        <v>119</v>
      </c>
      <c r="I108" s="7">
        <v>87.866</v>
      </c>
      <c r="J108" s="27">
        <v>58075</v>
      </c>
      <c r="K108" s="33" t="s">
        <v>200</v>
      </c>
    </row>
    <row r="109" spans="3:11" x14ac:dyDescent="0.25">
      <c r="C109" s="4" t="s">
        <v>97</v>
      </c>
      <c r="D109" s="4">
        <v>1</v>
      </c>
      <c r="E109" s="5" t="s">
        <v>8</v>
      </c>
      <c r="F109" s="4" t="s">
        <v>33</v>
      </c>
      <c r="G109" s="4" t="s">
        <v>12</v>
      </c>
      <c r="H109" s="4" t="s">
        <v>119</v>
      </c>
      <c r="I109" s="7">
        <v>51.8</v>
      </c>
      <c r="J109" s="27">
        <v>72686</v>
      </c>
      <c r="K109" s="33" t="s">
        <v>201</v>
      </c>
    </row>
    <row r="110" spans="3:11" x14ac:dyDescent="0.25">
      <c r="C110" s="4" t="s">
        <v>98</v>
      </c>
      <c r="D110" s="4" t="s">
        <v>14</v>
      </c>
      <c r="E110" s="5" t="s">
        <v>8</v>
      </c>
      <c r="F110" s="4" t="s">
        <v>11</v>
      </c>
      <c r="G110" s="4" t="s">
        <v>12</v>
      </c>
      <c r="H110" s="4" t="s">
        <v>118</v>
      </c>
      <c r="I110" s="7">
        <v>0.57499999999999996</v>
      </c>
      <c r="J110" s="30">
        <v>49674</v>
      </c>
      <c r="K110" s="33" t="s">
        <v>183</v>
      </c>
    </row>
    <row r="111" spans="3:11" x14ac:dyDescent="0.25">
      <c r="C111" s="5" t="s">
        <v>99</v>
      </c>
      <c r="D111" s="5" t="s">
        <v>14</v>
      </c>
      <c r="E111" s="5" t="s">
        <v>8</v>
      </c>
      <c r="F111" s="5" t="s">
        <v>11</v>
      </c>
      <c r="G111" s="10" t="s">
        <v>39</v>
      </c>
      <c r="H111" s="5" t="s">
        <v>115</v>
      </c>
      <c r="I111" s="13">
        <v>0.3</v>
      </c>
      <c r="J111" s="29">
        <v>51820</v>
      </c>
      <c r="K111" s="33" t="s">
        <v>183</v>
      </c>
    </row>
    <row r="112" spans="3:11" x14ac:dyDescent="0.25">
      <c r="C112" s="4" t="s">
        <v>100</v>
      </c>
      <c r="D112" s="4" t="s">
        <v>14</v>
      </c>
      <c r="E112" s="5" t="s">
        <v>8</v>
      </c>
      <c r="F112" s="4" t="s">
        <v>11</v>
      </c>
      <c r="G112" s="4" t="s">
        <v>21</v>
      </c>
      <c r="H112" s="4" t="s">
        <v>115</v>
      </c>
      <c r="I112" s="7">
        <v>0.7</v>
      </c>
      <c r="J112" s="27">
        <v>47238</v>
      </c>
      <c r="K112" s="33" t="s">
        <v>183</v>
      </c>
    </row>
    <row r="113" spans="3:11" x14ac:dyDescent="0.25">
      <c r="C113" s="4" t="s">
        <v>101</v>
      </c>
      <c r="D113" s="4" t="s">
        <v>14</v>
      </c>
      <c r="E113" s="5" t="s">
        <v>8</v>
      </c>
      <c r="F113" s="4" t="s">
        <v>11</v>
      </c>
      <c r="G113" s="4" t="s">
        <v>21</v>
      </c>
      <c r="H113" s="4" t="s">
        <v>115</v>
      </c>
      <c r="I113" s="7">
        <v>0.2</v>
      </c>
      <c r="J113" s="27">
        <v>50662</v>
      </c>
      <c r="K113" s="33" t="s">
        <v>183</v>
      </c>
    </row>
    <row r="114" spans="3:11" x14ac:dyDescent="0.25">
      <c r="C114" s="9" t="s">
        <v>102</v>
      </c>
      <c r="D114" s="4">
        <v>3</v>
      </c>
      <c r="E114" s="5" t="s">
        <v>8</v>
      </c>
      <c r="F114" s="4" t="s">
        <v>9</v>
      </c>
      <c r="G114" s="6" t="s">
        <v>1</v>
      </c>
      <c r="H114" s="4" t="s">
        <v>115</v>
      </c>
      <c r="I114" s="7">
        <v>15</v>
      </c>
      <c r="J114" s="27">
        <v>50770</v>
      </c>
      <c r="K114" s="33" t="s">
        <v>200</v>
      </c>
    </row>
    <row r="115" spans="3:11" x14ac:dyDescent="0.25">
      <c r="C115" s="9" t="s">
        <v>102</v>
      </c>
      <c r="D115" s="4">
        <v>1</v>
      </c>
      <c r="E115" s="5" t="s">
        <v>8</v>
      </c>
      <c r="F115" s="4" t="s">
        <v>9</v>
      </c>
      <c r="G115" s="6" t="s">
        <v>1</v>
      </c>
      <c r="H115" s="4" t="s">
        <v>115</v>
      </c>
      <c r="I115" s="7">
        <v>15</v>
      </c>
      <c r="J115" s="27">
        <v>50770</v>
      </c>
      <c r="K115" s="33" t="s">
        <v>200</v>
      </c>
    </row>
    <row r="116" spans="3:11" x14ac:dyDescent="0.25">
      <c r="C116" s="9" t="s">
        <v>102</v>
      </c>
      <c r="D116" s="4">
        <v>2</v>
      </c>
      <c r="E116" s="5" t="s">
        <v>8</v>
      </c>
      <c r="F116" s="4" t="s">
        <v>9</v>
      </c>
      <c r="G116" s="6" t="s">
        <v>1</v>
      </c>
      <c r="H116" s="4" t="s">
        <v>115</v>
      </c>
      <c r="I116" s="7">
        <v>15</v>
      </c>
      <c r="J116" s="27">
        <v>50770</v>
      </c>
      <c r="K116" s="33" t="s">
        <v>200</v>
      </c>
    </row>
    <row r="117" spans="3:11" x14ac:dyDescent="0.25">
      <c r="C117" s="10" t="s">
        <v>103</v>
      </c>
      <c r="D117" s="4">
        <v>1</v>
      </c>
      <c r="E117" s="5" t="s">
        <v>8</v>
      </c>
      <c r="F117" s="4" t="s">
        <v>9</v>
      </c>
      <c r="G117" s="6" t="s">
        <v>1</v>
      </c>
      <c r="H117" s="4" t="s">
        <v>118</v>
      </c>
      <c r="I117" s="7">
        <v>0.5</v>
      </c>
      <c r="J117" s="27">
        <v>45657</v>
      </c>
      <c r="K117" s="33" t="s">
        <v>200</v>
      </c>
    </row>
    <row r="118" spans="3:11" x14ac:dyDescent="0.25">
      <c r="C118" s="9" t="s">
        <v>104</v>
      </c>
      <c r="D118" s="4">
        <v>1</v>
      </c>
      <c r="E118" s="5" t="s">
        <v>8</v>
      </c>
      <c r="F118" s="4" t="s">
        <v>9</v>
      </c>
      <c r="G118" s="6" t="s">
        <v>1</v>
      </c>
      <c r="H118" s="4" t="s">
        <v>120</v>
      </c>
      <c r="I118" s="7">
        <v>0.53</v>
      </c>
      <c r="J118" s="27">
        <v>51501</v>
      </c>
      <c r="K118" s="33" t="s">
        <v>200</v>
      </c>
    </row>
    <row r="119" spans="3:11" x14ac:dyDescent="0.25">
      <c r="C119" s="9" t="s">
        <v>104</v>
      </c>
      <c r="D119" s="4">
        <v>2</v>
      </c>
      <c r="E119" s="5" t="s">
        <v>8</v>
      </c>
      <c r="F119" s="4" t="s">
        <v>9</v>
      </c>
      <c r="G119" s="6" t="s">
        <v>1</v>
      </c>
      <c r="H119" s="4" t="s">
        <v>120</v>
      </c>
      <c r="I119" s="7">
        <v>0.17</v>
      </c>
      <c r="J119" s="27">
        <v>51501</v>
      </c>
      <c r="K119" s="33" t="s">
        <v>200</v>
      </c>
    </row>
    <row r="120" spans="3:11" x14ac:dyDescent="0.25">
      <c r="C120" s="9" t="s">
        <v>105</v>
      </c>
      <c r="D120" s="4">
        <v>1</v>
      </c>
      <c r="E120" s="5" t="s">
        <v>8</v>
      </c>
      <c r="F120" s="4" t="s">
        <v>9</v>
      </c>
      <c r="G120" s="6" t="s">
        <v>1</v>
      </c>
      <c r="H120" s="4" t="s">
        <v>115</v>
      </c>
      <c r="I120" s="7">
        <v>1.1000000000000001</v>
      </c>
      <c r="J120" s="27">
        <v>57345</v>
      </c>
      <c r="K120" s="33" t="s">
        <v>200</v>
      </c>
    </row>
    <row r="121" spans="3:11" x14ac:dyDescent="0.25">
      <c r="C121" s="9" t="s">
        <v>106</v>
      </c>
      <c r="D121" s="4">
        <v>1</v>
      </c>
      <c r="E121" s="5" t="s">
        <v>8</v>
      </c>
      <c r="F121" s="4" t="s">
        <v>9</v>
      </c>
      <c r="G121" s="6" t="s">
        <v>1</v>
      </c>
      <c r="H121" s="4" t="s">
        <v>118</v>
      </c>
      <c r="I121" s="7">
        <v>2</v>
      </c>
      <c r="J121" s="27">
        <v>55153</v>
      </c>
      <c r="K121" s="33" t="s">
        <v>200</v>
      </c>
    </row>
    <row r="122" spans="3:11" x14ac:dyDescent="0.25">
      <c r="C122" s="10" t="s">
        <v>107</v>
      </c>
      <c r="D122" s="4">
        <v>1</v>
      </c>
      <c r="E122" s="5" t="s">
        <v>8</v>
      </c>
      <c r="F122" s="4" t="s">
        <v>9</v>
      </c>
      <c r="G122" s="6" t="s">
        <v>1</v>
      </c>
      <c r="H122" s="4" t="s">
        <v>115</v>
      </c>
      <c r="I122" s="7">
        <v>0.6</v>
      </c>
      <c r="J122" s="27">
        <v>45382</v>
      </c>
      <c r="K122" s="33" t="s">
        <v>200</v>
      </c>
    </row>
    <row r="123" spans="3:11" x14ac:dyDescent="0.25">
      <c r="C123" s="4" t="s">
        <v>108</v>
      </c>
      <c r="D123" s="4" t="s">
        <v>14</v>
      </c>
      <c r="E123" s="5" t="s">
        <v>8</v>
      </c>
      <c r="F123" s="4" t="s">
        <v>11</v>
      </c>
      <c r="G123" s="10" t="s">
        <v>39</v>
      </c>
      <c r="H123" s="4" t="s">
        <v>119</v>
      </c>
      <c r="I123" s="7">
        <v>1.47</v>
      </c>
      <c r="J123" s="27">
        <v>47848</v>
      </c>
      <c r="K123" s="33" t="s">
        <v>183</v>
      </c>
    </row>
    <row r="124" spans="3:11" x14ac:dyDescent="0.25">
      <c r="C124" s="4" t="s">
        <v>109</v>
      </c>
      <c r="D124" s="4" t="s">
        <v>14</v>
      </c>
      <c r="E124" s="5" t="s">
        <v>8</v>
      </c>
      <c r="F124" s="4" t="s">
        <v>11</v>
      </c>
      <c r="G124" s="10" t="s">
        <v>39</v>
      </c>
      <c r="H124" s="4" t="s">
        <v>119</v>
      </c>
      <c r="I124" s="7">
        <v>1.4410000000000001</v>
      </c>
      <c r="J124" s="27">
        <v>47848</v>
      </c>
      <c r="K124" s="33" t="s">
        <v>183</v>
      </c>
    </row>
    <row r="125" spans="3:11" x14ac:dyDescent="0.25">
      <c r="C125" s="10" t="s">
        <v>110</v>
      </c>
      <c r="D125" s="4">
        <v>2</v>
      </c>
      <c r="E125" s="5" t="s">
        <v>8</v>
      </c>
      <c r="F125" s="4" t="s">
        <v>9</v>
      </c>
      <c r="G125" s="6" t="s">
        <v>1</v>
      </c>
      <c r="H125" s="4" t="s">
        <v>119</v>
      </c>
      <c r="I125" s="7">
        <v>81.8</v>
      </c>
      <c r="J125" s="27">
        <v>58075</v>
      </c>
      <c r="K125" s="33" t="s">
        <v>200</v>
      </c>
    </row>
    <row r="126" spans="3:11" x14ac:dyDescent="0.25">
      <c r="C126" s="10" t="s">
        <v>110</v>
      </c>
      <c r="D126" s="4">
        <v>1</v>
      </c>
      <c r="E126" s="5" t="s">
        <v>8</v>
      </c>
      <c r="F126" s="4" t="s">
        <v>9</v>
      </c>
      <c r="G126" s="6" t="s">
        <v>1</v>
      </c>
      <c r="H126" s="4" t="s">
        <v>119</v>
      </c>
      <c r="I126" s="7">
        <v>81.8</v>
      </c>
      <c r="J126" s="27">
        <v>58075</v>
      </c>
      <c r="K126" s="33" t="s">
        <v>200</v>
      </c>
    </row>
    <row r="127" spans="3:11" x14ac:dyDescent="0.25">
      <c r="H127" s="4"/>
    </row>
    <row r="128" spans="3:11" x14ac:dyDescent="0.25">
      <c r="H128" s="4"/>
    </row>
    <row r="129" spans="8:8" x14ac:dyDescent="0.25">
      <c r="H129" s="4"/>
    </row>
    <row r="130" spans="8:8" x14ac:dyDescent="0.25">
      <c r="H130" s="4"/>
    </row>
    <row r="131" spans="8:8" x14ac:dyDescent="0.25">
      <c r="H131" s="4"/>
    </row>
    <row r="132" spans="8:8" x14ac:dyDescent="0.25">
      <c r="H132" s="4"/>
    </row>
    <row r="133" spans="8:8" x14ac:dyDescent="0.25">
      <c r="H133" s="4"/>
    </row>
    <row r="134" spans="8:8" x14ac:dyDescent="0.25">
      <c r="H134" s="4"/>
    </row>
    <row r="135" spans="8:8" x14ac:dyDescent="0.25">
      <c r="H135" s="4"/>
    </row>
    <row r="136" spans="8:8" x14ac:dyDescent="0.25">
      <c r="H136" s="4"/>
    </row>
    <row r="137" spans="8:8" x14ac:dyDescent="0.25">
      <c r="H137" s="4"/>
    </row>
    <row r="138" spans="8:8" x14ac:dyDescent="0.25">
      <c r="H138" s="4"/>
    </row>
    <row r="139" spans="8:8" x14ac:dyDescent="0.25">
      <c r="H139" s="4"/>
    </row>
    <row r="140" spans="8:8" x14ac:dyDescent="0.25">
      <c r="H140" s="4"/>
    </row>
    <row r="141" spans="8:8" x14ac:dyDescent="0.25">
      <c r="H141" s="4"/>
    </row>
  </sheetData>
  <autoFilter ref="C3:J126" xr:uid="{5DCFDDB3-6015-4FE7-83C3-55B15FEFBEE1}"/>
  <mergeCells count="2">
    <mergeCell ref="V4:Y4"/>
    <mergeCell ref="V10:Y10"/>
  </mergeCells>
  <pageMargins left="0.7" right="0.7" top="0.75" bottom="0.75" header="0.3" footer="0.3"/>
  <pageSetup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B21A7C80BB35994197FEB01FF39B1D7F" ma:contentTypeVersion="52" ma:contentTypeDescription="" ma:contentTypeScope="" ma:versionID="5032bb5646e2a0c5ea87d003a565dc53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Plan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Plan</CaseType>
    <IndustryCode xmlns="dc463f71-b30c-4ab2-9473-d307f9d35888">140</IndustryCode>
    <CaseStatus xmlns="dc463f71-b30c-4ab2-9473-d307f9d35888">Pending</CaseStatus>
    <OpenedDate xmlns="dc463f71-b30c-4ab2-9473-d307f9d35888">2020-05-07T07:00:00+00:00</OpenedDate>
    <SignificantOrder xmlns="dc463f71-b30c-4ab2-9473-d307f9d35888">false</SignificantOrder>
    <Date1 xmlns="dc463f71-b30c-4ab2-9473-d307f9d35888">2023-04-17T07:00:00+00:00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PacifiCorp</CaseCompanyNames>
    <Nickname xmlns="http://schemas.microsoft.com/sharepoint/v3" xsi:nil="true"/>
    <DocketNumber xmlns="dc463f71-b30c-4ab2-9473-d307f9d35888">200420</DocketNumb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3CA9FCD0-F88F-496F-AB67-1F0156F50972}"/>
</file>

<file path=customXml/itemProps2.xml><?xml version="1.0" encoding="utf-8"?>
<ds:datastoreItem xmlns:ds="http://schemas.openxmlformats.org/officeDocument/2006/customXml" ds:itemID="{5B8C86C2-312D-4ECF-9CBF-8CD06FE8D13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AEA76EF-010D-4C45-83CA-8FE93E988526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4.xml><?xml version="1.0" encoding="utf-8"?>
<ds:datastoreItem xmlns:ds="http://schemas.openxmlformats.org/officeDocument/2006/customXml" ds:itemID="{00DE308C-C981-4A3B-A181-8D8988D9AB2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Ch6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MacNeil, Daniel (PacifiCorp)</dc:creator>
  <cp:lastModifiedBy>MacNeil, Daniel (PacifiCorp)</cp:lastModifiedBy>
  <dcterms:created xsi:type="dcterms:W3CDTF">2023-03-30T23:35:47Z</dcterms:created>
  <dcterms:modified xsi:type="dcterms:W3CDTF">2023-04-14T16:46:01Z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0x0101006E56B4D1795A2E4DB2F0B01679ED314A00B21A7C80BB35994197FEB01FF39B1D7F</vt:lpwstr>
  </property>
  <property fmtid="{D5CDD505-2E9C-101B-9397-08002B2CF9AE}" pid="3" name="_docset_NoMedatataSyncRequired">
    <vt:lpwstr>False</vt:lpwstr>
  </property>
</Properties>
</file>