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:\2023 IRP\1 - Document\DATA DISCS\PUBLIC\Chapters and Appendix\Appendix A - Load Forecast\"/>
    </mc:Choice>
  </mc:AlternateContent>
  <xr:revisionPtr revIDLastSave="0" documentId="13_ncr:1_{B9B64764-B186-4BCF-90B6-5D7F7E5C211B}" xr6:coauthVersionLast="47" xr6:coauthVersionMax="47" xr10:uidLastSave="{00000000-0000-0000-0000-000000000000}"/>
  <bookViews>
    <workbookView xWindow="-98" yWindow="-98" windowWidth="28996" windowHeight="15796" firstSheet="7" xr2:uid="{00000000-000D-0000-FFFF-FFFF00000000}"/>
  </bookViews>
  <sheets>
    <sheet name="Figure A.1" sheetId="1" r:id="rId1"/>
    <sheet name="Table A.1" sheetId="2" r:id="rId2"/>
    <sheet name="Table A.2" sheetId="3" r:id="rId3"/>
    <sheet name="Table A.3" sheetId="4" r:id="rId4"/>
    <sheet name="Table A.4" sheetId="5" r:id="rId5"/>
    <sheet name="Figure A.2" sheetId="6" r:id="rId6"/>
    <sheet name="Figure A.3" sheetId="7" r:id="rId7"/>
    <sheet name="Table A.5" sheetId="34" r:id="rId8"/>
    <sheet name="Figure A.4" sheetId="13" r:id="rId9"/>
    <sheet name="Table A.6" sheetId="14" r:id="rId10"/>
    <sheet name="Table A.7" sheetId="15" r:id="rId11"/>
    <sheet name="Table A.8" sheetId="16" r:id="rId12"/>
    <sheet name="Table A.9" sheetId="17" r:id="rId13"/>
    <sheet name="Table A.10" sheetId="18" r:id="rId14"/>
    <sheet name="Table A.11" sheetId="19" r:id="rId15"/>
    <sheet name="Table A.12" sheetId="20" r:id="rId16"/>
    <sheet name="Table A.13" sheetId="21" r:id="rId17"/>
    <sheet name="Table A.14" sheetId="22" r:id="rId18"/>
    <sheet name="Table A.15" sheetId="23" r:id="rId19"/>
    <sheet name="Figure A.5" sheetId="24" r:id="rId20"/>
  </sheets>
  <definedNames>
    <definedName name="_Hlk129960040" localSheetId="7">'Table A.5'!$A$1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9" l="1"/>
  <c r="A15" i="23"/>
  <c r="B27" i="14" l="1"/>
  <c r="D27" i="14"/>
  <c r="F27" i="14"/>
  <c r="G27" i="14"/>
  <c r="E27" i="14" l="1"/>
  <c r="A27" i="14"/>
  <c r="C27" i="14"/>
  <c r="H27" i="14"/>
  <c r="A27" i="16" l="1"/>
  <c r="D27" i="16"/>
  <c r="H27" i="16"/>
  <c r="C27" i="16"/>
  <c r="B27" i="16"/>
  <c r="G27" i="16"/>
  <c r="F27" i="16"/>
  <c r="E27" i="16"/>
  <c r="F27" i="15" l="1"/>
  <c r="A27" i="15"/>
  <c r="C27" i="15"/>
  <c r="D27" i="15"/>
  <c r="G27" i="15"/>
  <c r="E27" i="15"/>
  <c r="H24" i="15"/>
  <c r="B27" i="15"/>
  <c r="H25" i="15"/>
  <c r="A4" i="4"/>
  <c r="A5" i="4"/>
  <c r="A6" i="4"/>
  <c r="A7" i="4"/>
  <c r="A8" i="4"/>
  <c r="A9" i="4"/>
  <c r="A10" i="4"/>
  <c r="A11" i="4"/>
  <c r="A12" i="4"/>
  <c r="A3" i="4"/>
  <c r="A15" i="22" l="1"/>
  <c r="A15" i="21"/>
  <c r="A15" i="18"/>
  <c r="A15" i="17"/>
  <c r="A15" i="20" l="1"/>
  <c r="Y47" i="13" l="1"/>
  <c r="Y49" i="13" l="1"/>
  <c r="Y48" i="13"/>
  <c r="Y46" i="13"/>
  <c r="Y44" i="13"/>
  <c r="Y43" i="13"/>
  <c r="Y42" i="13"/>
  <c r="Y41" i="13"/>
  <c r="Y40" i="13"/>
  <c r="Y39" i="13"/>
  <c r="X43" i="13"/>
  <c r="X42" i="13"/>
  <c r="X41" i="13"/>
  <c r="X39" i="13"/>
  <c r="Y45" i="13"/>
  <c r="X49" i="13"/>
  <c r="X48" i="13"/>
  <c r="X47" i="13"/>
  <c r="X46" i="13"/>
  <c r="X45" i="13"/>
  <c r="X44" i="13"/>
  <c r="X40" i="13"/>
  <c r="H5" i="15" l="1"/>
  <c r="H8" i="15"/>
  <c r="H9" i="15"/>
  <c r="H12" i="15"/>
  <c r="H16" i="15"/>
  <c r="H20" i="15"/>
  <c r="H21" i="15"/>
  <c r="H4" i="15"/>
  <c r="H19" i="15" l="1"/>
  <c r="H14" i="15"/>
  <c r="H7" i="15"/>
  <c r="H15" i="15"/>
  <c r="H10" i="15"/>
  <c r="H22" i="15"/>
  <c r="H17" i="15"/>
  <c r="H6" i="15"/>
  <c r="H23" i="15"/>
  <c r="H18" i="15"/>
  <c r="H13" i="15"/>
  <c r="H11" i="15"/>
  <c r="H27" i="15" l="1"/>
  <c r="B20" i="1" l="1"/>
  <c r="B21" i="1"/>
  <c r="B22" i="1"/>
  <c r="B23" i="1"/>
  <c r="B24" i="1"/>
  <c r="B25" i="1"/>
  <c r="B26" i="1"/>
  <c r="B27" i="1"/>
  <c r="B28" i="1"/>
  <c r="B19" i="1"/>
  <c r="C20" i="1" l="1"/>
  <c r="C21" i="1"/>
  <c r="C22" i="1"/>
  <c r="C23" i="1"/>
  <c r="C24" i="1"/>
  <c r="C25" i="1"/>
  <c r="C26" i="1"/>
  <c r="C27" i="1"/>
  <c r="C28" i="1"/>
  <c r="C19" i="1"/>
  <c r="A20" i="1"/>
  <c r="A21" i="1"/>
  <c r="A22" i="1"/>
  <c r="A23" i="1"/>
  <c r="A24" i="1"/>
  <c r="A25" i="1"/>
  <c r="A26" i="1"/>
  <c r="A27" i="1"/>
  <c r="A28" i="1"/>
  <c r="A14" i="3"/>
  <c r="A19" i="1" l="1"/>
  <c r="A14" i="2"/>
  <c r="A8" i="5"/>
  <c r="A3" i="5"/>
  <c r="A9" i="5"/>
  <c r="A5" i="5"/>
  <c r="A12" i="5"/>
  <c r="A7" i="5"/>
  <c r="A4" i="5"/>
  <c r="A11" i="5"/>
  <c r="A10" i="5"/>
  <c r="A6" i="5"/>
  <c r="F12" i="4" l="1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B5" i="4" l="1"/>
  <c r="B15" i="17"/>
  <c r="F15" i="17"/>
  <c r="D15" i="18"/>
  <c r="G15" i="18"/>
  <c r="B15" i="19"/>
  <c r="F15" i="19"/>
  <c r="D15" i="20"/>
  <c r="G15" i="20"/>
  <c r="B15" i="21"/>
  <c r="F15" i="21"/>
  <c r="B15" i="23"/>
  <c r="F15" i="23"/>
  <c r="B4" i="4"/>
  <c r="B10" i="4"/>
  <c r="B8" i="4"/>
  <c r="B7" i="4"/>
  <c r="B6" i="4"/>
  <c r="B9" i="4"/>
  <c r="E14" i="2"/>
  <c r="D15" i="22"/>
  <c r="B3" i="4"/>
  <c r="W38" i="13"/>
  <c r="F14" i="2"/>
  <c r="E15" i="17"/>
  <c r="W46" i="13"/>
  <c r="W40" i="13"/>
  <c r="G15" i="22"/>
  <c r="W48" i="13"/>
  <c r="W44" i="13"/>
  <c r="W42" i="13"/>
  <c r="B14" i="2"/>
  <c r="C15" i="18"/>
  <c r="E15" i="19"/>
  <c r="C15" i="20"/>
  <c r="E15" i="21"/>
  <c r="C15" i="22"/>
  <c r="E15" i="23"/>
  <c r="B11" i="4"/>
  <c r="Y38" i="13"/>
  <c r="C14" i="2"/>
  <c r="G14" i="2"/>
  <c r="D15" i="17"/>
  <c r="G15" i="17"/>
  <c r="B15" i="18"/>
  <c r="F15" i="18"/>
  <c r="D15" i="19"/>
  <c r="G15" i="19"/>
  <c r="B15" i="20"/>
  <c r="F15" i="20"/>
  <c r="D15" i="21"/>
  <c r="G15" i="21"/>
  <c r="B15" i="22"/>
  <c r="F15" i="22"/>
  <c r="D15" i="23"/>
  <c r="G15" i="23"/>
  <c r="E12" i="4"/>
  <c r="W49" i="13"/>
  <c r="W47" i="13"/>
  <c r="W45" i="13"/>
  <c r="W43" i="13"/>
  <c r="W41" i="13"/>
  <c r="W39" i="13"/>
  <c r="X38" i="13"/>
  <c r="D12" i="4"/>
  <c r="D14" i="2"/>
  <c r="H14" i="2"/>
  <c r="H12" i="4"/>
  <c r="C15" i="17"/>
  <c r="E15" i="18"/>
  <c r="C15" i="19"/>
  <c r="E15" i="20"/>
  <c r="C15" i="21"/>
  <c r="E15" i="22"/>
  <c r="C15" i="23"/>
  <c r="G12" i="4"/>
  <c r="B12" i="4" l="1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  <c r="H8" i="5"/>
  <c r="G8" i="5"/>
  <c r="F8" i="5"/>
  <c r="E8" i="5"/>
  <c r="D8" i="5"/>
  <c r="C8" i="5"/>
  <c r="B8" i="5"/>
  <c r="H7" i="5"/>
  <c r="G7" i="5"/>
  <c r="F7" i="5"/>
  <c r="E7" i="5"/>
  <c r="D7" i="5"/>
  <c r="C7" i="5"/>
  <c r="B7" i="5"/>
  <c r="H6" i="5"/>
  <c r="G6" i="5"/>
  <c r="F6" i="5"/>
  <c r="E6" i="5"/>
  <c r="D6" i="5"/>
  <c r="C6" i="5"/>
  <c r="B6" i="5"/>
  <c r="H5" i="5"/>
  <c r="G5" i="5"/>
  <c r="F5" i="5"/>
  <c r="E5" i="5"/>
  <c r="D5" i="5"/>
  <c r="C5" i="5"/>
  <c r="B5" i="5"/>
  <c r="H4" i="5"/>
  <c r="G4" i="5"/>
  <c r="F4" i="5"/>
  <c r="E4" i="5"/>
  <c r="D4" i="5"/>
  <c r="C4" i="5"/>
  <c r="B4" i="5"/>
  <c r="H3" i="5"/>
  <c r="G3" i="5"/>
  <c r="F3" i="5"/>
  <c r="E3" i="5"/>
  <c r="D3" i="5"/>
  <c r="C3" i="5"/>
  <c r="B3" i="5"/>
  <c r="C14" i="3" l="1"/>
  <c r="C12" i="5"/>
  <c r="D12" i="5"/>
  <c r="D14" i="3"/>
  <c r="H14" i="3"/>
  <c r="H12" i="5"/>
  <c r="G14" i="3"/>
  <c r="G12" i="5"/>
  <c r="E12" i="5"/>
  <c r="E14" i="3"/>
  <c r="B12" i="5"/>
  <c r="B14" i="3"/>
  <c r="F14" i="3"/>
  <c r="F12" i="5"/>
</calcChain>
</file>

<file path=xl/sharedStrings.xml><?xml version="1.0" encoding="utf-8"?>
<sst xmlns="http://schemas.openxmlformats.org/spreadsheetml/2006/main" count="220" uniqueCount="91">
  <si>
    <t>System</t>
  </si>
  <si>
    <t>2021 IRP</t>
  </si>
  <si>
    <t>Year</t>
  </si>
  <si>
    <t>California</t>
  </si>
  <si>
    <t>Idaho</t>
  </si>
  <si>
    <t>Oregon</t>
  </si>
  <si>
    <t>Utah</t>
  </si>
  <si>
    <t>Washington</t>
  </si>
  <si>
    <t>Wyoming</t>
  </si>
  <si>
    <t>Compound Annual Growth Rate</t>
  </si>
  <si>
    <t>Non-Coincident Peak - Megawatts (MW)*</t>
  </si>
  <si>
    <t>Coincident Peak - Megawatts (MW)*</t>
  </si>
  <si>
    <t>1-in-20 Weather</t>
  </si>
  <si>
    <t>High</t>
  </si>
  <si>
    <t>Base Case</t>
  </si>
  <si>
    <t>Low</t>
  </si>
  <si>
    <t>Utah Peak Producing Weather (Average Dry Bulb Temperature on Peak Day (Deg F.))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</si>
  <si>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</si>
  <si>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</si>
  <si>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</si>
  <si>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</si>
  <si>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</si>
  <si>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</si>
  <si>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</si>
  <si>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</si>
  <si>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</si>
  <si>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</si>
  <si>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</si>
  <si>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</si>
  <si>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SEID</t>
  </si>
  <si>
    <t>2023 IRP</t>
  </si>
  <si>
    <t xml:space="preserve">2021 IRP </t>
  </si>
  <si>
    <t>20-Year Normal</t>
  </si>
  <si>
    <t>Average</t>
  </si>
  <si>
    <t>Residential</t>
  </si>
  <si>
    <t>Commercial</t>
  </si>
  <si>
    <t>Industrial</t>
  </si>
  <si>
    <t>Irrigation</t>
  </si>
  <si>
    <t>Lighting</t>
  </si>
  <si>
    <t xml:space="preserve">Bureau of Reclamation Site </t>
  </si>
  <si>
    <t>PacifiCorp Jurisdiction Assumption</t>
  </si>
  <si>
    <t>Projected Range of Temperature Change (°F)*</t>
  </si>
  <si>
    <t>2020s</t>
  </si>
  <si>
    <t>2050s</t>
  </si>
  <si>
    <t>Klamath River near Klamath</t>
  </si>
  <si>
    <t>1.7 to 2.6</t>
  </si>
  <si>
    <t>3.6 to 5.2</t>
  </si>
  <si>
    <t>Snake River Near Heise</t>
  </si>
  <si>
    <t>1.6 to 3.0</t>
  </si>
  <si>
    <t>4.1 to 5.9</t>
  </si>
  <si>
    <t>Klamath River near Seiad Valley</t>
  </si>
  <si>
    <t>1.8 to 2.7</t>
  </si>
  <si>
    <t>3.7 to 5.3</t>
  </si>
  <si>
    <t>Green River near Greendale</t>
  </si>
  <si>
    <t>1.8 to 3.3</t>
  </si>
  <si>
    <t>4.2 to 6.3</t>
  </si>
  <si>
    <t>Yakima River at Parker</t>
  </si>
  <si>
    <t>1.8 to 2.8</t>
  </si>
  <si>
    <t>3.6 to 5.6</t>
  </si>
  <si>
    <t xml:space="preserve">Wyoming </t>
  </si>
  <si>
    <t>*Lower bound of temperature projections based on RCP 4.5, while upper bound based on RCP 8.5</t>
  </si>
  <si>
    <t>Month</t>
  </si>
  <si>
    <t>Day</t>
  </si>
  <si>
    <t>hour</t>
  </si>
  <si>
    <t>OR</t>
  </si>
  <si>
    <t>WA</t>
  </si>
  <si>
    <t>CA</t>
  </si>
  <si>
    <t>UT</t>
  </si>
  <si>
    <t>WY</t>
  </si>
  <si>
    <t>ID</t>
  </si>
  <si>
    <t>total_wFERC</t>
  </si>
  <si>
    <t>year</t>
  </si>
  <si>
    <t>Total</t>
  </si>
  <si>
    <t xml:space="preserve">ID </t>
  </si>
  <si>
    <t>System Annual Sales</t>
  </si>
  <si>
    <t>Western Region Employment</t>
  </si>
  <si>
    <t>System Retail Sales - Megawatt-hours (MWh)*</t>
  </si>
  <si>
    <t>*System retail sales do not include sales for resale</t>
  </si>
  <si>
    <t>*Non-coincident peaks do not include sales for resale</t>
  </si>
  <si>
    <t>*Coincident peaks do not include sales for resale</t>
  </si>
  <si>
    <t>System Retail Use per Customer – killowatt-hours (kWh)</t>
  </si>
  <si>
    <t>System Retail Sales – Megawatt-hours (MWh)</t>
  </si>
  <si>
    <t>Oregon Retail Sales – Megawatt-hours (MWh)</t>
  </si>
  <si>
    <t>Washington Retail Sales – Megawatt-hours (MWh)</t>
  </si>
  <si>
    <t>California Retail Sales – Megawatt-hours (MWh)</t>
  </si>
  <si>
    <t>Utah Retail Sales – Megawatt-hours (MWh)</t>
  </si>
  <si>
    <t>Idaho Retail Sales – Megawatt-hours (MWh)</t>
  </si>
  <si>
    <t>Wyoming Retail Sales – Megawatt-hours (MWh)</t>
  </si>
  <si>
    <t>20 Year</t>
  </si>
  <si>
    <t>10 Year</t>
  </si>
  <si>
    <t>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</si>
</sst>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  <font>
      <b/>
      <sz val="10"/>
      <color rgb="FF2F4F4F"/>
      <name val="Verdana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DB4E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7" applyNumberFormat="0" applyFont="0">
      <alignment readingOrder="1"/>
      <protection locked="0"/>
    </xf>
    <xf numFmtId="0" fontId="9" fillId="4" borderId="8" applyNumberFormat="0">
      <alignment readingOrder="1"/>
      <protection locked="0"/>
    </xf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3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4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NumberFormat="1" applyFont="1"/>
    <xf numFmtId="10" fontId="6" fillId="0" borderId="6" xfId="4" applyNumberFormat="1" applyFont="1" applyBorder="1" applyAlignment="1">
      <alignment horizontal="center" vertical="center"/>
    </xf>
    <xf numFmtId="9" fontId="0" fillId="0" borderId="0" xfId="4" applyFont="1"/>
    <xf numFmtId="0" fontId="6" fillId="0" borderId="6" xfId="0" applyFont="1" applyFill="1" applyBorder="1" applyAlignment="1">
      <alignment horizontal="center" vertical="center"/>
    </xf>
    <xf numFmtId="10" fontId="0" fillId="0" borderId="0" xfId="4" applyNumberFormat="1" applyFont="1"/>
    <xf numFmtId="0" fontId="0" fillId="0" borderId="9" xfId="0" applyBorder="1"/>
    <xf numFmtId="0" fontId="0" fillId="0" borderId="10" xfId="0" applyBorder="1"/>
    <xf numFmtId="164" fontId="4" fillId="2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0" fillId="0" borderId="0" xfId="4" applyNumberFormat="1" applyFont="1"/>
    <xf numFmtId="43" fontId="0" fillId="0" borderId="0" xfId="0" applyNumberFormat="1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4" fontId="6" fillId="0" borderId="6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167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5">
    <cellStyle name="_DateRange" xfId="3" xr:uid="{00000000-0005-0000-0000-000000000000}"/>
    <cellStyle name="Comma" xfId="1" builtinId="3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BE4B48"/>
      <color rgb="FF4A7EBB"/>
      <color rgb="FFEC792B"/>
      <color rgb="FF8DB4E2"/>
      <color rgb="FF7D60A0"/>
      <color rgb="FF98B954"/>
      <color rgb="FF55BF8D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Forecasted Annual System </a:t>
            </a:r>
          </a:p>
          <a:p>
            <a:pPr>
              <a:defRPr sz="1200"/>
            </a:pPr>
            <a:r>
              <a:rPr lang="en-US" sz="1200"/>
              <a:t>Load (GWh)</a:t>
            </a:r>
          </a:p>
        </c:rich>
      </c:tx>
      <c:layout>
        <c:manualLayout>
          <c:xMode val="edge"/>
          <c:yMode val="edge"/>
          <c:x val="0.338949735056702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65365867728071"/>
          <c:y val="0.25531381748013204"/>
          <c:w val="0.79358193433368007"/>
          <c:h val="0.58351267067226353"/>
        </c:manualLayout>
      </c:layout>
      <c:lineChart>
        <c:grouping val="standard"/>
        <c:varyColors val="0"/>
        <c:ser>
          <c:idx val="0"/>
          <c:order val="0"/>
          <c:tx>
            <c:strRef>
              <c:f>'Figure A.1'!$B$18</c:f>
              <c:strCache>
                <c:ptCount val="1"/>
                <c:pt idx="0">
                  <c:v>2021 IRP</c:v>
                </c:pt>
              </c:strCache>
            </c:strRef>
          </c:tx>
          <c:cat>
            <c:numRef>
              <c:f>'Figure A.1'!$A$19:$A$28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'Figure A.1'!$B$19:$B$28</c:f>
              <c:numCache>
                <c:formatCode>_(* #,##0_);_(* \(#,##0\);_(* "-"??_);_(@_)</c:formatCode>
                <c:ptCount val="10"/>
                <c:pt idx="0">
                  <c:v>63242.99</c:v>
                </c:pt>
                <c:pt idx="1">
                  <c:v>64451.31</c:v>
                </c:pt>
                <c:pt idx="2">
                  <c:v>65162.26</c:v>
                </c:pt>
                <c:pt idx="3">
                  <c:v>64527.03</c:v>
                </c:pt>
                <c:pt idx="4">
                  <c:v>65178.400000000001</c:v>
                </c:pt>
                <c:pt idx="5">
                  <c:v>66083.42</c:v>
                </c:pt>
                <c:pt idx="6">
                  <c:v>66768.66</c:v>
                </c:pt>
                <c:pt idx="7">
                  <c:v>67723.210000000006</c:v>
                </c:pt>
                <c:pt idx="8">
                  <c:v>68528.649999999994</c:v>
                </c:pt>
                <c:pt idx="9">
                  <c:v>69507.210000000006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9-4A05-8044-8397451EA5AE}"/>
            </c:ext>
          </c:extLst>
        </c:ser>
        <c:ser>
          <c:idx val="1"/>
          <c:order val="1"/>
          <c:tx>
            <c:strRef>
              <c:f>'Figure A.1'!$C$18</c:f>
              <c:strCache>
                <c:ptCount val="1"/>
                <c:pt idx="0">
                  <c:v>2023 IRP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'Figure A.1'!$A$19:$A$28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'Figure A.1'!$C$19:$C$28</c:f>
              <c:numCache>
                <c:formatCode>_(* #,##0_);_(* \(#,##0\);_(* "-"??_);_(@_)</c:formatCode>
                <c:ptCount val="10"/>
                <c:pt idx="0">
                  <c:v>64032.93</c:v>
                </c:pt>
                <c:pt idx="1">
                  <c:v>67499.27</c:v>
                </c:pt>
                <c:pt idx="2">
                  <c:v>69805.06</c:v>
                </c:pt>
                <c:pt idx="3">
                  <c:v>69938.42</c:v>
                </c:pt>
                <c:pt idx="4">
                  <c:v>72649.77</c:v>
                </c:pt>
                <c:pt idx="5">
                  <c:v>76681.119999999995</c:v>
                </c:pt>
                <c:pt idx="6">
                  <c:v>77919.28</c:v>
                </c:pt>
                <c:pt idx="7">
                  <c:v>78811.839999999997</c:v>
                </c:pt>
                <c:pt idx="8">
                  <c:v>80380.69</c:v>
                </c:pt>
                <c:pt idx="9">
                  <c:v>81321.78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9-4A05-8044-8397451E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518685164354462E-2"/>
          <c:y val="0.14513502885310067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Retail Sales and Service Territory Employment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50240594925635"/>
          <c:y val="0.19480351414406533"/>
          <c:w val="0.74756452318460187"/>
          <c:h val="0.65183253135024788"/>
        </c:manualLayout>
      </c:layout>
      <c:lineChart>
        <c:grouping val="standard"/>
        <c:varyColors val="0"/>
        <c:ser>
          <c:idx val="0"/>
          <c:order val="0"/>
          <c:tx>
            <c:strRef>
              <c:f>'Figure A.2'!$B$20</c:f>
              <c:strCache>
                <c:ptCount val="1"/>
                <c:pt idx="0">
                  <c:v>System Annual Sales</c:v>
                </c:pt>
              </c:strCache>
            </c:strRef>
          </c:tx>
          <c:marker>
            <c:symbol val="none"/>
          </c:marker>
          <c:cat>
            <c:numRef>
              <c:f>'Figure A.2'!$A$21:$A$42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'Figure A.2'!$B$21:$B$42</c:f>
              <c:numCache>
                <c:formatCode>#,##0</c:formatCode>
                <c:ptCount val="22"/>
                <c:pt idx="0">
                  <c:v>48203.483215935026</c:v>
                </c:pt>
                <c:pt idx="1">
                  <c:v>47374.488672483982</c:v>
                </c:pt>
                <c:pt idx="2">
                  <c:v>47057.065653160782</c:v>
                </c:pt>
                <c:pt idx="3">
                  <c:v>47771.259339386583</c:v>
                </c:pt>
                <c:pt idx="4">
                  <c:v>48987.800059745816</c:v>
                </c:pt>
                <c:pt idx="5">
                  <c:v>49713.445568843839</c:v>
                </c:pt>
                <c:pt idx="6">
                  <c:v>51474.907447379563</c:v>
                </c:pt>
                <c:pt idx="7">
                  <c:v>52808.062317364558</c:v>
                </c:pt>
                <c:pt idx="8">
                  <c:v>53409.182764436344</c:v>
                </c:pt>
                <c:pt idx="9">
                  <c:v>52197.714286371433</c:v>
                </c:pt>
                <c:pt idx="10">
                  <c:v>53612.440483708546</c:v>
                </c:pt>
                <c:pt idx="11">
                  <c:v>54376.107493310999</c:v>
                </c:pt>
                <c:pt idx="12">
                  <c:v>54402.334462288847</c:v>
                </c:pt>
                <c:pt idx="13">
                  <c:v>54641.960634670817</c:v>
                </c:pt>
                <c:pt idx="14">
                  <c:v>55289.702243116524</c:v>
                </c:pt>
                <c:pt idx="15">
                  <c:v>54742.85063990565</c:v>
                </c:pt>
                <c:pt idx="16">
                  <c:v>54303.991164738291</c:v>
                </c:pt>
                <c:pt idx="17">
                  <c:v>54771.524666549536</c:v>
                </c:pt>
                <c:pt idx="18">
                  <c:v>55425.487718554839</c:v>
                </c:pt>
                <c:pt idx="19">
                  <c:v>55406.142916830315</c:v>
                </c:pt>
                <c:pt idx="20">
                  <c:v>54628.179575451366</c:v>
                </c:pt>
                <c:pt idx="21">
                  <c:v>55896.22746564632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7-4DAB-8CE9-4E6CBC735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16600"/>
        <c:axId val="420720912"/>
      </c:lineChart>
      <c:lineChart>
        <c:grouping val="standard"/>
        <c:varyColors val="0"/>
        <c:ser>
          <c:idx val="2"/>
          <c:order val="1"/>
          <c:tx>
            <c:strRef>
              <c:f>'Figure A.2'!$C$20</c:f>
              <c:strCache>
                <c:ptCount val="1"/>
                <c:pt idx="0">
                  <c:v>Western Region Employment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'Figure A.2'!$A$21:$A$42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'Figure A.2'!$C$21:$C$42</c:f>
              <c:numCache>
                <c:formatCode>#,##0.0</c:formatCode>
                <c:ptCount val="22"/>
                <c:pt idx="0">
                  <c:v>30.513080083333332</c:v>
                </c:pt>
                <c:pt idx="1">
                  <c:v>30.740393166666667</c:v>
                </c:pt>
                <c:pt idx="2">
                  <c:v>30.724266750000002</c:v>
                </c:pt>
                <c:pt idx="3">
                  <c:v>30.893628333333332</c:v>
                </c:pt>
                <c:pt idx="4">
                  <c:v>31.464167083333333</c:v>
                </c:pt>
                <c:pt idx="5">
                  <c:v>32.20784175</c:v>
                </c:pt>
                <c:pt idx="6">
                  <c:v>32.939483916666667</c:v>
                </c:pt>
                <c:pt idx="7">
                  <c:v>33.474463416666666</c:v>
                </c:pt>
                <c:pt idx="8">
                  <c:v>33.442962416666667</c:v>
                </c:pt>
                <c:pt idx="9">
                  <c:v>32.187826250000001</c:v>
                </c:pt>
                <c:pt idx="10">
                  <c:v>31.894449666666667</c:v>
                </c:pt>
                <c:pt idx="11">
                  <c:v>32.11424233333333</c:v>
                </c:pt>
                <c:pt idx="12">
                  <c:v>32.653417249999997</c:v>
                </c:pt>
                <c:pt idx="13">
                  <c:v>33.188339416666665</c:v>
                </c:pt>
                <c:pt idx="14">
                  <c:v>33.939674750000002</c:v>
                </c:pt>
                <c:pt idx="15">
                  <c:v>34.711278</c:v>
                </c:pt>
                <c:pt idx="16">
                  <c:v>35.476436499999998</c:v>
                </c:pt>
                <c:pt idx="17">
                  <c:v>36.152061500000002</c:v>
                </c:pt>
                <c:pt idx="18">
                  <c:v>36.745557666666663</c:v>
                </c:pt>
                <c:pt idx="19">
                  <c:v>37.335129833333333</c:v>
                </c:pt>
                <c:pt idx="20">
                  <c:v>34.942086083333336</c:v>
                </c:pt>
                <c:pt idx="21">
                  <c:v>36.235242499999998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7-4DAB-8CE9-4E6CBC735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2088"/>
        <c:axId val="420721696"/>
        <c:extLst/>
      </c:lineChart>
      <c:catAx>
        <c:axId val="42071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420720912"/>
        <c:crosses val="autoZero"/>
        <c:auto val="1"/>
        <c:lblAlgn val="ctr"/>
        <c:lblOffset val="100"/>
        <c:noMultiLvlLbl val="0"/>
      </c:catAx>
      <c:valAx>
        <c:axId val="420720912"/>
        <c:scaling>
          <c:orientation val="minMax"/>
          <c:min val="4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20716600"/>
        <c:crosses val="autoZero"/>
        <c:crossBetween val="between"/>
      </c:valAx>
      <c:valAx>
        <c:axId val="420721696"/>
        <c:scaling>
          <c:orientation val="minMax"/>
          <c:max val="39"/>
          <c:min val="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Employment (millions)</a:t>
                </a:r>
              </a:p>
            </c:rich>
          </c:tx>
          <c:layout>
            <c:manualLayout>
              <c:xMode val="edge"/>
              <c:yMode val="edge"/>
              <c:x val="0.95776377952755909"/>
              <c:y val="0.2735072178477690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20722088"/>
        <c:crosses val="max"/>
        <c:crossBetween val="between"/>
      </c:valAx>
      <c:catAx>
        <c:axId val="42072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721696"/>
        <c:crosses val="autoZero"/>
        <c:auto val="1"/>
        <c:lblAlgn val="ctr"/>
        <c:lblOffset val="100"/>
        <c:noMultiLvlLbl val="0"/>
      </c:cat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System Residential Use per Customer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6150240594925636"/>
          <c:y val="0.17640055409740449"/>
          <c:w val="0.81071981627296597"/>
          <c:h val="0.6828846110950012"/>
        </c:manualLayout>
      </c:layout>
      <c:lineChart>
        <c:grouping val="standard"/>
        <c:varyColors val="0"/>
        <c:ser>
          <c:idx val="0"/>
          <c:order val="0"/>
          <c:tx>
            <c:strRef>
              <c:f>'Figure A.3'!$B$22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'Figure A.3'!$A$24:$A$44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A.3'!$B$24:$B$44</c:f>
              <c:numCache>
                <c:formatCode>_(* #,##0_);_(* \(#,##0\);_(* "-"??_);_(@_)</c:formatCode>
                <c:ptCount val="21"/>
                <c:pt idx="0">
                  <c:v>10264.074719210223</c:v>
                </c:pt>
                <c:pt idx="1">
                  <c:v>10351.615509440408</c:v>
                </c:pt>
                <c:pt idx="2">
                  <c:v>10480.004434617031</c:v>
                </c:pt>
                <c:pt idx="3">
                  <c:v>10540.102199308254</c:v>
                </c:pt>
                <c:pt idx="4">
                  <c:v>10567.052520883399</c:v>
                </c:pt>
                <c:pt idx="5">
                  <c:v>10748.609751230635</c:v>
                </c:pt>
                <c:pt idx="6">
                  <c:v>10768.912767639948</c:v>
                </c:pt>
                <c:pt idx="7">
                  <c:v>10750.197321396206</c:v>
                </c:pt>
                <c:pt idx="8">
                  <c:v>10655.837017552138</c:v>
                </c:pt>
                <c:pt idx="9">
                  <c:v>10817.765074227682</c:v>
                </c:pt>
                <c:pt idx="10">
                  <c:v>10696.188501851762</c:v>
                </c:pt>
                <c:pt idx="11">
                  <c:v>10489.613731154632</c:v>
                </c:pt>
                <c:pt idx="12">
                  <c:v>10258.719266552764</c:v>
                </c:pt>
                <c:pt idx="13">
                  <c:v>10237.84666214792</c:v>
                </c:pt>
                <c:pt idx="14">
                  <c:v>10015.588147459581</c:v>
                </c:pt>
                <c:pt idx="15">
                  <c:v>9935.6872360529615</c:v>
                </c:pt>
                <c:pt idx="16">
                  <c:v>9882.2200664939992</c:v>
                </c:pt>
                <c:pt idx="17">
                  <c:v>9812.3224381897908</c:v>
                </c:pt>
                <c:pt idx="18">
                  <c:v>9628.8167262091356</c:v>
                </c:pt>
                <c:pt idx="19">
                  <c:v>9873.2270548005872</c:v>
                </c:pt>
                <c:pt idx="20">
                  <c:v>9899.347761644447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A-4A36-B686-6505DD8C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noFill/>
            </a:ln>
          </c:spPr>
        </c:dropLines>
        <c:upDownBars>
          <c:gapWidth val="150"/>
          <c:upBars/>
          <c:downBars/>
        </c:upDownBars>
        <c:smooth val="0"/>
        <c:axId val="129113888"/>
        <c:axId val="129114280"/>
      </c:lineChart>
      <c:catAx>
        <c:axId val="1291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29114280"/>
        <c:crosses val="autoZero"/>
        <c:auto val="1"/>
        <c:lblAlgn val="ctr"/>
        <c:lblOffset val="100"/>
        <c:noMultiLvlLbl val="0"/>
      </c:catAx>
      <c:valAx>
        <c:axId val="129114280"/>
        <c:scaling>
          <c:orientation val="minMax"/>
          <c:min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kWh per Residential Customer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162153689122193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2911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Utah Average Peak Producing</a:t>
            </a:r>
            <a:r>
              <a:rPr lang="en-US" sz="1600" baseline="0"/>
              <a:t> Weather </a:t>
            </a:r>
          </a:p>
          <a:p>
            <a:pPr>
              <a:defRPr sz="1600"/>
            </a:pPr>
            <a:r>
              <a:rPr lang="en-US" sz="1600" baseline="0"/>
              <a:t>(Average Dry Bulb Temperature on Peak Day (Deg F.))</a:t>
            </a:r>
            <a:endParaRPr lang="en-US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A.4'!$W$36:$W$37</c:f>
              <c:strCache>
                <c:ptCount val="2"/>
                <c:pt idx="0">
                  <c:v>20 Year</c:v>
                </c:pt>
                <c:pt idx="1">
                  <c:v>Average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diamond"/>
            <c:size val="8"/>
            <c:spPr>
              <a:solidFill>
                <a:sysClr val="window" lastClr="FFFFFF"/>
              </a:solidFill>
            </c:spPr>
          </c:marker>
          <c:cat>
            <c:strRef>
              <c:f>'Figure A.4'!$A$38:$A$49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A.4'!$W$38:$W$49</c:f>
              <c:numCache>
                <c:formatCode>0.00</c:formatCode>
                <c:ptCount val="12"/>
                <c:pt idx="0">
                  <c:v>22.799999999999997</c:v>
                </c:pt>
                <c:pt idx="1">
                  <c:v>27.188499999999998</c:v>
                </c:pt>
                <c:pt idx="2">
                  <c:v>35.794500000000006</c:v>
                </c:pt>
                <c:pt idx="3">
                  <c:v>53.432000000000016</c:v>
                </c:pt>
                <c:pt idx="4">
                  <c:v>73.280999999999992</c:v>
                </c:pt>
                <c:pt idx="5">
                  <c:v>84.168499999999995</c:v>
                </c:pt>
                <c:pt idx="6">
                  <c:v>86.518500000000003</c:v>
                </c:pt>
                <c:pt idx="7">
                  <c:v>84.285500000000013</c:v>
                </c:pt>
                <c:pt idx="8">
                  <c:v>78.388500000000008</c:v>
                </c:pt>
                <c:pt idx="9">
                  <c:v>60.6755</c:v>
                </c:pt>
                <c:pt idx="10">
                  <c:v>31.295499999999993</c:v>
                </c:pt>
                <c:pt idx="11">
                  <c:v>25.724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7-4B66-8196-0DBA86B0E6BE}"/>
            </c:ext>
          </c:extLst>
        </c:ser>
        <c:ser>
          <c:idx val="1"/>
          <c:order val="1"/>
          <c:tx>
            <c:strRef>
              <c:f>'Figure A.4'!$X$36:$X$37</c:f>
              <c:strCache>
                <c:ptCount val="2"/>
                <c:pt idx="0">
                  <c:v>10 Year</c:v>
                </c:pt>
                <c:pt idx="1">
                  <c:v>Average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>
                <a:solidFill>
                  <a:srgbClr val="BE4B48"/>
                </a:solidFill>
              </a:ln>
            </c:spPr>
          </c:marker>
          <c:cat>
            <c:strRef>
              <c:f>'Figure A.4'!$A$38:$A$49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A.4'!$X$38:$X$49</c:f>
              <c:numCache>
                <c:formatCode>0.00</c:formatCode>
                <c:ptCount val="12"/>
                <c:pt idx="0">
                  <c:v>23.971999999999998</c:v>
                </c:pt>
                <c:pt idx="1">
                  <c:v>27.994999999999997</c:v>
                </c:pt>
                <c:pt idx="2">
                  <c:v>36.603999999999999</c:v>
                </c:pt>
                <c:pt idx="3">
                  <c:v>61.851999999999997</c:v>
                </c:pt>
                <c:pt idx="4">
                  <c:v>74.057999999999993</c:v>
                </c:pt>
                <c:pt idx="5">
                  <c:v>86.183999999999997</c:v>
                </c:pt>
                <c:pt idx="6">
                  <c:v>87.358000000000004</c:v>
                </c:pt>
                <c:pt idx="7">
                  <c:v>84.271000000000001</c:v>
                </c:pt>
                <c:pt idx="8">
                  <c:v>79.73599999999999</c:v>
                </c:pt>
                <c:pt idx="9">
                  <c:v>62.987000000000002</c:v>
                </c:pt>
                <c:pt idx="10">
                  <c:v>34.652000000000001</c:v>
                </c:pt>
                <c:pt idx="11">
                  <c:v>25.178999999999995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7-4B66-8196-0DBA86B0E6BE}"/>
            </c:ext>
          </c:extLst>
        </c:ser>
        <c:ser>
          <c:idx val="2"/>
          <c:order val="2"/>
          <c:tx>
            <c:strRef>
              <c:f>'Figure A.4'!$Y$36:$Y$37</c:f>
              <c:strCache>
                <c:ptCount val="2"/>
                <c:pt idx="0">
                  <c:v>5 Year</c:v>
                </c:pt>
                <c:pt idx="1">
                  <c:v>Average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8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'Figure A.4'!$A$38:$A$49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'Figure A.4'!$Y$38:$Y$49</c:f>
              <c:numCache>
                <c:formatCode>0.00</c:formatCode>
                <c:ptCount val="12"/>
                <c:pt idx="0">
                  <c:v>26.496000000000002</c:v>
                </c:pt>
                <c:pt idx="1">
                  <c:v>27.712</c:v>
                </c:pt>
                <c:pt idx="2">
                  <c:v>35.653999999999996</c:v>
                </c:pt>
                <c:pt idx="3">
                  <c:v>61.681999999999995</c:v>
                </c:pt>
                <c:pt idx="4">
                  <c:v>71.738</c:v>
                </c:pt>
                <c:pt idx="5">
                  <c:v>85.313999999999993</c:v>
                </c:pt>
                <c:pt idx="6">
                  <c:v>85.611999999999995</c:v>
                </c:pt>
                <c:pt idx="7">
                  <c:v>84.222000000000008</c:v>
                </c:pt>
                <c:pt idx="8">
                  <c:v>78.894000000000005</c:v>
                </c:pt>
                <c:pt idx="9">
                  <c:v>58.953999999999994</c:v>
                </c:pt>
                <c:pt idx="10">
                  <c:v>36.373999999999995</c:v>
                </c:pt>
                <c:pt idx="11">
                  <c:v>28.22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97-4B66-8196-0DBA86B0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19504"/>
        <c:axId val="443822248"/>
      </c:lineChart>
      <c:catAx>
        <c:axId val="443819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443822248"/>
        <c:crosses val="autoZero"/>
        <c:auto val="1"/>
        <c:lblAlgn val="ctr"/>
        <c:lblOffset val="100"/>
        <c:noMultiLvlLbl val="0"/>
      </c:catAx>
      <c:valAx>
        <c:axId val="44382224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Degrees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443819504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1351706036746"/>
          <c:y val="0.13010425780110821"/>
          <c:w val="0.79998293963254596"/>
          <c:h val="0.70407662583843678"/>
        </c:manualLayout>
      </c:layout>
      <c:lineChart>
        <c:grouping val="standard"/>
        <c:varyColors val="0"/>
        <c:ser>
          <c:idx val="0"/>
          <c:order val="0"/>
          <c:tx>
            <c:strRef>
              <c:f>'Figure A.5'!$B$23</c:f>
              <c:strCache>
                <c:ptCount val="1"/>
                <c:pt idx="0">
                  <c:v>1-in-20 Weather</c:v>
                </c:pt>
              </c:strCache>
            </c:strRef>
          </c:tx>
          <c:spPr>
            <a:ln w="28575">
              <a:solidFill>
                <a:srgbClr val="4A7EBB"/>
              </a:solidFill>
            </a:ln>
          </c:spPr>
          <c:marker>
            <c:symbol val="none"/>
          </c:marker>
          <c:cat>
            <c:numRef>
              <c:f>'Figure A.5'!$A$24:$A$43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'Figure A.5'!$B$24:$B$43</c:f>
              <c:numCache>
                <c:formatCode>_(* #,##0_);_(* \(#,##0\);_(* "-"??_);_(@_)</c:formatCode>
                <c:ptCount val="20"/>
                <c:pt idx="0">
                  <c:v>11700.428</c:v>
                </c:pt>
                <c:pt idx="1">
                  <c:v>12094.307000000001</c:v>
                </c:pt>
                <c:pt idx="2">
                  <c:v>12434.743</c:v>
                </c:pt>
                <c:pt idx="3">
                  <c:v>12430.672999999999</c:v>
                </c:pt>
                <c:pt idx="4">
                  <c:v>12724.544999999998</c:v>
                </c:pt>
                <c:pt idx="5">
                  <c:v>13158.741</c:v>
                </c:pt>
                <c:pt idx="6">
                  <c:v>13370.288999999999</c:v>
                </c:pt>
                <c:pt idx="7">
                  <c:v>13505.151000000002</c:v>
                </c:pt>
                <c:pt idx="8">
                  <c:v>13835.248</c:v>
                </c:pt>
                <c:pt idx="9">
                  <c:v>13904.674999999999</c:v>
                </c:pt>
                <c:pt idx="10">
                  <c:v>14047.305999999999</c:v>
                </c:pt>
                <c:pt idx="11">
                  <c:v>14214.446</c:v>
                </c:pt>
                <c:pt idx="12">
                  <c:v>14395.393</c:v>
                </c:pt>
                <c:pt idx="13">
                  <c:v>14653.279</c:v>
                </c:pt>
                <c:pt idx="14">
                  <c:v>14826.477999999999</c:v>
                </c:pt>
                <c:pt idx="15">
                  <c:v>15010.866000000002</c:v>
                </c:pt>
                <c:pt idx="16">
                  <c:v>15179.439999999999</c:v>
                </c:pt>
                <c:pt idx="17">
                  <c:v>15389.186999999998</c:v>
                </c:pt>
                <c:pt idx="18">
                  <c:v>15601.030999999999</c:v>
                </c:pt>
                <c:pt idx="19">
                  <c:v>15932.415000000001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40A-A302-D13345CF8655}"/>
            </c:ext>
          </c:extLst>
        </c:ser>
        <c:ser>
          <c:idx val="4"/>
          <c:order val="1"/>
          <c:tx>
            <c:strRef>
              <c:f>'Figure A.5'!$F$23</c:f>
              <c:strCache>
                <c:ptCount val="1"/>
                <c:pt idx="0">
                  <c:v>20-Year Normal</c:v>
                </c:pt>
              </c:strCache>
            </c:strRef>
          </c:tx>
          <c:spPr>
            <a:ln w="28575"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A.5'!$A$24:$A$43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'Figure A.5'!$F$24:$F$43</c:f>
              <c:numCache>
                <c:formatCode>_(* #,##0_);_(* \(#,##0\);_(* "-"??_);_(@_)</c:formatCode>
                <c:ptCount val="20"/>
                <c:pt idx="0">
                  <c:v>11012.393</c:v>
                </c:pt>
                <c:pt idx="1">
                  <c:v>11404.833999999999</c:v>
                </c:pt>
                <c:pt idx="2">
                  <c:v>11730.751</c:v>
                </c:pt>
                <c:pt idx="3">
                  <c:v>11715.621999999999</c:v>
                </c:pt>
                <c:pt idx="4">
                  <c:v>11983.967999999999</c:v>
                </c:pt>
                <c:pt idx="5">
                  <c:v>12389.881000000001</c:v>
                </c:pt>
                <c:pt idx="6">
                  <c:v>12563.274000000001</c:v>
                </c:pt>
                <c:pt idx="7">
                  <c:v>12669.905999999999</c:v>
                </c:pt>
                <c:pt idx="8">
                  <c:v>12953.454</c:v>
                </c:pt>
                <c:pt idx="9">
                  <c:v>13014.263999999999</c:v>
                </c:pt>
                <c:pt idx="10">
                  <c:v>13126.99</c:v>
                </c:pt>
                <c:pt idx="11">
                  <c:v>13267.52</c:v>
                </c:pt>
                <c:pt idx="12">
                  <c:v>13421.797999999999</c:v>
                </c:pt>
                <c:pt idx="13">
                  <c:v>13665.472</c:v>
                </c:pt>
                <c:pt idx="14">
                  <c:v>13791.857</c:v>
                </c:pt>
                <c:pt idx="15">
                  <c:v>13946.645</c:v>
                </c:pt>
                <c:pt idx="16">
                  <c:v>14082.248</c:v>
                </c:pt>
                <c:pt idx="17">
                  <c:v>14261.589</c:v>
                </c:pt>
                <c:pt idx="18">
                  <c:v>14442.999</c:v>
                </c:pt>
                <c:pt idx="19">
                  <c:v>14712.855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A-419A-A2C3-C0EC142B549D}"/>
            </c:ext>
          </c:extLst>
        </c:ser>
        <c:ser>
          <c:idx val="1"/>
          <c:order val="2"/>
          <c:tx>
            <c:strRef>
              <c:f>'Figure A.5'!$C$23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'Figure A.5'!$A$24:$A$43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'Figure A.5'!$C$24:$C$43</c:f>
              <c:numCache>
                <c:formatCode>_(* #,##0_);_(* \(#,##0\);_(* "-"??_);_(@_)</c:formatCode>
                <c:ptCount val="20"/>
                <c:pt idx="0">
                  <c:v>11245.948</c:v>
                </c:pt>
                <c:pt idx="1">
                  <c:v>11646.182000000001</c:v>
                </c:pt>
                <c:pt idx="2">
                  <c:v>11970.996000000001</c:v>
                </c:pt>
                <c:pt idx="3">
                  <c:v>11995.151</c:v>
                </c:pt>
                <c:pt idx="4">
                  <c:v>12303.853999999999</c:v>
                </c:pt>
                <c:pt idx="5">
                  <c:v>12755.467999999999</c:v>
                </c:pt>
                <c:pt idx="6">
                  <c:v>12972.132999999998</c:v>
                </c:pt>
                <c:pt idx="7">
                  <c:v>13114.491999999998</c:v>
                </c:pt>
                <c:pt idx="8">
                  <c:v>13436.655000000001</c:v>
                </c:pt>
                <c:pt idx="9">
                  <c:v>13546.136999999999</c:v>
                </c:pt>
                <c:pt idx="10">
                  <c:v>13706.911</c:v>
                </c:pt>
                <c:pt idx="11">
                  <c:v>13895.309000000001</c:v>
                </c:pt>
                <c:pt idx="12">
                  <c:v>14099.463</c:v>
                </c:pt>
                <c:pt idx="13">
                  <c:v>14388.436</c:v>
                </c:pt>
                <c:pt idx="14">
                  <c:v>14583.584999999999</c:v>
                </c:pt>
                <c:pt idx="15">
                  <c:v>14795.14</c:v>
                </c:pt>
                <c:pt idx="16">
                  <c:v>14991.548999999999</c:v>
                </c:pt>
                <c:pt idx="17">
                  <c:v>15228.260999999999</c:v>
                </c:pt>
                <c:pt idx="18">
                  <c:v>15466.652</c:v>
                </c:pt>
                <c:pt idx="19">
                  <c:v>15802.546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40A-A302-D13345CF8655}"/>
            </c:ext>
          </c:extLst>
        </c:ser>
        <c:ser>
          <c:idx val="2"/>
          <c:order val="3"/>
          <c:tx>
            <c:strRef>
              <c:f>'Figure A.5'!$D$23</c:f>
              <c:strCache>
                <c:ptCount val="1"/>
                <c:pt idx="0">
                  <c:v>Base Case</c:v>
                </c:pt>
              </c:strCache>
            </c:strRef>
          </c:tx>
          <c:spPr>
            <a:ln w="28575">
              <a:solidFill>
                <a:srgbClr val="98B954"/>
              </a:solidFill>
            </a:ln>
          </c:spPr>
          <c:marker>
            <c:symbol val="none"/>
          </c:marker>
          <c:cat>
            <c:numRef>
              <c:f>'Figure A.5'!$A$24:$A$43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'Figure A.5'!$D$24:$D$43</c:f>
              <c:numCache>
                <c:formatCode>_(* #,##0_);_(* \(#,##0\);_(* "-"??_);_(@_)</c:formatCode>
                <c:ptCount val="20"/>
                <c:pt idx="0">
                  <c:v>11033.038</c:v>
                </c:pt>
                <c:pt idx="1">
                  <c:v>11427.393</c:v>
                </c:pt>
                <c:pt idx="2">
                  <c:v>11746.891000000001</c:v>
                </c:pt>
                <c:pt idx="3">
                  <c:v>11758.166000000001</c:v>
                </c:pt>
                <c:pt idx="4">
                  <c:v>12051.384999999998</c:v>
                </c:pt>
                <c:pt idx="5">
                  <c:v>12484.837</c:v>
                </c:pt>
                <c:pt idx="6">
                  <c:v>12682.932999999999</c:v>
                </c:pt>
                <c:pt idx="7">
                  <c:v>12815.473999999998</c:v>
                </c:pt>
                <c:pt idx="8">
                  <c:v>13122.623</c:v>
                </c:pt>
                <c:pt idx="9">
                  <c:v>13208.785</c:v>
                </c:pt>
                <c:pt idx="10">
                  <c:v>13347.302</c:v>
                </c:pt>
                <c:pt idx="11">
                  <c:v>13512.467999999999</c:v>
                </c:pt>
                <c:pt idx="12">
                  <c:v>13691.7</c:v>
                </c:pt>
                <c:pt idx="13">
                  <c:v>13953.233</c:v>
                </c:pt>
                <c:pt idx="14">
                  <c:v>14117.739</c:v>
                </c:pt>
                <c:pt idx="15">
                  <c:v>14299.511999999999</c:v>
                </c:pt>
                <c:pt idx="16">
                  <c:v>14463.567999999999</c:v>
                </c:pt>
                <c:pt idx="17">
                  <c:v>14671.815000000001</c:v>
                </c:pt>
                <c:pt idx="18">
                  <c:v>14881.868999999999</c:v>
                </c:pt>
                <c:pt idx="19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40A-A302-D13345CF8655}"/>
            </c:ext>
          </c:extLst>
        </c:ser>
        <c:ser>
          <c:idx val="3"/>
          <c:order val="4"/>
          <c:tx>
            <c:strRef>
              <c:f>'Figure A.5'!$E$23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solidFill>
                <a:srgbClr val="7D60A0"/>
              </a:solidFill>
            </a:ln>
          </c:spPr>
          <c:marker>
            <c:symbol val="none"/>
          </c:marker>
          <c:cat>
            <c:numRef>
              <c:f>'Figure A.5'!$A$24:$A$43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'Figure A.5'!$E$24:$E$43</c:f>
              <c:numCache>
                <c:formatCode>_(* #,##0_);_(* \(#,##0\);_(* "-"??_);_(@_)</c:formatCode>
                <c:ptCount val="20"/>
                <c:pt idx="0">
                  <c:v>10809.2</c:v>
                </c:pt>
                <c:pt idx="1">
                  <c:v>11199.939</c:v>
                </c:pt>
                <c:pt idx="2">
                  <c:v>11517.017</c:v>
                </c:pt>
                <c:pt idx="3">
                  <c:v>11523.082999999999</c:v>
                </c:pt>
                <c:pt idx="4">
                  <c:v>11808.148000000001</c:v>
                </c:pt>
                <c:pt idx="5">
                  <c:v>12228.482</c:v>
                </c:pt>
                <c:pt idx="6">
                  <c:v>12429.192999999999</c:v>
                </c:pt>
                <c:pt idx="7">
                  <c:v>12550.212</c:v>
                </c:pt>
                <c:pt idx="8">
                  <c:v>12847.331</c:v>
                </c:pt>
                <c:pt idx="9">
                  <c:v>12921.093999999999</c:v>
                </c:pt>
                <c:pt idx="10">
                  <c:v>13047.296999999999</c:v>
                </c:pt>
                <c:pt idx="11">
                  <c:v>13203.721000000001</c:v>
                </c:pt>
                <c:pt idx="12">
                  <c:v>13373.013999999999</c:v>
                </c:pt>
                <c:pt idx="13">
                  <c:v>13620.981</c:v>
                </c:pt>
                <c:pt idx="14">
                  <c:v>13769.168</c:v>
                </c:pt>
                <c:pt idx="15">
                  <c:v>13944.456</c:v>
                </c:pt>
                <c:pt idx="16">
                  <c:v>14103.675999999999</c:v>
                </c:pt>
                <c:pt idx="17">
                  <c:v>14301.882000000001</c:v>
                </c:pt>
                <c:pt idx="18">
                  <c:v>14508.723</c:v>
                </c:pt>
                <c:pt idx="19">
                  <c:v>14824.410999999998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40A-A302-D13345CF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824208"/>
        <c:axId val="443824992"/>
      </c:lineChart>
      <c:catAx>
        <c:axId val="44382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3824992"/>
        <c:crosses val="autoZero"/>
        <c:auto val="1"/>
        <c:lblAlgn val="ctr"/>
        <c:lblOffset val="100"/>
        <c:noMultiLvlLbl val="0"/>
      </c:catAx>
      <c:valAx>
        <c:axId val="4438249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Megawatt (MW)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43824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112588797213737E-2"/>
          <c:y val="1.7750801983085453E-2"/>
          <c:w val="0.9417656046582692"/>
          <c:h val="0.110197706264977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387803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371475</xdr:colOff>
      <xdr:row>17</xdr:row>
      <xdr:rowOff>38100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209551</xdr:colOff>
      <xdr:row>18</xdr:row>
      <xdr:rowOff>28576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28575</xdr:colOff>
      <xdr:row>32</xdr:row>
      <xdr:rowOff>109043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D28"/>
  <sheetViews>
    <sheetView tabSelected="1" workbookViewId="0"/>
  </sheetViews>
  <sheetFormatPr defaultRowHeight="14.25" x14ac:dyDescent="0.45"/>
  <cols>
    <col min="2" max="3" width="17.73046875" bestFit="1" customWidth="1"/>
    <col min="4" max="4" width="10.59765625" bestFit="1" customWidth="1"/>
  </cols>
  <sheetData>
    <row r="18" spans="1:4" ht="15" x14ac:dyDescent="0.45">
      <c r="A18" s="4"/>
      <c r="B18" s="18" t="s">
        <v>1</v>
      </c>
      <c r="C18" s="18" t="s">
        <v>30</v>
      </c>
    </row>
    <row r="19" spans="1:4" x14ac:dyDescent="0.45">
      <c r="A19" s="1">
        <f>'Table A.1'!A3</f>
        <v>2023</v>
      </c>
      <c r="B19" s="37">
        <f>'Table A.3'!S3/1000</f>
        <v>63242.99</v>
      </c>
      <c r="C19" s="37">
        <f>'Table A.1'!B3/1000</f>
        <v>64032.93</v>
      </c>
      <c r="D19" s="22"/>
    </row>
    <row r="20" spans="1:4" x14ac:dyDescent="0.45">
      <c r="A20" s="1">
        <f>'Table A.1'!A4</f>
        <v>2024</v>
      </c>
      <c r="B20" s="37">
        <f>'Table A.3'!S4/1000</f>
        <v>64451.31</v>
      </c>
      <c r="C20" s="37">
        <f>'Table A.1'!B4/1000</f>
        <v>67499.27</v>
      </c>
      <c r="D20" s="22"/>
    </row>
    <row r="21" spans="1:4" x14ac:dyDescent="0.45">
      <c r="A21" s="1">
        <f>'Table A.1'!A5</f>
        <v>2025</v>
      </c>
      <c r="B21" s="37">
        <f>'Table A.3'!S5/1000</f>
        <v>65162.26</v>
      </c>
      <c r="C21" s="37">
        <f>'Table A.1'!B5/1000</f>
        <v>69805.06</v>
      </c>
      <c r="D21" s="22"/>
    </row>
    <row r="22" spans="1:4" x14ac:dyDescent="0.45">
      <c r="A22" s="1">
        <f>'Table A.1'!A6</f>
        <v>2026</v>
      </c>
      <c r="B22" s="37">
        <f>'Table A.3'!S6/1000</f>
        <v>64527.03</v>
      </c>
      <c r="C22" s="37">
        <f>'Table A.1'!B6/1000</f>
        <v>69938.42</v>
      </c>
      <c r="D22" s="22"/>
    </row>
    <row r="23" spans="1:4" x14ac:dyDescent="0.45">
      <c r="A23" s="1">
        <f>'Table A.1'!A7</f>
        <v>2027</v>
      </c>
      <c r="B23" s="37">
        <f>'Table A.3'!S7/1000</f>
        <v>65178.400000000001</v>
      </c>
      <c r="C23" s="37">
        <f>'Table A.1'!B7/1000</f>
        <v>72649.77</v>
      </c>
      <c r="D23" s="22"/>
    </row>
    <row r="24" spans="1:4" x14ac:dyDescent="0.45">
      <c r="A24" s="1">
        <f>'Table A.1'!A8</f>
        <v>2028</v>
      </c>
      <c r="B24" s="37">
        <f>'Table A.3'!S8/1000</f>
        <v>66083.42</v>
      </c>
      <c r="C24" s="37">
        <f>'Table A.1'!B8/1000</f>
        <v>76681.119999999995</v>
      </c>
      <c r="D24" s="22"/>
    </row>
    <row r="25" spans="1:4" x14ac:dyDescent="0.45">
      <c r="A25" s="1">
        <f>'Table A.1'!A9</f>
        <v>2029</v>
      </c>
      <c r="B25" s="37">
        <f>'Table A.3'!S9/1000</f>
        <v>66768.66</v>
      </c>
      <c r="C25" s="37">
        <f>'Table A.1'!B9/1000</f>
        <v>77919.28</v>
      </c>
      <c r="D25" s="22"/>
    </row>
    <row r="26" spans="1:4" x14ac:dyDescent="0.45">
      <c r="A26" s="1">
        <f>'Table A.1'!A10</f>
        <v>2030</v>
      </c>
      <c r="B26" s="37">
        <f>'Table A.3'!S10/1000</f>
        <v>67723.210000000006</v>
      </c>
      <c r="C26" s="37">
        <f>'Table A.1'!B10/1000</f>
        <v>78811.839999999997</v>
      </c>
      <c r="D26" s="22"/>
    </row>
    <row r="27" spans="1:4" x14ac:dyDescent="0.45">
      <c r="A27" s="1">
        <f>'Table A.1'!A11</f>
        <v>2031</v>
      </c>
      <c r="B27" s="37">
        <f>'Table A.3'!S11/1000</f>
        <v>68528.649999999994</v>
      </c>
      <c r="C27" s="37">
        <f>'Table A.1'!B11/1000</f>
        <v>80380.69</v>
      </c>
      <c r="D27" s="22"/>
    </row>
    <row r="28" spans="1:4" x14ac:dyDescent="0.45">
      <c r="A28" s="1">
        <f>'Table A.1'!A12</f>
        <v>2032</v>
      </c>
      <c r="B28" s="37">
        <f>'Table A.3'!S12/1000</f>
        <v>69507.210000000006</v>
      </c>
      <c r="C28" s="37">
        <f>'Table A.1'!B12/1000</f>
        <v>81321.78</v>
      </c>
      <c r="D28" s="2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8"/>
  <sheetViews>
    <sheetView showGridLines="0" workbookViewId="0"/>
  </sheetViews>
  <sheetFormatPr defaultRowHeight="14.25" x14ac:dyDescent="0.45"/>
  <cols>
    <col min="1" max="1" width="10.3984375" customWidth="1"/>
    <col min="2" max="2" width="8.265625" bestFit="1" customWidth="1"/>
    <col min="3" max="3" width="9" bestFit="1" customWidth="1"/>
    <col min="4" max="5" width="9.86328125" bestFit="1" customWidth="1"/>
    <col min="6" max="6" width="10.59765625" bestFit="1" customWidth="1"/>
    <col min="7" max="7" width="9" bestFit="1" customWidth="1"/>
    <col min="8" max="8" width="9.86328125" bestFit="1" customWidth="1"/>
    <col min="12" max="12" width="11.59765625" bestFit="1" customWidth="1"/>
    <col min="13" max="13" width="13.265625" bestFit="1" customWidth="1"/>
    <col min="14" max="15" width="14.265625" bestFit="1" customWidth="1"/>
    <col min="16" max="17" width="13.265625" bestFit="1" customWidth="1"/>
    <col min="18" max="18" width="14.265625" bestFit="1" customWidth="1"/>
  </cols>
  <sheetData>
    <row r="1" spans="1:10" ht="14.65" thickBot="1" x14ac:dyDescent="0.5"/>
    <row r="2" spans="1:10" ht="14.65" thickBot="1" x14ac:dyDescent="0.5">
      <c r="A2" s="41" t="s">
        <v>76</v>
      </c>
      <c r="B2" s="42"/>
      <c r="C2" s="42"/>
      <c r="D2" s="42"/>
      <c r="E2" s="42"/>
      <c r="F2" s="42"/>
      <c r="G2" s="42"/>
      <c r="H2" s="43"/>
    </row>
    <row r="3" spans="1:10" ht="14.65" thickBot="1" x14ac:dyDescent="0.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" t="s">
        <v>0</v>
      </c>
    </row>
    <row r="4" spans="1:10" ht="14.65" thickBot="1" x14ac:dyDescent="0.5">
      <c r="A4" s="9">
        <v>2000</v>
      </c>
      <c r="B4" s="11">
        <v>770819.95668407623</v>
      </c>
      <c r="C4" s="11">
        <v>3116507.8206374277</v>
      </c>
      <c r="D4" s="11">
        <v>13850006.095864691</v>
      </c>
      <c r="E4" s="11">
        <v>18970364.007258762</v>
      </c>
      <c r="F4" s="11">
        <v>4084537.3504903819</v>
      </c>
      <c r="G4" s="11">
        <v>7411247.9849996846</v>
      </c>
      <c r="H4" s="15">
        <v>48203483.215935029</v>
      </c>
      <c r="J4" s="6"/>
    </row>
    <row r="5" spans="1:10" ht="14.65" thickBot="1" x14ac:dyDescent="0.5">
      <c r="A5" s="9">
        <v>2001</v>
      </c>
      <c r="B5" s="11">
        <v>768863.53108541667</v>
      </c>
      <c r="C5" s="11">
        <v>3005141.1954459739</v>
      </c>
      <c r="D5" s="11">
        <v>13392331.786105722</v>
      </c>
      <c r="E5" s="11">
        <v>18559166.77665627</v>
      </c>
      <c r="F5" s="11">
        <v>3995988.7533508483</v>
      </c>
      <c r="G5" s="11">
        <v>7652996.6298397519</v>
      </c>
      <c r="H5" s="15">
        <v>47374488.672483981</v>
      </c>
      <c r="J5" s="6"/>
    </row>
    <row r="6" spans="1:10" ht="14.65" thickBot="1" x14ac:dyDescent="0.5">
      <c r="A6" s="9">
        <v>2002</v>
      </c>
      <c r="B6" s="11">
        <v>791734.77959774854</v>
      </c>
      <c r="C6" s="11">
        <v>3256167.7247721856</v>
      </c>
      <c r="D6" s="11">
        <v>12957060.196994565</v>
      </c>
      <c r="E6" s="11">
        <v>18630358.94569923</v>
      </c>
      <c r="F6" s="11">
        <v>3992241.4730802528</v>
      </c>
      <c r="G6" s="11">
        <v>7429502.5330167906</v>
      </c>
      <c r="H6" s="15">
        <v>47057065.653160781</v>
      </c>
      <c r="J6" s="6"/>
    </row>
    <row r="7" spans="1:10" ht="14.65" thickBot="1" x14ac:dyDescent="0.5">
      <c r="A7" s="9">
        <v>2003</v>
      </c>
      <c r="B7" s="11">
        <v>812165.92672655778</v>
      </c>
      <c r="C7" s="11">
        <v>3269806.9114868487</v>
      </c>
      <c r="D7" s="11">
        <v>12939631.337507514</v>
      </c>
      <c r="E7" s="11">
        <v>19281124.585690204</v>
      </c>
      <c r="F7" s="11">
        <v>4041617.6609616615</v>
      </c>
      <c r="G7" s="11">
        <v>7426912.917013797</v>
      </c>
      <c r="H7" s="15">
        <v>47771259.339386582</v>
      </c>
      <c r="J7" s="6"/>
    </row>
    <row r="8" spans="1:10" ht="14.65" thickBot="1" x14ac:dyDescent="0.5">
      <c r="A8" s="9">
        <v>2004</v>
      </c>
      <c r="B8" s="11">
        <v>835515.32985666324</v>
      </c>
      <c r="C8" s="11">
        <v>3333624.267507486</v>
      </c>
      <c r="D8" s="11">
        <v>13058718.887668382</v>
      </c>
      <c r="E8" s="11">
        <v>19892657.896071333</v>
      </c>
      <c r="F8" s="11">
        <v>4073665.688154242</v>
      </c>
      <c r="G8" s="11">
        <v>7793617.9904877124</v>
      </c>
      <c r="H8" s="15">
        <v>48987800.059745818</v>
      </c>
      <c r="J8" s="6"/>
    </row>
    <row r="9" spans="1:10" ht="14.65" thickBot="1" x14ac:dyDescent="0.5">
      <c r="A9" s="9">
        <v>2005</v>
      </c>
      <c r="B9" s="11">
        <v>827539.76384843723</v>
      </c>
      <c r="C9" s="11">
        <v>3285757.5650513326</v>
      </c>
      <c r="D9" s="11">
        <v>13059825.343067041</v>
      </c>
      <c r="E9" s="11">
        <v>20363787.240482219</v>
      </c>
      <c r="F9" s="11">
        <v>4183226.1964036175</v>
      </c>
      <c r="G9" s="11">
        <v>7993309.4599911906</v>
      </c>
      <c r="H9" s="15">
        <v>49713445.568843842</v>
      </c>
      <c r="J9" s="6"/>
    </row>
    <row r="10" spans="1:10" ht="14.65" thickBot="1" x14ac:dyDescent="0.5">
      <c r="A10" s="9">
        <v>2006</v>
      </c>
      <c r="B10" s="11">
        <v>848725.90895624622</v>
      </c>
      <c r="C10" s="11">
        <v>3346051.9013385763</v>
      </c>
      <c r="D10" s="11">
        <v>13774581.467385627</v>
      </c>
      <c r="E10" s="11">
        <v>21187643.281643506</v>
      </c>
      <c r="F10" s="11">
        <v>4108565.8708809703</v>
      </c>
      <c r="G10" s="11">
        <v>8209339.0171746351</v>
      </c>
      <c r="H10" s="15">
        <v>51474907.447379559</v>
      </c>
      <c r="J10" s="6"/>
    </row>
    <row r="11" spans="1:10" ht="14.65" thickBot="1" x14ac:dyDescent="0.5">
      <c r="A11" s="9">
        <v>2007</v>
      </c>
      <c r="B11" s="11">
        <v>866741.84826862474</v>
      </c>
      <c r="C11" s="11">
        <v>3425038.5549681713</v>
      </c>
      <c r="D11" s="11">
        <v>13871720.149813894</v>
      </c>
      <c r="E11" s="11">
        <v>22086851.79158381</v>
      </c>
      <c r="F11" s="11">
        <v>4053437.2457139585</v>
      </c>
      <c r="G11" s="11">
        <v>8504272.7270161025</v>
      </c>
      <c r="H11" s="15">
        <v>52808062.317364559</v>
      </c>
      <c r="J11" s="6"/>
    </row>
    <row r="12" spans="1:10" ht="14.65" thickBot="1" x14ac:dyDescent="0.5">
      <c r="A12" s="9">
        <v>2008</v>
      </c>
      <c r="B12" s="11">
        <v>857500.19450549211</v>
      </c>
      <c r="C12" s="11">
        <v>3444346.5123655978</v>
      </c>
      <c r="D12" s="11">
        <v>13135644.143889844</v>
      </c>
      <c r="E12" s="11">
        <v>22715810.717863467</v>
      </c>
      <c r="F12" s="11">
        <v>4052528.7598047415</v>
      </c>
      <c r="G12" s="11">
        <v>9203352.4360072035</v>
      </c>
      <c r="H12" s="15">
        <v>53409182.764436342</v>
      </c>
      <c r="J12" s="6"/>
    </row>
    <row r="13" spans="1:10" ht="14.65" thickBot="1" x14ac:dyDescent="0.5">
      <c r="A13" s="9">
        <v>2009</v>
      </c>
      <c r="B13" s="11">
        <v>819819.05784344068</v>
      </c>
      <c r="C13" s="11">
        <v>2979003.0728738857</v>
      </c>
      <c r="D13" s="11">
        <v>12970801.775769871</v>
      </c>
      <c r="E13" s="11">
        <v>22146938.142780539</v>
      </c>
      <c r="F13" s="11">
        <v>4024282.4201725577</v>
      </c>
      <c r="G13" s="11">
        <v>9256869.8169311341</v>
      </c>
      <c r="H13" s="15">
        <v>52197714.286371432</v>
      </c>
      <c r="J13" s="6"/>
    </row>
    <row r="14" spans="1:10" ht="14.65" thickBot="1" x14ac:dyDescent="0.5">
      <c r="A14" s="9">
        <v>2010</v>
      </c>
      <c r="B14" s="11">
        <v>835326.03427462419</v>
      </c>
      <c r="C14" s="11">
        <v>3468572.8684092001</v>
      </c>
      <c r="D14" s="11">
        <v>13046265.76918764</v>
      </c>
      <c r="E14" s="11">
        <v>22590596.85166616</v>
      </c>
      <c r="F14" s="11">
        <v>4023411.8495220575</v>
      </c>
      <c r="G14" s="11">
        <v>9648267.1106488723</v>
      </c>
      <c r="H14" s="15">
        <v>53612440.483708546</v>
      </c>
      <c r="J14" s="6"/>
    </row>
    <row r="15" spans="1:10" ht="14.65" thickBot="1" x14ac:dyDescent="0.5">
      <c r="A15" s="9">
        <v>2011</v>
      </c>
      <c r="B15" s="11">
        <v>797735.96162686904</v>
      </c>
      <c r="C15" s="11">
        <v>3493097.5332527235</v>
      </c>
      <c r="D15" s="11">
        <v>12891100.009774201</v>
      </c>
      <c r="E15" s="11">
        <v>23406693.611100014</v>
      </c>
      <c r="F15" s="11">
        <v>3994623.2163866679</v>
      </c>
      <c r="G15" s="11">
        <v>9792857.1611705292</v>
      </c>
      <c r="H15" s="15">
        <v>54376107.493311003</v>
      </c>
      <c r="J15" s="6"/>
    </row>
    <row r="16" spans="1:10" ht="14.65" thickBot="1" x14ac:dyDescent="0.5">
      <c r="A16" s="9">
        <v>2012</v>
      </c>
      <c r="B16" s="11">
        <v>776607.95883485395</v>
      </c>
      <c r="C16" s="11">
        <v>3543173.3087351411</v>
      </c>
      <c r="D16" s="11">
        <v>12902816.866207674</v>
      </c>
      <c r="E16" s="11">
        <v>23692759.813972175</v>
      </c>
      <c r="F16" s="11">
        <v>4017533.8981394297</v>
      </c>
      <c r="G16" s="11">
        <v>9469442.6163995732</v>
      </c>
      <c r="H16" s="15">
        <v>54402334.462288849</v>
      </c>
      <c r="J16" s="6"/>
    </row>
    <row r="17" spans="1:10" ht="14.65" thickBot="1" x14ac:dyDescent="0.5">
      <c r="A17" s="9">
        <v>2013</v>
      </c>
      <c r="B17" s="11">
        <v>766445.19025773508</v>
      </c>
      <c r="C17" s="11">
        <v>3586626.6062297686</v>
      </c>
      <c r="D17" s="11">
        <v>12955648.763595957</v>
      </c>
      <c r="E17" s="11">
        <v>23770780.51665277</v>
      </c>
      <c r="F17" s="11">
        <v>4029058.4649977358</v>
      </c>
      <c r="G17" s="11">
        <v>9533401.0929368529</v>
      </c>
      <c r="H17" s="15">
        <v>54641960.634670816</v>
      </c>
      <c r="J17" s="6"/>
    </row>
    <row r="18" spans="1:10" ht="14.65" thickBot="1" x14ac:dyDescent="0.5">
      <c r="A18" s="9">
        <v>2014</v>
      </c>
      <c r="B18" s="11">
        <v>763083.11665705428</v>
      </c>
      <c r="C18" s="11">
        <v>3574849.4362544469</v>
      </c>
      <c r="D18" s="11">
        <v>13044613.982020473</v>
      </c>
      <c r="E18" s="11">
        <v>24245892.508484092</v>
      </c>
      <c r="F18" s="11">
        <v>4074242.7823097026</v>
      </c>
      <c r="G18" s="11">
        <v>9587020.4173907526</v>
      </c>
      <c r="H18" s="15">
        <v>55289702.243116528</v>
      </c>
      <c r="J18" s="6"/>
    </row>
    <row r="19" spans="1:10" ht="14.65" thickBot="1" x14ac:dyDescent="0.5">
      <c r="A19" s="9">
        <v>2015</v>
      </c>
      <c r="B19" s="11">
        <v>732905.46020048624</v>
      </c>
      <c r="C19" s="11">
        <v>3532641.3727810094</v>
      </c>
      <c r="D19" s="11">
        <v>13044577.446470119</v>
      </c>
      <c r="E19" s="11">
        <v>24008247.527448982</v>
      </c>
      <c r="F19" s="11">
        <v>4064376.1719277767</v>
      </c>
      <c r="G19" s="11">
        <v>9360102.6610772721</v>
      </c>
      <c r="H19" s="15">
        <v>54742850.639905646</v>
      </c>
      <c r="J19" s="6"/>
    </row>
    <row r="20" spans="1:10" ht="14.65" thickBot="1" x14ac:dyDescent="0.5">
      <c r="A20" s="9">
        <v>2016</v>
      </c>
      <c r="B20" s="11">
        <v>745141.76227772003</v>
      </c>
      <c r="C20" s="11">
        <v>3495674.0422695996</v>
      </c>
      <c r="D20" s="11">
        <v>13203510.425944181</v>
      </c>
      <c r="E20" s="11">
        <v>23655726.811205409</v>
      </c>
      <c r="F20" s="11">
        <v>4012666.6313094818</v>
      </c>
      <c r="G20" s="11">
        <v>9191271.4917319044</v>
      </c>
      <c r="H20" s="15">
        <v>54303991.16473829</v>
      </c>
      <c r="J20" s="6"/>
    </row>
    <row r="21" spans="1:10" ht="14.65" thickBot="1" x14ac:dyDescent="0.5">
      <c r="A21" s="9">
        <v>2017</v>
      </c>
      <c r="B21" s="11">
        <v>749027.88587798446</v>
      </c>
      <c r="C21" s="11">
        <v>3608589.6549921008</v>
      </c>
      <c r="D21" s="11">
        <v>13230882.161618534</v>
      </c>
      <c r="E21" s="11">
        <v>23807001.204461675</v>
      </c>
      <c r="F21" s="11">
        <v>4044194.7149389479</v>
      </c>
      <c r="G21" s="11">
        <v>9331829.0446602907</v>
      </c>
      <c r="H21" s="15">
        <v>54771524.666549534</v>
      </c>
      <c r="J21" s="6"/>
    </row>
    <row r="22" spans="1:10" ht="14.65" thickBot="1" x14ac:dyDescent="0.5">
      <c r="A22" s="9">
        <v>2018</v>
      </c>
      <c r="B22" s="11">
        <v>733383.39760917495</v>
      </c>
      <c r="C22" s="11">
        <v>3641047.8188300855</v>
      </c>
      <c r="D22" s="11">
        <v>13190421.936350167</v>
      </c>
      <c r="E22" s="11">
        <v>24586137.782973524</v>
      </c>
      <c r="F22" s="11">
        <v>4030933.8087212918</v>
      </c>
      <c r="G22" s="11">
        <v>9243562.9740705919</v>
      </c>
      <c r="H22" s="15">
        <v>55425487.718554839</v>
      </c>
      <c r="J22" s="6"/>
    </row>
    <row r="23" spans="1:10" ht="14.65" thickBot="1" x14ac:dyDescent="0.5">
      <c r="A23" s="9">
        <v>2019</v>
      </c>
      <c r="B23" s="11">
        <v>735994.71678392263</v>
      </c>
      <c r="C23" s="11">
        <v>3530084.6648877962</v>
      </c>
      <c r="D23" s="11">
        <v>13272614.239305709</v>
      </c>
      <c r="E23" s="11">
        <v>24527670.307603244</v>
      </c>
      <c r="F23" s="11">
        <v>4022640.1632275553</v>
      </c>
      <c r="G23" s="11">
        <v>9317138.8250220865</v>
      </c>
      <c r="H23" s="15">
        <v>55406142.916830316</v>
      </c>
      <c r="J23" s="6"/>
    </row>
    <row r="24" spans="1:10" ht="14.65" thickBot="1" x14ac:dyDescent="0.5">
      <c r="A24" s="9">
        <v>2020</v>
      </c>
      <c r="B24" s="11">
        <v>755925.86572607805</v>
      </c>
      <c r="C24" s="11">
        <v>3596981.0520861666</v>
      </c>
      <c r="D24" s="11">
        <v>13179949.148241688</v>
      </c>
      <c r="E24" s="11">
        <v>24703888.679289732</v>
      </c>
      <c r="F24" s="11">
        <v>4074386.4547634106</v>
      </c>
      <c r="G24" s="11">
        <v>8317048.3753442867</v>
      </c>
      <c r="H24" s="15">
        <v>54628179.575451367</v>
      </c>
      <c r="J24" s="6"/>
    </row>
    <row r="25" spans="1:10" ht="14.65" thickBot="1" x14ac:dyDescent="0.5">
      <c r="A25" s="9">
        <v>2021</v>
      </c>
      <c r="B25" s="11">
        <v>787505.02753721434</v>
      </c>
      <c r="C25" s="11">
        <v>3534598.69596559</v>
      </c>
      <c r="D25" s="11">
        <v>13698449.249252858</v>
      </c>
      <c r="E25" s="11">
        <v>25272678.476271693</v>
      </c>
      <c r="F25" s="11">
        <v>4108738.7819076274</v>
      </c>
      <c r="G25" s="11">
        <v>8494257.2347113322</v>
      </c>
      <c r="H25" s="15">
        <v>55896227.465646319</v>
      </c>
      <c r="J25" s="6"/>
    </row>
    <row r="26" spans="1:10" ht="14.65" thickBot="1" x14ac:dyDescent="0.5">
      <c r="A26" s="41" t="s">
        <v>9</v>
      </c>
      <c r="B26" s="42"/>
      <c r="C26" s="42"/>
      <c r="D26" s="42"/>
      <c r="E26" s="42"/>
      <c r="F26" s="42"/>
      <c r="G26" s="42"/>
      <c r="H26" s="43"/>
    </row>
    <row r="27" spans="1:10" ht="14.65" thickBot="1" x14ac:dyDescent="0.5">
      <c r="A27" s="9" t="str">
        <f>A4&amp;"-"&amp;RIGHT(A25,2)</f>
        <v>2000-21</v>
      </c>
      <c r="B27" s="17">
        <f>(B25/B4)^(1/(COUNT(B4:B25)-1))-1</f>
        <v>1.0202785960076177E-3</v>
      </c>
      <c r="C27" s="17">
        <f>(C25/C4)^(1/(COUNT(C4:C25)-1))-1</f>
        <v>6.0126075544848501E-3</v>
      </c>
      <c r="D27" s="17">
        <f t="shared" ref="D27:H27" si="0">(D25/D4)^(1/(COUNT(D4:D25)-1))-1</f>
        <v>-5.2381703734993845E-4</v>
      </c>
      <c r="E27" s="17">
        <f t="shared" si="0"/>
        <v>1.3753045230445737E-2</v>
      </c>
      <c r="F27" s="17">
        <f t="shared" si="0"/>
        <v>2.8135621586478088E-4</v>
      </c>
      <c r="G27" s="17">
        <f t="shared" si="0"/>
        <v>6.5159691363199101E-3</v>
      </c>
      <c r="H27" s="17">
        <f t="shared" si="0"/>
        <v>7.075658171086685E-3</v>
      </c>
    </row>
    <row r="28" spans="1:10" x14ac:dyDescent="0.45">
      <c r="A28" s="5" t="s">
        <v>77</v>
      </c>
    </row>
  </sheetData>
  <mergeCells count="2">
    <mergeCell ref="A2:H2"/>
    <mergeCell ref="A26:H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9"/>
  <sheetViews>
    <sheetView workbookViewId="0"/>
  </sheetViews>
  <sheetFormatPr defaultRowHeight="14.25" x14ac:dyDescent="0.45"/>
  <cols>
    <col min="1" max="1" width="7.73046875" customWidth="1"/>
    <col min="2" max="5" width="8.1328125" customWidth="1"/>
    <col min="6" max="6" width="10.1328125" customWidth="1"/>
    <col min="7" max="7" width="9.73046875" customWidth="1"/>
    <col min="8" max="8" width="8.1328125" customWidth="1"/>
  </cols>
  <sheetData>
    <row r="1" spans="1:8" ht="14.65" thickBot="1" x14ac:dyDescent="0.5"/>
    <row r="2" spans="1:8" ht="14.65" thickBot="1" x14ac:dyDescent="0.5">
      <c r="A2" s="41" t="s">
        <v>10</v>
      </c>
      <c r="B2" s="42"/>
      <c r="C2" s="42"/>
      <c r="D2" s="42"/>
      <c r="E2" s="42"/>
      <c r="F2" s="42"/>
      <c r="G2" s="42"/>
      <c r="H2" s="43"/>
    </row>
    <row r="3" spans="1:8" ht="14.65" thickBot="1" x14ac:dyDescent="0.5">
      <c r="A3" s="9" t="s">
        <v>2</v>
      </c>
      <c r="B3" s="10" t="s">
        <v>3</v>
      </c>
      <c r="C3" s="10" t="s">
        <v>4</v>
      </c>
      <c r="D3" s="10" t="s">
        <v>5</v>
      </c>
      <c r="E3" s="23" t="s">
        <v>6</v>
      </c>
      <c r="F3" s="10" t="s">
        <v>7</v>
      </c>
      <c r="G3" s="10" t="s">
        <v>8</v>
      </c>
      <c r="H3" s="14" t="s">
        <v>0</v>
      </c>
    </row>
    <row r="4" spans="1:8" ht="14.65" thickBot="1" x14ac:dyDescent="0.5">
      <c r="A4" s="9">
        <v>2000</v>
      </c>
      <c r="B4" s="11">
        <v>175.74700000000001</v>
      </c>
      <c r="C4" s="11">
        <v>686.02499999999998</v>
      </c>
      <c r="D4" s="11">
        <v>2602.7720000000004</v>
      </c>
      <c r="E4" s="11">
        <v>3684.4170000000004</v>
      </c>
      <c r="F4" s="11">
        <v>784.66099999999994</v>
      </c>
      <c r="G4" s="11">
        <v>1061.4430000000002</v>
      </c>
      <c r="H4" s="16">
        <f>SUM(B4:G4)</f>
        <v>8995.0650000000023</v>
      </c>
    </row>
    <row r="5" spans="1:8" ht="14.65" thickBot="1" x14ac:dyDescent="0.5">
      <c r="A5" s="9">
        <v>2001</v>
      </c>
      <c r="B5" s="11">
        <v>162.411</v>
      </c>
      <c r="C5" s="11">
        <v>616.11599999999999</v>
      </c>
      <c r="D5" s="11">
        <v>2738.7767444653014</v>
      </c>
      <c r="E5" s="11">
        <v>3479.732</v>
      </c>
      <c r="F5" s="11">
        <v>754.97900000000004</v>
      </c>
      <c r="G5" s="11">
        <v>1123.9509999999998</v>
      </c>
      <c r="H5" s="16">
        <f t="shared" ref="H5:H25" si="0">SUM(B5:G5)</f>
        <v>8875.9657444653021</v>
      </c>
    </row>
    <row r="6" spans="1:8" ht="14.65" thickBot="1" x14ac:dyDescent="0.5">
      <c r="A6" s="9">
        <v>2002</v>
      </c>
      <c r="B6" s="11">
        <v>174.303</v>
      </c>
      <c r="C6" s="11">
        <v>713.45699999999999</v>
      </c>
      <c r="D6" s="11">
        <v>2638.764790057794</v>
      </c>
      <c r="E6" s="11">
        <v>3773.0460000000003</v>
      </c>
      <c r="F6" s="11">
        <v>771.16385928422994</v>
      </c>
      <c r="G6" s="11">
        <v>1113.0238618581907</v>
      </c>
      <c r="H6" s="16">
        <f t="shared" si="0"/>
        <v>9183.7585112002162</v>
      </c>
    </row>
    <row r="7" spans="1:8" ht="14.65" thickBot="1" x14ac:dyDescent="0.5">
      <c r="A7" s="9">
        <v>2003</v>
      </c>
      <c r="B7" s="11">
        <v>169.0159122</v>
      </c>
      <c r="C7" s="11">
        <v>722.10936849999996</v>
      </c>
      <c r="D7" s="11">
        <v>2451.1434998999998</v>
      </c>
      <c r="E7" s="11">
        <v>4003.5887258015218</v>
      </c>
      <c r="F7" s="11">
        <v>787.7934004</v>
      </c>
      <c r="G7" s="11">
        <v>1126.231033604</v>
      </c>
      <c r="H7" s="16">
        <f t="shared" si="0"/>
        <v>9259.8819404055212</v>
      </c>
    </row>
    <row r="8" spans="1:8" ht="14.65" thickBot="1" x14ac:dyDescent="0.5">
      <c r="A8" s="9">
        <v>2004</v>
      </c>
      <c r="B8" s="11">
        <v>192.52490700000001</v>
      </c>
      <c r="C8" s="11">
        <v>708.41844779999997</v>
      </c>
      <c r="D8" s="11">
        <v>2523.6935648000003</v>
      </c>
      <c r="E8" s="11">
        <v>3861.6715078101261</v>
      </c>
      <c r="F8" s="11">
        <v>920.02444070000001</v>
      </c>
      <c r="G8" s="11">
        <v>1111.0968814170001</v>
      </c>
      <c r="H8" s="16">
        <f t="shared" si="0"/>
        <v>9317.4297495271276</v>
      </c>
    </row>
    <row r="9" spans="1:8" ht="14.65" thickBot="1" x14ac:dyDescent="0.5">
      <c r="A9" s="9">
        <v>2005</v>
      </c>
      <c r="B9" s="11">
        <v>188.82728789999999</v>
      </c>
      <c r="C9" s="11">
        <v>752.55781499999989</v>
      </c>
      <c r="D9" s="11">
        <v>2721.3150062</v>
      </c>
      <c r="E9" s="11">
        <v>4080.8123568631499</v>
      </c>
      <c r="F9" s="11">
        <v>843.82256470000004</v>
      </c>
      <c r="G9" s="11">
        <v>1223.8927343959999</v>
      </c>
      <c r="H9" s="16">
        <f t="shared" si="0"/>
        <v>9811.2277650591495</v>
      </c>
    </row>
    <row r="10" spans="1:8" ht="14.65" thickBot="1" x14ac:dyDescent="0.5">
      <c r="A10" s="9">
        <v>2006</v>
      </c>
      <c r="B10" s="11">
        <v>179.76329440000001</v>
      </c>
      <c r="C10" s="11">
        <v>723.21314519999999</v>
      </c>
      <c r="D10" s="11">
        <v>2723.7578493000001</v>
      </c>
      <c r="E10" s="11">
        <v>4313.7608812494527</v>
      </c>
      <c r="F10" s="11">
        <v>822.09977780000008</v>
      </c>
      <c r="G10" s="11">
        <v>1207.6123770659353</v>
      </c>
      <c r="H10" s="16">
        <f t="shared" si="0"/>
        <v>9970.2073250153881</v>
      </c>
    </row>
    <row r="11" spans="1:8" ht="14.65" thickBot="1" x14ac:dyDescent="0.5">
      <c r="A11" s="9">
        <v>2007</v>
      </c>
      <c r="B11" s="11">
        <v>186.66873949999999</v>
      </c>
      <c r="C11" s="11">
        <v>788.6088469</v>
      </c>
      <c r="D11" s="11">
        <v>2855.5346867999997</v>
      </c>
      <c r="E11" s="11">
        <v>4571.367671445716</v>
      </c>
      <c r="F11" s="11">
        <v>833.67763279999997</v>
      </c>
      <c r="G11" s="11">
        <v>1230.2677922829425</v>
      </c>
      <c r="H11" s="16">
        <f t="shared" si="0"/>
        <v>10466.125369728657</v>
      </c>
    </row>
    <row r="12" spans="1:8" ht="14.65" thickBot="1" x14ac:dyDescent="0.5">
      <c r="A12" s="9">
        <v>2008</v>
      </c>
      <c r="B12" s="11">
        <v>187.15185639999999</v>
      </c>
      <c r="C12" s="11">
        <v>759.49882030000003</v>
      </c>
      <c r="D12" s="11">
        <v>2921.1998812000002</v>
      </c>
      <c r="E12" s="11">
        <v>4478.915416479781</v>
      </c>
      <c r="F12" s="11">
        <v>922.71343920000004</v>
      </c>
      <c r="G12" s="11">
        <v>1339.1052246216771</v>
      </c>
      <c r="H12" s="16">
        <f t="shared" si="0"/>
        <v>10608.584638201459</v>
      </c>
    </row>
    <row r="13" spans="1:8" ht="14.65" thickBot="1" x14ac:dyDescent="0.5">
      <c r="A13" s="9">
        <v>2009</v>
      </c>
      <c r="B13" s="11">
        <v>192.5483553</v>
      </c>
      <c r="C13" s="11">
        <v>687.73192719999997</v>
      </c>
      <c r="D13" s="11">
        <v>3120.6901099000002</v>
      </c>
      <c r="E13" s="11">
        <v>4404.1254048819801</v>
      </c>
      <c r="F13" s="11">
        <v>916.97108283739999</v>
      </c>
      <c r="G13" s="11">
        <v>1383.0923446511574</v>
      </c>
      <c r="H13" s="16">
        <f t="shared" si="0"/>
        <v>10705.159224770536</v>
      </c>
    </row>
    <row r="14" spans="1:8" ht="14.65" thickBot="1" x14ac:dyDescent="0.5">
      <c r="A14" s="9">
        <v>2010</v>
      </c>
      <c r="B14" s="11">
        <v>176.08466859999999</v>
      </c>
      <c r="C14" s="11">
        <v>777.32187769999996</v>
      </c>
      <c r="D14" s="11">
        <v>2552.4719858000003</v>
      </c>
      <c r="E14" s="11">
        <v>4447.5188625718711</v>
      </c>
      <c r="F14" s="11">
        <v>893.37958079580005</v>
      </c>
      <c r="G14" s="11">
        <v>1365.9364503296306</v>
      </c>
      <c r="H14" s="16">
        <f t="shared" si="0"/>
        <v>10212.713425797303</v>
      </c>
    </row>
    <row r="15" spans="1:8" ht="14.65" thickBot="1" x14ac:dyDescent="0.5">
      <c r="A15" s="9">
        <v>2011</v>
      </c>
      <c r="B15" s="11">
        <v>177.4104486</v>
      </c>
      <c r="C15" s="11">
        <v>769.9907273</v>
      </c>
      <c r="D15" s="11">
        <v>2685.7629489000001</v>
      </c>
      <c r="E15" s="11">
        <v>4595.99331571121</v>
      </c>
      <c r="F15" s="11">
        <v>853.57846329450001</v>
      </c>
      <c r="G15" s="11">
        <v>1403.5673424732192</v>
      </c>
      <c r="H15" s="16">
        <f t="shared" si="0"/>
        <v>10486.303246278929</v>
      </c>
    </row>
    <row r="16" spans="1:8" ht="14.65" thickBot="1" x14ac:dyDescent="0.5">
      <c r="A16" s="9">
        <v>2012</v>
      </c>
      <c r="B16" s="11">
        <v>159.1377664</v>
      </c>
      <c r="C16" s="11">
        <v>800.21165540000004</v>
      </c>
      <c r="D16" s="11">
        <v>2550.2611628</v>
      </c>
      <c r="E16" s="11">
        <v>4732.3745799518701</v>
      </c>
      <c r="F16" s="11">
        <v>796.71137694039999</v>
      </c>
      <c r="G16" s="11">
        <v>1337.4386496197201</v>
      </c>
      <c r="H16" s="16">
        <f t="shared" si="0"/>
        <v>10376.135191111991</v>
      </c>
    </row>
    <row r="17" spans="1:9" ht="14.65" thickBot="1" x14ac:dyDescent="0.5">
      <c r="A17" s="9">
        <v>2013</v>
      </c>
      <c r="B17" s="11">
        <v>182.28174680000001</v>
      </c>
      <c r="C17" s="11">
        <v>814.49295719999998</v>
      </c>
      <c r="D17" s="11">
        <v>2979.5532584000002</v>
      </c>
      <c r="E17" s="11">
        <v>5091.0608007800001</v>
      </c>
      <c r="F17" s="11">
        <v>885.62408911529997</v>
      </c>
      <c r="G17" s="11">
        <v>1398.2473506852402</v>
      </c>
      <c r="H17" s="16">
        <f t="shared" si="0"/>
        <v>11351.26020298054</v>
      </c>
    </row>
    <row r="18" spans="1:9" ht="14.65" thickBot="1" x14ac:dyDescent="0.5">
      <c r="A18" s="9">
        <v>2014</v>
      </c>
      <c r="B18" s="11">
        <v>160.6657472</v>
      </c>
      <c r="C18" s="11">
        <v>818.13773349999997</v>
      </c>
      <c r="D18" s="11">
        <v>2597.6733451999999</v>
      </c>
      <c r="E18" s="11">
        <v>5024.2172736000002</v>
      </c>
      <c r="F18" s="11">
        <v>871.0989700097</v>
      </c>
      <c r="G18" s="11">
        <v>1359.6469626214803</v>
      </c>
      <c r="H18" s="16">
        <f t="shared" si="0"/>
        <v>10831.44003213118</v>
      </c>
    </row>
    <row r="19" spans="1:9" ht="14.65" thickBot="1" x14ac:dyDescent="0.5">
      <c r="A19" s="9">
        <v>2015</v>
      </c>
      <c r="B19" s="11">
        <v>156.554472</v>
      </c>
      <c r="C19" s="11">
        <v>842.61332519999996</v>
      </c>
      <c r="D19" s="11">
        <v>2598.2106603276302</v>
      </c>
      <c r="E19" s="11">
        <v>5226.2021369399999</v>
      </c>
      <c r="F19" s="11">
        <v>836.71837110830006</v>
      </c>
      <c r="G19" s="11">
        <v>1326.1468408481201</v>
      </c>
      <c r="H19" s="16">
        <f t="shared" si="0"/>
        <v>10986.44580642405</v>
      </c>
    </row>
    <row r="20" spans="1:9" ht="14.65" thickBot="1" x14ac:dyDescent="0.5">
      <c r="A20" s="9">
        <v>2016</v>
      </c>
      <c r="B20" s="11">
        <v>154.94277080000001</v>
      </c>
      <c r="C20" s="11">
        <v>848.00315469999998</v>
      </c>
      <c r="D20" s="11">
        <v>2583.5218666000001</v>
      </c>
      <c r="E20" s="11">
        <v>5018.2393014600002</v>
      </c>
      <c r="F20" s="11">
        <v>819.26431276719995</v>
      </c>
      <c r="G20" s="11">
        <v>1300.4832399367901</v>
      </c>
      <c r="H20" s="16">
        <f t="shared" si="0"/>
        <v>10724.45464626399</v>
      </c>
    </row>
    <row r="21" spans="1:9" ht="14.65" thickBot="1" x14ac:dyDescent="0.5">
      <c r="A21" s="9">
        <v>2017</v>
      </c>
      <c r="B21" s="11">
        <v>177.463155</v>
      </c>
      <c r="C21" s="11">
        <v>830.32292399999994</v>
      </c>
      <c r="D21" s="11">
        <v>2919.759243</v>
      </c>
      <c r="E21" s="11">
        <v>4931.5395920000001</v>
      </c>
      <c r="F21" s="11">
        <v>943.13487299999997</v>
      </c>
      <c r="G21" s="11">
        <v>1353.7989240000002</v>
      </c>
      <c r="H21" s="16">
        <f t="shared" si="0"/>
        <v>11156.018710999999</v>
      </c>
    </row>
    <row r="22" spans="1:9" ht="14.65" thickBot="1" x14ac:dyDescent="0.5">
      <c r="A22" s="9">
        <v>2018</v>
      </c>
      <c r="B22" s="11">
        <v>157.80338900000001</v>
      </c>
      <c r="C22" s="11">
        <v>830.03744700000004</v>
      </c>
      <c r="D22" s="11">
        <v>2607.8004110000002</v>
      </c>
      <c r="E22" s="11">
        <v>5090.7034180000001</v>
      </c>
      <c r="F22" s="11">
        <v>849.289086</v>
      </c>
      <c r="G22" s="11">
        <v>1318.7761059999998</v>
      </c>
      <c r="H22" s="16">
        <f t="shared" si="0"/>
        <v>10854.409857000001</v>
      </c>
    </row>
    <row r="23" spans="1:9" ht="14.65" thickBot="1" x14ac:dyDescent="0.5">
      <c r="A23" s="9">
        <v>2019</v>
      </c>
      <c r="B23" s="11">
        <v>151.272762</v>
      </c>
      <c r="C23" s="11">
        <v>793.31417999999996</v>
      </c>
      <c r="D23" s="11">
        <v>2632.2183599999998</v>
      </c>
      <c r="E23" s="11">
        <v>5158.2716040000005</v>
      </c>
      <c r="F23" s="11">
        <v>894.710194</v>
      </c>
      <c r="G23" s="11">
        <v>1363.1682660000001</v>
      </c>
      <c r="H23" s="16">
        <f t="shared" si="0"/>
        <v>10992.955366</v>
      </c>
    </row>
    <row r="24" spans="1:9" ht="14.65" thickBot="1" x14ac:dyDescent="0.5">
      <c r="A24" s="9">
        <v>2020</v>
      </c>
      <c r="B24" s="11">
        <v>154.531283</v>
      </c>
      <c r="C24" s="11">
        <v>806.43387199999995</v>
      </c>
      <c r="D24" s="11">
        <v>2562.2854000000002</v>
      </c>
      <c r="E24" s="11">
        <v>5336.2856339999998</v>
      </c>
      <c r="F24" s="11">
        <v>848.14885300000003</v>
      </c>
      <c r="G24" s="11">
        <v>1271.2355970000001</v>
      </c>
      <c r="H24" s="16">
        <f t="shared" si="0"/>
        <v>10978.920639000002</v>
      </c>
    </row>
    <row r="25" spans="1:9" ht="14.65" thickBot="1" x14ac:dyDescent="0.5">
      <c r="A25" s="9">
        <v>2021</v>
      </c>
      <c r="B25" s="11">
        <v>149.40652700000001</v>
      </c>
      <c r="C25" s="11">
        <v>771.33468700000003</v>
      </c>
      <c r="D25" s="11">
        <v>2894.1587169999998</v>
      </c>
      <c r="E25" s="11">
        <v>5546.8235629999999</v>
      </c>
      <c r="F25" s="11">
        <v>937.99109399999998</v>
      </c>
      <c r="G25" s="11">
        <v>1298.5819890000002</v>
      </c>
      <c r="H25" s="16">
        <f t="shared" si="0"/>
        <v>11598.296576999999</v>
      </c>
    </row>
    <row r="26" spans="1:9" ht="14.65" thickBot="1" x14ac:dyDescent="0.5">
      <c r="A26" s="41" t="s">
        <v>9</v>
      </c>
      <c r="B26" s="42"/>
      <c r="C26" s="42"/>
      <c r="D26" s="42"/>
      <c r="E26" s="42"/>
      <c r="F26" s="42"/>
      <c r="G26" s="42"/>
      <c r="H26" s="43"/>
    </row>
    <row r="27" spans="1:9" ht="14.65" thickBot="1" x14ac:dyDescent="0.5">
      <c r="A27" s="9" t="str">
        <f>A4&amp;"-"&amp;RIGHT(A25,2)</f>
        <v>2000-21</v>
      </c>
      <c r="B27" s="17">
        <f t="shared" ref="B27:H27" si="1">(B25/B4)^(1/(COUNT(B4:B25)-1))-1</f>
        <v>-7.7023031593154156E-3</v>
      </c>
      <c r="C27" s="17">
        <f t="shared" si="1"/>
        <v>5.5969525420189736E-3</v>
      </c>
      <c r="D27" s="17">
        <f t="shared" si="1"/>
        <v>5.0660003978189039E-3</v>
      </c>
      <c r="E27" s="17">
        <f t="shared" si="1"/>
        <v>1.9672581830363134E-2</v>
      </c>
      <c r="F27" s="17">
        <f t="shared" si="1"/>
        <v>8.5356837750143466E-3</v>
      </c>
      <c r="G27" s="17">
        <f t="shared" si="1"/>
        <v>9.6483234692004149E-3</v>
      </c>
      <c r="H27" s="17">
        <f t="shared" si="1"/>
        <v>1.2177460540438112E-2</v>
      </c>
    </row>
    <row r="28" spans="1:9" x14ac:dyDescent="0.45">
      <c r="A28" s="50" t="s">
        <v>78</v>
      </c>
      <c r="B28" s="51"/>
      <c r="C28" s="51"/>
      <c r="D28" s="51"/>
      <c r="E28" s="51"/>
      <c r="F28" s="51"/>
      <c r="G28" s="51"/>
      <c r="H28" s="52"/>
      <c r="I28" s="25"/>
    </row>
    <row r="29" spans="1:9" x14ac:dyDescent="0.45">
      <c r="A29" s="26"/>
      <c r="B29" s="26"/>
      <c r="C29" s="26"/>
      <c r="D29" s="26"/>
      <c r="E29" s="26"/>
      <c r="F29" s="26"/>
      <c r="G29" s="26"/>
      <c r="H29" s="26"/>
    </row>
  </sheetData>
  <mergeCells count="3">
    <mergeCell ref="A2:H2"/>
    <mergeCell ref="A26:H26"/>
    <mergeCell ref="A28:H28"/>
  </mergeCells>
  <pageMargins left="0.7" right="0.7" top="0.75" bottom="0.75" header="0.3" footer="0.3"/>
  <pageSetup orientation="portrait" r:id="rId1"/>
  <ignoredErrors>
    <ignoredError sqref="H4:H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9"/>
  <sheetViews>
    <sheetView workbookViewId="0"/>
  </sheetViews>
  <sheetFormatPr defaultRowHeight="14.25" x14ac:dyDescent="0.45"/>
  <cols>
    <col min="1" max="5" width="9.73046875" customWidth="1"/>
    <col min="6" max="6" width="11.1328125" customWidth="1"/>
    <col min="7" max="8" width="9.73046875" customWidth="1"/>
    <col min="10" max="13" width="9.59765625" customWidth="1"/>
  </cols>
  <sheetData>
    <row r="1" spans="1:8" ht="14.65" thickBot="1" x14ac:dyDescent="0.5"/>
    <row r="2" spans="1:8" ht="14.65" thickBot="1" x14ac:dyDescent="0.5">
      <c r="A2" s="41" t="s">
        <v>11</v>
      </c>
      <c r="B2" s="42"/>
      <c r="C2" s="42"/>
      <c r="D2" s="42"/>
      <c r="E2" s="42"/>
      <c r="F2" s="42"/>
      <c r="G2" s="42"/>
      <c r="H2" s="43"/>
    </row>
    <row r="3" spans="1:8" ht="14.65" thickBot="1" x14ac:dyDescent="0.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" t="s">
        <v>0</v>
      </c>
    </row>
    <row r="4" spans="1:8" ht="14.65" thickBot="1" x14ac:dyDescent="0.5">
      <c r="A4" s="9">
        <v>2000</v>
      </c>
      <c r="B4" s="11">
        <v>154.02099999999999</v>
      </c>
      <c r="C4" s="11">
        <v>523.21100000000001</v>
      </c>
      <c r="D4" s="11">
        <v>2347.0509999999999</v>
      </c>
      <c r="E4" s="11">
        <v>3684.4170000000004</v>
      </c>
      <c r="F4" s="11">
        <v>755.55100000000004</v>
      </c>
      <c r="G4" s="11">
        <v>978.93900000000008</v>
      </c>
      <c r="H4" s="15">
        <v>8443.19</v>
      </c>
    </row>
    <row r="5" spans="1:8" ht="14.65" thickBot="1" x14ac:dyDescent="0.5">
      <c r="A5" s="9">
        <v>2001</v>
      </c>
      <c r="B5" s="11">
        <v>124.452</v>
      </c>
      <c r="C5" s="11">
        <v>420.64699999999999</v>
      </c>
      <c r="D5" s="11">
        <v>2121.1689999999999</v>
      </c>
      <c r="E5" s="11">
        <v>3479.2739999999999</v>
      </c>
      <c r="F5" s="11">
        <v>627.14599999999996</v>
      </c>
      <c r="G5" s="11">
        <v>1090.675</v>
      </c>
      <c r="H5" s="15">
        <v>7863.3630000000003</v>
      </c>
    </row>
    <row r="6" spans="1:8" ht="14.65" thickBot="1" x14ac:dyDescent="0.5">
      <c r="A6" s="9">
        <v>2002</v>
      </c>
      <c r="B6" s="11">
        <v>161.91074813547468</v>
      </c>
      <c r="C6" s="11">
        <v>688.697</v>
      </c>
      <c r="D6" s="11">
        <v>2137.6797272235999</v>
      </c>
      <c r="E6" s="11">
        <v>3721.011</v>
      </c>
      <c r="F6" s="11">
        <v>758.04997996842928</v>
      </c>
      <c r="G6" s="11">
        <v>1043.3926767305861</v>
      </c>
      <c r="H6" s="15">
        <v>8510.7411320580904</v>
      </c>
    </row>
    <row r="7" spans="1:8" ht="14.65" thickBot="1" x14ac:dyDescent="0.5">
      <c r="A7" s="9">
        <v>2003</v>
      </c>
      <c r="B7" s="11">
        <v>155.20080279999999</v>
      </c>
      <c r="C7" s="11">
        <v>573.05985780000003</v>
      </c>
      <c r="D7" s="11">
        <v>2359.2794709</v>
      </c>
      <c r="E7" s="11">
        <v>4003.5887258015218</v>
      </c>
      <c r="F7" s="11">
        <v>773.93720489999998</v>
      </c>
      <c r="G7" s="11">
        <v>1022.0685931500001</v>
      </c>
      <c r="H7" s="15">
        <v>8887.1346553515232</v>
      </c>
    </row>
    <row r="8" spans="1:8" ht="14.65" thickBot="1" x14ac:dyDescent="0.5">
      <c r="A8" s="9">
        <v>2004</v>
      </c>
      <c r="B8" s="11">
        <v>120.0490662</v>
      </c>
      <c r="C8" s="11">
        <v>603.25385970000002</v>
      </c>
      <c r="D8" s="11">
        <v>2200.1022187999997</v>
      </c>
      <c r="E8" s="11">
        <v>3830.5515298109199</v>
      </c>
      <c r="F8" s="11">
        <v>740.159539</v>
      </c>
      <c r="G8" s="11">
        <v>1093.5755285980001</v>
      </c>
      <c r="H8" s="15">
        <v>8587.6917421089202</v>
      </c>
    </row>
    <row r="9" spans="1:8" ht="14.65" thickBot="1" x14ac:dyDescent="0.5">
      <c r="A9" s="9">
        <v>2005</v>
      </c>
      <c r="B9" s="11">
        <v>171.052941</v>
      </c>
      <c r="C9" s="11">
        <v>681.34802159999992</v>
      </c>
      <c r="D9" s="11">
        <v>2237.9629378999998</v>
      </c>
      <c r="E9" s="11">
        <v>4015.2218679832358</v>
      </c>
      <c r="F9" s="11">
        <v>708.40795330000003</v>
      </c>
      <c r="G9" s="11">
        <v>1080.7666529677999</v>
      </c>
      <c r="H9" s="15">
        <v>8894.7603747510366</v>
      </c>
    </row>
    <row r="10" spans="1:8" ht="14.65" thickBot="1" x14ac:dyDescent="0.5">
      <c r="A10" s="9">
        <v>2006</v>
      </c>
      <c r="B10" s="11">
        <v>155.78607209999998</v>
      </c>
      <c r="C10" s="11">
        <v>560.88350939999998</v>
      </c>
      <c r="D10" s="11">
        <v>2684.0120192999998</v>
      </c>
      <c r="E10" s="11">
        <v>3972.4935987294521</v>
      </c>
      <c r="F10" s="11">
        <v>815.9509157</v>
      </c>
      <c r="G10" s="11">
        <v>1094.0381922357421</v>
      </c>
      <c r="H10" s="15">
        <v>9283.1643074651947</v>
      </c>
    </row>
    <row r="11" spans="1:8" ht="14.65" thickBot="1" x14ac:dyDescent="0.5">
      <c r="A11" s="9">
        <v>2007</v>
      </c>
      <c r="B11" s="11">
        <v>160.40009220000002</v>
      </c>
      <c r="C11" s="11">
        <v>700.88472939999997</v>
      </c>
      <c r="D11" s="11">
        <v>2603.9950364000001</v>
      </c>
      <c r="E11" s="11">
        <v>4381.223409917583</v>
      </c>
      <c r="F11" s="11">
        <v>754.27507739999999</v>
      </c>
      <c r="G11" s="11">
        <v>1129.2821178074473</v>
      </c>
      <c r="H11" s="15">
        <v>9730.0604631250299</v>
      </c>
    </row>
    <row r="12" spans="1:8" ht="14.65" thickBot="1" x14ac:dyDescent="0.5">
      <c r="A12" s="9">
        <v>2008</v>
      </c>
      <c r="B12" s="11">
        <v>171.46413910000001</v>
      </c>
      <c r="C12" s="11">
        <v>681.67712419999998</v>
      </c>
      <c r="D12" s="11">
        <v>2520.5240476999998</v>
      </c>
      <c r="E12" s="11">
        <v>4145.4372490241794</v>
      </c>
      <c r="F12" s="11">
        <v>728.4672240000001</v>
      </c>
      <c r="G12" s="11">
        <v>1208.1654149398162</v>
      </c>
      <c r="H12" s="15">
        <v>9455.7351989639956</v>
      </c>
    </row>
    <row r="13" spans="1:8" ht="14.65" thickBot="1" x14ac:dyDescent="0.5">
      <c r="A13" s="9">
        <v>2009</v>
      </c>
      <c r="B13" s="11">
        <v>152.5931937</v>
      </c>
      <c r="C13" s="11">
        <v>517.09039110000003</v>
      </c>
      <c r="D13" s="11">
        <v>2572.7086093000003</v>
      </c>
      <c r="E13" s="11">
        <v>4350.7786285325292</v>
      </c>
      <c r="F13" s="11">
        <v>794.75871989999996</v>
      </c>
      <c r="G13" s="11">
        <v>986.80794025046248</v>
      </c>
      <c r="H13" s="15">
        <v>9374.7374827829917</v>
      </c>
    </row>
    <row r="14" spans="1:8" ht="14.65" thickBot="1" x14ac:dyDescent="0.5">
      <c r="A14" s="9">
        <v>2010</v>
      </c>
      <c r="B14" s="11">
        <v>143.9761924</v>
      </c>
      <c r="C14" s="11">
        <v>527.20573300000001</v>
      </c>
      <c r="D14" s="11">
        <v>2441.9513769999999</v>
      </c>
      <c r="E14" s="11">
        <v>4294.1385383059396</v>
      </c>
      <c r="F14" s="11">
        <v>757.49201578279997</v>
      </c>
      <c r="G14" s="11">
        <v>1208.1966697015</v>
      </c>
      <c r="H14" s="15">
        <v>9372.9605261902398</v>
      </c>
    </row>
    <row r="15" spans="1:8" ht="14.65" thickBot="1" x14ac:dyDescent="0.5">
      <c r="A15" s="9">
        <v>2011</v>
      </c>
      <c r="B15" s="11">
        <v>143.0405007</v>
      </c>
      <c r="C15" s="11">
        <v>549.47287830000005</v>
      </c>
      <c r="D15" s="11">
        <v>2187.2107390000001</v>
      </c>
      <c r="E15" s="11">
        <v>4595.99331571121</v>
      </c>
      <c r="F15" s="11">
        <v>707.30215074860007</v>
      </c>
      <c r="G15" s="11">
        <v>1204.0832122239601</v>
      </c>
      <c r="H15" s="15">
        <v>9387.1027966837719</v>
      </c>
    </row>
    <row r="16" spans="1:8" ht="14.65" thickBot="1" x14ac:dyDescent="0.5">
      <c r="A16" s="9">
        <v>2012</v>
      </c>
      <c r="B16" s="11">
        <v>155.9725565</v>
      </c>
      <c r="C16" s="11">
        <v>781.88030519999995</v>
      </c>
      <c r="D16" s="11">
        <v>2162.6001056</v>
      </c>
      <c r="E16" s="11">
        <v>4731.3714558556112</v>
      </c>
      <c r="F16" s="11">
        <v>749.16596489359995</v>
      </c>
      <c r="G16" s="11">
        <v>1224.8692475361702</v>
      </c>
      <c r="H16" s="15">
        <v>9805.8596355853824</v>
      </c>
    </row>
    <row r="17" spans="1:8" ht="14.65" thickBot="1" x14ac:dyDescent="0.5">
      <c r="A17" s="9">
        <v>2013</v>
      </c>
      <c r="B17" s="11">
        <v>155.589145</v>
      </c>
      <c r="C17" s="11">
        <v>673.58744220000005</v>
      </c>
      <c r="D17" s="11">
        <v>2406.6222766999999</v>
      </c>
      <c r="E17" s="11">
        <v>5091.0608007800001</v>
      </c>
      <c r="F17" s="11">
        <v>797.39511821999997</v>
      </c>
      <c r="G17" s="11">
        <v>1349.3559945858599</v>
      </c>
      <c r="H17" s="15">
        <v>10473.610777485859</v>
      </c>
    </row>
    <row r="18" spans="1:8" ht="14.65" thickBot="1" x14ac:dyDescent="0.5">
      <c r="A18" s="9">
        <v>2014</v>
      </c>
      <c r="B18" s="11">
        <v>150.05651080000001</v>
      </c>
      <c r="C18" s="11">
        <v>630.22537480000005</v>
      </c>
      <c r="D18" s="11">
        <v>2345.4998317</v>
      </c>
      <c r="E18" s="11">
        <v>5024.2172736000002</v>
      </c>
      <c r="F18" s="11">
        <v>819.25297435510004</v>
      </c>
      <c r="G18" s="11">
        <v>1293.9398438755034</v>
      </c>
      <c r="H18" s="15">
        <v>10263.191809130603</v>
      </c>
    </row>
    <row r="19" spans="1:8" ht="14.65" thickBot="1" x14ac:dyDescent="0.5">
      <c r="A19" s="9">
        <v>2015</v>
      </c>
      <c r="B19" s="11">
        <v>152.142673</v>
      </c>
      <c r="C19" s="11">
        <v>804.74207039999999</v>
      </c>
      <c r="D19" s="11">
        <v>2472.1042169000002</v>
      </c>
      <c r="E19" s="11">
        <v>5080.7083349800005</v>
      </c>
      <c r="F19" s="11">
        <v>832.9862316663</v>
      </c>
      <c r="G19" s="11">
        <v>1258.5855124327099</v>
      </c>
      <c r="H19" s="15">
        <v>10601.269039379011</v>
      </c>
    </row>
    <row r="20" spans="1:8" ht="14.65" thickBot="1" x14ac:dyDescent="0.5">
      <c r="A20" s="9">
        <v>2016</v>
      </c>
      <c r="B20" s="11">
        <v>139.23747259999999</v>
      </c>
      <c r="C20" s="11">
        <v>575.22434339999995</v>
      </c>
      <c r="D20" s="11">
        <v>2462.34028571</v>
      </c>
      <c r="E20" s="11">
        <v>4940.0332063600008</v>
      </c>
      <c r="F20" s="11">
        <v>816.6481528841</v>
      </c>
      <c r="G20" s="11">
        <v>1201.3474311689301</v>
      </c>
      <c r="H20" s="15">
        <v>10134.830892123029</v>
      </c>
    </row>
    <row r="21" spans="1:8" ht="14.65" thickBot="1" x14ac:dyDescent="0.5">
      <c r="A21" s="9">
        <v>2017</v>
      </c>
      <c r="B21" s="11">
        <v>152.068375</v>
      </c>
      <c r="C21" s="11">
        <v>592.96930099999997</v>
      </c>
      <c r="D21" s="11">
        <v>2547.1203269999996</v>
      </c>
      <c r="E21" s="11">
        <v>4911.0677219999998</v>
      </c>
      <c r="F21" s="11">
        <v>786.66962100000001</v>
      </c>
      <c r="G21" s="11">
        <v>1305.636546</v>
      </c>
      <c r="H21" s="15">
        <v>10295.531891999999</v>
      </c>
    </row>
    <row r="22" spans="1:8" ht="14.65" thickBot="1" x14ac:dyDescent="0.5">
      <c r="A22" s="9">
        <v>2018</v>
      </c>
      <c r="B22" s="11">
        <v>125.975133</v>
      </c>
      <c r="C22" s="11">
        <v>741.30120899999997</v>
      </c>
      <c r="D22" s="11">
        <v>2525.634556</v>
      </c>
      <c r="E22" s="11">
        <v>5036.5922959999998</v>
      </c>
      <c r="F22" s="11">
        <v>790.07236</v>
      </c>
      <c r="G22" s="11">
        <v>1294.506809</v>
      </c>
      <c r="H22" s="15">
        <v>10514.082363</v>
      </c>
    </row>
    <row r="23" spans="1:8" ht="14.65" thickBot="1" x14ac:dyDescent="0.5">
      <c r="A23" s="9">
        <v>2019</v>
      </c>
      <c r="B23" s="34">
        <v>122.460381</v>
      </c>
      <c r="C23" s="34">
        <v>730.608113</v>
      </c>
      <c r="D23" s="34">
        <v>2276.3656510000001</v>
      </c>
      <c r="E23" s="34">
        <v>5158.2716040000005</v>
      </c>
      <c r="F23" s="34">
        <v>761.40754200000003</v>
      </c>
      <c r="G23" s="34">
        <v>1248.0174099999999</v>
      </c>
      <c r="H23" s="15">
        <v>10297.130701000002</v>
      </c>
    </row>
    <row r="24" spans="1:8" ht="14.65" thickBot="1" x14ac:dyDescent="0.5">
      <c r="A24" s="9">
        <v>2020</v>
      </c>
      <c r="B24" s="11">
        <v>126.693539</v>
      </c>
      <c r="C24" s="11">
        <v>603.35777599999994</v>
      </c>
      <c r="D24" s="11">
        <v>2428.3390960000002</v>
      </c>
      <c r="E24" s="11">
        <v>5336.2856339999998</v>
      </c>
      <c r="F24" s="11">
        <v>839.35809099999994</v>
      </c>
      <c r="G24" s="11">
        <v>1180.4806100000001</v>
      </c>
      <c r="H24" s="15">
        <v>10514.514746000001</v>
      </c>
    </row>
    <row r="25" spans="1:8" ht="14.65" thickBot="1" x14ac:dyDescent="0.5">
      <c r="A25" s="9">
        <v>2021</v>
      </c>
      <c r="B25" s="11">
        <v>144.77206200000001</v>
      </c>
      <c r="C25" s="11">
        <v>767.37259700000004</v>
      </c>
      <c r="D25" s="11">
        <v>2542.810731</v>
      </c>
      <c r="E25" s="11">
        <v>5318.9958120000001</v>
      </c>
      <c r="F25" s="11">
        <v>839.03038400000003</v>
      </c>
      <c r="G25" s="11">
        <v>1214.3289250000003</v>
      </c>
      <c r="H25" s="15">
        <v>10827.310511</v>
      </c>
    </row>
    <row r="26" spans="1:8" ht="14.65" thickBot="1" x14ac:dyDescent="0.5">
      <c r="A26" s="41" t="s">
        <v>9</v>
      </c>
      <c r="B26" s="42"/>
      <c r="C26" s="42"/>
      <c r="D26" s="42"/>
      <c r="E26" s="42"/>
      <c r="F26" s="42"/>
      <c r="G26" s="42"/>
      <c r="H26" s="43"/>
    </row>
    <row r="27" spans="1:8" ht="14.65" thickBot="1" x14ac:dyDescent="0.5">
      <c r="A27" s="9" t="str">
        <f>A4&amp;"-"&amp;RIGHT(A25,2)</f>
        <v>2000-21</v>
      </c>
      <c r="B27" s="17">
        <f t="shared" ref="B27:H27" si="0">(B25/B4)^(1/(COUNT(B4:B25)-1))-1</f>
        <v>-2.9446292594437207E-3</v>
      </c>
      <c r="C27" s="17">
        <f t="shared" si="0"/>
        <v>1.8404825792899038E-2</v>
      </c>
      <c r="D27" s="17">
        <f t="shared" si="0"/>
        <v>3.8220669552351261E-3</v>
      </c>
      <c r="E27" s="17">
        <f t="shared" si="0"/>
        <v>1.7638138353926802E-2</v>
      </c>
      <c r="F27" s="17">
        <f t="shared" si="0"/>
        <v>5.0029319349362833E-3</v>
      </c>
      <c r="G27" s="17">
        <f t="shared" si="0"/>
        <v>1.0313658409722537E-2</v>
      </c>
      <c r="H27" s="17">
        <f t="shared" si="0"/>
        <v>1.1913815282115214E-2</v>
      </c>
    </row>
    <row r="28" spans="1:8" x14ac:dyDescent="0.45">
      <c r="A28" s="50" t="s">
        <v>79</v>
      </c>
      <c r="B28" s="51"/>
      <c r="C28" s="51"/>
      <c r="D28" s="51"/>
      <c r="E28" s="51"/>
      <c r="F28" s="51"/>
      <c r="G28" s="51"/>
      <c r="H28" s="51"/>
    </row>
    <row r="29" spans="1:8" x14ac:dyDescent="0.45">
      <c r="A29" s="26"/>
      <c r="B29" s="26"/>
      <c r="C29" s="26"/>
      <c r="D29" s="26"/>
      <c r="E29" s="26"/>
      <c r="F29" s="26"/>
      <c r="G29" s="26"/>
      <c r="H29" s="26"/>
    </row>
  </sheetData>
  <mergeCells count="3">
    <mergeCell ref="A2:H2"/>
    <mergeCell ref="A26:H26"/>
    <mergeCell ref="A28:H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15"/>
  <sheetViews>
    <sheetView workbookViewId="0"/>
  </sheetViews>
  <sheetFormatPr defaultRowHeight="14.25" x14ac:dyDescent="0.45"/>
  <cols>
    <col min="2" max="4" width="9.86328125" bestFit="1" customWidth="1"/>
    <col min="5" max="5" width="9" bestFit="1" customWidth="1"/>
    <col min="6" max="6" width="7.73046875" bestFit="1" customWidth="1"/>
    <col min="7" max="7" width="12" customWidth="1"/>
    <col min="16" max="16" width="12.265625" bestFit="1" customWidth="1"/>
  </cols>
  <sheetData>
    <row r="1" spans="1:21" ht="14.65" thickBot="1" x14ac:dyDescent="0.5"/>
    <row r="2" spans="1:21" ht="14.65" thickBot="1" x14ac:dyDescent="0.5">
      <c r="A2" s="41" t="s">
        <v>81</v>
      </c>
      <c r="B2" s="42"/>
      <c r="C2" s="42"/>
      <c r="D2" s="42"/>
      <c r="E2" s="42"/>
      <c r="F2" s="42"/>
      <c r="G2" s="43"/>
    </row>
    <row r="3" spans="1:21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9" t="s">
        <v>72</v>
      </c>
    </row>
    <row r="4" spans="1:21" ht="14.65" thickBot="1" x14ac:dyDescent="0.5">
      <c r="A4" s="9">
        <v>2023</v>
      </c>
      <c r="B4" s="11">
        <v>17361582.867540233</v>
      </c>
      <c r="C4" s="11">
        <v>20978789.346965931</v>
      </c>
      <c r="D4" s="11">
        <v>18760385.326313663</v>
      </c>
      <c r="E4" s="11">
        <v>1472102.6794372681</v>
      </c>
      <c r="F4" s="11">
        <v>98858.472652839293</v>
      </c>
      <c r="G4" s="27">
        <v>58671718.692909934</v>
      </c>
      <c r="Q4" s="30"/>
      <c r="R4" s="30"/>
      <c r="S4" s="30"/>
      <c r="T4" s="30"/>
      <c r="U4" s="30"/>
    </row>
    <row r="5" spans="1:21" ht="14.65" thickBot="1" x14ac:dyDescent="0.5">
      <c r="A5" s="9">
        <v>2024</v>
      </c>
      <c r="B5" s="11">
        <v>17561026.571026135</v>
      </c>
      <c r="C5" s="11">
        <v>23333642.517967574</v>
      </c>
      <c r="D5" s="11">
        <v>18912627.753773227</v>
      </c>
      <c r="E5" s="11">
        <v>1463717.3350138715</v>
      </c>
      <c r="F5" s="11">
        <v>95519.200391161197</v>
      </c>
      <c r="G5" s="27">
        <v>61366533.378171965</v>
      </c>
      <c r="Q5" s="30"/>
      <c r="R5" s="30"/>
      <c r="S5" s="30"/>
      <c r="T5" s="30"/>
      <c r="U5" s="30"/>
    </row>
    <row r="6" spans="1:21" ht="14.65" thickBot="1" x14ac:dyDescent="0.5">
      <c r="A6" s="9">
        <v>2025</v>
      </c>
      <c r="B6" s="11">
        <v>17663789.840266019</v>
      </c>
      <c r="C6" s="11">
        <v>24565976.387179889</v>
      </c>
      <c r="D6" s="11">
        <v>19192595.304096665</v>
      </c>
      <c r="E6" s="11">
        <v>1455085.6860309872</v>
      </c>
      <c r="F6" s="11">
        <v>92615.433890035885</v>
      </c>
      <c r="G6" s="27">
        <v>62970062.651463598</v>
      </c>
      <c r="Q6" s="30"/>
      <c r="R6" s="30"/>
      <c r="S6" s="30"/>
      <c r="T6" s="30"/>
      <c r="U6" s="30"/>
    </row>
    <row r="7" spans="1:21" ht="14.65" thickBot="1" x14ac:dyDescent="0.5">
      <c r="A7" s="9">
        <v>2026</v>
      </c>
      <c r="B7" s="11">
        <v>17860208.743568614</v>
      </c>
      <c r="C7" s="11">
        <v>25344019.707299471</v>
      </c>
      <c r="D7" s="11">
        <v>17755232.640581384</v>
      </c>
      <c r="E7" s="11">
        <v>1449220.3160665769</v>
      </c>
      <c r="F7" s="11">
        <v>90684.72914261611</v>
      </c>
      <c r="G7" s="27">
        <v>62499366.136658661</v>
      </c>
      <c r="Q7" s="30"/>
      <c r="R7" s="30"/>
      <c r="S7" s="30"/>
      <c r="T7" s="30"/>
      <c r="U7" s="30"/>
    </row>
    <row r="8" spans="1:21" ht="14.65" thickBot="1" x14ac:dyDescent="0.5">
      <c r="A8" s="9">
        <v>2027</v>
      </c>
      <c r="B8" s="11">
        <v>18075461.946585208</v>
      </c>
      <c r="C8" s="11">
        <v>27203257.451099642</v>
      </c>
      <c r="D8" s="11">
        <v>17720663.119929858</v>
      </c>
      <c r="E8" s="11">
        <v>1442124.5695576044</v>
      </c>
      <c r="F8" s="11">
        <v>89172.289222488587</v>
      </c>
      <c r="G8" s="27">
        <v>64530679.376394793</v>
      </c>
      <c r="Q8" s="30"/>
      <c r="R8" s="30"/>
      <c r="S8" s="30"/>
      <c r="T8" s="30"/>
      <c r="U8" s="30"/>
    </row>
    <row r="9" spans="1:21" ht="14.65" thickBot="1" x14ac:dyDescent="0.5">
      <c r="A9" s="9">
        <v>2028</v>
      </c>
      <c r="B9" s="11">
        <v>18386033.176336106</v>
      </c>
      <c r="C9" s="11">
        <v>30063031.167887561</v>
      </c>
      <c r="D9" s="11">
        <v>17769946.509860329</v>
      </c>
      <c r="E9" s="11">
        <v>1434669.9488751579</v>
      </c>
      <c r="F9" s="11">
        <v>88118.597361060602</v>
      </c>
      <c r="G9" s="27">
        <v>67741799.400320217</v>
      </c>
      <c r="Q9" s="30"/>
      <c r="R9" s="30"/>
      <c r="S9" s="30"/>
      <c r="T9" s="30"/>
      <c r="U9" s="30"/>
    </row>
    <row r="10" spans="1:21" ht="14.65" thickBot="1" x14ac:dyDescent="0.5">
      <c r="A10" s="9">
        <v>2029</v>
      </c>
      <c r="B10" s="11">
        <v>18633431.501991492</v>
      </c>
      <c r="C10" s="11">
        <v>30372554.486285765</v>
      </c>
      <c r="D10" s="11">
        <v>17700916.399532527</v>
      </c>
      <c r="E10" s="11">
        <v>1426505.855632982</v>
      </c>
      <c r="F10" s="11">
        <v>86617.96813214969</v>
      </c>
      <c r="G10" s="27">
        <v>68220026.211574927</v>
      </c>
      <c r="Q10" s="30"/>
      <c r="R10" s="30"/>
      <c r="S10" s="30"/>
      <c r="T10" s="30"/>
      <c r="U10" s="30"/>
    </row>
    <row r="11" spans="1:21" ht="14.65" thickBot="1" x14ac:dyDescent="0.5">
      <c r="A11" s="9">
        <v>2030</v>
      </c>
      <c r="B11" s="11">
        <v>18972661.719809204</v>
      </c>
      <c r="C11" s="11">
        <v>30145257.089788876</v>
      </c>
      <c r="D11" s="11">
        <v>17751969.335422695</v>
      </c>
      <c r="E11" s="11">
        <v>1419206.9771649744</v>
      </c>
      <c r="F11" s="11">
        <v>85392.485096546705</v>
      </c>
      <c r="G11" s="27">
        <v>68374487.607282281</v>
      </c>
      <c r="Q11" s="30"/>
      <c r="R11" s="30"/>
      <c r="S11" s="30"/>
      <c r="T11" s="30"/>
      <c r="U11" s="30"/>
    </row>
    <row r="12" spans="1:21" ht="14.65" thickBot="1" x14ac:dyDescent="0.5">
      <c r="A12" s="9">
        <v>2031</v>
      </c>
      <c r="B12" s="11">
        <v>19332678.555552382</v>
      </c>
      <c r="C12" s="11">
        <v>30522754.149415892</v>
      </c>
      <c r="D12" s="11">
        <v>17739953.357086781</v>
      </c>
      <c r="E12" s="11">
        <v>1412107.6204680118</v>
      </c>
      <c r="F12" s="11">
        <v>84219.9003540548</v>
      </c>
      <c r="G12" s="27">
        <v>69091713.582877114</v>
      </c>
      <c r="Q12" s="30"/>
      <c r="R12" s="30"/>
      <c r="S12" s="30"/>
      <c r="T12" s="30"/>
      <c r="U12" s="30"/>
    </row>
    <row r="13" spans="1:21" ht="14.65" thickBot="1" x14ac:dyDescent="0.5">
      <c r="A13" s="9">
        <v>2032</v>
      </c>
      <c r="B13" s="11">
        <v>19852639.044948049</v>
      </c>
      <c r="C13" s="11">
        <v>30155846.946419511</v>
      </c>
      <c r="D13" s="11">
        <v>17782332.006723508</v>
      </c>
      <c r="E13" s="11">
        <v>1403445.2733658138</v>
      </c>
      <c r="F13" s="11">
        <v>83418.844063840486</v>
      </c>
      <c r="G13" s="27">
        <v>69277682.115520731</v>
      </c>
      <c r="Q13" s="30"/>
      <c r="R13" s="30"/>
      <c r="S13" s="30"/>
      <c r="T13" s="30"/>
      <c r="U13" s="30"/>
    </row>
    <row r="14" spans="1:21" ht="14.65" thickBot="1" x14ac:dyDescent="0.5">
      <c r="A14" s="41" t="s">
        <v>9</v>
      </c>
      <c r="B14" s="42"/>
      <c r="C14" s="42"/>
      <c r="D14" s="42"/>
      <c r="E14" s="42"/>
      <c r="F14" s="42"/>
      <c r="G14" s="43"/>
    </row>
    <row r="15" spans="1:21" ht="14.65" thickBot="1" x14ac:dyDescent="0.5">
      <c r="A15" s="9" t="str">
        <f>A4&amp;"-"&amp;RIGHT(A13,2)</f>
        <v>2023-32</v>
      </c>
      <c r="B15" s="21">
        <f>(B13/B4)^(1/(COUNT(B4:B13)-1))-1</f>
        <v>1.5008971640291913E-2</v>
      </c>
      <c r="C15" s="21">
        <f t="shared" ref="C15:G15" si="0">(C13/C4)^(1/(COUNT(C4:C13)-1))-1</f>
        <v>4.1142375743971282E-2</v>
      </c>
      <c r="D15" s="21">
        <f t="shared" si="0"/>
        <v>-5.9314615305313678E-3</v>
      </c>
      <c r="E15" s="21">
        <f t="shared" si="0"/>
        <v>-5.2927935297231166E-3</v>
      </c>
      <c r="F15" s="21">
        <f t="shared" si="0"/>
        <v>-1.8691443504837313E-2</v>
      </c>
      <c r="G15" s="21">
        <f t="shared" si="0"/>
        <v>1.8634267522064096E-2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5"/>
  <sheetViews>
    <sheetView workbookViewId="0"/>
  </sheetViews>
  <sheetFormatPr defaultRowHeight="14.25" x14ac:dyDescent="0.45"/>
  <cols>
    <col min="2" max="2" width="9.3984375" bestFit="1" customWidth="1"/>
    <col min="3" max="3" width="9.73046875" bestFit="1" customWidth="1"/>
    <col min="4" max="4" width="9" bestFit="1" customWidth="1"/>
    <col min="5" max="5" width="8" bestFit="1" customWidth="1"/>
    <col min="6" max="6" width="7.3984375" bestFit="1" customWidth="1"/>
    <col min="7" max="7" width="9.86328125" bestFit="1" customWidth="1"/>
  </cols>
  <sheetData>
    <row r="1" spans="1:14" ht="14.65" thickBot="1" x14ac:dyDescent="0.5"/>
    <row r="2" spans="1:14" ht="14.65" thickBot="1" x14ac:dyDescent="0.5">
      <c r="A2" s="41" t="s">
        <v>82</v>
      </c>
      <c r="B2" s="42"/>
      <c r="C2" s="42"/>
      <c r="D2" s="42"/>
      <c r="E2" s="42"/>
      <c r="F2" s="42"/>
      <c r="G2" s="43"/>
    </row>
    <row r="3" spans="1:14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14" ht="14.65" thickBot="1" x14ac:dyDescent="0.5">
      <c r="A4" s="9">
        <v>2023</v>
      </c>
      <c r="B4" s="11">
        <v>5776139.8707241314</v>
      </c>
      <c r="C4" s="11">
        <v>6971568.5488260826</v>
      </c>
      <c r="D4" s="11">
        <v>1458214.3717440821</v>
      </c>
      <c r="E4" s="11">
        <v>270754.48215115361</v>
      </c>
      <c r="F4" s="11">
        <v>29919.916189537002</v>
      </c>
      <c r="G4" s="11">
        <v>14506597.189634986</v>
      </c>
      <c r="I4" s="19"/>
      <c r="J4" s="19"/>
      <c r="K4" s="19"/>
      <c r="L4" s="19"/>
      <c r="M4" s="19"/>
      <c r="N4" s="19"/>
    </row>
    <row r="5" spans="1:14" ht="14.65" thickBot="1" x14ac:dyDescent="0.5">
      <c r="A5" s="9">
        <v>2024</v>
      </c>
      <c r="B5" s="11">
        <v>5813543.9723635158</v>
      </c>
      <c r="C5" s="11">
        <v>8727403.0411833022</v>
      </c>
      <c r="D5" s="11">
        <v>1466593.9059048679</v>
      </c>
      <c r="E5" s="11">
        <v>270264.28507740679</v>
      </c>
      <c r="F5" s="11">
        <v>29235.846919181298</v>
      </c>
      <c r="G5" s="11">
        <v>16307041.051448273</v>
      </c>
      <c r="I5" s="19"/>
      <c r="J5" s="19"/>
      <c r="K5" s="19"/>
      <c r="L5" s="19"/>
      <c r="M5" s="19"/>
      <c r="N5" s="19"/>
    </row>
    <row r="6" spans="1:14" ht="14.65" thickBot="1" x14ac:dyDescent="0.5">
      <c r="A6" s="9">
        <v>2025</v>
      </c>
      <c r="B6" s="11">
        <v>5806005.4696627781</v>
      </c>
      <c r="C6" s="11">
        <v>9761215.8371549007</v>
      </c>
      <c r="D6" s="11">
        <v>1495283.3880875928</v>
      </c>
      <c r="E6" s="11">
        <v>269413.48215115961</v>
      </c>
      <c r="F6" s="11">
        <v>28514.338888251001</v>
      </c>
      <c r="G6" s="11">
        <v>17360432.515944678</v>
      </c>
      <c r="I6" s="19"/>
      <c r="J6" s="19"/>
      <c r="K6" s="19"/>
      <c r="L6" s="19"/>
      <c r="M6" s="19"/>
      <c r="N6" s="19"/>
    </row>
    <row r="7" spans="1:14" ht="14.65" thickBot="1" x14ac:dyDescent="0.5">
      <c r="A7" s="9">
        <v>2026</v>
      </c>
      <c r="B7" s="11">
        <v>5840308.3807250299</v>
      </c>
      <c r="C7" s="11">
        <v>10246092.494190648</v>
      </c>
      <c r="D7" s="11">
        <v>1489796.481498651</v>
      </c>
      <c r="E7" s="11">
        <v>269210.31381412758</v>
      </c>
      <c r="F7" s="11">
        <v>28008.573307983599</v>
      </c>
      <c r="G7" s="11">
        <v>17873416.243536439</v>
      </c>
      <c r="I7" s="19"/>
      <c r="J7" s="19"/>
      <c r="K7" s="19"/>
      <c r="L7" s="19"/>
      <c r="M7" s="19"/>
      <c r="N7" s="19"/>
    </row>
    <row r="8" spans="1:14" ht="14.65" thickBot="1" x14ac:dyDescent="0.5">
      <c r="A8" s="9">
        <v>2027</v>
      </c>
      <c r="B8" s="11">
        <v>5887124.4780595032</v>
      </c>
      <c r="C8" s="11">
        <v>11251087.520245327</v>
      </c>
      <c r="D8" s="11">
        <v>1475161.4313362574</v>
      </c>
      <c r="E8" s="11">
        <v>268963.14547713962</v>
      </c>
      <c r="F8" s="11">
        <v>27618.613174042701</v>
      </c>
      <c r="G8" s="11">
        <v>18909955.188292269</v>
      </c>
      <c r="I8" s="19"/>
      <c r="J8" s="19"/>
      <c r="K8" s="19"/>
      <c r="L8" s="19"/>
      <c r="M8" s="19"/>
      <c r="N8" s="19"/>
    </row>
    <row r="9" spans="1:14" ht="14.65" thickBot="1" x14ac:dyDescent="0.5">
      <c r="A9" s="9">
        <v>2028</v>
      </c>
      <c r="B9" s="11">
        <v>5974783.4407278383</v>
      </c>
      <c r="C9" s="11">
        <v>12561820.616381552</v>
      </c>
      <c r="D9" s="11">
        <v>1461574.576117774</v>
      </c>
      <c r="E9" s="11">
        <v>268836.24373340921</v>
      </c>
      <c r="F9" s="11">
        <v>27405.061539030801</v>
      </c>
      <c r="G9" s="11">
        <v>20294419.938499603</v>
      </c>
      <c r="I9" s="19"/>
      <c r="J9" s="19"/>
      <c r="K9" s="19"/>
      <c r="L9" s="19"/>
      <c r="M9" s="19"/>
      <c r="N9" s="19"/>
    </row>
    <row r="10" spans="1:14" ht="14.65" thickBot="1" x14ac:dyDescent="0.5">
      <c r="A10" s="9">
        <v>2029</v>
      </c>
      <c r="B10" s="11">
        <v>6054950.5275645079</v>
      </c>
      <c r="C10" s="11">
        <v>12820090.169209749</v>
      </c>
      <c r="D10" s="11">
        <v>1455443.6387863965</v>
      </c>
      <c r="E10" s="11">
        <v>268380.8088031137</v>
      </c>
      <c r="F10" s="11">
        <v>27108.016700824399</v>
      </c>
      <c r="G10" s="11">
        <v>20625973.161064591</v>
      </c>
      <c r="I10" s="19"/>
      <c r="J10" s="19"/>
      <c r="K10" s="19"/>
      <c r="L10" s="19"/>
      <c r="M10" s="19"/>
      <c r="N10" s="19"/>
    </row>
    <row r="11" spans="1:14" ht="14.65" thickBot="1" x14ac:dyDescent="0.5">
      <c r="A11" s="9">
        <v>2030</v>
      </c>
      <c r="B11" s="11">
        <v>6172565.7775281519</v>
      </c>
      <c r="C11" s="11">
        <v>12677326.229750905</v>
      </c>
      <c r="D11" s="11">
        <v>1453565.6553515429</v>
      </c>
      <c r="E11" s="11">
        <v>268028.64046606561</v>
      </c>
      <c r="F11" s="11">
        <v>26949.7011747703</v>
      </c>
      <c r="G11" s="11">
        <v>20598436.004271433</v>
      </c>
      <c r="I11" s="19"/>
      <c r="J11" s="19"/>
      <c r="K11" s="19"/>
      <c r="L11" s="19"/>
      <c r="M11" s="19"/>
      <c r="N11" s="19"/>
    </row>
    <row r="12" spans="1:14" ht="14.65" thickBot="1" x14ac:dyDescent="0.5">
      <c r="A12" s="9">
        <v>2031</v>
      </c>
      <c r="B12" s="11">
        <v>6314070.3278441625</v>
      </c>
      <c r="C12" s="11">
        <v>13084452.506188264</v>
      </c>
      <c r="D12" s="11">
        <v>1459413.6930951865</v>
      </c>
      <c r="E12" s="11">
        <v>267642.47212910763</v>
      </c>
      <c r="F12" s="11">
        <v>26835.345608529999</v>
      </c>
      <c r="G12" s="11">
        <v>21152414.344865248</v>
      </c>
      <c r="I12" s="19"/>
      <c r="J12" s="19"/>
      <c r="K12" s="19"/>
      <c r="L12" s="19"/>
      <c r="M12" s="19"/>
      <c r="N12" s="19"/>
    </row>
    <row r="13" spans="1:14" ht="14.65" thickBot="1" x14ac:dyDescent="0.5">
      <c r="A13" s="9">
        <v>2032</v>
      </c>
      <c r="B13" s="11">
        <v>6495531.1431321325</v>
      </c>
      <c r="C13" s="11">
        <v>13089511.428064058</v>
      </c>
      <c r="D13" s="11">
        <v>1476757.6687313155</v>
      </c>
      <c r="E13" s="11">
        <v>267369.8552747877</v>
      </c>
      <c r="F13" s="11">
        <v>26831.580020350699</v>
      </c>
      <c r="G13" s="11">
        <v>21356001.675222646</v>
      </c>
      <c r="I13" s="19"/>
      <c r="J13" s="19"/>
      <c r="K13" s="19"/>
      <c r="L13" s="19"/>
      <c r="M13" s="19"/>
      <c r="N13" s="19"/>
    </row>
    <row r="14" spans="1:14" ht="14.65" thickBot="1" x14ac:dyDescent="0.5">
      <c r="A14" s="41" t="s">
        <v>9</v>
      </c>
      <c r="B14" s="42"/>
      <c r="C14" s="42"/>
      <c r="D14" s="42"/>
      <c r="E14" s="42"/>
      <c r="F14" s="42"/>
      <c r="G14" s="43"/>
    </row>
    <row r="15" spans="1:14" ht="14.65" thickBot="1" x14ac:dyDescent="0.5">
      <c r="A15" s="9" t="str">
        <f>A4&amp;"-"&amp;RIGHT(A13,2)</f>
        <v>2023-32</v>
      </c>
      <c r="B15" s="17">
        <f>(B13/B4)^(1/(COUNT(B4:B13)-1))-1</f>
        <v>1.312750864688117E-2</v>
      </c>
      <c r="C15" s="17">
        <f t="shared" ref="C15:G15" si="0">(C13/C4)^(1/(COUNT(C4:C13)-1))-1</f>
        <v>7.2504726930041397E-2</v>
      </c>
      <c r="D15" s="17">
        <f t="shared" si="0"/>
        <v>1.4050156684528581E-3</v>
      </c>
      <c r="E15" s="17">
        <f t="shared" si="0"/>
        <v>-1.396747495684969E-3</v>
      </c>
      <c r="F15" s="17">
        <f t="shared" si="0"/>
        <v>-1.2032007177100179E-2</v>
      </c>
      <c r="G15" s="17">
        <f t="shared" si="0"/>
        <v>4.390649419644288E-2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5"/>
  <sheetViews>
    <sheetView workbookViewId="0"/>
  </sheetViews>
  <sheetFormatPr defaultRowHeight="14.25" x14ac:dyDescent="0.45"/>
  <cols>
    <col min="7" max="7" width="11.1328125" customWidth="1"/>
  </cols>
  <sheetData>
    <row r="1" spans="1:15" ht="14.65" thickBot="1" x14ac:dyDescent="0.5"/>
    <row r="2" spans="1:15" ht="14.65" thickBot="1" x14ac:dyDescent="0.5">
      <c r="A2" s="41" t="s">
        <v>83</v>
      </c>
      <c r="B2" s="42"/>
      <c r="C2" s="42"/>
      <c r="D2" s="42"/>
      <c r="E2" s="42"/>
      <c r="F2" s="42"/>
      <c r="G2" s="43"/>
    </row>
    <row r="3" spans="1:15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15" ht="14.65" thickBot="1" x14ac:dyDescent="0.5">
      <c r="A4" s="9">
        <v>2023</v>
      </c>
      <c r="B4" s="11">
        <v>1569911.6771628798</v>
      </c>
      <c r="C4" s="11">
        <v>1569505.8736467184</v>
      </c>
      <c r="D4" s="11">
        <v>828110.73744580615</v>
      </c>
      <c r="E4" s="11">
        <v>161365.6235103686</v>
      </c>
      <c r="F4" s="11">
        <v>3294.2187490322999</v>
      </c>
      <c r="G4" s="28">
        <v>4132188.1305148057</v>
      </c>
      <c r="N4" s="19"/>
      <c r="O4" s="19"/>
    </row>
    <row r="5" spans="1:15" ht="14.65" thickBot="1" x14ac:dyDescent="0.5">
      <c r="A5" s="9">
        <v>2024</v>
      </c>
      <c r="B5" s="11">
        <v>1575457.3639461892</v>
      </c>
      <c r="C5" s="11">
        <v>1581007.9737666252</v>
      </c>
      <c r="D5" s="11">
        <v>825123.99412831094</v>
      </c>
      <c r="E5" s="11">
        <v>159737.92611944641</v>
      </c>
      <c r="F5" s="11">
        <v>3231.3348833927998</v>
      </c>
      <c r="G5" s="28">
        <v>4144558.5928439642</v>
      </c>
      <c r="N5" s="19"/>
      <c r="O5" s="19"/>
    </row>
    <row r="6" spans="1:15" ht="14.65" thickBot="1" x14ac:dyDescent="0.5">
      <c r="A6" s="9">
        <v>2025</v>
      </c>
      <c r="B6" s="11">
        <v>1566404.7814056755</v>
      </c>
      <c r="C6" s="11">
        <v>1568866.1227182141</v>
      </c>
      <c r="D6" s="11">
        <v>812588.22241043742</v>
      </c>
      <c r="E6" s="11">
        <v>158750.3956829411</v>
      </c>
      <c r="F6" s="11">
        <v>3199.2228491053002</v>
      </c>
      <c r="G6" s="28">
        <v>4109808.7450663736</v>
      </c>
      <c r="N6" s="19"/>
      <c r="O6" s="19"/>
    </row>
    <row r="7" spans="1:15" ht="14.65" thickBot="1" x14ac:dyDescent="0.5">
      <c r="A7" s="9">
        <v>2026</v>
      </c>
      <c r="B7" s="11">
        <v>1566847.1404329301</v>
      </c>
      <c r="C7" s="11">
        <v>1564706.0510358848</v>
      </c>
      <c r="D7" s="11">
        <v>802530.87091002567</v>
      </c>
      <c r="E7" s="11">
        <v>158296.84816572099</v>
      </c>
      <c r="F7" s="11">
        <v>3192.4915453660001</v>
      </c>
      <c r="G7" s="28">
        <v>4095573.4020899278</v>
      </c>
      <c r="N7" s="19"/>
      <c r="O7" s="19"/>
    </row>
    <row r="8" spans="1:15" ht="14.65" thickBot="1" x14ac:dyDescent="0.5">
      <c r="A8" s="9">
        <v>2027</v>
      </c>
      <c r="B8" s="11">
        <v>1567628.673083972</v>
      </c>
      <c r="C8" s="11">
        <v>1565137.8897326933</v>
      </c>
      <c r="D8" s="11">
        <v>796392.96715665655</v>
      </c>
      <c r="E8" s="11">
        <v>157805.826694541</v>
      </c>
      <c r="F8" s="11">
        <v>3190.4612991672998</v>
      </c>
      <c r="G8" s="28">
        <v>4090155.8179670302</v>
      </c>
      <c r="N8" s="19"/>
      <c r="O8" s="19"/>
    </row>
    <row r="9" spans="1:15" ht="14.65" thickBot="1" x14ac:dyDescent="0.5">
      <c r="A9" s="9">
        <v>2028</v>
      </c>
      <c r="B9" s="11">
        <v>1575315.1563635799</v>
      </c>
      <c r="C9" s="11">
        <v>1567824.6862677194</v>
      </c>
      <c r="D9" s="11">
        <v>794157.89036846836</v>
      </c>
      <c r="E9" s="11">
        <v>157246.51343445279</v>
      </c>
      <c r="F9" s="11">
        <v>3199.5871669725002</v>
      </c>
      <c r="G9" s="28">
        <v>4097743.8336011926</v>
      </c>
      <c r="N9" s="19"/>
      <c r="O9" s="19"/>
    </row>
    <row r="10" spans="1:15" ht="14.65" thickBot="1" x14ac:dyDescent="0.5">
      <c r="A10" s="9">
        <v>2029</v>
      </c>
      <c r="B10" s="11">
        <v>1574971.0806060298</v>
      </c>
      <c r="C10" s="11">
        <v>1559991.1400328164</v>
      </c>
      <c r="D10" s="11">
        <v>789614.38094017992</v>
      </c>
      <c r="E10" s="11">
        <v>156834.7328182518</v>
      </c>
      <c r="F10" s="11">
        <v>3189.665264753</v>
      </c>
      <c r="G10" s="28">
        <v>4084600.9996620314</v>
      </c>
      <c r="N10" s="19"/>
      <c r="O10" s="19"/>
    </row>
    <row r="11" spans="1:15" ht="14.65" thickBot="1" x14ac:dyDescent="0.5">
      <c r="A11" s="9">
        <v>2030</v>
      </c>
      <c r="B11" s="11">
        <v>1580219.3023777695</v>
      </c>
      <c r="C11" s="11">
        <v>1556026.4926614538</v>
      </c>
      <c r="D11" s="11">
        <v>787559.96049472725</v>
      </c>
      <c r="E11" s="11">
        <v>156474.23322162841</v>
      </c>
      <c r="F11" s="11">
        <v>3189.6097585491002</v>
      </c>
      <c r="G11" s="28">
        <v>4083469.598514128</v>
      </c>
      <c r="N11" s="19"/>
      <c r="O11" s="19"/>
    </row>
    <row r="12" spans="1:15" ht="14.65" thickBot="1" x14ac:dyDescent="0.5">
      <c r="A12" s="9">
        <v>2031</v>
      </c>
      <c r="B12" s="11">
        <v>1585478.8942448271</v>
      </c>
      <c r="C12" s="11">
        <v>1555833.4813047114</v>
      </c>
      <c r="D12" s="11">
        <v>787982.80307639437</v>
      </c>
      <c r="E12" s="11">
        <v>156415.0112675828</v>
      </c>
      <c r="F12" s="11">
        <v>3189.5930402105</v>
      </c>
      <c r="G12" s="28">
        <v>4088899.7829337264</v>
      </c>
      <c r="N12" s="19"/>
      <c r="O12" s="19"/>
    </row>
    <row r="13" spans="1:15" ht="14.65" thickBot="1" x14ac:dyDescent="0.5">
      <c r="A13" s="9">
        <v>2032</v>
      </c>
      <c r="B13" s="11">
        <v>1596352.577503185</v>
      </c>
      <c r="C13" s="11">
        <v>1556759.1731177594</v>
      </c>
      <c r="D13" s="11">
        <v>788346.76234791998</v>
      </c>
      <c r="E13" s="11">
        <v>156000.27106867079</v>
      </c>
      <c r="F13" s="11">
        <v>3199.3245645238999</v>
      </c>
      <c r="G13" s="28">
        <v>4100658.1086020591</v>
      </c>
      <c r="N13" s="19"/>
      <c r="O13" s="19"/>
    </row>
    <row r="14" spans="1:15" ht="14.65" thickBot="1" x14ac:dyDescent="0.5">
      <c r="A14" s="41" t="s">
        <v>9</v>
      </c>
      <c r="B14" s="42"/>
      <c r="C14" s="42"/>
      <c r="D14" s="42"/>
      <c r="E14" s="42"/>
      <c r="F14" s="42"/>
      <c r="G14" s="43"/>
      <c r="N14" s="19"/>
      <c r="O14" s="19"/>
    </row>
    <row r="15" spans="1:15" ht="14.65" thickBot="1" x14ac:dyDescent="0.5">
      <c r="A15" s="9" t="str">
        <f>A4&amp;"-"&amp;RIGHT(A13,2)</f>
        <v>2023-32</v>
      </c>
      <c r="B15" s="17">
        <f>(B13/B4)^(1/(COUNT(B4:B13)-1))-1</f>
        <v>1.8575037666355154E-3</v>
      </c>
      <c r="C15" s="17">
        <f t="shared" ref="C15:G15" si="0">(C13/C4)^(1/(COUNT(C4:C13)-1))-1</f>
        <v>-9.0565991208058083E-4</v>
      </c>
      <c r="D15" s="17">
        <f t="shared" si="0"/>
        <v>-5.4527284487139172E-3</v>
      </c>
      <c r="E15" s="17">
        <f t="shared" si="0"/>
        <v>-3.7501725704478517E-3</v>
      </c>
      <c r="F15" s="17">
        <f t="shared" si="0"/>
        <v>-3.2424345781184583E-3</v>
      </c>
      <c r="G15" s="17">
        <f t="shared" si="0"/>
        <v>-8.5070519307584025E-4</v>
      </c>
      <c r="N15" s="19"/>
      <c r="O15" s="19"/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5"/>
  <sheetViews>
    <sheetView workbookViewId="0"/>
  </sheetViews>
  <sheetFormatPr defaultRowHeight="14.25" x14ac:dyDescent="0.45"/>
  <sheetData>
    <row r="1" spans="1:15" ht="14.65" thickBot="1" x14ac:dyDescent="0.5"/>
    <row r="2" spans="1:15" ht="14.65" thickBot="1" x14ac:dyDescent="0.5">
      <c r="A2" s="41" t="s">
        <v>84</v>
      </c>
      <c r="B2" s="42"/>
      <c r="C2" s="42"/>
      <c r="D2" s="42"/>
      <c r="E2" s="42"/>
      <c r="F2" s="42"/>
      <c r="G2" s="43"/>
    </row>
    <row r="3" spans="1:15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15" ht="14.65" thickBot="1" x14ac:dyDescent="0.5">
      <c r="A4" s="9">
        <v>2023</v>
      </c>
      <c r="B4" s="11">
        <v>377233.12737285142</v>
      </c>
      <c r="C4" s="11">
        <v>238946.12255405571</v>
      </c>
      <c r="D4" s="11">
        <v>54997.431536546203</v>
      </c>
      <c r="E4" s="11">
        <v>97232.296352403195</v>
      </c>
      <c r="F4" s="11">
        <v>1628.0632055615999</v>
      </c>
      <c r="G4" s="11">
        <v>770037.04102141794</v>
      </c>
      <c r="N4" s="19"/>
      <c r="O4" s="19"/>
    </row>
    <row r="5" spans="1:15" ht="14.65" thickBot="1" x14ac:dyDescent="0.5">
      <c r="A5" s="9">
        <v>2024</v>
      </c>
      <c r="B5" s="11">
        <v>377130.83957145159</v>
      </c>
      <c r="C5" s="11">
        <v>237264.21453350701</v>
      </c>
      <c r="D5" s="11">
        <v>53389.432364071101</v>
      </c>
      <c r="E5" s="11">
        <v>96629.976035989093</v>
      </c>
      <c r="F5" s="11">
        <v>1599.8439745403</v>
      </c>
      <c r="G5" s="11">
        <v>766014.30647955916</v>
      </c>
      <c r="N5" s="19"/>
      <c r="O5" s="19"/>
    </row>
    <row r="6" spans="1:15" ht="14.65" thickBot="1" x14ac:dyDescent="0.5">
      <c r="A6" s="9">
        <v>2025</v>
      </c>
      <c r="B6" s="11">
        <v>374276.62049518881</v>
      </c>
      <c r="C6" s="11">
        <v>233239.535971345</v>
      </c>
      <c r="D6" s="11">
        <v>52234.7170398823</v>
      </c>
      <c r="E6" s="11">
        <v>96229.408290707303</v>
      </c>
      <c r="F6" s="11">
        <v>1569.2034324628</v>
      </c>
      <c r="G6" s="11">
        <v>757549.48522958625</v>
      </c>
      <c r="N6" s="19"/>
      <c r="O6" s="19"/>
    </row>
    <row r="7" spans="1:15" ht="14.65" thickBot="1" x14ac:dyDescent="0.5">
      <c r="A7" s="9">
        <v>2026</v>
      </c>
      <c r="B7" s="11">
        <v>372480.31921278202</v>
      </c>
      <c r="C7" s="11">
        <v>230330.6175003539</v>
      </c>
      <c r="D7" s="11">
        <v>51812.076204976001</v>
      </c>
      <c r="E7" s="11">
        <v>96015.681351435007</v>
      </c>
      <c r="F7" s="11">
        <v>1549.1008229792001</v>
      </c>
      <c r="G7" s="11">
        <v>752187.79509252601</v>
      </c>
      <c r="N7" s="19"/>
      <c r="O7" s="19"/>
    </row>
    <row r="8" spans="1:15" ht="14.65" thickBot="1" x14ac:dyDescent="0.5">
      <c r="A8" s="9">
        <v>2027</v>
      </c>
      <c r="B8" s="11">
        <v>370941.5564933386</v>
      </c>
      <c r="C8" s="11">
        <v>228808.1866924249</v>
      </c>
      <c r="D8" s="11">
        <v>51440.313974784498</v>
      </c>
      <c r="E8" s="11">
        <v>95783.142905196801</v>
      </c>
      <c r="F8" s="11">
        <v>1533.9675242658</v>
      </c>
      <c r="G8" s="11">
        <v>748507.16759001045</v>
      </c>
      <c r="N8" s="19"/>
      <c r="O8" s="19"/>
    </row>
    <row r="9" spans="1:15" ht="14.65" thickBot="1" x14ac:dyDescent="0.5">
      <c r="A9" s="9">
        <v>2028</v>
      </c>
      <c r="B9" s="11">
        <v>370818.38314569119</v>
      </c>
      <c r="C9" s="11">
        <v>227945.0642160206</v>
      </c>
      <c r="D9" s="11">
        <v>51185.002235183201</v>
      </c>
      <c r="E9" s="11">
        <v>95582.590612500993</v>
      </c>
      <c r="F9" s="11">
        <v>1527.1280695009</v>
      </c>
      <c r="G9" s="11">
        <v>747058.16827889695</v>
      </c>
      <c r="N9" s="19"/>
      <c r="O9" s="19"/>
    </row>
    <row r="10" spans="1:15" ht="14.65" thickBot="1" x14ac:dyDescent="0.5">
      <c r="A10" s="9">
        <v>2029</v>
      </c>
      <c r="B10" s="11">
        <v>368318.72915130737</v>
      </c>
      <c r="C10" s="11">
        <v>225742.0792289456</v>
      </c>
      <c r="D10" s="11">
        <v>50734.749951592799</v>
      </c>
      <c r="E10" s="11">
        <v>95268.191270167605</v>
      </c>
      <c r="F10" s="11">
        <v>1514.6181271088999</v>
      </c>
      <c r="G10" s="11">
        <v>741578.36772912217</v>
      </c>
      <c r="N10" s="19"/>
      <c r="O10" s="19"/>
    </row>
    <row r="11" spans="1:15" ht="14.65" thickBot="1" x14ac:dyDescent="0.5">
      <c r="A11" s="9">
        <v>2030</v>
      </c>
      <c r="B11" s="11">
        <v>366925.8036210711</v>
      </c>
      <c r="C11" s="11">
        <v>224681.1135184067</v>
      </c>
      <c r="D11" s="11">
        <v>50478.144654423297</v>
      </c>
      <c r="E11" s="11">
        <v>95018.7325607768</v>
      </c>
      <c r="F11" s="11">
        <v>1508.7230494065</v>
      </c>
      <c r="G11" s="11">
        <v>738612.51740408444</v>
      </c>
      <c r="N11" s="19"/>
      <c r="O11" s="19"/>
    </row>
    <row r="12" spans="1:15" ht="14.65" thickBot="1" x14ac:dyDescent="0.5">
      <c r="A12" s="9">
        <v>2031</v>
      </c>
      <c r="B12" s="11">
        <v>365605.5065085988</v>
      </c>
      <c r="C12" s="11">
        <v>223440.91796587341</v>
      </c>
      <c r="D12" s="11">
        <v>50232.0760985815</v>
      </c>
      <c r="E12" s="11">
        <v>94648.746905524997</v>
      </c>
      <c r="F12" s="11">
        <v>1504.4950227222</v>
      </c>
      <c r="G12" s="11">
        <v>735431.74250130088</v>
      </c>
      <c r="N12" s="19"/>
      <c r="O12" s="19"/>
    </row>
    <row r="13" spans="1:15" ht="14.65" thickBot="1" x14ac:dyDescent="0.5">
      <c r="A13" s="9">
        <v>2032</v>
      </c>
      <c r="B13" s="11">
        <v>365968.25632923021</v>
      </c>
      <c r="C13" s="11">
        <v>223269.6417483745</v>
      </c>
      <c r="D13" s="11">
        <v>50189.140319203798</v>
      </c>
      <c r="E13" s="11">
        <v>94220.243896759799</v>
      </c>
      <c r="F13" s="11">
        <v>1505.7610133697999</v>
      </c>
      <c r="G13" s="11">
        <v>735153.04330693791</v>
      </c>
      <c r="N13" s="19"/>
      <c r="O13" s="19"/>
    </row>
    <row r="14" spans="1:15" ht="14.65" thickBot="1" x14ac:dyDescent="0.5">
      <c r="A14" s="41" t="s">
        <v>9</v>
      </c>
      <c r="B14" s="42"/>
      <c r="C14" s="42"/>
      <c r="D14" s="42"/>
      <c r="E14" s="42"/>
      <c r="F14" s="42"/>
      <c r="G14" s="43"/>
      <c r="N14" s="19"/>
      <c r="O14" s="19"/>
    </row>
    <row r="15" spans="1:15" ht="14.65" thickBot="1" x14ac:dyDescent="0.5">
      <c r="A15" s="9" t="str">
        <f>A4&amp;"-"&amp;RIGHT(A13,2)</f>
        <v>2023-32</v>
      </c>
      <c r="B15" s="17">
        <f>(B13/B4)^(1/(COUNT(B4:B13)-1))-1</f>
        <v>-3.3628632032413064E-3</v>
      </c>
      <c r="C15" s="17">
        <f t="shared" ref="C15:G15" si="0">(C13/C4)^(1/(COUNT(C4:C13)-1))-1</f>
        <v>-7.511414042233433E-3</v>
      </c>
      <c r="D15" s="17">
        <f t="shared" si="0"/>
        <v>-1.0113820041127708E-2</v>
      </c>
      <c r="E15" s="17">
        <f t="shared" si="0"/>
        <v>-3.490323656548E-3</v>
      </c>
      <c r="F15" s="17">
        <f t="shared" si="0"/>
        <v>-8.6394264446377766E-3</v>
      </c>
      <c r="G15" s="17">
        <f t="shared" si="0"/>
        <v>-5.1378579560288351E-3</v>
      </c>
      <c r="N15" s="19"/>
      <c r="O15" s="19"/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5"/>
  <sheetViews>
    <sheetView workbookViewId="0"/>
  </sheetViews>
  <sheetFormatPr defaultRowHeight="14.25" x14ac:dyDescent="0.45"/>
  <cols>
    <col min="2" max="2" width="9.3984375" bestFit="1" customWidth="1"/>
    <col min="3" max="3" width="9.86328125" bestFit="1" customWidth="1"/>
    <col min="4" max="4" width="9" bestFit="1" customWidth="1"/>
    <col min="5" max="5" width="8" bestFit="1" customWidth="1"/>
    <col min="6" max="6" width="7.3984375" bestFit="1" customWidth="1"/>
    <col min="7" max="7" width="9.86328125" bestFit="1" customWidth="1"/>
  </cols>
  <sheetData>
    <row r="1" spans="1:7" ht="14.65" thickBot="1" x14ac:dyDescent="0.5"/>
    <row r="2" spans="1:7" ht="14.65" thickBot="1" x14ac:dyDescent="0.5">
      <c r="A2" s="41" t="s">
        <v>85</v>
      </c>
      <c r="B2" s="42"/>
      <c r="C2" s="42"/>
      <c r="D2" s="42"/>
      <c r="E2" s="42"/>
      <c r="F2" s="42"/>
      <c r="G2" s="43"/>
    </row>
    <row r="3" spans="1:7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7" ht="14.65" thickBot="1" x14ac:dyDescent="0.5">
      <c r="A4" s="9">
        <v>2023</v>
      </c>
      <c r="B4" s="11">
        <v>7835131.4217008324</v>
      </c>
      <c r="C4" s="11">
        <v>10246229.310832784</v>
      </c>
      <c r="D4" s="11">
        <v>8137068.2425098484</v>
      </c>
      <c r="E4" s="11">
        <v>233429.48882384761</v>
      </c>
      <c r="F4" s="11">
        <v>49505.944495320196</v>
      </c>
      <c r="G4" s="11">
        <v>26501364.408362634</v>
      </c>
    </row>
    <row r="5" spans="1:7" ht="14.65" thickBot="1" x14ac:dyDescent="0.5">
      <c r="A5" s="9">
        <v>2024</v>
      </c>
      <c r="B5" s="11">
        <v>7986696.4014517646</v>
      </c>
      <c r="C5" s="11">
        <v>10832401.586448116</v>
      </c>
      <c r="D5" s="11">
        <v>8238304.9471653886</v>
      </c>
      <c r="E5" s="11">
        <v>230299.50014959951</v>
      </c>
      <c r="F5" s="11">
        <v>47036.230426505703</v>
      </c>
      <c r="G5" s="11">
        <v>27334738.665641375</v>
      </c>
    </row>
    <row r="6" spans="1:7" ht="14.65" thickBot="1" x14ac:dyDescent="0.5">
      <c r="A6" s="9">
        <v>2025</v>
      </c>
      <c r="B6" s="11">
        <v>8119479.8846959453</v>
      </c>
      <c r="C6" s="11">
        <v>11064958.201597229</v>
      </c>
      <c r="D6" s="11">
        <v>8233900.6222635442</v>
      </c>
      <c r="E6" s="11">
        <v>227008.89606819471</v>
      </c>
      <c r="F6" s="11">
        <v>45163.268732338896</v>
      </c>
      <c r="G6" s="11">
        <v>27690510.873357251</v>
      </c>
    </row>
    <row r="7" spans="1:7" ht="14.65" thickBot="1" x14ac:dyDescent="0.5">
      <c r="A7" s="9">
        <v>2026</v>
      </c>
      <c r="B7" s="11">
        <v>8284097.6884428877</v>
      </c>
      <c r="C7" s="11">
        <v>11384983.334662171</v>
      </c>
      <c r="D7" s="11">
        <v>6807862.0705275321</v>
      </c>
      <c r="E7" s="11">
        <v>223609.09244411491</v>
      </c>
      <c r="F7" s="11">
        <v>44067.472423038002</v>
      </c>
      <c r="G7" s="11">
        <v>26744619.658499744</v>
      </c>
    </row>
    <row r="8" spans="1:7" ht="14.65" thickBot="1" x14ac:dyDescent="0.5">
      <c r="A8" s="9">
        <v>2027</v>
      </c>
      <c r="B8" s="11">
        <v>8454823.9851983245</v>
      </c>
      <c r="C8" s="11">
        <v>12261213.887085438</v>
      </c>
      <c r="D8" s="11">
        <v>6827829.9365925258</v>
      </c>
      <c r="E8" s="11">
        <v>219644.590521962</v>
      </c>
      <c r="F8" s="11">
        <v>43400.409702081197</v>
      </c>
      <c r="G8" s="11">
        <v>27806912.809100326</v>
      </c>
    </row>
    <row r="9" spans="1:7" ht="14.65" thickBot="1" x14ac:dyDescent="0.5">
      <c r="A9" s="9">
        <v>2028</v>
      </c>
      <c r="B9" s="11">
        <v>8665353.0601944812</v>
      </c>
      <c r="C9" s="11">
        <v>13820108.131195126</v>
      </c>
      <c r="D9" s="11">
        <v>6843943.0764094805</v>
      </c>
      <c r="E9" s="11">
        <v>215281.71604484701</v>
      </c>
      <c r="F9" s="11">
        <v>43126.458372864799</v>
      </c>
      <c r="G9" s="11">
        <v>29587812.442216799</v>
      </c>
    </row>
    <row r="10" spans="1:7" ht="14.65" thickBot="1" x14ac:dyDescent="0.5">
      <c r="A10" s="9">
        <v>2029</v>
      </c>
      <c r="B10" s="11">
        <v>8844709.6906111557</v>
      </c>
      <c r="C10" s="11">
        <v>13908034.110134512</v>
      </c>
      <c r="D10" s="11">
        <v>6817082.4360326529</v>
      </c>
      <c r="E10" s="11">
        <v>210766.3855229523</v>
      </c>
      <c r="F10" s="11">
        <v>42769.6547965106</v>
      </c>
      <c r="G10" s="11">
        <v>29823362.277097784</v>
      </c>
    </row>
    <row r="11" spans="1:7" ht="14.65" thickBot="1" x14ac:dyDescent="0.5">
      <c r="A11" s="9">
        <v>2030</v>
      </c>
      <c r="B11" s="11">
        <v>9066275.7944118455</v>
      </c>
      <c r="C11" s="11">
        <v>13850077.076040611</v>
      </c>
      <c r="D11" s="11">
        <v>6834566.1279769139</v>
      </c>
      <c r="E11" s="11">
        <v>206188.92199004121</v>
      </c>
      <c r="F11" s="11">
        <v>42633.4783071692</v>
      </c>
      <c r="G11" s="11">
        <v>29999741.398726571</v>
      </c>
    </row>
    <row r="12" spans="1:7" ht="14.65" thickBot="1" x14ac:dyDescent="0.5">
      <c r="A12" s="9">
        <v>2031</v>
      </c>
      <c r="B12" s="11">
        <v>9287213.9122253396</v>
      </c>
      <c r="C12" s="11">
        <v>13845536.992213944</v>
      </c>
      <c r="D12" s="11">
        <v>6834089.2313736584</v>
      </c>
      <c r="E12" s="11">
        <v>201513.9019295543</v>
      </c>
      <c r="F12" s="11">
        <v>42554.417915492799</v>
      </c>
      <c r="G12" s="11">
        <v>30210908.455657989</v>
      </c>
    </row>
    <row r="13" spans="1:7" ht="14.65" thickBot="1" x14ac:dyDescent="0.5">
      <c r="A13" s="9">
        <v>2032</v>
      </c>
      <c r="B13" s="11">
        <v>9613626.8082607444</v>
      </c>
      <c r="C13" s="11">
        <v>13483844.593689624</v>
      </c>
      <c r="D13" s="11">
        <v>6814215.0983281117</v>
      </c>
      <c r="E13" s="11">
        <v>195864.599983127</v>
      </c>
      <c r="F13" s="11">
        <v>42630.3076494052</v>
      </c>
      <c r="G13" s="11">
        <v>30150181.407911014</v>
      </c>
    </row>
    <row r="14" spans="1:7" ht="14.65" thickBot="1" x14ac:dyDescent="0.5">
      <c r="A14" s="41" t="s">
        <v>9</v>
      </c>
      <c r="B14" s="42"/>
      <c r="C14" s="42"/>
      <c r="D14" s="42"/>
      <c r="E14" s="42"/>
      <c r="F14" s="42"/>
      <c r="G14" s="43"/>
    </row>
    <row r="15" spans="1:7" ht="14.65" thickBot="1" x14ac:dyDescent="0.5">
      <c r="A15" s="9" t="str">
        <f>A4&amp;"-"&amp;RIGHT(A13,2)</f>
        <v>2023-32</v>
      </c>
      <c r="B15" s="17">
        <f>(B13/B4)^(1/(COUNT(B4:B13)-1))-1</f>
        <v>2.2989601726777664E-2</v>
      </c>
      <c r="C15" s="17">
        <f t="shared" ref="C15:G15" si="0">(C13/C4)^(1/(COUNT(C4:C13)-1))-1</f>
        <v>3.0979341368622793E-2</v>
      </c>
      <c r="D15" s="17">
        <f t="shared" si="0"/>
        <v>-1.9520193996044433E-2</v>
      </c>
      <c r="E15" s="17">
        <f t="shared" si="0"/>
        <v>-1.9306359611600987E-2</v>
      </c>
      <c r="F15" s="17">
        <f t="shared" si="0"/>
        <v>-1.647689133774799E-2</v>
      </c>
      <c r="G15" s="17">
        <f t="shared" si="0"/>
        <v>1.4435953105507382E-2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5"/>
  <sheetViews>
    <sheetView workbookViewId="0"/>
  </sheetViews>
  <sheetFormatPr defaultRowHeight="14.25" x14ac:dyDescent="0.45"/>
  <sheetData>
    <row r="1" spans="1:7" ht="14.65" thickBot="1" x14ac:dyDescent="0.5"/>
    <row r="2" spans="1:7" ht="14.65" thickBot="1" x14ac:dyDescent="0.5">
      <c r="A2" s="41" t="s">
        <v>86</v>
      </c>
      <c r="B2" s="42"/>
      <c r="C2" s="42"/>
      <c r="D2" s="42"/>
      <c r="E2" s="42"/>
      <c r="F2" s="42"/>
      <c r="G2" s="43"/>
    </row>
    <row r="3" spans="1:7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7" ht="14.65" thickBot="1" x14ac:dyDescent="0.5">
      <c r="A4" s="9">
        <v>2023</v>
      </c>
      <c r="B4" s="11">
        <v>793909.24442001397</v>
      </c>
      <c r="C4" s="11">
        <v>551519.79301443591</v>
      </c>
      <c r="D4" s="11">
        <v>1770789.1159927021</v>
      </c>
      <c r="E4" s="11">
        <v>679641.50250361057</v>
      </c>
      <c r="F4" s="11">
        <v>2640.6674872362</v>
      </c>
      <c r="G4" s="11">
        <v>3798500.3234179993</v>
      </c>
    </row>
    <row r="5" spans="1:7" ht="14.65" thickBot="1" x14ac:dyDescent="0.5">
      <c r="A5" s="9">
        <v>2024</v>
      </c>
      <c r="B5" s="11">
        <v>804093.91718895896</v>
      </c>
      <c r="C5" s="11">
        <v>554572.31943536771</v>
      </c>
      <c r="D5" s="11">
        <v>1736293.1355410414</v>
      </c>
      <c r="E5" s="11">
        <v>677301.04704152106</v>
      </c>
      <c r="F5" s="11">
        <v>2625.0721706382001</v>
      </c>
      <c r="G5" s="11">
        <v>3774885.4913775274</v>
      </c>
    </row>
    <row r="6" spans="1:7" ht="14.65" thickBot="1" x14ac:dyDescent="0.5">
      <c r="A6" s="9">
        <v>2025</v>
      </c>
      <c r="B6" s="11">
        <v>806682.081522797</v>
      </c>
      <c r="C6" s="11">
        <v>552217.75177812134</v>
      </c>
      <c r="D6" s="11">
        <v>1736659.8317430229</v>
      </c>
      <c r="E6" s="11">
        <v>674431.47119568964</v>
      </c>
      <c r="F6" s="11">
        <v>2594.1174386051998</v>
      </c>
      <c r="G6" s="11">
        <v>3772585.2536782362</v>
      </c>
    </row>
    <row r="7" spans="1:7" ht="14.65" thickBot="1" x14ac:dyDescent="0.5">
      <c r="A7" s="9">
        <v>2026</v>
      </c>
      <c r="B7" s="11">
        <v>811343.06763604912</v>
      </c>
      <c r="C7" s="11">
        <v>549260.15769887145</v>
      </c>
      <c r="D7" s="11">
        <v>1735986.4732688628</v>
      </c>
      <c r="E7" s="11">
        <v>672973.14843482454</v>
      </c>
      <c r="F7" s="11">
        <v>2570.5328561305</v>
      </c>
      <c r="G7" s="11">
        <v>3772133.3798947386</v>
      </c>
    </row>
    <row r="8" spans="1:7" ht="14.65" thickBot="1" x14ac:dyDescent="0.5">
      <c r="A8" s="9">
        <v>2027</v>
      </c>
      <c r="B8" s="11">
        <v>815138.48559009598</v>
      </c>
      <c r="C8" s="11">
        <v>545183.2629475178</v>
      </c>
      <c r="D8" s="11">
        <v>1734061.2262992063</v>
      </c>
      <c r="E8" s="11">
        <v>670966.9638948621</v>
      </c>
      <c r="F8" s="11">
        <v>2547.0915824217</v>
      </c>
      <c r="G8" s="11">
        <v>3767897.0303141042</v>
      </c>
    </row>
    <row r="9" spans="1:7" ht="14.65" thickBot="1" x14ac:dyDescent="0.5">
      <c r="A9" s="9">
        <v>2028</v>
      </c>
      <c r="B9" s="11">
        <v>820769.15439715143</v>
      </c>
      <c r="C9" s="11">
        <v>542344.59867427463</v>
      </c>
      <c r="D9" s="11">
        <v>1732080.3808928698</v>
      </c>
      <c r="E9" s="11">
        <v>668926.28255786607</v>
      </c>
      <c r="F9" s="11">
        <v>2531.2845578573001</v>
      </c>
      <c r="G9" s="11">
        <v>3766651.7010800182</v>
      </c>
    </row>
    <row r="10" spans="1:7" ht="14.65" thickBot="1" x14ac:dyDescent="0.5">
      <c r="A10" s="9">
        <v>2029</v>
      </c>
      <c r="B10" s="11">
        <v>819246.97060470597</v>
      </c>
      <c r="C10" s="11">
        <v>534579.11287443468</v>
      </c>
      <c r="D10" s="11">
        <v>1728503.5578091955</v>
      </c>
      <c r="E10" s="11">
        <v>666588.13670163159</v>
      </c>
      <c r="F10" s="11">
        <v>2501.6505363296001</v>
      </c>
      <c r="G10" s="11">
        <v>3751419.4285262977</v>
      </c>
    </row>
    <row r="11" spans="1:7" ht="14.65" thickBot="1" x14ac:dyDescent="0.5">
      <c r="A11" s="9">
        <v>2030</v>
      </c>
      <c r="B11" s="11">
        <v>820296.89322186401</v>
      </c>
      <c r="C11" s="11">
        <v>527445.12396503985</v>
      </c>
      <c r="D11" s="11">
        <v>1726071.8684496197</v>
      </c>
      <c r="E11" s="11">
        <v>664917.2380068294</v>
      </c>
      <c r="F11" s="11">
        <v>2480.1034871774</v>
      </c>
      <c r="G11" s="11">
        <v>3741211.2271305295</v>
      </c>
    </row>
    <row r="12" spans="1:7" ht="14.65" thickBot="1" x14ac:dyDescent="0.5">
      <c r="A12" s="9">
        <v>2031</v>
      </c>
      <c r="B12" s="11">
        <v>820173.36646821827</v>
      </c>
      <c r="C12" s="11">
        <v>519098.13298723713</v>
      </c>
      <c r="D12" s="11">
        <v>1724099.2630317251</v>
      </c>
      <c r="E12" s="11">
        <v>663365.92276791809</v>
      </c>
      <c r="F12" s="11">
        <v>2459.5885169815001</v>
      </c>
      <c r="G12" s="11">
        <v>3729196.27377208</v>
      </c>
    </row>
    <row r="13" spans="1:7" ht="14.65" thickBot="1" x14ac:dyDescent="0.5">
      <c r="A13" s="9">
        <v>2032</v>
      </c>
      <c r="B13" s="11">
        <v>823075.68867250159</v>
      </c>
      <c r="C13" s="11">
        <v>514463.63532961259</v>
      </c>
      <c r="D13" s="11">
        <v>1722623.9293304076</v>
      </c>
      <c r="E13" s="11">
        <v>661563.1690805041</v>
      </c>
      <c r="F13" s="11">
        <v>2447.2458597483001</v>
      </c>
      <c r="G13" s="11">
        <v>3724173.6682727742</v>
      </c>
    </row>
    <row r="14" spans="1:7" ht="14.65" thickBot="1" x14ac:dyDescent="0.5">
      <c r="A14" s="41" t="s">
        <v>9</v>
      </c>
      <c r="B14" s="42"/>
      <c r="C14" s="42"/>
      <c r="D14" s="42"/>
      <c r="E14" s="42"/>
      <c r="F14" s="42"/>
      <c r="G14" s="43"/>
    </row>
    <row r="15" spans="1:7" ht="14.65" thickBot="1" x14ac:dyDescent="0.5">
      <c r="A15" s="9" t="str">
        <f>A4&amp;"-"&amp;RIGHT(A13,2)</f>
        <v>2023-32</v>
      </c>
      <c r="B15" s="17">
        <f>(B13/B4)^(1/(COUNT(B4:B13)-1))-1</f>
        <v>4.016824820638476E-3</v>
      </c>
      <c r="C15" s="17">
        <f t="shared" ref="C15:G15" si="0">(C13/C4)^(1/(COUNT(C4:C13)-1))-1</f>
        <v>-7.6983099756163798E-3</v>
      </c>
      <c r="D15" s="17">
        <f t="shared" si="0"/>
        <v>-3.0593779583723002E-3</v>
      </c>
      <c r="E15" s="17">
        <f t="shared" si="0"/>
        <v>-2.9910716116934299E-3</v>
      </c>
      <c r="F15" s="17">
        <f t="shared" si="0"/>
        <v>-8.4164338185978016E-3</v>
      </c>
      <c r="G15" s="17">
        <f t="shared" si="0"/>
        <v>-2.1932960814532443E-3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5"/>
  <sheetViews>
    <sheetView workbookViewId="0"/>
  </sheetViews>
  <sheetFormatPr defaultRowHeight="14.25" x14ac:dyDescent="0.45"/>
  <sheetData>
    <row r="1" spans="1:7" ht="14.65" thickBot="1" x14ac:dyDescent="0.5"/>
    <row r="2" spans="1:7" ht="14.65" thickBot="1" x14ac:dyDescent="0.5">
      <c r="A2" s="41" t="s">
        <v>87</v>
      </c>
      <c r="B2" s="42"/>
      <c r="C2" s="42"/>
      <c r="D2" s="42"/>
      <c r="E2" s="42"/>
      <c r="F2" s="42"/>
      <c r="G2" s="43"/>
    </row>
    <row r="3" spans="1:7" ht="14.65" thickBot="1" x14ac:dyDescent="0.5">
      <c r="A3" s="9" t="s">
        <v>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4" t="s">
        <v>72</v>
      </c>
    </row>
    <row r="4" spans="1:7" ht="14.65" thickBot="1" x14ac:dyDescent="0.5">
      <c r="A4" s="9">
        <v>2023</v>
      </c>
      <c r="B4" s="11">
        <v>1009257.5261595217</v>
      </c>
      <c r="C4" s="11">
        <v>1401019.6980918569</v>
      </c>
      <c r="D4" s="11">
        <v>6511205.4270846769</v>
      </c>
      <c r="E4" s="11">
        <v>29679.286095884501</v>
      </c>
      <c r="F4" s="11">
        <v>11869.662526152</v>
      </c>
      <c r="G4" s="11">
        <v>8963031.5999580901</v>
      </c>
    </row>
    <row r="5" spans="1:7" ht="14.65" thickBot="1" x14ac:dyDescent="0.5">
      <c r="A5" s="9">
        <v>2024</v>
      </c>
      <c r="B5" s="11">
        <v>1004104.0765042552</v>
      </c>
      <c r="C5" s="11">
        <v>1400993.3826006569</v>
      </c>
      <c r="D5" s="11">
        <v>6592922.3386695478</v>
      </c>
      <c r="E5" s="11">
        <v>29484.600589908601</v>
      </c>
      <c r="F5" s="11">
        <v>11790.8720169029</v>
      </c>
      <c r="G5" s="11">
        <v>9039295.2703812718</v>
      </c>
    </row>
    <row r="6" spans="1:7" ht="14.65" thickBot="1" x14ac:dyDescent="0.5">
      <c r="A6" s="9">
        <v>2025</v>
      </c>
      <c r="B6" s="11">
        <v>990941.00248363323</v>
      </c>
      <c r="C6" s="11">
        <v>1385478.9379600808</v>
      </c>
      <c r="D6" s="11">
        <v>6861928.5225521876</v>
      </c>
      <c r="E6" s="11">
        <v>29252.032642294798</v>
      </c>
      <c r="F6" s="11">
        <v>11575.282549272701</v>
      </c>
      <c r="G6" s="11">
        <v>9279175.7781874705</v>
      </c>
    </row>
    <row r="7" spans="1:7" ht="14.65" thickBot="1" x14ac:dyDescent="0.5">
      <c r="A7" s="9">
        <v>2026</v>
      </c>
      <c r="B7" s="11">
        <v>985132.14711893338</v>
      </c>
      <c r="C7" s="11">
        <v>1368647.0522115398</v>
      </c>
      <c r="D7" s="11">
        <v>6867244.668171335</v>
      </c>
      <c r="E7" s="11">
        <v>29115.231856353799</v>
      </c>
      <c r="F7" s="11">
        <v>11296.558187118801</v>
      </c>
      <c r="G7" s="11">
        <v>9261435.6575452816</v>
      </c>
    </row>
    <row r="8" spans="1:7" ht="14.65" thickBot="1" x14ac:dyDescent="0.5">
      <c r="A8" s="9">
        <v>2027</v>
      </c>
      <c r="B8" s="11">
        <v>979804.76815997402</v>
      </c>
      <c r="C8" s="11">
        <v>1351826.7043962458</v>
      </c>
      <c r="D8" s="11">
        <v>6835777.2445704257</v>
      </c>
      <c r="E8" s="11">
        <v>28960.900063902998</v>
      </c>
      <c r="F8" s="11">
        <v>10881.7459405099</v>
      </c>
      <c r="G8" s="11">
        <v>9207251.3631310575</v>
      </c>
    </row>
    <row r="9" spans="1:7" ht="14.65" thickBot="1" x14ac:dyDescent="0.5">
      <c r="A9" s="9">
        <v>2028</v>
      </c>
      <c r="B9" s="11">
        <v>978993.98150736396</v>
      </c>
      <c r="C9" s="11">
        <v>1342988.0711528698</v>
      </c>
      <c r="D9" s="11">
        <v>6887005.5838365518</v>
      </c>
      <c r="E9" s="11">
        <v>28796.602492081998</v>
      </c>
      <c r="F9" s="11">
        <v>10329.0776548343</v>
      </c>
      <c r="G9" s="11">
        <v>9248113.3166437037</v>
      </c>
    </row>
    <row r="10" spans="1:7" ht="14.65" thickBot="1" x14ac:dyDescent="0.5">
      <c r="A10" s="9">
        <v>2029</v>
      </c>
      <c r="B10" s="11">
        <v>971234.50345378835</v>
      </c>
      <c r="C10" s="11">
        <v>1324117.87480531</v>
      </c>
      <c r="D10" s="11">
        <v>6859537.6360125076</v>
      </c>
      <c r="E10" s="11">
        <v>28667.600516865099</v>
      </c>
      <c r="F10" s="11">
        <v>9534.3627066232002</v>
      </c>
      <c r="G10" s="11">
        <v>9193091.9774950948</v>
      </c>
    </row>
    <row r="11" spans="1:7" ht="14.65" thickBot="1" x14ac:dyDescent="0.5">
      <c r="A11" s="9">
        <v>2030</v>
      </c>
      <c r="B11" s="11">
        <v>966378.14864850242</v>
      </c>
      <c r="C11" s="11">
        <v>1309701.0538524601</v>
      </c>
      <c r="D11" s="11">
        <v>6899727.5784954699</v>
      </c>
      <c r="E11" s="11">
        <v>28579.2109196331</v>
      </c>
      <c r="F11" s="11">
        <v>8630.8693194742009</v>
      </c>
      <c r="G11" s="11">
        <v>9213016.8612355404</v>
      </c>
    </row>
    <row r="12" spans="1:7" ht="14.65" thickBot="1" x14ac:dyDescent="0.5">
      <c r="A12" s="9">
        <v>2031</v>
      </c>
      <c r="B12" s="11">
        <v>960136.54826123535</v>
      </c>
      <c r="C12" s="11">
        <v>1294392.1187558575</v>
      </c>
      <c r="D12" s="11">
        <v>6884136.2904112348</v>
      </c>
      <c r="E12" s="11">
        <v>28521.565468323799</v>
      </c>
      <c r="F12" s="11">
        <v>7676.4602501177997</v>
      </c>
      <c r="G12" s="11">
        <v>9174862.9831467699</v>
      </c>
    </row>
    <row r="13" spans="1:7" ht="14.65" thickBot="1" x14ac:dyDescent="0.5">
      <c r="A13" s="9">
        <v>2032</v>
      </c>
      <c r="B13" s="11">
        <v>958084.57105025125</v>
      </c>
      <c r="C13" s="11">
        <v>1287998.4744700806</v>
      </c>
      <c r="D13" s="11">
        <v>6930199.4076665519</v>
      </c>
      <c r="E13" s="11">
        <v>28427.1340619642</v>
      </c>
      <c r="F13" s="11">
        <v>6804.6249564425998</v>
      </c>
      <c r="G13" s="11">
        <v>9211514.2122052908</v>
      </c>
    </row>
    <row r="14" spans="1:7" ht="14.65" thickBot="1" x14ac:dyDescent="0.5">
      <c r="A14" s="41" t="s">
        <v>9</v>
      </c>
      <c r="B14" s="42"/>
      <c r="C14" s="42"/>
      <c r="D14" s="42"/>
      <c r="E14" s="42"/>
      <c r="F14" s="42"/>
      <c r="G14" s="43"/>
    </row>
    <row r="15" spans="1:7" ht="14.65" thickBot="1" x14ac:dyDescent="0.5">
      <c r="A15" s="9" t="str">
        <f>A4&amp;"-"&amp;RIGHT(A13,2)</f>
        <v>2023-32</v>
      </c>
      <c r="B15" s="17">
        <f>(B13/B4)^(1/(COUNT(B4:B13)-1))-1</f>
        <v>-5.7648926492039898E-3</v>
      </c>
      <c r="C15" s="17">
        <f t="shared" ref="C15:G15" si="0">(C13/C4)^(1/(COUNT(C4:C13)-1))-1</f>
        <v>-9.3021188834006008E-3</v>
      </c>
      <c r="D15" s="17">
        <f t="shared" si="0"/>
        <v>6.9533947895168424E-3</v>
      </c>
      <c r="E15" s="17">
        <f t="shared" si="0"/>
        <v>-4.7780210865537853E-3</v>
      </c>
      <c r="F15" s="17">
        <f t="shared" si="0"/>
        <v>-5.994825912622137E-2</v>
      </c>
      <c r="G15" s="17">
        <f t="shared" si="0"/>
        <v>3.0430349215846419E-3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"/>
  <sheetViews>
    <sheetView workbookViewId="0"/>
  </sheetViews>
  <sheetFormatPr defaultRowHeight="14.25" x14ac:dyDescent="0.45"/>
  <cols>
    <col min="1" max="1" width="9" customWidth="1"/>
    <col min="2" max="3" width="10.1328125" customWidth="1"/>
    <col min="4" max="5" width="9" customWidth="1"/>
    <col min="6" max="6" width="10.265625" customWidth="1"/>
    <col min="7" max="7" width="10" customWidth="1"/>
    <col min="8" max="8" width="9" customWidth="1"/>
    <col min="9" max="9" width="14.59765625" customWidth="1"/>
  </cols>
  <sheetData>
    <row r="2" spans="1:8" ht="15" x14ac:dyDescent="0.45">
      <c r="A2" s="18" t="s">
        <v>2</v>
      </c>
      <c r="B2" s="18" t="s">
        <v>72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  <c r="H2" s="18" t="s">
        <v>73</v>
      </c>
    </row>
    <row r="3" spans="1:8" x14ac:dyDescent="0.45">
      <c r="A3" s="1">
        <v>2023</v>
      </c>
      <c r="B3" s="2">
        <v>64032930</v>
      </c>
      <c r="C3" s="2">
        <v>16209670</v>
      </c>
      <c r="D3" s="2">
        <v>4638720</v>
      </c>
      <c r="E3" s="2">
        <v>863330</v>
      </c>
      <c r="F3" s="2">
        <v>28599180</v>
      </c>
      <c r="G3" s="2">
        <v>9644200</v>
      </c>
      <c r="H3" s="2">
        <v>4077830</v>
      </c>
    </row>
    <row r="4" spans="1:8" x14ac:dyDescent="0.45">
      <c r="A4" s="1">
        <v>2024</v>
      </c>
      <c r="B4" s="2">
        <v>67499270</v>
      </c>
      <c r="C4" s="2">
        <v>18374450</v>
      </c>
      <c r="D4" s="2">
        <v>4692110</v>
      </c>
      <c r="E4" s="2">
        <v>861560</v>
      </c>
      <c r="F4" s="2">
        <v>29740030</v>
      </c>
      <c r="G4" s="2">
        <v>9763560</v>
      </c>
      <c r="H4" s="2">
        <v>4067560</v>
      </c>
    </row>
    <row r="5" spans="1:8" x14ac:dyDescent="0.45">
      <c r="A5" s="1">
        <v>2025</v>
      </c>
      <c r="B5" s="2">
        <v>69805060</v>
      </c>
      <c r="C5" s="2">
        <v>19730320</v>
      </c>
      <c r="D5" s="2">
        <v>4700760</v>
      </c>
      <c r="E5" s="2">
        <v>855220</v>
      </c>
      <c r="F5" s="2">
        <v>30361220</v>
      </c>
      <c r="G5" s="2">
        <v>10074860</v>
      </c>
      <c r="H5" s="2">
        <v>4082680</v>
      </c>
    </row>
    <row r="6" spans="1:8" x14ac:dyDescent="0.45">
      <c r="A6" s="1">
        <v>2026</v>
      </c>
      <c r="B6" s="2">
        <v>69938420</v>
      </c>
      <c r="C6" s="2">
        <v>20457650</v>
      </c>
      <c r="D6" s="2">
        <v>4721760</v>
      </c>
      <c r="E6" s="2">
        <v>852970</v>
      </c>
      <c r="F6" s="2">
        <v>29687480</v>
      </c>
      <c r="G6" s="2">
        <v>10113240</v>
      </c>
      <c r="H6" s="2">
        <v>4105320</v>
      </c>
    </row>
    <row r="7" spans="1:8" x14ac:dyDescent="0.45">
      <c r="A7" s="1">
        <v>2027</v>
      </c>
      <c r="B7" s="2">
        <v>72649770</v>
      </c>
      <c r="C7" s="2">
        <v>21761290</v>
      </c>
      <c r="D7" s="2">
        <v>4756830</v>
      </c>
      <c r="E7" s="2">
        <v>853180</v>
      </c>
      <c r="F7" s="2">
        <v>31034420</v>
      </c>
      <c r="G7" s="2">
        <v>10116940</v>
      </c>
      <c r="H7" s="2">
        <v>4127110</v>
      </c>
    </row>
    <row r="8" spans="1:8" x14ac:dyDescent="0.45">
      <c r="A8" s="1">
        <v>2028</v>
      </c>
      <c r="B8" s="2">
        <v>76681120</v>
      </c>
      <c r="C8" s="2">
        <v>23445960</v>
      </c>
      <c r="D8" s="2">
        <v>4811200</v>
      </c>
      <c r="E8" s="2">
        <v>856480</v>
      </c>
      <c r="F8" s="2">
        <v>33183740</v>
      </c>
      <c r="G8" s="2">
        <v>10229110</v>
      </c>
      <c r="H8" s="2">
        <v>4154630</v>
      </c>
    </row>
    <row r="9" spans="1:8" x14ac:dyDescent="0.45">
      <c r="A9" s="1">
        <v>2029</v>
      </c>
      <c r="B9" s="2">
        <v>77919280</v>
      </c>
      <c r="C9" s="2">
        <v>23952780</v>
      </c>
      <c r="D9" s="2">
        <v>4841310</v>
      </c>
      <c r="E9" s="2">
        <v>855160</v>
      </c>
      <c r="F9" s="2">
        <v>33861360</v>
      </c>
      <c r="G9" s="2">
        <v>10239970</v>
      </c>
      <c r="H9" s="2">
        <v>4168700</v>
      </c>
    </row>
    <row r="10" spans="1:8" x14ac:dyDescent="0.45">
      <c r="A10" s="1">
        <v>2030</v>
      </c>
      <c r="B10" s="2">
        <v>78811840</v>
      </c>
      <c r="C10" s="2">
        <v>24066060</v>
      </c>
      <c r="D10" s="2">
        <v>4885350</v>
      </c>
      <c r="E10" s="2">
        <v>855790</v>
      </c>
      <c r="F10" s="2">
        <v>34483900</v>
      </c>
      <c r="G10" s="2">
        <v>10332550</v>
      </c>
      <c r="H10" s="2">
        <v>4188190</v>
      </c>
    </row>
    <row r="11" spans="1:8" x14ac:dyDescent="0.45">
      <c r="A11" s="1">
        <v>2031</v>
      </c>
      <c r="B11" s="2">
        <v>80380690</v>
      </c>
      <c r="C11" s="2">
        <v>24821690</v>
      </c>
      <c r="D11" s="2">
        <v>4930700</v>
      </c>
      <c r="E11" s="2">
        <v>856600</v>
      </c>
      <c r="F11" s="2">
        <v>35199890</v>
      </c>
      <c r="G11" s="2">
        <v>10364120</v>
      </c>
      <c r="H11" s="2">
        <v>4207690</v>
      </c>
    </row>
    <row r="12" spans="1:8" ht="14.65" thickBot="1" x14ac:dyDescent="0.5">
      <c r="A12" s="1">
        <v>2032</v>
      </c>
      <c r="B12" s="2">
        <v>81321780</v>
      </c>
      <c r="C12" s="2">
        <v>25160880</v>
      </c>
      <c r="D12" s="2">
        <v>4990400</v>
      </c>
      <c r="E12" s="2">
        <v>859960</v>
      </c>
      <c r="F12" s="2">
        <v>35600350</v>
      </c>
      <c r="G12" s="2">
        <v>10476730</v>
      </c>
      <c r="H12" s="2">
        <v>4233460</v>
      </c>
    </row>
    <row r="13" spans="1:8" ht="14.65" thickBot="1" x14ac:dyDescent="0.5">
      <c r="A13" s="41" t="s">
        <v>9</v>
      </c>
      <c r="B13" s="42"/>
      <c r="C13" s="42"/>
      <c r="D13" s="42"/>
      <c r="E13" s="42"/>
      <c r="F13" s="42"/>
      <c r="G13" s="42"/>
      <c r="H13" s="43"/>
    </row>
    <row r="14" spans="1:8" x14ac:dyDescent="0.45">
      <c r="A14" s="1" t="str">
        <f>A3&amp;"-"&amp;RIGHT(A12,2)</f>
        <v>2023-32</v>
      </c>
      <c r="B14" s="3">
        <f>(B12/B3)^(1/(COUNT(B3:B12)-1))-1</f>
        <v>2.691316700442381E-2</v>
      </c>
      <c r="C14" s="3">
        <f t="shared" ref="C14:H14" si="0">(C12/C3)^(1/(COUNT(C3:C12)-1))-1</f>
        <v>5.0066613192627285E-2</v>
      </c>
      <c r="D14" s="3">
        <f t="shared" si="0"/>
        <v>8.1527878569129797E-3</v>
      </c>
      <c r="E14" s="3">
        <f t="shared" si="0"/>
        <v>-4.344754188979616E-4</v>
      </c>
      <c r="F14" s="3">
        <f t="shared" si="0"/>
        <v>2.462923458631705E-2</v>
      </c>
      <c r="G14" s="3">
        <f t="shared" si="0"/>
        <v>9.2424398664094909E-3</v>
      </c>
      <c r="H14" s="3">
        <f t="shared" si="0"/>
        <v>4.1702984192597548E-3</v>
      </c>
    </row>
  </sheetData>
  <mergeCells count="1">
    <mergeCell ref="A13:H1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2:G50"/>
  <sheetViews>
    <sheetView zoomScale="115" zoomScaleNormal="115" workbookViewId="0"/>
  </sheetViews>
  <sheetFormatPr defaultRowHeight="14.25" x14ac:dyDescent="0.45"/>
  <cols>
    <col min="2" max="2" width="13.265625" bestFit="1" customWidth="1"/>
    <col min="3" max="3" width="6.86328125" bestFit="1" customWidth="1"/>
    <col min="4" max="4" width="8.86328125" bestFit="1" customWidth="1"/>
    <col min="5" max="5" width="6.86328125" bestFit="1" customWidth="1"/>
    <col min="6" max="6" width="14" customWidth="1"/>
  </cols>
  <sheetData>
    <row r="22" spans="1:7" x14ac:dyDescent="0.45">
      <c r="A22" s="53" t="s">
        <v>11</v>
      </c>
      <c r="B22" s="54"/>
      <c r="C22" s="54"/>
      <c r="D22" s="54"/>
      <c r="E22" s="54"/>
      <c r="F22" s="54"/>
    </row>
    <row r="23" spans="1:7" x14ac:dyDescent="0.45">
      <c r="A23" s="1"/>
      <c r="B23" s="39" t="s">
        <v>12</v>
      </c>
      <c r="C23" s="39" t="s">
        <v>13</v>
      </c>
      <c r="D23" s="39" t="s">
        <v>14</v>
      </c>
      <c r="E23" s="39" t="s">
        <v>15</v>
      </c>
      <c r="F23" s="39" t="s">
        <v>32</v>
      </c>
    </row>
    <row r="24" spans="1:7" x14ac:dyDescent="0.45">
      <c r="A24" s="1">
        <v>2023</v>
      </c>
      <c r="B24" s="40">
        <v>11700.428</v>
      </c>
      <c r="C24" s="40">
        <v>11245.948</v>
      </c>
      <c r="D24" s="40">
        <v>11033.038</v>
      </c>
      <c r="E24" s="40">
        <v>10809.2</v>
      </c>
      <c r="F24" s="40">
        <v>11012.393</v>
      </c>
      <c r="G24" s="29"/>
    </row>
    <row r="25" spans="1:7" x14ac:dyDescent="0.45">
      <c r="A25" s="1">
        <v>2024</v>
      </c>
      <c r="B25" s="40">
        <v>12094.307000000001</v>
      </c>
      <c r="C25" s="40">
        <v>11646.182000000001</v>
      </c>
      <c r="D25" s="40">
        <v>11427.393</v>
      </c>
      <c r="E25" s="40">
        <v>11199.939</v>
      </c>
      <c r="F25" s="40">
        <v>11404.833999999999</v>
      </c>
      <c r="G25" s="29"/>
    </row>
    <row r="26" spans="1:7" x14ac:dyDescent="0.45">
      <c r="A26" s="1">
        <v>2025</v>
      </c>
      <c r="B26" s="40">
        <v>12434.743</v>
      </c>
      <c r="C26" s="40">
        <v>11970.996000000001</v>
      </c>
      <c r="D26" s="40">
        <v>11746.891000000001</v>
      </c>
      <c r="E26" s="40">
        <v>11517.017</v>
      </c>
      <c r="F26" s="40">
        <v>11730.751</v>
      </c>
      <c r="G26" s="29"/>
    </row>
    <row r="27" spans="1:7" x14ac:dyDescent="0.45">
      <c r="A27" s="1">
        <v>2026</v>
      </c>
      <c r="B27" s="40">
        <v>12430.672999999999</v>
      </c>
      <c r="C27" s="40">
        <v>11995.151</v>
      </c>
      <c r="D27" s="40">
        <v>11758.166000000001</v>
      </c>
      <c r="E27" s="40">
        <v>11523.082999999999</v>
      </c>
      <c r="F27" s="40">
        <v>11715.621999999999</v>
      </c>
      <c r="G27" s="29"/>
    </row>
    <row r="28" spans="1:7" x14ac:dyDescent="0.45">
      <c r="A28" s="1">
        <v>2027</v>
      </c>
      <c r="B28" s="40">
        <v>12724.544999999998</v>
      </c>
      <c r="C28" s="40">
        <v>12303.853999999999</v>
      </c>
      <c r="D28" s="40">
        <v>12051.384999999998</v>
      </c>
      <c r="E28" s="40">
        <v>11808.148000000001</v>
      </c>
      <c r="F28" s="40">
        <v>11983.967999999999</v>
      </c>
      <c r="G28" s="29"/>
    </row>
    <row r="29" spans="1:7" x14ac:dyDescent="0.45">
      <c r="A29" s="1">
        <v>2028</v>
      </c>
      <c r="B29" s="40">
        <v>13158.741</v>
      </c>
      <c r="C29" s="40">
        <v>12755.467999999999</v>
      </c>
      <c r="D29" s="40">
        <v>12484.837</v>
      </c>
      <c r="E29" s="40">
        <v>12228.482</v>
      </c>
      <c r="F29" s="40">
        <v>12389.881000000001</v>
      </c>
      <c r="G29" s="29"/>
    </row>
    <row r="30" spans="1:7" x14ac:dyDescent="0.45">
      <c r="A30" s="1">
        <v>2029</v>
      </c>
      <c r="B30" s="40">
        <v>13370.288999999999</v>
      </c>
      <c r="C30" s="40">
        <v>12972.132999999998</v>
      </c>
      <c r="D30" s="40">
        <v>12682.932999999999</v>
      </c>
      <c r="E30" s="40">
        <v>12429.192999999999</v>
      </c>
      <c r="F30" s="40">
        <v>12563.274000000001</v>
      </c>
      <c r="G30" s="29"/>
    </row>
    <row r="31" spans="1:7" x14ac:dyDescent="0.45">
      <c r="A31" s="1">
        <v>2030</v>
      </c>
      <c r="B31" s="40">
        <v>13505.151000000002</v>
      </c>
      <c r="C31" s="40">
        <v>13114.491999999998</v>
      </c>
      <c r="D31" s="40">
        <v>12815.473999999998</v>
      </c>
      <c r="E31" s="40">
        <v>12550.212</v>
      </c>
      <c r="F31" s="40">
        <v>12669.905999999999</v>
      </c>
      <c r="G31" s="29"/>
    </row>
    <row r="32" spans="1:7" x14ac:dyDescent="0.45">
      <c r="A32" s="1">
        <v>2031</v>
      </c>
      <c r="B32" s="40">
        <v>13835.248</v>
      </c>
      <c r="C32" s="40">
        <v>13436.655000000001</v>
      </c>
      <c r="D32" s="40">
        <v>13122.623</v>
      </c>
      <c r="E32" s="40">
        <v>12847.331</v>
      </c>
      <c r="F32" s="40">
        <v>12953.454</v>
      </c>
      <c r="G32" s="29"/>
    </row>
    <row r="33" spans="1:7" x14ac:dyDescent="0.45">
      <c r="A33" s="1">
        <v>2032</v>
      </c>
      <c r="B33" s="40">
        <v>13904.674999999999</v>
      </c>
      <c r="C33" s="40">
        <v>13546.136999999999</v>
      </c>
      <c r="D33" s="40">
        <v>13208.785</v>
      </c>
      <c r="E33" s="40">
        <v>12921.093999999999</v>
      </c>
      <c r="F33" s="40">
        <v>13014.263999999999</v>
      </c>
      <c r="G33" s="29"/>
    </row>
    <row r="34" spans="1:7" x14ac:dyDescent="0.45">
      <c r="A34" s="1">
        <v>2033</v>
      </c>
      <c r="B34" s="40">
        <v>14047.305999999999</v>
      </c>
      <c r="C34" s="40">
        <v>13706.911</v>
      </c>
      <c r="D34" s="40">
        <v>13347.302</v>
      </c>
      <c r="E34" s="40">
        <v>13047.296999999999</v>
      </c>
      <c r="F34" s="40">
        <v>13126.99</v>
      </c>
      <c r="G34" s="29"/>
    </row>
    <row r="35" spans="1:7" x14ac:dyDescent="0.45">
      <c r="A35" s="1">
        <v>2034</v>
      </c>
      <c r="B35" s="40">
        <v>14214.446</v>
      </c>
      <c r="C35" s="40">
        <v>13895.309000000001</v>
      </c>
      <c r="D35" s="40">
        <v>13512.467999999999</v>
      </c>
      <c r="E35" s="40">
        <v>13203.721000000001</v>
      </c>
      <c r="F35" s="40">
        <v>13267.52</v>
      </c>
      <c r="G35" s="29"/>
    </row>
    <row r="36" spans="1:7" x14ac:dyDescent="0.45">
      <c r="A36" s="1">
        <v>2035</v>
      </c>
      <c r="B36" s="40">
        <v>14395.393</v>
      </c>
      <c r="C36" s="40">
        <v>14099.463</v>
      </c>
      <c r="D36" s="40">
        <v>13691.7</v>
      </c>
      <c r="E36" s="40">
        <v>13373.013999999999</v>
      </c>
      <c r="F36" s="40">
        <v>13421.797999999999</v>
      </c>
      <c r="G36" s="29"/>
    </row>
    <row r="37" spans="1:7" x14ac:dyDescent="0.45">
      <c r="A37" s="1">
        <v>2036</v>
      </c>
      <c r="B37" s="40">
        <v>14653.279</v>
      </c>
      <c r="C37" s="40">
        <v>14388.436</v>
      </c>
      <c r="D37" s="40">
        <v>13953.233</v>
      </c>
      <c r="E37" s="40">
        <v>13620.981</v>
      </c>
      <c r="F37" s="40">
        <v>13665.472</v>
      </c>
      <c r="G37" s="29"/>
    </row>
    <row r="38" spans="1:7" x14ac:dyDescent="0.45">
      <c r="A38" s="1">
        <v>2037</v>
      </c>
      <c r="B38" s="40">
        <v>14826.477999999999</v>
      </c>
      <c r="C38" s="40">
        <v>14583.584999999999</v>
      </c>
      <c r="D38" s="40">
        <v>14117.739</v>
      </c>
      <c r="E38" s="40">
        <v>13769.168</v>
      </c>
      <c r="F38" s="40">
        <v>13791.857</v>
      </c>
      <c r="G38" s="29"/>
    </row>
    <row r="39" spans="1:7" x14ac:dyDescent="0.45">
      <c r="A39" s="1">
        <v>2038</v>
      </c>
      <c r="B39" s="40">
        <v>15010.866000000002</v>
      </c>
      <c r="C39" s="40">
        <v>14795.14</v>
      </c>
      <c r="D39" s="40">
        <v>14299.511999999999</v>
      </c>
      <c r="E39" s="40">
        <v>13944.456</v>
      </c>
      <c r="F39" s="40">
        <v>13946.645</v>
      </c>
      <c r="G39" s="29"/>
    </row>
    <row r="40" spans="1:7" x14ac:dyDescent="0.45">
      <c r="A40" s="1">
        <v>2039</v>
      </c>
      <c r="B40" s="40">
        <v>15179.439999999999</v>
      </c>
      <c r="C40" s="40">
        <v>14991.548999999999</v>
      </c>
      <c r="D40" s="40">
        <v>14463.567999999999</v>
      </c>
      <c r="E40" s="40">
        <v>14103.675999999999</v>
      </c>
      <c r="F40" s="40">
        <v>14082.248</v>
      </c>
      <c r="G40" s="29"/>
    </row>
    <row r="41" spans="1:7" x14ac:dyDescent="0.45">
      <c r="A41" s="1">
        <v>2040</v>
      </c>
      <c r="B41" s="40">
        <v>15389.186999999998</v>
      </c>
      <c r="C41" s="40">
        <v>15228.260999999999</v>
      </c>
      <c r="D41" s="40">
        <v>14671.815000000001</v>
      </c>
      <c r="E41" s="40">
        <v>14301.882000000001</v>
      </c>
      <c r="F41" s="40">
        <v>14261.589</v>
      </c>
      <c r="G41" s="29"/>
    </row>
    <row r="42" spans="1:7" x14ac:dyDescent="0.45">
      <c r="A42" s="1">
        <v>2041</v>
      </c>
      <c r="B42" s="40">
        <v>15601.030999999999</v>
      </c>
      <c r="C42" s="40">
        <v>15466.652</v>
      </c>
      <c r="D42" s="40">
        <v>14881.868999999999</v>
      </c>
      <c r="E42" s="40">
        <v>14508.723</v>
      </c>
      <c r="F42" s="40">
        <v>14442.999</v>
      </c>
      <c r="G42" s="29"/>
    </row>
    <row r="43" spans="1:7" x14ac:dyDescent="0.45">
      <c r="A43" s="1">
        <v>2042</v>
      </c>
      <c r="B43" s="40">
        <v>15932.415000000001</v>
      </c>
      <c r="C43" s="40">
        <v>15802.546</v>
      </c>
      <c r="D43" s="40">
        <v>15186.938</v>
      </c>
      <c r="E43" s="40">
        <v>14824.410999999998</v>
      </c>
      <c r="F43" s="40">
        <v>14712.855</v>
      </c>
      <c r="G43" s="29"/>
    </row>
    <row r="46" spans="1:7" x14ac:dyDescent="0.45">
      <c r="B46" s="19"/>
    </row>
    <row r="47" spans="1:7" x14ac:dyDescent="0.45">
      <c r="B47" s="19"/>
    </row>
    <row r="48" spans="1:7" x14ac:dyDescent="0.45">
      <c r="B48" s="19"/>
    </row>
    <row r="49" spans="2:2" x14ac:dyDescent="0.45">
      <c r="B49" s="19"/>
    </row>
    <row r="50" spans="2:2" x14ac:dyDescent="0.45">
      <c r="B50" s="19"/>
    </row>
  </sheetData>
  <mergeCells count="1">
    <mergeCell ref="A22:F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4"/>
  <sheetViews>
    <sheetView workbookViewId="0"/>
  </sheetViews>
  <sheetFormatPr defaultRowHeight="14.25" x14ac:dyDescent="0.45"/>
  <cols>
    <col min="1" max="1" width="9.73046875" customWidth="1"/>
    <col min="2" max="2" width="11.86328125" customWidth="1"/>
    <col min="3" max="8" width="8.59765625" customWidth="1"/>
    <col min="9" max="9" width="9.1328125" customWidth="1"/>
  </cols>
  <sheetData>
    <row r="2" spans="1:8" ht="15" x14ac:dyDescent="0.45">
      <c r="A2" s="18" t="s">
        <v>2</v>
      </c>
      <c r="B2" s="18" t="s">
        <v>72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  <c r="H2" s="18" t="s">
        <v>73</v>
      </c>
    </row>
    <row r="3" spans="1:8" x14ac:dyDescent="0.45">
      <c r="A3" s="1">
        <v>2023</v>
      </c>
      <c r="B3" s="2">
        <v>11033.038</v>
      </c>
      <c r="C3" s="2">
        <v>2650.1570000000002</v>
      </c>
      <c r="D3" s="2">
        <v>834.56399999999996</v>
      </c>
      <c r="E3" s="2">
        <v>146.63499999999999</v>
      </c>
      <c r="F3" s="2">
        <v>5408.2969999999996</v>
      </c>
      <c r="G3" s="2">
        <v>1221.0840000000001</v>
      </c>
      <c r="H3" s="2">
        <v>772.30100000000004</v>
      </c>
    </row>
    <row r="4" spans="1:8" x14ac:dyDescent="0.45">
      <c r="A4" s="1">
        <v>2024</v>
      </c>
      <c r="B4" s="2">
        <v>11427.393</v>
      </c>
      <c r="C4" s="2">
        <v>2833.0970000000002</v>
      </c>
      <c r="D4" s="2">
        <v>845.61500000000001</v>
      </c>
      <c r="E4" s="2">
        <v>146.827</v>
      </c>
      <c r="F4" s="2">
        <v>5536.9629999999997</v>
      </c>
      <c r="G4" s="2">
        <v>1294.8589999999999</v>
      </c>
      <c r="H4" s="2">
        <v>770.03200000000004</v>
      </c>
    </row>
    <row r="5" spans="1:8" x14ac:dyDescent="0.45">
      <c r="A5" s="1">
        <v>2025</v>
      </c>
      <c r="B5" s="2">
        <v>11746.891</v>
      </c>
      <c r="C5" s="2">
        <v>3010.9</v>
      </c>
      <c r="D5" s="2">
        <v>856.80799999999999</v>
      </c>
      <c r="E5" s="2">
        <v>147.63300000000001</v>
      </c>
      <c r="F5" s="2">
        <v>5627.9970000000003</v>
      </c>
      <c r="G5" s="2">
        <v>1300.6400000000001</v>
      </c>
      <c r="H5" s="2">
        <v>802.91300000000001</v>
      </c>
    </row>
    <row r="6" spans="1:8" x14ac:dyDescent="0.45">
      <c r="A6" s="1">
        <v>2026</v>
      </c>
      <c r="B6" s="2">
        <v>11758.165999999999</v>
      </c>
      <c r="C6" s="2">
        <v>3053.924</v>
      </c>
      <c r="D6" s="2">
        <v>870.61</v>
      </c>
      <c r="E6" s="2">
        <v>148.452</v>
      </c>
      <c r="F6" s="2">
        <v>5572.299</v>
      </c>
      <c r="G6" s="2">
        <v>1304.6980000000001</v>
      </c>
      <c r="H6" s="2">
        <v>808.18299999999999</v>
      </c>
    </row>
    <row r="7" spans="1:8" x14ac:dyDescent="0.45">
      <c r="A7" s="1">
        <v>2027</v>
      </c>
      <c r="B7" s="2">
        <v>12051.385</v>
      </c>
      <c r="C7" s="2">
        <v>3188.4229999999998</v>
      </c>
      <c r="D7" s="2">
        <v>887.38099999999997</v>
      </c>
      <c r="E7" s="2">
        <v>149.64400000000001</v>
      </c>
      <c r="F7" s="2">
        <v>5706.8649999999998</v>
      </c>
      <c r="G7" s="2">
        <v>1305.8789999999999</v>
      </c>
      <c r="H7" s="2">
        <v>813.19299999999998</v>
      </c>
    </row>
    <row r="8" spans="1:8" x14ac:dyDescent="0.45">
      <c r="A8" s="1">
        <v>2028</v>
      </c>
      <c r="B8" s="2">
        <v>12484.837</v>
      </c>
      <c r="C8" s="2">
        <v>3323.2890000000002</v>
      </c>
      <c r="D8" s="2">
        <v>905.04200000000003</v>
      </c>
      <c r="E8" s="2">
        <v>151.35499999999999</v>
      </c>
      <c r="F8" s="2">
        <v>5993.3410000000003</v>
      </c>
      <c r="G8" s="2">
        <v>1317.3240000000001</v>
      </c>
      <c r="H8" s="2">
        <v>794.48599999999999</v>
      </c>
    </row>
    <row r="9" spans="1:8" x14ac:dyDescent="0.45">
      <c r="A9" s="1">
        <v>2029</v>
      </c>
      <c r="B9" s="2">
        <v>12682.933000000001</v>
      </c>
      <c r="C9" s="2">
        <v>3487.3919999999998</v>
      </c>
      <c r="D9" s="2">
        <v>926.399</v>
      </c>
      <c r="E9" s="2">
        <v>156.34299999999999</v>
      </c>
      <c r="F9" s="2">
        <v>6022.9669999999996</v>
      </c>
      <c r="G9" s="2">
        <v>1291.8030000000001</v>
      </c>
      <c r="H9" s="2">
        <v>798.029</v>
      </c>
    </row>
    <row r="10" spans="1:8" x14ac:dyDescent="0.45">
      <c r="A10" s="1">
        <v>2030</v>
      </c>
      <c r="B10" s="2">
        <v>12815.474</v>
      </c>
      <c r="C10" s="2">
        <v>3506.9209999999998</v>
      </c>
      <c r="D10" s="2">
        <v>945.63900000000001</v>
      </c>
      <c r="E10" s="2">
        <v>157.90100000000001</v>
      </c>
      <c r="F10" s="2">
        <v>6100.9409999999998</v>
      </c>
      <c r="G10" s="2">
        <v>1301.2550000000001</v>
      </c>
      <c r="H10" s="2">
        <v>802.81700000000001</v>
      </c>
    </row>
    <row r="11" spans="1:8" x14ac:dyDescent="0.45">
      <c r="A11" s="1">
        <v>2031</v>
      </c>
      <c r="B11" s="2">
        <v>13122.623</v>
      </c>
      <c r="C11" s="2">
        <v>3630.527</v>
      </c>
      <c r="D11" s="2">
        <v>965.76800000000003</v>
      </c>
      <c r="E11" s="2">
        <v>159.68700000000001</v>
      </c>
      <c r="F11" s="2">
        <v>6214.1369999999997</v>
      </c>
      <c r="G11" s="2">
        <v>1311.3140000000001</v>
      </c>
      <c r="H11" s="2">
        <v>841.19</v>
      </c>
    </row>
    <row r="12" spans="1:8" ht="14.65" thickBot="1" x14ac:dyDescent="0.5">
      <c r="A12" s="1">
        <v>2032</v>
      </c>
      <c r="B12" s="2">
        <v>13208.785</v>
      </c>
      <c r="C12" s="2">
        <v>3632.2939999999999</v>
      </c>
      <c r="D12" s="2">
        <v>985.08199999999999</v>
      </c>
      <c r="E12" s="2">
        <v>160.80199999999999</v>
      </c>
      <c r="F12" s="2">
        <v>6268.3019999999997</v>
      </c>
      <c r="G12" s="2">
        <v>1315.6320000000001</v>
      </c>
      <c r="H12" s="2">
        <v>846.673</v>
      </c>
    </row>
    <row r="13" spans="1:8" ht="14.65" thickBot="1" x14ac:dyDescent="0.5">
      <c r="A13" s="41" t="s">
        <v>9</v>
      </c>
      <c r="B13" s="42"/>
      <c r="C13" s="42"/>
      <c r="D13" s="42"/>
      <c r="E13" s="42"/>
      <c r="F13" s="42"/>
      <c r="G13" s="42"/>
      <c r="H13" s="43"/>
    </row>
    <row r="14" spans="1:8" x14ac:dyDescent="0.45">
      <c r="A14" s="1" t="str">
        <f>A3&amp;"-"&amp;RIGHT(A12,2)</f>
        <v>2023-32</v>
      </c>
      <c r="B14" s="3">
        <f>(B12/B3)^(1/(COUNT(B3:B12)-1))-1</f>
        <v>2.0199969845497767E-2</v>
      </c>
      <c r="C14" s="3">
        <f t="shared" ref="C14:H14" si="0">(C12/C3)^(1/(COUNT(C3:C12)-1))-1</f>
        <v>3.5647961014148688E-2</v>
      </c>
      <c r="D14" s="3">
        <f t="shared" si="0"/>
        <v>1.8594707190607851E-2</v>
      </c>
      <c r="E14" s="3">
        <f t="shared" si="0"/>
        <v>1.0300161712329947E-2</v>
      </c>
      <c r="F14" s="3">
        <f t="shared" si="0"/>
        <v>1.6531970774396498E-2</v>
      </c>
      <c r="G14" s="3">
        <f t="shared" si="0"/>
        <v>8.320891067069125E-3</v>
      </c>
      <c r="H14" s="3">
        <f t="shared" si="0"/>
        <v>1.0267932819038705E-2</v>
      </c>
    </row>
    <row r="16" spans="1:8" x14ac:dyDescent="0.45">
      <c r="B16" s="19"/>
    </row>
    <row r="17" spans="2:2" x14ac:dyDescent="0.45">
      <c r="B17" s="19"/>
    </row>
    <row r="18" spans="2:2" x14ac:dyDescent="0.45">
      <c r="B18" s="19"/>
    </row>
    <row r="19" spans="2:2" x14ac:dyDescent="0.45">
      <c r="B19" s="19"/>
    </row>
    <row r="20" spans="2:2" x14ac:dyDescent="0.45">
      <c r="B20" s="19"/>
    </row>
    <row r="21" spans="2:2" x14ac:dyDescent="0.45">
      <c r="B21" s="19"/>
    </row>
    <row r="22" spans="2:2" x14ac:dyDescent="0.45">
      <c r="B22" s="19"/>
    </row>
    <row r="23" spans="2:2" x14ac:dyDescent="0.45">
      <c r="B23" s="19"/>
    </row>
    <row r="24" spans="2:2" x14ac:dyDescent="0.45">
      <c r="B24" s="19"/>
    </row>
  </sheetData>
  <mergeCells count="1">
    <mergeCell ref="A13:H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workbookViewId="0"/>
  </sheetViews>
  <sheetFormatPr defaultRowHeight="14.25" x14ac:dyDescent="0.45"/>
  <cols>
    <col min="1" max="1" width="11.1328125" customWidth="1"/>
    <col min="2" max="2" width="11.59765625" customWidth="1"/>
    <col min="3" max="8" width="9.3984375" customWidth="1"/>
    <col min="9" max="9" width="11.73046875" customWidth="1"/>
    <col min="12" max="12" width="14.265625" bestFit="1" customWidth="1"/>
    <col min="13" max="13" width="13.265625" bestFit="1" customWidth="1"/>
    <col min="14" max="14" width="11.59765625" bestFit="1" customWidth="1"/>
    <col min="15" max="16" width="14.265625" bestFit="1" customWidth="1"/>
    <col min="17" max="17" width="13.265625" bestFit="1" customWidth="1"/>
    <col min="18" max="18" width="9.1328125" customWidth="1"/>
    <col min="19" max="19" width="13.1328125" customWidth="1"/>
  </cols>
  <sheetData>
    <row r="1" spans="1:19" x14ac:dyDescent="0.45">
      <c r="K1" t="s">
        <v>31</v>
      </c>
    </row>
    <row r="2" spans="1:19" ht="15" x14ac:dyDescent="0.45">
      <c r="A2" s="18" t="s">
        <v>2</v>
      </c>
      <c r="B2" s="18" t="s">
        <v>72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  <c r="H2" s="18" t="s">
        <v>73</v>
      </c>
      <c r="K2" t="s">
        <v>71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29</v>
      </c>
      <c r="S2" t="s">
        <v>70</v>
      </c>
    </row>
    <row r="3" spans="1:19" x14ac:dyDescent="0.45">
      <c r="A3" s="1">
        <f>K3</f>
        <v>2023</v>
      </c>
      <c r="B3" s="2">
        <f>SUM(C3:H3)</f>
        <v>789940</v>
      </c>
      <c r="C3" s="2">
        <f>'Table A.1'!C3-'Table A.3'!L3</f>
        <v>450990</v>
      </c>
      <c r="D3" s="2">
        <f>'Table A.1'!D3-'Table A.3'!M3</f>
        <v>-17310</v>
      </c>
      <c r="E3" s="2">
        <f>'Table A.1'!E3-'Table A.3'!N3</f>
        <v>-19170</v>
      </c>
      <c r="F3" s="2">
        <f>'Table A.1'!F3-'Table A.3'!O3</f>
        <v>388800</v>
      </c>
      <c r="G3" s="2">
        <f>'Table A.1'!G3-'Table A.3'!P3</f>
        <v>-112270</v>
      </c>
      <c r="H3" s="2">
        <f>'Table A.1'!H3-'Table A.3'!Q3</f>
        <v>98900</v>
      </c>
      <c r="K3">
        <v>2023</v>
      </c>
      <c r="L3" s="20">
        <v>15758680</v>
      </c>
      <c r="M3" s="20">
        <v>4656030</v>
      </c>
      <c r="N3" s="20">
        <v>882500</v>
      </c>
      <c r="O3" s="20">
        <v>28210380</v>
      </c>
      <c r="P3" s="20">
        <v>9756470</v>
      </c>
      <c r="Q3" s="20">
        <v>3978930</v>
      </c>
      <c r="R3" s="20">
        <v>0</v>
      </c>
      <c r="S3" s="20">
        <v>63242990</v>
      </c>
    </row>
    <row r="4" spans="1:19" x14ac:dyDescent="0.45">
      <c r="A4" s="1">
        <f t="shared" ref="A4:A12" si="0">K4</f>
        <v>2024</v>
      </c>
      <c r="B4" s="2">
        <f t="shared" ref="B4:B12" si="1">SUM(C4:H4)</f>
        <v>3047960</v>
      </c>
      <c r="C4" s="2">
        <f>'Table A.1'!C4-'Table A.3'!L4</f>
        <v>2268330</v>
      </c>
      <c r="D4" s="2">
        <f>'Table A.1'!D4-'Table A.3'!M4</f>
        <v>-18530</v>
      </c>
      <c r="E4" s="2">
        <f>'Table A.1'!E4-'Table A.3'!N4</f>
        <v>-26610</v>
      </c>
      <c r="F4" s="2">
        <f>'Table A.1'!F4-'Table A.3'!O4</f>
        <v>947850</v>
      </c>
      <c r="G4" s="2">
        <f>'Table A.1'!G4-'Table A.3'!P4</f>
        <v>-199700</v>
      </c>
      <c r="H4" s="2">
        <f>'Table A.1'!H4-'Table A.3'!Q4</f>
        <v>76620</v>
      </c>
      <c r="K4">
        <v>2024</v>
      </c>
      <c r="L4" s="20">
        <v>16106120</v>
      </c>
      <c r="M4" s="20">
        <v>4710640</v>
      </c>
      <c r="N4" s="20">
        <v>888170</v>
      </c>
      <c r="O4" s="20">
        <v>28792180</v>
      </c>
      <c r="P4" s="20">
        <v>9963260</v>
      </c>
      <c r="Q4" s="20">
        <v>3990940</v>
      </c>
      <c r="R4" s="20">
        <v>0</v>
      </c>
      <c r="S4" s="20">
        <v>64451310</v>
      </c>
    </row>
    <row r="5" spans="1:19" x14ac:dyDescent="0.45">
      <c r="A5" s="1">
        <f t="shared" si="0"/>
        <v>2025</v>
      </c>
      <c r="B5" s="2">
        <f t="shared" si="1"/>
        <v>4642800</v>
      </c>
      <c r="C5" s="2">
        <f>'Table A.1'!C5-'Table A.3'!L5</f>
        <v>3490810</v>
      </c>
      <c r="D5" s="2">
        <f>'Table A.1'!D5-'Table A.3'!M5</f>
        <v>-29480</v>
      </c>
      <c r="E5" s="2">
        <f>'Table A.1'!E5-'Table A.3'!N5</f>
        <v>-33670</v>
      </c>
      <c r="F5" s="2">
        <f>'Table A.1'!F5-'Table A.3'!O5</f>
        <v>1020190</v>
      </c>
      <c r="G5" s="2">
        <f>'Table A.1'!G5-'Table A.3'!P5</f>
        <v>117860</v>
      </c>
      <c r="H5" s="2">
        <f>'Table A.1'!H5-'Table A.3'!Q5</f>
        <v>77090</v>
      </c>
      <c r="K5">
        <v>2025</v>
      </c>
      <c r="L5" s="20">
        <v>16239510</v>
      </c>
      <c r="M5" s="20">
        <v>4730240</v>
      </c>
      <c r="N5" s="20">
        <v>888890</v>
      </c>
      <c r="O5" s="20">
        <v>29341030</v>
      </c>
      <c r="P5" s="20">
        <v>9957000</v>
      </c>
      <c r="Q5" s="20">
        <v>4005590</v>
      </c>
      <c r="R5" s="20">
        <v>0</v>
      </c>
      <c r="S5" s="20">
        <v>65162260</v>
      </c>
    </row>
    <row r="6" spans="1:19" x14ac:dyDescent="0.45">
      <c r="A6" s="1">
        <f t="shared" si="0"/>
        <v>2026</v>
      </c>
      <c r="B6" s="2">
        <f t="shared" si="1"/>
        <v>5411390</v>
      </c>
      <c r="C6" s="2">
        <f>'Table A.1'!C6-'Table A.3'!L6</f>
        <v>4038830</v>
      </c>
      <c r="D6" s="2">
        <f>'Table A.1'!D6-'Table A.3'!M6</f>
        <v>-39130</v>
      </c>
      <c r="E6" s="2">
        <f>'Table A.1'!E6-'Table A.3'!N6</f>
        <v>-38160</v>
      </c>
      <c r="F6" s="2">
        <f>'Table A.1'!F6-'Table A.3'!O6</f>
        <v>1334560</v>
      </c>
      <c r="G6" s="2">
        <f>'Table A.1'!G6-'Table A.3'!P6</f>
        <v>33730</v>
      </c>
      <c r="H6" s="2">
        <f>'Table A.1'!H6-'Table A.3'!Q6</f>
        <v>81560</v>
      </c>
      <c r="K6">
        <v>2026</v>
      </c>
      <c r="L6" s="20">
        <v>16418820</v>
      </c>
      <c r="M6" s="20">
        <v>4760890</v>
      </c>
      <c r="N6" s="20">
        <v>891130</v>
      </c>
      <c r="O6" s="20">
        <v>28352920</v>
      </c>
      <c r="P6" s="20">
        <v>10079510</v>
      </c>
      <c r="Q6" s="20">
        <v>4023760</v>
      </c>
      <c r="R6" s="20">
        <v>0</v>
      </c>
      <c r="S6" s="20">
        <v>64527030</v>
      </c>
    </row>
    <row r="7" spans="1:19" x14ac:dyDescent="0.45">
      <c r="A7" s="1">
        <f t="shared" si="0"/>
        <v>2027</v>
      </c>
      <c r="B7" s="2">
        <f t="shared" si="1"/>
        <v>7471370</v>
      </c>
      <c r="C7" s="2">
        <f>'Table A.1'!C7-'Table A.3'!L7</f>
        <v>5152040</v>
      </c>
      <c r="D7" s="2">
        <f>'Table A.1'!D7-'Table A.3'!M7</f>
        <v>-39360</v>
      </c>
      <c r="E7" s="2">
        <f>'Table A.1'!E7-'Table A.3'!N7</f>
        <v>-39230</v>
      </c>
      <c r="F7" s="2">
        <f>'Table A.1'!F7-'Table A.3'!O7</f>
        <v>2333490</v>
      </c>
      <c r="G7" s="2">
        <f>'Table A.1'!G7-'Table A.3'!P7</f>
        <v>-23110</v>
      </c>
      <c r="H7" s="2">
        <f>'Table A.1'!H7-'Table A.3'!Q7</f>
        <v>87540</v>
      </c>
      <c r="K7">
        <v>2027</v>
      </c>
      <c r="L7" s="20">
        <v>16609250</v>
      </c>
      <c r="M7" s="20">
        <v>4796190</v>
      </c>
      <c r="N7" s="20">
        <v>892410</v>
      </c>
      <c r="O7" s="20">
        <v>28700930</v>
      </c>
      <c r="P7" s="20">
        <v>10140050</v>
      </c>
      <c r="Q7" s="20">
        <v>4039570</v>
      </c>
      <c r="R7" s="20">
        <v>0</v>
      </c>
      <c r="S7" s="20">
        <v>65178400</v>
      </c>
    </row>
    <row r="8" spans="1:19" x14ac:dyDescent="0.45">
      <c r="A8" s="1">
        <f t="shared" si="0"/>
        <v>2028</v>
      </c>
      <c r="B8" s="2">
        <f t="shared" si="1"/>
        <v>10597700</v>
      </c>
      <c r="C8" s="2">
        <f>'Table A.1'!C8-'Table A.3'!L8</f>
        <v>6589320</v>
      </c>
      <c r="D8" s="2">
        <f>'Table A.1'!D8-'Table A.3'!M8</f>
        <v>-39200</v>
      </c>
      <c r="E8" s="2">
        <f>'Table A.1'!E8-'Table A.3'!N8</f>
        <v>-39800</v>
      </c>
      <c r="F8" s="2">
        <f>'Table A.1'!F8-'Table A.3'!O8</f>
        <v>3990880</v>
      </c>
      <c r="G8" s="2">
        <f>'Table A.1'!G8-'Table A.3'!P8</f>
        <v>1290</v>
      </c>
      <c r="H8" s="2">
        <f>'Table A.1'!H8-'Table A.3'!Q8</f>
        <v>95210</v>
      </c>
      <c r="K8">
        <v>2028</v>
      </c>
      <c r="L8" s="20">
        <v>16856640</v>
      </c>
      <c r="M8" s="20">
        <v>4850400</v>
      </c>
      <c r="N8" s="20">
        <v>896280</v>
      </c>
      <c r="O8" s="20">
        <v>29192860</v>
      </c>
      <c r="P8" s="20">
        <v>10227820</v>
      </c>
      <c r="Q8" s="20">
        <v>4059420</v>
      </c>
      <c r="R8" s="20">
        <v>0</v>
      </c>
      <c r="S8" s="20">
        <v>66083420</v>
      </c>
    </row>
    <row r="9" spans="1:19" x14ac:dyDescent="0.45">
      <c r="A9" s="1">
        <f t="shared" si="0"/>
        <v>2029</v>
      </c>
      <c r="B9" s="2">
        <f t="shared" si="1"/>
        <v>11150620</v>
      </c>
      <c r="C9" s="2">
        <f>'Table A.1'!C9-'Table A.3'!L9</f>
        <v>6915680</v>
      </c>
      <c r="D9" s="2">
        <f>'Table A.1'!D9-'Table A.3'!M9</f>
        <v>-38590</v>
      </c>
      <c r="E9" s="2">
        <f>'Table A.1'!E9-'Table A.3'!N9</f>
        <v>-40210</v>
      </c>
      <c r="F9" s="2">
        <f>'Table A.1'!F9-'Table A.3'!O9</f>
        <v>4251510</v>
      </c>
      <c r="G9" s="2">
        <f>'Table A.1'!G9-'Table A.3'!P9</f>
        <v>-38250</v>
      </c>
      <c r="H9" s="2">
        <f>'Table A.1'!H9-'Table A.3'!Q9</f>
        <v>100480</v>
      </c>
      <c r="K9">
        <v>2029</v>
      </c>
      <c r="L9" s="20">
        <v>17037100</v>
      </c>
      <c r="M9" s="20">
        <v>4879900</v>
      </c>
      <c r="N9" s="20">
        <v>895370</v>
      </c>
      <c r="O9" s="20">
        <v>29609850</v>
      </c>
      <c r="P9" s="20">
        <v>10278220</v>
      </c>
      <c r="Q9" s="20">
        <v>4068220</v>
      </c>
      <c r="R9" s="20">
        <v>0</v>
      </c>
      <c r="S9" s="20">
        <v>66768660</v>
      </c>
    </row>
    <row r="10" spans="1:19" x14ac:dyDescent="0.45">
      <c r="A10" s="1">
        <f t="shared" si="0"/>
        <v>2030</v>
      </c>
      <c r="B10" s="2">
        <f t="shared" si="1"/>
        <v>11088630</v>
      </c>
      <c r="C10" s="2">
        <f>'Table A.1'!C10-'Table A.3'!L10</f>
        <v>6798020</v>
      </c>
      <c r="D10" s="2">
        <f>'Table A.1'!D10-'Table A.3'!M10</f>
        <v>-37750</v>
      </c>
      <c r="E10" s="2">
        <f>'Table A.1'!E10-'Table A.3'!N10</f>
        <v>-42820</v>
      </c>
      <c r="F10" s="2">
        <f>'Table A.1'!F10-'Table A.3'!O10</f>
        <v>4328150</v>
      </c>
      <c r="G10" s="2">
        <f>'Table A.1'!G10-'Table A.3'!P10</f>
        <v>-61120</v>
      </c>
      <c r="H10" s="2">
        <f>'Table A.1'!H10-'Table A.3'!Q10</f>
        <v>104150</v>
      </c>
      <c r="K10">
        <v>2030</v>
      </c>
      <c r="L10" s="20">
        <v>17268040</v>
      </c>
      <c r="M10" s="20">
        <v>4923100</v>
      </c>
      <c r="N10" s="20">
        <v>898610</v>
      </c>
      <c r="O10" s="20">
        <v>30155750</v>
      </c>
      <c r="P10" s="20">
        <v>10393670</v>
      </c>
      <c r="Q10" s="20">
        <v>4084040</v>
      </c>
      <c r="R10" s="20">
        <v>0</v>
      </c>
      <c r="S10" s="20">
        <v>67723210</v>
      </c>
    </row>
    <row r="11" spans="1:19" x14ac:dyDescent="0.45">
      <c r="A11" s="1">
        <f t="shared" si="0"/>
        <v>2031</v>
      </c>
      <c r="B11" s="2">
        <f t="shared" si="1"/>
        <v>11852040</v>
      </c>
      <c r="C11" s="2">
        <f>'Table A.1'!C11-'Table A.3'!L11</f>
        <v>7341690</v>
      </c>
      <c r="D11" s="2">
        <f>'Table A.1'!D11-'Table A.3'!M11</f>
        <v>-27480</v>
      </c>
      <c r="E11" s="2">
        <f>'Table A.1'!E11-'Table A.3'!N11</f>
        <v>-42960</v>
      </c>
      <c r="F11" s="2">
        <f>'Table A.1'!F11-'Table A.3'!O11</f>
        <v>4566100</v>
      </c>
      <c r="G11" s="2">
        <f>'Table A.1'!G11-'Table A.3'!P11</f>
        <v>-101550</v>
      </c>
      <c r="H11" s="2">
        <f>'Table A.1'!H11-'Table A.3'!Q11</f>
        <v>116240</v>
      </c>
      <c r="K11">
        <v>2031</v>
      </c>
      <c r="L11" s="20">
        <v>17480000</v>
      </c>
      <c r="M11" s="20">
        <v>4958180</v>
      </c>
      <c r="N11" s="20">
        <v>899560</v>
      </c>
      <c r="O11" s="20">
        <v>30633790</v>
      </c>
      <c r="P11" s="20">
        <v>10465670</v>
      </c>
      <c r="Q11" s="20">
        <v>4091450</v>
      </c>
      <c r="R11" s="20">
        <v>0</v>
      </c>
      <c r="S11" s="20">
        <v>68528650</v>
      </c>
    </row>
    <row r="12" spans="1:19" x14ac:dyDescent="0.45">
      <c r="A12" s="1">
        <f t="shared" si="0"/>
        <v>2032</v>
      </c>
      <c r="B12" s="2">
        <f t="shared" si="1"/>
        <v>11814570</v>
      </c>
      <c r="C12" s="2">
        <f>'Table A.1'!C12-'Table A.3'!L12</f>
        <v>7448410</v>
      </c>
      <c r="D12" s="2">
        <f>'Table A.1'!D12-'Table A.3'!M12</f>
        <v>-22820</v>
      </c>
      <c r="E12" s="2">
        <f>'Table A.1'!E12-'Table A.3'!N12</f>
        <v>-43290</v>
      </c>
      <c r="F12" s="2">
        <f>'Table A.1'!F12-'Table A.3'!O12</f>
        <v>4388360</v>
      </c>
      <c r="G12" s="2">
        <f>'Table A.1'!G12-'Table A.3'!P12</f>
        <v>-85440</v>
      </c>
      <c r="H12" s="2">
        <f>'Table A.1'!H12-'Table A.3'!Q12</f>
        <v>129350</v>
      </c>
      <c r="I12" s="19"/>
      <c r="J12" s="24"/>
      <c r="K12">
        <v>2032</v>
      </c>
      <c r="L12" s="20">
        <v>17712470</v>
      </c>
      <c r="M12" s="20">
        <v>5013220</v>
      </c>
      <c r="N12" s="20">
        <v>903250</v>
      </c>
      <c r="O12" s="20">
        <v>31211990</v>
      </c>
      <c r="P12" s="20">
        <v>10562170</v>
      </c>
      <c r="Q12" s="20">
        <v>4104110</v>
      </c>
      <c r="R12" s="20">
        <v>0</v>
      </c>
      <c r="S12" s="20">
        <v>69507210</v>
      </c>
    </row>
    <row r="13" spans="1:19" x14ac:dyDescent="0.45">
      <c r="L13" s="20"/>
      <c r="M13" s="20"/>
      <c r="N13" s="20"/>
      <c r="O13" s="20"/>
      <c r="P13" s="20"/>
      <c r="Q13" s="20"/>
      <c r="R13" s="20"/>
      <c r="S13" s="20"/>
    </row>
    <row r="14" spans="1:19" x14ac:dyDescent="0.45">
      <c r="L14" s="20"/>
      <c r="M14" s="20"/>
      <c r="N14" s="20"/>
      <c r="O14" s="20"/>
      <c r="P14" s="20"/>
      <c r="Q14" s="20"/>
      <c r="R14" s="20"/>
      <c r="S14" s="20"/>
    </row>
    <row r="15" spans="1:19" x14ac:dyDescent="0.45">
      <c r="L15" s="20"/>
      <c r="M15" s="20"/>
      <c r="N15" s="20"/>
      <c r="O15" s="20"/>
      <c r="P15" s="20"/>
      <c r="Q15" s="20"/>
      <c r="R15" s="20"/>
      <c r="S15" s="20"/>
    </row>
    <row r="16" spans="1:19" x14ac:dyDescent="0.45">
      <c r="L16" s="20"/>
      <c r="M16" s="20"/>
      <c r="N16" s="20"/>
      <c r="O16" s="20"/>
      <c r="P16" s="20"/>
      <c r="Q16" s="20"/>
      <c r="R16" s="20"/>
      <c r="S16" s="20"/>
    </row>
    <row r="17" spans="3:19" x14ac:dyDescent="0.45">
      <c r="L17" s="20"/>
      <c r="M17" s="20"/>
      <c r="N17" s="20"/>
      <c r="O17" s="20"/>
      <c r="P17" s="20"/>
      <c r="Q17" s="20"/>
      <c r="R17" s="20"/>
      <c r="S17" s="20"/>
    </row>
    <row r="18" spans="3:19" x14ac:dyDescent="0.45">
      <c r="L18" s="20"/>
      <c r="M18" s="20"/>
      <c r="N18" s="20"/>
      <c r="O18" s="20"/>
      <c r="P18" s="20"/>
      <c r="Q18" s="20"/>
      <c r="R18" s="20"/>
      <c r="S18" s="20"/>
    </row>
    <row r="19" spans="3:19" x14ac:dyDescent="0.45">
      <c r="L19" s="20"/>
      <c r="M19" s="20"/>
      <c r="N19" s="20"/>
      <c r="O19" s="20"/>
      <c r="P19" s="20"/>
      <c r="Q19" s="20"/>
      <c r="R19" s="20"/>
      <c r="S19" s="20"/>
    </row>
    <row r="20" spans="3:19" x14ac:dyDescent="0.45">
      <c r="L20" s="20"/>
      <c r="M20" s="20"/>
      <c r="N20" s="20"/>
      <c r="O20" s="20"/>
      <c r="P20" s="20"/>
      <c r="Q20" s="20"/>
      <c r="R20" s="20"/>
      <c r="S20" s="20"/>
    </row>
    <row r="21" spans="3:19" x14ac:dyDescent="0.45">
      <c r="L21" s="20"/>
      <c r="M21" s="20"/>
      <c r="N21" s="20"/>
      <c r="O21" s="20"/>
      <c r="P21" s="20"/>
      <c r="Q21" s="20"/>
      <c r="R21" s="20"/>
      <c r="S21" s="20"/>
    </row>
    <row r="26" spans="3:19" x14ac:dyDescent="0.45">
      <c r="C26" s="19"/>
      <c r="D26" s="19"/>
      <c r="E26" s="19"/>
      <c r="F26" s="19"/>
      <c r="G26" s="19"/>
      <c r="H26" s="19"/>
    </row>
    <row r="27" spans="3:19" x14ac:dyDescent="0.45">
      <c r="C27" s="19"/>
      <c r="D27" s="19"/>
      <c r="E27" s="19"/>
      <c r="F27" s="19"/>
      <c r="G27" s="19"/>
      <c r="H27" s="19"/>
    </row>
    <row r="28" spans="3:19" x14ac:dyDescent="0.45">
      <c r="C28" s="19"/>
      <c r="D28" s="19"/>
      <c r="E28" s="19"/>
      <c r="F28" s="19"/>
      <c r="G28" s="19"/>
      <c r="H28" s="19"/>
    </row>
    <row r="29" spans="3:19" x14ac:dyDescent="0.45">
      <c r="C29" s="19"/>
      <c r="D29" s="19"/>
      <c r="E29" s="19"/>
      <c r="F29" s="19"/>
      <c r="G29" s="19"/>
      <c r="H29" s="19"/>
    </row>
    <row r="30" spans="3:19" x14ac:dyDescent="0.45">
      <c r="C30" s="19"/>
      <c r="D30" s="19"/>
      <c r="E30" s="19"/>
      <c r="F30" s="19"/>
      <c r="G30" s="19"/>
      <c r="H30" s="19"/>
    </row>
    <row r="31" spans="3:19" x14ac:dyDescent="0.45">
      <c r="C31" s="19"/>
      <c r="D31" s="19"/>
      <c r="E31" s="19"/>
      <c r="F31" s="19"/>
      <c r="G31" s="19"/>
      <c r="H31" s="19"/>
    </row>
    <row r="32" spans="3:19" x14ac:dyDescent="0.45">
      <c r="C32" s="19"/>
      <c r="D32" s="19"/>
      <c r="E32" s="19"/>
      <c r="F32" s="19"/>
      <c r="G32" s="19"/>
      <c r="H32" s="19"/>
    </row>
    <row r="33" spans="3:8" x14ac:dyDescent="0.45">
      <c r="C33" s="19"/>
      <c r="D33" s="19"/>
      <c r="E33" s="19"/>
      <c r="F33" s="19"/>
      <c r="G33" s="19"/>
      <c r="H33" s="19"/>
    </row>
    <row r="34" spans="3:8" x14ac:dyDescent="0.45">
      <c r="C34" s="19"/>
      <c r="D34" s="19"/>
      <c r="E34" s="19"/>
      <c r="F34" s="19"/>
      <c r="G34" s="19"/>
      <c r="H34" s="19"/>
    </row>
    <row r="35" spans="3:8" x14ac:dyDescent="0.45">
      <c r="C35" s="19"/>
      <c r="D35" s="19"/>
      <c r="E35" s="19"/>
      <c r="F35" s="19"/>
      <c r="G35" s="19"/>
      <c r="H35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workbookViewId="0"/>
  </sheetViews>
  <sheetFormatPr defaultRowHeight="14.25" x14ac:dyDescent="0.45"/>
  <cols>
    <col min="1" max="1" width="11.1328125" customWidth="1"/>
    <col min="2" max="8" width="9.1328125" customWidth="1"/>
    <col min="15" max="15" width="9.59765625" bestFit="1" customWidth="1"/>
    <col min="16" max="17" width="9.265625" bestFit="1" customWidth="1"/>
    <col min="18" max="19" width="9.59765625" bestFit="1" customWidth="1"/>
    <col min="20" max="21" width="9.265625" bestFit="1" customWidth="1"/>
    <col min="22" max="22" width="12.1328125" customWidth="1"/>
  </cols>
  <sheetData>
    <row r="1" spans="1:22" x14ac:dyDescent="0.45">
      <c r="K1" t="s">
        <v>1</v>
      </c>
    </row>
    <row r="2" spans="1:22" ht="15" x14ac:dyDescent="0.45">
      <c r="A2" s="18" t="s">
        <v>2</v>
      </c>
      <c r="B2" s="18" t="s">
        <v>72</v>
      </c>
      <c r="C2" s="18" t="s">
        <v>64</v>
      </c>
      <c r="D2" s="18" t="s">
        <v>65</v>
      </c>
      <c r="E2" s="18" t="s">
        <v>66</v>
      </c>
      <c r="F2" s="18" t="s">
        <v>67</v>
      </c>
      <c r="G2" s="18" t="s">
        <v>68</v>
      </c>
      <c r="H2" s="18" t="s">
        <v>73</v>
      </c>
      <c r="K2" t="s">
        <v>2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29</v>
      </c>
      <c r="V2" t="s">
        <v>70</v>
      </c>
    </row>
    <row r="3" spans="1:22" x14ac:dyDescent="0.45">
      <c r="A3" s="1">
        <f>'Table A.2'!A3</f>
        <v>2023</v>
      </c>
      <c r="B3" s="2">
        <f>'Table A.2'!B3-'Table A.4'!V3</f>
        <v>341.67200000000048</v>
      </c>
      <c r="C3" s="2">
        <f>'Table A.2'!C3-'Table A.4'!O3</f>
        <v>188.07300000000032</v>
      </c>
      <c r="D3" s="2">
        <f>'Table A.2'!D3-'Table A.4'!P3</f>
        <v>46.256999999999948</v>
      </c>
      <c r="E3" s="2">
        <f>'Table A.2'!E3-'Table A.4'!Q3</f>
        <v>4.7119999999999891</v>
      </c>
      <c r="F3" s="2">
        <f>'Table A.2'!F3-'Table A.4'!R3</f>
        <v>153.78699999999935</v>
      </c>
      <c r="G3" s="2">
        <f>'Table A.2'!G3-'Table A.4'!S3</f>
        <v>-58.480999999999995</v>
      </c>
      <c r="H3" s="2">
        <f>'Table A.2'!H3-'Table A.4'!T3</f>
        <v>7.3240000000000691</v>
      </c>
      <c r="K3">
        <v>2023</v>
      </c>
      <c r="L3">
        <v>7</v>
      </c>
      <c r="M3">
        <v>17</v>
      </c>
      <c r="N3">
        <v>16</v>
      </c>
      <c r="O3" s="20">
        <v>2462.0839999999998</v>
      </c>
      <c r="P3" s="20">
        <v>788.30700000000002</v>
      </c>
      <c r="Q3" s="20">
        <v>141.923</v>
      </c>
      <c r="R3" s="20">
        <v>5254.51</v>
      </c>
      <c r="S3" s="20">
        <v>1279.5650000000001</v>
      </c>
      <c r="T3" s="20">
        <v>764.97699999999998</v>
      </c>
      <c r="U3" s="20">
        <v>0</v>
      </c>
      <c r="V3" s="20">
        <v>10691.366</v>
      </c>
    </row>
    <row r="4" spans="1:22" x14ac:dyDescent="0.45">
      <c r="A4" s="1">
        <f>'Table A.2'!A4</f>
        <v>2024</v>
      </c>
      <c r="B4" s="2">
        <f>'Table A.2'!B4-'Table A.4'!V4</f>
        <v>619.55500000000029</v>
      </c>
      <c r="C4" s="2">
        <f>'Table A.2'!C4-'Table A.4'!O4</f>
        <v>352.94200000000001</v>
      </c>
      <c r="D4" s="2">
        <f>'Table A.2'!D4-'Table A.4'!P4</f>
        <v>50.173999999999978</v>
      </c>
      <c r="E4" s="2">
        <f>'Table A.2'!E4-'Table A.4'!Q4</f>
        <v>5.8499999999999943</v>
      </c>
      <c r="F4" s="2">
        <f>'Table A.2'!F4-'Table A.4'!R4</f>
        <v>210.97499999999945</v>
      </c>
      <c r="G4" s="2">
        <f>'Table A.2'!G4-'Table A.4'!S4</f>
        <v>-4.9390000000000782</v>
      </c>
      <c r="H4" s="2">
        <f>'Table A.2'!H4-'Table A.4'!T4</f>
        <v>4.5529999999999973</v>
      </c>
      <c r="K4">
        <v>2024</v>
      </c>
      <c r="L4">
        <v>7</v>
      </c>
      <c r="M4">
        <v>15</v>
      </c>
      <c r="N4">
        <v>16</v>
      </c>
      <c r="O4" s="20">
        <v>2480.1550000000002</v>
      </c>
      <c r="P4" s="20">
        <v>795.44100000000003</v>
      </c>
      <c r="Q4" s="20">
        <v>140.977</v>
      </c>
      <c r="R4" s="20">
        <v>5325.9880000000003</v>
      </c>
      <c r="S4" s="20">
        <v>1299.798</v>
      </c>
      <c r="T4" s="20">
        <v>765.47900000000004</v>
      </c>
      <c r="U4" s="20">
        <v>0</v>
      </c>
      <c r="V4" s="20">
        <v>10807.838</v>
      </c>
    </row>
    <row r="5" spans="1:22" x14ac:dyDescent="0.45">
      <c r="A5" s="1">
        <f>'Table A.2'!A5</f>
        <v>2025</v>
      </c>
      <c r="B5" s="2">
        <f>'Table A.2'!B5-'Table A.4'!V5</f>
        <v>804.61899999999878</v>
      </c>
      <c r="C5" s="2">
        <f>'Table A.2'!C5-'Table A.4'!O5</f>
        <v>510.92399999999998</v>
      </c>
      <c r="D5" s="2">
        <f>'Table A.2'!D5-'Table A.4'!P5</f>
        <v>52.867999999999938</v>
      </c>
      <c r="E5" s="2">
        <f>'Table A.2'!E5-'Table A.4'!Q5</f>
        <v>5.929000000000002</v>
      </c>
      <c r="F5" s="2">
        <f>'Table A.2'!F5-'Table A.4'!R5</f>
        <v>208.90900000000056</v>
      </c>
      <c r="G5" s="2">
        <f>'Table A.2'!G5-'Table A.4'!S5</f>
        <v>-1.5909999999998945</v>
      </c>
      <c r="H5" s="2">
        <f>'Table A.2'!H5-'Table A.4'!T5</f>
        <v>27.580000000000041</v>
      </c>
      <c r="K5">
        <v>2025</v>
      </c>
      <c r="L5">
        <v>7</v>
      </c>
      <c r="M5">
        <v>21</v>
      </c>
      <c r="N5">
        <v>16</v>
      </c>
      <c r="O5" s="20">
        <v>2499.9760000000001</v>
      </c>
      <c r="P5" s="20">
        <v>803.94</v>
      </c>
      <c r="Q5" s="20">
        <v>141.70400000000001</v>
      </c>
      <c r="R5" s="20">
        <v>5419.0879999999997</v>
      </c>
      <c r="S5" s="20">
        <v>1302.231</v>
      </c>
      <c r="T5" s="20">
        <v>775.33299999999997</v>
      </c>
      <c r="U5" s="20">
        <v>0</v>
      </c>
      <c r="V5" s="20">
        <v>10942.272000000001</v>
      </c>
    </row>
    <row r="6" spans="1:22" x14ac:dyDescent="0.45">
      <c r="A6" s="1">
        <f>'Table A.2'!A6</f>
        <v>2026</v>
      </c>
      <c r="B6" s="2">
        <f>'Table A.2'!B6-'Table A.4'!V6</f>
        <v>891.17000000000007</v>
      </c>
      <c r="C6" s="2">
        <f>'Table A.2'!C6-'Table A.4'!O6</f>
        <v>540.42900000000009</v>
      </c>
      <c r="D6" s="2">
        <f>'Table A.2'!D6-'Table A.4'!P6</f>
        <v>60.842999999999961</v>
      </c>
      <c r="E6" s="2">
        <f>'Table A.2'!E6-'Table A.4'!Q6</f>
        <v>6.5159999999999911</v>
      </c>
      <c r="F6" s="2">
        <f>'Table A.2'!F6-'Table A.4'!R6</f>
        <v>263.90999999999985</v>
      </c>
      <c r="G6" s="2">
        <f>'Table A.2'!G6-'Table A.4'!S6</f>
        <v>-9.7329999999999472</v>
      </c>
      <c r="H6" s="2">
        <f>'Table A.2'!H6-'Table A.4'!T6</f>
        <v>29.205000000000041</v>
      </c>
      <c r="K6">
        <v>2026</v>
      </c>
      <c r="L6">
        <v>7</v>
      </c>
      <c r="M6">
        <v>20</v>
      </c>
      <c r="N6">
        <v>16</v>
      </c>
      <c r="O6" s="20">
        <v>2513.4949999999999</v>
      </c>
      <c r="P6" s="20">
        <v>809.76700000000005</v>
      </c>
      <c r="Q6" s="20">
        <v>141.93600000000001</v>
      </c>
      <c r="R6" s="20">
        <v>5308.3890000000001</v>
      </c>
      <c r="S6" s="20">
        <v>1314.431</v>
      </c>
      <c r="T6" s="20">
        <v>778.97799999999995</v>
      </c>
      <c r="U6" s="20">
        <v>0</v>
      </c>
      <c r="V6" s="20">
        <v>10866.995999999999</v>
      </c>
    </row>
    <row r="7" spans="1:22" x14ac:dyDescent="0.45">
      <c r="A7" s="1">
        <f>'Table A.2'!A7</f>
        <v>2027</v>
      </c>
      <c r="B7" s="2">
        <f>'Table A.2'!B7-'Table A.4'!V7</f>
        <v>1111.8379999999997</v>
      </c>
      <c r="C7" s="2">
        <f>'Table A.2'!C7-'Table A.4'!O7</f>
        <v>660.95199999999977</v>
      </c>
      <c r="D7" s="2">
        <f>'Table A.2'!D7-'Table A.4'!P7</f>
        <v>70.970000000000027</v>
      </c>
      <c r="E7" s="2">
        <f>'Table A.2'!E7-'Table A.4'!Q7</f>
        <v>7.474000000000018</v>
      </c>
      <c r="F7" s="2">
        <f>'Table A.2'!F7-'Table A.4'!R7</f>
        <v>356.05199999999968</v>
      </c>
      <c r="G7" s="2">
        <f>'Table A.2'!G7-'Table A.4'!S7</f>
        <v>-14.87700000000018</v>
      </c>
      <c r="H7" s="2">
        <f>'Table A.2'!H7-'Table A.4'!T7</f>
        <v>31.266999999999939</v>
      </c>
      <c r="K7">
        <v>2027</v>
      </c>
      <c r="L7">
        <v>7</v>
      </c>
      <c r="M7">
        <v>19</v>
      </c>
      <c r="N7">
        <v>16</v>
      </c>
      <c r="O7" s="20">
        <v>2527.471</v>
      </c>
      <c r="P7" s="20">
        <v>816.41099999999994</v>
      </c>
      <c r="Q7" s="20">
        <v>142.16999999999999</v>
      </c>
      <c r="R7" s="20">
        <v>5350.8130000000001</v>
      </c>
      <c r="S7" s="20">
        <v>1320.7560000000001</v>
      </c>
      <c r="T7" s="20">
        <v>781.92600000000004</v>
      </c>
      <c r="U7" s="20">
        <v>0</v>
      </c>
      <c r="V7" s="20">
        <v>10939.547</v>
      </c>
    </row>
    <row r="8" spans="1:22" x14ac:dyDescent="0.45">
      <c r="A8" s="1">
        <f>'Table A.2'!A8</f>
        <v>2028</v>
      </c>
      <c r="B8" s="2">
        <f>'Table A.2'!B8-'Table A.4'!V8</f>
        <v>1441.4879999999994</v>
      </c>
      <c r="C8" s="2">
        <f>'Table A.2'!C8-'Table A.4'!O8</f>
        <v>783.65100000000029</v>
      </c>
      <c r="D8" s="2">
        <f>'Table A.2'!D8-'Table A.4'!P8</f>
        <v>81.877000000000066</v>
      </c>
      <c r="E8" s="2">
        <f>'Table A.2'!E8-'Table A.4'!Q8</f>
        <v>7.9710000000000036</v>
      </c>
      <c r="F8" s="2">
        <f>'Table A.2'!F8-'Table A.4'!R8</f>
        <v>567.77800000000025</v>
      </c>
      <c r="G8" s="2">
        <f>'Table A.2'!G8-'Table A.4'!S8</f>
        <v>-11.608999999999924</v>
      </c>
      <c r="H8" s="2">
        <f>'Table A.2'!H8-'Table A.4'!T8</f>
        <v>11.819999999999936</v>
      </c>
      <c r="K8">
        <v>2028</v>
      </c>
      <c r="L8">
        <v>7</v>
      </c>
      <c r="M8">
        <v>17</v>
      </c>
      <c r="N8">
        <v>16</v>
      </c>
      <c r="O8" s="20">
        <v>2539.6379999999999</v>
      </c>
      <c r="P8" s="20">
        <v>823.16499999999996</v>
      </c>
      <c r="Q8" s="20">
        <v>143.38399999999999</v>
      </c>
      <c r="R8" s="20">
        <v>5425.5630000000001</v>
      </c>
      <c r="S8" s="20">
        <v>1328.933</v>
      </c>
      <c r="T8" s="20">
        <v>782.66600000000005</v>
      </c>
      <c r="U8" s="20">
        <v>0</v>
      </c>
      <c r="V8" s="20">
        <v>11043.349</v>
      </c>
    </row>
    <row r="9" spans="1:22" x14ac:dyDescent="0.45">
      <c r="A9" s="1">
        <f>'Table A.2'!A9</f>
        <v>2029</v>
      </c>
      <c r="B9" s="2">
        <f>'Table A.2'!B9-'Table A.4'!V9</f>
        <v>1549.7830000000013</v>
      </c>
      <c r="C9" s="2">
        <f>'Table A.2'!C9-'Table A.4'!O9</f>
        <v>936.19399999999996</v>
      </c>
      <c r="D9" s="2">
        <f>'Table A.2'!D9-'Table A.4'!P9</f>
        <v>95.649999999999977</v>
      </c>
      <c r="E9" s="2">
        <f>'Table A.2'!E9-'Table A.4'!Q9</f>
        <v>14.304999999999978</v>
      </c>
      <c r="F9" s="2">
        <f>'Table A.2'!F9-'Table A.4'!R9</f>
        <v>533.27899999999954</v>
      </c>
      <c r="G9" s="2">
        <f>'Table A.2'!G9-'Table A.4'!S9</f>
        <v>-43.399999999999864</v>
      </c>
      <c r="H9" s="2">
        <f>'Table A.2'!H9-'Table A.4'!T9</f>
        <v>13.754999999999995</v>
      </c>
      <c r="K9">
        <v>2029</v>
      </c>
      <c r="L9">
        <v>7</v>
      </c>
      <c r="M9">
        <v>16</v>
      </c>
      <c r="N9">
        <v>16</v>
      </c>
      <c r="O9" s="20">
        <v>2551.1979999999999</v>
      </c>
      <c r="P9" s="20">
        <v>830.74900000000002</v>
      </c>
      <c r="Q9" s="20">
        <v>142.03800000000001</v>
      </c>
      <c r="R9" s="20">
        <v>5489.6880000000001</v>
      </c>
      <c r="S9" s="20">
        <v>1335.203</v>
      </c>
      <c r="T9" s="20">
        <v>784.274</v>
      </c>
      <c r="U9" s="20">
        <v>0</v>
      </c>
      <c r="V9" s="20">
        <v>11133.15</v>
      </c>
    </row>
    <row r="10" spans="1:22" x14ac:dyDescent="0.45">
      <c r="A10" s="1">
        <f>'Table A.2'!A10</f>
        <v>2030</v>
      </c>
      <c r="B10" s="2">
        <f>'Table A.2'!B10-'Table A.4'!V10</f>
        <v>1576.9799999999996</v>
      </c>
      <c r="C10" s="2">
        <f>'Table A.2'!C10-'Table A.4'!O10</f>
        <v>944.76199999999972</v>
      </c>
      <c r="D10" s="2">
        <f>'Table A.2'!D10-'Table A.4'!P10</f>
        <v>108.37099999999998</v>
      </c>
      <c r="E10" s="2">
        <f>'Table A.2'!E10-'Table A.4'!Q10</f>
        <v>15.78400000000002</v>
      </c>
      <c r="F10" s="2">
        <f>'Table A.2'!F10-'Table A.4'!R10</f>
        <v>538.28200000000015</v>
      </c>
      <c r="G10" s="2">
        <f>'Table A.2'!G10-'Table A.4'!S10</f>
        <v>-47.044999999999845</v>
      </c>
      <c r="H10" s="2">
        <f>'Table A.2'!H10-'Table A.4'!T10</f>
        <v>16.826000000000022</v>
      </c>
      <c r="K10">
        <v>2030</v>
      </c>
      <c r="L10">
        <v>7</v>
      </c>
      <c r="M10">
        <v>15</v>
      </c>
      <c r="N10">
        <v>16</v>
      </c>
      <c r="O10" s="20">
        <v>2562.1590000000001</v>
      </c>
      <c r="P10" s="20">
        <v>837.26800000000003</v>
      </c>
      <c r="Q10" s="20">
        <v>142.11699999999999</v>
      </c>
      <c r="R10" s="20">
        <v>5562.6589999999997</v>
      </c>
      <c r="S10" s="20">
        <v>1348.3</v>
      </c>
      <c r="T10" s="20">
        <v>785.99099999999999</v>
      </c>
      <c r="U10" s="20">
        <v>0</v>
      </c>
      <c r="V10" s="20">
        <v>11238.494000000001</v>
      </c>
    </row>
    <row r="11" spans="1:22" x14ac:dyDescent="0.45">
      <c r="A11" s="1">
        <f>'Table A.2'!A11</f>
        <v>2031</v>
      </c>
      <c r="B11" s="2">
        <f>'Table A.2'!B11-'Table A.4'!V11</f>
        <v>1785.3799999999992</v>
      </c>
      <c r="C11" s="2">
        <f>'Table A.2'!C11-'Table A.4'!O11</f>
        <v>1059.8800000000001</v>
      </c>
      <c r="D11" s="2">
        <f>'Table A.2'!D11-'Table A.4'!P11</f>
        <v>119.92100000000005</v>
      </c>
      <c r="E11" s="2">
        <f>'Table A.2'!E11-'Table A.4'!Q11</f>
        <v>17.656000000000006</v>
      </c>
      <c r="F11" s="2">
        <f>'Table A.2'!F11-'Table A.4'!R11</f>
        <v>583.51899999999932</v>
      </c>
      <c r="G11" s="2">
        <f>'Table A.2'!G11-'Table A.4'!S11</f>
        <v>-44.899999999999864</v>
      </c>
      <c r="H11" s="2">
        <f>'Table A.2'!H11-'Table A.4'!T11</f>
        <v>49.304000000000087</v>
      </c>
      <c r="K11">
        <v>2031</v>
      </c>
      <c r="L11">
        <v>7</v>
      </c>
      <c r="M11">
        <v>21</v>
      </c>
      <c r="N11">
        <v>16</v>
      </c>
      <c r="O11" s="20">
        <v>2570.6469999999999</v>
      </c>
      <c r="P11" s="20">
        <v>845.84699999999998</v>
      </c>
      <c r="Q11" s="20">
        <v>142.03100000000001</v>
      </c>
      <c r="R11" s="20">
        <v>5630.6180000000004</v>
      </c>
      <c r="S11" s="20">
        <v>1356.2139999999999</v>
      </c>
      <c r="T11" s="20">
        <v>791.88599999999997</v>
      </c>
      <c r="U11" s="20">
        <v>0</v>
      </c>
      <c r="V11" s="20">
        <v>11337.243</v>
      </c>
    </row>
    <row r="12" spans="1:22" x14ac:dyDescent="0.45">
      <c r="A12" s="1">
        <f>'Table A.2'!A12</f>
        <v>2032</v>
      </c>
      <c r="B12" s="2">
        <f>'Table A.2'!B12-'Table A.4'!V12</f>
        <v>1807.223</v>
      </c>
      <c r="C12" s="2">
        <f>'Table A.2'!C12-'Table A.4'!O12</f>
        <v>1076.567</v>
      </c>
      <c r="D12" s="2">
        <f>'Table A.2'!D12-'Table A.4'!P12</f>
        <v>133.41599999999994</v>
      </c>
      <c r="E12" s="2">
        <f>'Table A.2'!E12-'Table A.4'!Q12</f>
        <v>18.835999999999984</v>
      </c>
      <c r="F12" s="2">
        <f>'Table A.2'!F12-'Table A.4'!R12</f>
        <v>572.00900000000001</v>
      </c>
      <c r="G12" s="2">
        <f>'Table A.2'!G12-'Table A.4'!S12</f>
        <v>-49.421000000000049</v>
      </c>
      <c r="H12" s="2">
        <f>'Table A.2'!H12-'Table A.4'!T12</f>
        <v>55.816000000000031</v>
      </c>
      <c r="K12">
        <v>2032</v>
      </c>
      <c r="L12">
        <v>7</v>
      </c>
      <c r="M12">
        <v>19</v>
      </c>
      <c r="N12">
        <v>16</v>
      </c>
      <c r="O12" s="20">
        <v>2555.7269999999999</v>
      </c>
      <c r="P12" s="20">
        <v>851.66600000000005</v>
      </c>
      <c r="Q12" s="20">
        <v>141.96600000000001</v>
      </c>
      <c r="R12" s="20">
        <v>5696.2929999999997</v>
      </c>
      <c r="S12" s="20">
        <v>1365.0530000000001</v>
      </c>
      <c r="T12" s="20">
        <v>790.85699999999997</v>
      </c>
      <c r="U12" s="20">
        <v>0</v>
      </c>
      <c r="V12" s="20">
        <v>11401.562</v>
      </c>
    </row>
    <row r="13" spans="1:22" x14ac:dyDescent="0.45">
      <c r="O13" s="20"/>
      <c r="P13" s="20"/>
      <c r="Q13" s="20"/>
      <c r="R13" s="20"/>
      <c r="S13" s="20"/>
      <c r="T13" s="20"/>
      <c r="U13" s="20"/>
      <c r="V13" s="20"/>
    </row>
    <row r="14" spans="1:22" x14ac:dyDescent="0.45">
      <c r="O14" s="20"/>
      <c r="P14" s="20"/>
      <c r="Q14" s="20"/>
      <c r="R14" s="20"/>
      <c r="S14" s="20"/>
      <c r="T14" s="20"/>
      <c r="U14" s="20"/>
      <c r="V14" s="20"/>
    </row>
    <row r="15" spans="1:22" x14ac:dyDescent="0.45">
      <c r="O15" s="20"/>
      <c r="P15" s="20"/>
      <c r="Q15" s="20"/>
      <c r="R15" s="20"/>
      <c r="S15" s="20"/>
      <c r="T15" s="20"/>
      <c r="U15" s="20"/>
      <c r="V15" s="20"/>
    </row>
    <row r="16" spans="1:22" x14ac:dyDescent="0.45">
      <c r="O16" s="20"/>
      <c r="P16" s="20"/>
      <c r="Q16" s="20"/>
      <c r="R16" s="20"/>
      <c r="S16" s="20"/>
      <c r="T16" s="20"/>
      <c r="U16" s="20"/>
      <c r="V16" s="20"/>
    </row>
    <row r="17" spans="2:22" x14ac:dyDescent="0.45">
      <c r="O17" s="20"/>
      <c r="P17" s="20"/>
      <c r="Q17" s="20"/>
      <c r="R17" s="20"/>
      <c r="S17" s="20"/>
      <c r="T17" s="20"/>
      <c r="U17" s="20"/>
      <c r="V17" s="20"/>
    </row>
    <row r="18" spans="2:22" x14ac:dyDescent="0.45">
      <c r="O18" s="20"/>
      <c r="P18" s="20"/>
      <c r="Q18" s="20"/>
      <c r="R18" s="20"/>
      <c r="S18" s="20"/>
      <c r="T18" s="20"/>
      <c r="U18" s="20"/>
      <c r="V18" s="20"/>
    </row>
    <row r="19" spans="2:22" x14ac:dyDescent="0.45">
      <c r="O19" s="20"/>
      <c r="P19" s="20"/>
      <c r="Q19" s="20"/>
      <c r="R19" s="20"/>
      <c r="S19" s="20"/>
      <c r="T19" s="20"/>
      <c r="U19" s="20"/>
      <c r="V19" s="20"/>
    </row>
    <row r="20" spans="2:22" x14ac:dyDescent="0.45">
      <c r="O20" s="20"/>
      <c r="P20" s="20"/>
      <c r="Q20" s="20"/>
      <c r="R20" s="20"/>
      <c r="S20" s="20"/>
      <c r="T20" s="20"/>
      <c r="U20" s="20"/>
      <c r="V20" s="20"/>
    </row>
    <row r="21" spans="2:22" x14ac:dyDescent="0.45">
      <c r="O21" s="20"/>
      <c r="P21" s="20"/>
      <c r="Q21" s="20"/>
      <c r="R21" s="20"/>
      <c r="S21" s="20"/>
      <c r="T21" s="20"/>
      <c r="U21" s="20"/>
      <c r="V21" s="20"/>
    </row>
    <row r="27" spans="2:22" x14ac:dyDescent="0.45">
      <c r="B27" s="19"/>
      <c r="C27" s="19"/>
      <c r="D27" s="19"/>
      <c r="E27" s="19"/>
      <c r="F27" s="19"/>
      <c r="G27" s="19"/>
      <c r="H27" s="19"/>
    </row>
    <row r="28" spans="2:22" x14ac:dyDescent="0.45">
      <c r="B28" s="19"/>
      <c r="C28" s="19"/>
      <c r="D28" s="19"/>
      <c r="E28" s="19"/>
      <c r="F28" s="19"/>
      <c r="G28" s="19"/>
      <c r="H28" s="19"/>
    </row>
    <row r="29" spans="2:22" x14ac:dyDescent="0.45">
      <c r="B29" s="19"/>
      <c r="C29" s="19"/>
      <c r="D29" s="19"/>
      <c r="E29" s="19"/>
      <c r="F29" s="19"/>
      <c r="G29" s="19"/>
      <c r="H29" s="19"/>
    </row>
    <row r="30" spans="2:22" x14ac:dyDescent="0.45">
      <c r="B30" s="19"/>
      <c r="C30" s="19"/>
      <c r="D30" s="19"/>
      <c r="E30" s="19"/>
      <c r="F30" s="19"/>
      <c r="G30" s="19"/>
      <c r="H30" s="19"/>
    </row>
    <row r="31" spans="2:22" x14ac:dyDescent="0.45">
      <c r="B31" s="19"/>
      <c r="C31" s="19"/>
      <c r="D31" s="19"/>
      <c r="E31" s="19"/>
      <c r="F31" s="19"/>
      <c r="G31" s="19"/>
      <c r="H31" s="19"/>
    </row>
    <row r="32" spans="2:22" x14ac:dyDescent="0.45">
      <c r="B32" s="19"/>
      <c r="C32" s="19"/>
      <c r="D32" s="19"/>
      <c r="E32" s="19"/>
      <c r="F32" s="19"/>
      <c r="G32" s="19"/>
      <c r="H32" s="19"/>
    </row>
    <row r="33" spans="2:8" x14ac:dyDescent="0.45">
      <c r="B33" s="19"/>
      <c r="C33" s="19"/>
      <c r="D33" s="19"/>
      <c r="E33" s="19"/>
      <c r="F33" s="19"/>
      <c r="G33" s="19"/>
      <c r="H33" s="19"/>
    </row>
    <row r="34" spans="2:8" x14ac:dyDescent="0.45">
      <c r="B34" s="19"/>
      <c r="C34" s="19"/>
      <c r="D34" s="19"/>
      <c r="E34" s="19"/>
      <c r="F34" s="19"/>
      <c r="G34" s="19"/>
      <c r="H34" s="19"/>
    </row>
    <row r="35" spans="2:8" x14ac:dyDescent="0.45">
      <c r="B35" s="19"/>
      <c r="C35" s="19"/>
      <c r="D35" s="19"/>
      <c r="E35" s="19"/>
      <c r="F35" s="19"/>
      <c r="G35" s="19"/>
      <c r="H35" s="19"/>
    </row>
    <row r="36" spans="2:8" x14ac:dyDescent="0.45">
      <c r="B36" s="19"/>
      <c r="C36" s="19"/>
      <c r="D36" s="19"/>
      <c r="E36" s="19"/>
      <c r="F36" s="19"/>
      <c r="G36" s="19"/>
      <c r="H36" s="19"/>
    </row>
    <row r="37" spans="2:8" x14ac:dyDescent="0.45">
      <c r="C37" s="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0:I43"/>
  <sheetViews>
    <sheetView workbookViewId="0"/>
  </sheetViews>
  <sheetFormatPr defaultRowHeight="14.25" x14ac:dyDescent="0.45"/>
  <cols>
    <col min="2" max="2" width="13.1328125" customWidth="1"/>
    <col min="3" max="3" width="15.86328125" bestFit="1" customWidth="1"/>
  </cols>
  <sheetData>
    <row r="20" spans="1:9" x14ac:dyDescent="0.45">
      <c r="B20" s="5" t="s">
        <v>74</v>
      </c>
      <c r="C20" s="5" t="s">
        <v>75</v>
      </c>
      <c r="G20" s="5"/>
      <c r="I20" s="5"/>
    </row>
    <row r="21" spans="1:9" x14ac:dyDescent="0.45">
      <c r="A21" s="31">
        <v>2000</v>
      </c>
      <c r="B21" s="32">
        <v>48203.483215935026</v>
      </c>
      <c r="C21" s="38">
        <v>30.513080083333332</v>
      </c>
      <c r="E21" s="7"/>
      <c r="F21" s="7"/>
      <c r="G21" s="7"/>
      <c r="H21" s="6"/>
      <c r="I21" s="6"/>
    </row>
    <row r="22" spans="1:9" x14ac:dyDescent="0.45">
      <c r="A22" s="31">
        <v>2001</v>
      </c>
      <c r="B22" s="32">
        <v>47374.488672483982</v>
      </c>
      <c r="C22" s="38">
        <v>30.740393166666667</v>
      </c>
      <c r="E22" s="7"/>
      <c r="F22" s="7"/>
      <c r="G22" s="7"/>
      <c r="H22" s="6"/>
      <c r="I22" s="6"/>
    </row>
    <row r="23" spans="1:9" x14ac:dyDescent="0.45">
      <c r="A23" s="31">
        <v>2002</v>
      </c>
      <c r="B23" s="32">
        <v>47057.065653160782</v>
      </c>
      <c r="C23" s="38">
        <v>30.724266750000002</v>
      </c>
      <c r="E23" s="7"/>
      <c r="F23" s="7"/>
      <c r="G23" s="7"/>
      <c r="H23" s="6"/>
      <c r="I23" s="6"/>
    </row>
    <row r="24" spans="1:9" x14ac:dyDescent="0.45">
      <c r="A24" s="31">
        <v>2003</v>
      </c>
      <c r="B24" s="32">
        <v>47771.259339386583</v>
      </c>
      <c r="C24" s="38">
        <v>30.893628333333332</v>
      </c>
      <c r="E24" s="7"/>
      <c r="F24" s="7"/>
      <c r="G24" s="7"/>
      <c r="H24" s="6"/>
      <c r="I24" s="6"/>
    </row>
    <row r="25" spans="1:9" x14ac:dyDescent="0.45">
      <c r="A25" s="31">
        <v>2004</v>
      </c>
      <c r="B25" s="32">
        <v>48987.800059745816</v>
      </c>
      <c r="C25" s="38">
        <v>31.464167083333333</v>
      </c>
      <c r="E25" s="7"/>
      <c r="F25" s="7"/>
      <c r="G25" s="7"/>
      <c r="H25" s="6"/>
      <c r="I25" s="6"/>
    </row>
    <row r="26" spans="1:9" x14ac:dyDescent="0.45">
      <c r="A26" s="31">
        <v>2005</v>
      </c>
      <c r="B26" s="32">
        <v>49713.445568843839</v>
      </c>
      <c r="C26" s="38">
        <v>32.20784175</v>
      </c>
      <c r="E26" s="7"/>
      <c r="F26" s="7"/>
      <c r="G26" s="7"/>
      <c r="H26" s="6"/>
      <c r="I26" s="6"/>
    </row>
    <row r="27" spans="1:9" x14ac:dyDescent="0.45">
      <c r="A27" s="31">
        <v>2006</v>
      </c>
      <c r="B27" s="32">
        <v>51474.907447379563</v>
      </c>
      <c r="C27" s="38">
        <v>32.939483916666667</v>
      </c>
      <c r="E27" s="7"/>
      <c r="F27" s="7"/>
      <c r="G27" s="7"/>
      <c r="H27" s="6"/>
      <c r="I27" s="6"/>
    </row>
    <row r="28" spans="1:9" x14ac:dyDescent="0.45">
      <c r="A28" s="31">
        <v>2007</v>
      </c>
      <c r="B28" s="32">
        <v>52808.062317364558</v>
      </c>
      <c r="C28" s="38">
        <v>33.474463416666666</v>
      </c>
      <c r="E28" s="7"/>
      <c r="F28" s="7"/>
      <c r="G28" s="7"/>
      <c r="H28" s="6"/>
      <c r="I28" s="6"/>
    </row>
    <row r="29" spans="1:9" x14ac:dyDescent="0.45">
      <c r="A29" s="31">
        <v>2008</v>
      </c>
      <c r="B29" s="32">
        <v>53409.182764436344</v>
      </c>
      <c r="C29" s="38">
        <v>33.442962416666667</v>
      </c>
      <c r="E29" s="7"/>
      <c r="F29" s="7"/>
      <c r="G29" s="7"/>
      <c r="H29" s="6"/>
      <c r="I29" s="6"/>
    </row>
    <row r="30" spans="1:9" x14ac:dyDescent="0.45">
      <c r="A30" s="31">
        <v>2009</v>
      </c>
      <c r="B30" s="32">
        <v>52197.714286371433</v>
      </c>
      <c r="C30" s="38">
        <v>32.187826250000001</v>
      </c>
      <c r="E30" s="7"/>
      <c r="F30" s="7"/>
      <c r="G30" s="7"/>
      <c r="H30" s="6"/>
      <c r="I30" s="6"/>
    </row>
    <row r="31" spans="1:9" x14ac:dyDescent="0.45">
      <c r="A31" s="31">
        <v>2010</v>
      </c>
      <c r="B31" s="32">
        <v>53612.440483708546</v>
      </c>
      <c r="C31" s="38">
        <v>31.894449666666667</v>
      </c>
      <c r="E31" s="7"/>
      <c r="F31" s="7"/>
      <c r="G31" s="7"/>
      <c r="H31" s="6"/>
      <c r="I31" s="6"/>
    </row>
    <row r="32" spans="1:9" x14ac:dyDescent="0.45">
      <c r="A32" s="31">
        <v>2011</v>
      </c>
      <c r="B32" s="32">
        <v>54376.107493310999</v>
      </c>
      <c r="C32" s="38">
        <v>32.11424233333333</v>
      </c>
      <c r="E32" s="7"/>
      <c r="F32" s="7"/>
      <c r="G32" s="7"/>
      <c r="H32" s="6"/>
      <c r="I32" s="6"/>
    </row>
    <row r="33" spans="1:9" x14ac:dyDescent="0.45">
      <c r="A33" s="31">
        <v>2012</v>
      </c>
      <c r="B33" s="32">
        <v>54402.334462288847</v>
      </c>
      <c r="C33" s="38">
        <v>32.653417249999997</v>
      </c>
      <c r="E33" s="7"/>
      <c r="F33" s="7"/>
      <c r="G33" s="7"/>
      <c r="H33" s="6"/>
      <c r="I33" s="6"/>
    </row>
    <row r="34" spans="1:9" x14ac:dyDescent="0.45">
      <c r="A34" s="31">
        <v>2013</v>
      </c>
      <c r="B34" s="32">
        <v>54641.960634670817</v>
      </c>
      <c r="C34" s="38">
        <v>33.188339416666665</v>
      </c>
      <c r="E34" s="7"/>
      <c r="F34" s="7"/>
      <c r="G34" s="7"/>
      <c r="H34" s="6"/>
      <c r="I34" s="6"/>
    </row>
    <row r="35" spans="1:9" x14ac:dyDescent="0.45">
      <c r="A35" s="31">
        <v>2014</v>
      </c>
      <c r="B35" s="32">
        <v>55289.702243116524</v>
      </c>
      <c r="C35" s="38">
        <v>33.939674750000002</v>
      </c>
      <c r="E35" s="7"/>
      <c r="F35" s="7"/>
      <c r="G35" s="7"/>
      <c r="H35" s="6"/>
      <c r="I35" s="6"/>
    </row>
    <row r="36" spans="1:9" x14ac:dyDescent="0.45">
      <c r="A36" s="31">
        <v>2015</v>
      </c>
      <c r="B36" s="32">
        <v>54742.85063990565</v>
      </c>
      <c r="C36" s="38">
        <v>34.711278</v>
      </c>
      <c r="E36" s="7"/>
      <c r="F36" s="7"/>
      <c r="G36" s="7"/>
      <c r="H36" s="6"/>
      <c r="I36" s="6"/>
    </row>
    <row r="37" spans="1:9" x14ac:dyDescent="0.45">
      <c r="A37" s="31">
        <v>2016</v>
      </c>
      <c r="B37" s="32">
        <v>54303.991164738291</v>
      </c>
      <c r="C37" s="38">
        <v>35.476436499999998</v>
      </c>
      <c r="E37" s="7"/>
      <c r="F37" s="7"/>
      <c r="G37" s="7"/>
      <c r="H37" s="6"/>
      <c r="I37" s="6"/>
    </row>
    <row r="38" spans="1:9" x14ac:dyDescent="0.45">
      <c r="A38" s="31">
        <v>2017</v>
      </c>
      <c r="B38" s="32">
        <v>54771.524666549536</v>
      </c>
      <c r="C38" s="38">
        <v>36.152061500000002</v>
      </c>
      <c r="E38" s="8"/>
      <c r="F38" s="7"/>
      <c r="G38" s="7"/>
      <c r="H38" s="6"/>
      <c r="I38" s="6"/>
    </row>
    <row r="39" spans="1:9" x14ac:dyDescent="0.45">
      <c r="A39" s="31">
        <v>2018</v>
      </c>
      <c r="B39" s="32">
        <v>55425.487718554839</v>
      </c>
      <c r="C39" s="38">
        <v>36.745557666666663</v>
      </c>
    </row>
    <row r="40" spans="1:9" x14ac:dyDescent="0.45">
      <c r="A40" s="31">
        <v>2019</v>
      </c>
      <c r="B40" s="32">
        <v>55406.142916830315</v>
      </c>
      <c r="C40" s="38">
        <v>37.335129833333333</v>
      </c>
    </row>
    <row r="41" spans="1:9" x14ac:dyDescent="0.45">
      <c r="A41" s="31">
        <v>2020</v>
      </c>
      <c r="B41" s="32">
        <v>54628.179575451366</v>
      </c>
      <c r="C41" s="38">
        <v>34.942086083333336</v>
      </c>
    </row>
    <row r="42" spans="1:9" x14ac:dyDescent="0.45">
      <c r="A42" s="31">
        <v>2021</v>
      </c>
      <c r="B42" s="32">
        <v>55896.22746564632</v>
      </c>
      <c r="C42" s="38">
        <v>36.235242499999998</v>
      </c>
    </row>
    <row r="43" spans="1:9" x14ac:dyDescent="0.45">
      <c r="A43" s="31"/>
      <c r="C43" s="3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0:F44"/>
  <sheetViews>
    <sheetView workbookViewId="0"/>
  </sheetViews>
  <sheetFormatPr defaultRowHeight="14.25" x14ac:dyDescent="0.45"/>
  <cols>
    <col min="1" max="1" width="5" bestFit="1" customWidth="1"/>
    <col min="2" max="6" width="11.1328125" customWidth="1"/>
  </cols>
  <sheetData>
    <row r="20" spans="1:6" ht="14.65" thickBot="1" x14ac:dyDescent="0.5"/>
    <row r="21" spans="1:6" ht="14.65" thickBot="1" x14ac:dyDescent="0.5">
      <c r="A21" s="41" t="s">
        <v>80</v>
      </c>
      <c r="B21" s="42"/>
      <c r="C21" s="42"/>
      <c r="D21" s="42"/>
      <c r="E21" s="42"/>
      <c r="F21" s="42"/>
    </row>
    <row r="22" spans="1:6" ht="14.65" thickBot="1" x14ac:dyDescent="0.5">
      <c r="A22" s="9" t="s">
        <v>2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38</v>
      </c>
    </row>
    <row r="23" spans="1:6" ht="14.65" thickBot="1" x14ac:dyDescent="0.5">
      <c r="A23" s="9">
        <v>2000</v>
      </c>
      <c r="B23" s="11">
        <v>10643.757889442606</v>
      </c>
      <c r="C23" s="11">
        <v>85175.793177686734</v>
      </c>
      <c r="D23" s="11">
        <v>1565200.0903570862</v>
      </c>
      <c r="E23" s="11">
        <v>62926.839632250827</v>
      </c>
      <c r="F23" s="11">
        <v>32803.477517935156</v>
      </c>
    </row>
    <row r="24" spans="1:6" ht="14.65" thickBot="1" x14ac:dyDescent="0.5">
      <c r="A24" s="9">
        <v>2001</v>
      </c>
      <c r="B24" s="11">
        <v>10264.074719210223</v>
      </c>
      <c r="C24" s="11">
        <v>84748.010409123846</v>
      </c>
      <c r="D24" s="11">
        <v>1522972.1359333633</v>
      </c>
      <c r="E24" s="11">
        <v>62796.568003695727</v>
      </c>
      <c r="F24" s="11">
        <v>34699.578150813919</v>
      </c>
    </row>
    <row r="25" spans="1:6" ht="14.65" thickBot="1" x14ac:dyDescent="0.5">
      <c r="A25" s="9">
        <v>2002</v>
      </c>
      <c r="B25" s="11">
        <v>10351.615509440408</v>
      </c>
      <c r="C25" s="11">
        <v>85151.488868589324</v>
      </c>
      <c r="D25" s="11">
        <v>1453631.1059884354</v>
      </c>
      <c r="E25" s="11">
        <v>67707.099723993873</v>
      </c>
      <c r="F25" s="11">
        <v>33324.895871538356</v>
      </c>
    </row>
    <row r="26" spans="1:6" ht="14.65" thickBot="1" x14ac:dyDescent="0.5">
      <c r="A26" s="9">
        <v>2003</v>
      </c>
      <c r="B26" s="11">
        <v>10480.004434617031</v>
      </c>
      <c r="C26" s="11">
        <v>84999.631186142113</v>
      </c>
      <c r="D26" s="11">
        <v>1483584.6388110376</v>
      </c>
      <c r="E26" s="11">
        <v>64425.064565338675</v>
      </c>
      <c r="F26" s="11">
        <v>33900.739622514346</v>
      </c>
    </row>
    <row r="27" spans="1:6" ht="14.65" thickBot="1" x14ac:dyDescent="0.5">
      <c r="A27" s="9">
        <v>2004</v>
      </c>
      <c r="B27" s="11">
        <v>10540.102199308254</v>
      </c>
      <c r="C27" s="11">
        <v>85334.280486398435</v>
      </c>
      <c r="D27" s="11">
        <v>1538501.4195364548</v>
      </c>
      <c r="E27" s="11">
        <v>66531.518503886618</v>
      </c>
      <c r="F27" s="11">
        <v>36869.411684010818</v>
      </c>
    </row>
    <row r="28" spans="1:6" ht="14.65" thickBot="1" x14ac:dyDescent="0.5">
      <c r="A28" s="9">
        <v>2005</v>
      </c>
      <c r="B28" s="11">
        <v>10567.052520883399</v>
      </c>
      <c r="C28" s="11">
        <v>84971.170394141402</v>
      </c>
      <c r="D28" s="11">
        <v>1580942.790212214</v>
      </c>
      <c r="E28" s="11">
        <v>62101.188707617104</v>
      </c>
      <c r="F28" s="11">
        <v>37876.224477700001</v>
      </c>
    </row>
    <row r="29" spans="1:6" ht="14.65" thickBot="1" x14ac:dyDescent="0.5">
      <c r="A29" s="9">
        <v>2006</v>
      </c>
      <c r="B29" s="11">
        <v>10748.609751230635</v>
      </c>
      <c r="C29" s="11">
        <v>83704.292431508904</v>
      </c>
      <c r="D29" s="11">
        <v>1661652.7997963643</v>
      </c>
      <c r="E29" s="11">
        <v>59749.38863853267</v>
      </c>
      <c r="F29" s="11">
        <v>35111.521727862564</v>
      </c>
    </row>
    <row r="30" spans="1:6" ht="14.65" thickBot="1" x14ac:dyDescent="0.5">
      <c r="A30" s="9">
        <v>2007</v>
      </c>
      <c r="B30" s="11">
        <v>10768.912767639948</v>
      </c>
      <c r="C30" s="11">
        <v>84797.831547067864</v>
      </c>
      <c r="D30" s="11">
        <v>1714911.0800757469</v>
      </c>
      <c r="E30" s="11">
        <v>65778.426078844626</v>
      </c>
      <c r="F30" s="11">
        <v>32257.675342610761</v>
      </c>
    </row>
    <row r="31" spans="1:6" ht="14.65" thickBot="1" x14ac:dyDescent="0.5">
      <c r="A31" s="9">
        <v>2008</v>
      </c>
      <c r="B31" s="11">
        <v>10750.197321396206</v>
      </c>
      <c r="C31" s="11">
        <v>84690.146223316056</v>
      </c>
      <c r="D31" s="11">
        <v>1750672.0537850137</v>
      </c>
      <c r="E31" s="11">
        <v>64503.311334488033</v>
      </c>
      <c r="F31" s="11">
        <v>37101.220339500076</v>
      </c>
    </row>
    <row r="32" spans="1:6" ht="14.65" thickBot="1" x14ac:dyDescent="0.5">
      <c r="A32" s="9">
        <v>2009</v>
      </c>
      <c r="B32" s="11">
        <v>10655.837017552138</v>
      </c>
      <c r="C32" s="11">
        <v>83453.040603632326</v>
      </c>
      <c r="D32" s="11">
        <v>1698054.6623441752</v>
      </c>
      <c r="E32" s="11">
        <v>58122.339218404268</v>
      </c>
      <c r="F32" s="11">
        <v>38723.675265606507</v>
      </c>
    </row>
    <row r="33" spans="1:6" ht="14.65" thickBot="1" x14ac:dyDescent="0.5">
      <c r="A33" s="9">
        <v>2010</v>
      </c>
      <c r="B33" s="11">
        <v>10817.765074227682</v>
      </c>
      <c r="C33" s="11">
        <v>84204.393530541216</v>
      </c>
      <c r="D33" s="11">
        <v>1789387.9100947354</v>
      </c>
      <c r="E33" s="11">
        <v>63310.339521280628</v>
      </c>
      <c r="F33" s="11">
        <v>39798.675958284519</v>
      </c>
    </row>
    <row r="34" spans="1:6" ht="14.65" thickBot="1" x14ac:dyDescent="0.5">
      <c r="A34" s="9">
        <v>2011</v>
      </c>
      <c r="B34" s="11">
        <v>10696.188501851762</v>
      </c>
      <c r="C34" s="11">
        <v>85552.61160754571</v>
      </c>
      <c r="D34" s="11">
        <v>1880515.3942704629</v>
      </c>
      <c r="E34" s="11">
        <v>61064.080004741809</v>
      </c>
      <c r="F34" s="11">
        <v>41263.641649152552</v>
      </c>
    </row>
    <row r="35" spans="1:6" ht="14.65" thickBot="1" x14ac:dyDescent="0.5">
      <c r="A35" s="9">
        <v>2012</v>
      </c>
      <c r="B35" s="11">
        <v>10489.613731154632</v>
      </c>
      <c r="C35" s="11">
        <v>86768.927931371058</v>
      </c>
      <c r="D35" s="11">
        <v>1901867.9937225904</v>
      </c>
      <c r="E35" s="11">
        <v>65624.567480769168</v>
      </c>
      <c r="F35" s="11">
        <v>42446.386877291261</v>
      </c>
    </row>
    <row r="36" spans="1:6" ht="14.65" thickBot="1" x14ac:dyDescent="0.5">
      <c r="A36" s="9">
        <v>2013</v>
      </c>
      <c r="B36" s="11">
        <v>10258.719266552764</v>
      </c>
      <c r="C36" s="11">
        <v>87952.502510155537</v>
      </c>
      <c r="D36" s="11">
        <v>1942792.3269592742</v>
      </c>
      <c r="E36" s="11">
        <v>63960.051727477192</v>
      </c>
      <c r="F36" s="11">
        <v>42974.579913593843</v>
      </c>
    </row>
    <row r="37" spans="1:6" ht="14.65" thickBot="1" x14ac:dyDescent="0.5">
      <c r="A37" s="9">
        <v>2014</v>
      </c>
      <c r="B37" s="11">
        <v>10237.84666214792</v>
      </c>
      <c r="C37" s="11">
        <v>88838.429142583976</v>
      </c>
      <c r="D37" s="11">
        <v>2013679.7915505094</v>
      </c>
      <c r="E37" s="11">
        <v>64803.892073549985</v>
      </c>
      <c r="F37" s="11">
        <v>43370.095406364067</v>
      </c>
    </row>
    <row r="38" spans="1:6" ht="14.65" thickBot="1" x14ac:dyDescent="0.5">
      <c r="A38" s="9">
        <v>2015</v>
      </c>
      <c r="B38" s="11">
        <v>10015.588147459581</v>
      </c>
      <c r="C38" s="11">
        <v>87097.254474284375</v>
      </c>
      <c r="D38" s="11">
        <v>2002066.6644238373</v>
      </c>
      <c r="E38" s="11">
        <v>60896.091110282789</v>
      </c>
      <c r="F38" s="11">
        <v>42975.307570638266</v>
      </c>
    </row>
    <row r="39" spans="1:6" ht="14.65" thickBot="1" x14ac:dyDescent="0.5">
      <c r="A39" s="9">
        <v>2016</v>
      </c>
      <c r="B39" s="11">
        <v>9935.6872360529615</v>
      </c>
      <c r="C39" s="11">
        <v>86559.373167675687</v>
      </c>
      <c r="D39" s="11">
        <v>1946371.8129338659</v>
      </c>
      <c r="E39" s="11">
        <v>63568.223371291147</v>
      </c>
      <c r="F39" s="11">
        <v>42106.042711668226</v>
      </c>
    </row>
    <row r="40" spans="1:6" ht="14.65" thickBot="1" x14ac:dyDescent="0.5">
      <c r="A40" s="9">
        <v>2017</v>
      </c>
      <c r="B40" s="11">
        <v>9882.2200664939992</v>
      </c>
      <c r="C40" s="11">
        <v>86934.728097044921</v>
      </c>
      <c r="D40" s="11">
        <v>1983523.1767274202</v>
      </c>
      <c r="E40" s="11">
        <v>57660.459478846111</v>
      </c>
      <c r="F40" s="11">
        <v>39963.688103909823</v>
      </c>
    </row>
    <row r="41" spans="1:6" ht="14.65" thickBot="1" x14ac:dyDescent="0.5">
      <c r="A41" s="9">
        <v>2018</v>
      </c>
      <c r="B41" s="11">
        <v>9812.3224381897908</v>
      </c>
      <c r="C41" s="11">
        <v>87361.636094013957</v>
      </c>
      <c r="D41" s="11">
        <v>2011859.7139323531</v>
      </c>
      <c r="E41" s="11">
        <v>59362.877095761127</v>
      </c>
      <c r="F41" s="11">
        <v>37984.282900807259</v>
      </c>
    </row>
    <row r="42" spans="1:6" ht="14.65" thickBot="1" x14ac:dyDescent="0.5">
      <c r="A42" s="9">
        <v>2019</v>
      </c>
      <c r="B42" s="11">
        <v>9628.8167262091356</v>
      </c>
      <c r="C42" s="11">
        <v>86735.880087692509</v>
      </c>
      <c r="D42" s="11">
        <v>2030966.8722606385</v>
      </c>
      <c r="E42" s="11">
        <v>58433.228509742657</v>
      </c>
      <c r="F42" s="11">
        <v>36245.692038277717</v>
      </c>
    </row>
    <row r="43" spans="1:6" ht="14.65" thickBot="1" x14ac:dyDescent="0.5">
      <c r="A43" s="9">
        <v>2020</v>
      </c>
      <c r="B43" s="11">
        <v>9873.2270548005872</v>
      </c>
      <c r="C43" s="11">
        <v>83179.941253489378</v>
      </c>
      <c r="D43" s="11">
        <v>1945650.0509209309</v>
      </c>
      <c r="E43" s="11">
        <v>63194.359521486484</v>
      </c>
      <c r="F43" s="11">
        <v>34840.089876406877</v>
      </c>
    </row>
    <row r="44" spans="1:6" ht="14.65" thickBot="1" x14ac:dyDescent="0.5">
      <c r="A44" s="9">
        <v>2021</v>
      </c>
      <c r="B44" s="11">
        <v>9899.347761644447</v>
      </c>
      <c r="C44" s="11">
        <v>86165.638118499381</v>
      </c>
      <c r="D44" s="11">
        <v>1963757.8954009833</v>
      </c>
      <c r="E44" s="11">
        <v>62471.888970272921</v>
      </c>
      <c r="F44" s="11">
        <v>32065.030430360912</v>
      </c>
    </row>
  </sheetData>
  <mergeCells count="1">
    <mergeCell ref="A21:F2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2416-A863-4192-8D7C-CD0FDFC6DF43}">
  <dimension ref="A1:D9"/>
  <sheetViews>
    <sheetView workbookViewId="0">
      <selection sqref="A1:A2"/>
    </sheetView>
  </sheetViews>
  <sheetFormatPr defaultRowHeight="14.25" x14ac:dyDescent="0.45"/>
  <cols>
    <col min="1" max="1" width="31" customWidth="1"/>
    <col min="2" max="2" width="21.265625" customWidth="1"/>
    <col min="3" max="4" width="20" customWidth="1"/>
  </cols>
  <sheetData>
    <row r="1" spans="1:4" ht="69.75" customHeight="1" x14ac:dyDescent="0.45">
      <c r="A1" s="44" t="s">
        <v>39</v>
      </c>
      <c r="B1" s="45" t="s">
        <v>40</v>
      </c>
      <c r="C1" s="45" t="s">
        <v>41</v>
      </c>
      <c r="D1" s="45"/>
    </row>
    <row r="2" spans="1:4" x14ac:dyDescent="0.45">
      <c r="A2" s="44"/>
      <c r="B2" s="45"/>
      <c r="C2" s="35" t="s">
        <v>42</v>
      </c>
      <c r="D2" s="35" t="s">
        <v>43</v>
      </c>
    </row>
    <row r="3" spans="1:4" x14ac:dyDescent="0.45">
      <c r="A3" s="36" t="s">
        <v>44</v>
      </c>
      <c r="B3" s="36" t="s">
        <v>3</v>
      </c>
      <c r="C3" s="36" t="s">
        <v>45</v>
      </c>
      <c r="D3" s="36" t="s">
        <v>46</v>
      </c>
    </row>
    <row r="4" spans="1:4" x14ac:dyDescent="0.45">
      <c r="A4" s="36" t="s">
        <v>47</v>
      </c>
      <c r="B4" s="36" t="s">
        <v>4</v>
      </c>
      <c r="C4" s="36" t="s">
        <v>48</v>
      </c>
      <c r="D4" s="36" t="s">
        <v>49</v>
      </c>
    </row>
    <row r="5" spans="1:4" x14ac:dyDescent="0.45">
      <c r="A5" s="36" t="s">
        <v>50</v>
      </c>
      <c r="B5" s="36" t="s">
        <v>5</v>
      </c>
      <c r="C5" s="36" t="s">
        <v>51</v>
      </c>
      <c r="D5" s="36" t="s">
        <v>52</v>
      </c>
    </row>
    <row r="6" spans="1:4" x14ac:dyDescent="0.45">
      <c r="A6" s="36" t="s">
        <v>53</v>
      </c>
      <c r="B6" s="36" t="s">
        <v>6</v>
      </c>
      <c r="C6" s="36" t="s">
        <v>54</v>
      </c>
      <c r="D6" s="36" t="s">
        <v>55</v>
      </c>
    </row>
    <row r="7" spans="1:4" x14ac:dyDescent="0.45">
      <c r="A7" s="36" t="s">
        <v>56</v>
      </c>
      <c r="B7" s="36" t="s">
        <v>7</v>
      </c>
      <c r="C7" s="36" t="s">
        <v>57</v>
      </c>
      <c r="D7" s="36" t="s">
        <v>58</v>
      </c>
    </row>
    <row r="8" spans="1:4" x14ac:dyDescent="0.45">
      <c r="A8" s="36" t="s">
        <v>53</v>
      </c>
      <c r="B8" s="36" t="s">
        <v>59</v>
      </c>
      <c r="C8" s="36" t="s">
        <v>54</v>
      </c>
      <c r="D8" s="36" t="s">
        <v>55</v>
      </c>
    </row>
    <row r="9" spans="1:4" ht="14.65" thickBot="1" x14ac:dyDescent="0.5">
      <c r="A9" s="46" t="s">
        <v>60</v>
      </c>
      <c r="B9" s="47"/>
      <c r="C9" s="47"/>
      <c r="D9" s="48"/>
    </row>
  </sheetData>
  <mergeCells count="4">
    <mergeCell ref="A1:A2"/>
    <mergeCell ref="B1:B2"/>
    <mergeCell ref="C1:D1"/>
    <mergeCell ref="A9:D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6:Y49"/>
  <sheetViews>
    <sheetView zoomScale="70" zoomScaleNormal="70" workbookViewId="0"/>
  </sheetViews>
  <sheetFormatPr defaultRowHeight="14.25" x14ac:dyDescent="0.45"/>
  <sheetData>
    <row r="36" spans="1:25" x14ac:dyDescent="0.45">
      <c r="B36" s="49" t="s">
        <v>16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12" t="s">
        <v>88</v>
      </c>
      <c r="X36" s="12" t="s">
        <v>89</v>
      </c>
      <c r="Y36" s="12" t="s">
        <v>90</v>
      </c>
    </row>
    <row r="37" spans="1:25" x14ac:dyDescent="0.45">
      <c r="B37" t="s">
        <v>61</v>
      </c>
      <c r="C37">
        <v>2002</v>
      </c>
      <c r="D37">
        <v>2003</v>
      </c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  <c r="P37">
        <v>2015</v>
      </c>
      <c r="Q37">
        <v>2016</v>
      </c>
      <c r="R37">
        <v>2017</v>
      </c>
      <c r="S37">
        <v>2018</v>
      </c>
      <c r="T37">
        <v>2019</v>
      </c>
      <c r="U37">
        <v>2020</v>
      </c>
      <c r="V37">
        <v>2021</v>
      </c>
      <c r="W37" s="12" t="s">
        <v>33</v>
      </c>
      <c r="X37" s="12" t="s">
        <v>33</v>
      </c>
      <c r="Y37" s="12" t="s">
        <v>33</v>
      </c>
    </row>
    <row r="38" spans="1:25" x14ac:dyDescent="0.45">
      <c r="A38" t="s">
        <v>17</v>
      </c>
      <c r="B38">
        <v>1</v>
      </c>
      <c r="C38">
        <v>24.54</v>
      </c>
      <c r="D38">
        <v>32.08</v>
      </c>
      <c r="E38">
        <v>19.170000000000002</v>
      </c>
      <c r="F38">
        <v>29.25</v>
      </c>
      <c r="G38">
        <v>26.38</v>
      </c>
      <c r="H38">
        <v>10.17</v>
      </c>
      <c r="I38">
        <v>23.5</v>
      </c>
      <c r="J38">
        <v>15.5</v>
      </c>
      <c r="K38">
        <v>21.4</v>
      </c>
      <c r="L38">
        <v>14.29</v>
      </c>
      <c r="M38">
        <v>35</v>
      </c>
      <c r="N38">
        <v>7.29</v>
      </c>
      <c r="O38">
        <v>22.75</v>
      </c>
      <c r="P38">
        <v>17.95</v>
      </c>
      <c r="Q38">
        <v>24.25</v>
      </c>
      <c r="R38">
        <v>13</v>
      </c>
      <c r="S38">
        <v>29.87</v>
      </c>
      <c r="T38">
        <v>30.87</v>
      </c>
      <c r="U38">
        <v>33.409999999999997</v>
      </c>
      <c r="V38">
        <v>25.33</v>
      </c>
      <c r="W38" s="13">
        <f>AVERAGE(C38:V38)</f>
        <v>22.799999999999997</v>
      </c>
      <c r="X38" s="13">
        <f>AVERAGE(M38:V38)</f>
        <v>23.971999999999998</v>
      </c>
      <c r="Y38" s="13">
        <f>AVERAGE(R38:V38)</f>
        <v>26.496000000000002</v>
      </c>
    </row>
    <row r="39" spans="1:25" x14ac:dyDescent="0.45">
      <c r="A39" t="s">
        <v>18</v>
      </c>
      <c r="B39">
        <v>2</v>
      </c>
      <c r="C39">
        <v>16.38</v>
      </c>
      <c r="D39">
        <v>20.96</v>
      </c>
      <c r="E39">
        <v>32.29</v>
      </c>
      <c r="F39">
        <v>30</v>
      </c>
      <c r="G39">
        <v>25.92</v>
      </c>
      <c r="H39">
        <v>22.67</v>
      </c>
      <c r="I39">
        <v>35.21</v>
      </c>
      <c r="J39">
        <v>35</v>
      </c>
      <c r="K39">
        <v>27.31</v>
      </c>
      <c r="L39">
        <v>18.079999999999998</v>
      </c>
      <c r="M39">
        <v>35.08</v>
      </c>
      <c r="N39">
        <v>23.79</v>
      </c>
      <c r="O39">
        <v>25.95</v>
      </c>
      <c r="P39">
        <v>30.62</v>
      </c>
      <c r="Q39">
        <v>25.95</v>
      </c>
      <c r="R39">
        <v>30.7</v>
      </c>
      <c r="S39">
        <v>22.25</v>
      </c>
      <c r="T39">
        <v>28.66</v>
      </c>
      <c r="U39">
        <v>23.75</v>
      </c>
      <c r="V39">
        <v>33.200000000000003</v>
      </c>
      <c r="W39" s="13">
        <f t="shared" ref="W39:W49" si="0">AVERAGE(C39:V39)</f>
        <v>27.188499999999998</v>
      </c>
      <c r="X39" s="13">
        <f t="shared" ref="X39:X49" si="1">AVERAGE(M39:V39)</f>
        <v>27.994999999999997</v>
      </c>
      <c r="Y39" s="13">
        <f t="shared" ref="Y39:Y49" si="2">AVERAGE(R39:V39)</f>
        <v>27.712</v>
      </c>
    </row>
    <row r="40" spans="1:25" x14ac:dyDescent="0.45">
      <c r="A40" t="s">
        <v>19</v>
      </c>
      <c r="B40">
        <v>3</v>
      </c>
      <c r="C40">
        <v>32.08</v>
      </c>
      <c r="D40">
        <v>34.08</v>
      </c>
      <c r="E40">
        <v>31.5</v>
      </c>
      <c r="F40">
        <v>41.67</v>
      </c>
      <c r="G40">
        <v>40.130000000000003</v>
      </c>
      <c r="H40">
        <v>29.25</v>
      </c>
      <c r="I40">
        <v>31.79</v>
      </c>
      <c r="J40">
        <v>30.17</v>
      </c>
      <c r="K40">
        <v>41.68</v>
      </c>
      <c r="L40">
        <v>37.5</v>
      </c>
      <c r="M40">
        <v>30.62</v>
      </c>
      <c r="N40">
        <v>34.58</v>
      </c>
      <c r="O40">
        <v>46.54</v>
      </c>
      <c r="P40">
        <v>37.950000000000003</v>
      </c>
      <c r="Q40">
        <v>38.08</v>
      </c>
      <c r="R40">
        <v>31.54</v>
      </c>
      <c r="S40">
        <v>34.75</v>
      </c>
      <c r="T40">
        <v>43.45</v>
      </c>
      <c r="U40">
        <v>34.450000000000003</v>
      </c>
      <c r="V40">
        <v>34.08</v>
      </c>
      <c r="W40" s="13">
        <f t="shared" si="0"/>
        <v>35.794500000000006</v>
      </c>
      <c r="X40" s="13">
        <f t="shared" si="1"/>
        <v>36.603999999999999</v>
      </c>
      <c r="Y40" s="13">
        <f t="shared" si="2"/>
        <v>35.653999999999996</v>
      </c>
    </row>
    <row r="41" spans="1:25" x14ac:dyDescent="0.45">
      <c r="A41" t="s">
        <v>20</v>
      </c>
      <c r="B41">
        <v>4</v>
      </c>
      <c r="C41">
        <v>51</v>
      </c>
      <c r="D41">
        <v>33.83</v>
      </c>
      <c r="E41">
        <v>52.67</v>
      </c>
      <c r="F41">
        <v>43.96</v>
      </c>
      <c r="G41">
        <v>41.08</v>
      </c>
      <c r="H41">
        <v>69.92</v>
      </c>
      <c r="I41">
        <v>39.67</v>
      </c>
      <c r="J41">
        <v>35.25</v>
      </c>
      <c r="K41">
        <v>43.41</v>
      </c>
      <c r="L41">
        <v>39.33</v>
      </c>
      <c r="M41">
        <v>75</v>
      </c>
      <c r="N41">
        <v>44.2</v>
      </c>
      <c r="O41">
        <v>59.79</v>
      </c>
      <c r="P41">
        <v>63.08</v>
      </c>
      <c r="Q41">
        <v>68.040000000000006</v>
      </c>
      <c r="R41">
        <v>40.58</v>
      </c>
      <c r="S41">
        <v>70.25</v>
      </c>
      <c r="T41">
        <v>60.5</v>
      </c>
      <c r="U41">
        <v>69.08</v>
      </c>
      <c r="V41">
        <v>68</v>
      </c>
      <c r="W41" s="13">
        <f t="shared" si="0"/>
        <v>53.432000000000016</v>
      </c>
      <c r="X41" s="13">
        <f t="shared" si="1"/>
        <v>61.851999999999997</v>
      </c>
      <c r="Y41" s="13">
        <f t="shared" si="2"/>
        <v>61.681999999999995</v>
      </c>
    </row>
    <row r="42" spans="1:25" x14ac:dyDescent="0.45">
      <c r="A42" t="s">
        <v>21</v>
      </c>
      <c r="B42">
        <v>5</v>
      </c>
      <c r="C42">
        <v>77.540000000000006</v>
      </c>
      <c r="D42">
        <v>85.42</v>
      </c>
      <c r="E42">
        <v>77.13</v>
      </c>
      <c r="F42">
        <v>68.959999999999994</v>
      </c>
      <c r="G42">
        <v>75.58</v>
      </c>
      <c r="H42">
        <v>76.92</v>
      </c>
      <c r="I42">
        <v>75.08</v>
      </c>
      <c r="J42">
        <v>73.33</v>
      </c>
      <c r="K42">
        <v>70.5</v>
      </c>
      <c r="L42">
        <v>44.58</v>
      </c>
      <c r="M42">
        <v>75.08</v>
      </c>
      <c r="N42">
        <v>76.41</v>
      </c>
      <c r="O42">
        <v>82.91</v>
      </c>
      <c r="P42">
        <v>77.12</v>
      </c>
      <c r="Q42">
        <v>70.37</v>
      </c>
      <c r="R42">
        <v>79.290000000000006</v>
      </c>
      <c r="S42">
        <v>70.2</v>
      </c>
      <c r="T42">
        <v>54.29</v>
      </c>
      <c r="U42">
        <v>82.29</v>
      </c>
      <c r="V42">
        <v>72.62</v>
      </c>
      <c r="W42" s="13">
        <f t="shared" si="0"/>
        <v>73.280999999999992</v>
      </c>
      <c r="X42" s="13">
        <f t="shared" si="1"/>
        <v>74.057999999999993</v>
      </c>
      <c r="Y42" s="13">
        <f t="shared" si="2"/>
        <v>71.738</v>
      </c>
    </row>
    <row r="43" spans="1:25" x14ac:dyDescent="0.45">
      <c r="A43" t="s">
        <v>22</v>
      </c>
      <c r="B43">
        <v>6</v>
      </c>
      <c r="C43">
        <v>86</v>
      </c>
      <c r="D43">
        <v>86.46</v>
      </c>
      <c r="E43">
        <v>78.25</v>
      </c>
      <c r="F43">
        <v>80.17</v>
      </c>
      <c r="G43">
        <v>81.790000000000006</v>
      </c>
      <c r="H43">
        <v>81.290000000000006</v>
      </c>
      <c r="I43">
        <v>84.08</v>
      </c>
      <c r="J43">
        <v>78</v>
      </c>
      <c r="K43">
        <v>82.87</v>
      </c>
      <c r="L43">
        <v>82.62</v>
      </c>
      <c r="M43">
        <v>86.87</v>
      </c>
      <c r="N43">
        <v>88.87</v>
      </c>
      <c r="O43">
        <v>79.66</v>
      </c>
      <c r="P43">
        <v>91.29</v>
      </c>
      <c r="Q43">
        <v>88.58</v>
      </c>
      <c r="R43">
        <v>86</v>
      </c>
      <c r="S43">
        <v>82.29</v>
      </c>
      <c r="T43">
        <v>86.08</v>
      </c>
      <c r="U43">
        <v>80.45</v>
      </c>
      <c r="V43">
        <v>91.75</v>
      </c>
      <c r="W43" s="13">
        <f t="shared" si="0"/>
        <v>84.168499999999995</v>
      </c>
      <c r="X43" s="13">
        <f t="shared" si="1"/>
        <v>86.183999999999997</v>
      </c>
      <c r="Y43" s="13">
        <f t="shared" si="2"/>
        <v>85.313999999999993</v>
      </c>
    </row>
    <row r="44" spans="1:25" x14ac:dyDescent="0.45">
      <c r="A44" t="s">
        <v>23</v>
      </c>
      <c r="B44">
        <v>7</v>
      </c>
      <c r="C44">
        <v>88.04</v>
      </c>
      <c r="D44">
        <v>88.83</v>
      </c>
      <c r="E44">
        <v>82.5</v>
      </c>
      <c r="F44">
        <v>87.17</v>
      </c>
      <c r="G44">
        <v>87.13</v>
      </c>
      <c r="H44">
        <v>87.21</v>
      </c>
      <c r="I44">
        <v>82.88</v>
      </c>
      <c r="J44">
        <v>86</v>
      </c>
      <c r="K44">
        <v>83.95</v>
      </c>
      <c r="L44">
        <v>83.08</v>
      </c>
      <c r="M44">
        <v>89.83</v>
      </c>
      <c r="N44">
        <v>90</v>
      </c>
      <c r="O44">
        <v>88.95</v>
      </c>
      <c r="P44">
        <v>86.79</v>
      </c>
      <c r="Q44">
        <v>89.95</v>
      </c>
      <c r="R44">
        <v>87.91</v>
      </c>
      <c r="S44">
        <v>86</v>
      </c>
      <c r="T44">
        <v>78.33</v>
      </c>
      <c r="U44">
        <v>86.12</v>
      </c>
      <c r="V44">
        <v>89.7</v>
      </c>
      <c r="W44" s="13">
        <f t="shared" si="0"/>
        <v>86.518500000000003</v>
      </c>
      <c r="X44" s="13">
        <f t="shared" si="1"/>
        <v>87.358000000000004</v>
      </c>
      <c r="Y44" s="13">
        <f t="shared" si="2"/>
        <v>85.611999999999995</v>
      </c>
    </row>
    <row r="45" spans="1:25" x14ac:dyDescent="0.45">
      <c r="A45" t="s">
        <v>24</v>
      </c>
      <c r="B45">
        <v>8</v>
      </c>
      <c r="C45">
        <v>80.08</v>
      </c>
      <c r="D45">
        <v>88.42</v>
      </c>
      <c r="E45">
        <v>82.13</v>
      </c>
      <c r="F45">
        <v>82.83</v>
      </c>
      <c r="G45">
        <v>85.21</v>
      </c>
      <c r="H45">
        <v>86.21</v>
      </c>
      <c r="I45">
        <v>87.63</v>
      </c>
      <c r="J45">
        <v>83.95</v>
      </c>
      <c r="K45">
        <v>85.04</v>
      </c>
      <c r="L45">
        <v>81.5</v>
      </c>
      <c r="M45">
        <v>85.45</v>
      </c>
      <c r="N45">
        <v>84.16</v>
      </c>
      <c r="O45">
        <v>81.040000000000006</v>
      </c>
      <c r="P45">
        <v>83.45</v>
      </c>
      <c r="Q45">
        <v>87.5</v>
      </c>
      <c r="R45">
        <v>86.37</v>
      </c>
      <c r="S45">
        <v>85.75</v>
      </c>
      <c r="T45">
        <v>75.25</v>
      </c>
      <c r="U45">
        <v>86.7</v>
      </c>
      <c r="V45">
        <v>87.04</v>
      </c>
      <c r="W45" s="13">
        <f t="shared" si="0"/>
        <v>84.285500000000013</v>
      </c>
      <c r="X45" s="13">
        <f t="shared" si="1"/>
        <v>84.271000000000001</v>
      </c>
      <c r="Y45" s="13">
        <f t="shared" si="2"/>
        <v>84.222000000000008</v>
      </c>
    </row>
    <row r="46" spans="1:25" x14ac:dyDescent="0.45">
      <c r="A46" t="s">
        <v>25</v>
      </c>
      <c r="B46">
        <v>9</v>
      </c>
      <c r="C46">
        <v>79.540000000000006</v>
      </c>
      <c r="D46">
        <v>77.67</v>
      </c>
      <c r="E46">
        <v>79.33</v>
      </c>
      <c r="F46">
        <v>79.08</v>
      </c>
      <c r="G46">
        <v>77.63</v>
      </c>
      <c r="H46">
        <v>77.5</v>
      </c>
      <c r="I46">
        <v>71.13</v>
      </c>
      <c r="J46">
        <v>79.040000000000006</v>
      </c>
      <c r="K46">
        <v>78.290000000000006</v>
      </c>
      <c r="L46">
        <v>71.2</v>
      </c>
      <c r="M46">
        <v>74.040000000000006</v>
      </c>
      <c r="N46">
        <v>84.16</v>
      </c>
      <c r="O46">
        <v>80.87</v>
      </c>
      <c r="P46">
        <v>81.41</v>
      </c>
      <c r="Q46">
        <v>82.41</v>
      </c>
      <c r="R46">
        <v>81.2</v>
      </c>
      <c r="S46">
        <v>77.2</v>
      </c>
      <c r="T46">
        <v>74.62</v>
      </c>
      <c r="U46">
        <v>82.04</v>
      </c>
      <c r="V46">
        <v>79.41</v>
      </c>
      <c r="W46" s="13">
        <f t="shared" si="0"/>
        <v>78.388500000000008</v>
      </c>
      <c r="X46" s="13">
        <f t="shared" si="1"/>
        <v>79.73599999999999</v>
      </c>
      <c r="Y46" s="13">
        <f t="shared" si="2"/>
        <v>78.894000000000005</v>
      </c>
    </row>
    <row r="47" spans="1:25" x14ac:dyDescent="0.45">
      <c r="A47" t="s">
        <v>26</v>
      </c>
      <c r="B47">
        <v>10</v>
      </c>
      <c r="C47">
        <v>36.880000000000003</v>
      </c>
      <c r="D47">
        <v>73.959999999999994</v>
      </c>
      <c r="E47">
        <v>62.46</v>
      </c>
      <c r="F47">
        <v>57.88</v>
      </c>
      <c r="G47">
        <v>44.21</v>
      </c>
      <c r="H47">
        <v>60.83</v>
      </c>
      <c r="I47">
        <v>69.63</v>
      </c>
      <c r="J47">
        <v>35.630000000000003</v>
      </c>
      <c r="K47">
        <v>69.91</v>
      </c>
      <c r="L47">
        <v>72.25</v>
      </c>
      <c r="M47">
        <v>68.45</v>
      </c>
      <c r="N47">
        <v>56.83</v>
      </c>
      <c r="O47">
        <v>64.040000000000006</v>
      </c>
      <c r="P47">
        <v>76.45</v>
      </c>
      <c r="Q47">
        <v>69.33</v>
      </c>
      <c r="R47">
        <v>50.54</v>
      </c>
      <c r="S47">
        <v>65.12</v>
      </c>
      <c r="T47">
        <v>43.62</v>
      </c>
      <c r="U47">
        <v>68.08</v>
      </c>
      <c r="V47">
        <v>67.41</v>
      </c>
      <c r="W47" s="13">
        <f t="shared" si="0"/>
        <v>60.6755</v>
      </c>
      <c r="X47" s="13">
        <f t="shared" si="1"/>
        <v>62.987000000000002</v>
      </c>
      <c r="Y47" s="13">
        <f t="shared" si="2"/>
        <v>58.953999999999994</v>
      </c>
    </row>
    <row r="48" spans="1:25" x14ac:dyDescent="0.45">
      <c r="A48" t="s">
        <v>27</v>
      </c>
      <c r="B48">
        <v>11</v>
      </c>
      <c r="C48">
        <v>32.21</v>
      </c>
      <c r="D48">
        <v>26.42</v>
      </c>
      <c r="E48">
        <v>21.75</v>
      </c>
      <c r="F48">
        <v>27.63</v>
      </c>
      <c r="G48">
        <v>16.5</v>
      </c>
      <c r="H48">
        <v>36.21</v>
      </c>
      <c r="I48">
        <v>31.5</v>
      </c>
      <c r="J48">
        <v>32.72</v>
      </c>
      <c r="K48">
        <v>19.62</v>
      </c>
      <c r="L48">
        <v>34.83</v>
      </c>
      <c r="M48">
        <v>29.12</v>
      </c>
      <c r="N48">
        <v>38.83</v>
      </c>
      <c r="O48">
        <v>36.700000000000003</v>
      </c>
      <c r="P48">
        <v>27</v>
      </c>
      <c r="Q48">
        <v>33</v>
      </c>
      <c r="R48">
        <v>39.54</v>
      </c>
      <c r="S48">
        <v>38.75</v>
      </c>
      <c r="T48">
        <v>33.29</v>
      </c>
      <c r="U48">
        <v>31.54</v>
      </c>
      <c r="V48">
        <v>38.75</v>
      </c>
      <c r="W48" s="13">
        <f t="shared" si="0"/>
        <v>31.295499999999993</v>
      </c>
      <c r="X48" s="13">
        <f t="shared" si="1"/>
        <v>34.652000000000001</v>
      </c>
      <c r="Y48" s="13">
        <f t="shared" si="2"/>
        <v>36.373999999999995</v>
      </c>
    </row>
    <row r="49" spans="1:25" x14ac:dyDescent="0.45">
      <c r="A49" t="s">
        <v>28</v>
      </c>
      <c r="B49">
        <v>12</v>
      </c>
      <c r="C49">
        <v>31.58</v>
      </c>
      <c r="D49">
        <v>28.88</v>
      </c>
      <c r="E49">
        <v>36.54</v>
      </c>
      <c r="F49">
        <v>14.54</v>
      </c>
      <c r="G49">
        <v>19.329999999999998</v>
      </c>
      <c r="H49">
        <v>29.38</v>
      </c>
      <c r="I49">
        <v>25.5</v>
      </c>
      <c r="J49">
        <v>14.4</v>
      </c>
      <c r="K49">
        <v>34.54</v>
      </c>
      <c r="L49">
        <v>28</v>
      </c>
      <c r="M49">
        <v>31.66</v>
      </c>
      <c r="N49">
        <v>12.33</v>
      </c>
      <c r="O49">
        <v>14.04</v>
      </c>
      <c r="P49">
        <v>30.33</v>
      </c>
      <c r="Q49">
        <v>22.33</v>
      </c>
      <c r="R49">
        <v>25.91</v>
      </c>
      <c r="S49">
        <v>27.29</v>
      </c>
      <c r="T49">
        <v>39.200000000000003</v>
      </c>
      <c r="U49">
        <v>26.08</v>
      </c>
      <c r="V49">
        <v>22.62</v>
      </c>
      <c r="W49" s="13">
        <f t="shared" si="0"/>
        <v>25.724</v>
      </c>
      <c r="X49" s="13">
        <f t="shared" si="1"/>
        <v>25.178999999999995</v>
      </c>
      <c r="Y49" s="13">
        <f t="shared" si="2"/>
        <v>28.22</v>
      </c>
    </row>
  </sheetData>
  <mergeCells count="1">
    <mergeCell ref="B36:V36"/>
  </mergeCells>
  <pageMargins left="0.7" right="0.7" top="0.75" bottom="0.75" header="0.3" footer="0.3"/>
  <pageSetup orientation="portrait" r:id="rId1"/>
  <ignoredErrors>
    <ignoredError sqref="W38:Y4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D49DC3-5B70-4B2A-9E97-54764E99CBEE}"/>
</file>

<file path=customXml/itemProps2.xml><?xml version="1.0" encoding="utf-8"?>
<ds:datastoreItem xmlns:ds="http://schemas.openxmlformats.org/officeDocument/2006/customXml" ds:itemID="{64B664EC-5830-44C1-9616-905599B42D9C}"/>
</file>

<file path=customXml/itemProps3.xml><?xml version="1.0" encoding="utf-8"?>
<ds:datastoreItem xmlns:ds="http://schemas.openxmlformats.org/officeDocument/2006/customXml" ds:itemID="{BB3CED4B-E5BF-4A32-A84C-9015241518E2}"/>
</file>

<file path=customXml/itemProps4.xml><?xml version="1.0" encoding="utf-8"?>
<ds:datastoreItem xmlns:ds="http://schemas.openxmlformats.org/officeDocument/2006/customXml" ds:itemID="{195B7042-F466-4C3B-839C-C60B03B7E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Figure A.1</vt:lpstr>
      <vt:lpstr>Table A.1</vt:lpstr>
      <vt:lpstr>Table A.2</vt:lpstr>
      <vt:lpstr>Table A.3</vt:lpstr>
      <vt:lpstr>Table A.4</vt:lpstr>
      <vt:lpstr>Figure A.2</vt:lpstr>
      <vt:lpstr>Figure A.3</vt:lpstr>
      <vt:lpstr>Table A.5</vt:lpstr>
      <vt:lpstr>Figure A.4</vt:lpstr>
      <vt:lpstr>Table A.6</vt:lpstr>
      <vt:lpstr>Table A.7</vt:lpstr>
      <vt:lpstr>Table A.8</vt:lpstr>
      <vt:lpstr>Table A.9</vt:lpstr>
      <vt:lpstr>Table A.10</vt:lpstr>
      <vt:lpstr>Table A.11</vt:lpstr>
      <vt:lpstr>Table A.12</vt:lpstr>
      <vt:lpstr>Table A.13</vt:lpstr>
      <vt:lpstr>Table A.14</vt:lpstr>
      <vt:lpstr>Table A.15</vt:lpstr>
      <vt:lpstr>Figure A.5</vt:lpstr>
      <vt:lpstr>'Table A.5'!_Hlk129960040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Elder, Lee</dc:creator>
  <cp:lastModifiedBy>Kornikova, Yuliya (PacifiCorp)</cp:lastModifiedBy>
  <dcterms:created xsi:type="dcterms:W3CDTF">2019-10-14T15:39:16Z</dcterms:created>
  <dcterms:modified xsi:type="dcterms:W3CDTF">2023-04-13T20:43:27Z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